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tables/table37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https://mediasaturn-my.sharepoint.com/personal/pmariani_media-saturn_com/Documents/Desktop/Kerberos/"/>
    </mc:Choice>
  </mc:AlternateContent>
  <xr:revisionPtr revIDLastSave="0" documentId="8_{7265A40C-22EE-4373-8623-32FFE0814341}" xr6:coauthVersionLast="47" xr6:coauthVersionMax="47" xr10:uidLastSave="{00000000-0000-0000-0000-000000000000}"/>
  <bookViews>
    <workbookView xWindow="-108" yWindow="-108" windowWidth="23256" windowHeight="13896" tabRatio="741" firstSheet="4" activeTab="4" xr2:uid="{00000000-000D-0000-FFFF-FFFF00000000}"/>
  </bookViews>
  <sheets>
    <sheet name="Interprete_Date" sheetId="9" state="hidden" r:id="rId1"/>
    <sheet name="Negozi" sheetId="22" state="hidden" r:id="rId2"/>
    <sheet name="Trans Nomenclatura" sheetId="6" state="hidden" r:id="rId3"/>
    <sheet name="Kerb_Recovery" sheetId="67" r:id="rId4"/>
    <sheet name="Kerb_Mensile" sheetId="21" r:id="rId5"/>
    <sheet name="Kerb_BRIEFING" sheetId="15" r:id="rId6"/>
    <sheet name="Kerb_Realtime" sheetId="7" r:id="rId7"/>
    <sheet name="TOT_Caronte" sheetId="65" state="hidden" r:id="rId8"/>
    <sheet name="01" sheetId="33" state="hidden" r:id="rId9"/>
    <sheet name="02" sheetId="34" state="hidden" r:id="rId10"/>
    <sheet name="03" sheetId="35" state="hidden" r:id="rId11"/>
    <sheet name="04" sheetId="36" state="hidden" r:id="rId12"/>
    <sheet name="05" sheetId="37" state="hidden" r:id="rId13"/>
    <sheet name="06" sheetId="38" state="hidden" r:id="rId14"/>
    <sheet name="07" sheetId="39" state="hidden" r:id="rId15"/>
    <sheet name="08" sheetId="40" state="hidden" r:id="rId16"/>
    <sheet name="09" sheetId="41" state="hidden" r:id="rId17"/>
    <sheet name="10" sheetId="42" state="hidden" r:id="rId18"/>
    <sheet name="11" sheetId="43" state="hidden" r:id="rId19"/>
    <sheet name="12" sheetId="44" state="hidden" r:id="rId20"/>
    <sheet name="13" sheetId="45" state="hidden" r:id="rId21"/>
    <sheet name="14" sheetId="46" state="hidden" r:id="rId22"/>
    <sheet name="15" sheetId="47" state="hidden" r:id="rId23"/>
    <sheet name="16" sheetId="49" state="hidden" r:id="rId24"/>
    <sheet name="17" sheetId="50" state="hidden" r:id="rId25"/>
    <sheet name="18" sheetId="51" state="hidden" r:id="rId26"/>
    <sheet name="19" sheetId="52" state="hidden" r:id="rId27"/>
    <sheet name="20" sheetId="53" state="hidden" r:id="rId28"/>
    <sheet name="21" sheetId="54" state="hidden" r:id="rId29"/>
    <sheet name="22" sheetId="55" state="hidden" r:id="rId30"/>
    <sheet name="23" sheetId="56" state="hidden" r:id="rId31"/>
    <sheet name="24" sheetId="57" state="hidden" r:id="rId32"/>
    <sheet name="25" sheetId="58" state="hidden" r:id="rId33"/>
    <sheet name="26" sheetId="59" state="hidden" r:id="rId34"/>
    <sheet name="27" sheetId="60" state="hidden" r:id="rId35"/>
    <sheet name="28" sheetId="61" state="hidden" r:id="rId36"/>
    <sheet name="29" sheetId="62" state="hidden" r:id="rId37"/>
    <sheet name="30" sheetId="63" state="hidden" r:id="rId38"/>
    <sheet name="31" sheetId="64" state="hidden" r:id="rId39"/>
    <sheet name="hook_TRASFDATI" sheetId="29" state="hidden" r:id="rId40"/>
    <sheet name="TRASFDATI_ACT" sheetId="30" state="hidden" r:id="rId41"/>
    <sheet name="hook_SmartphoneSales" sheetId="31" state="hidden" r:id="rId42"/>
    <sheet name="Smartphone_Sales" sheetId="32" state="hidden" r:id="rId43"/>
    <sheet name="hook_U300" sheetId="27" state="hidden" r:id="rId44"/>
    <sheet name="U300_ACT" sheetId="28" state="hidden" r:id="rId45"/>
    <sheet name="hook_iphone" sheetId="68" state="hidden" r:id="rId46"/>
    <sheet name="iphone_ACT" sheetId="69" state="hidden" r:id="rId47"/>
    <sheet name="BDGT_AREE" sheetId="66" state="hidden" r:id="rId48"/>
    <sheet name="FCST Sales" sheetId="26" state="hidden" r:id="rId49"/>
    <sheet name="Screen_Margini" sheetId="23" state="hidden" r:id="rId50"/>
    <sheet name="Progressivo_Giornaliero" sheetId="5" r:id="rId51"/>
    <sheet name="BDGT McAfee" sheetId="2" state="hidden" r:id="rId52"/>
    <sheet name="BDGT Office" sheetId="14" state="hidden" r:id="rId53"/>
    <sheet name="BDGT MW Services MTD" sheetId="11" state="hidden" r:id="rId54"/>
    <sheet name="BDGT Polizze MTD" sheetId="8" state="hidden" r:id="rId55"/>
    <sheet name="BGDG Screen MTD" sheetId="17" state="hidden" r:id="rId56"/>
    <sheet name="BDGT Calibrazione MTD" sheetId="19" state="hidden" r:id="rId57"/>
    <sheet name="BDGT RTU MTD" sheetId="20" state="hidden" r:id="rId58"/>
  </sheets>
  <definedNames>
    <definedName name="DatiEsterni_1" localSheetId="8" hidden="1">'01'!$A$1:$U$206</definedName>
    <definedName name="DatiEsterni_1" localSheetId="9" hidden="1">'02'!$A$1:$U$206</definedName>
    <definedName name="DatiEsterni_1" localSheetId="10" hidden="1">'03'!$A$1:$U$206</definedName>
    <definedName name="DatiEsterni_1" localSheetId="11" hidden="1">'04'!$A$1:$U$206</definedName>
    <definedName name="DatiEsterni_1" localSheetId="12" hidden="1">'05'!$A$1:$U$206</definedName>
    <definedName name="DatiEsterni_1" localSheetId="13" hidden="1">'06'!$A$1:$U$206</definedName>
    <definedName name="DatiEsterni_1" localSheetId="14" hidden="1">'07'!$A$1:$U$206</definedName>
    <definedName name="DatiEsterni_1" localSheetId="15" hidden="1">'08'!$A$1:$U$206</definedName>
    <definedName name="DatiEsterni_1" localSheetId="16" hidden="1">'09'!$A$1:$U$206</definedName>
    <definedName name="DatiEsterni_1" localSheetId="17" hidden="1">'10'!$A$1:$U$206</definedName>
    <definedName name="DatiEsterni_1" localSheetId="18" hidden="1">'11'!$A$1:$U$206</definedName>
    <definedName name="DatiEsterni_1" localSheetId="19" hidden="1">'12'!$A$1:$U$206</definedName>
    <definedName name="DatiEsterni_1" localSheetId="20" hidden="1">'13'!$A$1:$U$206</definedName>
    <definedName name="DatiEsterni_1" localSheetId="21" hidden="1">'14'!$A$1:$U$206</definedName>
    <definedName name="DatiEsterni_1" localSheetId="22" hidden="1">'15'!$A$1:$U$206</definedName>
    <definedName name="DatiEsterni_1" localSheetId="23" hidden="1">'16'!$A$1:$U$206</definedName>
    <definedName name="DatiEsterni_1" localSheetId="24" hidden="1">'17'!$A$1:$U$206</definedName>
    <definedName name="DatiEsterni_1" localSheetId="25" hidden="1">'18'!$A$1:$U$206</definedName>
    <definedName name="DatiEsterni_1" localSheetId="26" hidden="1">'19'!$A$1:$U$206</definedName>
    <definedName name="DatiEsterni_1" localSheetId="27" hidden="1">'20'!$A$1:$U$206</definedName>
    <definedName name="DatiEsterni_1" localSheetId="28" hidden="1">'21'!$A$1:$U$206</definedName>
    <definedName name="DatiEsterni_1" localSheetId="29" hidden="1">'22'!$A$1:$U$206</definedName>
    <definedName name="DatiEsterni_1" localSheetId="30" hidden="1">'23'!$A$1:$U$206</definedName>
    <definedName name="DatiEsterni_1" localSheetId="31" hidden="1">'24'!$A$1:$U$206</definedName>
    <definedName name="DatiEsterni_1" localSheetId="32" hidden="1">'25'!$A$1:$U$206</definedName>
    <definedName name="DatiEsterni_1" localSheetId="33" hidden="1">'26'!$A$1:$U$207</definedName>
    <definedName name="DatiEsterni_1" localSheetId="34" hidden="1">'27'!$A$1:$U$207</definedName>
    <definedName name="DatiEsterni_1" localSheetId="35" hidden="1">'28'!$A$1:$U$207</definedName>
    <definedName name="DatiEsterni_1" localSheetId="36" hidden="1">'29'!$A$1:$U$207</definedName>
    <definedName name="DatiEsterni_1" localSheetId="37" hidden="1">'30'!$A$1:$U$207</definedName>
    <definedName name="DatiEsterni_1" localSheetId="38" hidden="1">'31'!$A$1:$H$201</definedName>
    <definedName name="DatiEsterni_1" localSheetId="45" hidden="1">hook_iphone!$A$1:$AL$153</definedName>
    <definedName name="DatiEsterni_1" localSheetId="41" hidden="1">hook_SmartphoneSales!$A$1:$AL$154</definedName>
    <definedName name="DatiEsterni_1" localSheetId="39" hidden="1">hook_TRASFDATI!$A$1:$AL$134</definedName>
    <definedName name="DatiEsterni_1" localSheetId="43" hidden="1">hook_U300!$A$1:$AL$150</definedName>
    <definedName name="DatiEsterni_1" localSheetId="50" hidden="1">Progressivo_Giornaliero!$A$1:$Z$173</definedName>
    <definedName name="DatiEsterni_1" localSheetId="7" hidden="1">TOT_Caronte!$A$1:$T$168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1" i="14" l="1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6" i="2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F187" i="66" s="1"/>
  <c r="F150" i="14"/>
  <c r="F151" i="14"/>
  <c r="F152" i="14"/>
  <c r="F153" i="14"/>
  <c r="F154" i="14"/>
  <c r="F155" i="14"/>
  <c r="F156" i="14"/>
  <c r="F157" i="14"/>
  <c r="F158" i="14"/>
  <c r="F3" i="14"/>
  <c r="AL187" i="66"/>
  <c r="AP187" i="66"/>
  <c r="AQ187" i="66"/>
  <c r="AV187" i="66"/>
  <c r="AW187" i="66"/>
  <c r="AX187" i="66"/>
  <c r="AY187" i="66"/>
  <c r="AZ187" i="66"/>
  <c r="BA187" i="66"/>
  <c r="BB187" i="66"/>
  <c r="BC187" i="66"/>
  <c r="BH187" i="66"/>
  <c r="BI187" i="66"/>
  <c r="BJ187" i="66"/>
  <c r="BM187" i="66"/>
  <c r="BN187" i="66"/>
  <c r="BO187" i="66"/>
  <c r="AK187" i="66"/>
  <c r="BU187" i="66"/>
  <c r="BV187" i="66"/>
  <c r="BZ187" i="66"/>
  <c r="CG187" i="66"/>
  <c r="CH187" i="66"/>
  <c r="CL187" i="66"/>
  <c r="CS187" i="66"/>
  <c r="CT187" i="66"/>
  <c r="FP187" i="66"/>
  <c r="FO187" i="66"/>
  <c r="FC187" i="66"/>
  <c r="FA187" i="66"/>
  <c r="EZ187" i="66"/>
  <c r="EN187" i="66"/>
  <c r="EM187" i="66"/>
  <c r="EL187" i="66"/>
  <c r="EH187" i="66"/>
  <c r="EG187" i="66"/>
  <c r="EF187" i="66"/>
  <c r="EE187" i="66"/>
  <c r="ED187" i="66"/>
  <c r="EC187" i="66"/>
  <c r="EB187" i="66"/>
  <c r="EA187" i="66"/>
  <c r="DZ187" i="66"/>
  <c r="DY187" i="66"/>
  <c r="DX187" i="66"/>
  <c r="DW187" i="66"/>
  <c r="DV187" i="66"/>
  <c r="DU187" i="66"/>
  <c r="DT187" i="66"/>
  <c r="DS187" i="66"/>
  <c r="DR187" i="66"/>
  <c r="DQ187" i="66"/>
  <c r="DP187" i="66"/>
  <c r="DO187" i="66"/>
  <c r="DN187" i="66"/>
  <c r="DM187" i="66"/>
  <c r="DL187" i="66"/>
  <c r="DK187" i="66"/>
  <c r="DJ187" i="66"/>
  <c r="DI187" i="66"/>
  <c r="DH187" i="66"/>
  <c r="DG187" i="66"/>
  <c r="DF187" i="66"/>
  <c r="DE187" i="66"/>
  <c r="DD187" i="66"/>
  <c r="CY187" i="66"/>
  <c r="CX187" i="66"/>
  <c r="CW187" i="66"/>
  <c r="CV187" i="66"/>
  <c r="CU187" i="66"/>
  <c r="CR187" i="66"/>
  <c r="CQ187" i="66"/>
  <c r="CP187" i="66"/>
  <c r="CO187" i="66"/>
  <c r="CN187" i="66"/>
  <c r="CM187" i="66"/>
  <c r="CK187" i="66"/>
  <c r="CJ187" i="66"/>
  <c r="CI187" i="66"/>
  <c r="CF187" i="66"/>
  <c r="CE187" i="66"/>
  <c r="CD187" i="66"/>
  <c r="CC187" i="66"/>
  <c r="CB187" i="66"/>
  <c r="CA187" i="66"/>
  <c r="BY187" i="66"/>
  <c r="BX187" i="66"/>
  <c r="BW187" i="66"/>
  <c r="BT187" i="66"/>
  <c r="BP187" i="66"/>
  <c r="BL187" i="66"/>
  <c r="BK187" i="66"/>
  <c r="BG187" i="66"/>
  <c r="BF187" i="66"/>
  <c r="BE187" i="66"/>
  <c r="BD187" i="66"/>
  <c r="AU187" i="66"/>
  <c r="AT187" i="66"/>
  <c r="AS187" i="66"/>
  <c r="AR187" i="66"/>
  <c r="AO187" i="66"/>
  <c r="AN187" i="66"/>
  <c r="AM187" i="66"/>
  <c r="AH187" i="66"/>
  <c r="AG187" i="66"/>
  <c r="AF187" i="66"/>
  <c r="AE187" i="66"/>
  <c r="AD187" i="66"/>
  <c r="AC187" i="66"/>
  <c r="AB187" i="66"/>
  <c r="AA187" i="66"/>
  <c r="Z187" i="66"/>
  <c r="Y187" i="66"/>
  <c r="X187" i="66"/>
  <c r="W187" i="66"/>
  <c r="V187" i="66"/>
  <c r="U187" i="66"/>
  <c r="T187" i="66"/>
  <c r="S187" i="66"/>
  <c r="R187" i="66"/>
  <c r="Q187" i="66"/>
  <c r="P187" i="66"/>
  <c r="O187" i="66"/>
  <c r="N187" i="66"/>
  <c r="M187" i="66"/>
  <c r="L187" i="66"/>
  <c r="K187" i="66"/>
  <c r="J187" i="66"/>
  <c r="I187" i="66"/>
  <c r="H187" i="66"/>
  <c r="G187" i="66"/>
  <c r="F187" i="66"/>
  <c r="E187" i="66"/>
  <c r="D187" i="66"/>
  <c r="C187" i="66"/>
  <c r="B187" i="66"/>
  <c r="FD187" i="66" l="1"/>
  <c r="FE187" i="66"/>
  <c r="FG187" i="66"/>
  <c r="ES187" i="66"/>
  <c r="FI187" i="66"/>
  <c r="FJ187" i="66"/>
  <c r="FK187" i="66"/>
  <c r="EX187" i="66"/>
  <c r="FL187" i="66"/>
  <c r="EO187" i="66"/>
  <c r="EQ187" i="66"/>
  <c r="ER187" i="66"/>
  <c r="FH187" i="66"/>
  <c r="EU187" i="66"/>
  <c r="EV187" i="66"/>
  <c r="EW187" i="66"/>
  <c r="EY187" i="66"/>
  <c r="FM187" i="66"/>
  <c r="EP187" i="66"/>
  <c r="FB187" i="66"/>
  <c r="FN187" i="66"/>
  <c r="ET187" i="66"/>
  <c r="EI187" i="66"/>
  <c r="Q161" i="15"/>
  <c r="R161" i="15" s="1"/>
  <c r="C161" i="15"/>
  <c r="D161" i="15" s="1"/>
  <c r="V159" i="7"/>
  <c r="W159" i="7" s="1"/>
  <c r="C159" i="7"/>
  <c r="D159" i="7" s="1"/>
  <c r="FQ187" i="66" l="1"/>
  <c r="D34" i="21"/>
  <c r="G34" i="21" s="1"/>
  <c r="Q35" i="21"/>
  <c r="Q42" i="21" s="1"/>
  <c r="P35" i="21"/>
  <c r="P42" i="21" s="1"/>
  <c r="Q34" i="21"/>
  <c r="P34" i="21"/>
  <c r="Q33" i="21"/>
  <c r="P33" i="21"/>
  <c r="Q32" i="21"/>
  <c r="P32" i="21"/>
  <c r="Q31" i="21"/>
  <c r="P31" i="21"/>
  <c r="Q30" i="21"/>
  <c r="P30" i="21"/>
  <c r="Q29" i="21"/>
  <c r="P29" i="21"/>
  <c r="Q28" i="21"/>
  <c r="P28" i="21"/>
  <c r="Q27" i="21"/>
  <c r="P27" i="21"/>
  <c r="Q26" i="21"/>
  <c r="P26" i="21"/>
  <c r="Q25" i="21"/>
  <c r="P25" i="21"/>
  <c r="Q24" i="21"/>
  <c r="P24" i="21"/>
  <c r="Q23" i="21"/>
  <c r="P23" i="21"/>
  <c r="Q22" i="21"/>
  <c r="P22" i="21"/>
  <c r="Q21" i="21"/>
  <c r="P21" i="21"/>
  <c r="Q20" i="21"/>
  <c r="P20" i="21"/>
  <c r="Q19" i="21"/>
  <c r="P19" i="21"/>
  <c r="Q18" i="21"/>
  <c r="P18" i="21"/>
  <c r="Q17" i="21"/>
  <c r="P17" i="21"/>
  <c r="Q16" i="21"/>
  <c r="P16" i="21"/>
  <c r="Q15" i="21"/>
  <c r="P15" i="21"/>
  <c r="Q14" i="21"/>
  <c r="P14" i="21"/>
  <c r="Q13" i="21"/>
  <c r="P13" i="21"/>
  <c r="Q12" i="21"/>
  <c r="P12" i="21"/>
  <c r="Q11" i="21"/>
  <c r="P11" i="21"/>
  <c r="Q10" i="21"/>
  <c r="P10" i="21"/>
  <c r="Q9" i="21"/>
  <c r="P9" i="21"/>
  <c r="Q8" i="21"/>
  <c r="P8" i="21"/>
  <c r="Q7" i="21"/>
  <c r="P7" i="21"/>
  <c r="Q6" i="21"/>
  <c r="P6" i="21"/>
  <c r="Q5" i="21"/>
  <c r="Q37" i="21" s="1"/>
  <c r="P5" i="21"/>
  <c r="I34" i="21"/>
  <c r="N34" i="21" s="1"/>
  <c r="F34" i="21"/>
  <c r="E34" i="21" s="1"/>
  <c r="AI35" i="67"/>
  <c r="AF35" i="67"/>
  <c r="AB35" i="67"/>
  <c r="R35" i="67"/>
  <c r="Q35" i="67"/>
  <c r="K35" i="67"/>
  <c r="J35" i="67"/>
  <c r="E35" i="67"/>
  <c r="AI34" i="67"/>
  <c r="AF34" i="67"/>
  <c r="AB34" i="67"/>
  <c r="R34" i="67"/>
  <c r="Q34" i="67"/>
  <c r="K34" i="67"/>
  <c r="J34" i="67"/>
  <c r="E34" i="67"/>
  <c r="AI33" i="67"/>
  <c r="AI32" i="67"/>
  <c r="AI31" i="67"/>
  <c r="AI30" i="67"/>
  <c r="AI29" i="67"/>
  <c r="AI28" i="67"/>
  <c r="AI27" i="67"/>
  <c r="AI26" i="67"/>
  <c r="AI25" i="67"/>
  <c r="AI24" i="67"/>
  <c r="AI23" i="67"/>
  <c r="AI22" i="67"/>
  <c r="AI21" i="67"/>
  <c r="AI20" i="67"/>
  <c r="AI19" i="67"/>
  <c r="AI18" i="67"/>
  <c r="AI17" i="67"/>
  <c r="AI16" i="67"/>
  <c r="AI15" i="67"/>
  <c r="AI14" i="67"/>
  <c r="AI13" i="67"/>
  <c r="AI12" i="67"/>
  <c r="AI11" i="67"/>
  <c r="AI10" i="67"/>
  <c r="AI9" i="67"/>
  <c r="AI8" i="67"/>
  <c r="AI7" i="67"/>
  <c r="AI6" i="67"/>
  <c r="AI5" i="67"/>
  <c r="AI38" i="67" l="1"/>
  <c r="P37" i="21"/>
  <c r="Q38" i="21"/>
  <c r="Q39" i="21"/>
  <c r="Q40" i="21"/>
  <c r="Q41" i="21"/>
  <c r="P38" i="21"/>
  <c r="P39" i="21"/>
  <c r="P40" i="21"/>
  <c r="P41" i="21"/>
  <c r="AI42" i="67"/>
  <c r="J43" i="67"/>
  <c r="Q43" i="67"/>
  <c r="AB43" i="67"/>
  <c r="AI40" i="67"/>
  <c r="R43" i="67"/>
  <c r="AF43" i="67"/>
  <c r="AI43" i="67"/>
  <c r="AI41" i="67"/>
  <c r="AI39" i="67"/>
  <c r="E43" i="67"/>
  <c r="K43" i="67"/>
  <c r="AJ34" i="67"/>
  <c r="O34" i="21"/>
  <c r="M34" i="21"/>
  <c r="K34" i="21"/>
  <c r="AI37" i="67"/>
  <c r="AI36" i="67"/>
  <c r="L34" i="21" l="1"/>
  <c r="J34" i="21"/>
  <c r="H34" i="21" s="1"/>
  <c r="A159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A160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A161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A162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A163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A164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A165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A166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A167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A168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A169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A170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A171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A172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A173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A174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A175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A176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A177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A178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A179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A180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A181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A182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A183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A184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A185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A186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A187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A188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A189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A190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A191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A192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A193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A194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A195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A196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A197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A198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A199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A200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A157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A158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A135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A136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A137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A138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A139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A140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A141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A142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A143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A144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A145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A146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A147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A148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A149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A150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A151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A152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A154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A155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A156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K21" i="23" l="1"/>
  <c r="K22" i="23"/>
  <c r="Q32" i="67"/>
  <c r="J33" i="67"/>
  <c r="J32" i="67"/>
  <c r="AJ35" i="67"/>
  <c r="I35" i="21"/>
  <c r="F35" i="21"/>
  <c r="D35" i="21"/>
  <c r="C189" i="15"/>
  <c r="D189" i="15" s="1"/>
  <c r="C190" i="15"/>
  <c r="D190" i="15" s="1"/>
  <c r="A134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AF33" i="67"/>
  <c r="AB33" i="67"/>
  <c r="R33" i="67"/>
  <c r="Q33" i="67"/>
  <c r="K33" i="67"/>
  <c r="AF32" i="67"/>
  <c r="AB32" i="67"/>
  <c r="R32" i="67"/>
  <c r="K32" i="67"/>
  <c r="O35" i="21" l="1"/>
  <c r="O42" i="21" s="1"/>
  <c r="I42" i="21"/>
  <c r="E35" i="21"/>
  <c r="E42" i="21" s="1"/>
  <c r="F42" i="21"/>
  <c r="G35" i="21"/>
  <c r="G42" i="21" s="1"/>
  <c r="D42" i="21"/>
  <c r="K35" i="21"/>
  <c r="K42" i="21" s="1"/>
  <c r="M35" i="21"/>
  <c r="M42" i="21" s="1"/>
  <c r="N35" i="21"/>
  <c r="N42" i="21" s="1"/>
  <c r="Q96" i="15"/>
  <c r="R96" i="15" s="1"/>
  <c r="C96" i="15"/>
  <c r="D96" i="15" s="1"/>
  <c r="Q90" i="15"/>
  <c r="R90" i="15" s="1"/>
  <c r="C90" i="15"/>
  <c r="D90" i="15" s="1"/>
  <c r="V88" i="7"/>
  <c r="W88" i="7" s="1"/>
  <c r="C88" i="7"/>
  <c r="D88" i="7" s="1"/>
  <c r="V94" i="7"/>
  <c r="W94" i="7" s="1"/>
  <c r="C94" i="7"/>
  <c r="D94" i="7" s="1"/>
  <c r="Q103" i="15"/>
  <c r="R103" i="15" s="1"/>
  <c r="C103" i="15"/>
  <c r="D103" i="15" s="1"/>
  <c r="CY115" i="66"/>
  <c r="CX115" i="66"/>
  <c r="CW115" i="66"/>
  <c r="CV115" i="66"/>
  <c r="CU115" i="66"/>
  <c r="CT115" i="66"/>
  <c r="CS115" i="66"/>
  <c r="CR115" i="66"/>
  <c r="CQ115" i="66"/>
  <c r="CP115" i="66"/>
  <c r="CO115" i="66"/>
  <c r="CN115" i="66"/>
  <c r="CM115" i="66"/>
  <c r="CL115" i="66"/>
  <c r="CK115" i="66"/>
  <c r="CJ115" i="66"/>
  <c r="CI115" i="66"/>
  <c r="CH115" i="66"/>
  <c r="CG115" i="66"/>
  <c r="CF115" i="66"/>
  <c r="CE115" i="66"/>
  <c r="CD115" i="66"/>
  <c r="CC115" i="66"/>
  <c r="CB115" i="66"/>
  <c r="CA115" i="66"/>
  <c r="BZ115" i="66"/>
  <c r="BY115" i="66"/>
  <c r="BX115" i="66"/>
  <c r="BW115" i="66"/>
  <c r="BV115" i="66"/>
  <c r="BU115" i="66"/>
  <c r="BT115" i="66"/>
  <c r="BP115" i="66"/>
  <c r="BO115" i="66"/>
  <c r="BN115" i="66"/>
  <c r="BM115" i="66"/>
  <c r="BL115" i="66"/>
  <c r="BK115" i="66"/>
  <c r="BJ115" i="66"/>
  <c r="BI115" i="66"/>
  <c r="BH115" i="66"/>
  <c r="BG115" i="66"/>
  <c r="BF115" i="66"/>
  <c r="BE115" i="66"/>
  <c r="BD115" i="66"/>
  <c r="BC115" i="66"/>
  <c r="BB115" i="66"/>
  <c r="BA115" i="66"/>
  <c r="AZ115" i="66"/>
  <c r="AY115" i="66"/>
  <c r="AX115" i="66"/>
  <c r="AW115" i="66"/>
  <c r="AV115" i="66"/>
  <c r="AU115" i="66"/>
  <c r="AT115" i="66"/>
  <c r="AS115" i="66"/>
  <c r="AR115" i="66"/>
  <c r="AQ115" i="66"/>
  <c r="AP115" i="66"/>
  <c r="AO115" i="66"/>
  <c r="AN115" i="66"/>
  <c r="AM115" i="66"/>
  <c r="AL115" i="66"/>
  <c r="AK115" i="66"/>
  <c r="AH115" i="66"/>
  <c r="AG115" i="66"/>
  <c r="AF115" i="66"/>
  <c r="AE115" i="66"/>
  <c r="AD115" i="66"/>
  <c r="AC115" i="66"/>
  <c r="AB115" i="66"/>
  <c r="AA115" i="66"/>
  <c r="Z115" i="66"/>
  <c r="Y115" i="66"/>
  <c r="X115" i="66"/>
  <c r="W115" i="66"/>
  <c r="V115" i="66"/>
  <c r="U115" i="66"/>
  <c r="T115" i="66"/>
  <c r="S115" i="66"/>
  <c r="R115" i="66"/>
  <c r="Q115" i="66"/>
  <c r="P115" i="66"/>
  <c r="O115" i="66"/>
  <c r="N115" i="66"/>
  <c r="M115" i="66"/>
  <c r="L115" i="66"/>
  <c r="K115" i="66"/>
  <c r="J115" i="66"/>
  <c r="I115" i="66"/>
  <c r="H115" i="66"/>
  <c r="G115" i="66"/>
  <c r="F115" i="66"/>
  <c r="E115" i="66"/>
  <c r="D115" i="66"/>
  <c r="C115" i="66"/>
  <c r="B115" i="66"/>
  <c r="CY121" i="66"/>
  <c r="CX121" i="66"/>
  <c r="CW121" i="66"/>
  <c r="CV121" i="66"/>
  <c r="CU121" i="66"/>
  <c r="CT121" i="66"/>
  <c r="CS121" i="66"/>
  <c r="CR121" i="66"/>
  <c r="CQ121" i="66"/>
  <c r="CP121" i="66"/>
  <c r="CO121" i="66"/>
  <c r="CN121" i="66"/>
  <c r="CM121" i="66"/>
  <c r="CL121" i="66"/>
  <c r="CK121" i="66"/>
  <c r="CJ121" i="66"/>
  <c r="CI121" i="66"/>
  <c r="CH121" i="66"/>
  <c r="CG121" i="66"/>
  <c r="CF121" i="66"/>
  <c r="CE121" i="66"/>
  <c r="CD121" i="66"/>
  <c r="CC121" i="66"/>
  <c r="CB121" i="66"/>
  <c r="CA121" i="66"/>
  <c r="BZ121" i="66"/>
  <c r="BY121" i="66"/>
  <c r="BX121" i="66"/>
  <c r="BW121" i="66"/>
  <c r="BV121" i="66"/>
  <c r="BU121" i="66"/>
  <c r="BT121" i="66"/>
  <c r="BP121" i="66"/>
  <c r="BO121" i="66"/>
  <c r="BN121" i="66"/>
  <c r="BM121" i="66"/>
  <c r="BL121" i="66"/>
  <c r="BK121" i="66"/>
  <c r="BJ121" i="66"/>
  <c r="BI121" i="66"/>
  <c r="BH121" i="66"/>
  <c r="BG121" i="66"/>
  <c r="BF121" i="66"/>
  <c r="BE121" i="66"/>
  <c r="BD121" i="66"/>
  <c r="BC121" i="66"/>
  <c r="BB121" i="66"/>
  <c r="BA121" i="66"/>
  <c r="AZ121" i="66"/>
  <c r="AY121" i="66"/>
  <c r="AX121" i="66"/>
  <c r="AW121" i="66"/>
  <c r="AV121" i="66"/>
  <c r="AU121" i="66"/>
  <c r="AT121" i="66"/>
  <c r="AS121" i="66"/>
  <c r="AR121" i="66"/>
  <c r="AQ121" i="66"/>
  <c r="AP121" i="66"/>
  <c r="AO121" i="66"/>
  <c r="AN121" i="66"/>
  <c r="AM121" i="66"/>
  <c r="AL121" i="66"/>
  <c r="AK121" i="66"/>
  <c r="AH121" i="66"/>
  <c r="AG121" i="66"/>
  <c r="AF121" i="66"/>
  <c r="AE121" i="66"/>
  <c r="AD121" i="66"/>
  <c r="AC121" i="66"/>
  <c r="AB121" i="66"/>
  <c r="AA121" i="66"/>
  <c r="Z121" i="66"/>
  <c r="Y121" i="66"/>
  <c r="X121" i="66"/>
  <c r="W121" i="66"/>
  <c r="V121" i="66"/>
  <c r="U121" i="66"/>
  <c r="T121" i="66"/>
  <c r="S121" i="66"/>
  <c r="R121" i="66"/>
  <c r="Q121" i="66"/>
  <c r="P121" i="66"/>
  <c r="O121" i="66"/>
  <c r="N121" i="66"/>
  <c r="M121" i="66"/>
  <c r="L121" i="66"/>
  <c r="K121" i="66"/>
  <c r="J121" i="66"/>
  <c r="I121" i="66"/>
  <c r="H121" i="66"/>
  <c r="G121" i="66"/>
  <c r="F121" i="66"/>
  <c r="E121" i="66"/>
  <c r="D121" i="66"/>
  <c r="C121" i="66"/>
  <c r="B121" i="66"/>
  <c r="CY127" i="66"/>
  <c r="CX127" i="66"/>
  <c r="CW127" i="66"/>
  <c r="CV127" i="66"/>
  <c r="CU127" i="66"/>
  <c r="CT127" i="66"/>
  <c r="CS127" i="66"/>
  <c r="CR127" i="66"/>
  <c r="CQ127" i="66"/>
  <c r="CP127" i="66"/>
  <c r="CO127" i="66"/>
  <c r="CN127" i="66"/>
  <c r="CM127" i="66"/>
  <c r="CL127" i="66"/>
  <c r="CK127" i="66"/>
  <c r="CJ127" i="66"/>
  <c r="CI127" i="66"/>
  <c r="CH127" i="66"/>
  <c r="CG127" i="66"/>
  <c r="CF127" i="66"/>
  <c r="CE127" i="66"/>
  <c r="CD127" i="66"/>
  <c r="CC127" i="66"/>
  <c r="CB127" i="66"/>
  <c r="CA127" i="66"/>
  <c r="BZ127" i="66"/>
  <c r="BY127" i="66"/>
  <c r="BX127" i="66"/>
  <c r="BW127" i="66"/>
  <c r="BV127" i="66"/>
  <c r="BU127" i="66"/>
  <c r="BT127" i="66"/>
  <c r="BP127" i="66"/>
  <c r="BO127" i="66"/>
  <c r="BN127" i="66"/>
  <c r="BM127" i="66"/>
  <c r="BL127" i="66"/>
  <c r="BK127" i="66"/>
  <c r="BJ127" i="66"/>
  <c r="BI127" i="66"/>
  <c r="BH127" i="66"/>
  <c r="BG127" i="66"/>
  <c r="BF127" i="66"/>
  <c r="BE127" i="66"/>
  <c r="BD127" i="66"/>
  <c r="BC127" i="66"/>
  <c r="BB127" i="66"/>
  <c r="BA127" i="66"/>
  <c r="AZ127" i="66"/>
  <c r="AY127" i="66"/>
  <c r="AX127" i="66"/>
  <c r="AW127" i="66"/>
  <c r="AV127" i="66"/>
  <c r="AU127" i="66"/>
  <c r="AT127" i="66"/>
  <c r="AS127" i="66"/>
  <c r="AR127" i="66"/>
  <c r="AQ127" i="66"/>
  <c r="AP127" i="66"/>
  <c r="AO127" i="66"/>
  <c r="AN127" i="66"/>
  <c r="AM127" i="66"/>
  <c r="AL127" i="66"/>
  <c r="AK127" i="66"/>
  <c r="AH127" i="66"/>
  <c r="AG127" i="66"/>
  <c r="AF127" i="66"/>
  <c r="AE127" i="66"/>
  <c r="AD127" i="66"/>
  <c r="AC127" i="66"/>
  <c r="AB127" i="66"/>
  <c r="AA127" i="66"/>
  <c r="Z127" i="66"/>
  <c r="Y127" i="66"/>
  <c r="X127" i="66"/>
  <c r="W127" i="66"/>
  <c r="V127" i="66"/>
  <c r="U127" i="66"/>
  <c r="T127" i="66"/>
  <c r="S127" i="66"/>
  <c r="R127" i="66"/>
  <c r="Q127" i="66"/>
  <c r="P127" i="66"/>
  <c r="O127" i="66"/>
  <c r="N127" i="66"/>
  <c r="M127" i="66"/>
  <c r="L127" i="66"/>
  <c r="K127" i="66"/>
  <c r="J127" i="66"/>
  <c r="I127" i="66"/>
  <c r="H127" i="66"/>
  <c r="G127" i="66"/>
  <c r="F127" i="66"/>
  <c r="E127" i="66"/>
  <c r="D127" i="66"/>
  <c r="C127" i="66"/>
  <c r="B127" i="66"/>
  <c r="V101" i="7"/>
  <c r="C101" i="7"/>
  <c r="D101" i="7" s="1"/>
  <c r="C102" i="7"/>
  <c r="D102" i="7" s="1"/>
  <c r="V102" i="7"/>
  <c r="W102" i="7" s="1"/>
  <c r="L35" i="21" l="1"/>
  <c r="L42" i="21" s="1"/>
  <c r="J35" i="21"/>
  <c r="FQ48" i="66"/>
  <c r="FQ49" i="66"/>
  <c r="FQ50" i="66"/>
  <c r="FQ51" i="66"/>
  <c r="FQ76" i="66"/>
  <c r="FQ77" i="66"/>
  <c r="FQ78" i="66"/>
  <c r="FQ79" i="66"/>
  <c r="FQ104" i="66"/>
  <c r="FQ105" i="66"/>
  <c r="FQ106" i="66"/>
  <c r="FQ107" i="66"/>
  <c r="FQ129" i="66"/>
  <c r="FQ130" i="66"/>
  <c r="FQ131" i="66"/>
  <c r="FQ132" i="66"/>
  <c r="FQ156" i="66"/>
  <c r="FQ157" i="66"/>
  <c r="FQ158" i="66"/>
  <c r="FQ159" i="66"/>
  <c r="FQ182" i="66"/>
  <c r="FQ183" i="66"/>
  <c r="FQ184" i="66"/>
  <c r="FQ185" i="66"/>
  <c r="FQ199" i="66"/>
  <c r="FQ200" i="66"/>
  <c r="FQ201" i="66"/>
  <c r="FQ202" i="66"/>
  <c r="EI48" i="66"/>
  <c r="EI49" i="66"/>
  <c r="EI50" i="66"/>
  <c r="EI51" i="66"/>
  <c r="EI76" i="66"/>
  <c r="EI77" i="66"/>
  <c r="EI78" i="66"/>
  <c r="EI79" i="66"/>
  <c r="EI104" i="66"/>
  <c r="EI105" i="66"/>
  <c r="EI106" i="66"/>
  <c r="EI107" i="66"/>
  <c r="EI129" i="66"/>
  <c r="EI130" i="66"/>
  <c r="EI131" i="66"/>
  <c r="EI132" i="66"/>
  <c r="EI156" i="66"/>
  <c r="EI157" i="66"/>
  <c r="EI158" i="66"/>
  <c r="EI159" i="66"/>
  <c r="EI182" i="66"/>
  <c r="EI183" i="66"/>
  <c r="EI184" i="66"/>
  <c r="EI185" i="66"/>
  <c r="EI199" i="66"/>
  <c r="EI200" i="66"/>
  <c r="EI201" i="66"/>
  <c r="EI202" i="66"/>
  <c r="B188" i="66"/>
  <c r="B189" i="66"/>
  <c r="B190" i="66"/>
  <c r="B191" i="66"/>
  <c r="B192" i="66"/>
  <c r="B193" i="66"/>
  <c r="B194" i="66"/>
  <c r="B195" i="66"/>
  <c r="B196" i="66"/>
  <c r="B197" i="66"/>
  <c r="B198" i="66"/>
  <c r="AI7" i="66"/>
  <c r="AJ7" i="66"/>
  <c r="BQ7" i="66"/>
  <c r="BR7" i="66"/>
  <c r="BS7" i="66"/>
  <c r="CZ7" i="66"/>
  <c r="DA7" i="66"/>
  <c r="DB7" i="66"/>
  <c r="DC7" i="66"/>
  <c r="EJ7" i="66"/>
  <c r="EK7" i="66"/>
  <c r="AI8" i="66"/>
  <c r="AJ8" i="66"/>
  <c r="BQ8" i="66"/>
  <c r="BR8" i="66"/>
  <c r="BS8" i="66"/>
  <c r="CZ8" i="66"/>
  <c r="DA8" i="66"/>
  <c r="DB8" i="66"/>
  <c r="DC8" i="66"/>
  <c r="EJ8" i="66"/>
  <c r="EK8" i="66"/>
  <c r="AI9" i="66"/>
  <c r="AJ9" i="66"/>
  <c r="BQ9" i="66"/>
  <c r="BR9" i="66"/>
  <c r="BS9" i="66"/>
  <c r="CZ9" i="66"/>
  <c r="DA9" i="66"/>
  <c r="DB9" i="66"/>
  <c r="DC9" i="66"/>
  <c r="EJ9" i="66"/>
  <c r="EK9" i="66"/>
  <c r="AI10" i="66"/>
  <c r="AJ10" i="66"/>
  <c r="BQ10" i="66"/>
  <c r="BR10" i="66"/>
  <c r="BS10" i="66"/>
  <c r="CZ10" i="66"/>
  <c r="DA10" i="66"/>
  <c r="DB10" i="66"/>
  <c r="DC10" i="66"/>
  <c r="EJ10" i="66"/>
  <c r="EK10" i="66"/>
  <c r="AI11" i="66"/>
  <c r="AJ11" i="66"/>
  <c r="BQ11" i="66"/>
  <c r="BR11" i="66"/>
  <c r="BS11" i="66"/>
  <c r="CZ11" i="66"/>
  <c r="DA11" i="66"/>
  <c r="DB11" i="66"/>
  <c r="DC11" i="66"/>
  <c r="EJ11" i="66"/>
  <c r="EK11" i="66"/>
  <c r="AI12" i="66"/>
  <c r="AJ12" i="66"/>
  <c r="BQ12" i="66"/>
  <c r="BR12" i="66"/>
  <c r="BS12" i="66"/>
  <c r="CZ12" i="66"/>
  <c r="DA12" i="66"/>
  <c r="DB12" i="66"/>
  <c r="DC12" i="66"/>
  <c r="EJ12" i="66"/>
  <c r="EK12" i="66"/>
  <c r="AI13" i="66"/>
  <c r="AJ13" i="66"/>
  <c r="BQ13" i="66"/>
  <c r="BR13" i="66"/>
  <c r="BS13" i="66"/>
  <c r="CZ13" i="66"/>
  <c r="DA13" i="66"/>
  <c r="DB13" i="66"/>
  <c r="DC13" i="66"/>
  <c r="EJ13" i="66"/>
  <c r="EK13" i="66"/>
  <c r="AI14" i="66"/>
  <c r="AJ14" i="66"/>
  <c r="BQ14" i="66"/>
  <c r="BR14" i="66"/>
  <c r="BS14" i="66"/>
  <c r="CZ14" i="66"/>
  <c r="DA14" i="66"/>
  <c r="DB14" i="66"/>
  <c r="DC14" i="66"/>
  <c r="EJ14" i="66"/>
  <c r="EK14" i="66"/>
  <c r="Q188" i="15"/>
  <c r="R188" i="15" s="1"/>
  <c r="C188" i="15"/>
  <c r="D188" i="15" s="1"/>
  <c r="Q181" i="15"/>
  <c r="R181" i="15" s="1"/>
  <c r="C181" i="15"/>
  <c r="D181" i="15" s="1"/>
  <c r="Q179" i="15"/>
  <c r="R179" i="15" s="1"/>
  <c r="C179" i="15"/>
  <c r="D179" i="15" s="1"/>
  <c r="Q176" i="15"/>
  <c r="R176" i="15" s="1"/>
  <c r="C176" i="15"/>
  <c r="D176" i="15" s="1"/>
  <c r="Q87" i="15"/>
  <c r="R87" i="15" s="1"/>
  <c r="C87" i="15"/>
  <c r="D87" i="15" s="1"/>
  <c r="C162" i="15"/>
  <c r="D162" i="15" s="1"/>
  <c r="C163" i="15"/>
  <c r="D163" i="15" s="1"/>
  <c r="C164" i="15"/>
  <c r="D164" i="15" s="1"/>
  <c r="C165" i="15"/>
  <c r="D165" i="15" s="1"/>
  <c r="C166" i="15"/>
  <c r="D166" i="15" s="1"/>
  <c r="C167" i="15"/>
  <c r="D167" i="15" s="1"/>
  <c r="C168" i="15"/>
  <c r="D168" i="15" s="1"/>
  <c r="C169" i="15"/>
  <c r="D169" i="15" s="1"/>
  <c r="C135" i="15"/>
  <c r="D135" i="15" s="1"/>
  <c r="C136" i="15"/>
  <c r="D136" i="15" s="1"/>
  <c r="C137" i="15"/>
  <c r="D137" i="15" s="1"/>
  <c r="C138" i="15"/>
  <c r="D138" i="15" s="1"/>
  <c r="C139" i="15"/>
  <c r="D139" i="15" s="1"/>
  <c r="C140" i="15"/>
  <c r="D140" i="15" s="1"/>
  <c r="C141" i="15"/>
  <c r="D141" i="15" s="1"/>
  <c r="C142" i="15"/>
  <c r="D142" i="15" s="1"/>
  <c r="C143" i="15"/>
  <c r="D143" i="15" s="1"/>
  <c r="C144" i="15"/>
  <c r="D144" i="15" s="1"/>
  <c r="C145" i="15"/>
  <c r="D145" i="15" s="1"/>
  <c r="C146" i="15"/>
  <c r="D146" i="15" s="1"/>
  <c r="C147" i="15"/>
  <c r="D147" i="15" s="1"/>
  <c r="C148" i="15"/>
  <c r="D148" i="15" s="1"/>
  <c r="C149" i="15"/>
  <c r="D149" i="15" s="1"/>
  <c r="C150" i="15"/>
  <c r="D150" i="15" s="1"/>
  <c r="C151" i="15"/>
  <c r="D151" i="15" s="1"/>
  <c r="C152" i="15"/>
  <c r="D152" i="15" s="1"/>
  <c r="C153" i="15"/>
  <c r="D153" i="15" s="1"/>
  <c r="C154" i="15"/>
  <c r="D154" i="15" s="1"/>
  <c r="C155" i="15"/>
  <c r="D155" i="15" s="1"/>
  <c r="C110" i="15"/>
  <c r="D110" i="15" s="1"/>
  <c r="C111" i="15"/>
  <c r="D111" i="15" s="1"/>
  <c r="C109" i="15"/>
  <c r="D109" i="15" s="1"/>
  <c r="C112" i="15"/>
  <c r="D112" i="15" s="1"/>
  <c r="C113" i="15"/>
  <c r="D113" i="15" s="1"/>
  <c r="C114" i="15"/>
  <c r="D114" i="15" s="1"/>
  <c r="C115" i="15"/>
  <c r="D115" i="15" s="1"/>
  <c r="C116" i="15"/>
  <c r="D116" i="15" s="1"/>
  <c r="C117" i="15"/>
  <c r="D117" i="15" s="1"/>
  <c r="C118" i="15"/>
  <c r="D118" i="15" s="1"/>
  <c r="C119" i="15"/>
  <c r="D119" i="15" s="1"/>
  <c r="C120" i="15"/>
  <c r="D120" i="15" s="1"/>
  <c r="C121" i="15"/>
  <c r="D121" i="15" s="1"/>
  <c r="C122" i="15"/>
  <c r="D122" i="15" s="1"/>
  <c r="C123" i="15"/>
  <c r="D123" i="15" s="1"/>
  <c r="C124" i="15"/>
  <c r="D124" i="15" s="1"/>
  <c r="C125" i="15"/>
  <c r="D125" i="15" s="1"/>
  <c r="C126" i="15"/>
  <c r="D126" i="15" s="1"/>
  <c r="C127" i="15"/>
  <c r="D127" i="15" s="1"/>
  <c r="C128" i="15"/>
  <c r="D128" i="15" s="1"/>
  <c r="C102" i="15"/>
  <c r="D102" i="15" s="1"/>
  <c r="C129" i="15"/>
  <c r="D129" i="15" s="1"/>
  <c r="Q136" i="15"/>
  <c r="R136" i="15" s="1"/>
  <c r="Q135" i="15"/>
  <c r="R135" i="15" s="1"/>
  <c r="V186" i="7"/>
  <c r="W186" i="7" s="1"/>
  <c r="C186" i="7"/>
  <c r="D186" i="7" s="1"/>
  <c r="V179" i="7"/>
  <c r="W179" i="7" s="1"/>
  <c r="C179" i="7"/>
  <c r="D179" i="7" s="1"/>
  <c r="V177" i="7"/>
  <c r="W177" i="7" s="1"/>
  <c r="C177" i="7"/>
  <c r="D177" i="7" s="1"/>
  <c r="V174" i="7"/>
  <c r="W174" i="7" s="1"/>
  <c r="C174" i="7"/>
  <c r="D174" i="7" s="1"/>
  <c r="V85" i="7"/>
  <c r="W85" i="7" s="1"/>
  <c r="C85" i="7"/>
  <c r="D85" i="7" s="1"/>
  <c r="V133" i="7"/>
  <c r="W133" i="7" s="1"/>
  <c r="C133" i="7"/>
  <c r="D133" i="7" s="1"/>
  <c r="V134" i="7"/>
  <c r="W134" i="7" s="1"/>
  <c r="C134" i="7"/>
  <c r="D134" i="7" s="1"/>
  <c r="H35" i="21" l="1"/>
  <c r="H42" i="21" s="1"/>
  <c r="J42" i="21"/>
  <c r="AJ15" i="66"/>
  <c r="EJ15" i="66"/>
  <c r="BQ15" i="66"/>
  <c r="DA15" i="66"/>
  <c r="CZ15" i="66"/>
  <c r="EK15" i="66"/>
  <c r="DC15" i="66"/>
  <c r="BS15" i="66"/>
  <c r="AI15" i="66"/>
  <c r="DB15" i="66"/>
  <c r="BR15" i="66"/>
  <c r="FK210" i="66"/>
  <c r="EE210" i="66"/>
  <c r="AI27" i="66"/>
  <c r="DB27" i="66"/>
  <c r="BQ27" i="66"/>
  <c r="EK27" i="66"/>
  <c r="EJ27" i="66"/>
  <c r="BS28" i="66"/>
  <c r="AI28" i="66"/>
  <c r="AJ28" i="66"/>
  <c r="CZ28" i="66"/>
  <c r="DB28" i="66"/>
  <c r="DC28" i="66"/>
  <c r="EJ28" i="66"/>
  <c r="BQ28" i="66"/>
  <c r="BR28" i="66"/>
  <c r="DA28" i="66"/>
  <c r="EK28" i="66"/>
  <c r="BR27" i="66"/>
  <c r="CY219" i="66"/>
  <c r="CX219" i="66"/>
  <c r="CW219" i="66"/>
  <c r="CV219" i="66"/>
  <c r="CU219" i="66"/>
  <c r="CT219" i="66"/>
  <c r="CS219" i="66"/>
  <c r="CR219" i="66"/>
  <c r="CQ219" i="66"/>
  <c r="CP219" i="66"/>
  <c r="CO219" i="66"/>
  <c r="CN219" i="66"/>
  <c r="CM219" i="66"/>
  <c r="CL219" i="66"/>
  <c r="CK219" i="66"/>
  <c r="CJ219" i="66"/>
  <c r="CI219" i="66"/>
  <c r="CH219" i="66"/>
  <c r="CG219" i="66"/>
  <c r="CF219" i="66"/>
  <c r="CE219" i="66"/>
  <c r="CD219" i="66"/>
  <c r="CC219" i="66"/>
  <c r="CB219" i="66"/>
  <c r="CA219" i="66"/>
  <c r="BZ219" i="66"/>
  <c r="BY219" i="66"/>
  <c r="BX219" i="66"/>
  <c r="BW219" i="66"/>
  <c r="BV219" i="66"/>
  <c r="BU219" i="66"/>
  <c r="BT219" i="66"/>
  <c r="BP219" i="66"/>
  <c r="BO219" i="66"/>
  <c r="BN219" i="66"/>
  <c r="BM219" i="66"/>
  <c r="BL219" i="66"/>
  <c r="BK219" i="66"/>
  <c r="BJ219" i="66"/>
  <c r="BI219" i="66"/>
  <c r="BH219" i="66"/>
  <c r="BG219" i="66"/>
  <c r="BF219" i="66"/>
  <c r="BE219" i="66"/>
  <c r="BD219" i="66"/>
  <c r="BC219" i="66"/>
  <c r="BB219" i="66"/>
  <c r="BA219" i="66"/>
  <c r="AZ219" i="66"/>
  <c r="AY219" i="66"/>
  <c r="AX219" i="66"/>
  <c r="AW219" i="66"/>
  <c r="AV219" i="66"/>
  <c r="AU219" i="66"/>
  <c r="AT219" i="66"/>
  <c r="AS219" i="66"/>
  <c r="AR219" i="66"/>
  <c r="AQ219" i="66"/>
  <c r="AP219" i="66"/>
  <c r="AO219" i="66"/>
  <c r="AN219" i="66"/>
  <c r="AM219" i="66"/>
  <c r="AL219" i="66"/>
  <c r="AK219" i="66"/>
  <c r="AH219" i="66"/>
  <c r="AG219" i="66"/>
  <c r="AF219" i="66"/>
  <c r="AE219" i="66"/>
  <c r="AD219" i="66"/>
  <c r="AC219" i="66"/>
  <c r="AB219" i="66"/>
  <c r="AA219" i="66"/>
  <c r="Z219" i="66"/>
  <c r="Y219" i="66"/>
  <c r="X219" i="66"/>
  <c r="W219" i="66"/>
  <c r="V219" i="66"/>
  <c r="U219" i="66"/>
  <c r="T219" i="66"/>
  <c r="S219" i="66"/>
  <c r="R219" i="66"/>
  <c r="Q219" i="66"/>
  <c r="P219" i="66"/>
  <c r="O219" i="66"/>
  <c r="N219" i="66"/>
  <c r="M219" i="66"/>
  <c r="L219" i="66"/>
  <c r="K219" i="66"/>
  <c r="J219" i="66"/>
  <c r="I219" i="66"/>
  <c r="H219" i="66"/>
  <c r="G219" i="66"/>
  <c r="F219" i="66"/>
  <c r="E219" i="66"/>
  <c r="D219" i="66"/>
  <c r="C219" i="66"/>
  <c r="B219" i="66"/>
  <c r="FP218" i="66"/>
  <c r="FO218" i="66"/>
  <c r="FN218" i="66"/>
  <c r="FM218" i="66"/>
  <c r="FL218" i="66"/>
  <c r="FK218" i="66"/>
  <c r="FJ218" i="66"/>
  <c r="FI218" i="66"/>
  <c r="FH218" i="66"/>
  <c r="FG218" i="66"/>
  <c r="FF218" i="66"/>
  <c r="FE218" i="66"/>
  <c r="FD218" i="66"/>
  <c r="FC218" i="66"/>
  <c r="FB218" i="66"/>
  <c r="FA218" i="66"/>
  <c r="EZ218" i="66"/>
  <c r="EY218" i="66"/>
  <c r="EX218" i="66"/>
  <c r="EW218" i="66"/>
  <c r="EV218" i="66"/>
  <c r="EU218" i="66"/>
  <c r="ET218" i="66"/>
  <c r="ES218" i="66"/>
  <c r="ER218" i="66"/>
  <c r="EQ218" i="66"/>
  <c r="EP218" i="66"/>
  <c r="EO218" i="66"/>
  <c r="EN218" i="66"/>
  <c r="EM218" i="66"/>
  <c r="EL218" i="66"/>
  <c r="EH218" i="66"/>
  <c r="EG218" i="66"/>
  <c r="EF218" i="66"/>
  <c r="EE218" i="66"/>
  <c r="ED218" i="66"/>
  <c r="EC218" i="66"/>
  <c r="EB218" i="66"/>
  <c r="EA218" i="66"/>
  <c r="DZ218" i="66"/>
  <c r="DY218" i="66"/>
  <c r="DX218" i="66"/>
  <c r="DW218" i="66"/>
  <c r="DV218" i="66"/>
  <c r="DU218" i="66"/>
  <c r="DT218" i="66"/>
  <c r="DS218" i="66"/>
  <c r="DR218" i="66"/>
  <c r="DQ218" i="66"/>
  <c r="DP218" i="66"/>
  <c r="DO218" i="66"/>
  <c r="DN218" i="66"/>
  <c r="DM218" i="66"/>
  <c r="DL218" i="66"/>
  <c r="DK218" i="66"/>
  <c r="DJ218" i="66"/>
  <c r="DI218" i="66"/>
  <c r="DH218" i="66"/>
  <c r="DG218" i="66"/>
  <c r="DF218" i="66"/>
  <c r="DE218" i="66"/>
  <c r="DD218" i="66"/>
  <c r="CY218" i="66"/>
  <c r="CX218" i="66"/>
  <c r="CW218" i="66"/>
  <c r="CV218" i="66"/>
  <c r="CU218" i="66"/>
  <c r="CT218" i="66"/>
  <c r="CS218" i="66"/>
  <c r="CR218" i="66"/>
  <c r="CQ218" i="66"/>
  <c r="CP218" i="66"/>
  <c r="CO218" i="66"/>
  <c r="CN218" i="66"/>
  <c r="CM218" i="66"/>
  <c r="CL218" i="66"/>
  <c r="CK218" i="66"/>
  <c r="CJ218" i="66"/>
  <c r="CI218" i="66"/>
  <c r="CH218" i="66"/>
  <c r="CG218" i="66"/>
  <c r="CF218" i="66"/>
  <c r="CE218" i="66"/>
  <c r="CD218" i="66"/>
  <c r="CC218" i="66"/>
  <c r="CB218" i="66"/>
  <c r="CA218" i="66"/>
  <c r="BZ218" i="66"/>
  <c r="BY218" i="66"/>
  <c r="BX218" i="66"/>
  <c r="BW218" i="66"/>
  <c r="BV218" i="66"/>
  <c r="BU218" i="66"/>
  <c r="BT218" i="66"/>
  <c r="BP218" i="66"/>
  <c r="BO218" i="66"/>
  <c r="BN218" i="66"/>
  <c r="BM218" i="66"/>
  <c r="BL218" i="66"/>
  <c r="BK218" i="66"/>
  <c r="BJ218" i="66"/>
  <c r="BI218" i="66"/>
  <c r="BH218" i="66"/>
  <c r="BG218" i="66"/>
  <c r="BF218" i="66"/>
  <c r="BE218" i="66"/>
  <c r="BD218" i="66"/>
  <c r="BC218" i="66"/>
  <c r="BB218" i="66"/>
  <c r="BA218" i="66"/>
  <c r="AZ218" i="66"/>
  <c r="AY218" i="66"/>
  <c r="AX218" i="66"/>
  <c r="AW218" i="66"/>
  <c r="AV218" i="66"/>
  <c r="AU218" i="66"/>
  <c r="AT218" i="66"/>
  <c r="AS218" i="66"/>
  <c r="AR218" i="66"/>
  <c r="AQ218" i="66"/>
  <c r="AP218" i="66"/>
  <c r="AO218" i="66"/>
  <c r="AN218" i="66"/>
  <c r="AM218" i="66"/>
  <c r="AL218" i="66"/>
  <c r="AK218" i="66"/>
  <c r="AH218" i="66"/>
  <c r="AG218" i="66"/>
  <c r="AF218" i="66"/>
  <c r="AE218" i="66"/>
  <c r="AD218" i="66"/>
  <c r="AC218" i="66"/>
  <c r="AB218" i="66"/>
  <c r="AA218" i="66"/>
  <c r="Z218" i="66"/>
  <c r="Y218" i="66"/>
  <c r="X218" i="66"/>
  <c r="W218" i="66"/>
  <c r="V218" i="66"/>
  <c r="U218" i="66"/>
  <c r="T218" i="66"/>
  <c r="S218" i="66"/>
  <c r="R218" i="66"/>
  <c r="Q218" i="66"/>
  <c r="P218" i="66"/>
  <c r="O218" i="66"/>
  <c r="N218" i="66"/>
  <c r="M218" i="66"/>
  <c r="L218" i="66"/>
  <c r="K218" i="66"/>
  <c r="J218" i="66"/>
  <c r="I218" i="66"/>
  <c r="H218" i="66"/>
  <c r="G218" i="66"/>
  <c r="F218" i="66"/>
  <c r="E218" i="66"/>
  <c r="D218" i="66"/>
  <c r="C218" i="66"/>
  <c r="B218" i="66"/>
  <c r="CY217" i="66"/>
  <c r="CX217" i="66"/>
  <c r="CW217" i="66"/>
  <c r="CV217" i="66"/>
  <c r="CU217" i="66"/>
  <c r="CT217" i="66"/>
  <c r="CS217" i="66"/>
  <c r="CR217" i="66"/>
  <c r="CQ217" i="66"/>
  <c r="CP217" i="66"/>
  <c r="CO217" i="66"/>
  <c r="CN217" i="66"/>
  <c r="CM217" i="66"/>
  <c r="CL217" i="66"/>
  <c r="CK217" i="66"/>
  <c r="CJ217" i="66"/>
  <c r="CI217" i="66"/>
  <c r="CH217" i="66"/>
  <c r="CG217" i="66"/>
  <c r="CF217" i="66"/>
  <c r="CE217" i="66"/>
  <c r="CD217" i="66"/>
  <c r="CC217" i="66"/>
  <c r="CB217" i="66"/>
  <c r="CA217" i="66"/>
  <c r="BZ217" i="66"/>
  <c r="BY217" i="66"/>
  <c r="BX217" i="66"/>
  <c r="BW217" i="66"/>
  <c r="BV217" i="66"/>
  <c r="BU217" i="66"/>
  <c r="BT217" i="66"/>
  <c r="BP217" i="66"/>
  <c r="BO217" i="66"/>
  <c r="BN217" i="66"/>
  <c r="BM217" i="66"/>
  <c r="BL217" i="66"/>
  <c r="BK217" i="66"/>
  <c r="BJ217" i="66"/>
  <c r="BI217" i="66"/>
  <c r="BH217" i="66"/>
  <c r="BG217" i="66"/>
  <c r="BF217" i="66"/>
  <c r="BE217" i="66"/>
  <c r="BD217" i="66"/>
  <c r="BC217" i="66"/>
  <c r="BB217" i="66"/>
  <c r="BA217" i="66"/>
  <c r="AZ217" i="66"/>
  <c r="AY217" i="66"/>
  <c r="AX217" i="66"/>
  <c r="AW217" i="66"/>
  <c r="AV217" i="66"/>
  <c r="AU217" i="66"/>
  <c r="AT217" i="66"/>
  <c r="AS217" i="66"/>
  <c r="AR217" i="66"/>
  <c r="AQ217" i="66"/>
  <c r="AP217" i="66"/>
  <c r="AO217" i="66"/>
  <c r="AN217" i="66"/>
  <c r="AM217" i="66"/>
  <c r="AL217" i="66"/>
  <c r="AK217" i="66"/>
  <c r="AH217" i="66"/>
  <c r="AG217" i="66"/>
  <c r="AF217" i="66"/>
  <c r="AE217" i="66"/>
  <c r="AD217" i="66"/>
  <c r="AC217" i="66"/>
  <c r="AB217" i="66"/>
  <c r="AA217" i="66"/>
  <c r="Z217" i="66"/>
  <c r="Y217" i="66"/>
  <c r="X217" i="66"/>
  <c r="W217" i="66"/>
  <c r="V217" i="66"/>
  <c r="U217" i="66"/>
  <c r="T217" i="66"/>
  <c r="S217" i="66"/>
  <c r="R217" i="66"/>
  <c r="Q217" i="66"/>
  <c r="P217" i="66"/>
  <c r="O217" i="66"/>
  <c r="N217" i="66"/>
  <c r="M217" i="66"/>
  <c r="L217" i="66"/>
  <c r="K217" i="66"/>
  <c r="J217" i="66"/>
  <c r="I217" i="66"/>
  <c r="H217" i="66"/>
  <c r="G217" i="66"/>
  <c r="F217" i="66"/>
  <c r="E217" i="66"/>
  <c r="D217" i="66"/>
  <c r="C217" i="66"/>
  <c r="B217" i="66"/>
  <c r="CY216" i="66"/>
  <c r="CX216" i="66"/>
  <c r="CW216" i="66"/>
  <c r="CV216" i="66"/>
  <c r="CU216" i="66"/>
  <c r="CT216" i="66"/>
  <c r="CS216" i="66"/>
  <c r="CR216" i="66"/>
  <c r="CQ216" i="66"/>
  <c r="CP216" i="66"/>
  <c r="CO216" i="66"/>
  <c r="CN216" i="66"/>
  <c r="CM216" i="66"/>
  <c r="CL216" i="66"/>
  <c r="CK216" i="66"/>
  <c r="CJ216" i="66"/>
  <c r="CI216" i="66"/>
  <c r="CH216" i="66"/>
  <c r="CG216" i="66"/>
  <c r="CF216" i="66"/>
  <c r="CE216" i="66"/>
  <c r="CD216" i="66"/>
  <c r="CC216" i="66"/>
  <c r="CB216" i="66"/>
  <c r="CA216" i="66"/>
  <c r="BZ216" i="66"/>
  <c r="BY216" i="66"/>
  <c r="BX216" i="66"/>
  <c r="BW216" i="66"/>
  <c r="BV216" i="66"/>
  <c r="BU216" i="66"/>
  <c r="BT216" i="66"/>
  <c r="BP216" i="66"/>
  <c r="BO216" i="66"/>
  <c r="BN216" i="66"/>
  <c r="BM216" i="66"/>
  <c r="BL216" i="66"/>
  <c r="BK216" i="66"/>
  <c r="BJ216" i="66"/>
  <c r="BI216" i="66"/>
  <c r="BH216" i="66"/>
  <c r="BG216" i="66"/>
  <c r="BF216" i="66"/>
  <c r="BE216" i="66"/>
  <c r="BD216" i="66"/>
  <c r="BC216" i="66"/>
  <c r="BB216" i="66"/>
  <c r="BA216" i="66"/>
  <c r="AZ216" i="66"/>
  <c r="AY216" i="66"/>
  <c r="AX216" i="66"/>
  <c r="AW216" i="66"/>
  <c r="AV216" i="66"/>
  <c r="AU216" i="66"/>
  <c r="AT216" i="66"/>
  <c r="AS216" i="66"/>
  <c r="AR216" i="66"/>
  <c r="AQ216" i="66"/>
  <c r="AP216" i="66"/>
  <c r="AO216" i="66"/>
  <c r="AN216" i="66"/>
  <c r="AM216" i="66"/>
  <c r="AL216" i="66"/>
  <c r="AK216" i="66"/>
  <c r="AH216" i="66"/>
  <c r="AG216" i="66"/>
  <c r="AF216" i="66"/>
  <c r="AE216" i="66"/>
  <c r="AD216" i="66"/>
  <c r="AC216" i="66"/>
  <c r="AB216" i="66"/>
  <c r="AA216" i="66"/>
  <c r="Z216" i="66"/>
  <c r="Y216" i="66"/>
  <c r="X216" i="66"/>
  <c r="W216" i="66"/>
  <c r="V216" i="66"/>
  <c r="U216" i="66"/>
  <c r="T216" i="66"/>
  <c r="S216" i="66"/>
  <c r="R216" i="66"/>
  <c r="Q216" i="66"/>
  <c r="P216" i="66"/>
  <c r="O216" i="66"/>
  <c r="N216" i="66"/>
  <c r="M216" i="66"/>
  <c r="L216" i="66"/>
  <c r="K216" i="66"/>
  <c r="J216" i="66"/>
  <c r="I216" i="66"/>
  <c r="H216" i="66"/>
  <c r="G216" i="66"/>
  <c r="F216" i="66"/>
  <c r="E216" i="66"/>
  <c r="D216" i="66"/>
  <c r="C216" i="66"/>
  <c r="B216" i="66"/>
  <c r="CY215" i="66"/>
  <c r="CX215" i="66"/>
  <c r="CW215" i="66"/>
  <c r="CV215" i="66"/>
  <c r="CU215" i="66"/>
  <c r="CT215" i="66"/>
  <c r="CS215" i="66"/>
  <c r="CR215" i="66"/>
  <c r="CQ215" i="66"/>
  <c r="CP215" i="66"/>
  <c r="CO215" i="66"/>
  <c r="CN215" i="66"/>
  <c r="CM215" i="66"/>
  <c r="CL215" i="66"/>
  <c r="CK215" i="66"/>
  <c r="CJ215" i="66"/>
  <c r="CI215" i="66"/>
  <c r="CH215" i="66"/>
  <c r="CG215" i="66"/>
  <c r="CF215" i="66"/>
  <c r="CE215" i="66"/>
  <c r="CD215" i="66"/>
  <c r="CC215" i="66"/>
  <c r="CB215" i="66"/>
  <c r="CA215" i="66"/>
  <c r="BZ215" i="66"/>
  <c r="BY215" i="66"/>
  <c r="BX215" i="66"/>
  <c r="BW215" i="66"/>
  <c r="BV215" i="66"/>
  <c r="BU215" i="66"/>
  <c r="BT215" i="66"/>
  <c r="BP215" i="66"/>
  <c r="BO215" i="66"/>
  <c r="BN215" i="66"/>
  <c r="BM215" i="66"/>
  <c r="BL215" i="66"/>
  <c r="BK215" i="66"/>
  <c r="BJ215" i="66"/>
  <c r="BI215" i="66"/>
  <c r="BH215" i="66"/>
  <c r="BG215" i="66"/>
  <c r="BF215" i="66"/>
  <c r="BE215" i="66"/>
  <c r="BD215" i="66"/>
  <c r="BC215" i="66"/>
  <c r="BB215" i="66"/>
  <c r="BA215" i="66"/>
  <c r="AZ215" i="66"/>
  <c r="AY215" i="66"/>
  <c r="AX215" i="66"/>
  <c r="AW215" i="66"/>
  <c r="AV215" i="66"/>
  <c r="AU215" i="66"/>
  <c r="AT215" i="66"/>
  <c r="AS215" i="66"/>
  <c r="AR215" i="66"/>
  <c r="AQ215" i="66"/>
  <c r="AP215" i="66"/>
  <c r="AO215" i="66"/>
  <c r="AN215" i="66"/>
  <c r="AM215" i="66"/>
  <c r="AL215" i="66"/>
  <c r="AK215" i="66"/>
  <c r="AH215" i="66"/>
  <c r="AG215" i="66"/>
  <c r="AF215" i="66"/>
  <c r="AE215" i="66"/>
  <c r="AD215" i="66"/>
  <c r="AC215" i="66"/>
  <c r="AB215" i="66"/>
  <c r="AA215" i="66"/>
  <c r="Z215" i="66"/>
  <c r="Y215" i="66"/>
  <c r="X215" i="66"/>
  <c r="W215" i="66"/>
  <c r="V215" i="66"/>
  <c r="U215" i="66"/>
  <c r="T215" i="66"/>
  <c r="S215" i="66"/>
  <c r="R215" i="66"/>
  <c r="Q215" i="66"/>
  <c r="P215" i="66"/>
  <c r="O215" i="66"/>
  <c r="N215" i="66"/>
  <c r="M215" i="66"/>
  <c r="L215" i="66"/>
  <c r="K215" i="66"/>
  <c r="J215" i="66"/>
  <c r="I215" i="66"/>
  <c r="H215" i="66"/>
  <c r="G215" i="66"/>
  <c r="F215" i="66"/>
  <c r="E215" i="66"/>
  <c r="D215" i="66"/>
  <c r="C215" i="66"/>
  <c r="B215" i="66"/>
  <c r="CY214" i="66"/>
  <c r="CX214" i="66"/>
  <c r="CW214" i="66"/>
  <c r="CV214" i="66"/>
  <c r="CU214" i="66"/>
  <c r="CT214" i="66"/>
  <c r="CS214" i="66"/>
  <c r="CR214" i="66"/>
  <c r="CQ214" i="66"/>
  <c r="CP214" i="66"/>
  <c r="CO214" i="66"/>
  <c r="CN214" i="66"/>
  <c r="CM214" i="66"/>
  <c r="CL214" i="66"/>
  <c r="CK214" i="66"/>
  <c r="CJ214" i="66"/>
  <c r="CI214" i="66"/>
  <c r="CH214" i="66"/>
  <c r="CG214" i="66"/>
  <c r="CF214" i="66"/>
  <c r="CE214" i="66"/>
  <c r="CD214" i="66"/>
  <c r="CC214" i="66"/>
  <c r="CB214" i="66"/>
  <c r="CA214" i="66"/>
  <c r="BZ214" i="66"/>
  <c r="BY214" i="66"/>
  <c r="BX214" i="66"/>
  <c r="BW214" i="66"/>
  <c r="BV214" i="66"/>
  <c r="BU214" i="66"/>
  <c r="BT214" i="66"/>
  <c r="BP214" i="66"/>
  <c r="BO214" i="66"/>
  <c r="BN214" i="66"/>
  <c r="BM214" i="66"/>
  <c r="BL214" i="66"/>
  <c r="BK214" i="66"/>
  <c r="BJ214" i="66"/>
  <c r="BI214" i="66"/>
  <c r="BH214" i="66"/>
  <c r="BG214" i="66"/>
  <c r="BF214" i="66"/>
  <c r="BE214" i="66"/>
  <c r="BD214" i="66"/>
  <c r="BC214" i="66"/>
  <c r="BB214" i="66"/>
  <c r="BA214" i="66"/>
  <c r="AZ214" i="66"/>
  <c r="AY214" i="66"/>
  <c r="AX214" i="66"/>
  <c r="AW214" i="66"/>
  <c r="AV214" i="66"/>
  <c r="AU214" i="66"/>
  <c r="AT214" i="66"/>
  <c r="AS214" i="66"/>
  <c r="AR214" i="66"/>
  <c r="AQ214" i="66"/>
  <c r="AP214" i="66"/>
  <c r="AO214" i="66"/>
  <c r="AN214" i="66"/>
  <c r="AM214" i="66"/>
  <c r="AL214" i="66"/>
  <c r="AK214" i="66"/>
  <c r="AH214" i="66"/>
  <c r="AG214" i="66"/>
  <c r="AF214" i="66"/>
  <c r="AE214" i="66"/>
  <c r="AD214" i="66"/>
  <c r="AC214" i="66"/>
  <c r="AB214" i="66"/>
  <c r="AA214" i="66"/>
  <c r="Z214" i="66"/>
  <c r="Y214" i="66"/>
  <c r="X214" i="66"/>
  <c r="W214" i="66"/>
  <c r="V214" i="66"/>
  <c r="U214" i="66"/>
  <c r="T214" i="66"/>
  <c r="S214" i="66"/>
  <c r="R214" i="66"/>
  <c r="Q214" i="66"/>
  <c r="P214" i="66"/>
  <c r="O214" i="66"/>
  <c r="N214" i="66"/>
  <c r="M214" i="66"/>
  <c r="L214" i="66"/>
  <c r="K214" i="66"/>
  <c r="J214" i="66"/>
  <c r="I214" i="66"/>
  <c r="H214" i="66"/>
  <c r="G214" i="66"/>
  <c r="F214" i="66"/>
  <c r="E214" i="66"/>
  <c r="D214" i="66"/>
  <c r="C214" i="66"/>
  <c r="B214" i="66"/>
  <c r="CY213" i="66"/>
  <c r="CX213" i="66"/>
  <c r="CW213" i="66"/>
  <c r="CV213" i="66"/>
  <c r="CU213" i="66"/>
  <c r="CT213" i="66"/>
  <c r="CS213" i="66"/>
  <c r="CR213" i="66"/>
  <c r="CQ213" i="66"/>
  <c r="CP213" i="66"/>
  <c r="CO213" i="66"/>
  <c r="CN213" i="66"/>
  <c r="CM213" i="66"/>
  <c r="CL213" i="66"/>
  <c r="CK213" i="66"/>
  <c r="CJ213" i="66"/>
  <c r="CI213" i="66"/>
  <c r="CH213" i="66"/>
  <c r="CG213" i="66"/>
  <c r="CF213" i="66"/>
  <c r="CE213" i="66"/>
  <c r="CD213" i="66"/>
  <c r="CC213" i="66"/>
  <c r="CB213" i="66"/>
  <c r="CA213" i="66"/>
  <c r="BZ213" i="66"/>
  <c r="BY213" i="66"/>
  <c r="BX213" i="66"/>
  <c r="BW213" i="66"/>
  <c r="BV213" i="66"/>
  <c r="BU213" i="66"/>
  <c r="BT213" i="66"/>
  <c r="BP213" i="66"/>
  <c r="BO213" i="66"/>
  <c r="BN213" i="66"/>
  <c r="BM213" i="66"/>
  <c r="BL213" i="66"/>
  <c r="BK213" i="66"/>
  <c r="BJ213" i="66"/>
  <c r="BI213" i="66"/>
  <c r="BH213" i="66"/>
  <c r="BG213" i="66"/>
  <c r="BF213" i="66"/>
  <c r="BE213" i="66"/>
  <c r="BD213" i="66"/>
  <c r="BC213" i="66"/>
  <c r="BB213" i="66"/>
  <c r="BA213" i="66"/>
  <c r="AZ213" i="66"/>
  <c r="AY213" i="66"/>
  <c r="AX213" i="66"/>
  <c r="AW213" i="66"/>
  <c r="AV213" i="66"/>
  <c r="AU213" i="66"/>
  <c r="AT213" i="66"/>
  <c r="AS213" i="66"/>
  <c r="AR213" i="66"/>
  <c r="AQ213" i="66"/>
  <c r="AP213" i="66"/>
  <c r="AO213" i="66"/>
  <c r="AN213" i="66"/>
  <c r="AM213" i="66"/>
  <c r="AL213" i="66"/>
  <c r="AK213" i="66"/>
  <c r="AH213" i="66"/>
  <c r="AG213" i="66"/>
  <c r="AF213" i="66"/>
  <c r="AE213" i="66"/>
  <c r="AD213" i="66"/>
  <c r="AC213" i="66"/>
  <c r="AB213" i="66"/>
  <c r="AA213" i="66"/>
  <c r="Z213" i="66"/>
  <c r="Y213" i="66"/>
  <c r="X213" i="66"/>
  <c r="W213" i="66"/>
  <c r="V213" i="66"/>
  <c r="U213" i="66"/>
  <c r="T213" i="66"/>
  <c r="S213" i="66"/>
  <c r="R213" i="66"/>
  <c r="Q213" i="66"/>
  <c r="P213" i="66"/>
  <c r="O213" i="66"/>
  <c r="N213" i="66"/>
  <c r="M213" i="66"/>
  <c r="L213" i="66"/>
  <c r="K213" i="66"/>
  <c r="J213" i="66"/>
  <c r="I213" i="66"/>
  <c r="H213" i="66"/>
  <c r="G213" i="66"/>
  <c r="F213" i="66"/>
  <c r="E213" i="66"/>
  <c r="D213" i="66"/>
  <c r="C213" i="66"/>
  <c r="B213" i="66"/>
  <c r="CY212" i="66"/>
  <c r="CX212" i="66"/>
  <c r="CW212" i="66"/>
  <c r="CV212" i="66"/>
  <c r="CU212" i="66"/>
  <c r="CT212" i="66"/>
  <c r="CS212" i="66"/>
  <c r="CR212" i="66"/>
  <c r="CQ212" i="66"/>
  <c r="CP212" i="66"/>
  <c r="CO212" i="66"/>
  <c r="CN212" i="66"/>
  <c r="CM212" i="66"/>
  <c r="CL212" i="66"/>
  <c r="CK212" i="66"/>
  <c r="CJ212" i="66"/>
  <c r="CI212" i="66"/>
  <c r="CH212" i="66"/>
  <c r="CG212" i="66"/>
  <c r="CF212" i="66"/>
  <c r="CE212" i="66"/>
  <c r="CD212" i="66"/>
  <c r="CC212" i="66"/>
  <c r="CB212" i="66"/>
  <c r="CA212" i="66"/>
  <c r="BZ212" i="66"/>
  <c r="BY212" i="66"/>
  <c r="BX212" i="66"/>
  <c r="BW212" i="66"/>
  <c r="BV212" i="66"/>
  <c r="BU212" i="66"/>
  <c r="BT212" i="66"/>
  <c r="BP212" i="66"/>
  <c r="BO212" i="66"/>
  <c r="BN212" i="66"/>
  <c r="BM212" i="66"/>
  <c r="BL212" i="66"/>
  <c r="BK212" i="66"/>
  <c r="BJ212" i="66"/>
  <c r="BI212" i="66"/>
  <c r="BH212" i="66"/>
  <c r="BG212" i="66"/>
  <c r="BF212" i="66"/>
  <c r="BE212" i="66"/>
  <c r="BD212" i="66"/>
  <c r="BC212" i="66"/>
  <c r="BB212" i="66"/>
  <c r="BA212" i="66"/>
  <c r="AZ212" i="66"/>
  <c r="AY212" i="66"/>
  <c r="AX212" i="66"/>
  <c r="AW212" i="66"/>
  <c r="AV212" i="66"/>
  <c r="AU212" i="66"/>
  <c r="AT212" i="66"/>
  <c r="AS212" i="66"/>
  <c r="AR212" i="66"/>
  <c r="AQ212" i="66"/>
  <c r="AP212" i="66"/>
  <c r="AO212" i="66"/>
  <c r="AN212" i="66"/>
  <c r="AM212" i="66"/>
  <c r="AL212" i="66"/>
  <c r="AK212" i="66"/>
  <c r="AH212" i="66"/>
  <c r="AG212" i="66"/>
  <c r="AF212" i="66"/>
  <c r="AE212" i="66"/>
  <c r="AD212" i="66"/>
  <c r="AC212" i="66"/>
  <c r="AB212" i="66"/>
  <c r="AA212" i="66"/>
  <c r="Z212" i="66"/>
  <c r="Y212" i="66"/>
  <c r="X212" i="66"/>
  <c r="W212" i="66"/>
  <c r="V212" i="66"/>
  <c r="U212" i="66"/>
  <c r="T212" i="66"/>
  <c r="S212" i="66"/>
  <c r="R212" i="66"/>
  <c r="Q212" i="66"/>
  <c r="P212" i="66"/>
  <c r="O212" i="66"/>
  <c r="N212" i="66"/>
  <c r="M212" i="66"/>
  <c r="L212" i="66"/>
  <c r="K212" i="66"/>
  <c r="J212" i="66"/>
  <c r="I212" i="66"/>
  <c r="H212" i="66"/>
  <c r="G212" i="66"/>
  <c r="F212" i="66"/>
  <c r="E212" i="66"/>
  <c r="D212" i="66"/>
  <c r="C212" i="66"/>
  <c r="B212" i="66"/>
  <c r="CY211" i="66"/>
  <c r="CX211" i="66"/>
  <c r="CW211" i="66"/>
  <c r="CV211" i="66"/>
  <c r="CU211" i="66"/>
  <c r="CT211" i="66"/>
  <c r="CS211" i="66"/>
  <c r="CR211" i="66"/>
  <c r="CQ211" i="66"/>
  <c r="CP211" i="66"/>
  <c r="CO211" i="66"/>
  <c r="CN211" i="66"/>
  <c r="CM211" i="66"/>
  <c r="CL211" i="66"/>
  <c r="CK211" i="66"/>
  <c r="CJ211" i="66"/>
  <c r="CI211" i="66"/>
  <c r="CH211" i="66"/>
  <c r="CG211" i="66"/>
  <c r="CF211" i="66"/>
  <c r="CE211" i="66"/>
  <c r="CD211" i="66"/>
  <c r="CC211" i="66"/>
  <c r="CB211" i="66"/>
  <c r="CA211" i="66"/>
  <c r="BZ211" i="66"/>
  <c r="BY211" i="66"/>
  <c r="BX211" i="66"/>
  <c r="BW211" i="66"/>
  <c r="BV211" i="66"/>
  <c r="BU211" i="66"/>
  <c r="BT211" i="66"/>
  <c r="BP211" i="66"/>
  <c r="BO211" i="66"/>
  <c r="BN211" i="66"/>
  <c r="BM211" i="66"/>
  <c r="BL211" i="66"/>
  <c r="BK211" i="66"/>
  <c r="BJ211" i="66"/>
  <c r="BI211" i="66"/>
  <c r="BH211" i="66"/>
  <c r="BG211" i="66"/>
  <c r="BF211" i="66"/>
  <c r="BE211" i="66"/>
  <c r="BD211" i="66"/>
  <c r="BC211" i="66"/>
  <c r="BB211" i="66"/>
  <c r="BA211" i="66"/>
  <c r="AZ211" i="66"/>
  <c r="AY211" i="66"/>
  <c r="AX211" i="66"/>
  <c r="AW211" i="66"/>
  <c r="AV211" i="66"/>
  <c r="AU211" i="66"/>
  <c r="AT211" i="66"/>
  <c r="AS211" i="66"/>
  <c r="AR211" i="66"/>
  <c r="AQ211" i="66"/>
  <c r="AP211" i="66"/>
  <c r="AO211" i="66"/>
  <c r="AN211" i="66"/>
  <c r="AM211" i="66"/>
  <c r="AL211" i="66"/>
  <c r="AK211" i="66"/>
  <c r="AH211" i="66"/>
  <c r="AG211" i="66"/>
  <c r="AF211" i="66"/>
  <c r="AE211" i="66"/>
  <c r="AD211" i="66"/>
  <c r="AC211" i="66"/>
  <c r="AB211" i="66"/>
  <c r="AA211" i="66"/>
  <c r="Z211" i="66"/>
  <c r="Y211" i="66"/>
  <c r="X211" i="66"/>
  <c r="W211" i="66"/>
  <c r="V211" i="66"/>
  <c r="U211" i="66"/>
  <c r="T211" i="66"/>
  <c r="S211" i="66"/>
  <c r="R211" i="66"/>
  <c r="Q211" i="66"/>
  <c r="P211" i="66"/>
  <c r="O211" i="66"/>
  <c r="N211" i="66"/>
  <c r="M211" i="66"/>
  <c r="L211" i="66"/>
  <c r="K211" i="66"/>
  <c r="J211" i="66"/>
  <c r="I211" i="66"/>
  <c r="H211" i="66"/>
  <c r="G211" i="66"/>
  <c r="F211" i="66"/>
  <c r="E211" i="66"/>
  <c r="D211" i="66"/>
  <c r="C211" i="66"/>
  <c r="B211" i="66"/>
  <c r="DY210" i="66"/>
  <c r="DL210" i="66"/>
  <c r="CY210" i="66"/>
  <c r="CX210" i="66"/>
  <c r="CW210" i="66"/>
  <c r="CV210" i="66"/>
  <c r="CU210" i="66"/>
  <c r="CT210" i="66"/>
  <c r="CS210" i="66"/>
  <c r="CR210" i="66"/>
  <c r="CQ210" i="66"/>
  <c r="CP210" i="66"/>
  <c r="CO210" i="66"/>
  <c r="CN210" i="66"/>
  <c r="CM210" i="66"/>
  <c r="CL210" i="66"/>
  <c r="CK210" i="66"/>
  <c r="CJ210" i="66"/>
  <c r="CI210" i="66"/>
  <c r="CH210" i="66"/>
  <c r="CG210" i="66"/>
  <c r="CF210" i="66"/>
  <c r="CE210" i="66"/>
  <c r="CD210" i="66"/>
  <c r="CC210" i="66"/>
  <c r="CB210" i="66"/>
  <c r="CA210" i="66"/>
  <c r="BZ210" i="66"/>
  <c r="BY210" i="66"/>
  <c r="BX210" i="66"/>
  <c r="BW210" i="66"/>
  <c r="BV210" i="66"/>
  <c r="BU210" i="66"/>
  <c r="BT210" i="66"/>
  <c r="BP210" i="66"/>
  <c r="BO210" i="66"/>
  <c r="BN210" i="66"/>
  <c r="BM210" i="66"/>
  <c r="BL210" i="66"/>
  <c r="BK210" i="66"/>
  <c r="BJ210" i="66"/>
  <c r="BI210" i="66"/>
  <c r="BH210" i="66"/>
  <c r="BG210" i="66"/>
  <c r="BF210" i="66"/>
  <c r="BE210" i="66"/>
  <c r="BD210" i="66"/>
  <c r="BC210" i="66"/>
  <c r="BB210" i="66"/>
  <c r="BA210" i="66"/>
  <c r="AZ210" i="66"/>
  <c r="AY210" i="66"/>
  <c r="AX210" i="66"/>
  <c r="AW210" i="66"/>
  <c r="AV210" i="66"/>
  <c r="AU210" i="66"/>
  <c r="AT210" i="66"/>
  <c r="AS210" i="66"/>
  <c r="AR210" i="66"/>
  <c r="AQ210" i="66"/>
  <c r="AP210" i="66"/>
  <c r="AO210" i="66"/>
  <c r="AN210" i="66"/>
  <c r="AM210" i="66"/>
  <c r="AL210" i="66"/>
  <c r="AK210" i="66"/>
  <c r="AH210" i="66"/>
  <c r="AG210" i="66"/>
  <c r="AF210" i="66"/>
  <c r="AE210" i="66"/>
  <c r="AD210" i="66"/>
  <c r="AC210" i="66"/>
  <c r="AB210" i="66"/>
  <c r="AA210" i="66"/>
  <c r="Z210" i="66"/>
  <c r="Y210" i="66"/>
  <c r="X210" i="66"/>
  <c r="W210" i="66"/>
  <c r="V210" i="66"/>
  <c r="U210" i="66"/>
  <c r="T210" i="66"/>
  <c r="S210" i="66"/>
  <c r="R210" i="66"/>
  <c r="Q210" i="66"/>
  <c r="P210" i="66"/>
  <c r="O210" i="66"/>
  <c r="N210" i="66"/>
  <c r="M210" i="66"/>
  <c r="L210" i="66"/>
  <c r="K210" i="66"/>
  <c r="J210" i="66"/>
  <c r="I210" i="66"/>
  <c r="H210" i="66"/>
  <c r="G210" i="66"/>
  <c r="F210" i="66"/>
  <c r="E210" i="66"/>
  <c r="D210" i="66"/>
  <c r="C210" i="66"/>
  <c r="B210" i="66"/>
  <c r="CY209" i="66"/>
  <c r="CX209" i="66"/>
  <c r="CW209" i="66"/>
  <c r="CV209" i="66"/>
  <c r="CU209" i="66"/>
  <c r="CT209" i="66"/>
  <c r="CS209" i="66"/>
  <c r="CR209" i="66"/>
  <c r="CQ209" i="66"/>
  <c r="CP209" i="66"/>
  <c r="CO209" i="66"/>
  <c r="CN209" i="66"/>
  <c r="CM209" i="66"/>
  <c r="CL209" i="66"/>
  <c r="CK209" i="66"/>
  <c r="CJ209" i="66"/>
  <c r="CI209" i="66"/>
  <c r="CH209" i="66"/>
  <c r="CG209" i="66"/>
  <c r="CF209" i="66"/>
  <c r="CE209" i="66"/>
  <c r="CD209" i="66"/>
  <c r="CC209" i="66"/>
  <c r="CB209" i="66"/>
  <c r="CA209" i="66"/>
  <c r="BZ209" i="66"/>
  <c r="BY209" i="66"/>
  <c r="BX209" i="66"/>
  <c r="BW209" i="66"/>
  <c r="BV209" i="66"/>
  <c r="BU209" i="66"/>
  <c r="BT209" i="66"/>
  <c r="BP209" i="66"/>
  <c r="BO209" i="66"/>
  <c r="BN209" i="66"/>
  <c r="BM209" i="66"/>
  <c r="BL209" i="66"/>
  <c r="BK209" i="66"/>
  <c r="BJ209" i="66"/>
  <c r="BI209" i="66"/>
  <c r="BH209" i="66"/>
  <c r="BG209" i="66"/>
  <c r="BF209" i="66"/>
  <c r="BE209" i="66"/>
  <c r="BD209" i="66"/>
  <c r="BC209" i="66"/>
  <c r="BB209" i="66"/>
  <c r="BA209" i="66"/>
  <c r="AZ209" i="66"/>
  <c r="AY209" i="66"/>
  <c r="AX209" i="66"/>
  <c r="AW209" i="66"/>
  <c r="AV209" i="66"/>
  <c r="AU209" i="66"/>
  <c r="AT209" i="66"/>
  <c r="AS209" i="66"/>
  <c r="AR209" i="66"/>
  <c r="AQ209" i="66"/>
  <c r="AP209" i="66"/>
  <c r="AO209" i="66"/>
  <c r="AN209" i="66"/>
  <c r="AM209" i="66"/>
  <c r="AL209" i="66"/>
  <c r="AK209" i="66"/>
  <c r="AH209" i="66"/>
  <c r="AG209" i="66"/>
  <c r="AF209" i="66"/>
  <c r="AE209" i="66"/>
  <c r="AD209" i="66"/>
  <c r="AC209" i="66"/>
  <c r="AB209" i="66"/>
  <c r="AA209" i="66"/>
  <c r="Z209" i="66"/>
  <c r="Y209" i="66"/>
  <c r="X209" i="66"/>
  <c r="W209" i="66"/>
  <c r="V209" i="66"/>
  <c r="U209" i="66"/>
  <c r="T209" i="66"/>
  <c r="S209" i="66"/>
  <c r="R209" i="66"/>
  <c r="Q209" i="66"/>
  <c r="P209" i="66"/>
  <c r="O209" i="66"/>
  <c r="N209" i="66"/>
  <c r="M209" i="66"/>
  <c r="L209" i="66"/>
  <c r="K209" i="66"/>
  <c r="J209" i="66"/>
  <c r="I209" i="66"/>
  <c r="H209" i="66"/>
  <c r="G209" i="66"/>
  <c r="F209" i="66"/>
  <c r="E209" i="66"/>
  <c r="D209" i="66"/>
  <c r="C209" i="66"/>
  <c r="B209" i="66"/>
  <c r="CY208" i="66"/>
  <c r="CX208" i="66"/>
  <c r="CW208" i="66"/>
  <c r="CV208" i="66"/>
  <c r="CU208" i="66"/>
  <c r="CT208" i="66"/>
  <c r="CS208" i="66"/>
  <c r="CR208" i="66"/>
  <c r="CQ208" i="66"/>
  <c r="CP208" i="66"/>
  <c r="CO208" i="66"/>
  <c r="CN208" i="66"/>
  <c r="CM208" i="66"/>
  <c r="CL208" i="66"/>
  <c r="CK208" i="66"/>
  <c r="CJ208" i="66"/>
  <c r="CI208" i="66"/>
  <c r="CH208" i="66"/>
  <c r="CG208" i="66"/>
  <c r="CF208" i="66"/>
  <c r="CE208" i="66"/>
  <c r="CD208" i="66"/>
  <c r="CC208" i="66"/>
  <c r="CB208" i="66"/>
  <c r="CA208" i="66"/>
  <c r="BZ208" i="66"/>
  <c r="BY208" i="66"/>
  <c r="BX208" i="66"/>
  <c r="BW208" i="66"/>
  <c r="BV208" i="66"/>
  <c r="BU208" i="66"/>
  <c r="BT208" i="66"/>
  <c r="BP208" i="66"/>
  <c r="BO208" i="66"/>
  <c r="BN208" i="66"/>
  <c r="BM208" i="66"/>
  <c r="BL208" i="66"/>
  <c r="BK208" i="66"/>
  <c r="BJ208" i="66"/>
  <c r="BI208" i="66"/>
  <c r="BH208" i="66"/>
  <c r="BG208" i="66"/>
  <c r="BF208" i="66"/>
  <c r="BE208" i="66"/>
  <c r="BD208" i="66"/>
  <c r="BC208" i="66"/>
  <c r="BB208" i="66"/>
  <c r="BA208" i="66"/>
  <c r="AZ208" i="66"/>
  <c r="AY208" i="66"/>
  <c r="AX208" i="66"/>
  <c r="AW208" i="66"/>
  <c r="AV208" i="66"/>
  <c r="AU208" i="66"/>
  <c r="AT208" i="66"/>
  <c r="AS208" i="66"/>
  <c r="AR208" i="66"/>
  <c r="AQ208" i="66"/>
  <c r="AP208" i="66"/>
  <c r="AO208" i="66"/>
  <c r="AN208" i="66"/>
  <c r="AM208" i="66"/>
  <c r="AL208" i="66"/>
  <c r="AK208" i="66"/>
  <c r="AH208" i="66"/>
  <c r="AG208" i="66"/>
  <c r="AF208" i="66"/>
  <c r="AE208" i="66"/>
  <c r="AD208" i="66"/>
  <c r="AC208" i="66"/>
  <c r="AB208" i="66"/>
  <c r="AA208" i="66"/>
  <c r="Z208" i="66"/>
  <c r="Y208" i="66"/>
  <c r="X208" i="66"/>
  <c r="W208" i="66"/>
  <c r="V208" i="66"/>
  <c r="U208" i="66"/>
  <c r="T208" i="66"/>
  <c r="S208" i="66"/>
  <c r="R208" i="66"/>
  <c r="Q208" i="66"/>
  <c r="P208" i="66"/>
  <c r="O208" i="66"/>
  <c r="N208" i="66"/>
  <c r="M208" i="66"/>
  <c r="L208" i="66"/>
  <c r="K208" i="66"/>
  <c r="J208" i="66"/>
  <c r="I208" i="66"/>
  <c r="H208" i="66"/>
  <c r="G208" i="66"/>
  <c r="F208" i="66"/>
  <c r="E208" i="66"/>
  <c r="D208" i="66"/>
  <c r="C208" i="66"/>
  <c r="B208" i="66"/>
  <c r="FP207" i="66"/>
  <c r="FO207" i="66"/>
  <c r="FN207" i="66"/>
  <c r="FM207" i="66"/>
  <c r="FL207" i="66"/>
  <c r="FK207" i="66"/>
  <c r="FJ207" i="66"/>
  <c r="FI207" i="66"/>
  <c r="FH207" i="66"/>
  <c r="FG207" i="66"/>
  <c r="FF207" i="66"/>
  <c r="FE207" i="66"/>
  <c r="FD207" i="66"/>
  <c r="FC207" i="66"/>
  <c r="FB207" i="66"/>
  <c r="FA207" i="66"/>
  <c r="EZ207" i="66"/>
  <c r="EY207" i="66"/>
  <c r="EX207" i="66"/>
  <c r="EW207" i="66"/>
  <c r="EV207" i="66"/>
  <c r="EU207" i="66"/>
  <c r="ET207" i="66"/>
  <c r="ES207" i="66"/>
  <c r="ER207" i="66"/>
  <c r="EQ207" i="66"/>
  <c r="EP207" i="66"/>
  <c r="EO207" i="66"/>
  <c r="EN207" i="66"/>
  <c r="EM207" i="66"/>
  <c r="EL207" i="66"/>
  <c r="EH207" i="66"/>
  <c r="EG207" i="66"/>
  <c r="EF207" i="66"/>
  <c r="EE207" i="66"/>
  <c r="ED207" i="66"/>
  <c r="EC207" i="66"/>
  <c r="EB207" i="66"/>
  <c r="EA207" i="66"/>
  <c r="DZ207" i="66"/>
  <c r="DY207" i="66"/>
  <c r="DX207" i="66"/>
  <c r="DW207" i="66"/>
  <c r="DV207" i="66"/>
  <c r="DU207" i="66"/>
  <c r="DT207" i="66"/>
  <c r="DS207" i="66"/>
  <c r="DR207" i="66"/>
  <c r="DQ207" i="66"/>
  <c r="DP207" i="66"/>
  <c r="DO207" i="66"/>
  <c r="DN207" i="66"/>
  <c r="DM207" i="66"/>
  <c r="DL207" i="66"/>
  <c r="DK207" i="66"/>
  <c r="DJ207" i="66"/>
  <c r="DI207" i="66"/>
  <c r="DH207" i="66"/>
  <c r="DG207" i="66"/>
  <c r="DF207" i="66"/>
  <c r="DE207" i="66"/>
  <c r="DD207" i="66"/>
  <c r="CY207" i="66"/>
  <c r="CX207" i="66"/>
  <c r="CW207" i="66"/>
  <c r="CV207" i="66"/>
  <c r="CU207" i="66"/>
  <c r="CT207" i="66"/>
  <c r="CS207" i="66"/>
  <c r="CR207" i="66"/>
  <c r="CQ207" i="66"/>
  <c r="CP207" i="66"/>
  <c r="CO207" i="66"/>
  <c r="CN207" i="66"/>
  <c r="CM207" i="66"/>
  <c r="CL207" i="66"/>
  <c r="CK207" i="66"/>
  <c r="CJ207" i="66"/>
  <c r="CI207" i="66"/>
  <c r="CH207" i="66"/>
  <c r="CG207" i="66"/>
  <c r="CF207" i="66"/>
  <c r="CE207" i="66"/>
  <c r="CD207" i="66"/>
  <c r="CC207" i="66"/>
  <c r="CB207" i="66"/>
  <c r="CA207" i="66"/>
  <c r="BZ207" i="66"/>
  <c r="BY207" i="66"/>
  <c r="BX207" i="66"/>
  <c r="BW207" i="66"/>
  <c r="BV207" i="66"/>
  <c r="BU207" i="66"/>
  <c r="BT207" i="66"/>
  <c r="BP207" i="66"/>
  <c r="BO207" i="66"/>
  <c r="BN207" i="66"/>
  <c r="BM207" i="66"/>
  <c r="BL207" i="66"/>
  <c r="BK207" i="66"/>
  <c r="BJ207" i="66"/>
  <c r="BI207" i="66"/>
  <c r="BH207" i="66"/>
  <c r="BG207" i="66"/>
  <c r="BF207" i="66"/>
  <c r="BE207" i="66"/>
  <c r="BD207" i="66"/>
  <c r="BC207" i="66"/>
  <c r="BB207" i="66"/>
  <c r="BA207" i="66"/>
  <c r="AZ207" i="66"/>
  <c r="AY207" i="66"/>
  <c r="AX207" i="66"/>
  <c r="AW207" i="66"/>
  <c r="AV207" i="66"/>
  <c r="AU207" i="66"/>
  <c r="AT207" i="66"/>
  <c r="AS207" i="66"/>
  <c r="AR207" i="66"/>
  <c r="AQ207" i="66"/>
  <c r="AP207" i="66"/>
  <c r="AO207" i="66"/>
  <c r="AN207" i="66"/>
  <c r="AM207" i="66"/>
  <c r="AL207" i="66"/>
  <c r="AK207" i="66"/>
  <c r="AH207" i="66"/>
  <c r="AG207" i="66"/>
  <c r="AF207" i="66"/>
  <c r="AE207" i="66"/>
  <c r="AD207" i="66"/>
  <c r="AC207" i="66"/>
  <c r="AB207" i="66"/>
  <c r="AA207" i="66"/>
  <c r="Z207" i="66"/>
  <c r="Y207" i="66"/>
  <c r="X207" i="66"/>
  <c r="W207" i="66"/>
  <c r="V207" i="66"/>
  <c r="U207" i="66"/>
  <c r="T207" i="66"/>
  <c r="S207" i="66"/>
  <c r="R207" i="66"/>
  <c r="Q207" i="66"/>
  <c r="P207" i="66"/>
  <c r="O207" i="66"/>
  <c r="N207" i="66"/>
  <c r="M207" i="66"/>
  <c r="L207" i="66"/>
  <c r="K207" i="66"/>
  <c r="J207" i="66"/>
  <c r="I207" i="66"/>
  <c r="H207" i="66"/>
  <c r="G207" i="66"/>
  <c r="F207" i="66"/>
  <c r="E207" i="66"/>
  <c r="D207" i="66"/>
  <c r="C207" i="66"/>
  <c r="B207" i="66"/>
  <c r="CY206" i="66"/>
  <c r="CX206" i="66"/>
  <c r="CW206" i="66"/>
  <c r="CV206" i="66"/>
  <c r="CU206" i="66"/>
  <c r="CT206" i="66"/>
  <c r="CS206" i="66"/>
  <c r="CR206" i="66"/>
  <c r="CQ206" i="66"/>
  <c r="CP206" i="66"/>
  <c r="CO206" i="66"/>
  <c r="CN206" i="66"/>
  <c r="CM206" i="66"/>
  <c r="CL206" i="66"/>
  <c r="CK206" i="66"/>
  <c r="CJ206" i="66"/>
  <c r="CI206" i="66"/>
  <c r="CH206" i="66"/>
  <c r="CG206" i="66"/>
  <c r="CF206" i="66"/>
  <c r="CE206" i="66"/>
  <c r="CD206" i="66"/>
  <c r="CC206" i="66"/>
  <c r="CB206" i="66"/>
  <c r="CA206" i="66"/>
  <c r="BZ206" i="66"/>
  <c r="BY206" i="66"/>
  <c r="BX206" i="66"/>
  <c r="BW206" i="66"/>
  <c r="BV206" i="66"/>
  <c r="BU206" i="66"/>
  <c r="BT206" i="66"/>
  <c r="BP206" i="66"/>
  <c r="BO206" i="66"/>
  <c r="BN206" i="66"/>
  <c r="BM206" i="66"/>
  <c r="BL206" i="66"/>
  <c r="BK206" i="66"/>
  <c r="BJ206" i="66"/>
  <c r="BI206" i="66"/>
  <c r="BH206" i="66"/>
  <c r="BG206" i="66"/>
  <c r="BF206" i="66"/>
  <c r="BE206" i="66"/>
  <c r="BD206" i="66"/>
  <c r="BC206" i="66"/>
  <c r="BB206" i="66"/>
  <c r="BA206" i="66"/>
  <c r="AZ206" i="66"/>
  <c r="AY206" i="66"/>
  <c r="AX206" i="66"/>
  <c r="AW206" i="66"/>
  <c r="AV206" i="66"/>
  <c r="AU206" i="66"/>
  <c r="AT206" i="66"/>
  <c r="AS206" i="66"/>
  <c r="AR206" i="66"/>
  <c r="AQ206" i="66"/>
  <c r="AP206" i="66"/>
  <c r="AO206" i="66"/>
  <c r="AN206" i="66"/>
  <c r="AM206" i="66"/>
  <c r="AL206" i="66"/>
  <c r="AK206" i="66"/>
  <c r="AH206" i="66"/>
  <c r="AG206" i="66"/>
  <c r="AF206" i="66"/>
  <c r="AE206" i="66"/>
  <c r="AD206" i="66"/>
  <c r="AC206" i="66"/>
  <c r="AB206" i="66"/>
  <c r="AA206" i="66"/>
  <c r="Z206" i="66"/>
  <c r="Y206" i="66"/>
  <c r="X206" i="66"/>
  <c r="W206" i="66"/>
  <c r="V206" i="66"/>
  <c r="U206" i="66"/>
  <c r="T206" i="66"/>
  <c r="S206" i="66"/>
  <c r="R206" i="66"/>
  <c r="Q206" i="66"/>
  <c r="P206" i="66"/>
  <c r="O206" i="66"/>
  <c r="N206" i="66"/>
  <c r="M206" i="66"/>
  <c r="L206" i="66"/>
  <c r="K206" i="66"/>
  <c r="J206" i="66"/>
  <c r="I206" i="66"/>
  <c r="H206" i="66"/>
  <c r="G206" i="66"/>
  <c r="F206" i="66"/>
  <c r="E206" i="66"/>
  <c r="D206" i="66"/>
  <c r="C206" i="66"/>
  <c r="B206" i="66"/>
  <c r="FP205" i="66"/>
  <c r="FO205" i="66"/>
  <c r="FN205" i="66"/>
  <c r="FM205" i="66"/>
  <c r="FL205" i="66"/>
  <c r="FK205" i="66"/>
  <c r="FJ205" i="66"/>
  <c r="FI205" i="66"/>
  <c r="FH205" i="66"/>
  <c r="FG205" i="66"/>
  <c r="FF205" i="66"/>
  <c r="FE205" i="66"/>
  <c r="FD205" i="66"/>
  <c r="FC205" i="66"/>
  <c r="FB205" i="66"/>
  <c r="FA205" i="66"/>
  <c r="EZ205" i="66"/>
  <c r="EY205" i="66"/>
  <c r="EX205" i="66"/>
  <c r="EW205" i="66"/>
  <c r="EV205" i="66"/>
  <c r="EU205" i="66"/>
  <c r="ET205" i="66"/>
  <c r="ES205" i="66"/>
  <c r="ER205" i="66"/>
  <c r="EQ205" i="66"/>
  <c r="EP205" i="66"/>
  <c r="EO205" i="66"/>
  <c r="EN205" i="66"/>
  <c r="EM205" i="66"/>
  <c r="EL205" i="66"/>
  <c r="EH205" i="66"/>
  <c r="EG205" i="66"/>
  <c r="EF205" i="66"/>
  <c r="EE205" i="66"/>
  <c r="ED205" i="66"/>
  <c r="EC205" i="66"/>
  <c r="EB205" i="66"/>
  <c r="EA205" i="66"/>
  <c r="DZ205" i="66"/>
  <c r="DY205" i="66"/>
  <c r="DX205" i="66"/>
  <c r="DW205" i="66"/>
  <c r="DV205" i="66"/>
  <c r="DU205" i="66"/>
  <c r="DT205" i="66"/>
  <c r="DS205" i="66"/>
  <c r="DR205" i="66"/>
  <c r="DQ205" i="66"/>
  <c r="DP205" i="66"/>
  <c r="DO205" i="66"/>
  <c r="DN205" i="66"/>
  <c r="DM205" i="66"/>
  <c r="DL205" i="66"/>
  <c r="DK205" i="66"/>
  <c r="DJ205" i="66"/>
  <c r="DI205" i="66"/>
  <c r="DH205" i="66"/>
  <c r="DG205" i="66"/>
  <c r="DF205" i="66"/>
  <c r="DE205" i="66"/>
  <c r="DD205" i="66"/>
  <c r="CY205" i="66"/>
  <c r="CX205" i="66"/>
  <c r="CW205" i="66"/>
  <c r="CV205" i="66"/>
  <c r="CU205" i="66"/>
  <c r="CT205" i="66"/>
  <c r="CS205" i="66"/>
  <c r="CR205" i="66"/>
  <c r="CQ205" i="66"/>
  <c r="CP205" i="66"/>
  <c r="CO205" i="66"/>
  <c r="CN205" i="66"/>
  <c r="CM205" i="66"/>
  <c r="CL205" i="66"/>
  <c r="CK205" i="66"/>
  <c r="CJ205" i="66"/>
  <c r="CI205" i="66"/>
  <c r="CH205" i="66"/>
  <c r="CG205" i="66"/>
  <c r="CF205" i="66"/>
  <c r="CE205" i="66"/>
  <c r="CD205" i="66"/>
  <c r="CC205" i="66"/>
  <c r="CB205" i="66"/>
  <c r="CA205" i="66"/>
  <c r="BZ205" i="66"/>
  <c r="BY205" i="66"/>
  <c r="BX205" i="66"/>
  <c r="BW205" i="66"/>
  <c r="BV205" i="66"/>
  <c r="BU205" i="66"/>
  <c r="BT205" i="66"/>
  <c r="BP205" i="66"/>
  <c r="BO205" i="66"/>
  <c r="BN205" i="66"/>
  <c r="BM205" i="66"/>
  <c r="BL205" i="66"/>
  <c r="BK205" i="66"/>
  <c r="BJ205" i="66"/>
  <c r="BI205" i="66"/>
  <c r="BH205" i="66"/>
  <c r="BG205" i="66"/>
  <c r="BF205" i="66"/>
  <c r="BE205" i="66"/>
  <c r="BD205" i="66"/>
  <c r="BC205" i="66"/>
  <c r="BB205" i="66"/>
  <c r="BA205" i="66"/>
  <c r="AZ205" i="66"/>
  <c r="AY205" i="66"/>
  <c r="AX205" i="66"/>
  <c r="AW205" i="66"/>
  <c r="AV205" i="66"/>
  <c r="AU205" i="66"/>
  <c r="AT205" i="66"/>
  <c r="AS205" i="66"/>
  <c r="AR205" i="66"/>
  <c r="AQ205" i="66"/>
  <c r="AP205" i="66"/>
  <c r="AO205" i="66"/>
  <c r="AN205" i="66"/>
  <c r="AM205" i="66"/>
  <c r="AL205" i="66"/>
  <c r="AK205" i="66"/>
  <c r="AH205" i="66"/>
  <c r="AG205" i="66"/>
  <c r="AF205" i="66"/>
  <c r="AE205" i="66"/>
  <c r="AD205" i="66"/>
  <c r="AC205" i="66"/>
  <c r="AB205" i="66"/>
  <c r="AA205" i="66"/>
  <c r="Z205" i="66"/>
  <c r="Y205" i="66"/>
  <c r="X205" i="66"/>
  <c r="W205" i="66"/>
  <c r="V205" i="66"/>
  <c r="U205" i="66"/>
  <c r="T205" i="66"/>
  <c r="S205" i="66"/>
  <c r="R205" i="66"/>
  <c r="Q205" i="66"/>
  <c r="P205" i="66"/>
  <c r="O205" i="66"/>
  <c r="N205" i="66"/>
  <c r="M205" i="66"/>
  <c r="L205" i="66"/>
  <c r="K205" i="66"/>
  <c r="J205" i="66"/>
  <c r="I205" i="66"/>
  <c r="H205" i="66"/>
  <c r="G205" i="66"/>
  <c r="F205" i="66"/>
  <c r="E205" i="66"/>
  <c r="D205" i="66"/>
  <c r="C205" i="66"/>
  <c r="B205" i="66"/>
  <c r="CY204" i="66"/>
  <c r="CX204" i="66"/>
  <c r="CW204" i="66"/>
  <c r="CV204" i="66"/>
  <c r="CU204" i="66"/>
  <c r="CT204" i="66"/>
  <c r="CS204" i="66"/>
  <c r="CR204" i="66"/>
  <c r="CQ204" i="66"/>
  <c r="CP204" i="66"/>
  <c r="CO204" i="66"/>
  <c r="CN204" i="66"/>
  <c r="CM204" i="66"/>
  <c r="CL204" i="66"/>
  <c r="CK204" i="66"/>
  <c r="CJ204" i="66"/>
  <c r="CI204" i="66"/>
  <c r="CH204" i="66"/>
  <c r="CG204" i="66"/>
  <c r="CF204" i="66"/>
  <c r="CE204" i="66"/>
  <c r="CD204" i="66"/>
  <c r="CC204" i="66"/>
  <c r="CB204" i="66"/>
  <c r="CA204" i="66"/>
  <c r="BZ204" i="66"/>
  <c r="BY204" i="66"/>
  <c r="BX204" i="66"/>
  <c r="BW204" i="66"/>
  <c r="BV204" i="66"/>
  <c r="BU204" i="66"/>
  <c r="BT204" i="66"/>
  <c r="BP204" i="66"/>
  <c r="BO204" i="66"/>
  <c r="BN204" i="66"/>
  <c r="BM204" i="66"/>
  <c r="BL204" i="66"/>
  <c r="BK204" i="66"/>
  <c r="BJ204" i="66"/>
  <c r="BI204" i="66"/>
  <c r="BH204" i="66"/>
  <c r="BG204" i="66"/>
  <c r="BF204" i="66"/>
  <c r="BE204" i="66"/>
  <c r="BD204" i="66"/>
  <c r="BC204" i="66"/>
  <c r="BB204" i="66"/>
  <c r="BA204" i="66"/>
  <c r="AZ204" i="66"/>
  <c r="AY204" i="66"/>
  <c r="AX204" i="66"/>
  <c r="AW204" i="66"/>
  <c r="AV204" i="66"/>
  <c r="AU204" i="66"/>
  <c r="AT204" i="66"/>
  <c r="AS204" i="66"/>
  <c r="AR204" i="66"/>
  <c r="AQ204" i="66"/>
  <c r="AP204" i="66"/>
  <c r="AO204" i="66"/>
  <c r="AN204" i="66"/>
  <c r="AM204" i="66"/>
  <c r="AL204" i="66"/>
  <c r="AK204" i="66"/>
  <c r="AH204" i="66"/>
  <c r="AG204" i="66"/>
  <c r="AF204" i="66"/>
  <c r="AE204" i="66"/>
  <c r="AD204" i="66"/>
  <c r="AC204" i="66"/>
  <c r="AB204" i="66"/>
  <c r="AA204" i="66"/>
  <c r="Z204" i="66"/>
  <c r="Y204" i="66"/>
  <c r="X204" i="66"/>
  <c r="W204" i="66"/>
  <c r="V204" i="66"/>
  <c r="U204" i="66"/>
  <c r="T204" i="66"/>
  <c r="S204" i="66"/>
  <c r="R204" i="66"/>
  <c r="Q204" i="66"/>
  <c r="P204" i="66"/>
  <c r="O204" i="66"/>
  <c r="N204" i="66"/>
  <c r="M204" i="66"/>
  <c r="L204" i="66"/>
  <c r="K204" i="66"/>
  <c r="J204" i="66"/>
  <c r="I204" i="66"/>
  <c r="H204" i="66"/>
  <c r="G204" i="66"/>
  <c r="F204" i="66"/>
  <c r="E204" i="66"/>
  <c r="D204" i="66"/>
  <c r="C204" i="66"/>
  <c r="B204" i="66"/>
  <c r="CY203" i="66"/>
  <c r="CX203" i="66"/>
  <c r="CW203" i="66"/>
  <c r="CV203" i="66"/>
  <c r="CU203" i="66"/>
  <c r="CT203" i="66"/>
  <c r="CS203" i="66"/>
  <c r="CR203" i="66"/>
  <c r="CQ203" i="66"/>
  <c r="CP203" i="66"/>
  <c r="CO203" i="66"/>
  <c r="CN203" i="66"/>
  <c r="CM203" i="66"/>
  <c r="CL203" i="66"/>
  <c r="CK203" i="66"/>
  <c r="CJ203" i="66"/>
  <c r="CI203" i="66"/>
  <c r="CH203" i="66"/>
  <c r="CG203" i="66"/>
  <c r="CF203" i="66"/>
  <c r="CE203" i="66"/>
  <c r="CD203" i="66"/>
  <c r="CC203" i="66"/>
  <c r="CB203" i="66"/>
  <c r="CA203" i="66"/>
  <c r="BZ203" i="66"/>
  <c r="BY203" i="66"/>
  <c r="BX203" i="66"/>
  <c r="BW203" i="66"/>
  <c r="BV203" i="66"/>
  <c r="BU203" i="66"/>
  <c r="BT203" i="66"/>
  <c r="BP203" i="66"/>
  <c r="BO203" i="66"/>
  <c r="BN203" i="66"/>
  <c r="BM203" i="66"/>
  <c r="BL203" i="66"/>
  <c r="BK203" i="66"/>
  <c r="BJ203" i="66"/>
  <c r="BI203" i="66"/>
  <c r="BH203" i="66"/>
  <c r="BG203" i="66"/>
  <c r="BF203" i="66"/>
  <c r="BE203" i="66"/>
  <c r="BD203" i="66"/>
  <c r="BC203" i="66"/>
  <c r="BB203" i="66"/>
  <c r="BA203" i="66"/>
  <c r="AZ203" i="66"/>
  <c r="AY203" i="66"/>
  <c r="AX203" i="66"/>
  <c r="AW203" i="66"/>
  <c r="AV203" i="66"/>
  <c r="AU203" i="66"/>
  <c r="AT203" i="66"/>
  <c r="AS203" i="66"/>
  <c r="AR203" i="66"/>
  <c r="AQ203" i="66"/>
  <c r="AP203" i="66"/>
  <c r="AO203" i="66"/>
  <c r="AN203" i="66"/>
  <c r="AM203" i="66"/>
  <c r="AL203" i="66"/>
  <c r="AK203" i="66"/>
  <c r="AH203" i="66"/>
  <c r="AG203" i="66"/>
  <c r="AF203" i="66"/>
  <c r="AE203" i="66"/>
  <c r="AD203" i="66"/>
  <c r="AC203" i="66"/>
  <c r="AB203" i="66"/>
  <c r="AA203" i="66"/>
  <c r="Z203" i="66"/>
  <c r="Y203" i="66"/>
  <c r="X203" i="66"/>
  <c r="W203" i="66"/>
  <c r="V203" i="66"/>
  <c r="U203" i="66"/>
  <c r="T203" i="66"/>
  <c r="S203" i="66"/>
  <c r="R203" i="66"/>
  <c r="Q203" i="66"/>
  <c r="P203" i="66"/>
  <c r="O203" i="66"/>
  <c r="N203" i="66"/>
  <c r="M203" i="66"/>
  <c r="L203" i="66"/>
  <c r="K203" i="66"/>
  <c r="J203" i="66"/>
  <c r="I203" i="66"/>
  <c r="H203" i="66"/>
  <c r="G203" i="66"/>
  <c r="F203" i="66"/>
  <c r="E203" i="66"/>
  <c r="D203" i="66"/>
  <c r="C203" i="66"/>
  <c r="B203" i="66"/>
  <c r="CY198" i="66"/>
  <c r="CX198" i="66"/>
  <c r="CW198" i="66"/>
  <c r="CV198" i="66"/>
  <c r="CU198" i="66"/>
  <c r="CT198" i="66"/>
  <c r="CS198" i="66"/>
  <c r="CR198" i="66"/>
  <c r="CQ198" i="66"/>
  <c r="CP198" i="66"/>
  <c r="CO198" i="66"/>
  <c r="CN198" i="66"/>
  <c r="CM198" i="66"/>
  <c r="CL198" i="66"/>
  <c r="CK198" i="66"/>
  <c r="CJ198" i="66"/>
  <c r="CI198" i="66"/>
  <c r="CH198" i="66"/>
  <c r="CG198" i="66"/>
  <c r="CF198" i="66"/>
  <c r="CE198" i="66"/>
  <c r="CD198" i="66"/>
  <c r="CC198" i="66"/>
  <c r="CB198" i="66"/>
  <c r="CA198" i="66"/>
  <c r="BZ198" i="66"/>
  <c r="BY198" i="66"/>
  <c r="BX198" i="66"/>
  <c r="BW198" i="66"/>
  <c r="BV198" i="66"/>
  <c r="BU198" i="66"/>
  <c r="BT198" i="66"/>
  <c r="BP198" i="66"/>
  <c r="BO198" i="66"/>
  <c r="BN198" i="66"/>
  <c r="BM198" i="66"/>
  <c r="BL198" i="66"/>
  <c r="BK198" i="66"/>
  <c r="BJ198" i="66"/>
  <c r="BI198" i="66"/>
  <c r="BH198" i="66"/>
  <c r="BG198" i="66"/>
  <c r="BF198" i="66"/>
  <c r="BE198" i="66"/>
  <c r="BD198" i="66"/>
  <c r="BC198" i="66"/>
  <c r="BB198" i="66"/>
  <c r="BA198" i="66"/>
  <c r="AZ198" i="66"/>
  <c r="AY198" i="66"/>
  <c r="AX198" i="66"/>
  <c r="AW198" i="66"/>
  <c r="AV198" i="66"/>
  <c r="AU198" i="66"/>
  <c r="AT198" i="66"/>
  <c r="AS198" i="66"/>
  <c r="AR198" i="66"/>
  <c r="AQ198" i="66"/>
  <c r="AP198" i="66"/>
  <c r="AO198" i="66"/>
  <c r="AN198" i="66"/>
  <c r="AM198" i="66"/>
  <c r="AL198" i="66"/>
  <c r="AK198" i="66"/>
  <c r="AH198" i="66"/>
  <c r="AG198" i="66"/>
  <c r="AF198" i="66"/>
  <c r="AE198" i="66"/>
  <c r="AD198" i="66"/>
  <c r="AC198" i="66"/>
  <c r="AB198" i="66"/>
  <c r="AA198" i="66"/>
  <c r="Z198" i="66"/>
  <c r="Y198" i="66"/>
  <c r="X198" i="66"/>
  <c r="W198" i="66"/>
  <c r="V198" i="66"/>
  <c r="U198" i="66"/>
  <c r="T198" i="66"/>
  <c r="S198" i="66"/>
  <c r="R198" i="66"/>
  <c r="Q198" i="66"/>
  <c r="P198" i="66"/>
  <c r="O198" i="66"/>
  <c r="N198" i="66"/>
  <c r="M198" i="66"/>
  <c r="L198" i="66"/>
  <c r="K198" i="66"/>
  <c r="J198" i="66"/>
  <c r="I198" i="66"/>
  <c r="H198" i="66"/>
  <c r="G198" i="66"/>
  <c r="F198" i="66"/>
  <c r="E198" i="66"/>
  <c r="D198" i="66"/>
  <c r="C198" i="66"/>
  <c r="CY197" i="66"/>
  <c r="CX197" i="66"/>
  <c r="CW197" i="66"/>
  <c r="CV197" i="66"/>
  <c r="CU197" i="66"/>
  <c r="CT197" i="66"/>
  <c r="CS197" i="66"/>
  <c r="CR197" i="66"/>
  <c r="CQ197" i="66"/>
  <c r="CP197" i="66"/>
  <c r="CO197" i="66"/>
  <c r="CN197" i="66"/>
  <c r="CM197" i="66"/>
  <c r="CL197" i="66"/>
  <c r="CK197" i="66"/>
  <c r="CJ197" i="66"/>
  <c r="CI197" i="66"/>
  <c r="CH197" i="66"/>
  <c r="CG197" i="66"/>
  <c r="CF197" i="66"/>
  <c r="CE197" i="66"/>
  <c r="CD197" i="66"/>
  <c r="CC197" i="66"/>
  <c r="CB197" i="66"/>
  <c r="CA197" i="66"/>
  <c r="BZ197" i="66"/>
  <c r="BY197" i="66"/>
  <c r="BX197" i="66"/>
  <c r="BW197" i="66"/>
  <c r="BV197" i="66"/>
  <c r="BU197" i="66"/>
  <c r="BT197" i="66"/>
  <c r="BP197" i="66"/>
  <c r="BO197" i="66"/>
  <c r="BN197" i="66"/>
  <c r="BM197" i="66"/>
  <c r="BL197" i="66"/>
  <c r="BK197" i="66"/>
  <c r="BJ197" i="66"/>
  <c r="BI197" i="66"/>
  <c r="BH197" i="66"/>
  <c r="BG197" i="66"/>
  <c r="BF197" i="66"/>
  <c r="BE197" i="66"/>
  <c r="BD197" i="66"/>
  <c r="BC197" i="66"/>
  <c r="BB197" i="66"/>
  <c r="BA197" i="66"/>
  <c r="AZ197" i="66"/>
  <c r="AY197" i="66"/>
  <c r="AX197" i="66"/>
  <c r="AW197" i="66"/>
  <c r="AV197" i="66"/>
  <c r="AU197" i="66"/>
  <c r="AT197" i="66"/>
  <c r="AS197" i="66"/>
  <c r="AR197" i="66"/>
  <c r="AQ197" i="66"/>
  <c r="AP197" i="66"/>
  <c r="AO197" i="66"/>
  <c r="AN197" i="66"/>
  <c r="AM197" i="66"/>
  <c r="AL197" i="66"/>
  <c r="AK197" i="66"/>
  <c r="AH197" i="66"/>
  <c r="AG197" i="66"/>
  <c r="AF197" i="66"/>
  <c r="AE197" i="66"/>
  <c r="AD197" i="66"/>
  <c r="AC197" i="66"/>
  <c r="AB197" i="66"/>
  <c r="AA197" i="66"/>
  <c r="Z197" i="66"/>
  <c r="Y197" i="66"/>
  <c r="X197" i="66"/>
  <c r="W197" i="66"/>
  <c r="V197" i="66"/>
  <c r="U197" i="66"/>
  <c r="T197" i="66"/>
  <c r="S197" i="66"/>
  <c r="R197" i="66"/>
  <c r="Q197" i="66"/>
  <c r="P197" i="66"/>
  <c r="O197" i="66"/>
  <c r="N197" i="66"/>
  <c r="M197" i="66"/>
  <c r="L197" i="66"/>
  <c r="K197" i="66"/>
  <c r="J197" i="66"/>
  <c r="I197" i="66"/>
  <c r="H197" i="66"/>
  <c r="G197" i="66"/>
  <c r="F197" i="66"/>
  <c r="E197" i="66"/>
  <c r="D197" i="66"/>
  <c r="C197" i="66"/>
  <c r="CY196" i="66"/>
  <c r="CX196" i="66"/>
  <c r="CW196" i="66"/>
  <c r="CV196" i="66"/>
  <c r="CU196" i="66"/>
  <c r="CT196" i="66"/>
  <c r="CS196" i="66"/>
  <c r="CR196" i="66"/>
  <c r="CQ196" i="66"/>
  <c r="CP196" i="66"/>
  <c r="CO196" i="66"/>
  <c r="CN196" i="66"/>
  <c r="CM196" i="66"/>
  <c r="CL196" i="66"/>
  <c r="CK196" i="66"/>
  <c r="CJ196" i="66"/>
  <c r="CI196" i="66"/>
  <c r="CH196" i="66"/>
  <c r="CG196" i="66"/>
  <c r="CF196" i="66"/>
  <c r="CE196" i="66"/>
  <c r="CD196" i="66"/>
  <c r="CC196" i="66"/>
  <c r="CB196" i="66"/>
  <c r="CA196" i="66"/>
  <c r="BZ196" i="66"/>
  <c r="BY196" i="66"/>
  <c r="BX196" i="66"/>
  <c r="BW196" i="66"/>
  <c r="BV196" i="66"/>
  <c r="BU196" i="66"/>
  <c r="BT196" i="66"/>
  <c r="BP196" i="66"/>
  <c r="BO196" i="66"/>
  <c r="BN196" i="66"/>
  <c r="BM196" i="66"/>
  <c r="BL196" i="66"/>
  <c r="BK196" i="66"/>
  <c r="BJ196" i="66"/>
  <c r="BI196" i="66"/>
  <c r="BH196" i="66"/>
  <c r="BG196" i="66"/>
  <c r="BF196" i="66"/>
  <c r="BE196" i="66"/>
  <c r="BD196" i="66"/>
  <c r="BC196" i="66"/>
  <c r="BB196" i="66"/>
  <c r="BA196" i="66"/>
  <c r="AZ196" i="66"/>
  <c r="AY196" i="66"/>
  <c r="AX196" i="66"/>
  <c r="AW196" i="66"/>
  <c r="AV196" i="66"/>
  <c r="AU196" i="66"/>
  <c r="AT196" i="66"/>
  <c r="AS196" i="66"/>
  <c r="AR196" i="66"/>
  <c r="AQ196" i="66"/>
  <c r="AP196" i="66"/>
  <c r="AO196" i="66"/>
  <c r="AN196" i="66"/>
  <c r="AM196" i="66"/>
  <c r="AL196" i="66"/>
  <c r="AK196" i="66"/>
  <c r="AH196" i="66"/>
  <c r="AG196" i="66"/>
  <c r="AF196" i="66"/>
  <c r="AE196" i="66"/>
  <c r="AD196" i="66"/>
  <c r="AC196" i="66"/>
  <c r="AB196" i="66"/>
  <c r="AA196" i="66"/>
  <c r="Z196" i="66"/>
  <c r="Y196" i="66"/>
  <c r="X196" i="66"/>
  <c r="W196" i="66"/>
  <c r="V196" i="66"/>
  <c r="U196" i="66"/>
  <c r="T196" i="66"/>
  <c r="S196" i="66"/>
  <c r="R196" i="66"/>
  <c r="Q196" i="66"/>
  <c r="P196" i="66"/>
  <c r="O196" i="66"/>
  <c r="N196" i="66"/>
  <c r="M196" i="66"/>
  <c r="L196" i="66"/>
  <c r="K196" i="66"/>
  <c r="J196" i="66"/>
  <c r="I196" i="66"/>
  <c r="H196" i="66"/>
  <c r="G196" i="66"/>
  <c r="F196" i="66"/>
  <c r="E196" i="66"/>
  <c r="D196" i="66"/>
  <c r="C196" i="66"/>
  <c r="EH195" i="66"/>
  <c r="EG195" i="66"/>
  <c r="EF195" i="66"/>
  <c r="EE195" i="66"/>
  <c r="ED195" i="66"/>
  <c r="EC195" i="66"/>
  <c r="EB195" i="66"/>
  <c r="EA195" i="66"/>
  <c r="DZ195" i="66"/>
  <c r="DY195" i="66"/>
  <c r="DX195" i="66"/>
  <c r="DW195" i="66"/>
  <c r="DV195" i="66"/>
  <c r="DU195" i="66"/>
  <c r="DT195" i="66"/>
  <c r="DS195" i="66"/>
  <c r="DR195" i="66"/>
  <c r="DQ195" i="66"/>
  <c r="DP195" i="66"/>
  <c r="DO195" i="66"/>
  <c r="DN195" i="66"/>
  <c r="DM195" i="66"/>
  <c r="DL195" i="66"/>
  <c r="DK195" i="66"/>
  <c r="DJ195" i="66"/>
  <c r="DI195" i="66"/>
  <c r="DH195" i="66"/>
  <c r="DG195" i="66"/>
  <c r="DF195" i="66"/>
  <c r="DE195" i="66"/>
  <c r="DD195" i="66"/>
  <c r="CY195" i="66"/>
  <c r="CX195" i="66"/>
  <c r="CW195" i="66"/>
  <c r="CV195" i="66"/>
  <c r="CU195" i="66"/>
  <c r="CT195" i="66"/>
  <c r="CS195" i="66"/>
  <c r="CR195" i="66"/>
  <c r="CQ195" i="66"/>
  <c r="CP195" i="66"/>
  <c r="CO195" i="66"/>
  <c r="CN195" i="66"/>
  <c r="CM195" i="66"/>
  <c r="CL195" i="66"/>
  <c r="CK195" i="66"/>
  <c r="CJ195" i="66"/>
  <c r="CI195" i="66"/>
  <c r="CH195" i="66"/>
  <c r="CG195" i="66"/>
  <c r="CF195" i="66"/>
  <c r="CE195" i="66"/>
  <c r="CD195" i="66"/>
  <c r="CC195" i="66"/>
  <c r="CB195" i="66"/>
  <c r="CA195" i="66"/>
  <c r="BZ195" i="66"/>
  <c r="BY195" i="66"/>
  <c r="BX195" i="66"/>
  <c r="BW195" i="66"/>
  <c r="BV195" i="66"/>
  <c r="BU195" i="66"/>
  <c r="BT195" i="66"/>
  <c r="BP195" i="66"/>
  <c r="BO195" i="66"/>
  <c r="BN195" i="66"/>
  <c r="BM195" i="66"/>
  <c r="BL195" i="66"/>
  <c r="BK195" i="66"/>
  <c r="BJ195" i="66"/>
  <c r="BI195" i="66"/>
  <c r="BH195" i="66"/>
  <c r="BG195" i="66"/>
  <c r="BF195" i="66"/>
  <c r="BE195" i="66"/>
  <c r="BD195" i="66"/>
  <c r="BC195" i="66"/>
  <c r="BB195" i="66"/>
  <c r="BA195" i="66"/>
  <c r="AZ195" i="66"/>
  <c r="AY195" i="66"/>
  <c r="AX195" i="66"/>
  <c r="AW195" i="66"/>
  <c r="AV195" i="66"/>
  <c r="AU195" i="66"/>
  <c r="AT195" i="66"/>
  <c r="AS195" i="66"/>
  <c r="AR195" i="66"/>
  <c r="AQ195" i="66"/>
  <c r="AP195" i="66"/>
  <c r="AO195" i="66"/>
  <c r="AN195" i="66"/>
  <c r="AM195" i="66"/>
  <c r="AL195" i="66"/>
  <c r="AK195" i="66"/>
  <c r="AH195" i="66"/>
  <c r="AG195" i="66"/>
  <c r="AF195" i="66"/>
  <c r="AE195" i="66"/>
  <c r="AD195" i="66"/>
  <c r="AC195" i="66"/>
  <c r="AB195" i="66"/>
  <c r="AA195" i="66"/>
  <c r="Z195" i="66"/>
  <c r="Y195" i="66"/>
  <c r="X195" i="66"/>
  <c r="W195" i="66"/>
  <c r="V195" i="66"/>
  <c r="U195" i="66"/>
  <c r="T195" i="66"/>
  <c r="S195" i="66"/>
  <c r="R195" i="66"/>
  <c r="Q195" i="66"/>
  <c r="P195" i="66"/>
  <c r="O195" i="66"/>
  <c r="N195" i="66"/>
  <c r="M195" i="66"/>
  <c r="L195" i="66"/>
  <c r="K195" i="66"/>
  <c r="J195" i="66"/>
  <c r="I195" i="66"/>
  <c r="H195" i="66"/>
  <c r="G195" i="66"/>
  <c r="F195" i="66"/>
  <c r="E195" i="66"/>
  <c r="D195" i="66"/>
  <c r="C195" i="66"/>
  <c r="CY194" i="66"/>
  <c r="CX194" i="66"/>
  <c r="CW194" i="66"/>
  <c r="CV194" i="66"/>
  <c r="CU194" i="66"/>
  <c r="CT194" i="66"/>
  <c r="CS194" i="66"/>
  <c r="CR194" i="66"/>
  <c r="CQ194" i="66"/>
  <c r="CP194" i="66"/>
  <c r="CO194" i="66"/>
  <c r="CN194" i="66"/>
  <c r="CM194" i="66"/>
  <c r="CL194" i="66"/>
  <c r="CK194" i="66"/>
  <c r="CJ194" i="66"/>
  <c r="CI194" i="66"/>
  <c r="CH194" i="66"/>
  <c r="CG194" i="66"/>
  <c r="CF194" i="66"/>
  <c r="CE194" i="66"/>
  <c r="CD194" i="66"/>
  <c r="CC194" i="66"/>
  <c r="CB194" i="66"/>
  <c r="CA194" i="66"/>
  <c r="BZ194" i="66"/>
  <c r="BY194" i="66"/>
  <c r="BX194" i="66"/>
  <c r="BW194" i="66"/>
  <c r="BV194" i="66"/>
  <c r="BU194" i="66"/>
  <c r="BT194" i="66"/>
  <c r="BP194" i="66"/>
  <c r="BO194" i="66"/>
  <c r="BN194" i="66"/>
  <c r="BM194" i="66"/>
  <c r="BL194" i="66"/>
  <c r="BK194" i="66"/>
  <c r="BJ194" i="66"/>
  <c r="BI194" i="66"/>
  <c r="BH194" i="66"/>
  <c r="BG194" i="66"/>
  <c r="BF194" i="66"/>
  <c r="BE194" i="66"/>
  <c r="BD194" i="66"/>
  <c r="BC194" i="66"/>
  <c r="BB194" i="66"/>
  <c r="BA194" i="66"/>
  <c r="AZ194" i="66"/>
  <c r="AY194" i="66"/>
  <c r="AX194" i="66"/>
  <c r="AW194" i="66"/>
  <c r="AV194" i="66"/>
  <c r="AU194" i="66"/>
  <c r="AT194" i="66"/>
  <c r="AS194" i="66"/>
  <c r="AR194" i="66"/>
  <c r="AQ194" i="66"/>
  <c r="AP194" i="66"/>
  <c r="AO194" i="66"/>
  <c r="AN194" i="66"/>
  <c r="AM194" i="66"/>
  <c r="AL194" i="66"/>
  <c r="AK194" i="66"/>
  <c r="AH194" i="66"/>
  <c r="AG194" i="66"/>
  <c r="AF194" i="66"/>
  <c r="AE194" i="66"/>
  <c r="AD194" i="66"/>
  <c r="AC194" i="66"/>
  <c r="AB194" i="66"/>
  <c r="AA194" i="66"/>
  <c r="Z194" i="66"/>
  <c r="Y194" i="66"/>
  <c r="X194" i="66"/>
  <c r="W194" i="66"/>
  <c r="V194" i="66"/>
  <c r="U194" i="66"/>
  <c r="T194" i="66"/>
  <c r="S194" i="66"/>
  <c r="R194" i="66"/>
  <c r="Q194" i="66"/>
  <c r="P194" i="66"/>
  <c r="O194" i="66"/>
  <c r="N194" i="66"/>
  <c r="M194" i="66"/>
  <c r="L194" i="66"/>
  <c r="K194" i="66"/>
  <c r="J194" i="66"/>
  <c r="I194" i="66"/>
  <c r="H194" i="66"/>
  <c r="G194" i="66"/>
  <c r="F194" i="66"/>
  <c r="E194" i="66"/>
  <c r="D194" i="66"/>
  <c r="C194" i="66"/>
  <c r="CY193" i="66"/>
  <c r="CX193" i="66"/>
  <c r="CW193" i="66"/>
  <c r="CV193" i="66"/>
  <c r="CU193" i="66"/>
  <c r="CT193" i="66"/>
  <c r="CS193" i="66"/>
  <c r="CR193" i="66"/>
  <c r="CQ193" i="66"/>
  <c r="CP193" i="66"/>
  <c r="CO193" i="66"/>
  <c r="CN193" i="66"/>
  <c r="CM193" i="66"/>
  <c r="CL193" i="66"/>
  <c r="CK193" i="66"/>
  <c r="CJ193" i="66"/>
  <c r="CI193" i="66"/>
  <c r="CH193" i="66"/>
  <c r="CG193" i="66"/>
  <c r="CF193" i="66"/>
  <c r="CE193" i="66"/>
  <c r="CD193" i="66"/>
  <c r="CC193" i="66"/>
  <c r="CB193" i="66"/>
  <c r="CA193" i="66"/>
  <c r="BZ193" i="66"/>
  <c r="BY193" i="66"/>
  <c r="BX193" i="66"/>
  <c r="BW193" i="66"/>
  <c r="BV193" i="66"/>
  <c r="BU193" i="66"/>
  <c r="BT193" i="66"/>
  <c r="BP193" i="66"/>
  <c r="BO193" i="66"/>
  <c r="BN193" i="66"/>
  <c r="BM193" i="66"/>
  <c r="BL193" i="66"/>
  <c r="BK193" i="66"/>
  <c r="BJ193" i="66"/>
  <c r="BI193" i="66"/>
  <c r="BH193" i="66"/>
  <c r="BG193" i="66"/>
  <c r="BF193" i="66"/>
  <c r="BE193" i="66"/>
  <c r="BD193" i="66"/>
  <c r="BC193" i="66"/>
  <c r="BB193" i="66"/>
  <c r="BA193" i="66"/>
  <c r="AZ193" i="66"/>
  <c r="AY193" i="66"/>
  <c r="AX193" i="66"/>
  <c r="AW193" i="66"/>
  <c r="AV193" i="66"/>
  <c r="AU193" i="66"/>
  <c r="AT193" i="66"/>
  <c r="AS193" i="66"/>
  <c r="AR193" i="66"/>
  <c r="AQ193" i="66"/>
  <c r="AP193" i="66"/>
  <c r="AO193" i="66"/>
  <c r="AN193" i="66"/>
  <c r="AM193" i="66"/>
  <c r="AL193" i="66"/>
  <c r="AK193" i="66"/>
  <c r="AH193" i="66"/>
  <c r="AG193" i="66"/>
  <c r="AF193" i="66"/>
  <c r="AE193" i="66"/>
  <c r="AD193" i="66"/>
  <c r="AC193" i="66"/>
  <c r="AB193" i="66"/>
  <c r="AA193" i="66"/>
  <c r="Z193" i="66"/>
  <c r="Y193" i="66"/>
  <c r="X193" i="66"/>
  <c r="W193" i="66"/>
  <c r="V193" i="66"/>
  <c r="U193" i="66"/>
  <c r="T193" i="66"/>
  <c r="S193" i="66"/>
  <c r="R193" i="66"/>
  <c r="Q193" i="66"/>
  <c r="P193" i="66"/>
  <c r="O193" i="66"/>
  <c r="N193" i="66"/>
  <c r="M193" i="66"/>
  <c r="L193" i="66"/>
  <c r="K193" i="66"/>
  <c r="J193" i="66"/>
  <c r="I193" i="66"/>
  <c r="H193" i="66"/>
  <c r="G193" i="66"/>
  <c r="F193" i="66"/>
  <c r="E193" i="66"/>
  <c r="D193" i="66"/>
  <c r="C193" i="66"/>
  <c r="CY192" i="66"/>
  <c r="CX192" i="66"/>
  <c r="CW192" i="66"/>
  <c r="CV192" i="66"/>
  <c r="CU192" i="66"/>
  <c r="CT192" i="66"/>
  <c r="CS192" i="66"/>
  <c r="CR192" i="66"/>
  <c r="CQ192" i="66"/>
  <c r="CP192" i="66"/>
  <c r="CO192" i="66"/>
  <c r="CN192" i="66"/>
  <c r="CM192" i="66"/>
  <c r="CL192" i="66"/>
  <c r="CK192" i="66"/>
  <c r="CJ192" i="66"/>
  <c r="CI192" i="66"/>
  <c r="CH192" i="66"/>
  <c r="CG192" i="66"/>
  <c r="CF192" i="66"/>
  <c r="CE192" i="66"/>
  <c r="CD192" i="66"/>
  <c r="CC192" i="66"/>
  <c r="CB192" i="66"/>
  <c r="CA192" i="66"/>
  <c r="BZ192" i="66"/>
  <c r="BY192" i="66"/>
  <c r="BX192" i="66"/>
  <c r="BW192" i="66"/>
  <c r="BV192" i="66"/>
  <c r="BU192" i="66"/>
  <c r="BT192" i="66"/>
  <c r="BP192" i="66"/>
  <c r="BO192" i="66"/>
  <c r="BN192" i="66"/>
  <c r="BM192" i="66"/>
  <c r="BL192" i="66"/>
  <c r="BK192" i="66"/>
  <c r="BJ192" i="66"/>
  <c r="BI192" i="66"/>
  <c r="BH192" i="66"/>
  <c r="BG192" i="66"/>
  <c r="BF192" i="66"/>
  <c r="BE192" i="66"/>
  <c r="BD192" i="66"/>
  <c r="BC192" i="66"/>
  <c r="BB192" i="66"/>
  <c r="BA192" i="66"/>
  <c r="AZ192" i="66"/>
  <c r="AY192" i="66"/>
  <c r="AX192" i="66"/>
  <c r="AW192" i="66"/>
  <c r="AV192" i="66"/>
  <c r="AU192" i="66"/>
  <c r="AT192" i="66"/>
  <c r="AS192" i="66"/>
  <c r="AR192" i="66"/>
  <c r="AQ192" i="66"/>
  <c r="AP192" i="66"/>
  <c r="AO192" i="66"/>
  <c r="AN192" i="66"/>
  <c r="AM192" i="66"/>
  <c r="AL192" i="66"/>
  <c r="AK192" i="66"/>
  <c r="AH192" i="66"/>
  <c r="AG192" i="66"/>
  <c r="AF192" i="66"/>
  <c r="AE192" i="66"/>
  <c r="AD192" i="66"/>
  <c r="AC192" i="66"/>
  <c r="AB192" i="66"/>
  <c r="AA192" i="66"/>
  <c r="Z192" i="66"/>
  <c r="Y192" i="66"/>
  <c r="X192" i="66"/>
  <c r="W192" i="66"/>
  <c r="V192" i="66"/>
  <c r="U192" i="66"/>
  <c r="T192" i="66"/>
  <c r="S192" i="66"/>
  <c r="R192" i="66"/>
  <c r="Q192" i="66"/>
  <c r="P192" i="66"/>
  <c r="O192" i="66"/>
  <c r="N192" i="66"/>
  <c r="M192" i="66"/>
  <c r="L192" i="66"/>
  <c r="K192" i="66"/>
  <c r="J192" i="66"/>
  <c r="I192" i="66"/>
  <c r="H192" i="66"/>
  <c r="G192" i="66"/>
  <c r="F192" i="66"/>
  <c r="E192" i="66"/>
  <c r="D192" i="66"/>
  <c r="C192" i="66"/>
  <c r="FP191" i="66"/>
  <c r="FO191" i="66"/>
  <c r="FN191" i="66"/>
  <c r="FM191" i="66"/>
  <c r="FL191" i="66"/>
  <c r="FK191" i="66"/>
  <c r="FJ191" i="66"/>
  <c r="FI191" i="66"/>
  <c r="FH191" i="66"/>
  <c r="FG191" i="66"/>
  <c r="FF191" i="66"/>
  <c r="FE191" i="66"/>
  <c r="FD191" i="66"/>
  <c r="FC191" i="66"/>
  <c r="FB191" i="66"/>
  <c r="FA191" i="66"/>
  <c r="EZ191" i="66"/>
  <c r="EY191" i="66"/>
  <c r="EX191" i="66"/>
  <c r="EW191" i="66"/>
  <c r="EV191" i="66"/>
  <c r="EU191" i="66"/>
  <c r="ET191" i="66"/>
  <c r="ES191" i="66"/>
  <c r="ER191" i="66"/>
  <c r="EQ191" i="66"/>
  <c r="EP191" i="66"/>
  <c r="EO191" i="66"/>
  <c r="EN191" i="66"/>
  <c r="EM191" i="66"/>
  <c r="EL191" i="66"/>
  <c r="EH191" i="66"/>
  <c r="EG191" i="66"/>
  <c r="EF191" i="66"/>
  <c r="EE191" i="66"/>
  <c r="ED191" i="66"/>
  <c r="EC191" i="66"/>
  <c r="EB191" i="66"/>
  <c r="EA191" i="66"/>
  <c r="DZ191" i="66"/>
  <c r="DY191" i="66"/>
  <c r="DX191" i="66"/>
  <c r="DW191" i="66"/>
  <c r="DV191" i="66"/>
  <c r="DU191" i="66"/>
  <c r="DT191" i="66"/>
  <c r="DS191" i="66"/>
  <c r="DR191" i="66"/>
  <c r="DQ191" i="66"/>
  <c r="DP191" i="66"/>
  <c r="DO191" i="66"/>
  <c r="DN191" i="66"/>
  <c r="DM191" i="66"/>
  <c r="DL191" i="66"/>
  <c r="DK191" i="66"/>
  <c r="DJ191" i="66"/>
  <c r="DI191" i="66"/>
  <c r="DH191" i="66"/>
  <c r="DG191" i="66"/>
  <c r="DF191" i="66"/>
  <c r="DE191" i="66"/>
  <c r="DD191" i="66"/>
  <c r="CY191" i="66"/>
  <c r="CX191" i="66"/>
  <c r="CW191" i="66"/>
  <c r="CV191" i="66"/>
  <c r="CU191" i="66"/>
  <c r="CT191" i="66"/>
  <c r="CS191" i="66"/>
  <c r="CR191" i="66"/>
  <c r="CQ191" i="66"/>
  <c r="CP191" i="66"/>
  <c r="CO191" i="66"/>
  <c r="CN191" i="66"/>
  <c r="CM191" i="66"/>
  <c r="CL191" i="66"/>
  <c r="CK191" i="66"/>
  <c r="CJ191" i="66"/>
  <c r="CI191" i="66"/>
  <c r="CH191" i="66"/>
  <c r="CG191" i="66"/>
  <c r="CF191" i="66"/>
  <c r="CE191" i="66"/>
  <c r="CD191" i="66"/>
  <c r="CC191" i="66"/>
  <c r="CB191" i="66"/>
  <c r="CA191" i="66"/>
  <c r="BZ191" i="66"/>
  <c r="BY191" i="66"/>
  <c r="BX191" i="66"/>
  <c r="BW191" i="66"/>
  <c r="BV191" i="66"/>
  <c r="BU191" i="66"/>
  <c r="BT191" i="66"/>
  <c r="BP191" i="66"/>
  <c r="BO191" i="66"/>
  <c r="BN191" i="66"/>
  <c r="BM191" i="66"/>
  <c r="BL191" i="66"/>
  <c r="BK191" i="66"/>
  <c r="BJ191" i="66"/>
  <c r="BI191" i="66"/>
  <c r="BH191" i="66"/>
  <c r="BG191" i="66"/>
  <c r="BF191" i="66"/>
  <c r="BE191" i="66"/>
  <c r="BD191" i="66"/>
  <c r="BC191" i="66"/>
  <c r="BB191" i="66"/>
  <c r="BA191" i="66"/>
  <c r="AZ191" i="66"/>
  <c r="AY191" i="66"/>
  <c r="AX191" i="66"/>
  <c r="AW191" i="66"/>
  <c r="AV191" i="66"/>
  <c r="AU191" i="66"/>
  <c r="AT191" i="66"/>
  <c r="AS191" i="66"/>
  <c r="AR191" i="66"/>
  <c r="AQ191" i="66"/>
  <c r="AP191" i="66"/>
  <c r="AO191" i="66"/>
  <c r="AN191" i="66"/>
  <c r="AM191" i="66"/>
  <c r="AL191" i="66"/>
  <c r="AK191" i="66"/>
  <c r="AH191" i="66"/>
  <c r="AG191" i="66"/>
  <c r="AF191" i="66"/>
  <c r="AE191" i="66"/>
  <c r="AD191" i="66"/>
  <c r="AC191" i="66"/>
  <c r="AB191" i="66"/>
  <c r="AA191" i="66"/>
  <c r="Z191" i="66"/>
  <c r="Y191" i="66"/>
  <c r="X191" i="66"/>
  <c r="W191" i="66"/>
  <c r="V191" i="66"/>
  <c r="U191" i="66"/>
  <c r="T191" i="66"/>
  <c r="S191" i="66"/>
  <c r="R191" i="66"/>
  <c r="Q191" i="66"/>
  <c r="P191" i="66"/>
  <c r="O191" i="66"/>
  <c r="N191" i="66"/>
  <c r="M191" i="66"/>
  <c r="L191" i="66"/>
  <c r="K191" i="66"/>
  <c r="J191" i="66"/>
  <c r="I191" i="66"/>
  <c r="H191" i="66"/>
  <c r="G191" i="66"/>
  <c r="F191" i="66"/>
  <c r="E191" i="66"/>
  <c r="D191" i="66"/>
  <c r="C191" i="66"/>
  <c r="FP190" i="66"/>
  <c r="FO190" i="66"/>
  <c r="FN190" i="66"/>
  <c r="FM190" i="66"/>
  <c r="FL190" i="66"/>
  <c r="FK190" i="66"/>
  <c r="FJ190" i="66"/>
  <c r="FI190" i="66"/>
  <c r="FH190" i="66"/>
  <c r="FG190" i="66"/>
  <c r="FF190" i="66"/>
  <c r="FE190" i="66"/>
  <c r="FD190" i="66"/>
  <c r="FC190" i="66"/>
  <c r="FB190" i="66"/>
  <c r="FA190" i="66"/>
  <c r="EZ190" i="66"/>
  <c r="EY190" i="66"/>
  <c r="EX190" i="66"/>
  <c r="EW190" i="66"/>
  <c r="EV190" i="66"/>
  <c r="EU190" i="66"/>
  <c r="ET190" i="66"/>
  <c r="ES190" i="66"/>
  <c r="ER190" i="66"/>
  <c r="EQ190" i="66"/>
  <c r="EP190" i="66"/>
  <c r="EO190" i="66"/>
  <c r="EN190" i="66"/>
  <c r="EM190" i="66"/>
  <c r="EL190" i="66"/>
  <c r="EH190" i="66"/>
  <c r="EG190" i="66"/>
  <c r="EF190" i="66"/>
  <c r="EE190" i="66"/>
  <c r="ED190" i="66"/>
  <c r="EC190" i="66"/>
  <c r="EB190" i="66"/>
  <c r="EA190" i="66"/>
  <c r="DZ190" i="66"/>
  <c r="DY190" i="66"/>
  <c r="DX190" i="66"/>
  <c r="DW190" i="66"/>
  <c r="DV190" i="66"/>
  <c r="DU190" i="66"/>
  <c r="DT190" i="66"/>
  <c r="DS190" i="66"/>
  <c r="DR190" i="66"/>
  <c r="DQ190" i="66"/>
  <c r="DP190" i="66"/>
  <c r="DO190" i="66"/>
  <c r="DN190" i="66"/>
  <c r="DM190" i="66"/>
  <c r="DL190" i="66"/>
  <c r="DK190" i="66"/>
  <c r="DJ190" i="66"/>
  <c r="DI190" i="66"/>
  <c r="DH190" i="66"/>
  <c r="DG190" i="66"/>
  <c r="DF190" i="66"/>
  <c r="DE190" i="66"/>
  <c r="DD190" i="66"/>
  <c r="CY190" i="66"/>
  <c r="CX190" i="66"/>
  <c r="CW190" i="66"/>
  <c r="CV190" i="66"/>
  <c r="CU190" i="66"/>
  <c r="CT190" i="66"/>
  <c r="CS190" i="66"/>
  <c r="CR190" i="66"/>
  <c r="CQ190" i="66"/>
  <c r="CP190" i="66"/>
  <c r="CO190" i="66"/>
  <c r="CN190" i="66"/>
  <c r="CM190" i="66"/>
  <c r="CL190" i="66"/>
  <c r="CK190" i="66"/>
  <c r="CJ190" i="66"/>
  <c r="CI190" i="66"/>
  <c r="CH190" i="66"/>
  <c r="CG190" i="66"/>
  <c r="CF190" i="66"/>
  <c r="CE190" i="66"/>
  <c r="CD190" i="66"/>
  <c r="CC190" i="66"/>
  <c r="CB190" i="66"/>
  <c r="CA190" i="66"/>
  <c r="BZ190" i="66"/>
  <c r="BY190" i="66"/>
  <c r="BX190" i="66"/>
  <c r="BW190" i="66"/>
  <c r="BV190" i="66"/>
  <c r="BU190" i="66"/>
  <c r="BT190" i="66"/>
  <c r="BP190" i="66"/>
  <c r="BO190" i="66"/>
  <c r="BN190" i="66"/>
  <c r="BM190" i="66"/>
  <c r="BL190" i="66"/>
  <c r="BK190" i="66"/>
  <c r="BJ190" i="66"/>
  <c r="BI190" i="66"/>
  <c r="BH190" i="66"/>
  <c r="BG190" i="66"/>
  <c r="BF190" i="66"/>
  <c r="BE190" i="66"/>
  <c r="BD190" i="66"/>
  <c r="BC190" i="66"/>
  <c r="BB190" i="66"/>
  <c r="BA190" i="66"/>
  <c r="AZ190" i="66"/>
  <c r="AY190" i="66"/>
  <c r="AX190" i="66"/>
  <c r="AW190" i="66"/>
  <c r="AV190" i="66"/>
  <c r="AU190" i="66"/>
  <c r="AT190" i="66"/>
  <c r="AS190" i="66"/>
  <c r="AR190" i="66"/>
  <c r="AQ190" i="66"/>
  <c r="AP190" i="66"/>
  <c r="AO190" i="66"/>
  <c r="AN190" i="66"/>
  <c r="AM190" i="66"/>
  <c r="AL190" i="66"/>
  <c r="AK190" i="66"/>
  <c r="AH190" i="66"/>
  <c r="AG190" i="66"/>
  <c r="AF190" i="66"/>
  <c r="AE190" i="66"/>
  <c r="AD190" i="66"/>
  <c r="AC190" i="66"/>
  <c r="AB190" i="66"/>
  <c r="AA190" i="66"/>
  <c r="Z190" i="66"/>
  <c r="Y190" i="66"/>
  <c r="X190" i="66"/>
  <c r="W190" i="66"/>
  <c r="V190" i="66"/>
  <c r="U190" i="66"/>
  <c r="T190" i="66"/>
  <c r="S190" i="66"/>
  <c r="R190" i="66"/>
  <c r="Q190" i="66"/>
  <c r="P190" i="66"/>
  <c r="O190" i="66"/>
  <c r="N190" i="66"/>
  <c r="M190" i="66"/>
  <c r="L190" i="66"/>
  <c r="K190" i="66"/>
  <c r="J190" i="66"/>
  <c r="I190" i="66"/>
  <c r="H190" i="66"/>
  <c r="G190" i="66"/>
  <c r="F190" i="66"/>
  <c r="E190" i="66"/>
  <c r="D190" i="66"/>
  <c r="C190" i="66"/>
  <c r="FP189" i="66"/>
  <c r="FO189" i="66"/>
  <c r="FN189" i="66"/>
  <c r="FM189" i="66"/>
  <c r="FL189" i="66"/>
  <c r="FK189" i="66"/>
  <c r="FJ189" i="66"/>
  <c r="FI189" i="66"/>
  <c r="FH189" i="66"/>
  <c r="FG189" i="66"/>
  <c r="FF189" i="66"/>
  <c r="FE189" i="66"/>
  <c r="FD189" i="66"/>
  <c r="FC189" i="66"/>
  <c r="FB189" i="66"/>
  <c r="FA189" i="66"/>
  <c r="EZ189" i="66"/>
  <c r="EY189" i="66"/>
  <c r="EX189" i="66"/>
  <c r="EW189" i="66"/>
  <c r="EV189" i="66"/>
  <c r="EU189" i="66"/>
  <c r="ET189" i="66"/>
  <c r="ES189" i="66"/>
  <c r="ER189" i="66"/>
  <c r="EQ189" i="66"/>
  <c r="EP189" i="66"/>
  <c r="EO189" i="66"/>
  <c r="EN189" i="66"/>
  <c r="EM189" i="66"/>
  <c r="EL189" i="66"/>
  <c r="EH189" i="66"/>
  <c r="EG189" i="66"/>
  <c r="EF189" i="66"/>
  <c r="EE189" i="66"/>
  <c r="ED189" i="66"/>
  <c r="EC189" i="66"/>
  <c r="EB189" i="66"/>
  <c r="EA189" i="66"/>
  <c r="DZ189" i="66"/>
  <c r="DY189" i="66"/>
  <c r="DX189" i="66"/>
  <c r="DW189" i="66"/>
  <c r="DV189" i="66"/>
  <c r="DU189" i="66"/>
  <c r="DT189" i="66"/>
  <c r="DS189" i="66"/>
  <c r="DR189" i="66"/>
  <c r="DQ189" i="66"/>
  <c r="DP189" i="66"/>
  <c r="DO189" i="66"/>
  <c r="DN189" i="66"/>
  <c r="DM189" i="66"/>
  <c r="DL189" i="66"/>
  <c r="DK189" i="66"/>
  <c r="DJ189" i="66"/>
  <c r="DI189" i="66"/>
  <c r="DH189" i="66"/>
  <c r="DG189" i="66"/>
  <c r="DF189" i="66"/>
  <c r="DE189" i="66"/>
  <c r="DD189" i="66"/>
  <c r="CY189" i="66"/>
  <c r="CX189" i="66"/>
  <c r="CW189" i="66"/>
  <c r="CV189" i="66"/>
  <c r="CU189" i="66"/>
  <c r="CT189" i="66"/>
  <c r="CS189" i="66"/>
  <c r="CR189" i="66"/>
  <c r="CQ189" i="66"/>
  <c r="CP189" i="66"/>
  <c r="CO189" i="66"/>
  <c r="CN189" i="66"/>
  <c r="CM189" i="66"/>
  <c r="CL189" i="66"/>
  <c r="CK189" i="66"/>
  <c r="CJ189" i="66"/>
  <c r="CI189" i="66"/>
  <c r="CH189" i="66"/>
  <c r="CG189" i="66"/>
  <c r="CF189" i="66"/>
  <c r="CE189" i="66"/>
  <c r="CD189" i="66"/>
  <c r="CC189" i="66"/>
  <c r="CB189" i="66"/>
  <c r="CA189" i="66"/>
  <c r="BZ189" i="66"/>
  <c r="BY189" i="66"/>
  <c r="BX189" i="66"/>
  <c r="BW189" i="66"/>
  <c r="BV189" i="66"/>
  <c r="BU189" i="66"/>
  <c r="BT189" i="66"/>
  <c r="BP189" i="66"/>
  <c r="BO189" i="66"/>
  <c r="BN189" i="66"/>
  <c r="BM189" i="66"/>
  <c r="BL189" i="66"/>
  <c r="BK189" i="66"/>
  <c r="BJ189" i="66"/>
  <c r="BI189" i="66"/>
  <c r="BH189" i="66"/>
  <c r="BG189" i="66"/>
  <c r="BF189" i="66"/>
  <c r="BE189" i="66"/>
  <c r="BD189" i="66"/>
  <c r="BC189" i="66"/>
  <c r="BB189" i="66"/>
  <c r="BA189" i="66"/>
  <c r="AZ189" i="66"/>
  <c r="AY189" i="66"/>
  <c r="AX189" i="66"/>
  <c r="AW189" i="66"/>
  <c r="AV189" i="66"/>
  <c r="AU189" i="66"/>
  <c r="AT189" i="66"/>
  <c r="AS189" i="66"/>
  <c r="AR189" i="66"/>
  <c r="AQ189" i="66"/>
  <c r="AP189" i="66"/>
  <c r="AO189" i="66"/>
  <c r="AN189" i="66"/>
  <c r="AM189" i="66"/>
  <c r="AL189" i="66"/>
  <c r="AK189" i="66"/>
  <c r="AH189" i="66"/>
  <c r="AG189" i="66"/>
  <c r="AF189" i="66"/>
  <c r="AE189" i="66"/>
  <c r="AD189" i="66"/>
  <c r="AC189" i="66"/>
  <c r="AB189" i="66"/>
  <c r="AA189" i="66"/>
  <c r="Z189" i="66"/>
  <c r="Y189" i="66"/>
  <c r="X189" i="66"/>
  <c r="W189" i="66"/>
  <c r="V189" i="66"/>
  <c r="U189" i="66"/>
  <c r="T189" i="66"/>
  <c r="S189" i="66"/>
  <c r="R189" i="66"/>
  <c r="Q189" i="66"/>
  <c r="P189" i="66"/>
  <c r="O189" i="66"/>
  <c r="N189" i="66"/>
  <c r="M189" i="66"/>
  <c r="L189" i="66"/>
  <c r="K189" i="66"/>
  <c r="J189" i="66"/>
  <c r="I189" i="66"/>
  <c r="H189" i="66"/>
  <c r="G189" i="66"/>
  <c r="F189" i="66"/>
  <c r="E189" i="66"/>
  <c r="D189" i="66"/>
  <c r="C189" i="66"/>
  <c r="CY188" i="66"/>
  <c r="CX188" i="66"/>
  <c r="CW188" i="66"/>
  <c r="CV188" i="66"/>
  <c r="CU188" i="66"/>
  <c r="CT188" i="66"/>
  <c r="CS188" i="66"/>
  <c r="CR188" i="66"/>
  <c r="CQ188" i="66"/>
  <c r="CP188" i="66"/>
  <c r="CO188" i="66"/>
  <c r="CN188" i="66"/>
  <c r="CM188" i="66"/>
  <c r="CL188" i="66"/>
  <c r="CK188" i="66"/>
  <c r="CJ188" i="66"/>
  <c r="CI188" i="66"/>
  <c r="CH188" i="66"/>
  <c r="CG188" i="66"/>
  <c r="CF188" i="66"/>
  <c r="CE188" i="66"/>
  <c r="CD188" i="66"/>
  <c r="CC188" i="66"/>
  <c r="CB188" i="66"/>
  <c r="CA188" i="66"/>
  <c r="BZ188" i="66"/>
  <c r="BY188" i="66"/>
  <c r="BX188" i="66"/>
  <c r="BW188" i="66"/>
  <c r="BV188" i="66"/>
  <c r="BU188" i="66"/>
  <c r="BT188" i="66"/>
  <c r="BP188" i="66"/>
  <c r="BO188" i="66"/>
  <c r="BN188" i="66"/>
  <c r="BM188" i="66"/>
  <c r="BL188" i="66"/>
  <c r="BK188" i="66"/>
  <c r="BJ188" i="66"/>
  <c r="BI188" i="66"/>
  <c r="BH188" i="66"/>
  <c r="BG188" i="66"/>
  <c r="BF188" i="66"/>
  <c r="BE188" i="66"/>
  <c r="BD188" i="66"/>
  <c r="BC188" i="66"/>
  <c r="BB188" i="66"/>
  <c r="BA188" i="66"/>
  <c r="AZ188" i="66"/>
  <c r="AY188" i="66"/>
  <c r="AX188" i="66"/>
  <c r="AW188" i="66"/>
  <c r="AV188" i="66"/>
  <c r="AU188" i="66"/>
  <c r="AT188" i="66"/>
  <c r="AS188" i="66"/>
  <c r="AR188" i="66"/>
  <c r="AQ188" i="66"/>
  <c r="AP188" i="66"/>
  <c r="AO188" i="66"/>
  <c r="AN188" i="66"/>
  <c r="AM188" i="66"/>
  <c r="AL188" i="66"/>
  <c r="AK188" i="66"/>
  <c r="AH188" i="66"/>
  <c r="AG188" i="66"/>
  <c r="AF188" i="66"/>
  <c r="AE188" i="66"/>
  <c r="AD188" i="66"/>
  <c r="AC188" i="66"/>
  <c r="AB188" i="66"/>
  <c r="AA188" i="66"/>
  <c r="Z188" i="66"/>
  <c r="Y188" i="66"/>
  <c r="X188" i="66"/>
  <c r="W188" i="66"/>
  <c r="V188" i="66"/>
  <c r="U188" i="66"/>
  <c r="T188" i="66"/>
  <c r="S188" i="66"/>
  <c r="R188" i="66"/>
  <c r="Q188" i="66"/>
  <c r="P188" i="66"/>
  <c r="O188" i="66"/>
  <c r="N188" i="66"/>
  <c r="M188" i="66"/>
  <c r="L188" i="66"/>
  <c r="K188" i="66"/>
  <c r="J188" i="66"/>
  <c r="I188" i="66"/>
  <c r="H188" i="66"/>
  <c r="G188" i="66"/>
  <c r="F188" i="66"/>
  <c r="E188" i="66"/>
  <c r="D188" i="66"/>
  <c r="C188" i="66"/>
  <c r="CY186" i="66"/>
  <c r="CX186" i="66"/>
  <c r="CW186" i="66"/>
  <c r="CV186" i="66"/>
  <c r="CU186" i="66"/>
  <c r="CT186" i="66"/>
  <c r="CS186" i="66"/>
  <c r="CR186" i="66"/>
  <c r="CQ186" i="66"/>
  <c r="CP186" i="66"/>
  <c r="CO186" i="66"/>
  <c r="CN186" i="66"/>
  <c r="CM186" i="66"/>
  <c r="CL186" i="66"/>
  <c r="CK186" i="66"/>
  <c r="CJ186" i="66"/>
  <c r="CI186" i="66"/>
  <c r="CH186" i="66"/>
  <c r="CG186" i="66"/>
  <c r="CF186" i="66"/>
  <c r="CE186" i="66"/>
  <c r="CD186" i="66"/>
  <c r="CC186" i="66"/>
  <c r="CB186" i="66"/>
  <c r="CA186" i="66"/>
  <c r="BZ186" i="66"/>
  <c r="BY186" i="66"/>
  <c r="BX186" i="66"/>
  <c r="BW186" i="66"/>
  <c r="BV186" i="66"/>
  <c r="BU186" i="66"/>
  <c r="BT186" i="66"/>
  <c r="BP186" i="66"/>
  <c r="BO186" i="66"/>
  <c r="BN186" i="66"/>
  <c r="BM186" i="66"/>
  <c r="BL186" i="66"/>
  <c r="BK186" i="66"/>
  <c r="BJ186" i="66"/>
  <c r="BI186" i="66"/>
  <c r="BH186" i="66"/>
  <c r="BG186" i="66"/>
  <c r="BF186" i="66"/>
  <c r="BE186" i="66"/>
  <c r="BD186" i="66"/>
  <c r="BC186" i="66"/>
  <c r="BB186" i="66"/>
  <c r="BA186" i="66"/>
  <c r="AZ186" i="66"/>
  <c r="AY186" i="66"/>
  <c r="AX186" i="66"/>
  <c r="AW186" i="66"/>
  <c r="AV186" i="66"/>
  <c r="AU186" i="66"/>
  <c r="AT186" i="66"/>
  <c r="AS186" i="66"/>
  <c r="AR186" i="66"/>
  <c r="AQ186" i="66"/>
  <c r="AP186" i="66"/>
  <c r="AO186" i="66"/>
  <c r="AN186" i="66"/>
  <c r="AM186" i="66"/>
  <c r="AL186" i="66"/>
  <c r="AK186" i="66"/>
  <c r="AH186" i="66"/>
  <c r="AG186" i="66"/>
  <c r="AF186" i="66"/>
  <c r="AE186" i="66"/>
  <c r="AD186" i="66"/>
  <c r="AC186" i="66"/>
  <c r="AB186" i="66"/>
  <c r="AA186" i="66"/>
  <c r="Z186" i="66"/>
  <c r="Y186" i="66"/>
  <c r="X186" i="66"/>
  <c r="W186" i="66"/>
  <c r="V186" i="66"/>
  <c r="U186" i="66"/>
  <c r="T186" i="66"/>
  <c r="S186" i="66"/>
  <c r="R186" i="66"/>
  <c r="Q186" i="66"/>
  <c r="P186" i="66"/>
  <c r="O186" i="66"/>
  <c r="N186" i="66"/>
  <c r="M186" i="66"/>
  <c r="L186" i="66"/>
  <c r="K186" i="66"/>
  <c r="J186" i="66"/>
  <c r="I186" i="66"/>
  <c r="H186" i="66"/>
  <c r="G186" i="66"/>
  <c r="F186" i="66"/>
  <c r="E186" i="66"/>
  <c r="D186" i="66"/>
  <c r="C186" i="66"/>
  <c r="B186" i="66"/>
  <c r="CY181" i="66"/>
  <c r="CX181" i="66"/>
  <c r="CW181" i="66"/>
  <c r="CV181" i="66"/>
  <c r="CU181" i="66"/>
  <c r="CT181" i="66"/>
  <c r="CS181" i="66"/>
  <c r="CR181" i="66"/>
  <c r="CQ181" i="66"/>
  <c r="CP181" i="66"/>
  <c r="CO181" i="66"/>
  <c r="CN181" i="66"/>
  <c r="CM181" i="66"/>
  <c r="CL181" i="66"/>
  <c r="CK181" i="66"/>
  <c r="CJ181" i="66"/>
  <c r="CI181" i="66"/>
  <c r="CH181" i="66"/>
  <c r="CG181" i="66"/>
  <c r="CF181" i="66"/>
  <c r="CE181" i="66"/>
  <c r="CD181" i="66"/>
  <c r="CC181" i="66"/>
  <c r="CB181" i="66"/>
  <c r="CA181" i="66"/>
  <c r="BZ181" i="66"/>
  <c r="BY181" i="66"/>
  <c r="BX181" i="66"/>
  <c r="BW181" i="66"/>
  <c r="BV181" i="66"/>
  <c r="BU181" i="66"/>
  <c r="BT181" i="66"/>
  <c r="BP181" i="66"/>
  <c r="BO181" i="66"/>
  <c r="BN181" i="66"/>
  <c r="BM181" i="66"/>
  <c r="BL181" i="66"/>
  <c r="BK181" i="66"/>
  <c r="BJ181" i="66"/>
  <c r="BI181" i="66"/>
  <c r="BH181" i="66"/>
  <c r="BG181" i="66"/>
  <c r="BF181" i="66"/>
  <c r="BE181" i="66"/>
  <c r="BD181" i="66"/>
  <c r="BC181" i="66"/>
  <c r="BB181" i="66"/>
  <c r="BA181" i="66"/>
  <c r="AZ181" i="66"/>
  <c r="AY181" i="66"/>
  <c r="AX181" i="66"/>
  <c r="AW181" i="66"/>
  <c r="AV181" i="66"/>
  <c r="AU181" i="66"/>
  <c r="AT181" i="66"/>
  <c r="AS181" i="66"/>
  <c r="AR181" i="66"/>
  <c r="AQ181" i="66"/>
  <c r="AP181" i="66"/>
  <c r="AO181" i="66"/>
  <c r="AN181" i="66"/>
  <c r="AM181" i="66"/>
  <c r="AL181" i="66"/>
  <c r="AK181" i="66"/>
  <c r="AH181" i="66"/>
  <c r="AG181" i="66"/>
  <c r="AF181" i="66"/>
  <c r="AE181" i="66"/>
  <c r="AD181" i="66"/>
  <c r="AC181" i="66"/>
  <c r="AB181" i="66"/>
  <c r="AA181" i="66"/>
  <c r="Z181" i="66"/>
  <c r="Y181" i="66"/>
  <c r="X181" i="66"/>
  <c r="W181" i="66"/>
  <c r="V181" i="66"/>
  <c r="U181" i="66"/>
  <c r="T181" i="66"/>
  <c r="S181" i="66"/>
  <c r="R181" i="66"/>
  <c r="Q181" i="66"/>
  <c r="P181" i="66"/>
  <c r="O181" i="66"/>
  <c r="N181" i="66"/>
  <c r="M181" i="66"/>
  <c r="L181" i="66"/>
  <c r="K181" i="66"/>
  <c r="J181" i="66"/>
  <c r="I181" i="66"/>
  <c r="H181" i="66"/>
  <c r="G181" i="66"/>
  <c r="F181" i="66"/>
  <c r="E181" i="66"/>
  <c r="D181" i="66"/>
  <c r="C181" i="66"/>
  <c r="B181" i="66"/>
  <c r="CY180" i="66"/>
  <c r="CX180" i="66"/>
  <c r="CW180" i="66"/>
  <c r="CV180" i="66"/>
  <c r="CU180" i="66"/>
  <c r="CT180" i="66"/>
  <c r="CS180" i="66"/>
  <c r="CR180" i="66"/>
  <c r="CQ180" i="66"/>
  <c r="CP180" i="66"/>
  <c r="CO180" i="66"/>
  <c r="CN180" i="66"/>
  <c r="CM180" i="66"/>
  <c r="CL180" i="66"/>
  <c r="CK180" i="66"/>
  <c r="CJ180" i="66"/>
  <c r="CI180" i="66"/>
  <c r="CH180" i="66"/>
  <c r="CG180" i="66"/>
  <c r="CF180" i="66"/>
  <c r="CE180" i="66"/>
  <c r="CD180" i="66"/>
  <c r="CC180" i="66"/>
  <c r="CB180" i="66"/>
  <c r="CA180" i="66"/>
  <c r="BZ180" i="66"/>
  <c r="BY180" i="66"/>
  <c r="BX180" i="66"/>
  <c r="BW180" i="66"/>
  <c r="BV180" i="66"/>
  <c r="BU180" i="66"/>
  <c r="BT180" i="66"/>
  <c r="BP180" i="66"/>
  <c r="BO180" i="66"/>
  <c r="BN180" i="66"/>
  <c r="BM180" i="66"/>
  <c r="BL180" i="66"/>
  <c r="BK180" i="66"/>
  <c r="BJ180" i="66"/>
  <c r="BI180" i="66"/>
  <c r="BH180" i="66"/>
  <c r="BG180" i="66"/>
  <c r="BF180" i="66"/>
  <c r="BE180" i="66"/>
  <c r="BD180" i="66"/>
  <c r="BC180" i="66"/>
  <c r="BB180" i="66"/>
  <c r="BA180" i="66"/>
  <c r="AZ180" i="66"/>
  <c r="AY180" i="66"/>
  <c r="AX180" i="66"/>
  <c r="AW180" i="66"/>
  <c r="AV180" i="66"/>
  <c r="AU180" i="66"/>
  <c r="AT180" i="66"/>
  <c r="AS180" i="66"/>
  <c r="AR180" i="66"/>
  <c r="AQ180" i="66"/>
  <c r="AP180" i="66"/>
  <c r="AO180" i="66"/>
  <c r="AN180" i="66"/>
  <c r="AM180" i="66"/>
  <c r="AL180" i="66"/>
  <c r="AK180" i="66"/>
  <c r="AH180" i="66"/>
  <c r="AG180" i="66"/>
  <c r="AF180" i="66"/>
  <c r="AE180" i="66"/>
  <c r="AD180" i="66"/>
  <c r="AC180" i="66"/>
  <c r="AB180" i="66"/>
  <c r="AA180" i="66"/>
  <c r="Z180" i="66"/>
  <c r="Y180" i="66"/>
  <c r="X180" i="66"/>
  <c r="W180" i="66"/>
  <c r="V180" i="66"/>
  <c r="U180" i="66"/>
  <c r="T180" i="66"/>
  <c r="S180" i="66"/>
  <c r="R180" i="66"/>
  <c r="Q180" i="66"/>
  <c r="P180" i="66"/>
  <c r="O180" i="66"/>
  <c r="N180" i="66"/>
  <c r="M180" i="66"/>
  <c r="L180" i="66"/>
  <c r="K180" i="66"/>
  <c r="J180" i="66"/>
  <c r="I180" i="66"/>
  <c r="H180" i="66"/>
  <c r="G180" i="66"/>
  <c r="F180" i="66"/>
  <c r="E180" i="66"/>
  <c r="D180" i="66"/>
  <c r="C180" i="66"/>
  <c r="B180" i="66"/>
  <c r="CY179" i="66"/>
  <c r="CX179" i="66"/>
  <c r="CW179" i="66"/>
  <c r="CV179" i="66"/>
  <c r="CU179" i="66"/>
  <c r="CT179" i="66"/>
  <c r="CS179" i="66"/>
  <c r="CR179" i="66"/>
  <c r="CQ179" i="66"/>
  <c r="CP179" i="66"/>
  <c r="CO179" i="66"/>
  <c r="CN179" i="66"/>
  <c r="CM179" i="66"/>
  <c r="CL179" i="66"/>
  <c r="CK179" i="66"/>
  <c r="CJ179" i="66"/>
  <c r="CI179" i="66"/>
  <c r="CH179" i="66"/>
  <c r="CG179" i="66"/>
  <c r="CF179" i="66"/>
  <c r="CE179" i="66"/>
  <c r="CD179" i="66"/>
  <c r="CC179" i="66"/>
  <c r="CB179" i="66"/>
  <c r="CA179" i="66"/>
  <c r="BZ179" i="66"/>
  <c r="BY179" i="66"/>
  <c r="BX179" i="66"/>
  <c r="BW179" i="66"/>
  <c r="BV179" i="66"/>
  <c r="BU179" i="66"/>
  <c r="BT179" i="66"/>
  <c r="BP179" i="66"/>
  <c r="BO179" i="66"/>
  <c r="BN179" i="66"/>
  <c r="BM179" i="66"/>
  <c r="BL179" i="66"/>
  <c r="BK179" i="66"/>
  <c r="BJ179" i="66"/>
  <c r="BI179" i="66"/>
  <c r="BH179" i="66"/>
  <c r="BG179" i="66"/>
  <c r="BF179" i="66"/>
  <c r="BE179" i="66"/>
  <c r="BD179" i="66"/>
  <c r="BC179" i="66"/>
  <c r="BB179" i="66"/>
  <c r="BA179" i="66"/>
  <c r="AZ179" i="66"/>
  <c r="AY179" i="66"/>
  <c r="AX179" i="66"/>
  <c r="AW179" i="66"/>
  <c r="AV179" i="66"/>
  <c r="AU179" i="66"/>
  <c r="AT179" i="66"/>
  <c r="AS179" i="66"/>
  <c r="AR179" i="66"/>
  <c r="AQ179" i="66"/>
  <c r="AP179" i="66"/>
  <c r="AO179" i="66"/>
  <c r="AN179" i="66"/>
  <c r="AM179" i="66"/>
  <c r="AL179" i="66"/>
  <c r="AK179" i="66"/>
  <c r="AH179" i="66"/>
  <c r="AG179" i="66"/>
  <c r="AF179" i="66"/>
  <c r="AE179" i="66"/>
  <c r="AD179" i="66"/>
  <c r="AC179" i="66"/>
  <c r="AB179" i="66"/>
  <c r="AA179" i="66"/>
  <c r="Z179" i="66"/>
  <c r="Y179" i="66"/>
  <c r="X179" i="66"/>
  <c r="W179" i="66"/>
  <c r="V179" i="66"/>
  <c r="U179" i="66"/>
  <c r="T179" i="66"/>
  <c r="S179" i="66"/>
  <c r="R179" i="66"/>
  <c r="Q179" i="66"/>
  <c r="P179" i="66"/>
  <c r="O179" i="66"/>
  <c r="N179" i="66"/>
  <c r="M179" i="66"/>
  <c r="L179" i="66"/>
  <c r="K179" i="66"/>
  <c r="J179" i="66"/>
  <c r="I179" i="66"/>
  <c r="H179" i="66"/>
  <c r="G179" i="66"/>
  <c r="F179" i="66"/>
  <c r="E179" i="66"/>
  <c r="D179" i="66"/>
  <c r="C179" i="66"/>
  <c r="B179" i="66"/>
  <c r="CY178" i="66"/>
  <c r="CX178" i="66"/>
  <c r="CW178" i="66"/>
  <c r="CV178" i="66"/>
  <c r="CU178" i="66"/>
  <c r="CT178" i="66"/>
  <c r="CS178" i="66"/>
  <c r="CR178" i="66"/>
  <c r="CQ178" i="66"/>
  <c r="CP178" i="66"/>
  <c r="CO178" i="66"/>
  <c r="CN178" i="66"/>
  <c r="CM178" i="66"/>
  <c r="CL178" i="66"/>
  <c r="CK178" i="66"/>
  <c r="CJ178" i="66"/>
  <c r="CI178" i="66"/>
  <c r="CH178" i="66"/>
  <c r="CG178" i="66"/>
  <c r="CF178" i="66"/>
  <c r="CE178" i="66"/>
  <c r="CD178" i="66"/>
  <c r="CC178" i="66"/>
  <c r="CB178" i="66"/>
  <c r="CA178" i="66"/>
  <c r="BZ178" i="66"/>
  <c r="BY178" i="66"/>
  <c r="BX178" i="66"/>
  <c r="BW178" i="66"/>
  <c r="BV178" i="66"/>
  <c r="BU178" i="66"/>
  <c r="BT178" i="66"/>
  <c r="BP178" i="66"/>
  <c r="BO178" i="66"/>
  <c r="BN178" i="66"/>
  <c r="BM178" i="66"/>
  <c r="BL178" i="66"/>
  <c r="BK178" i="66"/>
  <c r="BJ178" i="66"/>
  <c r="BI178" i="66"/>
  <c r="BH178" i="66"/>
  <c r="BG178" i="66"/>
  <c r="BF178" i="66"/>
  <c r="BE178" i="66"/>
  <c r="BD178" i="66"/>
  <c r="BC178" i="66"/>
  <c r="BB178" i="66"/>
  <c r="BA178" i="66"/>
  <c r="AZ178" i="66"/>
  <c r="AY178" i="66"/>
  <c r="AX178" i="66"/>
  <c r="AW178" i="66"/>
  <c r="AV178" i="66"/>
  <c r="AU178" i="66"/>
  <c r="AT178" i="66"/>
  <c r="AS178" i="66"/>
  <c r="AR178" i="66"/>
  <c r="AQ178" i="66"/>
  <c r="AP178" i="66"/>
  <c r="AO178" i="66"/>
  <c r="AN178" i="66"/>
  <c r="AM178" i="66"/>
  <c r="AL178" i="66"/>
  <c r="AK178" i="66"/>
  <c r="AH178" i="66"/>
  <c r="AG178" i="66"/>
  <c r="AF178" i="66"/>
  <c r="AE178" i="66"/>
  <c r="AD178" i="66"/>
  <c r="AC178" i="66"/>
  <c r="AB178" i="66"/>
  <c r="AA178" i="66"/>
  <c r="Z178" i="66"/>
  <c r="Y178" i="66"/>
  <c r="X178" i="66"/>
  <c r="W178" i="66"/>
  <c r="V178" i="66"/>
  <c r="U178" i="66"/>
  <c r="T178" i="66"/>
  <c r="S178" i="66"/>
  <c r="R178" i="66"/>
  <c r="Q178" i="66"/>
  <c r="P178" i="66"/>
  <c r="O178" i="66"/>
  <c r="N178" i="66"/>
  <c r="M178" i="66"/>
  <c r="L178" i="66"/>
  <c r="K178" i="66"/>
  <c r="J178" i="66"/>
  <c r="I178" i="66"/>
  <c r="H178" i="66"/>
  <c r="G178" i="66"/>
  <c r="F178" i="66"/>
  <c r="E178" i="66"/>
  <c r="D178" i="66"/>
  <c r="C178" i="66"/>
  <c r="B178" i="66"/>
  <c r="CY177" i="66"/>
  <c r="CX177" i="66"/>
  <c r="CW177" i="66"/>
  <c r="CV177" i="66"/>
  <c r="CU177" i="66"/>
  <c r="CT177" i="66"/>
  <c r="CS177" i="66"/>
  <c r="CR177" i="66"/>
  <c r="CQ177" i="66"/>
  <c r="CP177" i="66"/>
  <c r="CO177" i="66"/>
  <c r="CN177" i="66"/>
  <c r="CM177" i="66"/>
  <c r="CL177" i="66"/>
  <c r="CK177" i="66"/>
  <c r="CJ177" i="66"/>
  <c r="CI177" i="66"/>
  <c r="CH177" i="66"/>
  <c r="CG177" i="66"/>
  <c r="CF177" i="66"/>
  <c r="CE177" i="66"/>
  <c r="CD177" i="66"/>
  <c r="CC177" i="66"/>
  <c r="CB177" i="66"/>
  <c r="CA177" i="66"/>
  <c r="BZ177" i="66"/>
  <c r="BY177" i="66"/>
  <c r="BX177" i="66"/>
  <c r="BW177" i="66"/>
  <c r="BV177" i="66"/>
  <c r="BU177" i="66"/>
  <c r="BT177" i="66"/>
  <c r="BP177" i="66"/>
  <c r="BO177" i="66"/>
  <c r="BN177" i="66"/>
  <c r="BM177" i="66"/>
  <c r="BL177" i="66"/>
  <c r="BK177" i="66"/>
  <c r="BJ177" i="66"/>
  <c r="BI177" i="66"/>
  <c r="BH177" i="66"/>
  <c r="BG177" i="66"/>
  <c r="BF177" i="66"/>
  <c r="BE177" i="66"/>
  <c r="BD177" i="66"/>
  <c r="BC177" i="66"/>
  <c r="BB177" i="66"/>
  <c r="BA177" i="66"/>
  <c r="AZ177" i="66"/>
  <c r="AY177" i="66"/>
  <c r="AX177" i="66"/>
  <c r="AW177" i="66"/>
  <c r="AV177" i="66"/>
  <c r="AU177" i="66"/>
  <c r="AT177" i="66"/>
  <c r="AS177" i="66"/>
  <c r="AR177" i="66"/>
  <c r="AQ177" i="66"/>
  <c r="AP177" i="66"/>
  <c r="AO177" i="66"/>
  <c r="AN177" i="66"/>
  <c r="AM177" i="66"/>
  <c r="AL177" i="66"/>
  <c r="AK177" i="66"/>
  <c r="AH177" i="66"/>
  <c r="AG177" i="66"/>
  <c r="AF177" i="66"/>
  <c r="AE177" i="66"/>
  <c r="AD177" i="66"/>
  <c r="AC177" i="66"/>
  <c r="AB177" i="66"/>
  <c r="AA177" i="66"/>
  <c r="Z177" i="66"/>
  <c r="Y177" i="66"/>
  <c r="X177" i="66"/>
  <c r="W177" i="66"/>
  <c r="V177" i="66"/>
  <c r="U177" i="66"/>
  <c r="T177" i="66"/>
  <c r="S177" i="66"/>
  <c r="R177" i="66"/>
  <c r="Q177" i="66"/>
  <c r="P177" i="66"/>
  <c r="O177" i="66"/>
  <c r="N177" i="66"/>
  <c r="M177" i="66"/>
  <c r="L177" i="66"/>
  <c r="K177" i="66"/>
  <c r="J177" i="66"/>
  <c r="I177" i="66"/>
  <c r="H177" i="66"/>
  <c r="G177" i="66"/>
  <c r="F177" i="66"/>
  <c r="E177" i="66"/>
  <c r="D177" i="66"/>
  <c r="C177" i="66"/>
  <c r="B177" i="66"/>
  <c r="CY176" i="66"/>
  <c r="CX176" i="66"/>
  <c r="CW176" i="66"/>
  <c r="CV176" i="66"/>
  <c r="CU176" i="66"/>
  <c r="CT176" i="66"/>
  <c r="CS176" i="66"/>
  <c r="CR176" i="66"/>
  <c r="CQ176" i="66"/>
  <c r="CP176" i="66"/>
  <c r="CO176" i="66"/>
  <c r="CN176" i="66"/>
  <c r="CM176" i="66"/>
  <c r="CL176" i="66"/>
  <c r="CK176" i="66"/>
  <c r="CJ176" i="66"/>
  <c r="CI176" i="66"/>
  <c r="CH176" i="66"/>
  <c r="CG176" i="66"/>
  <c r="CF176" i="66"/>
  <c r="CE176" i="66"/>
  <c r="CD176" i="66"/>
  <c r="CC176" i="66"/>
  <c r="CB176" i="66"/>
  <c r="CA176" i="66"/>
  <c r="BZ176" i="66"/>
  <c r="BY176" i="66"/>
  <c r="BX176" i="66"/>
  <c r="BW176" i="66"/>
  <c r="BV176" i="66"/>
  <c r="BU176" i="66"/>
  <c r="BT176" i="66"/>
  <c r="BP176" i="66"/>
  <c r="BO176" i="66"/>
  <c r="BN176" i="66"/>
  <c r="BM176" i="66"/>
  <c r="BL176" i="66"/>
  <c r="BK176" i="66"/>
  <c r="BJ176" i="66"/>
  <c r="BI176" i="66"/>
  <c r="BH176" i="66"/>
  <c r="BG176" i="66"/>
  <c r="BF176" i="66"/>
  <c r="BE176" i="66"/>
  <c r="BD176" i="66"/>
  <c r="BC176" i="66"/>
  <c r="BB176" i="66"/>
  <c r="BA176" i="66"/>
  <c r="AZ176" i="66"/>
  <c r="AY176" i="66"/>
  <c r="AX176" i="66"/>
  <c r="AW176" i="66"/>
  <c r="AV176" i="66"/>
  <c r="AU176" i="66"/>
  <c r="AT176" i="66"/>
  <c r="AS176" i="66"/>
  <c r="AR176" i="66"/>
  <c r="AQ176" i="66"/>
  <c r="AP176" i="66"/>
  <c r="AO176" i="66"/>
  <c r="AN176" i="66"/>
  <c r="AM176" i="66"/>
  <c r="AL176" i="66"/>
  <c r="AK176" i="66"/>
  <c r="AH176" i="66"/>
  <c r="AG176" i="66"/>
  <c r="AF176" i="66"/>
  <c r="AE176" i="66"/>
  <c r="AD176" i="66"/>
  <c r="AC176" i="66"/>
  <c r="AB176" i="66"/>
  <c r="AA176" i="66"/>
  <c r="Z176" i="66"/>
  <c r="Y176" i="66"/>
  <c r="X176" i="66"/>
  <c r="W176" i="66"/>
  <c r="V176" i="66"/>
  <c r="U176" i="66"/>
  <c r="T176" i="66"/>
  <c r="S176" i="66"/>
  <c r="R176" i="66"/>
  <c r="Q176" i="66"/>
  <c r="P176" i="66"/>
  <c r="O176" i="66"/>
  <c r="N176" i="66"/>
  <c r="M176" i="66"/>
  <c r="L176" i="66"/>
  <c r="K176" i="66"/>
  <c r="J176" i="66"/>
  <c r="I176" i="66"/>
  <c r="H176" i="66"/>
  <c r="G176" i="66"/>
  <c r="F176" i="66"/>
  <c r="E176" i="66"/>
  <c r="D176" i="66"/>
  <c r="C176" i="66"/>
  <c r="B176" i="66"/>
  <c r="CY175" i="66"/>
  <c r="CX175" i="66"/>
  <c r="CW175" i="66"/>
  <c r="CV175" i="66"/>
  <c r="CU175" i="66"/>
  <c r="CT175" i="66"/>
  <c r="CS175" i="66"/>
  <c r="CR175" i="66"/>
  <c r="CQ175" i="66"/>
  <c r="CP175" i="66"/>
  <c r="CO175" i="66"/>
  <c r="CN175" i="66"/>
  <c r="CM175" i="66"/>
  <c r="CL175" i="66"/>
  <c r="CK175" i="66"/>
  <c r="CJ175" i="66"/>
  <c r="CI175" i="66"/>
  <c r="CH175" i="66"/>
  <c r="CG175" i="66"/>
  <c r="CF175" i="66"/>
  <c r="CE175" i="66"/>
  <c r="CD175" i="66"/>
  <c r="CC175" i="66"/>
  <c r="CB175" i="66"/>
  <c r="CA175" i="66"/>
  <c r="BZ175" i="66"/>
  <c r="BY175" i="66"/>
  <c r="BX175" i="66"/>
  <c r="BW175" i="66"/>
  <c r="BV175" i="66"/>
  <c r="BU175" i="66"/>
  <c r="BT175" i="66"/>
  <c r="BP175" i="66"/>
  <c r="BO175" i="66"/>
  <c r="BN175" i="66"/>
  <c r="BM175" i="66"/>
  <c r="BL175" i="66"/>
  <c r="BK175" i="66"/>
  <c r="BJ175" i="66"/>
  <c r="BI175" i="66"/>
  <c r="BH175" i="66"/>
  <c r="BG175" i="66"/>
  <c r="BF175" i="66"/>
  <c r="BE175" i="66"/>
  <c r="BD175" i="66"/>
  <c r="BC175" i="66"/>
  <c r="BB175" i="66"/>
  <c r="BA175" i="66"/>
  <c r="AZ175" i="66"/>
  <c r="AY175" i="66"/>
  <c r="AX175" i="66"/>
  <c r="AW175" i="66"/>
  <c r="AV175" i="66"/>
  <c r="AU175" i="66"/>
  <c r="AT175" i="66"/>
  <c r="AS175" i="66"/>
  <c r="AR175" i="66"/>
  <c r="AQ175" i="66"/>
  <c r="AP175" i="66"/>
  <c r="AO175" i="66"/>
  <c r="AN175" i="66"/>
  <c r="AM175" i="66"/>
  <c r="AL175" i="66"/>
  <c r="AK175" i="66"/>
  <c r="AH175" i="66"/>
  <c r="AG175" i="66"/>
  <c r="AF175" i="66"/>
  <c r="AE175" i="66"/>
  <c r="AD175" i="66"/>
  <c r="AC175" i="66"/>
  <c r="AB175" i="66"/>
  <c r="AA175" i="66"/>
  <c r="Z175" i="66"/>
  <c r="Y175" i="66"/>
  <c r="X175" i="66"/>
  <c r="W175" i="66"/>
  <c r="V175" i="66"/>
  <c r="U175" i="66"/>
  <c r="T175" i="66"/>
  <c r="S175" i="66"/>
  <c r="R175" i="66"/>
  <c r="Q175" i="66"/>
  <c r="P175" i="66"/>
  <c r="O175" i="66"/>
  <c r="N175" i="66"/>
  <c r="M175" i="66"/>
  <c r="L175" i="66"/>
  <c r="K175" i="66"/>
  <c r="J175" i="66"/>
  <c r="I175" i="66"/>
  <c r="H175" i="66"/>
  <c r="G175" i="66"/>
  <c r="F175" i="66"/>
  <c r="E175" i="66"/>
  <c r="D175" i="66"/>
  <c r="C175" i="66"/>
  <c r="B175" i="66"/>
  <c r="CY174" i="66"/>
  <c r="CX174" i="66"/>
  <c r="CW174" i="66"/>
  <c r="CV174" i="66"/>
  <c r="CU174" i="66"/>
  <c r="CT174" i="66"/>
  <c r="CS174" i="66"/>
  <c r="CR174" i="66"/>
  <c r="CQ174" i="66"/>
  <c r="CP174" i="66"/>
  <c r="CO174" i="66"/>
  <c r="CN174" i="66"/>
  <c r="CM174" i="66"/>
  <c r="CL174" i="66"/>
  <c r="CK174" i="66"/>
  <c r="CJ174" i="66"/>
  <c r="CI174" i="66"/>
  <c r="CH174" i="66"/>
  <c r="CG174" i="66"/>
  <c r="CF174" i="66"/>
  <c r="CE174" i="66"/>
  <c r="CD174" i="66"/>
  <c r="CC174" i="66"/>
  <c r="CB174" i="66"/>
  <c r="CA174" i="66"/>
  <c r="BZ174" i="66"/>
  <c r="BY174" i="66"/>
  <c r="BX174" i="66"/>
  <c r="BW174" i="66"/>
  <c r="BV174" i="66"/>
  <c r="BU174" i="66"/>
  <c r="BT174" i="66"/>
  <c r="BP174" i="66"/>
  <c r="BO174" i="66"/>
  <c r="BN174" i="66"/>
  <c r="BM174" i="66"/>
  <c r="BL174" i="66"/>
  <c r="BK174" i="66"/>
  <c r="BJ174" i="66"/>
  <c r="BI174" i="66"/>
  <c r="BH174" i="66"/>
  <c r="BG174" i="66"/>
  <c r="BF174" i="66"/>
  <c r="BE174" i="66"/>
  <c r="BD174" i="66"/>
  <c r="BC174" i="66"/>
  <c r="BB174" i="66"/>
  <c r="BA174" i="66"/>
  <c r="AZ174" i="66"/>
  <c r="AY174" i="66"/>
  <c r="AX174" i="66"/>
  <c r="AW174" i="66"/>
  <c r="AV174" i="66"/>
  <c r="AU174" i="66"/>
  <c r="AT174" i="66"/>
  <c r="AS174" i="66"/>
  <c r="AR174" i="66"/>
  <c r="AQ174" i="66"/>
  <c r="AP174" i="66"/>
  <c r="AO174" i="66"/>
  <c r="AN174" i="66"/>
  <c r="AM174" i="66"/>
  <c r="AL174" i="66"/>
  <c r="AK174" i="66"/>
  <c r="AH174" i="66"/>
  <c r="AG174" i="66"/>
  <c r="AF174" i="66"/>
  <c r="AE174" i="66"/>
  <c r="AD174" i="66"/>
  <c r="AC174" i="66"/>
  <c r="AB174" i="66"/>
  <c r="AA174" i="66"/>
  <c r="Z174" i="66"/>
  <c r="Y174" i="66"/>
  <c r="X174" i="66"/>
  <c r="W174" i="66"/>
  <c r="V174" i="66"/>
  <c r="U174" i="66"/>
  <c r="T174" i="66"/>
  <c r="S174" i="66"/>
  <c r="R174" i="66"/>
  <c r="Q174" i="66"/>
  <c r="P174" i="66"/>
  <c r="O174" i="66"/>
  <c r="N174" i="66"/>
  <c r="M174" i="66"/>
  <c r="L174" i="66"/>
  <c r="K174" i="66"/>
  <c r="J174" i="66"/>
  <c r="I174" i="66"/>
  <c r="H174" i="66"/>
  <c r="G174" i="66"/>
  <c r="F174" i="66"/>
  <c r="E174" i="66"/>
  <c r="D174" i="66"/>
  <c r="C174" i="66"/>
  <c r="B174" i="66"/>
  <c r="CY173" i="66"/>
  <c r="CX173" i="66"/>
  <c r="CW173" i="66"/>
  <c r="CV173" i="66"/>
  <c r="CU173" i="66"/>
  <c r="CT173" i="66"/>
  <c r="CS173" i="66"/>
  <c r="CR173" i="66"/>
  <c r="CQ173" i="66"/>
  <c r="CP173" i="66"/>
  <c r="CO173" i="66"/>
  <c r="CN173" i="66"/>
  <c r="CM173" i="66"/>
  <c r="CL173" i="66"/>
  <c r="CK173" i="66"/>
  <c r="CJ173" i="66"/>
  <c r="CI173" i="66"/>
  <c r="CH173" i="66"/>
  <c r="CG173" i="66"/>
  <c r="CF173" i="66"/>
  <c r="CE173" i="66"/>
  <c r="CD173" i="66"/>
  <c r="CC173" i="66"/>
  <c r="CB173" i="66"/>
  <c r="CA173" i="66"/>
  <c r="BZ173" i="66"/>
  <c r="BY173" i="66"/>
  <c r="BX173" i="66"/>
  <c r="BW173" i="66"/>
  <c r="BV173" i="66"/>
  <c r="BU173" i="66"/>
  <c r="BT173" i="66"/>
  <c r="BP173" i="66"/>
  <c r="BO173" i="66"/>
  <c r="BN173" i="66"/>
  <c r="BM173" i="66"/>
  <c r="BL173" i="66"/>
  <c r="BK173" i="66"/>
  <c r="BJ173" i="66"/>
  <c r="BI173" i="66"/>
  <c r="BH173" i="66"/>
  <c r="BG173" i="66"/>
  <c r="BF173" i="66"/>
  <c r="BE173" i="66"/>
  <c r="BD173" i="66"/>
  <c r="BC173" i="66"/>
  <c r="BB173" i="66"/>
  <c r="BA173" i="66"/>
  <c r="AZ173" i="66"/>
  <c r="AY173" i="66"/>
  <c r="AX173" i="66"/>
  <c r="AW173" i="66"/>
  <c r="AV173" i="66"/>
  <c r="AU173" i="66"/>
  <c r="AT173" i="66"/>
  <c r="AS173" i="66"/>
  <c r="AR173" i="66"/>
  <c r="AQ173" i="66"/>
  <c r="AP173" i="66"/>
  <c r="AO173" i="66"/>
  <c r="AN173" i="66"/>
  <c r="AM173" i="66"/>
  <c r="AL173" i="66"/>
  <c r="AK173" i="66"/>
  <c r="AH173" i="66"/>
  <c r="AG173" i="66"/>
  <c r="AF173" i="66"/>
  <c r="AE173" i="66"/>
  <c r="AD173" i="66"/>
  <c r="AC173" i="66"/>
  <c r="AB173" i="66"/>
  <c r="AA173" i="66"/>
  <c r="Z173" i="66"/>
  <c r="Y173" i="66"/>
  <c r="X173" i="66"/>
  <c r="W173" i="66"/>
  <c r="V173" i="66"/>
  <c r="U173" i="66"/>
  <c r="T173" i="66"/>
  <c r="S173" i="66"/>
  <c r="R173" i="66"/>
  <c r="Q173" i="66"/>
  <c r="P173" i="66"/>
  <c r="O173" i="66"/>
  <c r="N173" i="66"/>
  <c r="M173" i="66"/>
  <c r="L173" i="66"/>
  <c r="K173" i="66"/>
  <c r="J173" i="66"/>
  <c r="I173" i="66"/>
  <c r="H173" i="66"/>
  <c r="G173" i="66"/>
  <c r="F173" i="66"/>
  <c r="E173" i="66"/>
  <c r="D173" i="66"/>
  <c r="C173" i="66"/>
  <c r="B173" i="66"/>
  <c r="CY172" i="66"/>
  <c r="CX172" i="66"/>
  <c r="CW172" i="66"/>
  <c r="CV172" i="66"/>
  <c r="CU172" i="66"/>
  <c r="CT172" i="66"/>
  <c r="CS172" i="66"/>
  <c r="CR172" i="66"/>
  <c r="CQ172" i="66"/>
  <c r="CP172" i="66"/>
  <c r="CO172" i="66"/>
  <c r="CN172" i="66"/>
  <c r="CM172" i="66"/>
  <c r="CL172" i="66"/>
  <c r="CK172" i="66"/>
  <c r="CJ172" i="66"/>
  <c r="CI172" i="66"/>
  <c r="CH172" i="66"/>
  <c r="CG172" i="66"/>
  <c r="CF172" i="66"/>
  <c r="CE172" i="66"/>
  <c r="CD172" i="66"/>
  <c r="CC172" i="66"/>
  <c r="CB172" i="66"/>
  <c r="CA172" i="66"/>
  <c r="BZ172" i="66"/>
  <c r="BY172" i="66"/>
  <c r="BX172" i="66"/>
  <c r="BW172" i="66"/>
  <c r="BV172" i="66"/>
  <c r="BU172" i="66"/>
  <c r="BT172" i="66"/>
  <c r="BP172" i="66"/>
  <c r="BO172" i="66"/>
  <c r="BN172" i="66"/>
  <c r="BM172" i="66"/>
  <c r="BL172" i="66"/>
  <c r="BK172" i="66"/>
  <c r="BJ172" i="66"/>
  <c r="BI172" i="66"/>
  <c r="BH172" i="66"/>
  <c r="BG172" i="66"/>
  <c r="BF172" i="66"/>
  <c r="BE172" i="66"/>
  <c r="BD172" i="66"/>
  <c r="BC172" i="66"/>
  <c r="BB172" i="66"/>
  <c r="BA172" i="66"/>
  <c r="AZ172" i="66"/>
  <c r="AY172" i="66"/>
  <c r="AX172" i="66"/>
  <c r="AW172" i="66"/>
  <c r="AV172" i="66"/>
  <c r="AU172" i="66"/>
  <c r="AT172" i="66"/>
  <c r="AS172" i="66"/>
  <c r="AR172" i="66"/>
  <c r="AQ172" i="66"/>
  <c r="AP172" i="66"/>
  <c r="AO172" i="66"/>
  <c r="AN172" i="66"/>
  <c r="AM172" i="66"/>
  <c r="AL172" i="66"/>
  <c r="AK172" i="66"/>
  <c r="AH172" i="66"/>
  <c r="AG172" i="66"/>
  <c r="AF172" i="66"/>
  <c r="AE172" i="66"/>
  <c r="AD172" i="66"/>
  <c r="AC172" i="66"/>
  <c r="AB172" i="66"/>
  <c r="AA172" i="66"/>
  <c r="Z172" i="66"/>
  <c r="Y172" i="66"/>
  <c r="X172" i="66"/>
  <c r="W172" i="66"/>
  <c r="V172" i="66"/>
  <c r="U172" i="66"/>
  <c r="T172" i="66"/>
  <c r="S172" i="66"/>
  <c r="R172" i="66"/>
  <c r="Q172" i="66"/>
  <c r="P172" i="66"/>
  <c r="O172" i="66"/>
  <c r="N172" i="66"/>
  <c r="M172" i="66"/>
  <c r="L172" i="66"/>
  <c r="K172" i="66"/>
  <c r="J172" i="66"/>
  <c r="I172" i="66"/>
  <c r="H172" i="66"/>
  <c r="G172" i="66"/>
  <c r="F172" i="66"/>
  <c r="E172" i="66"/>
  <c r="D172" i="66"/>
  <c r="C172" i="66"/>
  <c r="B172" i="66"/>
  <c r="CY171" i="66"/>
  <c r="CX171" i="66"/>
  <c r="CW171" i="66"/>
  <c r="CV171" i="66"/>
  <c r="CU171" i="66"/>
  <c r="CT171" i="66"/>
  <c r="CS171" i="66"/>
  <c r="CR171" i="66"/>
  <c r="CQ171" i="66"/>
  <c r="CP171" i="66"/>
  <c r="CO171" i="66"/>
  <c r="CN171" i="66"/>
  <c r="CM171" i="66"/>
  <c r="CL171" i="66"/>
  <c r="CK171" i="66"/>
  <c r="CJ171" i="66"/>
  <c r="CI171" i="66"/>
  <c r="CH171" i="66"/>
  <c r="CG171" i="66"/>
  <c r="CF171" i="66"/>
  <c r="CE171" i="66"/>
  <c r="CD171" i="66"/>
  <c r="CC171" i="66"/>
  <c r="CB171" i="66"/>
  <c r="CA171" i="66"/>
  <c r="BZ171" i="66"/>
  <c r="BY171" i="66"/>
  <c r="BX171" i="66"/>
  <c r="BW171" i="66"/>
  <c r="BV171" i="66"/>
  <c r="BU171" i="66"/>
  <c r="BT171" i="66"/>
  <c r="BP171" i="66"/>
  <c r="BO171" i="66"/>
  <c r="BN171" i="66"/>
  <c r="BM171" i="66"/>
  <c r="BL171" i="66"/>
  <c r="BK171" i="66"/>
  <c r="BJ171" i="66"/>
  <c r="BI171" i="66"/>
  <c r="BH171" i="66"/>
  <c r="BG171" i="66"/>
  <c r="BF171" i="66"/>
  <c r="BE171" i="66"/>
  <c r="BD171" i="66"/>
  <c r="BC171" i="66"/>
  <c r="BB171" i="66"/>
  <c r="BA171" i="66"/>
  <c r="AZ171" i="66"/>
  <c r="AY171" i="66"/>
  <c r="AX171" i="66"/>
  <c r="AW171" i="66"/>
  <c r="AV171" i="66"/>
  <c r="AU171" i="66"/>
  <c r="AT171" i="66"/>
  <c r="AS171" i="66"/>
  <c r="AR171" i="66"/>
  <c r="AQ171" i="66"/>
  <c r="AP171" i="66"/>
  <c r="AO171" i="66"/>
  <c r="AN171" i="66"/>
  <c r="AM171" i="66"/>
  <c r="AL171" i="66"/>
  <c r="AK171" i="66"/>
  <c r="AH171" i="66"/>
  <c r="AG171" i="66"/>
  <c r="AF171" i="66"/>
  <c r="AE171" i="66"/>
  <c r="AD171" i="66"/>
  <c r="AC171" i="66"/>
  <c r="AB171" i="66"/>
  <c r="AA171" i="66"/>
  <c r="Z171" i="66"/>
  <c r="Y171" i="66"/>
  <c r="X171" i="66"/>
  <c r="W171" i="66"/>
  <c r="V171" i="66"/>
  <c r="U171" i="66"/>
  <c r="T171" i="66"/>
  <c r="S171" i="66"/>
  <c r="R171" i="66"/>
  <c r="Q171" i="66"/>
  <c r="P171" i="66"/>
  <c r="O171" i="66"/>
  <c r="N171" i="66"/>
  <c r="M171" i="66"/>
  <c r="L171" i="66"/>
  <c r="K171" i="66"/>
  <c r="J171" i="66"/>
  <c r="I171" i="66"/>
  <c r="H171" i="66"/>
  <c r="G171" i="66"/>
  <c r="F171" i="66"/>
  <c r="E171" i="66"/>
  <c r="D171" i="66"/>
  <c r="C171" i="66"/>
  <c r="B171" i="66"/>
  <c r="CY170" i="66"/>
  <c r="CX170" i="66"/>
  <c r="CW170" i="66"/>
  <c r="CV170" i="66"/>
  <c r="CU170" i="66"/>
  <c r="CT170" i="66"/>
  <c r="CS170" i="66"/>
  <c r="CR170" i="66"/>
  <c r="CQ170" i="66"/>
  <c r="CP170" i="66"/>
  <c r="CO170" i="66"/>
  <c r="CN170" i="66"/>
  <c r="CM170" i="66"/>
  <c r="CL170" i="66"/>
  <c r="CK170" i="66"/>
  <c r="CJ170" i="66"/>
  <c r="CI170" i="66"/>
  <c r="CH170" i="66"/>
  <c r="CG170" i="66"/>
  <c r="CF170" i="66"/>
  <c r="CE170" i="66"/>
  <c r="CD170" i="66"/>
  <c r="CC170" i="66"/>
  <c r="CB170" i="66"/>
  <c r="CA170" i="66"/>
  <c r="BZ170" i="66"/>
  <c r="BY170" i="66"/>
  <c r="BX170" i="66"/>
  <c r="BW170" i="66"/>
  <c r="BV170" i="66"/>
  <c r="BU170" i="66"/>
  <c r="BT170" i="66"/>
  <c r="BP170" i="66"/>
  <c r="BO170" i="66"/>
  <c r="BN170" i="66"/>
  <c r="BM170" i="66"/>
  <c r="BL170" i="66"/>
  <c r="BK170" i="66"/>
  <c r="BJ170" i="66"/>
  <c r="BI170" i="66"/>
  <c r="BH170" i="66"/>
  <c r="BG170" i="66"/>
  <c r="BF170" i="66"/>
  <c r="BE170" i="66"/>
  <c r="BD170" i="66"/>
  <c r="BC170" i="66"/>
  <c r="BB170" i="66"/>
  <c r="BA170" i="66"/>
  <c r="AZ170" i="66"/>
  <c r="AY170" i="66"/>
  <c r="AX170" i="66"/>
  <c r="AW170" i="66"/>
  <c r="AV170" i="66"/>
  <c r="AU170" i="66"/>
  <c r="AT170" i="66"/>
  <c r="AS170" i="66"/>
  <c r="AR170" i="66"/>
  <c r="AQ170" i="66"/>
  <c r="AP170" i="66"/>
  <c r="AO170" i="66"/>
  <c r="AN170" i="66"/>
  <c r="AM170" i="66"/>
  <c r="AL170" i="66"/>
  <c r="AK170" i="66"/>
  <c r="AH170" i="66"/>
  <c r="AG170" i="66"/>
  <c r="AF170" i="66"/>
  <c r="AE170" i="66"/>
  <c r="AD170" i="66"/>
  <c r="AC170" i="66"/>
  <c r="AB170" i="66"/>
  <c r="AA170" i="66"/>
  <c r="Z170" i="66"/>
  <c r="Y170" i="66"/>
  <c r="X170" i="66"/>
  <c r="W170" i="66"/>
  <c r="V170" i="66"/>
  <c r="U170" i="66"/>
  <c r="T170" i="66"/>
  <c r="S170" i="66"/>
  <c r="R170" i="66"/>
  <c r="Q170" i="66"/>
  <c r="P170" i="66"/>
  <c r="O170" i="66"/>
  <c r="N170" i="66"/>
  <c r="M170" i="66"/>
  <c r="L170" i="66"/>
  <c r="K170" i="66"/>
  <c r="J170" i="66"/>
  <c r="I170" i="66"/>
  <c r="H170" i="66"/>
  <c r="G170" i="66"/>
  <c r="F170" i="66"/>
  <c r="E170" i="66"/>
  <c r="D170" i="66"/>
  <c r="C170" i="66"/>
  <c r="B170" i="66"/>
  <c r="CY169" i="66"/>
  <c r="CX169" i="66"/>
  <c r="CW169" i="66"/>
  <c r="CV169" i="66"/>
  <c r="CU169" i="66"/>
  <c r="CT169" i="66"/>
  <c r="CS169" i="66"/>
  <c r="CR169" i="66"/>
  <c r="CQ169" i="66"/>
  <c r="CP169" i="66"/>
  <c r="CO169" i="66"/>
  <c r="CN169" i="66"/>
  <c r="CM169" i="66"/>
  <c r="CL169" i="66"/>
  <c r="CK169" i="66"/>
  <c r="CJ169" i="66"/>
  <c r="CI169" i="66"/>
  <c r="CH169" i="66"/>
  <c r="CG169" i="66"/>
  <c r="CF169" i="66"/>
  <c r="CE169" i="66"/>
  <c r="CD169" i="66"/>
  <c r="CC169" i="66"/>
  <c r="CB169" i="66"/>
  <c r="CA169" i="66"/>
  <c r="BZ169" i="66"/>
  <c r="BY169" i="66"/>
  <c r="BX169" i="66"/>
  <c r="BW169" i="66"/>
  <c r="BV169" i="66"/>
  <c r="BU169" i="66"/>
  <c r="BT169" i="66"/>
  <c r="BP169" i="66"/>
  <c r="BO169" i="66"/>
  <c r="BN169" i="66"/>
  <c r="BM169" i="66"/>
  <c r="BL169" i="66"/>
  <c r="BK169" i="66"/>
  <c r="BJ169" i="66"/>
  <c r="BI169" i="66"/>
  <c r="BH169" i="66"/>
  <c r="BG169" i="66"/>
  <c r="BF169" i="66"/>
  <c r="BE169" i="66"/>
  <c r="BD169" i="66"/>
  <c r="BC169" i="66"/>
  <c r="BB169" i="66"/>
  <c r="BA169" i="66"/>
  <c r="AZ169" i="66"/>
  <c r="AY169" i="66"/>
  <c r="AX169" i="66"/>
  <c r="AW169" i="66"/>
  <c r="AV169" i="66"/>
  <c r="AU169" i="66"/>
  <c r="AT169" i="66"/>
  <c r="AS169" i="66"/>
  <c r="AR169" i="66"/>
  <c r="AQ169" i="66"/>
  <c r="AP169" i="66"/>
  <c r="AO169" i="66"/>
  <c r="AN169" i="66"/>
  <c r="AM169" i="66"/>
  <c r="AL169" i="66"/>
  <c r="AK169" i="66"/>
  <c r="AH169" i="66"/>
  <c r="AG169" i="66"/>
  <c r="AF169" i="66"/>
  <c r="AE169" i="66"/>
  <c r="AD169" i="66"/>
  <c r="AC169" i="66"/>
  <c r="AB169" i="66"/>
  <c r="AA169" i="66"/>
  <c r="Z169" i="66"/>
  <c r="Y169" i="66"/>
  <c r="X169" i="66"/>
  <c r="W169" i="66"/>
  <c r="V169" i="66"/>
  <c r="U169" i="66"/>
  <c r="T169" i="66"/>
  <c r="S169" i="66"/>
  <c r="R169" i="66"/>
  <c r="Q169" i="66"/>
  <c r="P169" i="66"/>
  <c r="O169" i="66"/>
  <c r="N169" i="66"/>
  <c r="M169" i="66"/>
  <c r="L169" i="66"/>
  <c r="K169" i="66"/>
  <c r="J169" i="66"/>
  <c r="I169" i="66"/>
  <c r="H169" i="66"/>
  <c r="G169" i="66"/>
  <c r="F169" i="66"/>
  <c r="E169" i="66"/>
  <c r="D169" i="66"/>
  <c r="C169" i="66"/>
  <c r="B169" i="66"/>
  <c r="CY168" i="66"/>
  <c r="CX168" i="66"/>
  <c r="CW168" i="66"/>
  <c r="CV168" i="66"/>
  <c r="CU168" i="66"/>
  <c r="CT168" i="66"/>
  <c r="CS168" i="66"/>
  <c r="CR168" i="66"/>
  <c r="CQ168" i="66"/>
  <c r="CP168" i="66"/>
  <c r="CO168" i="66"/>
  <c r="CN168" i="66"/>
  <c r="CM168" i="66"/>
  <c r="CL168" i="66"/>
  <c r="CK168" i="66"/>
  <c r="CJ168" i="66"/>
  <c r="CI168" i="66"/>
  <c r="CH168" i="66"/>
  <c r="CG168" i="66"/>
  <c r="CF168" i="66"/>
  <c r="CE168" i="66"/>
  <c r="CD168" i="66"/>
  <c r="CC168" i="66"/>
  <c r="CB168" i="66"/>
  <c r="CA168" i="66"/>
  <c r="BZ168" i="66"/>
  <c r="BY168" i="66"/>
  <c r="BX168" i="66"/>
  <c r="BW168" i="66"/>
  <c r="BV168" i="66"/>
  <c r="BU168" i="66"/>
  <c r="BT168" i="66"/>
  <c r="BP168" i="66"/>
  <c r="BO168" i="66"/>
  <c r="BN168" i="66"/>
  <c r="BM168" i="66"/>
  <c r="BL168" i="66"/>
  <c r="BK168" i="66"/>
  <c r="BJ168" i="66"/>
  <c r="BI168" i="66"/>
  <c r="BH168" i="66"/>
  <c r="BG168" i="66"/>
  <c r="BF168" i="66"/>
  <c r="BE168" i="66"/>
  <c r="BD168" i="66"/>
  <c r="BC168" i="66"/>
  <c r="BB168" i="66"/>
  <c r="BA168" i="66"/>
  <c r="AZ168" i="66"/>
  <c r="AY168" i="66"/>
  <c r="AX168" i="66"/>
  <c r="AW168" i="66"/>
  <c r="AV168" i="66"/>
  <c r="AU168" i="66"/>
  <c r="AT168" i="66"/>
  <c r="AS168" i="66"/>
  <c r="AR168" i="66"/>
  <c r="AQ168" i="66"/>
  <c r="AP168" i="66"/>
  <c r="AO168" i="66"/>
  <c r="AN168" i="66"/>
  <c r="AM168" i="66"/>
  <c r="AL168" i="66"/>
  <c r="AK168" i="66"/>
  <c r="AH168" i="66"/>
  <c r="AG168" i="66"/>
  <c r="AF168" i="66"/>
  <c r="AE168" i="66"/>
  <c r="AD168" i="66"/>
  <c r="AC168" i="66"/>
  <c r="AB168" i="66"/>
  <c r="AA168" i="66"/>
  <c r="Z168" i="66"/>
  <c r="Y168" i="66"/>
  <c r="X168" i="66"/>
  <c r="W168" i="66"/>
  <c r="V168" i="66"/>
  <c r="U168" i="66"/>
  <c r="T168" i="66"/>
  <c r="S168" i="66"/>
  <c r="R168" i="66"/>
  <c r="Q168" i="66"/>
  <c r="P168" i="66"/>
  <c r="O168" i="66"/>
  <c r="N168" i="66"/>
  <c r="M168" i="66"/>
  <c r="L168" i="66"/>
  <c r="K168" i="66"/>
  <c r="J168" i="66"/>
  <c r="I168" i="66"/>
  <c r="H168" i="66"/>
  <c r="G168" i="66"/>
  <c r="F168" i="66"/>
  <c r="E168" i="66"/>
  <c r="D168" i="66"/>
  <c r="C168" i="66"/>
  <c r="B168" i="66"/>
  <c r="CY167" i="66"/>
  <c r="CX167" i="66"/>
  <c r="CW167" i="66"/>
  <c r="CV167" i="66"/>
  <c r="CU167" i="66"/>
  <c r="CT167" i="66"/>
  <c r="CS167" i="66"/>
  <c r="CR167" i="66"/>
  <c r="CQ167" i="66"/>
  <c r="CP167" i="66"/>
  <c r="CO167" i="66"/>
  <c r="CN167" i="66"/>
  <c r="CM167" i="66"/>
  <c r="CL167" i="66"/>
  <c r="CK167" i="66"/>
  <c r="CJ167" i="66"/>
  <c r="CI167" i="66"/>
  <c r="CH167" i="66"/>
  <c r="CG167" i="66"/>
  <c r="CF167" i="66"/>
  <c r="CE167" i="66"/>
  <c r="CD167" i="66"/>
  <c r="CC167" i="66"/>
  <c r="CB167" i="66"/>
  <c r="CA167" i="66"/>
  <c r="BZ167" i="66"/>
  <c r="BY167" i="66"/>
  <c r="BX167" i="66"/>
  <c r="BW167" i="66"/>
  <c r="BV167" i="66"/>
  <c r="BU167" i="66"/>
  <c r="BT167" i="66"/>
  <c r="BP167" i="66"/>
  <c r="BO167" i="66"/>
  <c r="BN167" i="66"/>
  <c r="BM167" i="66"/>
  <c r="BL167" i="66"/>
  <c r="BK167" i="66"/>
  <c r="BJ167" i="66"/>
  <c r="BI167" i="66"/>
  <c r="BH167" i="66"/>
  <c r="BG167" i="66"/>
  <c r="BF167" i="66"/>
  <c r="BE167" i="66"/>
  <c r="BD167" i="66"/>
  <c r="BC167" i="66"/>
  <c r="BB167" i="66"/>
  <c r="BA167" i="66"/>
  <c r="AZ167" i="66"/>
  <c r="AY167" i="66"/>
  <c r="AX167" i="66"/>
  <c r="AW167" i="66"/>
  <c r="AV167" i="66"/>
  <c r="AU167" i="66"/>
  <c r="AT167" i="66"/>
  <c r="AS167" i="66"/>
  <c r="AR167" i="66"/>
  <c r="AQ167" i="66"/>
  <c r="AP167" i="66"/>
  <c r="AO167" i="66"/>
  <c r="AN167" i="66"/>
  <c r="AM167" i="66"/>
  <c r="AL167" i="66"/>
  <c r="AK167" i="66"/>
  <c r="AH167" i="66"/>
  <c r="AG167" i="66"/>
  <c r="AF167" i="66"/>
  <c r="AE167" i="66"/>
  <c r="AD167" i="66"/>
  <c r="AC167" i="66"/>
  <c r="AB167" i="66"/>
  <c r="AA167" i="66"/>
  <c r="Z167" i="66"/>
  <c r="Y167" i="66"/>
  <c r="X167" i="66"/>
  <c r="W167" i="66"/>
  <c r="V167" i="66"/>
  <c r="U167" i="66"/>
  <c r="T167" i="66"/>
  <c r="S167" i="66"/>
  <c r="R167" i="66"/>
  <c r="Q167" i="66"/>
  <c r="P167" i="66"/>
  <c r="O167" i="66"/>
  <c r="N167" i="66"/>
  <c r="M167" i="66"/>
  <c r="L167" i="66"/>
  <c r="K167" i="66"/>
  <c r="J167" i="66"/>
  <c r="I167" i="66"/>
  <c r="H167" i="66"/>
  <c r="G167" i="66"/>
  <c r="F167" i="66"/>
  <c r="E167" i="66"/>
  <c r="D167" i="66"/>
  <c r="C167" i="66"/>
  <c r="B167" i="66"/>
  <c r="CY166" i="66"/>
  <c r="CX166" i="66"/>
  <c r="CW166" i="66"/>
  <c r="CV166" i="66"/>
  <c r="CU166" i="66"/>
  <c r="CT166" i="66"/>
  <c r="CS166" i="66"/>
  <c r="CR166" i="66"/>
  <c r="CQ166" i="66"/>
  <c r="CP166" i="66"/>
  <c r="CO166" i="66"/>
  <c r="CN166" i="66"/>
  <c r="CM166" i="66"/>
  <c r="CL166" i="66"/>
  <c r="CK166" i="66"/>
  <c r="CJ166" i="66"/>
  <c r="CI166" i="66"/>
  <c r="CH166" i="66"/>
  <c r="CG166" i="66"/>
  <c r="CF166" i="66"/>
  <c r="CE166" i="66"/>
  <c r="CD166" i="66"/>
  <c r="CC166" i="66"/>
  <c r="CB166" i="66"/>
  <c r="CA166" i="66"/>
  <c r="BZ166" i="66"/>
  <c r="BY166" i="66"/>
  <c r="BX166" i="66"/>
  <c r="BW166" i="66"/>
  <c r="BV166" i="66"/>
  <c r="BU166" i="66"/>
  <c r="BT166" i="66"/>
  <c r="BP166" i="66"/>
  <c r="BO166" i="66"/>
  <c r="BN166" i="66"/>
  <c r="BM166" i="66"/>
  <c r="BL166" i="66"/>
  <c r="BK166" i="66"/>
  <c r="BJ166" i="66"/>
  <c r="BI166" i="66"/>
  <c r="BH166" i="66"/>
  <c r="BG166" i="66"/>
  <c r="BF166" i="66"/>
  <c r="BE166" i="66"/>
  <c r="BD166" i="66"/>
  <c r="BC166" i="66"/>
  <c r="BB166" i="66"/>
  <c r="BA166" i="66"/>
  <c r="AZ166" i="66"/>
  <c r="AY166" i="66"/>
  <c r="AX166" i="66"/>
  <c r="AW166" i="66"/>
  <c r="AV166" i="66"/>
  <c r="AU166" i="66"/>
  <c r="AT166" i="66"/>
  <c r="AS166" i="66"/>
  <c r="AR166" i="66"/>
  <c r="AQ166" i="66"/>
  <c r="AP166" i="66"/>
  <c r="AO166" i="66"/>
  <c r="AN166" i="66"/>
  <c r="AM166" i="66"/>
  <c r="AL166" i="66"/>
  <c r="AK166" i="66"/>
  <c r="AH166" i="66"/>
  <c r="AG166" i="66"/>
  <c r="AF166" i="66"/>
  <c r="AE166" i="66"/>
  <c r="AD166" i="66"/>
  <c r="AC166" i="66"/>
  <c r="AB166" i="66"/>
  <c r="AA166" i="66"/>
  <c r="Z166" i="66"/>
  <c r="Y166" i="66"/>
  <c r="X166" i="66"/>
  <c r="W166" i="66"/>
  <c r="V166" i="66"/>
  <c r="U166" i="66"/>
  <c r="T166" i="66"/>
  <c r="S166" i="66"/>
  <c r="R166" i="66"/>
  <c r="Q166" i="66"/>
  <c r="P166" i="66"/>
  <c r="O166" i="66"/>
  <c r="N166" i="66"/>
  <c r="M166" i="66"/>
  <c r="L166" i="66"/>
  <c r="K166" i="66"/>
  <c r="J166" i="66"/>
  <c r="I166" i="66"/>
  <c r="H166" i="66"/>
  <c r="G166" i="66"/>
  <c r="F166" i="66"/>
  <c r="E166" i="66"/>
  <c r="D166" i="66"/>
  <c r="C166" i="66"/>
  <c r="B166" i="66"/>
  <c r="CY165" i="66"/>
  <c r="CX165" i="66"/>
  <c r="CW165" i="66"/>
  <c r="CV165" i="66"/>
  <c r="CU165" i="66"/>
  <c r="CT165" i="66"/>
  <c r="CS165" i="66"/>
  <c r="CR165" i="66"/>
  <c r="CQ165" i="66"/>
  <c r="CP165" i="66"/>
  <c r="CO165" i="66"/>
  <c r="CN165" i="66"/>
  <c r="CM165" i="66"/>
  <c r="CL165" i="66"/>
  <c r="CK165" i="66"/>
  <c r="CJ165" i="66"/>
  <c r="CI165" i="66"/>
  <c r="CH165" i="66"/>
  <c r="CG165" i="66"/>
  <c r="CF165" i="66"/>
  <c r="CE165" i="66"/>
  <c r="CD165" i="66"/>
  <c r="CC165" i="66"/>
  <c r="CB165" i="66"/>
  <c r="CA165" i="66"/>
  <c r="BZ165" i="66"/>
  <c r="BY165" i="66"/>
  <c r="BX165" i="66"/>
  <c r="BW165" i="66"/>
  <c r="BV165" i="66"/>
  <c r="BU165" i="66"/>
  <c r="BT165" i="66"/>
  <c r="BP165" i="66"/>
  <c r="BO165" i="66"/>
  <c r="BN165" i="66"/>
  <c r="BM165" i="66"/>
  <c r="BL165" i="66"/>
  <c r="BK165" i="66"/>
  <c r="BJ165" i="66"/>
  <c r="BI165" i="66"/>
  <c r="BH165" i="66"/>
  <c r="BG165" i="66"/>
  <c r="BF165" i="66"/>
  <c r="BE165" i="66"/>
  <c r="BD165" i="66"/>
  <c r="BC165" i="66"/>
  <c r="BB165" i="66"/>
  <c r="BA165" i="66"/>
  <c r="AZ165" i="66"/>
  <c r="AY165" i="66"/>
  <c r="AX165" i="66"/>
  <c r="AW165" i="66"/>
  <c r="AV165" i="66"/>
  <c r="AU165" i="66"/>
  <c r="AT165" i="66"/>
  <c r="AS165" i="66"/>
  <c r="AR165" i="66"/>
  <c r="AQ165" i="66"/>
  <c r="AP165" i="66"/>
  <c r="AO165" i="66"/>
  <c r="AN165" i="66"/>
  <c r="AM165" i="66"/>
  <c r="AL165" i="66"/>
  <c r="AK165" i="66"/>
  <c r="AH165" i="66"/>
  <c r="AG165" i="66"/>
  <c r="AF165" i="66"/>
  <c r="AE165" i="66"/>
  <c r="AD165" i="66"/>
  <c r="AC165" i="66"/>
  <c r="AB165" i="66"/>
  <c r="AA165" i="66"/>
  <c r="Z165" i="66"/>
  <c r="Y165" i="66"/>
  <c r="X165" i="66"/>
  <c r="W165" i="66"/>
  <c r="V165" i="66"/>
  <c r="U165" i="66"/>
  <c r="T165" i="66"/>
  <c r="S165" i="66"/>
  <c r="R165" i="66"/>
  <c r="Q165" i="66"/>
  <c r="P165" i="66"/>
  <c r="O165" i="66"/>
  <c r="N165" i="66"/>
  <c r="M165" i="66"/>
  <c r="L165" i="66"/>
  <c r="K165" i="66"/>
  <c r="J165" i="66"/>
  <c r="I165" i="66"/>
  <c r="H165" i="66"/>
  <c r="G165" i="66"/>
  <c r="F165" i="66"/>
  <c r="E165" i="66"/>
  <c r="D165" i="66"/>
  <c r="C165" i="66"/>
  <c r="B165" i="66"/>
  <c r="CY164" i="66"/>
  <c r="CX164" i="66"/>
  <c r="CW164" i="66"/>
  <c r="CV164" i="66"/>
  <c r="CU164" i="66"/>
  <c r="CT164" i="66"/>
  <c r="CS164" i="66"/>
  <c r="CR164" i="66"/>
  <c r="CQ164" i="66"/>
  <c r="CP164" i="66"/>
  <c r="CO164" i="66"/>
  <c r="CN164" i="66"/>
  <c r="CM164" i="66"/>
  <c r="CL164" i="66"/>
  <c r="CK164" i="66"/>
  <c r="CJ164" i="66"/>
  <c r="CI164" i="66"/>
  <c r="CH164" i="66"/>
  <c r="CG164" i="66"/>
  <c r="CF164" i="66"/>
  <c r="CE164" i="66"/>
  <c r="CD164" i="66"/>
  <c r="CC164" i="66"/>
  <c r="CB164" i="66"/>
  <c r="CA164" i="66"/>
  <c r="BZ164" i="66"/>
  <c r="BY164" i="66"/>
  <c r="BX164" i="66"/>
  <c r="BW164" i="66"/>
  <c r="BV164" i="66"/>
  <c r="BU164" i="66"/>
  <c r="BT164" i="66"/>
  <c r="BP164" i="66"/>
  <c r="BO164" i="66"/>
  <c r="BN164" i="66"/>
  <c r="BM164" i="66"/>
  <c r="BL164" i="66"/>
  <c r="BK164" i="66"/>
  <c r="BJ164" i="66"/>
  <c r="BI164" i="66"/>
  <c r="BH164" i="66"/>
  <c r="BG164" i="66"/>
  <c r="BF164" i="66"/>
  <c r="BE164" i="66"/>
  <c r="BD164" i="66"/>
  <c r="BC164" i="66"/>
  <c r="BB164" i="66"/>
  <c r="BA164" i="66"/>
  <c r="AZ164" i="66"/>
  <c r="AY164" i="66"/>
  <c r="AX164" i="66"/>
  <c r="AW164" i="66"/>
  <c r="AV164" i="66"/>
  <c r="AU164" i="66"/>
  <c r="AT164" i="66"/>
  <c r="AS164" i="66"/>
  <c r="AR164" i="66"/>
  <c r="AQ164" i="66"/>
  <c r="AP164" i="66"/>
  <c r="AO164" i="66"/>
  <c r="AN164" i="66"/>
  <c r="AM164" i="66"/>
  <c r="AL164" i="66"/>
  <c r="AK164" i="66"/>
  <c r="AH164" i="66"/>
  <c r="AG164" i="66"/>
  <c r="AF164" i="66"/>
  <c r="AE164" i="66"/>
  <c r="AD164" i="66"/>
  <c r="AC164" i="66"/>
  <c r="AB164" i="66"/>
  <c r="AA164" i="66"/>
  <c r="Z164" i="66"/>
  <c r="Y164" i="66"/>
  <c r="X164" i="66"/>
  <c r="W164" i="66"/>
  <c r="V164" i="66"/>
  <c r="U164" i="66"/>
  <c r="T164" i="66"/>
  <c r="S164" i="66"/>
  <c r="R164" i="66"/>
  <c r="Q164" i="66"/>
  <c r="P164" i="66"/>
  <c r="O164" i="66"/>
  <c r="N164" i="66"/>
  <c r="M164" i="66"/>
  <c r="L164" i="66"/>
  <c r="K164" i="66"/>
  <c r="J164" i="66"/>
  <c r="I164" i="66"/>
  <c r="H164" i="66"/>
  <c r="G164" i="66"/>
  <c r="F164" i="66"/>
  <c r="E164" i="66"/>
  <c r="D164" i="66"/>
  <c r="C164" i="66"/>
  <c r="B164" i="66"/>
  <c r="CY163" i="66"/>
  <c r="CX163" i="66"/>
  <c r="CW163" i="66"/>
  <c r="CV163" i="66"/>
  <c r="CU163" i="66"/>
  <c r="CT163" i="66"/>
  <c r="CS163" i="66"/>
  <c r="CR163" i="66"/>
  <c r="CQ163" i="66"/>
  <c r="CP163" i="66"/>
  <c r="CO163" i="66"/>
  <c r="CN163" i="66"/>
  <c r="CM163" i="66"/>
  <c r="CL163" i="66"/>
  <c r="CK163" i="66"/>
  <c r="CJ163" i="66"/>
  <c r="CI163" i="66"/>
  <c r="CH163" i="66"/>
  <c r="CG163" i="66"/>
  <c r="CF163" i="66"/>
  <c r="CE163" i="66"/>
  <c r="CD163" i="66"/>
  <c r="CC163" i="66"/>
  <c r="CB163" i="66"/>
  <c r="CA163" i="66"/>
  <c r="BZ163" i="66"/>
  <c r="BY163" i="66"/>
  <c r="BX163" i="66"/>
  <c r="BW163" i="66"/>
  <c r="BV163" i="66"/>
  <c r="BU163" i="66"/>
  <c r="BT163" i="66"/>
  <c r="BP163" i="66"/>
  <c r="BO163" i="66"/>
  <c r="BN163" i="66"/>
  <c r="BM163" i="66"/>
  <c r="BL163" i="66"/>
  <c r="BK163" i="66"/>
  <c r="BJ163" i="66"/>
  <c r="BI163" i="66"/>
  <c r="BH163" i="66"/>
  <c r="BG163" i="66"/>
  <c r="BF163" i="66"/>
  <c r="BE163" i="66"/>
  <c r="BD163" i="66"/>
  <c r="BC163" i="66"/>
  <c r="BB163" i="66"/>
  <c r="BA163" i="66"/>
  <c r="AZ163" i="66"/>
  <c r="AY163" i="66"/>
  <c r="AX163" i="66"/>
  <c r="AW163" i="66"/>
  <c r="AV163" i="66"/>
  <c r="AU163" i="66"/>
  <c r="AT163" i="66"/>
  <c r="AS163" i="66"/>
  <c r="AR163" i="66"/>
  <c r="AQ163" i="66"/>
  <c r="AP163" i="66"/>
  <c r="AO163" i="66"/>
  <c r="AN163" i="66"/>
  <c r="AM163" i="66"/>
  <c r="AL163" i="66"/>
  <c r="AK163" i="66"/>
  <c r="AH163" i="66"/>
  <c r="AG163" i="66"/>
  <c r="AF163" i="66"/>
  <c r="AE163" i="66"/>
  <c r="AD163" i="66"/>
  <c r="AC163" i="66"/>
  <c r="AB163" i="66"/>
  <c r="AA163" i="66"/>
  <c r="Z163" i="66"/>
  <c r="Y163" i="66"/>
  <c r="X163" i="66"/>
  <c r="W163" i="66"/>
  <c r="V163" i="66"/>
  <c r="U163" i="66"/>
  <c r="T163" i="66"/>
  <c r="S163" i="66"/>
  <c r="R163" i="66"/>
  <c r="Q163" i="66"/>
  <c r="P163" i="66"/>
  <c r="O163" i="66"/>
  <c r="N163" i="66"/>
  <c r="M163" i="66"/>
  <c r="L163" i="66"/>
  <c r="K163" i="66"/>
  <c r="J163" i="66"/>
  <c r="I163" i="66"/>
  <c r="H163" i="66"/>
  <c r="G163" i="66"/>
  <c r="F163" i="66"/>
  <c r="E163" i="66"/>
  <c r="D163" i="66"/>
  <c r="C163" i="66"/>
  <c r="B163" i="66"/>
  <c r="CY162" i="66"/>
  <c r="CX162" i="66"/>
  <c r="CW162" i="66"/>
  <c r="CV162" i="66"/>
  <c r="CU162" i="66"/>
  <c r="CT162" i="66"/>
  <c r="CS162" i="66"/>
  <c r="CR162" i="66"/>
  <c r="CQ162" i="66"/>
  <c r="CP162" i="66"/>
  <c r="CO162" i="66"/>
  <c r="CN162" i="66"/>
  <c r="CM162" i="66"/>
  <c r="CL162" i="66"/>
  <c r="CK162" i="66"/>
  <c r="CJ162" i="66"/>
  <c r="CI162" i="66"/>
  <c r="CH162" i="66"/>
  <c r="CG162" i="66"/>
  <c r="CF162" i="66"/>
  <c r="CE162" i="66"/>
  <c r="CD162" i="66"/>
  <c r="CC162" i="66"/>
  <c r="CB162" i="66"/>
  <c r="CA162" i="66"/>
  <c r="BZ162" i="66"/>
  <c r="BY162" i="66"/>
  <c r="BX162" i="66"/>
  <c r="BW162" i="66"/>
  <c r="BV162" i="66"/>
  <c r="BU162" i="66"/>
  <c r="BT162" i="66"/>
  <c r="BP162" i="66"/>
  <c r="BO162" i="66"/>
  <c r="BN162" i="66"/>
  <c r="BM162" i="66"/>
  <c r="BL162" i="66"/>
  <c r="BK162" i="66"/>
  <c r="BJ162" i="66"/>
  <c r="BI162" i="66"/>
  <c r="BH162" i="66"/>
  <c r="BG162" i="66"/>
  <c r="BF162" i="66"/>
  <c r="BE162" i="66"/>
  <c r="BD162" i="66"/>
  <c r="BC162" i="66"/>
  <c r="BB162" i="66"/>
  <c r="BA162" i="66"/>
  <c r="AZ162" i="66"/>
  <c r="AY162" i="66"/>
  <c r="AX162" i="66"/>
  <c r="AW162" i="66"/>
  <c r="AV162" i="66"/>
  <c r="AU162" i="66"/>
  <c r="AT162" i="66"/>
  <c r="AS162" i="66"/>
  <c r="AR162" i="66"/>
  <c r="AQ162" i="66"/>
  <c r="AP162" i="66"/>
  <c r="AO162" i="66"/>
  <c r="AN162" i="66"/>
  <c r="AM162" i="66"/>
  <c r="AL162" i="66"/>
  <c r="AK162" i="66"/>
  <c r="AH162" i="66"/>
  <c r="AG162" i="66"/>
  <c r="AF162" i="66"/>
  <c r="AE162" i="66"/>
  <c r="AD162" i="66"/>
  <c r="AC162" i="66"/>
  <c r="AB162" i="66"/>
  <c r="AA162" i="66"/>
  <c r="Z162" i="66"/>
  <c r="Y162" i="66"/>
  <c r="X162" i="66"/>
  <c r="W162" i="66"/>
  <c r="V162" i="66"/>
  <c r="U162" i="66"/>
  <c r="T162" i="66"/>
  <c r="S162" i="66"/>
  <c r="R162" i="66"/>
  <c r="Q162" i="66"/>
  <c r="P162" i="66"/>
  <c r="O162" i="66"/>
  <c r="N162" i="66"/>
  <c r="M162" i="66"/>
  <c r="L162" i="66"/>
  <c r="K162" i="66"/>
  <c r="J162" i="66"/>
  <c r="I162" i="66"/>
  <c r="H162" i="66"/>
  <c r="G162" i="66"/>
  <c r="F162" i="66"/>
  <c r="E162" i="66"/>
  <c r="D162" i="66"/>
  <c r="C162" i="66"/>
  <c r="B162" i="66"/>
  <c r="CY161" i="66"/>
  <c r="CX161" i="66"/>
  <c r="CW161" i="66"/>
  <c r="CV161" i="66"/>
  <c r="CU161" i="66"/>
  <c r="CT161" i="66"/>
  <c r="CS161" i="66"/>
  <c r="CR161" i="66"/>
  <c r="CQ161" i="66"/>
  <c r="CP161" i="66"/>
  <c r="CO161" i="66"/>
  <c r="CN161" i="66"/>
  <c r="CM161" i="66"/>
  <c r="CL161" i="66"/>
  <c r="CK161" i="66"/>
  <c r="CJ161" i="66"/>
  <c r="CI161" i="66"/>
  <c r="CH161" i="66"/>
  <c r="CG161" i="66"/>
  <c r="CF161" i="66"/>
  <c r="CE161" i="66"/>
  <c r="CD161" i="66"/>
  <c r="CC161" i="66"/>
  <c r="CB161" i="66"/>
  <c r="CA161" i="66"/>
  <c r="BZ161" i="66"/>
  <c r="BY161" i="66"/>
  <c r="BX161" i="66"/>
  <c r="BW161" i="66"/>
  <c r="BV161" i="66"/>
  <c r="BU161" i="66"/>
  <c r="BT161" i="66"/>
  <c r="BP161" i="66"/>
  <c r="BO161" i="66"/>
  <c r="BN161" i="66"/>
  <c r="BM161" i="66"/>
  <c r="BL161" i="66"/>
  <c r="BK161" i="66"/>
  <c r="BJ161" i="66"/>
  <c r="BI161" i="66"/>
  <c r="BH161" i="66"/>
  <c r="BG161" i="66"/>
  <c r="BF161" i="66"/>
  <c r="BE161" i="66"/>
  <c r="BD161" i="66"/>
  <c r="BC161" i="66"/>
  <c r="BB161" i="66"/>
  <c r="BA161" i="66"/>
  <c r="AZ161" i="66"/>
  <c r="AY161" i="66"/>
  <c r="AX161" i="66"/>
  <c r="AW161" i="66"/>
  <c r="AV161" i="66"/>
  <c r="AU161" i="66"/>
  <c r="AT161" i="66"/>
  <c r="AS161" i="66"/>
  <c r="AR161" i="66"/>
  <c r="AQ161" i="66"/>
  <c r="AP161" i="66"/>
  <c r="AO161" i="66"/>
  <c r="AN161" i="66"/>
  <c r="AM161" i="66"/>
  <c r="AL161" i="66"/>
  <c r="AK161" i="66"/>
  <c r="AH161" i="66"/>
  <c r="AG161" i="66"/>
  <c r="AF161" i="66"/>
  <c r="AE161" i="66"/>
  <c r="AD161" i="66"/>
  <c r="AC161" i="66"/>
  <c r="AB161" i="66"/>
  <c r="AA161" i="66"/>
  <c r="Z161" i="66"/>
  <c r="Y161" i="66"/>
  <c r="X161" i="66"/>
  <c r="W161" i="66"/>
  <c r="V161" i="66"/>
  <c r="U161" i="66"/>
  <c r="T161" i="66"/>
  <c r="S161" i="66"/>
  <c r="R161" i="66"/>
  <c r="Q161" i="66"/>
  <c r="P161" i="66"/>
  <c r="O161" i="66"/>
  <c r="N161" i="66"/>
  <c r="M161" i="66"/>
  <c r="L161" i="66"/>
  <c r="K161" i="66"/>
  <c r="J161" i="66"/>
  <c r="I161" i="66"/>
  <c r="H161" i="66"/>
  <c r="G161" i="66"/>
  <c r="F161" i="66"/>
  <c r="E161" i="66"/>
  <c r="D161" i="66"/>
  <c r="C161" i="66"/>
  <c r="B161" i="66"/>
  <c r="CY160" i="66"/>
  <c r="CX160" i="66"/>
  <c r="CW160" i="66"/>
  <c r="CV160" i="66"/>
  <c r="CU160" i="66"/>
  <c r="CT160" i="66"/>
  <c r="CS160" i="66"/>
  <c r="CR160" i="66"/>
  <c r="CQ160" i="66"/>
  <c r="CP160" i="66"/>
  <c r="CO160" i="66"/>
  <c r="CN160" i="66"/>
  <c r="CM160" i="66"/>
  <c r="CL160" i="66"/>
  <c r="CK160" i="66"/>
  <c r="CJ160" i="66"/>
  <c r="CI160" i="66"/>
  <c r="CH160" i="66"/>
  <c r="CG160" i="66"/>
  <c r="CF160" i="66"/>
  <c r="CE160" i="66"/>
  <c r="CD160" i="66"/>
  <c r="CC160" i="66"/>
  <c r="CB160" i="66"/>
  <c r="CA160" i="66"/>
  <c r="BZ160" i="66"/>
  <c r="BY160" i="66"/>
  <c r="BX160" i="66"/>
  <c r="BW160" i="66"/>
  <c r="BV160" i="66"/>
  <c r="BU160" i="66"/>
  <c r="BT160" i="66"/>
  <c r="BP160" i="66"/>
  <c r="BO160" i="66"/>
  <c r="BN160" i="66"/>
  <c r="BM160" i="66"/>
  <c r="BL160" i="66"/>
  <c r="BK160" i="66"/>
  <c r="BJ160" i="66"/>
  <c r="BI160" i="66"/>
  <c r="BH160" i="66"/>
  <c r="BG160" i="66"/>
  <c r="BF160" i="66"/>
  <c r="BE160" i="66"/>
  <c r="BD160" i="66"/>
  <c r="BC160" i="66"/>
  <c r="BB160" i="66"/>
  <c r="BA160" i="66"/>
  <c r="AZ160" i="66"/>
  <c r="AY160" i="66"/>
  <c r="AX160" i="66"/>
  <c r="AW160" i="66"/>
  <c r="AV160" i="66"/>
  <c r="AU160" i="66"/>
  <c r="AT160" i="66"/>
  <c r="AS160" i="66"/>
  <c r="AR160" i="66"/>
  <c r="AQ160" i="66"/>
  <c r="AP160" i="66"/>
  <c r="AO160" i="66"/>
  <c r="AN160" i="66"/>
  <c r="AM160" i="66"/>
  <c r="AL160" i="66"/>
  <c r="AK160" i="66"/>
  <c r="AH160" i="66"/>
  <c r="AG160" i="66"/>
  <c r="AF160" i="66"/>
  <c r="AE160" i="66"/>
  <c r="AD160" i="66"/>
  <c r="AC160" i="66"/>
  <c r="AB160" i="66"/>
  <c r="AA160" i="66"/>
  <c r="Z160" i="66"/>
  <c r="Y160" i="66"/>
  <c r="X160" i="66"/>
  <c r="W160" i="66"/>
  <c r="V160" i="66"/>
  <c r="U160" i="66"/>
  <c r="T160" i="66"/>
  <c r="S160" i="66"/>
  <c r="R160" i="66"/>
  <c r="Q160" i="66"/>
  <c r="P160" i="66"/>
  <c r="O160" i="66"/>
  <c r="N160" i="66"/>
  <c r="M160" i="66"/>
  <c r="L160" i="66"/>
  <c r="K160" i="66"/>
  <c r="J160" i="66"/>
  <c r="I160" i="66"/>
  <c r="H160" i="66"/>
  <c r="G160" i="66"/>
  <c r="F160" i="66"/>
  <c r="E160" i="66"/>
  <c r="D160" i="66"/>
  <c r="C160" i="66"/>
  <c r="B160" i="66"/>
  <c r="CY154" i="66"/>
  <c r="CX154" i="66"/>
  <c r="CW154" i="66"/>
  <c r="CV154" i="66"/>
  <c r="CU154" i="66"/>
  <c r="CT154" i="66"/>
  <c r="CS154" i="66"/>
  <c r="CR154" i="66"/>
  <c r="CQ154" i="66"/>
  <c r="CP154" i="66"/>
  <c r="CO154" i="66"/>
  <c r="CN154" i="66"/>
  <c r="CM154" i="66"/>
  <c r="CL154" i="66"/>
  <c r="CK154" i="66"/>
  <c r="CJ154" i="66"/>
  <c r="CI154" i="66"/>
  <c r="CH154" i="66"/>
  <c r="CG154" i="66"/>
  <c r="CF154" i="66"/>
  <c r="CE154" i="66"/>
  <c r="CD154" i="66"/>
  <c r="CC154" i="66"/>
  <c r="CB154" i="66"/>
  <c r="CA154" i="66"/>
  <c r="BZ154" i="66"/>
  <c r="BY154" i="66"/>
  <c r="BX154" i="66"/>
  <c r="BW154" i="66"/>
  <c r="BV154" i="66"/>
  <c r="BU154" i="66"/>
  <c r="BT154" i="66"/>
  <c r="BP154" i="66"/>
  <c r="BO154" i="66"/>
  <c r="BN154" i="66"/>
  <c r="BM154" i="66"/>
  <c r="BL154" i="66"/>
  <c r="BK154" i="66"/>
  <c r="BJ154" i="66"/>
  <c r="BI154" i="66"/>
  <c r="BH154" i="66"/>
  <c r="BG154" i="66"/>
  <c r="BF154" i="66"/>
  <c r="BE154" i="66"/>
  <c r="BD154" i="66"/>
  <c r="BC154" i="66"/>
  <c r="BB154" i="66"/>
  <c r="BA154" i="66"/>
  <c r="AZ154" i="66"/>
  <c r="AY154" i="66"/>
  <c r="AX154" i="66"/>
  <c r="AW154" i="66"/>
  <c r="AV154" i="66"/>
  <c r="AU154" i="66"/>
  <c r="AT154" i="66"/>
  <c r="AS154" i="66"/>
  <c r="AR154" i="66"/>
  <c r="AQ154" i="66"/>
  <c r="AP154" i="66"/>
  <c r="AO154" i="66"/>
  <c r="AN154" i="66"/>
  <c r="AM154" i="66"/>
  <c r="AL154" i="66"/>
  <c r="AK154" i="66"/>
  <c r="AH154" i="66"/>
  <c r="AG154" i="66"/>
  <c r="AF154" i="66"/>
  <c r="AE154" i="66"/>
  <c r="AD154" i="66"/>
  <c r="AC154" i="66"/>
  <c r="AB154" i="66"/>
  <c r="AA154" i="66"/>
  <c r="Z154" i="66"/>
  <c r="Y154" i="66"/>
  <c r="X154" i="66"/>
  <c r="W154" i="66"/>
  <c r="V154" i="66"/>
  <c r="U154" i="66"/>
  <c r="T154" i="66"/>
  <c r="S154" i="66"/>
  <c r="R154" i="66"/>
  <c r="Q154" i="66"/>
  <c r="P154" i="66"/>
  <c r="O154" i="66"/>
  <c r="N154" i="66"/>
  <c r="M154" i="66"/>
  <c r="L154" i="66"/>
  <c r="K154" i="66"/>
  <c r="J154" i="66"/>
  <c r="I154" i="66"/>
  <c r="H154" i="66"/>
  <c r="G154" i="66"/>
  <c r="F154" i="66"/>
  <c r="E154" i="66"/>
  <c r="D154" i="66"/>
  <c r="C154" i="66"/>
  <c r="B154" i="66"/>
  <c r="CY153" i="66"/>
  <c r="CX153" i="66"/>
  <c r="CW153" i="66"/>
  <c r="CV153" i="66"/>
  <c r="CU153" i="66"/>
  <c r="CT153" i="66"/>
  <c r="CS153" i="66"/>
  <c r="CR153" i="66"/>
  <c r="CQ153" i="66"/>
  <c r="CP153" i="66"/>
  <c r="CO153" i="66"/>
  <c r="CN153" i="66"/>
  <c r="CM153" i="66"/>
  <c r="CL153" i="66"/>
  <c r="CK153" i="66"/>
  <c r="CJ153" i="66"/>
  <c r="CI153" i="66"/>
  <c r="CH153" i="66"/>
  <c r="CG153" i="66"/>
  <c r="CF153" i="66"/>
  <c r="CE153" i="66"/>
  <c r="CD153" i="66"/>
  <c r="CC153" i="66"/>
  <c r="CB153" i="66"/>
  <c r="CA153" i="66"/>
  <c r="BZ153" i="66"/>
  <c r="BY153" i="66"/>
  <c r="BX153" i="66"/>
  <c r="BW153" i="66"/>
  <c r="BV153" i="66"/>
  <c r="BU153" i="66"/>
  <c r="BT153" i="66"/>
  <c r="BP153" i="66"/>
  <c r="BO153" i="66"/>
  <c r="BN153" i="66"/>
  <c r="BM153" i="66"/>
  <c r="BL153" i="66"/>
  <c r="BK153" i="66"/>
  <c r="BJ153" i="66"/>
  <c r="BI153" i="66"/>
  <c r="BH153" i="66"/>
  <c r="BG153" i="66"/>
  <c r="BF153" i="66"/>
  <c r="BE153" i="66"/>
  <c r="BD153" i="66"/>
  <c r="BC153" i="66"/>
  <c r="BB153" i="66"/>
  <c r="BA153" i="66"/>
  <c r="AZ153" i="66"/>
  <c r="AY153" i="66"/>
  <c r="AX153" i="66"/>
  <c r="AW153" i="66"/>
  <c r="AV153" i="66"/>
  <c r="AU153" i="66"/>
  <c r="AT153" i="66"/>
  <c r="AS153" i="66"/>
  <c r="AR153" i="66"/>
  <c r="AQ153" i="66"/>
  <c r="AP153" i="66"/>
  <c r="AO153" i="66"/>
  <c r="AN153" i="66"/>
  <c r="AM153" i="66"/>
  <c r="AL153" i="66"/>
  <c r="AK153" i="66"/>
  <c r="AH153" i="66"/>
  <c r="AG153" i="66"/>
  <c r="AF153" i="66"/>
  <c r="AE153" i="66"/>
  <c r="AD153" i="66"/>
  <c r="AC153" i="66"/>
  <c r="AB153" i="66"/>
  <c r="AA153" i="66"/>
  <c r="Z153" i="66"/>
  <c r="Y153" i="66"/>
  <c r="X153" i="66"/>
  <c r="W153" i="66"/>
  <c r="V153" i="66"/>
  <c r="U153" i="66"/>
  <c r="T153" i="66"/>
  <c r="S153" i="66"/>
  <c r="R153" i="66"/>
  <c r="Q153" i="66"/>
  <c r="P153" i="66"/>
  <c r="O153" i="66"/>
  <c r="N153" i="66"/>
  <c r="M153" i="66"/>
  <c r="L153" i="66"/>
  <c r="K153" i="66"/>
  <c r="J153" i="66"/>
  <c r="I153" i="66"/>
  <c r="H153" i="66"/>
  <c r="G153" i="66"/>
  <c r="F153" i="66"/>
  <c r="E153" i="66"/>
  <c r="D153" i="66"/>
  <c r="C153" i="66"/>
  <c r="B153" i="66"/>
  <c r="CY152" i="66"/>
  <c r="CX152" i="66"/>
  <c r="CW152" i="66"/>
  <c r="CV152" i="66"/>
  <c r="CU152" i="66"/>
  <c r="CT152" i="66"/>
  <c r="CS152" i="66"/>
  <c r="CR152" i="66"/>
  <c r="CQ152" i="66"/>
  <c r="CP152" i="66"/>
  <c r="CO152" i="66"/>
  <c r="CN152" i="66"/>
  <c r="CM152" i="66"/>
  <c r="CL152" i="66"/>
  <c r="CK152" i="66"/>
  <c r="CJ152" i="66"/>
  <c r="CI152" i="66"/>
  <c r="CH152" i="66"/>
  <c r="CG152" i="66"/>
  <c r="CF152" i="66"/>
  <c r="CE152" i="66"/>
  <c r="CD152" i="66"/>
  <c r="CC152" i="66"/>
  <c r="CB152" i="66"/>
  <c r="CA152" i="66"/>
  <c r="BZ152" i="66"/>
  <c r="BY152" i="66"/>
  <c r="BX152" i="66"/>
  <c r="BW152" i="66"/>
  <c r="BV152" i="66"/>
  <c r="BU152" i="66"/>
  <c r="BT152" i="66"/>
  <c r="BP152" i="66"/>
  <c r="BO152" i="66"/>
  <c r="BN152" i="66"/>
  <c r="BM152" i="66"/>
  <c r="BL152" i="66"/>
  <c r="BK152" i="66"/>
  <c r="BJ152" i="66"/>
  <c r="BI152" i="66"/>
  <c r="BH152" i="66"/>
  <c r="BG152" i="66"/>
  <c r="BF152" i="66"/>
  <c r="BE152" i="66"/>
  <c r="BD152" i="66"/>
  <c r="BC152" i="66"/>
  <c r="BB152" i="66"/>
  <c r="BA152" i="66"/>
  <c r="AZ152" i="66"/>
  <c r="AY152" i="66"/>
  <c r="AX152" i="66"/>
  <c r="AW152" i="66"/>
  <c r="AV152" i="66"/>
  <c r="AU152" i="66"/>
  <c r="AT152" i="66"/>
  <c r="AS152" i="66"/>
  <c r="AR152" i="66"/>
  <c r="AQ152" i="66"/>
  <c r="AP152" i="66"/>
  <c r="AO152" i="66"/>
  <c r="AN152" i="66"/>
  <c r="AM152" i="66"/>
  <c r="AL152" i="66"/>
  <c r="AK152" i="66"/>
  <c r="AH152" i="66"/>
  <c r="AG152" i="66"/>
  <c r="AF152" i="66"/>
  <c r="AE152" i="66"/>
  <c r="AD152" i="66"/>
  <c r="AC152" i="66"/>
  <c r="AB152" i="66"/>
  <c r="AA152" i="66"/>
  <c r="Z152" i="66"/>
  <c r="Y152" i="66"/>
  <c r="X152" i="66"/>
  <c r="W152" i="66"/>
  <c r="V152" i="66"/>
  <c r="U152" i="66"/>
  <c r="T152" i="66"/>
  <c r="S152" i="66"/>
  <c r="R152" i="66"/>
  <c r="Q152" i="66"/>
  <c r="P152" i="66"/>
  <c r="O152" i="66"/>
  <c r="N152" i="66"/>
  <c r="M152" i="66"/>
  <c r="L152" i="66"/>
  <c r="K152" i="66"/>
  <c r="J152" i="66"/>
  <c r="I152" i="66"/>
  <c r="H152" i="66"/>
  <c r="G152" i="66"/>
  <c r="F152" i="66"/>
  <c r="E152" i="66"/>
  <c r="D152" i="66"/>
  <c r="C152" i="66"/>
  <c r="B152" i="66"/>
  <c r="CY151" i="66"/>
  <c r="CX151" i="66"/>
  <c r="CW151" i="66"/>
  <c r="CV151" i="66"/>
  <c r="CU151" i="66"/>
  <c r="CT151" i="66"/>
  <c r="CS151" i="66"/>
  <c r="CR151" i="66"/>
  <c r="CQ151" i="66"/>
  <c r="CP151" i="66"/>
  <c r="CO151" i="66"/>
  <c r="CN151" i="66"/>
  <c r="CM151" i="66"/>
  <c r="CL151" i="66"/>
  <c r="CK151" i="66"/>
  <c r="CJ151" i="66"/>
  <c r="CI151" i="66"/>
  <c r="CH151" i="66"/>
  <c r="CG151" i="66"/>
  <c r="CF151" i="66"/>
  <c r="CE151" i="66"/>
  <c r="CD151" i="66"/>
  <c r="CC151" i="66"/>
  <c r="CB151" i="66"/>
  <c r="CA151" i="66"/>
  <c r="BZ151" i="66"/>
  <c r="BY151" i="66"/>
  <c r="BX151" i="66"/>
  <c r="BW151" i="66"/>
  <c r="BV151" i="66"/>
  <c r="BU151" i="66"/>
  <c r="BT151" i="66"/>
  <c r="BP151" i="66"/>
  <c r="BO151" i="66"/>
  <c r="BN151" i="66"/>
  <c r="BM151" i="66"/>
  <c r="BL151" i="66"/>
  <c r="BK151" i="66"/>
  <c r="BJ151" i="66"/>
  <c r="BI151" i="66"/>
  <c r="BH151" i="66"/>
  <c r="BG151" i="66"/>
  <c r="BF151" i="66"/>
  <c r="BE151" i="66"/>
  <c r="BD151" i="66"/>
  <c r="BC151" i="66"/>
  <c r="BB151" i="66"/>
  <c r="BA151" i="66"/>
  <c r="AZ151" i="66"/>
  <c r="AY151" i="66"/>
  <c r="AX151" i="66"/>
  <c r="AW151" i="66"/>
  <c r="AV151" i="66"/>
  <c r="AU151" i="66"/>
  <c r="AT151" i="66"/>
  <c r="AS151" i="66"/>
  <c r="AR151" i="66"/>
  <c r="AQ151" i="66"/>
  <c r="AP151" i="66"/>
  <c r="AO151" i="66"/>
  <c r="AN151" i="66"/>
  <c r="AM151" i="66"/>
  <c r="AL151" i="66"/>
  <c r="AK151" i="66"/>
  <c r="AH151" i="66"/>
  <c r="AG151" i="66"/>
  <c r="AF151" i="66"/>
  <c r="AE151" i="66"/>
  <c r="AD151" i="66"/>
  <c r="AC151" i="66"/>
  <c r="AB151" i="66"/>
  <c r="AA151" i="66"/>
  <c r="Z151" i="66"/>
  <c r="Y151" i="66"/>
  <c r="X151" i="66"/>
  <c r="W151" i="66"/>
  <c r="V151" i="66"/>
  <c r="U151" i="66"/>
  <c r="T151" i="66"/>
  <c r="S151" i="66"/>
  <c r="R151" i="66"/>
  <c r="Q151" i="66"/>
  <c r="P151" i="66"/>
  <c r="O151" i="66"/>
  <c r="N151" i="66"/>
  <c r="M151" i="66"/>
  <c r="L151" i="66"/>
  <c r="K151" i="66"/>
  <c r="J151" i="66"/>
  <c r="I151" i="66"/>
  <c r="H151" i="66"/>
  <c r="G151" i="66"/>
  <c r="F151" i="66"/>
  <c r="E151" i="66"/>
  <c r="D151" i="66"/>
  <c r="C151" i="66"/>
  <c r="B151" i="66"/>
  <c r="CY150" i="66"/>
  <c r="CX150" i="66"/>
  <c r="CW150" i="66"/>
  <c r="CV150" i="66"/>
  <c r="CU150" i="66"/>
  <c r="CT150" i="66"/>
  <c r="CS150" i="66"/>
  <c r="CR150" i="66"/>
  <c r="CQ150" i="66"/>
  <c r="CP150" i="66"/>
  <c r="CO150" i="66"/>
  <c r="CN150" i="66"/>
  <c r="CM150" i="66"/>
  <c r="CL150" i="66"/>
  <c r="CK150" i="66"/>
  <c r="CJ150" i="66"/>
  <c r="CI150" i="66"/>
  <c r="CH150" i="66"/>
  <c r="CG150" i="66"/>
  <c r="CF150" i="66"/>
  <c r="CE150" i="66"/>
  <c r="CD150" i="66"/>
  <c r="CC150" i="66"/>
  <c r="CB150" i="66"/>
  <c r="CA150" i="66"/>
  <c r="BZ150" i="66"/>
  <c r="BY150" i="66"/>
  <c r="BX150" i="66"/>
  <c r="BW150" i="66"/>
  <c r="BV150" i="66"/>
  <c r="BU150" i="66"/>
  <c r="BT150" i="66"/>
  <c r="BP150" i="66"/>
  <c r="BO150" i="66"/>
  <c r="BN150" i="66"/>
  <c r="BM150" i="66"/>
  <c r="BL150" i="66"/>
  <c r="BK150" i="66"/>
  <c r="BJ150" i="66"/>
  <c r="BI150" i="66"/>
  <c r="BH150" i="66"/>
  <c r="BG150" i="66"/>
  <c r="BF150" i="66"/>
  <c r="BE150" i="66"/>
  <c r="BD150" i="66"/>
  <c r="BC150" i="66"/>
  <c r="BB150" i="66"/>
  <c r="BA150" i="66"/>
  <c r="AZ150" i="66"/>
  <c r="AY150" i="66"/>
  <c r="AX150" i="66"/>
  <c r="AW150" i="66"/>
  <c r="AV150" i="66"/>
  <c r="AU150" i="66"/>
  <c r="AT150" i="66"/>
  <c r="AS150" i="66"/>
  <c r="AR150" i="66"/>
  <c r="AQ150" i="66"/>
  <c r="AP150" i="66"/>
  <c r="AO150" i="66"/>
  <c r="AN150" i="66"/>
  <c r="AM150" i="66"/>
  <c r="AL150" i="66"/>
  <c r="AK150" i="66"/>
  <c r="AH150" i="66"/>
  <c r="AG150" i="66"/>
  <c r="AF150" i="66"/>
  <c r="AE150" i="66"/>
  <c r="AD150" i="66"/>
  <c r="AC150" i="66"/>
  <c r="AB150" i="66"/>
  <c r="AA150" i="66"/>
  <c r="Z150" i="66"/>
  <c r="Y150" i="66"/>
  <c r="X150" i="66"/>
  <c r="W150" i="66"/>
  <c r="V150" i="66"/>
  <c r="U150" i="66"/>
  <c r="T150" i="66"/>
  <c r="S150" i="66"/>
  <c r="R150" i="66"/>
  <c r="Q150" i="66"/>
  <c r="P150" i="66"/>
  <c r="O150" i="66"/>
  <c r="N150" i="66"/>
  <c r="M150" i="66"/>
  <c r="L150" i="66"/>
  <c r="K150" i="66"/>
  <c r="J150" i="66"/>
  <c r="I150" i="66"/>
  <c r="H150" i="66"/>
  <c r="G150" i="66"/>
  <c r="F150" i="66"/>
  <c r="E150" i="66"/>
  <c r="D150" i="66"/>
  <c r="C150" i="66"/>
  <c r="B150" i="66"/>
  <c r="CY149" i="66"/>
  <c r="CX149" i="66"/>
  <c r="CW149" i="66"/>
  <c r="CV149" i="66"/>
  <c r="CU149" i="66"/>
  <c r="CT149" i="66"/>
  <c r="CS149" i="66"/>
  <c r="CR149" i="66"/>
  <c r="CQ149" i="66"/>
  <c r="CP149" i="66"/>
  <c r="CO149" i="66"/>
  <c r="CN149" i="66"/>
  <c r="CM149" i="66"/>
  <c r="CL149" i="66"/>
  <c r="CK149" i="66"/>
  <c r="CJ149" i="66"/>
  <c r="CI149" i="66"/>
  <c r="CH149" i="66"/>
  <c r="CG149" i="66"/>
  <c r="CF149" i="66"/>
  <c r="CE149" i="66"/>
  <c r="CD149" i="66"/>
  <c r="CC149" i="66"/>
  <c r="CB149" i="66"/>
  <c r="CA149" i="66"/>
  <c r="BZ149" i="66"/>
  <c r="BY149" i="66"/>
  <c r="BX149" i="66"/>
  <c r="BW149" i="66"/>
  <c r="BV149" i="66"/>
  <c r="BU149" i="66"/>
  <c r="BT149" i="66"/>
  <c r="BP149" i="66"/>
  <c r="BO149" i="66"/>
  <c r="BN149" i="66"/>
  <c r="BM149" i="66"/>
  <c r="BL149" i="66"/>
  <c r="BK149" i="66"/>
  <c r="BJ149" i="66"/>
  <c r="BI149" i="66"/>
  <c r="BH149" i="66"/>
  <c r="BG149" i="66"/>
  <c r="BF149" i="66"/>
  <c r="BE149" i="66"/>
  <c r="BD149" i="66"/>
  <c r="BC149" i="66"/>
  <c r="BB149" i="66"/>
  <c r="BA149" i="66"/>
  <c r="AZ149" i="66"/>
  <c r="AY149" i="66"/>
  <c r="AX149" i="66"/>
  <c r="AW149" i="66"/>
  <c r="AV149" i="66"/>
  <c r="AU149" i="66"/>
  <c r="AT149" i="66"/>
  <c r="AS149" i="66"/>
  <c r="AR149" i="66"/>
  <c r="AQ149" i="66"/>
  <c r="AP149" i="66"/>
  <c r="AO149" i="66"/>
  <c r="AN149" i="66"/>
  <c r="AM149" i="66"/>
  <c r="AL149" i="66"/>
  <c r="AK149" i="66"/>
  <c r="AH149" i="66"/>
  <c r="AG149" i="66"/>
  <c r="AF149" i="66"/>
  <c r="AE149" i="66"/>
  <c r="AD149" i="66"/>
  <c r="AC149" i="66"/>
  <c r="AB149" i="66"/>
  <c r="AA149" i="66"/>
  <c r="Z149" i="66"/>
  <c r="Y149" i="66"/>
  <c r="X149" i="66"/>
  <c r="W149" i="66"/>
  <c r="V149" i="66"/>
  <c r="U149" i="66"/>
  <c r="T149" i="66"/>
  <c r="S149" i="66"/>
  <c r="R149" i="66"/>
  <c r="Q149" i="66"/>
  <c r="P149" i="66"/>
  <c r="O149" i="66"/>
  <c r="N149" i="66"/>
  <c r="M149" i="66"/>
  <c r="L149" i="66"/>
  <c r="K149" i="66"/>
  <c r="J149" i="66"/>
  <c r="I149" i="66"/>
  <c r="H149" i="66"/>
  <c r="G149" i="66"/>
  <c r="F149" i="66"/>
  <c r="E149" i="66"/>
  <c r="D149" i="66"/>
  <c r="C149" i="66"/>
  <c r="B149" i="66"/>
  <c r="CY148" i="66"/>
  <c r="CX148" i="66"/>
  <c r="CW148" i="66"/>
  <c r="CV148" i="66"/>
  <c r="CU148" i="66"/>
  <c r="CT148" i="66"/>
  <c r="CS148" i="66"/>
  <c r="CR148" i="66"/>
  <c r="CQ148" i="66"/>
  <c r="CP148" i="66"/>
  <c r="CO148" i="66"/>
  <c r="CN148" i="66"/>
  <c r="CM148" i="66"/>
  <c r="CL148" i="66"/>
  <c r="CK148" i="66"/>
  <c r="CJ148" i="66"/>
  <c r="CI148" i="66"/>
  <c r="CH148" i="66"/>
  <c r="CG148" i="66"/>
  <c r="CF148" i="66"/>
  <c r="CE148" i="66"/>
  <c r="CD148" i="66"/>
  <c r="CC148" i="66"/>
  <c r="CB148" i="66"/>
  <c r="CA148" i="66"/>
  <c r="BZ148" i="66"/>
  <c r="BY148" i="66"/>
  <c r="BX148" i="66"/>
  <c r="BW148" i="66"/>
  <c r="BV148" i="66"/>
  <c r="BU148" i="66"/>
  <c r="BT148" i="66"/>
  <c r="BP148" i="66"/>
  <c r="BO148" i="66"/>
  <c r="BN148" i="66"/>
  <c r="BM148" i="66"/>
  <c r="BL148" i="66"/>
  <c r="BK148" i="66"/>
  <c r="BJ148" i="66"/>
  <c r="BI148" i="66"/>
  <c r="BH148" i="66"/>
  <c r="BG148" i="66"/>
  <c r="BF148" i="66"/>
  <c r="BE148" i="66"/>
  <c r="BD148" i="66"/>
  <c r="BC148" i="66"/>
  <c r="BB148" i="66"/>
  <c r="BA148" i="66"/>
  <c r="AZ148" i="66"/>
  <c r="AY148" i="66"/>
  <c r="AX148" i="66"/>
  <c r="AW148" i="66"/>
  <c r="AV148" i="66"/>
  <c r="AU148" i="66"/>
  <c r="AT148" i="66"/>
  <c r="AS148" i="66"/>
  <c r="AR148" i="66"/>
  <c r="AQ148" i="66"/>
  <c r="AP148" i="66"/>
  <c r="AO148" i="66"/>
  <c r="AN148" i="66"/>
  <c r="AM148" i="66"/>
  <c r="AL148" i="66"/>
  <c r="AK148" i="66"/>
  <c r="AH148" i="66"/>
  <c r="AG148" i="66"/>
  <c r="AF148" i="66"/>
  <c r="AE148" i="66"/>
  <c r="AD148" i="66"/>
  <c r="AC148" i="66"/>
  <c r="AB148" i="66"/>
  <c r="AA148" i="66"/>
  <c r="Z148" i="66"/>
  <c r="Y148" i="66"/>
  <c r="X148" i="66"/>
  <c r="W148" i="66"/>
  <c r="V148" i="66"/>
  <c r="U148" i="66"/>
  <c r="T148" i="66"/>
  <c r="S148" i="66"/>
  <c r="R148" i="66"/>
  <c r="Q148" i="66"/>
  <c r="P148" i="66"/>
  <c r="O148" i="66"/>
  <c r="N148" i="66"/>
  <c r="M148" i="66"/>
  <c r="L148" i="66"/>
  <c r="K148" i="66"/>
  <c r="J148" i="66"/>
  <c r="I148" i="66"/>
  <c r="H148" i="66"/>
  <c r="G148" i="66"/>
  <c r="F148" i="66"/>
  <c r="E148" i="66"/>
  <c r="D148" i="66"/>
  <c r="C148" i="66"/>
  <c r="B148" i="66"/>
  <c r="CY147" i="66"/>
  <c r="CX147" i="66"/>
  <c r="CW147" i="66"/>
  <c r="CV147" i="66"/>
  <c r="CU147" i="66"/>
  <c r="CT147" i="66"/>
  <c r="CS147" i="66"/>
  <c r="CR147" i="66"/>
  <c r="CQ147" i="66"/>
  <c r="CP147" i="66"/>
  <c r="CO147" i="66"/>
  <c r="CN147" i="66"/>
  <c r="CM147" i="66"/>
  <c r="CL147" i="66"/>
  <c r="CK147" i="66"/>
  <c r="CJ147" i="66"/>
  <c r="CI147" i="66"/>
  <c r="CH147" i="66"/>
  <c r="CG147" i="66"/>
  <c r="CF147" i="66"/>
  <c r="CE147" i="66"/>
  <c r="CD147" i="66"/>
  <c r="CC147" i="66"/>
  <c r="CB147" i="66"/>
  <c r="CA147" i="66"/>
  <c r="BZ147" i="66"/>
  <c r="BY147" i="66"/>
  <c r="BX147" i="66"/>
  <c r="BW147" i="66"/>
  <c r="BV147" i="66"/>
  <c r="BU147" i="66"/>
  <c r="BT147" i="66"/>
  <c r="BP147" i="66"/>
  <c r="BO147" i="66"/>
  <c r="BN147" i="66"/>
  <c r="BM147" i="66"/>
  <c r="BL147" i="66"/>
  <c r="BK147" i="66"/>
  <c r="BJ147" i="66"/>
  <c r="BI147" i="66"/>
  <c r="BH147" i="66"/>
  <c r="BG147" i="66"/>
  <c r="BF147" i="66"/>
  <c r="BE147" i="66"/>
  <c r="BD147" i="66"/>
  <c r="BC147" i="66"/>
  <c r="BB147" i="66"/>
  <c r="BA147" i="66"/>
  <c r="AZ147" i="66"/>
  <c r="AY147" i="66"/>
  <c r="AX147" i="66"/>
  <c r="AW147" i="66"/>
  <c r="AV147" i="66"/>
  <c r="AU147" i="66"/>
  <c r="AT147" i="66"/>
  <c r="AS147" i="66"/>
  <c r="AR147" i="66"/>
  <c r="AQ147" i="66"/>
  <c r="AP147" i="66"/>
  <c r="AO147" i="66"/>
  <c r="AN147" i="66"/>
  <c r="AM147" i="66"/>
  <c r="AL147" i="66"/>
  <c r="AK147" i="66"/>
  <c r="AH147" i="66"/>
  <c r="AG147" i="66"/>
  <c r="AF147" i="66"/>
  <c r="AE147" i="66"/>
  <c r="AD147" i="66"/>
  <c r="AC147" i="66"/>
  <c r="AB147" i="66"/>
  <c r="AA147" i="66"/>
  <c r="Z147" i="66"/>
  <c r="Y147" i="66"/>
  <c r="X147" i="66"/>
  <c r="W147" i="66"/>
  <c r="V147" i="66"/>
  <c r="U147" i="66"/>
  <c r="T147" i="66"/>
  <c r="S147" i="66"/>
  <c r="R147" i="66"/>
  <c r="Q147" i="66"/>
  <c r="P147" i="66"/>
  <c r="O147" i="66"/>
  <c r="N147" i="66"/>
  <c r="M147" i="66"/>
  <c r="L147" i="66"/>
  <c r="K147" i="66"/>
  <c r="J147" i="66"/>
  <c r="I147" i="66"/>
  <c r="H147" i="66"/>
  <c r="G147" i="66"/>
  <c r="F147" i="66"/>
  <c r="E147" i="66"/>
  <c r="D147" i="66"/>
  <c r="C147" i="66"/>
  <c r="B147" i="66"/>
  <c r="CY146" i="66"/>
  <c r="CX146" i="66"/>
  <c r="CW146" i="66"/>
  <c r="CV146" i="66"/>
  <c r="CU146" i="66"/>
  <c r="CT146" i="66"/>
  <c r="CS146" i="66"/>
  <c r="CR146" i="66"/>
  <c r="CQ146" i="66"/>
  <c r="CP146" i="66"/>
  <c r="CO146" i="66"/>
  <c r="CN146" i="66"/>
  <c r="CM146" i="66"/>
  <c r="CL146" i="66"/>
  <c r="CK146" i="66"/>
  <c r="CJ146" i="66"/>
  <c r="CI146" i="66"/>
  <c r="CH146" i="66"/>
  <c r="CG146" i="66"/>
  <c r="CF146" i="66"/>
  <c r="CE146" i="66"/>
  <c r="CD146" i="66"/>
  <c r="CC146" i="66"/>
  <c r="CB146" i="66"/>
  <c r="CA146" i="66"/>
  <c r="BZ146" i="66"/>
  <c r="BY146" i="66"/>
  <c r="BX146" i="66"/>
  <c r="BW146" i="66"/>
  <c r="BV146" i="66"/>
  <c r="BU146" i="66"/>
  <c r="BT146" i="66"/>
  <c r="BP146" i="66"/>
  <c r="BO146" i="66"/>
  <c r="BN146" i="66"/>
  <c r="BM146" i="66"/>
  <c r="BL146" i="66"/>
  <c r="BK146" i="66"/>
  <c r="BJ146" i="66"/>
  <c r="BI146" i="66"/>
  <c r="BH146" i="66"/>
  <c r="BG146" i="66"/>
  <c r="BF146" i="66"/>
  <c r="BE146" i="66"/>
  <c r="BD146" i="66"/>
  <c r="BC146" i="66"/>
  <c r="BB146" i="66"/>
  <c r="BA146" i="66"/>
  <c r="AZ146" i="66"/>
  <c r="AY146" i="66"/>
  <c r="AX146" i="66"/>
  <c r="AW146" i="66"/>
  <c r="AV146" i="66"/>
  <c r="AU146" i="66"/>
  <c r="AT146" i="66"/>
  <c r="AS146" i="66"/>
  <c r="AR146" i="66"/>
  <c r="AQ146" i="66"/>
  <c r="AP146" i="66"/>
  <c r="AO146" i="66"/>
  <c r="AN146" i="66"/>
  <c r="AM146" i="66"/>
  <c r="AL146" i="66"/>
  <c r="AK146" i="66"/>
  <c r="AH146" i="66"/>
  <c r="AG146" i="66"/>
  <c r="AF146" i="66"/>
  <c r="AE146" i="66"/>
  <c r="AD146" i="66"/>
  <c r="AC146" i="66"/>
  <c r="AB146" i="66"/>
  <c r="AA146" i="66"/>
  <c r="Z146" i="66"/>
  <c r="Y146" i="66"/>
  <c r="X146" i="66"/>
  <c r="W146" i="66"/>
  <c r="V146" i="66"/>
  <c r="U146" i="66"/>
  <c r="T146" i="66"/>
  <c r="S146" i="66"/>
  <c r="R146" i="66"/>
  <c r="Q146" i="66"/>
  <c r="P146" i="66"/>
  <c r="O146" i="66"/>
  <c r="N146" i="66"/>
  <c r="M146" i="66"/>
  <c r="L146" i="66"/>
  <c r="K146" i="66"/>
  <c r="J146" i="66"/>
  <c r="I146" i="66"/>
  <c r="H146" i="66"/>
  <c r="G146" i="66"/>
  <c r="F146" i="66"/>
  <c r="E146" i="66"/>
  <c r="D146" i="66"/>
  <c r="C146" i="66"/>
  <c r="B146" i="66"/>
  <c r="CY145" i="66"/>
  <c r="CX145" i="66"/>
  <c r="CW145" i="66"/>
  <c r="CV145" i="66"/>
  <c r="CU145" i="66"/>
  <c r="CT145" i="66"/>
  <c r="CS145" i="66"/>
  <c r="CR145" i="66"/>
  <c r="CQ145" i="66"/>
  <c r="CP145" i="66"/>
  <c r="CO145" i="66"/>
  <c r="CN145" i="66"/>
  <c r="CM145" i="66"/>
  <c r="CL145" i="66"/>
  <c r="CK145" i="66"/>
  <c r="CJ145" i="66"/>
  <c r="CI145" i="66"/>
  <c r="CH145" i="66"/>
  <c r="CG145" i="66"/>
  <c r="CF145" i="66"/>
  <c r="CE145" i="66"/>
  <c r="CD145" i="66"/>
  <c r="CC145" i="66"/>
  <c r="CB145" i="66"/>
  <c r="CA145" i="66"/>
  <c r="BZ145" i="66"/>
  <c r="BY145" i="66"/>
  <c r="BX145" i="66"/>
  <c r="BW145" i="66"/>
  <c r="BV145" i="66"/>
  <c r="BU145" i="66"/>
  <c r="BT145" i="66"/>
  <c r="BP145" i="66"/>
  <c r="BO145" i="66"/>
  <c r="BN145" i="66"/>
  <c r="BM145" i="66"/>
  <c r="BL145" i="66"/>
  <c r="BK145" i="66"/>
  <c r="BJ145" i="66"/>
  <c r="BI145" i="66"/>
  <c r="BH145" i="66"/>
  <c r="BG145" i="66"/>
  <c r="BF145" i="66"/>
  <c r="BE145" i="66"/>
  <c r="BD145" i="66"/>
  <c r="BC145" i="66"/>
  <c r="BB145" i="66"/>
  <c r="BA145" i="66"/>
  <c r="AZ145" i="66"/>
  <c r="AY145" i="66"/>
  <c r="AX145" i="66"/>
  <c r="AW145" i="66"/>
  <c r="AV145" i="66"/>
  <c r="AU145" i="66"/>
  <c r="AT145" i="66"/>
  <c r="AS145" i="66"/>
  <c r="AR145" i="66"/>
  <c r="AQ145" i="66"/>
  <c r="AP145" i="66"/>
  <c r="AO145" i="66"/>
  <c r="AN145" i="66"/>
  <c r="AM145" i="66"/>
  <c r="AL145" i="66"/>
  <c r="AK145" i="66"/>
  <c r="AH145" i="66"/>
  <c r="AG145" i="66"/>
  <c r="AF145" i="66"/>
  <c r="AE145" i="66"/>
  <c r="AD145" i="66"/>
  <c r="AC145" i="66"/>
  <c r="AB145" i="66"/>
  <c r="AA145" i="66"/>
  <c r="Z145" i="66"/>
  <c r="Y145" i="66"/>
  <c r="X145" i="66"/>
  <c r="W145" i="66"/>
  <c r="V145" i="66"/>
  <c r="U145" i="66"/>
  <c r="T145" i="66"/>
  <c r="S145" i="66"/>
  <c r="R145" i="66"/>
  <c r="Q145" i="66"/>
  <c r="P145" i="66"/>
  <c r="O145" i="66"/>
  <c r="N145" i="66"/>
  <c r="M145" i="66"/>
  <c r="L145" i="66"/>
  <c r="K145" i="66"/>
  <c r="J145" i="66"/>
  <c r="I145" i="66"/>
  <c r="H145" i="66"/>
  <c r="G145" i="66"/>
  <c r="F145" i="66"/>
  <c r="E145" i="66"/>
  <c r="D145" i="66"/>
  <c r="C145" i="66"/>
  <c r="B145" i="66"/>
  <c r="CY142" i="66"/>
  <c r="CX142" i="66"/>
  <c r="CW142" i="66"/>
  <c r="CV142" i="66"/>
  <c r="CU142" i="66"/>
  <c r="CT142" i="66"/>
  <c r="CS142" i="66"/>
  <c r="CR142" i="66"/>
  <c r="CQ142" i="66"/>
  <c r="CP142" i="66"/>
  <c r="CO142" i="66"/>
  <c r="CN142" i="66"/>
  <c r="CM142" i="66"/>
  <c r="CL142" i="66"/>
  <c r="CK142" i="66"/>
  <c r="CJ142" i="66"/>
  <c r="CI142" i="66"/>
  <c r="CH142" i="66"/>
  <c r="CG142" i="66"/>
  <c r="CF142" i="66"/>
  <c r="CE142" i="66"/>
  <c r="CD142" i="66"/>
  <c r="CC142" i="66"/>
  <c r="CB142" i="66"/>
  <c r="CA142" i="66"/>
  <c r="BZ142" i="66"/>
  <c r="BY142" i="66"/>
  <c r="BX142" i="66"/>
  <c r="BW142" i="66"/>
  <c r="BV142" i="66"/>
  <c r="BU142" i="66"/>
  <c r="BT142" i="66"/>
  <c r="BP142" i="66"/>
  <c r="BO142" i="66"/>
  <c r="BN142" i="66"/>
  <c r="BM142" i="66"/>
  <c r="BL142" i="66"/>
  <c r="BK142" i="66"/>
  <c r="BJ142" i="66"/>
  <c r="BI142" i="66"/>
  <c r="BH142" i="66"/>
  <c r="BG142" i="66"/>
  <c r="BF142" i="66"/>
  <c r="BE142" i="66"/>
  <c r="BD142" i="66"/>
  <c r="BC142" i="66"/>
  <c r="BB142" i="66"/>
  <c r="BA142" i="66"/>
  <c r="AZ142" i="66"/>
  <c r="AY142" i="66"/>
  <c r="AX142" i="66"/>
  <c r="AW142" i="66"/>
  <c r="AV142" i="66"/>
  <c r="AU142" i="66"/>
  <c r="AT142" i="66"/>
  <c r="AS142" i="66"/>
  <c r="AR142" i="66"/>
  <c r="AQ142" i="66"/>
  <c r="AP142" i="66"/>
  <c r="AO142" i="66"/>
  <c r="AN142" i="66"/>
  <c r="AM142" i="66"/>
  <c r="AL142" i="66"/>
  <c r="AK142" i="66"/>
  <c r="AH142" i="66"/>
  <c r="AG142" i="66"/>
  <c r="AF142" i="66"/>
  <c r="AE142" i="66"/>
  <c r="AD142" i="66"/>
  <c r="AC142" i="66"/>
  <c r="AB142" i="66"/>
  <c r="AA142" i="66"/>
  <c r="Z142" i="66"/>
  <c r="Y142" i="66"/>
  <c r="X142" i="66"/>
  <c r="W142" i="66"/>
  <c r="V142" i="66"/>
  <c r="U142" i="66"/>
  <c r="T142" i="66"/>
  <c r="S142" i="66"/>
  <c r="R142" i="66"/>
  <c r="Q142" i="66"/>
  <c r="P142" i="66"/>
  <c r="O142" i="66"/>
  <c r="N142" i="66"/>
  <c r="M142" i="66"/>
  <c r="L142" i="66"/>
  <c r="K142" i="66"/>
  <c r="J142" i="66"/>
  <c r="I142" i="66"/>
  <c r="H142" i="66"/>
  <c r="G142" i="66"/>
  <c r="F142" i="66"/>
  <c r="E142" i="66"/>
  <c r="D142" i="66"/>
  <c r="C142" i="66"/>
  <c r="B142" i="66"/>
  <c r="CY141" i="66"/>
  <c r="CX141" i="66"/>
  <c r="CW141" i="66"/>
  <c r="CV141" i="66"/>
  <c r="CU141" i="66"/>
  <c r="CT141" i="66"/>
  <c r="CS141" i="66"/>
  <c r="CR141" i="66"/>
  <c r="CQ141" i="66"/>
  <c r="CP141" i="66"/>
  <c r="CO141" i="66"/>
  <c r="CN141" i="66"/>
  <c r="CM141" i="66"/>
  <c r="CL141" i="66"/>
  <c r="CK141" i="66"/>
  <c r="CJ141" i="66"/>
  <c r="CI141" i="66"/>
  <c r="CH141" i="66"/>
  <c r="CG141" i="66"/>
  <c r="CF141" i="66"/>
  <c r="CE141" i="66"/>
  <c r="CD141" i="66"/>
  <c r="CC141" i="66"/>
  <c r="CB141" i="66"/>
  <c r="CA141" i="66"/>
  <c r="BZ141" i="66"/>
  <c r="BY141" i="66"/>
  <c r="BX141" i="66"/>
  <c r="BW141" i="66"/>
  <c r="BV141" i="66"/>
  <c r="BU141" i="66"/>
  <c r="BT141" i="66"/>
  <c r="BP141" i="66"/>
  <c r="BO141" i="66"/>
  <c r="BN141" i="66"/>
  <c r="BM141" i="66"/>
  <c r="BL141" i="66"/>
  <c r="BK141" i="66"/>
  <c r="BJ141" i="66"/>
  <c r="BI141" i="66"/>
  <c r="BH141" i="66"/>
  <c r="BG141" i="66"/>
  <c r="BF141" i="66"/>
  <c r="BE141" i="66"/>
  <c r="BD141" i="66"/>
  <c r="BC141" i="66"/>
  <c r="BB141" i="66"/>
  <c r="BA141" i="66"/>
  <c r="AZ141" i="66"/>
  <c r="AY141" i="66"/>
  <c r="AX141" i="66"/>
  <c r="AW141" i="66"/>
  <c r="AV141" i="66"/>
  <c r="AU141" i="66"/>
  <c r="AT141" i="66"/>
  <c r="AS141" i="66"/>
  <c r="AR141" i="66"/>
  <c r="AQ141" i="66"/>
  <c r="AP141" i="66"/>
  <c r="AO141" i="66"/>
  <c r="AN141" i="66"/>
  <c r="AM141" i="66"/>
  <c r="AL141" i="66"/>
  <c r="AK141" i="66"/>
  <c r="AH141" i="66"/>
  <c r="AG141" i="66"/>
  <c r="AF141" i="66"/>
  <c r="AE141" i="66"/>
  <c r="AD141" i="66"/>
  <c r="AC141" i="66"/>
  <c r="AB141" i="66"/>
  <c r="AA141" i="66"/>
  <c r="Z141" i="66"/>
  <c r="Y141" i="66"/>
  <c r="X141" i="66"/>
  <c r="W141" i="66"/>
  <c r="V141" i="66"/>
  <c r="U141" i="66"/>
  <c r="T141" i="66"/>
  <c r="S141" i="66"/>
  <c r="R141" i="66"/>
  <c r="Q141" i="66"/>
  <c r="P141" i="66"/>
  <c r="O141" i="66"/>
  <c r="N141" i="66"/>
  <c r="M141" i="66"/>
  <c r="L141" i="66"/>
  <c r="K141" i="66"/>
  <c r="J141" i="66"/>
  <c r="I141" i="66"/>
  <c r="H141" i="66"/>
  <c r="G141" i="66"/>
  <c r="F141" i="66"/>
  <c r="E141" i="66"/>
  <c r="D141" i="66"/>
  <c r="C141" i="66"/>
  <c r="B141" i="66"/>
  <c r="CY140" i="66"/>
  <c r="CX140" i="66"/>
  <c r="CW140" i="66"/>
  <c r="CV140" i="66"/>
  <c r="CU140" i="66"/>
  <c r="CT140" i="66"/>
  <c r="CS140" i="66"/>
  <c r="CR140" i="66"/>
  <c r="CQ140" i="66"/>
  <c r="CP140" i="66"/>
  <c r="CO140" i="66"/>
  <c r="CN140" i="66"/>
  <c r="CM140" i="66"/>
  <c r="CL140" i="66"/>
  <c r="CK140" i="66"/>
  <c r="CJ140" i="66"/>
  <c r="CI140" i="66"/>
  <c r="CH140" i="66"/>
  <c r="CG140" i="66"/>
  <c r="CF140" i="66"/>
  <c r="CE140" i="66"/>
  <c r="CD140" i="66"/>
  <c r="CC140" i="66"/>
  <c r="CB140" i="66"/>
  <c r="CA140" i="66"/>
  <c r="BZ140" i="66"/>
  <c r="BY140" i="66"/>
  <c r="BX140" i="66"/>
  <c r="BW140" i="66"/>
  <c r="BV140" i="66"/>
  <c r="BU140" i="66"/>
  <c r="BT140" i="66"/>
  <c r="BP140" i="66"/>
  <c r="BO140" i="66"/>
  <c r="BN140" i="66"/>
  <c r="BM140" i="66"/>
  <c r="BL140" i="66"/>
  <c r="BK140" i="66"/>
  <c r="BJ140" i="66"/>
  <c r="BI140" i="66"/>
  <c r="BH140" i="66"/>
  <c r="BG140" i="66"/>
  <c r="BF140" i="66"/>
  <c r="BE140" i="66"/>
  <c r="BD140" i="66"/>
  <c r="BC140" i="66"/>
  <c r="BB140" i="66"/>
  <c r="BA140" i="66"/>
  <c r="AZ140" i="66"/>
  <c r="AY140" i="66"/>
  <c r="AX140" i="66"/>
  <c r="AW140" i="66"/>
  <c r="AV140" i="66"/>
  <c r="AU140" i="66"/>
  <c r="AT140" i="66"/>
  <c r="AS140" i="66"/>
  <c r="AR140" i="66"/>
  <c r="AQ140" i="66"/>
  <c r="AP140" i="66"/>
  <c r="AO140" i="66"/>
  <c r="AN140" i="66"/>
  <c r="AM140" i="66"/>
  <c r="AL140" i="66"/>
  <c r="AK140" i="66"/>
  <c r="AH140" i="66"/>
  <c r="AG140" i="66"/>
  <c r="AF140" i="66"/>
  <c r="AE140" i="66"/>
  <c r="AD140" i="66"/>
  <c r="AC140" i="66"/>
  <c r="AB140" i="66"/>
  <c r="AA140" i="66"/>
  <c r="Z140" i="66"/>
  <c r="Y140" i="66"/>
  <c r="X140" i="66"/>
  <c r="W140" i="66"/>
  <c r="V140" i="66"/>
  <c r="U140" i="66"/>
  <c r="T140" i="66"/>
  <c r="S140" i="66"/>
  <c r="R140" i="66"/>
  <c r="Q140" i="66"/>
  <c r="P140" i="66"/>
  <c r="O140" i="66"/>
  <c r="N140" i="66"/>
  <c r="M140" i="66"/>
  <c r="L140" i="66"/>
  <c r="K140" i="66"/>
  <c r="J140" i="66"/>
  <c r="I140" i="66"/>
  <c r="H140" i="66"/>
  <c r="G140" i="66"/>
  <c r="F140" i="66"/>
  <c r="E140" i="66"/>
  <c r="D140" i="66"/>
  <c r="C140" i="66"/>
  <c r="B140" i="66"/>
  <c r="CY139" i="66"/>
  <c r="CX139" i="66"/>
  <c r="CW139" i="66"/>
  <c r="CV139" i="66"/>
  <c r="CU139" i="66"/>
  <c r="CT139" i="66"/>
  <c r="CS139" i="66"/>
  <c r="CR139" i="66"/>
  <c r="CQ139" i="66"/>
  <c r="CP139" i="66"/>
  <c r="CO139" i="66"/>
  <c r="CN139" i="66"/>
  <c r="CM139" i="66"/>
  <c r="CL139" i="66"/>
  <c r="CK139" i="66"/>
  <c r="CJ139" i="66"/>
  <c r="CI139" i="66"/>
  <c r="CH139" i="66"/>
  <c r="CG139" i="66"/>
  <c r="CF139" i="66"/>
  <c r="CE139" i="66"/>
  <c r="CD139" i="66"/>
  <c r="CC139" i="66"/>
  <c r="CB139" i="66"/>
  <c r="CA139" i="66"/>
  <c r="BZ139" i="66"/>
  <c r="BY139" i="66"/>
  <c r="BX139" i="66"/>
  <c r="BW139" i="66"/>
  <c r="BV139" i="66"/>
  <c r="BU139" i="66"/>
  <c r="BT139" i="66"/>
  <c r="BP139" i="66"/>
  <c r="BO139" i="66"/>
  <c r="BN139" i="66"/>
  <c r="BM139" i="66"/>
  <c r="BL139" i="66"/>
  <c r="BK139" i="66"/>
  <c r="BJ139" i="66"/>
  <c r="BI139" i="66"/>
  <c r="BH139" i="66"/>
  <c r="BG139" i="66"/>
  <c r="BF139" i="66"/>
  <c r="BE139" i="66"/>
  <c r="BD139" i="66"/>
  <c r="BC139" i="66"/>
  <c r="BB139" i="66"/>
  <c r="BA139" i="66"/>
  <c r="AZ139" i="66"/>
  <c r="AY139" i="66"/>
  <c r="AX139" i="66"/>
  <c r="AW139" i="66"/>
  <c r="AV139" i="66"/>
  <c r="AU139" i="66"/>
  <c r="AT139" i="66"/>
  <c r="AS139" i="66"/>
  <c r="AR139" i="66"/>
  <c r="AQ139" i="66"/>
  <c r="AP139" i="66"/>
  <c r="AO139" i="66"/>
  <c r="AN139" i="66"/>
  <c r="AM139" i="66"/>
  <c r="AL139" i="66"/>
  <c r="AK139" i="66"/>
  <c r="AH139" i="66"/>
  <c r="AG139" i="66"/>
  <c r="AF139" i="66"/>
  <c r="AE139" i="66"/>
  <c r="AD139" i="66"/>
  <c r="AC139" i="66"/>
  <c r="AB139" i="66"/>
  <c r="AA139" i="66"/>
  <c r="Z139" i="66"/>
  <c r="Y139" i="66"/>
  <c r="X139" i="66"/>
  <c r="W139" i="66"/>
  <c r="V139" i="66"/>
  <c r="U139" i="66"/>
  <c r="T139" i="66"/>
  <c r="S139" i="66"/>
  <c r="R139" i="66"/>
  <c r="Q139" i="66"/>
  <c r="P139" i="66"/>
  <c r="O139" i="66"/>
  <c r="N139" i="66"/>
  <c r="M139" i="66"/>
  <c r="L139" i="66"/>
  <c r="K139" i="66"/>
  <c r="J139" i="66"/>
  <c r="I139" i="66"/>
  <c r="H139" i="66"/>
  <c r="G139" i="66"/>
  <c r="F139" i="66"/>
  <c r="E139" i="66"/>
  <c r="D139" i="66"/>
  <c r="C139" i="66"/>
  <c r="B139" i="66"/>
  <c r="CY138" i="66"/>
  <c r="CX138" i="66"/>
  <c r="CW138" i="66"/>
  <c r="CV138" i="66"/>
  <c r="CU138" i="66"/>
  <c r="CT138" i="66"/>
  <c r="CS138" i="66"/>
  <c r="CR138" i="66"/>
  <c r="CQ138" i="66"/>
  <c r="CP138" i="66"/>
  <c r="CO138" i="66"/>
  <c r="CN138" i="66"/>
  <c r="CM138" i="66"/>
  <c r="CL138" i="66"/>
  <c r="CK138" i="66"/>
  <c r="CJ138" i="66"/>
  <c r="CI138" i="66"/>
  <c r="CH138" i="66"/>
  <c r="CG138" i="66"/>
  <c r="CF138" i="66"/>
  <c r="CE138" i="66"/>
  <c r="CD138" i="66"/>
  <c r="CC138" i="66"/>
  <c r="CB138" i="66"/>
  <c r="CA138" i="66"/>
  <c r="BZ138" i="66"/>
  <c r="BY138" i="66"/>
  <c r="BX138" i="66"/>
  <c r="BW138" i="66"/>
  <c r="BV138" i="66"/>
  <c r="BU138" i="66"/>
  <c r="BT138" i="66"/>
  <c r="BP138" i="66"/>
  <c r="BO138" i="66"/>
  <c r="BN138" i="66"/>
  <c r="BM138" i="66"/>
  <c r="BL138" i="66"/>
  <c r="BK138" i="66"/>
  <c r="BJ138" i="66"/>
  <c r="BI138" i="66"/>
  <c r="BH138" i="66"/>
  <c r="BG138" i="66"/>
  <c r="BF138" i="66"/>
  <c r="BE138" i="66"/>
  <c r="BD138" i="66"/>
  <c r="BC138" i="66"/>
  <c r="BB138" i="66"/>
  <c r="BA138" i="66"/>
  <c r="AZ138" i="66"/>
  <c r="AY138" i="66"/>
  <c r="AX138" i="66"/>
  <c r="AW138" i="66"/>
  <c r="AV138" i="66"/>
  <c r="AU138" i="66"/>
  <c r="AT138" i="66"/>
  <c r="AS138" i="66"/>
  <c r="AR138" i="66"/>
  <c r="AQ138" i="66"/>
  <c r="AP138" i="66"/>
  <c r="AO138" i="66"/>
  <c r="AN138" i="66"/>
  <c r="AM138" i="66"/>
  <c r="AL138" i="66"/>
  <c r="AK138" i="66"/>
  <c r="AH138" i="66"/>
  <c r="AG138" i="66"/>
  <c r="AF138" i="66"/>
  <c r="AE138" i="66"/>
  <c r="AD138" i="66"/>
  <c r="AC138" i="66"/>
  <c r="AB138" i="66"/>
  <c r="AA138" i="66"/>
  <c r="Z138" i="66"/>
  <c r="Y138" i="66"/>
  <c r="X138" i="66"/>
  <c r="W138" i="66"/>
  <c r="V138" i="66"/>
  <c r="U138" i="66"/>
  <c r="T138" i="66"/>
  <c r="S138" i="66"/>
  <c r="R138" i="66"/>
  <c r="Q138" i="66"/>
  <c r="P138" i="66"/>
  <c r="O138" i="66"/>
  <c r="N138" i="66"/>
  <c r="M138" i="66"/>
  <c r="L138" i="66"/>
  <c r="K138" i="66"/>
  <c r="J138" i="66"/>
  <c r="I138" i="66"/>
  <c r="H138" i="66"/>
  <c r="G138" i="66"/>
  <c r="F138" i="66"/>
  <c r="E138" i="66"/>
  <c r="D138" i="66"/>
  <c r="C138" i="66"/>
  <c r="B138" i="66"/>
  <c r="FP137" i="66"/>
  <c r="FO137" i="66"/>
  <c r="FN137" i="66"/>
  <c r="FM137" i="66"/>
  <c r="FL137" i="66"/>
  <c r="FK137" i="66"/>
  <c r="FJ137" i="66"/>
  <c r="FI137" i="66"/>
  <c r="FH137" i="66"/>
  <c r="FG137" i="66"/>
  <c r="FF137" i="66"/>
  <c r="FE137" i="66"/>
  <c r="FD137" i="66"/>
  <c r="FC137" i="66"/>
  <c r="FB137" i="66"/>
  <c r="FA137" i="66"/>
  <c r="EZ137" i="66"/>
  <c r="EY137" i="66"/>
  <c r="EX137" i="66"/>
  <c r="EW137" i="66"/>
  <c r="EV137" i="66"/>
  <c r="EU137" i="66"/>
  <c r="ET137" i="66"/>
  <c r="ES137" i="66"/>
  <c r="ER137" i="66"/>
  <c r="EQ137" i="66"/>
  <c r="EP137" i="66"/>
  <c r="EO137" i="66"/>
  <c r="EN137" i="66"/>
  <c r="EM137" i="66"/>
  <c r="EL137" i="66"/>
  <c r="EH137" i="66"/>
  <c r="EG137" i="66"/>
  <c r="EF137" i="66"/>
  <c r="EE137" i="66"/>
  <c r="ED137" i="66"/>
  <c r="EC137" i="66"/>
  <c r="EB137" i="66"/>
  <c r="EA137" i="66"/>
  <c r="DZ137" i="66"/>
  <c r="DY137" i="66"/>
  <c r="DX137" i="66"/>
  <c r="DW137" i="66"/>
  <c r="DV137" i="66"/>
  <c r="DU137" i="66"/>
  <c r="DT137" i="66"/>
  <c r="DS137" i="66"/>
  <c r="DR137" i="66"/>
  <c r="DQ137" i="66"/>
  <c r="DP137" i="66"/>
  <c r="DO137" i="66"/>
  <c r="DN137" i="66"/>
  <c r="DM137" i="66"/>
  <c r="DL137" i="66"/>
  <c r="DK137" i="66"/>
  <c r="DJ137" i="66"/>
  <c r="DI137" i="66"/>
  <c r="DH137" i="66"/>
  <c r="DG137" i="66"/>
  <c r="DF137" i="66"/>
  <c r="DE137" i="66"/>
  <c r="DD137" i="66"/>
  <c r="CY137" i="66"/>
  <c r="CX137" i="66"/>
  <c r="CW137" i="66"/>
  <c r="CV137" i="66"/>
  <c r="CU137" i="66"/>
  <c r="CT137" i="66"/>
  <c r="CS137" i="66"/>
  <c r="CR137" i="66"/>
  <c r="CQ137" i="66"/>
  <c r="CP137" i="66"/>
  <c r="CO137" i="66"/>
  <c r="CN137" i="66"/>
  <c r="CM137" i="66"/>
  <c r="CL137" i="66"/>
  <c r="CK137" i="66"/>
  <c r="CJ137" i="66"/>
  <c r="CI137" i="66"/>
  <c r="CH137" i="66"/>
  <c r="CG137" i="66"/>
  <c r="CF137" i="66"/>
  <c r="CE137" i="66"/>
  <c r="CD137" i="66"/>
  <c r="CC137" i="66"/>
  <c r="CB137" i="66"/>
  <c r="CA137" i="66"/>
  <c r="BZ137" i="66"/>
  <c r="BY137" i="66"/>
  <c r="BX137" i="66"/>
  <c r="BW137" i="66"/>
  <c r="BV137" i="66"/>
  <c r="BU137" i="66"/>
  <c r="BT137" i="66"/>
  <c r="BP137" i="66"/>
  <c r="BO137" i="66"/>
  <c r="BN137" i="66"/>
  <c r="BM137" i="66"/>
  <c r="BL137" i="66"/>
  <c r="BK137" i="66"/>
  <c r="BJ137" i="66"/>
  <c r="BI137" i="66"/>
  <c r="BH137" i="66"/>
  <c r="BG137" i="66"/>
  <c r="BF137" i="66"/>
  <c r="BE137" i="66"/>
  <c r="BD137" i="66"/>
  <c r="BC137" i="66"/>
  <c r="BB137" i="66"/>
  <c r="BA137" i="66"/>
  <c r="AZ137" i="66"/>
  <c r="AY137" i="66"/>
  <c r="AX137" i="66"/>
  <c r="AW137" i="66"/>
  <c r="AV137" i="66"/>
  <c r="AU137" i="66"/>
  <c r="AT137" i="66"/>
  <c r="AS137" i="66"/>
  <c r="AR137" i="66"/>
  <c r="AQ137" i="66"/>
  <c r="AP137" i="66"/>
  <c r="AO137" i="66"/>
  <c r="AN137" i="66"/>
  <c r="AM137" i="66"/>
  <c r="AL137" i="66"/>
  <c r="AK137" i="66"/>
  <c r="AH137" i="66"/>
  <c r="AG137" i="66"/>
  <c r="AF137" i="66"/>
  <c r="AE137" i="66"/>
  <c r="AD137" i="66"/>
  <c r="AC137" i="66"/>
  <c r="AB137" i="66"/>
  <c r="AA137" i="66"/>
  <c r="Z137" i="66"/>
  <c r="Y137" i="66"/>
  <c r="X137" i="66"/>
  <c r="W137" i="66"/>
  <c r="V137" i="66"/>
  <c r="U137" i="66"/>
  <c r="T137" i="66"/>
  <c r="S137" i="66"/>
  <c r="R137" i="66"/>
  <c r="Q137" i="66"/>
  <c r="P137" i="66"/>
  <c r="O137" i="66"/>
  <c r="N137" i="66"/>
  <c r="M137" i="66"/>
  <c r="L137" i="66"/>
  <c r="K137" i="66"/>
  <c r="J137" i="66"/>
  <c r="I137" i="66"/>
  <c r="H137" i="66"/>
  <c r="G137" i="66"/>
  <c r="F137" i="66"/>
  <c r="E137" i="66"/>
  <c r="D137" i="66"/>
  <c r="C137" i="66"/>
  <c r="B137" i="66"/>
  <c r="FP136" i="66"/>
  <c r="FO136" i="66"/>
  <c r="FN136" i="66"/>
  <c r="FM136" i="66"/>
  <c r="FL136" i="66"/>
  <c r="FK136" i="66"/>
  <c r="FJ136" i="66"/>
  <c r="FI136" i="66"/>
  <c r="FH136" i="66"/>
  <c r="FG136" i="66"/>
  <c r="FF136" i="66"/>
  <c r="FE136" i="66"/>
  <c r="FD136" i="66"/>
  <c r="FC136" i="66"/>
  <c r="FB136" i="66"/>
  <c r="FA136" i="66"/>
  <c r="EZ136" i="66"/>
  <c r="EY136" i="66"/>
  <c r="EX136" i="66"/>
  <c r="EW136" i="66"/>
  <c r="EV136" i="66"/>
  <c r="EU136" i="66"/>
  <c r="ET136" i="66"/>
  <c r="ES136" i="66"/>
  <c r="ER136" i="66"/>
  <c r="EQ136" i="66"/>
  <c r="EP136" i="66"/>
  <c r="EO136" i="66"/>
  <c r="EN136" i="66"/>
  <c r="EM136" i="66"/>
  <c r="EL136" i="66"/>
  <c r="EH136" i="66"/>
  <c r="EG136" i="66"/>
  <c r="EF136" i="66"/>
  <c r="EE136" i="66"/>
  <c r="ED136" i="66"/>
  <c r="EC136" i="66"/>
  <c r="EB136" i="66"/>
  <c r="EA136" i="66"/>
  <c r="DZ136" i="66"/>
  <c r="DY136" i="66"/>
  <c r="DX136" i="66"/>
  <c r="DW136" i="66"/>
  <c r="DV136" i="66"/>
  <c r="DU136" i="66"/>
  <c r="DT136" i="66"/>
  <c r="DS136" i="66"/>
  <c r="DR136" i="66"/>
  <c r="DQ136" i="66"/>
  <c r="DP136" i="66"/>
  <c r="DO136" i="66"/>
  <c r="DN136" i="66"/>
  <c r="DM136" i="66"/>
  <c r="DL136" i="66"/>
  <c r="DK136" i="66"/>
  <c r="DJ136" i="66"/>
  <c r="DI136" i="66"/>
  <c r="DH136" i="66"/>
  <c r="DG136" i="66"/>
  <c r="DF136" i="66"/>
  <c r="DE136" i="66"/>
  <c r="DD136" i="66"/>
  <c r="CY136" i="66"/>
  <c r="CX136" i="66"/>
  <c r="CW136" i="66"/>
  <c r="CV136" i="66"/>
  <c r="CU136" i="66"/>
  <c r="CT136" i="66"/>
  <c r="CS136" i="66"/>
  <c r="CR136" i="66"/>
  <c r="CQ136" i="66"/>
  <c r="CP136" i="66"/>
  <c r="CO136" i="66"/>
  <c r="CN136" i="66"/>
  <c r="CM136" i="66"/>
  <c r="CL136" i="66"/>
  <c r="CK136" i="66"/>
  <c r="CJ136" i="66"/>
  <c r="CI136" i="66"/>
  <c r="CH136" i="66"/>
  <c r="CG136" i="66"/>
  <c r="CF136" i="66"/>
  <c r="CE136" i="66"/>
  <c r="CD136" i="66"/>
  <c r="CC136" i="66"/>
  <c r="CB136" i="66"/>
  <c r="CA136" i="66"/>
  <c r="BZ136" i="66"/>
  <c r="BY136" i="66"/>
  <c r="BX136" i="66"/>
  <c r="BW136" i="66"/>
  <c r="BV136" i="66"/>
  <c r="BU136" i="66"/>
  <c r="BT136" i="66"/>
  <c r="BP136" i="66"/>
  <c r="BO136" i="66"/>
  <c r="BN136" i="66"/>
  <c r="BM136" i="66"/>
  <c r="BL136" i="66"/>
  <c r="BK136" i="66"/>
  <c r="BJ136" i="66"/>
  <c r="BI136" i="66"/>
  <c r="BH136" i="66"/>
  <c r="BG136" i="66"/>
  <c r="BF136" i="66"/>
  <c r="BE136" i="66"/>
  <c r="BD136" i="66"/>
  <c r="BC136" i="66"/>
  <c r="BB136" i="66"/>
  <c r="BA136" i="66"/>
  <c r="AZ136" i="66"/>
  <c r="AY136" i="66"/>
  <c r="AX136" i="66"/>
  <c r="AW136" i="66"/>
  <c r="AV136" i="66"/>
  <c r="AU136" i="66"/>
  <c r="AT136" i="66"/>
  <c r="AS136" i="66"/>
  <c r="AR136" i="66"/>
  <c r="AQ136" i="66"/>
  <c r="AP136" i="66"/>
  <c r="AO136" i="66"/>
  <c r="AN136" i="66"/>
  <c r="AM136" i="66"/>
  <c r="AL136" i="66"/>
  <c r="AK136" i="66"/>
  <c r="AH136" i="66"/>
  <c r="AG136" i="66"/>
  <c r="AF136" i="66"/>
  <c r="AE136" i="66"/>
  <c r="AD136" i="66"/>
  <c r="AC136" i="66"/>
  <c r="AB136" i="66"/>
  <c r="AA136" i="66"/>
  <c r="Z136" i="66"/>
  <c r="Y136" i="66"/>
  <c r="X136" i="66"/>
  <c r="W136" i="66"/>
  <c r="V136" i="66"/>
  <c r="U136" i="66"/>
  <c r="T136" i="66"/>
  <c r="S136" i="66"/>
  <c r="R136" i="66"/>
  <c r="Q136" i="66"/>
  <c r="P136" i="66"/>
  <c r="O136" i="66"/>
  <c r="N136" i="66"/>
  <c r="M136" i="66"/>
  <c r="L136" i="66"/>
  <c r="K136" i="66"/>
  <c r="J136" i="66"/>
  <c r="I136" i="66"/>
  <c r="H136" i="66"/>
  <c r="G136" i="66"/>
  <c r="F136" i="66"/>
  <c r="E136" i="66"/>
  <c r="D136" i="66"/>
  <c r="C136" i="66"/>
  <c r="B136" i="66"/>
  <c r="CY133" i="66"/>
  <c r="CX133" i="66"/>
  <c r="CW133" i="66"/>
  <c r="CV133" i="66"/>
  <c r="CU133" i="66"/>
  <c r="CT133" i="66"/>
  <c r="CS133" i="66"/>
  <c r="CR133" i="66"/>
  <c r="CQ133" i="66"/>
  <c r="CP133" i="66"/>
  <c r="CO133" i="66"/>
  <c r="CN133" i="66"/>
  <c r="CM133" i="66"/>
  <c r="CL133" i="66"/>
  <c r="CK133" i="66"/>
  <c r="CJ133" i="66"/>
  <c r="CI133" i="66"/>
  <c r="CH133" i="66"/>
  <c r="CG133" i="66"/>
  <c r="CF133" i="66"/>
  <c r="CE133" i="66"/>
  <c r="CD133" i="66"/>
  <c r="CC133" i="66"/>
  <c r="CB133" i="66"/>
  <c r="CA133" i="66"/>
  <c r="BZ133" i="66"/>
  <c r="BY133" i="66"/>
  <c r="BX133" i="66"/>
  <c r="BW133" i="66"/>
  <c r="BV133" i="66"/>
  <c r="BU133" i="66"/>
  <c r="BT133" i="66"/>
  <c r="BP133" i="66"/>
  <c r="BO133" i="66"/>
  <c r="BN133" i="66"/>
  <c r="BM133" i="66"/>
  <c r="BL133" i="66"/>
  <c r="BK133" i="66"/>
  <c r="BJ133" i="66"/>
  <c r="BI133" i="66"/>
  <c r="BH133" i="66"/>
  <c r="BG133" i="66"/>
  <c r="BF133" i="66"/>
  <c r="BE133" i="66"/>
  <c r="BD133" i="66"/>
  <c r="BC133" i="66"/>
  <c r="BB133" i="66"/>
  <c r="BA133" i="66"/>
  <c r="AZ133" i="66"/>
  <c r="AY133" i="66"/>
  <c r="AX133" i="66"/>
  <c r="AW133" i="66"/>
  <c r="AV133" i="66"/>
  <c r="AU133" i="66"/>
  <c r="AT133" i="66"/>
  <c r="AS133" i="66"/>
  <c r="AR133" i="66"/>
  <c r="AQ133" i="66"/>
  <c r="AP133" i="66"/>
  <c r="AO133" i="66"/>
  <c r="AN133" i="66"/>
  <c r="AM133" i="66"/>
  <c r="AL133" i="66"/>
  <c r="AK133" i="66"/>
  <c r="AH133" i="66"/>
  <c r="AG133" i="66"/>
  <c r="AF133" i="66"/>
  <c r="AE133" i="66"/>
  <c r="AD133" i="66"/>
  <c r="AC133" i="66"/>
  <c r="AB133" i="66"/>
  <c r="AA133" i="66"/>
  <c r="Z133" i="66"/>
  <c r="Y133" i="66"/>
  <c r="X133" i="66"/>
  <c r="W133" i="66"/>
  <c r="V133" i="66"/>
  <c r="U133" i="66"/>
  <c r="T133" i="66"/>
  <c r="S133" i="66"/>
  <c r="R133" i="66"/>
  <c r="Q133" i="66"/>
  <c r="P133" i="66"/>
  <c r="O133" i="66"/>
  <c r="N133" i="66"/>
  <c r="M133" i="66"/>
  <c r="L133" i="66"/>
  <c r="K133" i="66"/>
  <c r="J133" i="66"/>
  <c r="I133" i="66"/>
  <c r="H133" i="66"/>
  <c r="G133" i="66"/>
  <c r="F133" i="66"/>
  <c r="E133" i="66"/>
  <c r="D133" i="66"/>
  <c r="C133" i="66"/>
  <c r="B133" i="66"/>
  <c r="CY128" i="66"/>
  <c r="CX128" i="66"/>
  <c r="CW128" i="66"/>
  <c r="CV128" i="66"/>
  <c r="CU128" i="66"/>
  <c r="CT128" i="66"/>
  <c r="CS128" i="66"/>
  <c r="CR128" i="66"/>
  <c r="CQ128" i="66"/>
  <c r="CP128" i="66"/>
  <c r="CO128" i="66"/>
  <c r="CN128" i="66"/>
  <c r="CM128" i="66"/>
  <c r="CL128" i="66"/>
  <c r="CK128" i="66"/>
  <c r="CJ128" i="66"/>
  <c r="CI128" i="66"/>
  <c r="CH128" i="66"/>
  <c r="CG128" i="66"/>
  <c r="CF128" i="66"/>
  <c r="CE128" i="66"/>
  <c r="CD128" i="66"/>
  <c r="CC128" i="66"/>
  <c r="CB128" i="66"/>
  <c r="CA128" i="66"/>
  <c r="BZ128" i="66"/>
  <c r="BY128" i="66"/>
  <c r="BX128" i="66"/>
  <c r="BW128" i="66"/>
  <c r="BV128" i="66"/>
  <c r="BU128" i="66"/>
  <c r="BT128" i="66"/>
  <c r="BP128" i="66"/>
  <c r="BO128" i="66"/>
  <c r="BN128" i="66"/>
  <c r="BM128" i="66"/>
  <c r="BL128" i="66"/>
  <c r="BK128" i="66"/>
  <c r="BJ128" i="66"/>
  <c r="BI128" i="66"/>
  <c r="BH128" i="66"/>
  <c r="BG128" i="66"/>
  <c r="BF128" i="66"/>
  <c r="BE128" i="66"/>
  <c r="BD128" i="66"/>
  <c r="BC128" i="66"/>
  <c r="BB128" i="66"/>
  <c r="BA128" i="66"/>
  <c r="AZ128" i="66"/>
  <c r="AY128" i="66"/>
  <c r="AX128" i="66"/>
  <c r="AW128" i="66"/>
  <c r="AV128" i="66"/>
  <c r="AU128" i="66"/>
  <c r="AT128" i="66"/>
  <c r="AS128" i="66"/>
  <c r="AR128" i="66"/>
  <c r="AQ128" i="66"/>
  <c r="AP128" i="66"/>
  <c r="AO128" i="66"/>
  <c r="AN128" i="66"/>
  <c r="AM128" i="66"/>
  <c r="AL128" i="66"/>
  <c r="AK128" i="66"/>
  <c r="AH128" i="66"/>
  <c r="AG128" i="66"/>
  <c r="AF128" i="66"/>
  <c r="AE128" i="66"/>
  <c r="AD128" i="66"/>
  <c r="AC128" i="66"/>
  <c r="AB128" i="66"/>
  <c r="AA128" i="66"/>
  <c r="Z128" i="66"/>
  <c r="Y128" i="66"/>
  <c r="X128" i="66"/>
  <c r="W128" i="66"/>
  <c r="V128" i="66"/>
  <c r="U128" i="66"/>
  <c r="T128" i="66"/>
  <c r="S128" i="66"/>
  <c r="R128" i="66"/>
  <c r="Q128" i="66"/>
  <c r="P128" i="66"/>
  <c r="O128" i="66"/>
  <c r="N128" i="66"/>
  <c r="M128" i="66"/>
  <c r="L128" i="66"/>
  <c r="K128" i="66"/>
  <c r="J128" i="66"/>
  <c r="I128" i="66"/>
  <c r="H128" i="66"/>
  <c r="G128" i="66"/>
  <c r="F128" i="66"/>
  <c r="E128" i="66"/>
  <c r="D128" i="66"/>
  <c r="C128" i="66"/>
  <c r="B128" i="66"/>
  <c r="CY155" i="66"/>
  <c r="CX155" i="66"/>
  <c r="CW155" i="66"/>
  <c r="CV155" i="66"/>
  <c r="CU155" i="66"/>
  <c r="CT155" i="66"/>
  <c r="CS155" i="66"/>
  <c r="CR155" i="66"/>
  <c r="CQ155" i="66"/>
  <c r="CP155" i="66"/>
  <c r="CO155" i="66"/>
  <c r="CN155" i="66"/>
  <c r="CM155" i="66"/>
  <c r="CL155" i="66"/>
  <c r="CK155" i="66"/>
  <c r="CJ155" i="66"/>
  <c r="CI155" i="66"/>
  <c r="CH155" i="66"/>
  <c r="CG155" i="66"/>
  <c r="CF155" i="66"/>
  <c r="CE155" i="66"/>
  <c r="CD155" i="66"/>
  <c r="CC155" i="66"/>
  <c r="CB155" i="66"/>
  <c r="CA155" i="66"/>
  <c r="BZ155" i="66"/>
  <c r="BY155" i="66"/>
  <c r="BX155" i="66"/>
  <c r="BW155" i="66"/>
  <c r="BV155" i="66"/>
  <c r="BU155" i="66"/>
  <c r="BT155" i="66"/>
  <c r="BP155" i="66"/>
  <c r="BO155" i="66"/>
  <c r="BN155" i="66"/>
  <c r="BM155" i="66"/>
  <c r="BL155" i="66"/>
  <c r="BK155" i="66"/>
  <c r="BJ155" i="66"/>
  <c r="BI155" i="66"/>
  <c r="BH155" i="66"/>
  <c r="BG155" i="66"/>
  <c r="BF155" i="66"/>
  <c r="BE155" i="66"/>
  <c r="BD155" i="66"/>
  <c r="BC155" i="66"/>
  <c r="BB155" i="66"/>
  <c r="BA155" i="66"/>
  <c r="AZ155" i="66"/>
  <c r="AY155" i="66"/>
  <c r="AX155" i="66"/>
  <c r="AW155" i="66"/>
  <c r="AV155" i="66"/>
  <c r="AU155" i="66"/>
  <c r="AT155" i="66"/>
  <c r="AS155" i="66"/>
  <c r="AR155" i="66"/>
  <c r="AQ155" i="66"/>
  <c r="AP155" i="66"/>
  <c r="AO155" i="66"/>
  <c r="AN155" i="66"/>
  <c r="AM155" i="66"/>
  <c r="AL155" i="66"/>
  <c r="AK155" i="66"/>
  <c r="AH155" i="66"/>
  <c r="AG155" i="66"/>
  <c r="AF155" i="66"/>
  <c r="AE155" i="66"/>
  <c r="AD155" i="66"/>
  <c r="AC155" i="66"/>
  <c r="AB155" i="66"/>
  <c r="AA155" i="66"/>
  <c r="Z155" i="66"/>
  <c r="Y155" i="66"/>
  <c r="X155" i="66"/>
  <c r="W155" i="66"/>
  <c r="V155" i="66"/>
  <c r="U155" i="66"/>
  <c r="T155" i="66"/>
  <c r="S155" i="66"/>
  <c r="R155" i="66"/>
  <c r="Q155" i="66"/>
  <c r="P155" i="66"/>
  <c r="O155" i="66"/>
  <c r="N155" i="66"/>
  <c r="M155" i="66"/>
  <c r="L155" i="66"/>
  <c r="K155" i="66"/>
  <c r="J155" i="66"/>
  <c r="I155" i="66"/>
  <c r="H155" i="66"/>
  <c r="G155" i="66"/>
  <c r="F155" i="66"/>
  <c r="E155" i="66"/>
  <c r="D155" i="66"/>
  <c r="C155" i="66"/>
  <c r="B155" i="66"/>
  <c r="CY126" i="66"/>
  <c r="CX126" i="66"/>
  <c r="CW126" i="66"/>
  <c r="CV126" i="66"/>
  <c r="CU126" i="66"/>
  <c r="CT126" i="66"/>
  <c r="CS126" i="66"/>
  <c r="CR126" i="66"/>
  <c r="CQ126" i="66"/>
  <c r="CP126" i="66"/>
  <c r="CO126" i="66"/>
  <c r="CN126" i="66"/>
  <c r="CM126" i="66"/>
  <c r="CL126" i="66"/>
  <c r="CK126" i="66"/>
  <c r="CJ126" i="66"/>
  <c r="CI126" i="66"/>
  <c r="CH126" i="66"/>
  <c r="CG126" i="66"/>
  <c r="CF126" i="66"/>
  <c r="CE126" i="66"/>
  <c r="CD126" i="66"/>
  <c r="CC126" i="66"/>
  <c r="CB126" i="66"/>
  <c r="CA126" i="66"/>
  <c r="BZ126" i="66"/>
  <c r="BY126" i="66"/>
  <c r="BX126" i="66"/>
  <c r="BW126" i="66"/>
  <c r="BV126" i="66"/>
  <c r="BU126" i="66"/>
  <c r="BT126" i="66"/>
  <c r="BP126" i="66"/>
  <c r="BO126" i="66"/>
  <c r="BN126" i="66"/>
  <c r="BM126" i="66"/>
  <c r="BL126" i="66"/>
  <c r="BK126" i="66"/>
  <c r="BJ126" i="66"/>
  <c r="BI126" i="66"/>
  <c r="BH126" i="66"/>
  <c r="BG126" i="66"/>
  <c r="BF126" i="66"/>
  <c r="BE126" i="66"/>
  <c r="BD126" i="66"/>
  <c r="BC126" i="66"/>
  <c r="BB126" i="66"/>
  <c r="BA126" i="66"/>
  <c r="AZ126" i="66"/>
  <c r="AY126" i="66"/>
  <c r="AX126" i="66"/>
  <c r="AW126" i="66"/>
  <c r="AV126" i="66"/>
  <c r="AU126" i="66"/>
  <c r="AT126" i="66"/>
  <c r="AS126" i="66"/>
  <c r="AR126" i="66"/>
  <c r="AQ126" i="66"/>
  <c r="AP126" i="66"/>
  <c r="AO126" i="66"/>
  <c r="AN126" i="66"/>
  <c r="AM126" i="66"/>
  <c r="AL126" i="66"/>
  <c r="AK126" i="66"/>
  <c r="AH126" i="66"/>
  <c r="AG126" i="66"/>
  <c r="AF126" i="66"/>
  <c r="AE126" i="66"/>
  <c r="AD126" i="66"/>
  <c r="AC126" i="66"/>
  <c r="AB126" i="66"/>
  <c r="AA126" i="66"/>
  <c r="Z126" i="66"/>
  <c r="Y126" i="66"/>
  <c r="X126" i="66"/>
  <c r="W126" i="66"/>
  <c r="V126" i="66"/>
  <c r="U126" i="66"/>
  <c r="T126" i="66"/>
  <c r="S126" i="66"/>
  <c r="R126" i="66"/>
  <c r="Q126" i="66"/>
  <c r="P126" i="66"/>
  <c r="O126" i="66"/>
  <c r="N126" i="66"/>
  <c r="M126" i="66"/>
  <c r="L126" i="66"/>
  <c r="K126" i="66"/>
  <c r="J126" i="66"/>
  <c r="I126" i="66"/>
  <c r="H126" i="66"/>
  <c r="G126" i="66"/>
  <c r="F126" i="66"/>
  <c r="E126" i="66"/>
  <c r="D126" i="66"/>
  <c r="C126" i="66"/>
  <c r="B126" i="66"/>
  <c r="CY125" i="66"/>
  <c r="CX125" i="66"/>
  <c r="CW125" i="66"/>
  <c r="CV125" i="66"/>
  <c r="CU125" i="66"/>
  <c r="CT125" i="66"/>
  <c r="CS125" i="66"/>
  <c r="CR125" i="66"/>
  <c r="CQ125" i="66"/>
  <c r="CP125" i="66"/>
  <c r="CO125" i="66"/>
  <c r="CN125" i="66"/>
  <c r="CM125" i="66"/>
  <c r="CL125" i="66"/>
  <c r="CK125" i="66"/>
  <c r="CJ125" i="66"/>
  <c r="CI125" i="66"/>
  <c r="CH125" i="66"/>
  <c r="CG125" i="66"/>
  <c r="CF125" i="66"/>
  <c r="CE125" i="66"/>
  <c r="CD125" i="66"/>
  <c r="CC125" i="66"/>
  <c r="CB125" i="66"/>
  <c r="CA125" i="66"/>
  <c r="BZ125" i="66"/>
  <c r="BY125" i="66"/>
  <c r="BX125" i="66"/>
  <c r="BW125" i="66"/>
  <c r="BV125" i="66"/>
  <c r="BU125" i="66"/>
  <c r="BT125" i="66"/>
  <c r="BP125" i="66"/>
  <c r="BO125" i="66"/>
  <c r="BN125" i="66"/>
  <c r="BM125" i="66"/>
  <c r="BL125" i="66"/>
  <c r="BK125" i="66"/>
  <c r="BJ125" i="66"/>
  <c r="BI125" i="66"/>
  <c r="BH125" i="66"/>
  <c r="BG125" i="66"/>
  <c r="BF125" i="66"/>
  <c r="BE125" i="66"/>
  <c r="BD125" i="66"/>
  <c r="BC125" i="66"/>
  <c r="BB125" i="66"/>
  <c r="BA125" i="66"/>
  <c r="AZ125" i="66"/>
  <c r="AY125" i="66"/>
  <c r="AX125" i="66"/>
  <c r="AW125" i="66"/>
  <c r="AV125" i="66"/>
  <c r="AU125" i="66"/>
  <c r="AT125" i="66"/>
  <c r="AS125" i="66"/>
  <c r="AR125" i="66"/>
  <c r="AQ125" i="66"/>
  <c r="AP125" i="66"/>
  <c r="AO125" i="66"/>
  <c r="AN125" i="66"/>
  <c r="AM125" i="66"/>
  <c r="AL125" i="66"/>
  <c r="AK125" i="66"/>
  <c r="AH125" i="66"/>
  <c r="AG125" i="66"/>
  <c r="AF125" i="66"/>
  <c r="AE125" i="66"/>
  <c r="AD125" i="66"/>
  <c r="AC125" i="66"/>
  <c r="AB125" i="66"/>
  <c r="AA125" i="66"/>
  <c r="Z125" i="66"/>
  <c r="Y125" i="66"/>
  <c r="X125" i="66"/>
  <c r="W125" i="66"/>
  <c r="V125" i="66"/>
  <c r="U125" i="66"/>
  <c r="T125" i="66"/>
  <c r="S125" i="66"/>
  <c r="R125" i="66"/>
  <c r="Q125" i="66"/>
  <c r="P125" i="66"/>
  <c r="O125" i="66"/>
  <c r="N125" i="66"/>
  <c r="M125" i="66"/>
  <c r="L125" i="66"/>
  <c r="K125" i="66"/>
  <c r="J125" i="66"/>
  <c r="I125" i="66"/>
  <c r="H125" i="66"/>
  <c r="G125" i="66"/>
  <c r="F125" i="66"/>
  <c r="E125" i="66"/>
  <c r="D125" i="66"/>
  <c r="C125" i="66"/>
  <c r="B125" i="66"/>
  <c r="CY124" i="66"/>
  <c r="CX124" i="66"/>
  <c r="CW124" i="66"/>
  <c r="CV124" i="66"/>
  <c r="CU124" i="66"/>
  <c r="CT124" i="66"/>
  <c r="CS124" i="66"/>
  <c r="CR124" i="66"/>
  <c r="CQ124" i="66"/>
  <c r="CP124" i="66"/>
  <c r="CO124" i="66"/>
  <c r="CN124" i="66"/>
  <c r="CM124" i="66"/>
  <c r="CL124" i="66"/>
  <c r="CK124" i="66"/>
  <c r="CJ124" i="66"/>
  <c r="CI124" i="66"/>
  <c r="CH124" i="66"/>
  <c r="CG124" i="66"/>
  <c r="CF124" i="66"/>
  <c r="CE124" i="66"/>
  <c r="CD124" i="66"/>
  <c r="CC124" i="66"/>
  <c r="CB124" i="66"/>
  <c r="CA124" i="66"/>
  <c r="BZ124" i="66"/>
  <c r="BY124" i="66"/>
  <c r="BX124" i="66"/>
  <c r="BW124" i="66"/>
  <c r="BV124" i="66"/>
  <c r="BU124" i="66"/>
  <c r="BT124" i="66"/>
  <c r="BP124" i="66"/>
  <c r="BO124" i="66"/>
  <c r="BN124" i="66"/>
  <c r="BM124" i="66"/>
  <c r="BL124" i="66"/>
  <c r="BK124" i="66"/>
  <c r="BJ124" i="66"/>
  <c r="BI124" i="66"/>
  <c r="BH124" i="66"/>
  <c r="BG124" i="66"/>
  <c r="BF124" i="66"/>
  <c r="BE124" i="66"/>
  <c r="BD124" i="66"/>
  <c r="BC124" i="66"/>
  <c r="BB124" i="66"/>
  <c r="BA124" i="66"/>
  <c r="AZ124" i="66"/>
  <c r="AY124" i="66"/>
  <c r="AX124" i="66"/>
  <c r="AW124" i="66"/>
  <c r="AV124" i="66"/>
  <c r="AU124" i="66"/>
  <c r="AT124" i="66"/>
  <c r="AS124" i="66"/>
  <c r="AR124" i="66"/>
  <c r="AQ124" i="66"/>
  <c r="AP124" i="66"/>
  <c r="AO124" i="66"/>
  <c r="AN124" i="66"/>
  <c r="AM124" i="66"/>
  <c r="AL124" i="66"/>
  <c r="AK124" i="66"/>
  <c r="AH124" i="66"/>
  <c r="AG124" i="66"/>
  <c r="AF124" i="66"/>
  <c r="AE124" i="66"/>
  <c r="AD124" i="66"/>
  <c r="AC124" i="66"/>
  <c r="AB124" i="66"/>
  <c r="AA124" i="66"/>
  <c r="Z124" i="66"/>
  <c r="Y124" i="66"/>
  <c r="X124" i="66"/>
  <c r="W124" i="66"/>
  <c r="V124" i="66"/>
  <c r="U124" i="66"/>
  <c r="T124" i="66"/>
  <c r="S124" i="66"/>
  <c r="R124" i="66"/>
  <c r="Q124" i="66"/>
  <c r="P124" i="66"/>
  <c r="O124" i="66"/>
  <c r="N124" i="66"/>
  <c r="M124" i="66"/>
  <c r="L124" i="66"/>
  <c r="K124" i="66"/>
  <c r="J124" i="66"/>
  <c r="I124" i="66"/>
  <c r="H124" i="66"/>
  <c r="G124" i="66"/>
  <c r="F124" i="66"/>
  <c r="E124" i="66"/>
  <c r="D124" i="66"/>
  <c r="C124" i="66"/>
  <c r="B124" i="66"/>
  <c r="CY123" i="66"/>
  <c r="CX123" i="66"/>
  <c r="CW123" i="66"/>
  <c r="CV123" i="66"/>
  <c r="CU123" i="66"/>
  <c r="CT123" i="66"/>
  <c r="CS123" i="66"/>
  <c r="CR123" i="66"/>
  <c r="CQ123" i="66"/>
  <c r="CP123" i="66"/>
  <c r="CO123" i="66"/>
  <c r="CN123" i="66"/>
  <c r="CM123" i="66"/>
  <c r="CL123" i="66"/>
  <c r="CK123" i="66"/>
  <c r="CJ123" i="66"/>
  <c r="CI123" i="66"/>
  <c r="CH123" i="66"/>
  <c r="CG123" i="66"/>
  <c r="CF123" i="66"/>
  <c r="CE123" i="66"/>
  <c r="CD123" i="66"/>
  <c r="CC123" i="66"/>
  <c r="CB123" i="66"/>
  <c r="CA123" i="66"/>
  <c r="BZ123" i="66"/>
  <c r="BY123" i="66"/>
  <c r="BX123" i="66"/>
  <c r="BW123" i="66"/>
  <c r="BV123" i="66"/>
  <c r="BU123" i="66"/>
  <c r="BT123" i="66"/>
  <c r="BP123" i="66"/>
  <c r="BO123" i="66"/>
  <c r="BN123" i="66"/>
  <c r="BM123" i="66"/>
  <c r="BL123" i="66"/>
  <c r="BK123" i="66"/>
  <c r="BJ123" i="66"/>
  <c r="BI123" i="66"/>
  <c r="BH123" i="66"/>
  <c r="BG123" i="66"/>
  <c r="BF123" i="66"/>
  <c r="BE123" i="66"/>
  <c r="BD123" i="66"/>
  <c r="BC123" i="66"/>
  <c r="BB123" i="66"/>
  <c r="BA123" i="66"/>
  <c r="AZ123" i="66"/>
  <c r="AY123" i="66"/>
  <c r="AX123" i="66"/>
  <c r="AW123" i="66"/>
  <c r="AV123" i="66"/>
  <c r="AU123" i="66"/>
  <c r="AT123" i="66"/>
  <c r="AS123" i="66"/>
  <c r="AR123" i="66"/>
  <c r="AQ123" i="66"/>
  <c r="AP123" i="66"/>
  <c r="AO123" i="66"/>
  <c r="AN123" i="66"/>
  <c r="AM123" i="66"/>
  <c r="AL123" i="66"/>
  <c r="AK123" i="66"/>
  <c r="AH123" i="66"/>
  <c r="AG123" i="66"/>
  <c r="AF123" i="66"/>
  <c r="AE123" i="66"/>
  <c r="AD123" i="66"/>
  <c r="AC123" i="66"/>
  <c r="AB123" i="66"/>
  <c r="AA123" i="66"/>
  <c r="Z123" i="66"/>
  <c r="Y123" i="66"/>
  <c r="X123" i="66"/>
  <c r="W123" i="66"/>
  <c r="V123" i="66"/>
  <c r="U123" i="66"/>
  <c r="T123" i="66"/>
  <c r="S123" i="66"/>
  <c r="R123" i="66"/>
  <c r="Q123" i="66"/>
  <c r="P123" i="66"/>
  <c r="O123" i="66"/>
  <c r="N123" i="66"/>
  <c r="M123" i="66"/>
  <c r="L123" i="66"/>
  <c r="K123" i="66"/>
  <c r="J123" i="66"/>
  <c r="I123" i="66"/>
  <c r="H123" i="66"/>
  <c r="G123" i="66"/>
  <c r="F123" i="66"/>
  <c r="E123" i="66"/>
  <c r="D123" i="66"/>
  <c r="C123" i="66"/>
  <c r="B123" i="66"/>
  <c r="CY122" i="66"/>
  <c r="CX122" i="66"/>
  <c r="CW122" i="66"/>
  <c r="CV122" i="66"/>
  <c r="CU122" i="66"/>
  <c r="CT122" i="66"/>
  <c r="CS122" i="66"/>
  <c r="CR122" i="66"/>
  <c r="CQ122" i="66"/>
  <c r="CP122" i="66"/>
  <c r="CO122" i="66"/>
  <c r="CN122" i="66"/>
  <c r="CM122" i="66"/>
  <c r="CL122" i="66"/>
  <c r="CK122" i="66"/>
  <c r="CJ122" i="66"/>
  <c r="CI122" i="66"/>
  <c r="CH122" i="66"/>
  <c r="CG122" i="66"/>
  <c r="CF122" i="66"/>
  <c r="CE122" i="66"/>
  <c r="CD122" i="66"/>
  <c r="CC122" i="66"/>
  <c r="CB122" i="66"/>
  <c r="CA122" i="66"/>
  <c r="BZ122" i="66"/>
  <c r="BY122" i="66"/>
  <c r="BX122" i="66"/>
  <c r="BW122" i="66"/>
  <c r="BV122" i="66"/>
  <c r="BU122" i="66"/>
  <c r="BT122" i="66"/>
  <c r="BP122" i="66"/>
  <c r="BO122" i="66"/>
  <c r="BN122" i="66"/>
  <c r="BM122" i="66"/>
  <c r="BL122" i="66"/>
  <c r="BK122" i="66"/>
  <c r="BJ122" i="66"/>
  <c r="BI122" i="66"/>
  <c r="BH122" i="66"/>
  <c r="BG122" i="66"/>
  <c r="BF122" i="66"/>
  <c r="BE122" i="66"/>
  <c r="BD122" i="66"/>
  <c r="BC122" i="66"/>
  <c r="BB122" i="66"/>
  <c r="BA122" i="66"/>
  <c r="AZ122" i="66"/>
  <c r="AY122" i="66"/>
  <c r="AX122" i="66"/>
  <c r="AW122" i="66"/>
  <c r="AV122" i="66"/>
  <c r="AU122" i="66"/>
  <c r="AT122" i="66"/>
  <c r="AS122" i="66"/>
  <c r="AR122" i="66"/>
  <c r="AQ122" i="66"/>
  <c r="AP122" i="66"/>
  <c r="AO122" i="66"/>
  <c r="AN122" i="66"/>
  <c r="AM122" i="66"/>
  <c r="AL122" i="66"/>
  <c r="AK122" i="66"/>
  <c r="AH122" i="66"/>
  <c r="AG122" i="66"/>
  <c r="AF122" i="66"/>
  <c r="AE122" i="66"/>
  <c r="AD122" i="66"/>
  <c r="AC122" i="66"/>
  <c r="AB122" i="66"/>
  <c r="AA122" i="66"/>
  <c r="Z122" i="66"/>
  <c r="Y122" i="66"/>
  <c r="X122" i="66"/>
  <c r="W122" i="66"/>
  <c r="V122" i="66"/>
  <c r="U122" i="66"/>
  <c r="T122" i="66"/>
  <c r="S122" i="66"/>
  <c r="R122" i="66"/>
  <c r="Q122" i="66"/>
  <c r="P122" i="66"/>
  <c r="O122" i="66"/>
  <c r="N122" i="66"/>
  <c r="M122" i="66"/>
  <c r="L122" i="66"/>
  <c r="K122" i="66"/>
  <c r="J122" i="66"/>
  <c r="I122" i="66"/>
  <c r="H122" i="66"/>
  <c r="G122" i="66"/>
  <c r="F122" i="66"/>
  <c r="E122" i="66"/>
  <c r="D122" i="66"/>
  <c r="C122" i="66"/>
  <c r="B122" i="66"/>
  <c r="CY120" i="66"/>
  <c r="CX120" i="66"/>
  <c r="CW120" i="66"/>
  <c r="CV120" i="66"/>
  <c r="CU120" i="66"/>
  <c r="CT120" i="66"/>
  <c r="CS120" i="66"/>
  <c r="CR120" i="66"/>
  <c r="CQ120" i="66"/>
  <c r="CP120" i="66"/>
  <c r="CO120" i="66"/>
  <c r="CN120" i="66"/>
  <c r="CM120" i="66"/>
  <c r="CL120" i="66"/>
  <c r="CK120" i="66"/>
  <c r="CJ120" i="66"/>
  <c r="CI120" i="66"/>
  <c r="CH120" i="66"/>
  <c r="CG120" i="66"/>
  <c r="CF120" i="66"/>
  <c r="CE120" i="66"/>
  <c r="CD120" i="66"/>
  <c r="CC120" i="66"/>
  <c r="CB120" i="66"/>
  <c r="CA120" i="66"/>
  <c r="BZ120" i="66"/>
  <c r="BY120" i="66"/>
  <c r="BX120" i="66"/>
  <c r="BW120" i="66"/>
  <c r="BV120" i="66"/>
  <c r="BU120" i="66"/>
  <c r="BT120" i="66"/>
  <c r="BP120" i="66"/>
  <c r="BO120" i="66"/>
  <c r="BN120" i="66"/>
  <c r="BM120" i="66"/>
  <c r="BL120" i="66"/>
  <c r="BK120" i="66"/>
  <c r="BJ120" i="66"/>
  <c r="BI120" i="66"/>
  <c r="BH120" i="66"/>
  <c r="BG120" i="66"/>
  <c r="BF120" i="66"/>
  <c r="BE120" i="66"/>
  <c r="BD120" i="66"/>
  <c r="BC120" i="66"/>
  <c r="BB120" i="66"/>
  <c r="BA120" i="66"/>
  <c r="AZ120" i="66"/>
  <c r="AY120" i="66"/>
  <c r="AX120" i="66"/>
  <c r="AW120" i="66"/>
  <c r="AV120" i="66"/>
  <c r="AU120" i="66"/>
  <c r="AT120" i="66"/>
  <c r="AS120" i="66"/>
  <c r="AR120" i="66"/>
  <c r="AQ120" i="66"/>
  <c r="AP120" i="66"/>
  <c r="AO120" i="66"/>
  <c r="AN120" i="66"/>
  <c r="AM120" i="66"/>
  <c r="AL120" i="66"/>
  <c r="AK120" i="66"/>
  <c r="AH120" i="66"/>
  <c r="AG120" i="66"/>
  <c r="AF120" i="66"/>
  <c r="AE120" i="66"/>
  <c r="AD120" i="66"/>
  <c r="AC120" i="66"/>
  <c r="AB120" i="66"/>
  <c r="AA120" i="66"/>
  <c r="Z120" i="66"/>
  <c r="Y120" i="66"/>
  <c r="X120" i="66"/>
  <c r="W120" i="66"/>
  <c r="V120" i="66"/>
  <c r="U120" i="66"/>
  <c r="T120" i="66"/>
  <c r="S120" i="66"/>
  <c r="R120" i="66"/>
  <c r="Q120" i="66"/>
  <c r="P120" i="66"/>
  <c r="O120" i="66"/>
  <c r="N120" i="66"/>
  <c r="M120" i="66"/>
  <c r="L120" i="66"/>
  <c r="K120" i="66"/>
  <c r="J120" i="66"/>
  <c r="I120" i="66"/>
  <c r="H120" i="66"/>
  <c r="G120" i="66"/>
  <c r="F120" i="66"/>
  <c r="E120" i="66"/>
  <c r="D120" i="66"/>
  <c r="C120" i="66"/>
  <c r="B120" i="66"/>
  <c r="CY119" i="66"/>
  <c r="CX119" i="66"/>
  <c r="CW119" i="66"/>
  <c r="CV119" i="66"/>
  <c r="CU119" i="66"/>
  <c r="CT119" i="66"/>
  <c r="CS119" i="66"/>
  <c r="CR119" i="66"/>
  <c r="CQ119" i="66"/>
  <c r="CP119" i="66"/>
  <c r="CO119" i="66"/>
  <c r="CN119" i="66"/>
  <c r="CM119" i="66"/>
  <c r="CL119" i="66"/>
  <c r="CK119" i="66"/>
  <c r="CJ119" i="66"/>
  <c r="CI119" i="66"/>
  <c r="CH119" i="66"/>
  <c r="CG119" i="66"/>
  <c r="CF119" i="66"/>
  <c r="CE119" i="66"/>
  <c r="CD119" i="66"/>
  <c r="CC119" i="66"/>
  <c r="CB119" i="66"/>
  <c r="CA119" i="66"/>
  <c r="BZ119" i="66"/>
  <c r="BY119" i="66"/>
  <c r="BX119" i="66"/>
  <c r="BW119" i="66"/>
  <c r="BV119" i="66"/>
  <c r="BU119" i="66"/>
  <c r="BT119" i="66"/>
  <c r="BP119" i="66"/>
  <c r="BO119" i="66"/>
  <c r="BN119" i="66"/>
  <c r="BM119" i="66"/>
  <c r="BL119" i="66"/>
  <c r="BK119" i="66"/>
  <c r="BJ119" i="66"/>
  <c r="BI119" i="66"/>
  <c r="BH119" i="66"/>
  <c r="BG119" i="66"/>
  <c r="BF119" i="66"/>
  <c r="BE119" i="66"/>
  <c r="BD119" i="66"/>
  <c r="BC119" i="66"/>
  <c r="BB119" i="66"/>
  <c r="BA119" i="66"/>
  <c r="AZ119" i="66"/>
  <c r="AY119" i="66"/>
  <c r="AX119" i="66"/>
  <c r="AW119" i="66"/>
  <c r="AV119" i="66"/>
  <c r="AU119" i="66"/>
  <c r="AT119" i="66"/>
  <c r="AS119" i="66"/>
  <c r="AR119" i="66"/>
  <c r="AQ119" i="66"/>
  <c r="AP119" i="66"/>
  <c r="AO119" i="66"/>
  <c r="AN119" i="66"/>
  <c r="AM119" i="66"/>
  <c r="AL119" i="66"/>
  <c r="AK119" i="66"/>
  <c r="AH119" i="66"/>
  <c r="AG119" i="66"/>
  <c r="AF119" i="66"/>
  <c r="AE119" i="66"/>
  <c r="AD119" i="66"/>
  <c r="AC119" i="66"/>
  <c r="AB119" i="66"/>
  <c r="AA119" i="66"/>
  <c r="Z119" i="66"/>
  <c r="Y119" i="66"/>
  <c r="X119" i="66"/>
  <c r="W119" i="66"/>
  <c r="V119" i="66"/>
  <c r="U119" i="66"/>
  <c r="T119" i="66"/>
  <c r="S119" i="66"/>
  <c r="R119" i="66"/>
  <c r="Q119" i="66"/>
  <c r="P119" i="66"/>
  <c r="O119" i="66"/>
  <c r="N119" i="66"/>
  <c r="M119" i="66"/>
  <c r="L119" i="66"/>
  <c r="K119" i="66"/>
  <c r="J119" i="66"/>
  <c r="I119" i="66"/>
  <c r="H119" i="66"/>
  <c r="G119" i="66"/>
  <c r="F119" i="66"/>
  <c r="E119" i="66"/>
  <c r="D119" i="66"/>
  <c r="C119" i="66"/>
  <c r="B119" i="66"/>
  <c r="CY144" i="66"/>
  <c r="CX144" i="66"/>
  <c r="CW144" i="66"/>
  <c r="CV144" i="66"/>
  <c r="CU144" i="66"/>
  <c r="CT144" i="66"/>
  <c r="CS144" i="66"/>
  <c r="CR144" i="66"/>
  <c r="CQ144" i="66"/>
  <c r="CP144" i="66"/>
  <c r="CO144" i="66"/>
  <c r="CN144" i="66"/>
  <c r="CM144" i="66"/>
  <c r="CL144" i="66"/>
  <c r="CK144" i="66"/>
  <c r="CJ144" i="66"/>
  <c r="CI144" i="66"/>
  <c r="CH144" i="66"/>
  <c r="CG144" i="66"/>
  <c r="CF144" i="66"/>
  <c r="CE144" i="66"/>
  <c r="CD144" i="66"/>
  <c r="CC144" i="66"/>
  <c r="CB144" i="66"/>
  <c r="CA144" i="66"/>
  <c r="BZ144" i="66"/>
  <c r="BY144" i="66"/>
  <c r="BX144" i="66"/>
  <c r="BW144" i="66"/>
  <c r="BV144" i="66"/>
  <c r="BU144" i="66"/>
  <c r="BT144" i="66"/>
  <c r="BP144" i="66"/>
  <c r="BO144" i="66"/>
  <c r="BN144" i="66"/>
  <c r="BM144" i="66"/>
  <c r="BL144" i="66"/>
  <c r="BK144" i="66"/>
  <c r="BJ144" i="66"/>
  <c r="BI144" i="66"/>
  <c r="BH144" i="66"/>
  <c r="BG144" i="66"/>
  <c r="BF144" i="66"/>
  <c r="BE144" i="66"/>
  <c r="BD144" i="66"/>
  <c r="BC144" i="66"/>
  <c r="BB144" i="66"/>
  <c r="BA144" i="66"/>
  <c r="AZ144" i="66"/>
  <c r="AY144" i="66"/>
  <c r="AX144" i="66"/>
  <c r="AW144" i="66"/>
  <c r="AV144" i="66"/>
  <c r="AU144" i="66"/>
  <c r="AT144" i="66"/>
  <c r="AS144" i="66"/>
  <c r="AR144" i="66"/>
  <c r="AQ144" i="66"/>
  <c r="AP144" i="66"/>
  <c r="AO144" i="66"/>
  <c r="AN144" i="66"/>
  <c r="AM144" i="66"/>
  <c r="AL144" i="66"/>
  <c r="AK144" i="66"/>
  <c r="AH144" i="66"/>
  <c r="AG144" i="66"/>
  <c r="AF144" i="66"/>
  <c r="AE144" i="66"/>
  <c r="AD144" i="66"/>
  <c r="AC144" i="66"/>
  <c r="AB144" i="66"/>
  <c r="AA144" i="66"/>
  <c r="Z144" i="66"/>
  <c r="Y144" i="66"/>
  <c r="X144" i="66"/>
  <c r="W144" i="66"/>
  <c r="V144" i="66"/>
  <c r="U144" i="66"/>
  <c r="T144" i="66"/>
  <c r="S144" i="66"/>
  <c r="R144" i="66"/>
  <c r="Q144" i="66"/>
  <c r="P144" i="66"/>
  <c r="O144" i="66"/>
  <c r="N144" i="66"/>
  <c r="M144" i="66"/>
  <c r="L144" i="66"/>
  <c r="K144" i="66"/>
  <c r="J144" i="66"/>
  <c r="I144" i="66"/>
  <c r="H144" i="66"/>
  <c r="G144" i="66"/>
  <c r="F144" i="66"/>
  <c r="E144" i="66"/>
  <c r="D144" i="66"/>
  <c r="C144" i="66"/>
  <c r="B144" i="66"/>
  <c r="CY143" i="66"/>
  <c r="CX143" i="66"/>
  <c r="CW143" i="66"/>
  <c r="CV143" i="66"/>
  <c r="CU143" i="66"/>
  <c r="CT143" i="66"/>
  <c r="CS143" i="66"/>
  <c r="CR143" i="66"/>
  <c r="CQ143" i="66"/>
  <c r="CP143" i="66"/>
  <c r="CO143" i="66"/>
  <c r="CN143" i="66"/>
  <c r="CM143" i="66"/>
  <c r="CL143" i="66"/>
  <c r="CK143" i="66"/>
  <c r="CJ143" i="66"/>
  <c r="CI143" i="66"/>
  <c r="CH143" i="66"/>
  <c r="CG143" i="66"/>
  <c r="CF143" i="66"/>
  <c r="CE143" i="66"/>
  <c r="CD143" i="66"/>
  <c r="CC143" i="66"/>
  <c r="CB143" i="66"/>
  <c r="CA143" i="66"/>
  <c r="BZ143" i="66"/>
  <c r="BY143" i="66"/>
  <c r="BX143" i="66"/>
  <c r="BW143" i="66"/>
  <c r="BV143" i="66"/>
  <c r="BU143" i="66"/>
  <c r="BT143" i="66"/>
  <c r="BP143" i="66"/>
  <c r="BO143" i="66"/>
  <c r="BN143" i="66"/>
  <c r="BM143" i="66"/>
  <c r="BL143" i="66"/>
  <c r="BK143" i="66"/>
  <c r="BJ143" i="66"/>
  <c r="BI143" i="66"/>
  <c r="BH143" i="66"/>
  <c r="BG143" i="66"/>
  <c r="BF143" i="66"/>
  <c r="BE143" i="66"/>
  <c r="BD143" i="66"/>
  <c r="BC143" i="66"/>
  <c r="BB143" i="66"/>
  <c r="BA143" i="66"/>
  <c r="AZ143" i="66"/>
  <c r="AY143" i="66"/>
  <c r="AX143" i="66"/>
  <c r="AW143" i="66"/>
  <c r="AV143" i="66"/>
  <c r="AU143" i="66"/>
  <c r="AT143" i="66"/>
  <c r="AS143" i="66"/>
  <c r="AR143" i="66"/>
  <c r="AQ143" i="66"/>
  <c r="AP143" i="66"/>
  <c r="AO143" i="66"/>
  <c r="AN143" i="66"/>
  <c r="AM143" i="66"/>
  <c r="AL143" i="66"/>
  <c r="AK143" i="66"/>
  <c r="AH143" i="66"/>
  <c r="AG143" i="66"/>
  <c r="AF143" i="66"/>
  <c r="AE143" i="66"/>
  <c r="AD143" i="66"/>
  <c r="AC143" i="66"/>
  <c r="AB143" i="66"/>
  <c r="AA143" i="66"/>
  <c r="Z143" i="66"/>
  <c r="Y143" i="66"/>
  <c r="X143" i="66"/>
  <c r="W143" i="66"/>
  <c r="V143" i="66"/>
  <c r="U143" i="66"/>
  <c r="T143" i="66"/>
  <c r="S143" i="66"/>
  <c r="R143" i="66"/>
  <c r="Q143" i="66"/>
  <c r="P143" i="66"/>
  <c r="O143" i="66"/>
  <c r="N143" i="66"/>
  <c r="M143" i="66"/>
  <c r="L143" i="66"/>
  <c r="K143" i="66"/>
  <c r="J143" i="66"/>
  <c r="I143" i="66"/>
  <c r="H143" i="66"/>
  <c r="G143" i="66"/>
  <c r="F143" i="66"/>
  <c r="E143" i="66"/>
  <c r="D143" i="66"/>
  <c r="C143" i="66"/>
  <c r="B143" i="66"/>
  <c r="CY118" i="66"/>
  <c r="CX118" i="66"/>
  <c r="CW118" i="66"/>
  <c r="CV118" i="66"/>
  <c r="CU118" i="66"/>
  <c r="CT118" i="66"/>
  <c r="CS118" i="66"/>
  <c r="CR118" i="66"/>
  <c r="CQ118" i="66"/>
  <c r="CP118" i="66"/>
  <c r="CO118" i="66"/>
  <c r="CN118" i="66"/>
  <c r="CM118" i="66"/>
  <c r="CL118" i="66"/>
  <c r="CK118" i="66"/>
  <c r="CJ118" i="66"/>
  <c r="CI118" i="66"/>
  <c r="CH118" i="66"/>
  <c r="CG118" i="66"/>
  <c r="CF118" i="66"/>
  <c r="CE118" i="66"/>
  <c r="CD118" i="66"/>
  <c r="CC118" i="66"/>
  <c r="CB118" i="66"/>
  <c r="CA118" i="66"/>
  <c r="BZ118" i="66"/>
  <c r="BY118" i="66"/>
  <c r="BX118" i="66"/>
  <c r="BW118" i="66"/>
  <c r="BV118" i="66"/>
  <c r="BU118" i="66"/>
  <c r="BT118" i="66"/>
  <c r="BP118" i="66"/>
  <c r="BO118" i="66"/>
  <c r="BN118" i="66"/>
  <c r="BM118" i="66"/>
  <c r="BL118" i="66"/>
  <c r="BK118" i="66"/>
  <c r="BJ118" i="66"/>
  <c r="BI118" i="66"/>
  <c r="BH118" i="66"/>
  <c r="BG118" i="66"/>
  <c r="BF118" i="66"/>
  <c r="BE118" i="66"/>
  <c r="BD118" i="66"/>
  <c r="BC118" i="66"/>
  <c r="BB118" i="66"/>
  <c r="BA118" i="66"/>
  <c r="AZ118" i="66"/>
  <c r="AY118" i="66"/>
  <c r="AX118" i="66"/>
  <c r="AW118" i="66"/>
  <c r="AV118" i="66"/>
  <c r="AU118" i="66"/>
  <c r="AT118" i="66"/>
  <c r="AS118" i="66"/>
  <c r="AR118" i="66"/>
  <c r="AQ118" i="66"/>
  <c r="AP118" i="66"/>
  <c r="AO118" i="66"/>
  <c r="AN118" i="66"/>
  <c r="AM118" i="66"/>
  <c r="AL118" i="66"/>
  <c r="AK118" i="66"/>
  <c r="AH118" i="66"/>
  <c r="AG118" i="66"/>
  <c r="AF118" i="66"/>
  <c r="AE118" i="66"/>
  <c r="AD118" i="66"/>
  <c r="AC118" i="66"/>
  <c r="AB118" i="66"/>
  <c r="AA118" i="66"/>
  <c r="Z118" i="66"/>
  <c r="Y118" i="66"/>
  <c r="X118" i="66"/>
  <c r="W118" i="66"/>
  <c r="V118" i="66"/>
  <c r="U118" i="66"/>
  <c r="T118" i="66"/>
  <c r="S118" i="66"/>
  <c r="R118" i="66"/>
  <c r="Q118" i="66"/>
  <c r="P118" i="66"/>
  <c r="O118" i="66"/>
  <c r="N118" i="66"/>
  <c r="M118" i="66"/>
  <c r="L118" i="66"/>
  <c r="K118" i="66"/>
  <c r="J118" i="66"/>
  <c r="I118" i="66"/>
  <c r="H118" i="66"/>
  <c r="G118" i="66"/>
  <c r="F118" i="66"/>
  <c r="E118" i="66"/>
  <c r="D118" i="66"/>
  <c r="C118" i="66"/>
  <c r="B118" i="66"/>
  <c r="CY117" i="66"/>
  <c r="CX117" i="66"/>
  <c r="CW117" i="66"/>
  <c r="CV117" i="66"/>
  <c r="CU117" i="66"/>
  <c r="CT117" i="66"/>
  <c r="CS117" i="66"/>
  <c r="CR117" i="66"/>
  <c r="CQ117" i="66"/>
  <c r="CP117" i="66"/>
  <c r="CO117" i="66"/>
  <c r="CN117" i="66"/>
  <c r="CM117" i="66"/>
  <c r="CL117" i="66"/>
  <c r="CK117" i="66"/>
  <c r="CJ117" i="66"/>
  <c r="CI117" i="66"/>
  <c r="CH117" i="66"/>
  <c r="CG117" i="66"/>
  <c r="CF117" i="66"/>
  <c r="CE117" i="66"/>
  <c r="CD117" i="66"/>
  <c r="CC117" i="66"/>
  <c r="CB117" i="66"/>
  <c r="CA117" i="66"/>
  <c r="BZ117" i="66"/>
  <c r="BY117" i="66"/>
  <c r="BX117" i="66"/>
  <c r="BW117" i="66"/>
  <c r="BV117" i="66"/>
  <c r="BU117" i="66"/>
  <c r="BT117" i="66"/>
  <c r="BP117" i="66"/>
  <c r="BO117" i="66"/>
  <c r="BN117" i="66"/>
  <c r="BM117" i="66"/>
  <c r="BL117" i="66"/>
  <c r="BK117" i="66"/>
  <c r="BJ117" i="66"/>
  <c r="BI117" i="66"/>
  <c r="BH117" i="66"/>
  <c r="BG117" i="66"/>
  <c r="BF117" i="66"/>
  <c r="BE117" i="66"/>
  <c r="BD117" i="66"/>
  <c r="BC117" i="66"/>
  <c r="BB117" i="66"/>
  <c r="BA117" i="66"/>
  <c r="AZ117" i="66"/>
  <c r="AY117" i="66"/>
  <c r="AX117" i="66"/>
  <c r="AW117" i="66"/>
  <c r="AV117" i="66"/>
  <c r="AU117" i="66"/>
  <c r="AT117" i="66"/>
  <c r="AS117" i="66"/>
  <c r="AR117" i="66"/>
  <c r="AQ117" i="66"/>
  <c r="AP117" i="66"/>
  <c r="AO117" i="66"/>
  <c r="AN117" i="66"/>
  <c r="AM117" i="66"/>
  <c r="AL117" i="66"/>
  <c r="AK117" i="66"/>
  <c r="AH117" i="66"/>
  <c r="AG117" i="66"/>
  <c r="AF117" i="66"/>
  <c r="AE117" i="66"/>
  <c r="AD117" i="66"/>
  <c r="AC117" i="66"/>
  <c r="AB117" i="66"/>
  <c r="AA117" i="66"/>
  <c r="Z117" i="66"/>
  <c r="Y117" i="66"/>
  <c r="X117" i="66"/>
  <c r="W117" i="66"/>
  <c r="V117" i="66"/>
  <c r="U117" i="66"/>
  <c r="T117" i="66"/>
  <c r="S117" i="66"/>
  <c r="R117" i="66"/>
  <c r="Q117" i="66"/>
  <c r="P117" i="66"/>
  <c r="O117" i="66"/>
  <c r="N117" i="66"/>
  <c r="M117" i="66"/>
  <c r="L117" i="66"/>
  <c r="K117" i="66"/>
  <c r="J117" i="66"/>
  <c r="I117" i="66"/>
  <c r="H117" i="66"/>
  <c r="G117" i="66"/>
  <c r="F117" i="66"/>
  <c r="E117" i="66"/>
  <c r="D117" i="66"/>
  <c r="C117" i="66"/>
  <c r="B117" i="66"/>
  <c r="CY116" i="66"/>
  <c r="CX116" i="66"/>
  <c r="CW116" i="66"/>
  <c r="CV116" i="66"/>
  <c r="CU116" i="66"/>
  <c r="CT116" i="66"/>
  <c r="CS116" i="66"/>
  <c r="CR116" i="66"/>
  <c r="CQ116" i="66"/>
  <c r="CP116" i="66"/>
  <c r="CO116" i="66"/>
  <c r="CN116" i="66"/>
  <c r="CM116" i="66"/>
  <c r="CL116" i="66"/>
  <c r="CK116" i="66"/>
  <c r="CJ116" i="66"/>
  <c r="CI116" i="66"/>
  <c r="CH116" i="66"/>
  <c r="CG116" i="66"/>
  <c r="CF116" i="66"/>
  <c r="CE116" i="66"/>
  <c r="CD116" i="66"/>
  <c r="CC116" i="66"/>
  <c r="CB116" i="66"/>
  <c r="CA116" i="66"/>
  <c r="BZ116" i="66"/>
  <c r="BY116" i="66"/>
  <c r="BX116" i="66"/>
  <c r="BW116" i="66"/>
  <c r="BV116" i="66"/>
  <c r="BU116" i="66"/>
  <c r="BT116" i="66"/>
  <c r="BP116" i="66"/>
  <c r="BO116" i="66"/>
  <c r="BN116" i="66"/>
  <c r="BM116" i="66"/>
  <c r="BL116" i="66"/>
  <c r="BK116" i="66"/>
  <c r="BJ116" i="66"/>
  <c r="BI116" i="66"/>
  <c r="BH116" i="66"/>
  <c r="BG116" i="66"/>
  <c r="BF116" i="66"/>
  <c r="BE116" i="66"/>
  <c r="BD116" i="66"/>
  <c r="BC116" i="66"/>
  <c r="BB116" i="66"/>
  <c r="BA116" i="66"/>
  <c r="AZ116" i="66"/>
  <c r="AY116" i="66"/>
  <c r="AX116" i="66"/>
  <c r="AW116" i="66"/>
  <c r="AV116" i="66"/>
  <c r="AU116" i="66"/>
  <c r="AT116" i="66"/>
  <c r="AS116" i="66"/>
  <c r="AR116" i="66"/>
  <c r="AQ116" i="66"/>
  <c r="AP116" i="66"/>
  <c r="AO116" i="66"/>
  <c r="AN116" i="66"/>
  <c r="AM116" i="66"/>
  <c r="AL116" i="66"/>
  <c r="AK116" i="66"/>
  <c r="AH116" i="66"/>
  <c r="AG116" i="66"/>
  <c r="AF116" i="66"/>
  <c r="AE116" i="66"/>
  <c r="AD116" i="66"/>
  <c r="AC116" i="66"/>
  <c r="AB116" i="66"/>
  <c r="AA116" i="66"/>
  <c r="Z116" i="66"/>
  <c r="Y116" i="66"/>
  <c r="X116" i="66"/>
  <c r="W116" i="66"/>
  <c r="V116" i="66"/>
  <c r="U116" i="66"/>
  <c r="T116" i="66"/>
  <c r="S116" i="66"/>
  <c r="R116" i="66"/>
  <c r="Q116" i="66"/>
  <c r="P116" i="66"/>
  <c r="O116" i="66"/>
  <c r="N116" i="66"/>
  <c r="M116" i="66"/>
  <c r="L116" i="66"/>
  <c r="K116" i="66"/>
  <c r="J116" i="66"/>
  <c r="I116" i="66"/>
  <c r="H116" i="66"/>
  <c r="G116" i="66"/>
  <c r="F116" i="66"/>
  <c r="E116" i="66"/>
  <c r="D116" i="66"/>
  <c r="C116" i="66"/>
  <c r="B116" i="66"/>
  <c r="CY114" i="66"/>
  <c r="CX114" i="66"/>
  <c r="CW114" i="66"/>
  <c r="CV114" i="66"/>
  <c r="CU114" i="66"/>
  <c r="CT114" i="66"/>
  <c r="CS114" i="66"/>
  <c r="CR114" i="66"/>
  <c r="CQ114" i="66"/>
  <c r="CP114" i="66"/>
  <c r="CO114" i="66"/>
  <c r="CN114" i="66"/>
  <c r="CM114" i="66"/>
  <c r="CL114" i="66"/>
  <c r="CK114" i="66"/>
  <c r="CJ114" i="66"/>
  <c r="CI114" i="66"/>
  <c r="CH114" i="66"/>
  <c r="CG114" i="66"/>
  <c r="CF114" i="66"/>
  <c r="CE114" i="66"/>
  <c r="CD114" i="66"/>
  <c r="CC114" i="66"/>
  <c r="CB114" i="66"/>
  <c r="CA114" i="66"/>
  <c r="BZ114" i="66"/>
  <c r="BY114" i="66"/>
  <c r="BX114" i="66"/>
  <c r="BW114" i="66"/>
  <c r="BV114" i="66"/>
  <c r="BU114" i="66"/>
  <c r="BT114" i="66"/>
  <c r="BP114" i="66"/>
  <c r="BO114" i="66"/>
  <c r="BN114" i="66"/>
  <c r="BM114" i="66"/>
  <c r="BL114" i="66"/>
  <c r="BK114" i="66"/>
  <c r="BJ114" i="66"/>
  <c r="BI114" i="66"/>
  <c r="BH114" i="66"/>
  <c r="BG114" i="66"/>
  <c r="BF114" i="66"/>
  <c r="BE114" i="66"/>
  <c r="BD114" i="66"/>
  <c r="BC114" i="66"/>
  <c r="BB114" i="66"/>
  <c r="BA114" i="66"/>
  <c r="AZ114" i="66"/>
  <c r="AY114" i="66"/>
  <c r="AX114" i="66"/>
  <c r="AW114" i="66"/>
  <c r="AV114" i="66"/>
  <c r="AU114" i="66"/>
  <c r="AT114" i="66"/>
  <c r="AS114" i="66"/>
  <c r="AR114" i="66"/>
  <c r="AQ114" i="66"/>
  <c r="AP114" i="66"/>
  <c r="AO114" i="66"/>
  <c r="AN114" i="66"/>
  <c r="AM114" i="66"/>
  <c r="AL114" i="66"/>
  <c r="AK114" i="66"/>
  <c r="AH114" i="66"/>
  <c r="AG114" i="66"/>
  <c r="AF114" i="66"/>
  <c r="AE114" i="66"/>
  <c r="AD114" i="66"/>
  <c r="AC114" i="66"/>
  <c r="AB114" i="66"/>
  <c r="AA114" i="66"/>
  <c r="Z114" i="66"/>
  <c r="Y114" i="66"/>
  <c r="X114" i="66"/>
  <c r="W114" i="66"/>
  <c r="V114" i="66"/>
  <c r="U114" i="66"/>
  <c r="T114" i="66"/>
  <c r="S114" i="66"/>
  <c r="R114" i="66"/>
  <c r="Q114" i="66"/>
  <c r="P114" i="66"/>
  <c r="O114" i="66"/>
  <c r="N114" i="66"/>
  <c r="M114" i="66"/>
  <c r="L114" i="66"/>
  <c r="K114" i="66"/>
  <c r="J114" i="66"/>
  <c r="I114" i="66"/>
  <c r="H114" i="66"/>
  <c r="G114" i="66"/>
  <c r="F114" i="66"/>
  <c r="E114" i="66"/>
  <c r="D114" i="66"/>
  <c r="C114" i="66"/>
  <c r="B114" i="66"/>
  <c r="CY113" i="66"/>
  <c r="CX113" i="66"/>
  <c r="CW113" i="66"/>
  <c r="CV113" i="66"/>
  <c r="CU113" i="66"/>
  <c r="CT113" i="66"/>
  <c r="CS113" i="66"/>
  <c r="CR113" i="66"/>
  <c r="CQ113" i="66"/>
  <c r="CP113" i="66"/>
  <c r="CO113" i="66"/>
  <c r="CN113" i="66"/>
  <c r="CM113" i="66"/>
  <c r="CL113" i="66"/>
  <c r="CK113" i="66"/>
  <c r="CJ113" i="66"/>
  <c r="CI113" i="66"/>
  <c r="CH113" i="66"/>
  <c r="CG113" i="66"/>
  <c r="CF113" i="66"/>
  <c r="CE113" i="66"/>
  <c r="CD113" i="66"/>
  <c r="CC113" i="66"/>
  <c r="CB113" i="66"/>
  <c r="CA113" i="66"/>
  <c r="BZ113" i="66"/>
  <c r="BY113" i="66"/>
  <c r="BX113" i="66"/>
  <c r="BW113" i="66"/>
  <c r="BV113" i="66"/>
  <c r="BU113" i="66"/>
  <c r="BT113" i="66"/>
  <c r="BP113" i="66"/>
  <c r="BO113" i="66"/>
  <c r="BN113" i="66"/>
  <c r="BM113" i="66"/>
  <c r="BL113" i="66"/>
  <c r="BK113" i="66"/>
  <c r="BJ113" i="66"/>
  <c r="BI113" i="66"/>
  <c r="BH113" i="66"/>
  <c r="BG113" i="66"/>
  <c r="BF113" i="66"/>
  <c r="BE113" i="66"/>
  <c r="BD113" i="66"/>
  <c r="BC113" i="66"/>
  <c r="BB113" i="66"/>
  <c r="BA113" i="66"/>
  <c r="AZ113" i="66"/>
  <c r="AY113" i="66"/>
  <c r="AX113" i="66"/>
  <c r="AW113" i="66"/>
  <c r="AV113" i="66"/>
  <c r="AU113" i="66"/>
  <c r="AT113" i="66"/>
  <c r="AS113" i="66"/>
  <c r="AR113" i="66"/>
  <c r="AQ113" i="66"/>
  <c r="AP113" i="66"/>
  <c r="AO113" i="66"/>
  <c r="AN113" i="66"/>
  <c r="AM113" i="66"/>
  <c r="AL113" i="66"/>
  <c r="AK113" i="66"/>
  <c r="AH113" i="66"/>
  <c r="AG113" i="66"/>
  <c r="AF113" i="66"/>
  <c r="AE113" i="66"/>
  <c r="AD113" i="66"/>
  <c r="AC113" i="66"/>
  <c r="AB113" i="66"/>
  <c r="AA113" i="66"/>
  <c r="Z113" i="66"/>
  <c r="Y113" i="66"/>
  <c r="X113" i="66"/>
  <c r="W113" i="66"/>
  <c r="V113" i="66"/>
  <c r="U113" i="66"/>
  <c r="T113" i="66"/>
  <c r="S113" i="66"/>
  <c r="R113" i="66"/>
  <c r="Q113" i="66"/>
  <c r="P113" i="66"/>
  <c r="O113" i="66"/>
  <c r="N113" i="66"/>
  <c r="M113" i="66"/>
  <c r="L113" i="66"/>
  <c r="K113" i="66"/>
  <c r="J113" i="66"/>
  <c r="I113" i="66"/>
  <c r="H113" i="66"/>
  <c r="G113" i="66"/>
  <c r="F113" i="66"/>
  <c r="E113" i="66"/>
  <c r="D113" i="66"/>
  <c r="C113" i="66"/>
  <c r="B113" i="66"/>
  <c r="CY112" i="66"/>
  <c r="CX112" i="66"/>
  <c r="CW112" i="66"/>
  <c r="CV112" i="66"/>
  <c r="CU112" i="66"/>
  <c r="CT112" i="66"/>
  <c r="CS112" i="66"/>
  <c r="CR112" i="66"/>
  <c r="CQ112" i="66"/>
  <c r="CP112" i="66"/>
  <c r="CO112" i="66"/>
  <c r="CN112" i="66"/>
  <c r="CM112" i="66"/>
  <c r="CL112" i="66"/>
  <c r="CK112" i="66"/>
  <c r="CJ112" i="66"/>
  <c r="CI112" i="66"/>
  <c r="CH112" i="66"/>
  <c r="CG112" i="66"/>
  <c r="CF112" i="66"/>
  <c r="CE112" i="66"/>
  <c r="CD112" i="66"/>
  <c r="CC112" i="66"/>
  <c r="CB112" i="66"/>
  <c r="CA112" i="66"/>
  <c r="BZ112" i="66"/>
  <c r="BY112" i="66"/>
  <c r="BX112" i="66"/>
  <c r="BW112" i="66"/>
  <c r="BV112" i="66"/>
  <c r="BU112" i="66"/>
  <c r="BT112" i="66"/>
  <c r="BP112" i="66"/>
  <c r="BO112" i="66"/>
  <c r="BN112" i="66"/>
  <c r="BM112" i="66"/>
  <c r="BL112" i="66"/>
  <c r="BK112" i="66"/>
  <c r="BJ112" i="66"/>
  <c r="BI112" i="66"/>
  <c r="BH112" i="66"/>
  <c r="BG112" i="66"/>
  <c r="BF112" i="66"/>
  <c r="BE112" i="66"/>
  <c r="BD112" i="66"/>
  <c r="BC112" i="66"/>
  <c r="BB112" i="66"/>
  <c r="BA112" i="66"/>
  <c r="AZ112" i="66"/>
  <c r="AY112" i="66"/>
  <c r="AX112" i="66"/>
  <c r="AW112" i="66"/>
  <c r="AV112" i="66"/>
  <c r="AU112" i="66"/>
  <c r="AT112" i="66"/>
  <c r="AS112" i="66"/>
  <c r="AR112" i="66"/>
  <c r="AQ112" i="66"/>
  <c r="AP112" i="66"/>
  <c r="AO112" i="66"/>
  <c r="AN112" i="66"/>
  <c r="AM112" i="66"/>
  <c r="AL112" i="66"/>
  <c r="AK112" i="66"/>
  <c r="AH112" i="66"/>
  <c r="AG112" i="66"/>
  <c r="AF112" i="66"/>
  <c r="AE112" i="66"/>
  <c r="AD112" i="66"/>
  <c r="AC112" i="66"/>
  <c r="AB112" i="66"/>
  <c r="AA112" i="66"/>
  <c r="Z112" i="66"/>
  <c r="Y112" i="66"/>
  <c r="X112" i="66"/>
  <c r="W112" i="66"/>
  <c r="V112" i="66"/>
  <c r="U112" i="66"/>
  <c r="T112" i="66"/>
  <c r="S112" i="66"/>
  <c r="R112" i="66"/>
  <c r="Q112" i="66"/>
  <c r="P112" i="66"/>
  <c r="O112" i="66"/>
  <c r="N112" i="66"/>
  <c r="M112" i="66"/>
  <c r="L112" i="66"/>
  <c r="K112" i="66"/>
  <c r="J112" i="66"/>
  <c r="I112" i="66"/>
  <c r="H112" i="66"/>
  <c r="G112" i="66"/>
  <c r="F112" i="66"/>
  <c r="E112" i="66"/>
  <c r="D112" i="66"/>
  <c r="C112" i="66"/>
  <c r="B112" i="66"/>
  <c r="CY135" i="66"/>
  <c r="CX135" i="66"/>
  <c r="CW135" i="66"/>
  <c r="CV135" i="66"/>
  <c r="CU135" i="66"/>
  <c r="CT135" i="66"/>
  <c r="CS135" i="66"/>
  <c r="CR135" i="66"/>
  <c r="CQ135" i="66"/>
  <c r="CP135" i="66"/>
  <c r="CO135" i="66"/>
  <c r="CN135" i="66"/>
  <c r="CM135" i="66"/>
  <c r="CL135" i="66"/>
  <c r="CK135" i="66"/>
  <c r="CJ135" i="66"/>
  <c r="CI135" i="66"/>
  <c r="CH135" i="66"/>
  <c r="CG135" i="66"/>
  <c r="CF135" i="66"/>
  <c r="CE135" i="66"/>
  <c r="CD135" i="66"/>
  <c r="CC135" i="66"/>
  <c r="CB135" i="66"/>
  <c r="CA135" i="66"/>
  <c r="BZ135" i="66"/>
  <c r="BY135" i="66"/>
  <c r="BX135" i="66"/>
  <c r="BW135" i="66"/>
  <c r="BV135" i="66"/>
  <c r="BU135" i="66"/>
  <c r="BT135" i="66"/>
  <c r="BP135" i="66"/>
  <c r="BO135" i="66"/>
  <c r="BN135" i="66"/>
  <c r="BM135" i="66"/>
  <c r="BL135" i="66"/>
  <c r="BK135" i="66"/>
  <c r="BJ135" i="66"/>
  <c r="BI135" i="66"/>
  <c r="BH135" i="66"/>
  <c r="BG135" i="66"/>
  <c r="BF135" i="66"/>
  <c r="BE135" i="66"/>
  <c r="BD135" i="66"/>
  <c r="BC135" i="66"/>
  <c r="BB135" i="66"/>
  <c r="BA135" i="66"/>
  <c r="AZ135" i="66"/>
  <c r="AY135" i="66"/>
  <c r="AX135" i="66"/>
  <c r="AW135" i="66"/>
  <c r="AV135" i="66"/>
  <c r="AU135" i="66"/>
  <c r="AT135" i="66"/>
  <c r="AS135" i="66"/>
  <c r="AR135" i="66"/>
  <c r="AQ135" i="66"/>
  <c r="AP135" i="66"/>
  <c r="AO135" i="66"/>
  <c r="AN135" i="66"/>
  <c r="AM135" i="66"/>
  <c r="AL135" i="66"/>
  <c r="AK135" i="66"/>
  <c r="AH135" i="66"/>
  <c r="AG135" i="66"/>
  <c r="AF135" i="66"/>
  <c r="AE135" i="66"/>
  <c r="AD135" i="66"/>
  <c r="AC135" i="66"/>
  <c r="AB135" i="66"/>
  <c r="AA135" i="66"/>
  <c r="Z135" i="66"/>
  <c r="Y135" i="66"/>
  <c r="X135" i="66"/>
  <c r="W135" i="66"/>
  <c r="V135" i="66"/>
  <c r="U135" i="66"/>
  <c r="T135" i="66"/>
  <c r="S135" i="66"/>
  <c r="R135" i="66"/>
  <c r="Q135" i="66"/>
  <c r="P135" i="66"/>
  <c r="O135" i="66"/>
  <c r="N135" i="66"/>
  <c r="M135" i="66"/>
  <c r="L135" i="66"/>
  <c r="K135" i="66"/>
  <c r="J135" i="66"/>
  <c r="I135" i="66"/>
  <c r="H135" i="66"/>
  <c r="G135" i="66"/>
  <c r="F135" i="66"/>
  <c r="E135" i="66"/>
  <c r="D135" i="66"/>
  <c r="C135" i="66"/>
  <c r="B135" i="66"/>
  <c r="CY134" i="66"/>
  <c r="CX134" i="66"/>
  <c r="CW134" i="66"/>
  <c r="CV134" i="66"/>
  <c r="CU134" i="66"/>
  <c r="CT134" i="66"/>
  <c r="CS134" i="66"/>
  <c r="CR134" i="66"/>
  <c r="CQ134" i="66"/>
  <c r="CP134" i="66"/>
  <c r="CO134" i="66"/>
  <c r="CN134" i="66"/>
  <c r="CM134" i="66"/>
  <c r="CL134" i="66"/>
  <c r="CK134" i="66"/>
  <c r="CJ134" i="66"/>
  <c r="CI134" i="66"/>
  <c r="CH134" i="66"/>
  <c r="CG134" i="66"/>
  <c r="CF134" i="66"/>
  <c r="CE134" i="66"/>
  <c r="CD134" i="66"/>
  <c r="CC134" i="66"/>
  <c r="CB134" i="66"/>
  <c r="CA134" i="66"/>
  <c r="BZ134" i="66"/>
  <c r="BY134" i="66"/>
  <c r="BX134" i="66"/>
  <c r="BW134" i="66"/>
  <c r="BV134" i="66"/>
  <c r="BU134" i="66"/>
  <c r="BT134" i="66"/>
  <c r="BP134" i="66"/>
  <c r="BO134" i="66"/>
  <c r="BN134" i="66"/>
  <c r="BM134" i="66"/>
  <c r="BL134" i="66"/>
  <c r="BK134" i="66"/>
  <c r="BJ134" i="66"/>
  <c r="BI134" i="66"/>
  <c r="BH134" i="66"/>
  <c r="BG134" i="66"/>
  <c r="BF134" i="66"/>
  <c r="BE134" i="66"/>
  <c r="BD134" i="66"/>
  <c r="BC134" i="66"/>
  <c r="BB134" i="66"/>
  <c r="BA134" i="66"/>
  <c r="AZ134" i="66"/>
  <c r="AY134" i="66"/>
  <c r="AX134" i="66"/>
  <c r="AW134" i="66"/>
  <c r="AV134" i="66"/>
  <c r="AU134" i="66"/>
  <c r="AT134" i="66"/>
  <c r="AS134" i="66"/>
  <c r="AR134" i="66"/>
  <c r="AQ134" i="66"/>
  <c r="AP134" i="66"/>
  <c r="AO134" i="66"/>
  <c r="AN134" i="66"/>
  <c r="AM134" i="66"/>
  <c r="AL134" i="66"/>
  <c r="AK134" i="66"/>
  <c r="AH134" i="66"/>
  <c r="AG134" i="66"/>
  <c r="AF134" i="66"/>
  <c r="AE134" i="66"/>
  <c r="AD134" i="66"/>
  <c r="AC134" i="66"/>
  <c r="AB134" i="66"/>
  <c r="AA134" i="66"/>
  <c r="Z134" i="66"/>
  <c r="Y134" i="66"/>
  <c r="X134" i="66"/>
  <c r="W134" i="66"/>
  <c r="V134" i="66"/>
  <c r="U134" i="66"/>
  <c r="T134" i="66"/>
  <c r="S134" i="66"/>
  <c r="R134" i="66"/>
  <c r="Q134" i="66"/>
  <c r="P134" i="66"/>
  <c r="O134" i="66"/>
  <c r="N134" i="66"/>
  <c r="M134" i="66"/>
  <c r="L134" i="66"/>
  <c r="K134" i="66"/>
  <c r="J134" i="66"/>
  <c r="I134" i="66"/>
  <c r="H134" i="66"/>
  <c r="G134" i="66"/>
  <c r="F134" i="66"/>
  <c r="E134" i="66"/>
  <c r="D134" i="66"/>
  <c r="C134" i="66"/>
  <c r="B134" i="66"/>
  <c r="CY111" i="66"/>
  <c r="CX111" i="66"/>
  <c r="CW111" i="66"/>
  <c r="CV111" i="66"/>
  <c r="CU111" i="66"/>
  <c r="CT111" i="66"/>
  <c r="CS111" i="66"/>
  <c r="CR111" i="66"/>
  <c r="CQ111" i="66"/>
  <c r="CP111" i="66"/>
  <c r="CO111" i="66"/>
  <c r="CN111" i="66"/>
  <c r="CM111" i="66"/>
  <c r="CL111" i="66"/>
  <c r="CK111" i="66"/>
  <c r="CJ111" i="66"/>
  <c r="CI111" i="66"/>
  <c r="CH111" i="66"/>
  <c r="CG111" i="66"/>
  <c r="CF111" i="66"/>
  <c r="CE111" i="66"/>
  <c r="CD111" i="66"/>
  <c r="CC111" i="66"/>
  <c r="CB111" i="66"/>
  <c r="CA111" i="66"/>
  <c r="BZ111" i="66"/>
  <c r="BY111" i="66"/>
  <c r="BX111" i="66"/>
  <c r="BW111" i="66"/>
  <c r="BV111" i="66"/>
  <c r="BU111" i="66"/>
  <c r="BT111" i="66"/>
  <c r="BP111" i="66"/>
  <c r="BO111" i="66"/>
  <c r="BN111" i="66"/>
  <c r="BM111" i="66"/>
  <c r="BL111" i="66"/>
  <c r="BK111" i="66"/>
  <c r="BJ111" i="66"/>
  <c r="BI111" i="66"/>
  <c r="BH111" i="66"/>
  <c r="BG111" i="66"/>
  <c r="BF111" i="66"/>
  <c r="BE111" i="66"/>
  <c r="BD111" i="66"/>
  <c r="BC111" i="66"/>
  <c r="BB111" i="66"/>
  <c r="BA111" i="66"/>
  <c r="AZ111" i="66"/>
  <c r="AY111" i="66"/>
  <c r="AX111" i="66"/>
  <c r="AW111" i="66"/>
  <c r="AV111" i="66"/>
  <c r="AU111" i="66"/>
  <c r="AT111" i="66"/>
  <c r="AS111" i="66"/>
  <c r="AR111" i="66"/>
  <c r="AQ111" i="66"/>
  <c r="AP111" i="66"/>
  <c r="AO111" i="66"/>
  <c r="AN111" i="66"/>
  <c r="AM111" i="66"/>
  <c r="AL111" i="66"/>
  <c r="AK111" i="66"/>
  <c r="AH111" i="66"/>
  <c r="AG111" i="66"/>
  <c r="AF111" i="66"/>
  <c r="AE111" i="66"/>
  <c r="AD111" i="66"/>
  <c r="AC111" i="66"/>
  <c r="AB111" i="66"/>
  <c r="AA111" i="66"/>
  <c r="Z111" i="66"/>
  <c r="Y111" i="66"/>
  <c r="X111" i="66"/>
  <c r="W111" i="66"/>
  <c r="V111" i="66"/>
  <c r="U111" i="66"/>
  <c r="T111" i="66"/>
  <c r="S111" i="66"/>
  <c r="R111" i="66"/>
  <c r="Q111" i="66"/>
  <c r="P111" i="66"/>
  <c r="O111" i="66"/>
  <c r="N111" i="66"/>
  <c r="M111" i="66"/>
  <c r="L111" i="66"/>
  <c r="K111" i="66"/>
  <c r="J111" i="66"/>
  <c r="I111" i="66"/>
  <c r="H111" i="66"/>
  <c r="G111" i="66"/>
  <c r="F111" i="66"/>
  <c r="E111" i="66"/>
  <c r="D111" i="66"/>
  <c r="C111" i="66"/>
  <c r="B111" i="66"/>
  <c r="CY110" i="66"/>
  <c r="CX110" i="66"/>
  <c r="CW110" i="66"/>
  <c r="CV110" i="66"/>
  <c r="CU110" i="66"/>
  <c r="CT110" i="66"/>
  <c r="CS110" i="66"/>
  <c r="CR110" i="66"/>
  <c r="CQ110" i="66"/>
  <c r="CP110" i="66"/>
  <c r="CO110" i="66"/>
  <c r="CN110" i="66"/>
  <c r="CM110" i="66"/>
  <c r="CL110" i="66"/>
  <c r="CK110" i="66"/>
  <c r="CJ110" i="66"/>
  <c r="CI110" i="66"/>
  <c r="CH110" i="66"/>
  <c r="CG110" i="66"/>
  <c r="CF110" i="66"/>
  <c r="CE110" i="66"/>
  <c r="CD110" i="66"/>
  <c r="CC110" i="66"/>
  <c r="CB110" i="66"/>
  <c r="CA110" i="66"/>
  <c r="BZ110" i="66"/>
  <c r="BY110" i="66"/>
  <c r="BX110" i="66"/>
  <c r="BW110" i="66"/>
  <c r="BV110" i="66"/>
  <c r="BU110" i="66"/>
  <c r="BT110" i="66"/>
  <c r="BP110" i="66"/>
  <c r="BO110" i="66"/>
  <c r="BN110" i="66"/>
  <c r="BM110" i="66"/>
  <c r="BL110" i="66"/>
  <c r="BK110" i="66"/>
  <c r="BJ110" i="66"/>
  <c r="BI110" i="66"/>
  <c r="BH110" i="66"/>
  <c r="BG110" i="66"/>
  <c r="BF110" i="66"/>
  <c r="BE110" i="66"/>
  <c r="BD110" i="66"/>
  <c r="BC110" i="66"/>
  <c r="BB110" i="66"/>
  <c r="BA110" i="66"/>
  <c r="AZ110" i="66"/>
  <c r="AY110" i="66"/>
  <c r="AX110" i="66"/>
  <c r="AW110" i="66"/>
  <c r="AV110" i="66"/>
  <c r="AU110" i="66"/>
  <c r="AT110" i="66"/>
  <c r="AS110" i="66"/>
  <c r="AR110" i="66"/>
  <c r="AQ110" i="66"/>
  <c r="AP110" i="66"/>
  <c r="AO110" i="66"/>
  <c r="AN110" i="66"/>
  <c r="AM110" i="66"/>
  <c r="AL110" i="66"/>
  <c r="AK110" i="66"/>
  <c r="AH110" i="66"/>
  <c r="AG110" i="66"/>
  <c r="AF110" i="66"/>
  <c r="AE110" i="66"/>
  <c r="AD110" i="66"/>
  <c r="AC110" i="66"/>
  <c r="AB110" i="66"/>
  <c r="AA110" i="66"/>
  <c r="Z110" i="66"/>
  <c r="Y110" i="66"/>
  <c r="X110" i="66"/>
  <c r="W110" i="66"/>
  <c r="V110" i="66"/>
  <c r="U110" i="66"/>
  <c r="T110" i="66"/>
  <c r="S110" i="66"/>
  <c r="R110" i="66"/>
  <c r="Q110" i="66"/>
  <c r="P110" i="66"/>
  <c r="O110" i="66"/>
  <c r="N110" i="66"/>
  <c r="M110" i="66"/>
  <c r="L110" i="66"/>
  <c r="K110" i="66"/>
  <c r="J110" i="66"/>
  <c r="I110" i="66"/>
  <c r="H110" i="66"/>
  <c r="G110" i="66"/>
  <c r="F110" i="66"/>
  <c r="E110" i="66"/>
  <c r="D110" i="66"/>
  <c r="C110" i="66"/>
  <c r="B110" i="66"/>
  <c r="CY109" i="66"/>
  <c r="CX109" i="66"/>
  <c r="CW109" i="66"/>
  <c r="CV109" i="66"/>
  <c r="CU109" i="66"/>
  <c r="CT109" i="66"/>
  <c r="CS109" i="66"/>
  <c r="CR109" i="66"/>
  <c r="CQ109" i="66"/>
  <c r="CP109" i="66"/>
  <c r="CO109" i="66"/>
  <c r="CN109" i="66"/>
  <c r="CM109" i="66"/>
  <c r="CL109" i="66"/>
  <c r="CK109" i="66"/>
  <c r="CJ109" i="66"/>
  <c r="CI109" i="66"/>
  <c r="CH109" i="66"/>
  <c r="CG109" i="66"/>
  <c r="CF109" i="66"/>
  <c r="CE109" i="66"/>
  <c r="CD109" i="66"/>
  <c r="CC109" i="66"/>
  <c r="CB109" i="66"/>
  <c r="CA109" i="66"/>
  <c r="BZ109" i="66"/>
  <c r="BY109" i="66"/>
  <c r="BX109" i="66"/>
  <c r="BW109" i="66"/>
  <c r="BV109" i="66"/>
  <c r="BU109" i="66"/>
  <c r="BT109" i="66"/>
  <c r="BP109" i="66"/>
  <c r="BO109" i="66"/>
  <c r="BN109" i="66"/>
  <c r="BM109" i="66"/>
  <c r="BL109" i="66"/>
  <c r="BK109" i="66"/>
  <c r="BJ109" i="66"/>
  <c r="BI109" i="66"/>
  <c r="BH109" i="66"/>
  <c r="BG109" i="66"/>
  <c r="BF109" i="66"/>
  <c r="BE109" i="66"/>
  <c r="BD109" i="66"/>
  <c r="BC109" i="66"/>
  <c r="BB109" i="66"/>
  <c r="BA109" i="66"/>
  <c r="AZ109" i="66"/>
  <c r="AY109" i="66"/>
  <c r="AX109" i="66"/>
  <c r="AW109" i="66"/>
  <c r="AV109" i="66"/>
  <c r="AU109" i="66"/>
  <c r="AT109" i="66"/>
  <c r="AS109" i="66"/>
  <c r="AR109" i="66"/>
  <c r="AQ109" i="66"/>
  <c r="AP109" i="66"/>
  <c r="AO109" i="66"/>
  <c r="AN109" i="66"/>
  <c r="AM109" i="66"/>
  <c r="AL109" i="66"/>
  <c r="AK109" i="66"/>
  <c r="AH109" i="66"/>
  <c r="AG109" i="66"/>
  <c r="AF109" i="66"/>
  <c r="AE109" i="66"/>
  <c r="AD109" i="66"/>
  <c r="AC109" i="66"/>
  <c r="AB109" i="66"/>
  <c r="AA109" i="66"/>
  <c r="Z109" i="66"/>
  <c r="Y109" i="66"/>
  <c r="X109" i="66"/>
  <c r="W109" i="66"/>
  <c r="V109" i="66"/>
  <c r="U109" i="66"/>
  <c r="T109" i="66"/>
  <c r="S109" i="66"/>
  <c r="R109" i="66"/>
  <c r="Q109" i="66"/>
  <c r="P109" i="66"/>
  <c r="O109" i="66"/>
  <c r="N109" i="66"/>
  <c r="M109" i="66"/>
  <c r="L109" i="66"/>
  <c r="K109" i="66"/>
  <c r="J109" i="66"/>
  <c r="I109" i="66"/>
  <c r="H109" i="66"/>
  <c r="G109" i="66"/>
  <c r="F109" i="66"/>
  <c r="E109" i="66"/>
  <c r="D109" i="66"/>
  <c r="C109" i="66"/>
  <c r="B109" i="66"/>
  <c r="CY108" i="66"/>
  <c r="CX108" i="66"/>
  <c r="CW108" i="66"/>
  <c r="CV108" i="66"/>
  <c r="CU108" i="66"/>
  <c r="CT108" i="66"/>
  <c r="CS108" i="66"/>
  <c r="CR108" i="66"/>
  <c r="CQ108" i="66"/>
  <c r="CP108" i="66"/>
  <c r="CO108" i="66"/>
  <c r="CN108" i="66"/>
  <c r="CM108" i="66"/>
  <c r="CL108" i="66"/>
  <c r="CK108" i="66"/>
  <c r="CJ108" i="66"/>
  <c r="CI108" i="66"/>
  <c r="CH108" i="66"/>
  <c r="CG108" i="66"/>
  <c r="CF108" i="66"/>
  <c r="CE108" i="66"/>
  <c r="CD108" i="66"/>
  <c r="CC108" i="66"/>
  <c r="CB108" i="66"/>
  <c r="CA108" i="66"/>
  <c r="BZ108" i="66"/>
  <c r="BY108" i="66"/>
  <c r="BX108" i="66"/>
  <c r="BW108" i="66"/>
  <c r="BV108" i="66"/>
  <c r="BU108" i="66"/>
  <c r="BT108" i="66"/>
  <c r="BP108" i="66"/>
  <c r="BO108" i="66"/>
  <c r="BN108" i="66"/>
  <c r="BM108" i="66"/>
  <c r="BL108" i="66"/>
  <c r="BK108" i="66"/>
  <c r="BJ108" i="66"/>
  <c r="BI108" i="66"/>
  <c r="BH108" i="66"/>
  <c r="BG108" i="66"/>
  <c r="BF108" i="66"/>
  <c r="BE108" i="66"/>
  <c r="BD108" i="66"/>
  <c r="BC108" i="66"/>
  <c r="BB108" i="66"/>
  <c r="BA108" i="66"/>
  <c r="AZ108" i="66"/>
  <c r="AY108" i="66"/>
  <c r="AX108" i="66"/>
  <c r="AW108" i="66"/>
  <c r="AV108" i="66"/>
  <c r="AU108" i="66"/>
  <c r="AT108" i="66"/>
  <c r="AS108" i="66"/>
  <c r="AR108" i="66"/>
  <c r="AQ108" i="66"/>
  <c r="AP108" i="66"/>
  <c r="AO108" i="66"/>
  <c r="AN108" i="66"/>
  <c r="AM108" i="66"/>
  <c r="AL108" i="66"/>
  <c r="AK108" i="66"/>
  <c r="AH108" i="66"/>
  <c r="AG108" i="66"/>
  <c r="AF108" i="66"/>
  <c r="AE108" i="66"/>
  <c r="AD108" i="66"/>
  <c r="AC108" i="66"/>
  <c r="AB108" i="66"/>
  <c r="AA108" i="66"/>
  <c r="Z108" i="66"/>
  <c r="Y108" i="66"/>
  <c r="X108" i="66"/>
  <c r="W108" i="66"/>
  <c r="V108" i="66"/>
  <c r="U108" i="66"/>
  <c r="T108" i="66"/>
  <c r="S108" i="66"/>
  <c r="R108" i="66"/>
  <c r="Q108" i="66"/>
  <c r="P108" i="66"/>
  <c r="O108" i="66"/>
  <c r="N108" i="66"/>
  <c r="M108" i="66"/>
  <c r="L108" i="66"/>
  <c r="K108" i="66"/>
  <c r="J108" i="66"/>
  <c r="I108" i="66"/>
  <c r="H108" i="66"/>
  <c r="G108" i="66"/>
  <c r="F108" i="66"/>
  <c r="E108" i="66"/>
  <c r="D108" i="66"/>
  <c r="C108" i="66"/>
  <c r="B108" i="66"/>
  <c r="CY103" i="66"/>
  <c r="CX103" i="66"/>
  <c r="CW103" i="66"/>
  <c r="CV103" i="66"/>
  <c r="CU103" i="66"/>
  <c r="CT103" i="66"/>
  <c r="CS103" i="66"/>
  <c r="CR103" i="66"/>
  <c r="CQ103" i="66"/>
  <c r="CP103" i="66"/>
  <c r="CO103" i="66"/>
  <c r="CN103" i="66"/>
  <c r="CM103" i="66"/>
  <c r="CL103" i="66"/>
  <c r="CK103" i="66"/>
  <c r="CJ103" i="66"/>
  <c r="CI103" i="66"/>
  <c r="CH103" i="66"/>
  <c r="CG103" i="66"/>
  <c r="CF103" i="66"/>
  <c r="CE103" i="66"/>
  <c r="CD103" i="66"/>
  <c r="CC103" i="66"/>
  <c r="CB103" i="66"/>
  <c r="CA103" i="66"/>
  <c r="BZ103" i="66"/>
  <c r="BY103" i="66"/>
  <c r="BX103" i="66"/>
  <c r="BW103" i="66"/>
  <c r="BV103" i="66"/>
  <c r="BU103" i="66"/>
  <c r="BT103" i="66"/>
  <c r="BP103" i="66"/>
  <c r="BO103" i="66"/>
  <c r="BN103" i="66"/>
  <c r="BM103" i="66"/>
  <c r="BL103" i="66"/>
  <c r="BK103" i="66"/>
  <c r="BJ103" i="66"/>
  <c r="BI103" i="66"/>
  <c r="BH103" i="66"/>
  <c r="BG103" i="66"/>
  <c r="BF103" i="66"/>
  <c r="BE103" i="66"/>
  <c r="BD103" i="66"/>
  <c r="BC103" i="66"/>
  <c r="BB103" i="66"/>
  <c r="BA103" i="66"/>
  <c r="AZ103" i="66"/>
  <c r="AY103" i="66"/>
  <c r="AX103" i="66"/>
  <c r="AW103" i="66"/>
  <c r="AV103" i="66"/>
  <c r="AU103" i="66"/>
  <c r="AT103" i="66"/>
  <c r="AS103" i="66"/>
  <c r="AR103" i="66"/>
  <c r="AQ103" i="66"/>
  <c r="AP103" i="66"/>
  <c r="AO103" i="66"/>
  <c r="AN103" i="66"/>
  <c r="AM103" i="66"/>
  <c r="AL103" i="66"/>
  <c r="AK103" i="66"/>
  <c r="AH103" i="66"/>
  <c r="AG103" i="66"/>
  <c r="AF103" i="66"/>
  <c r="AE103" i="66"/>
  <c r="AD103" i="66"/>
  <c r="AC103" i="66"/>
  <c r="AB103" i="66"/>
  <c r="AA103" i="66"/>
  <c r="Z103" i="66"/>
  <c r="Y103" i="66"/>
  <c r="X103" i="66"/>
  <c r="W103" i="66"/>
  <c r="V103" i="66"/>
  <c r="U103" i="66"/>
  <c r="T103" i="66"/>
  <c r="S103" i="66"/>
  <c r="R103" i="66"/>
  <c r="Q103" i="66"/>
  <c r="P103" i="66"/>
  <c r="O103" i="66"/>
  <c r="N103" i="66"/>
  <c r="M103" i="66"/>
  <c r="L103" i="66"/>
  <c r="K103" i="66"/>
  <c r="J103" i="66"/>
  <c r="I103" i="66"/>
  <c r="H103" i="66"/>
  <c r="G103" i="66"/>
  <c r="F103" i="66"/>
  <c r="E103" i="66"/>
  <c r="D103" i="66"/>
  <c r="C103" i="66"/>
  <c r="B103" i="66"/>
  <c r="CY102" i="66"/>
  <c r="CX102" i="66"/>
  <c r="CW102" i="66"/>
  <c r="CV102" i="66"/>
  <c r="CU102" i="66"/>
  <c r="CT102" i="66"/>
  <c r="CS102" i="66"/>
  <c r="CR102" i="66"/>
  <c r="CQ102" i="66"/>
  <c r="CP102" i="66"/>
  <c r="CO102" i="66"/>
  <c r="CN102" i="66"/>
  <c r="CM102" i="66"/>
  <c r="CL102" i="66"/>
  <c r="CK102" i="66"/>
  <c r="CJ102" i="66"/>
  <c r="CI102" i="66"/>
  <c r="CH102" i="66"/>
  <c r="CG102" i="66"/>
  <c r="CF102" i="66"/>
  <c r="CE102" i="66"/>
  <c r="CD102" i="66"/>
  <c r="CC102" i="66"/>
  <c r="CB102" i="66"/>
  <c r="CA102" i="66"/>
  <c r="BZ102" i="66"/>
  <c r="BY102" i="66"/>
  <c r="BX102" i="66"/>
  <c r="BW102" i="66"/>
  <c r="BV102" i="66"/>
  <c r="BU102" i="66"/>
  <c r="BT102" i="66"/>
  <c r="BP102" i="66"/>
  <c r="BO102" i="66"/>
  <c r="BN102" i="66"/>
  <c r="BM102" i="66"/>
  <c r="BL102" i="66"/>
  <c r="BK102" i="66"/>
  <c r="BJ102" i="66"/>
  <c r="BI102" i="66"/>
  <c r="BH102" i="66"/>
  <c r="BG102" i="66"/>
  <c r="BF102" i="66"/>
  <c r="BE102" i="66"/>
  <c r="BD102" i="66"/>
  <c r="BC102" i="66"/>
  <c r="BB102" i="66"/>
  <c r="BA102" i="66"/>
  <c r="AZ102" i="66"/>
  <c r="AY102" i="66"/>
  <c r="AX102" i="66"/>
  <c r="AW102" i="66"/>
  <c r="AV102" i="66"/>
  <c r="AU102" i="66"/>
  <c r="AT102" i="66"/>
  <c r="AS102" i="66"/>
  <c r="AR102" i="66"/>
  <c r="AQ102" i="66"/>
  <c r="AP102" i="66"/>
  <c r="AO102" i="66"/>
  <c r="AN102" i="66"/>
  <c r="AM102" i="66"/>
  <c r="AL102" i="66"/>
  <c r="AK102" i="66"/>
  <c r="AH102" i="66"/>
  <c r="AG102" i="66"/>
  <c r="AF102" i="66"/>
  <c r="AE102" i="66"/>
  <c r="AD102" i="66"/>
  <c r="AC102" i="66"/>
  <c r="AB102" i="66"/>
  <c r="AA102" i="66"/>
  <c r="Z102" i="66"/>
  <c r="Y102" i="66"/>
  <c r="X102" i="66"/>
  <c r="W102" i="66"/>
  <c r="V102" i="66"/>
  <c r="U102" i="66"/>
  <c r="T102" i="66"/>
  <c r="S102" i="66"/>
  <c r="R102" i="66"/>
  <c r="Q102" i="66"/>
  <c r="P102" i="66"/>
  <c r="O102" i="66"/>
  <c r="N102" i="66"/>
  <c r="M102" i="66"/>
  <c r="L102" i="66"/>
  <c r="K102" i="66"/>
  <c r="J102" i="66"/>
  <c r="I102" i="66"/>
  <c r="H102" i="66"/>
  <c r="G102" i="66"/>
  <c r="F102" i="66"/>
  <c r="E102" i="66"/>
  <c r="D102" i="66"/>
  <c r="C102" i="66"/>
  <c r="B102" i="66"/>
  <c r="CY101" i="66"/>
  <c r="CX101" i="66"/>
  <c r="CW101" i="66"/>
  <c r="CV101" i="66"/>
  <c r="CU101" i="66"/>
  <c r="CT101" i="66"/>
  <c r="CS101" i="66"/>
  <c r="CR101" i="66"/>
  <c r="CQ101" i="66"/>
  <c r="CP101" i="66"/>
  <c r="CO101" i="66"/>
  <c r="CN101" i="66"/>
  <c r="CM101" i="66"/>
  <c r="CL101" i="66"/>
  <c r="CK101" i="66"/>
  <c r="CJ101" i="66"/>
  <c r="CI101" i="66"/>
  <c r="CH101" i="66"/>
  <c r="CG101" i="66"/>
  <c r="CF101" i="66"/>
  <c r="CE101" i="66"/>
  <c r="CD101" i="66"/>
  <c r="CC101" i="66"/>
  <c r="CB101" i="66"/>
  <c r="CA101" i="66"/>
  <c r="BZ101" i="66"/>
  <c r="BY101" i="66"/>
  <c r="BX101" i="66"/>
  <c r="BW101" i="66"/>
  <c r="BV101" i="66"/>
  <c r="BU101" i="66"/>
  <c r="BT101" i="66"/>
  <c r="BP101" i="66"/>
  <c r="BO101" i="66"/>
  <c r="BN101" i="66"/>
  <c r="BM101" i="66"/>
  <c r="BL101" i="66"/>
  <c r="BK101" i="66"/>
  <c r="BJ101" i="66"/>
  <c r="BI101" i="66"/>
  <c r="BH101" i="66"/>
  <c r="BG101" i="66"/>
  <c r="BF101" i="66"/>
  <c r="BE101" i="66"/>
  <c r="BD101" i="66"/>
  <c r="BC101" i="66"/>
  <c r="BB101" i="66"/>
  <c r="BA101" i="66"/>
  <c r="AZ101" i="66"/>
  <c r="AY101" i="66"/>
  <c r="AX101" i="66"/>
  <c r="AW101" i="66"/>
  <c r="AV101" i="66"/>
  <c r="AU101" i="66"/>
  <c r="AT101" i="66"/>
  <c r="AS101" i="66"/>
  <c r="AR101" i="66"/>
  <c r="AQ101" i="66"/>
  <c r="AP101" i="66"/>
  <c r="AO101" i="66"/>
  <c r="AN101" i="66"/>
  <c r="AM101" i="66"/>
  <c r="AL101" i="66"/>
  <c r="AK101" i="66"/>
  <c r="AH101" i="66"/>
  <c r="AG101" i="66"/>
  <c r="AF101" i="66"/>
  <c r="AE101" i="66"/>
  <c r="AD101" i="66"/>
  <c r="AC101" i="66"/>
  <c r="AB101" i="66"/>
  <c r="AA101" i="66"/>
  <c r="Z101" i="66"/>
  <c r="Y101" i="66"/>
  <c r="X101" i="66"/>
  <c r="W101" i="66"/>
  <c r="V101" i="66"/>
  <c r="U101" i="66"/>
  <c r="T101" i="66"/>
  <c r="S101" i="66"/>
  <c r="R101" i="66"/>
  <c r="Q101" i="66"/>
  <c r="P101" i="66"/>
  <c r="O101" i="66"/>
  <c r="N101" i="66"/>
  <c r="M101" i="66"/>
  <c r="L101" i="66"/>
  <c r="K101" i="66"/>
  <c r="J101" i="66"/>
  <c r="I101" i="66"/>
  <c r="H101" i="66"/>
  <c r="G101" i="66"/>
  <c r="F101" i="66"/>
  <c r="E101" i="66"/>
  <c r="D101" i="66"/>
  <c r="C101" i="66"/>
  <c r="B101" i="66"/>
  <c r="CY100" i="66"/>
  <c r="CX100" i="66"/>
  <c r="CW100" i="66"/>
  <c r="CV100" i="66"/>
  <c r="CU100" i="66"/>
  <c r="CT100" i="66"/>
  <c r="CS100" i="66"/>
  <c r="CR100" i="66"/>
  <c r="CQ100" i="66"/>
  <c r="CP100" i="66"/>
  <c r="CO100" i="66"/>
  <c r="CN100" i="66"/>
  <c r="CM100" i="66"/>
  <c r="CL100" i="66"/>
  <c r="CK100" i="66"/>
  <c r="CJ100" i="66"/>
  <c r="CI100" i="66"/>
  <c r="CH100" i="66"/>
  <c r="CG100" i="66"/>
  <c r="CF100" i="66"/>
  <c r="CE100" i="66"/>
  <c r="CD100" i="66"/>
  <c r="CC100" i="66"/>
  <c r="CB100" i="66"/>
  <c r="CA100" i="66"/>
  <c r="BZ100" i="66"/>
  <c r="BY100" i="66"/>
  <c r="BX100" i="66"/>
  <c r="BW100" i="66"/>
  <c r="BV100" i="66"/>
  <c r="BU100" i="66"/>
  <c r="BT100" i="66"/>
  <c r="BP100" i="66"/>
  <c r="BO100" i="66"/>
  <c r="BN100" i="66"/>
  <c r="BM100" i="66"/>
  <c r="BL100" i="66"/>
  <c r="BK100" i="66"/>
  <c r="BJ100" i="66"/>
  <c r="BI100" i="66"/>
  <c r="BH100" i="66"/>
  <c r="BG100" i="66"/>
  <c r="BF100" i="66"/>
  <c r="BE100" i="66"/>
  <c r="BD100" i="66"/>
  <c r="BC100" i="66"/>
  <c r="BB100" i="66"/>
  <c r="BA100" i="66"/>
  <c r="AZ100" i="66"/>
  <c r="AY100" i="66"/>
  <c r="AX100" i="66"/>
  <c r="AW100" i="66"/>
  <c r="AV100" i="66"/>
  <c r="AU100" i="66"/>
  <c r="AT100" i="66"/>
  <c r="AS100" i="66"/>
  <c r="AR100" i="66"/>
  <c r="AQ100" i="66"/>
  <c r="AP100" i="66"/>
  <c r="AO100" i="66"/>
  <c r="AN100" i="66"/>
  <c r="AM100" i="66"/>
  <c r="AL100" i="66"/>
  <c r="AK100" i="66"/>
  <c r="AH100" i="66"/>
  <c r="AG100" i="66"/>
  <c r="AF100" i="66"/>
  <c r="AE100" i="66"/>
  <c r="AD100" i="66"/>
  <c r="AC100" i="66"/>
  <c r="AB100" i="66"/>
  <c r="AA100" i="66"/>
  <c r="Z100" i="66"/>
  <c r="Y100" i="66"/>
  <c r="X100" i="66"/>
  <c r="W100" i="66"/>
  <c r="V100" i="66"/>
  <c r="U100" i="66"/>
  <c r="T100" i="66"/>
  <c r="S100" i="66"/>
  <c r="R100" i="66"/>
  <c r="Q100" i="66"/>
  <c r="P100" i="66"/>
  <c r="O100" i="66"/>
  <c r="N100" i="66"/>
  <c r="M100" i="66"/>
  <c r="L100" i="66"/>
  <c r="K100" i="66"/>
  <c r="J100" i="66"/>
  <c r="I100" i="66"/>
  <c r="H100" i="66"/>
  <c r="G100" i="66"/>
  <c r="F100" i="66"/>
  <c r="E100" i="66"/>
  <c r="D100" i="66"/>
  <c r="C100" i="66"/>
  <c r="B100" i="66"/>
  <c r="CY99" i="66"/>
  <c r="CX99" i="66"/>
  <c r="CW99" i="66"/>
  <c r="CV99" i="66"/>
  <c r="CU99" i="66"/>
  <c r="CT99" i="66"/>
  <c r="CS99" i="66"/>
  <c r="CR99" i="66"/>
  <c r="CQ99" i="66"/>
  <c r="CP99" i="66"/>
  <c r="CO99" i="66"/>
  <c r="CN99" i="66"/>
  <c r="CM99" i="66"/>
  <c r="CL99" i="66"/>
  <c r="CK99" i="66"/>
  <c r="CJ99" i="66"/>
  <c r="CI99" i="66"/>
  <c r="CH99" i="66"/>
  <c r="CG99" i="66"/>
  <c r="CF99" i="66"/>
  <c r="CE99" i="66"/>
  <c r="CD99" i="66"/>
  <c r="CC99" i="66"/>
  <c r="CB99" i="66"/>
  <c r="CA99" i="66"/>
  <c r="BZ99" i="66"/>
  <c r="BY99" i="66"/>
  <c r="BX99" i="66"/>
  <c r="BW99" i="66"/>
  <c r="BV99" i="66"/>
  <c r="BU99" i="66"/>
  <c r="BT99" i="66"/>
  <c r="BP99" i="66"/>
  <c r="BO99" i="66"/>
  <c r="BN99" i="66"/>
  <c r="BM99" i="66"/>
  <c r="BL99" i="66"/>
  <c r="BK99" i="66"/>
  <c r="BJ99" i="66"/>
  <c r="BI99" i="66"/>
  <c r="BH99" i="66"/>
  <c r="BG99" i="66"/>
  <c r="BF99" i="66"/>
  <c r="BE99" i="66"/>
  <c r="BD99" i="66"/>
  <c r="BC99" i="66"/>
  <c r="BB99" i="66"/>
  <c r="BA99" i="66"/>
  <c r="AZ99" i="66"/>
  <c r="AY99" i="66"/>
  <c r="AX99" i="66"/>
  <c r="AW99" i="66"/>
  <c r="AV99" i="66"/>
  <c r="AU99" i="66"/>
  <c r="AT99" i="66"/>
  <c r="AS99" i="66"/>
  <c r="AR99" i="66"/>
  <c r="AQ99" i="66"/>
  <c r="AP99" i="66"/>
  <c r="AO99" i="66"/>
  <c r="AN99" i="66"/>
  <c r="AM99" i="66"/>
  <c r="AL99" i="66"/>
  <c r="AK99" i="66"/>
  <c r="AH99" i="66"/>
  <c r="AG99" i="66"/>
  <c r="AF99" i="66"/>
  <c r="AE99" i="66"/>
  <c r="AD99" i="66"/>
  <c r="AC99" i="66"/>
  <c r="AB99" i="66"/>
  <c r="AA99" i="66"/>
  <c r="Z99" i="66"/>
  <c r="Y99" i="66"/>
  <c r="X99" i="66"/>
  <c r="W99" i="66"/>
  <c r="V99" i="66"/>
  <c r="U99" i="66"/>
  <c r="T99" i="66"/>
  <c r="S99" i="66"/>
  <c r="R99" i="66"/>
  <c r="Q99" i="66"/>
  <c r="P99" i="66"/>
  <c r="O99" i="66"/>
  <c r="N99" i="66"/>
  <c r="M99" i="66"/>
  <c r="L99" i="66"/>
  <c r="K99" i="66"/>
  <c r="J99" i="66"/>
  <c r="I99" i="66"/>
  <c r="H99" i="66"/>
  <c r="G99" i="66"/>
  <c r="F99" i="66"/>
  <c r="E99" i="66"/>
  <c r="D99" i="66"/>
  <c r="C99" i="66"/>
  <c r="B99" i="66"/>
  <c r="CY98" i="66"/>
  <c r="CX98" i="66"/>
  <c r="CW98" i="66"/>
  <c r="CV98" i="66"/>
  <c r="CU98" i="66"/>
  <c r="CT98" i="66"/>
  <c r="CS98" i="66"/>
  <c r="CR98" i="66"/>
  <c r="CQ98" i="66"/>
  <c r="CP98" i="66"/>
  <c r="CO98" i="66"/>
  <c r="CN98" i="66"/>
  <c r="CM98" i="66"/>
  <c r="CL98" i="66"/>
  <c r="CK98" i="66"/>
  <c r="CJ98" i="66"/>
  <c r="CI98" i="66"/>
  <c r="CH98" i="66"/>
  <c r="CG98" i="66"/>
  <c r="CF98" i="66"/>
  <c r="CE98" i="66"/>
  <c r="CD98" i="66"/>
  <c r="CC98" i="66"/>
  <c r="CB98" i="66"/>
  <c r="CA98" i="66"/>
  <c r="BZ98" i="66"/>
  <c r="BY98" i="66"/>
  <c r="BX98" i="66"/>
  <c r="BW98" i="66"/>
  <c r="BV98" i="66"/>
  <c r="BU98" i="66"/>
  <c r="BT98" i="66"/>
  <c r="BP98" i="66"/>
  <c r="BO98" i="66"/>
  <c r="BN98" i="66"/>
  <c r="BM98" i="66"/>
  <c r="BL98" i="66"/>
  <c r="BK98" i="66"/>
  <c r="BJ98" i="66"/>
  <c r="BI98" i="66"/>
  <c r="BH98" i="66"/>
  <c r="BG98" i="66"/>
  <c r="BF98" i="66"/>
  <c r="BE98" i="66"/>
  <c r="BD98" i="66"/>
  <c r="BC98" i="66"/>
  <c r="BB98" i="66"/>
  <c r="BA98" i="66"/>
  <c r="AZ98" i="66"/>
  <c r="AY98" i="66"/>
  <c r="AX98" i="66"/>
  <c r="AW98" i="66"/>
  <c r="AV98" i="66"/>
  <c r="AU98" i="66"/>
  <c r="AT98" i="66"/>
  <c r="AS98" i="66"/>
  <c r="AR98" i="66"/>
  <c r="AQ98" i="66"/>
  <c r="AP98" i="66"/>
  <c r="AO98" i="66"/>
  <c r="AN98" i="66"/>
  <c r="AM98" i="66"/>
  <c r="AL98" i="66"/>
  <c r="AK98" i="66"/>
  <c r="AH98" i="66"/>
  <c r="AG98" i="66"/>
  <c r="AF98" i="66"/>
  <c r="AE98" i="66"/>
  <c r="AD98" i="66"/>
  <c r="AC98" i="66"/>
  <c r="AB98" i="66"/>
  <c r="AA98" i="66"/>
  <c r="Z98" i="66"/>
  <c r="Y98" i="66"/>
  <c r="X98" i="66"/>
  <c r="W98" i="66"/>
  <c r="V98" i="66"/>
  <c r="U98" i="66"/>
  <c r="T98" i="66"/>
  <c r="S98" i="66"/>
  <c r="R98" i="66"/>
  <c r="Q98" i="66"/>
  <c r="P98" i="66"/>
  <c r="O98" i="66"/>
  <c r="N98" i="66"/>
  <c r="M98" i="66"/>
  <c r="L98" i="66"/>
  <c r="K98" i="66"/>
  <c r="J98" i="66"/>
  <c r="I98" i="66"/>
  <c r="H98" i="66"/>
  <c r="G98" i="66"/>
  <c r="F98" i="66"/>
  <c r="E98" i="66"/>
  <c r="D98" i="66"/>
  <c r="C98" i="66"/>
  <c r="B98" i="66"/>
  <c r="CY97" i="66"/>
  <c r="CX97" i="66"/>
  <c r="CW97" i="66"/>
  <c r="CV97" i="66"/>
  <c r="CU97" i="66"/>
  <c r="CT97" i="66"/>
  <c r="CS97" i="66"/>
  <c r="CR97" i="66"/>
  <c r="CQ97" i="66"/>
  <c r="CP97" i="66"/>
  <c r="CO97" i="66"/>
  <c r="CN97" i="66"/>
  <c r="CM97" i="66"/>
  <c r="CL97" i="66"/>
  <c r="CK97" i="66"/>
  <c r="CJ97" i="66"/>
  <c r="CI97" i="66"/>
  <c r="CH97" i="66"/>
  <c r="CG97" i="66"/>
  <c r="CF97" i="66"/>
  <c r="CE97" i="66"/>
  <c r="CD97" i="66"/>
  <c r="CC97" i="66"/>
  <c r="CB97" i="66"/>
  <c r="CA97" i="66"/>
  <c r="BZ97" i="66"/>
  <c r="BY97" i="66"/>
  <c r="BX97" i="66"/>
  <c r="BW97" i="66"/>
  <c r="BV97" i="66"/>
  <c r="BU97" i="66"/>
  <c r="BT97" i="66"/>
  <c r="BP97" i="66"/>
  <c r="BO97" i="66"/>
  <c r="BN97" i="66"/>
  <c r="BM97" i="66"/>
  <c r="BL97" i="66"/>
  <c r="BK97" i="66"/>
  <c r="BJ97" i="66"/>
  <c r="BI97" i="66"/>
  <c r="BH97" i="66"/>
  <c r="BG97" i="66"/>
  <c r="BF97" i="66"/>
  <c r="BE97" i="66"/>
  <c r="BD97" i="66"/>
  <c r="BC97" i="66"/>
  <c r="BB97" i="66"/>
  <c r="BA97" i="66"/>
  <c r="AZ97" i="66"/>
  <c r="AY97" i="66"/>
  <c r="AX97" i="66"/>
  <c r="AW97" i="66"/>
  <c r="AV97" i="66"/>
  <c r="AU97" i="66"/>
  <c r="AT97" i="66"/>
  <c r="AS97" i="66"/>
  <c r="AR97" i="66"/>
  <c r="AQ97" i="66"/>
  <c r="AP97" i="66"/>
  <c r="AO97" i="66"/>
  <c r="AN97" i="66"/>
  <c r="AM97" i="66"/>
  <c r="AL97" i="66"/>
  <c r="AK97" i="66"/>
  <c r="AH97" i="66"/>
  <c r="AG97" i="66"/>
  <c r="AF97" i="66"/>
  <c r="AE97" i="66"/>
  <c r="AD97" i="66"/>
  <c r="AC97" i="66"/>
  <c r="AB97" i="66"/>
  <c r="AA97" i="66"/>
  <c r="Z97" i="66"/>
  <c r="Y97" i="66"/>
  <c r="X97" i="66"/>
  <c r="W97" i="66"/>
  <c r="V97" i="66"/>
  <c r="U97" i="66"/>
  <c r="T97" i="66"/>
  <c r="S97" i="66"/>
  <c r="R97" i="66"/>
  <c r="Q97" i="66"/>
  <c r="P97" i="66"/>
  <c r="O97" i="66"/>
  <c r="N97" i="66"/>
  <c r="M97" i="66"/>
  <c r="L97" i="66"/>
  <c r="K97" i="66"/>
  <c r="J97" i="66"/>
  <c r="I97" i="66"/>
  <c r="H97" i="66"/>
  <c r="G97" i="66"/>
  <c r="F97" i="66"/>
  <c r="E97" i="66"/>
  <c r="D97" i="66"/>
  <c r="C97" i="66"/>
  <c r="B97" i="66"/>
  <c r="CY96" i="66"/>
  <c r="CX96" i="66"/>
  <c r="CW96" i="66"/>
  <c r="CV96" i="66"/>
  <c r="CU96" i="66"/>
  <c r="CT96" i="66"/>
  <c r="CS96" i="66"/>
  <c r="CR96" i="66"/>
  <c r="CQ96" i="66"/>
  <c r="CP96" i="66"/>
  <c r="CO96" i="66"/>
  <c r="CN96" i="66"/>
  <c r="CM96" i="66"/>
  <c r="CL96" i="66"/>
  <c r="CK96" i="66"/>
  <c r="CJ96" i="66"/>
  <c r="CI96" i="66"/>
  <c r="CH96" i="66"/>
  <c r="CG96" i="66"/>
  <c r="CF96" i="66"/>
  <c r="CE96" i="66"/>
  <c r="CD96" i="66"/>
  <c r="CC96" i="66"/>
  <c r="CB96" i="66"/>
  <c r="CA96" i="66"/>
  <c r="BZ96" i="66"/>
  <c r="BY96" i="66"/>
  <c r="BX96" i="66"/>
  <c r="BW96" i="66"/>
  <c r="BV96" i="66"/>
  <c r="BU96" i="66"/>
  <c r="BT96" i="66"/>
  <c r="BP96" i="66"/>
  <c r="BO96" i="66"/>
  <c r="BN96" i="66"/>
  <c r="BM96" i="66"/>
  <c r="BL96" i="66"/>
  <c r="BK96" i="66"/>
  <c r="BJ96" i="66"/>
  <c r="BI96" i="66"/>
  <c r="BH96" i="66"/>
  <c r="BG96" i="66"/>
  <c r="BF96" i="66"/>
  <c r="BE96" i="66"/>
  <c r="BD96" i="66"/>
  <c r="BC96" i="66"/>
  <c r="BB96" i="66"/>
  <c r="BA96" i="66"/>
  <c r="AZ96" i="66"/>
  <c r="AY96" i="66"/>
  <c r="AX96" i="66"/>
  <c r="AW96" i="66"/>
  <c r="AV96" i="66"/>
  <c r="AU96" i="66"/>
  <c r="AT96" i="66"/>
  <c r="AS96" i="66"/>
  <c r="AR96" i="66"/>
  <c r="AQ96" i="66"/>
  <c r="AP96" i="66"/>
  <c r="AO96" i="66"/>
  <c r="AN96" i="66"/>
  <c r="AM96" i="66"/>
  <c r="AL96" i="66"/>
  <c r="AK96" i="66"/>
  <c r="AH96" i="66"/>
  <c r="AG96" i="66"/>
  <c r="AF96" i="66"/>
  <c r="AE96" i="66"/>
  <c r="AD96" i="66"/>
  <c r="AC96" i="66"/>
  <c r="AB96" i="66"/>
  <c r="AA96" i="66"/>
  <c r="Z96" i="66"/>
  <c r="Y96" i="66"/>
  <c r="X96" i="66"/>
  <c r="W96" i="66"/>
  <c r="V96" i="66"/>
  <c r="U96" i="66"/>
  <c r="T96" i="66"/>
  <c r="S96" i="66"/>
  <c r="R96" i="66"/>
  <c r="Q96" i="66"/>
  <c r="P96" i="66"/>
  <c r="O96" i="66"/>
  <c r="N96" i="66"/>
  <c r="M96" i="66"/>
  <c r="L96" i="66"/>
  <c r="K96" i="66"/>
  <c r="J96" i="66"/>
  <c r="I96" i="66"/>
  <c r="H96" i="66"/>
  <c r="G96" i="66"/>
  <c r="F96" i="66"/>
  <c r="E96" i="66"/>
  <c r="D96" i="66"/>
  <c r="C96" i="66"/>
  <c r="B96" i="66"/>
  <c r="CY95" i="66"/>
  <c r="CX95" i="66"/>
  <c r="CW95" i="66"/>
  <c r="CV95" i="66"/>
  <c r="CU95" i="66"/>
  <c r="CT95" i="66"/>
  <c r="CS95" i="66"/>
  <c r="CR95" i="66"/>
  <c r="CQ95" i="66"/>
  <c r="CP95" i="66"/>
  <c r="CO95" i="66"/>
  <c r="CN95" i="66"/>
  <c r="CM95" i="66"/>
  <c r="CL95" i="66"/>
  <c r="CK95" i="66"/>
  <c r="CJ95" i="66"/>
  <c r="CI95" i="66"/>
  <c r="CH95" i="66"/>
  <c r="CG95" i="66"/>
  <c r="CF95" i="66"/>
  <c r="CE95" i="66"/>
  <c r="CD95" i="66"/>
  <c r="CC95" i="66"/>
  <c r="CB95" i="66"/>
  <c r="CA95" i="66"/>
  <c r="BZ95" i="66"/>
  <c r="BY95" i="66"/>
  <c r="BX95" i="66"/>
  <c r="BW95" i="66"/>
  <c r="BV95" i="66"/>
  <c r="BU95" i="66"/>
  <c r="BT95" i="66"/>
  <c r="BP95" i="66"/>
  <c r="BO95" i="66"/>
  <c r="BN95" i="66"/>
  <c r="BM95" i="66"/>
  <c r="BL95" i="66"/>
  <c r="BK95" i="66"/>
  <c r="BJ95" i="66"/>
  <c r="BI95" i="66"/>
  <c r="BH95" i="66"/>
  <c r="BG95" i="66"/>
  <c r="BF95" i="66"/>
  <c r="BE95" i="66"/>
  <c r="BD95" i="66"/>
  <c r="BC95" i="66"/>
  <c r="BB95" i="66"/>
  <c r="BA95" i="66"/>
  <c r="AZ95" i="66"/>
  <c r="AY95" i="66"/>
  <c r="AX95" i="66"/>
  <c r="AW95" i="66"/>
  <c r="AV95" i="66"/>
  <c r="AU95" i="66"/>
  <c r="AT95" i="66"/>
  <c r="AS95" i="66"/>
  <c r="AR95" i="66"/>
  <c r="AQ95" i="66"/>
  <c r="AP95" i="66"/>
  <c r="AO95" i="66"/>
  <c r="AN95" i="66"/>
  <c r="AM95" i="66"/>
  <c r="AL95" i="66"/>
  <c r="AK95" i="66"/>
  <c r="AH95" i="66"/>
  <c r="AG95" i="66"/>
  <c r="AF95" i="66"/>
  <c r="AE95" i="66"/>
  <c r="AD95" i="66"/>
  <c r="AC95" i="66"/>
  <c r="AB95" i="66"/>
  <c r="AA95" i="66"/>
  <c r="Z95" i="66"/>
  <c r="Y95" i="66"/>
  <c r="X95" i="66"/>
  <c r="W95" i="66"/>
  <c r="V95" i="66"/>
  <c r="U95" i="66"/>
  <c r="T95" i="66"/>
  <c r="S95" i="66"/>
  <c r="R95" i="66"/>
  <c r="Q95" i="66"/>
  <c r="P95" i="66"/>
  <c r="O95" i="66"/>
  <c r="N95" i="66"/>
  <c r="M95" i="66"/>
  <c r="L95" i="66"/>
  <c r="K95" i="66"/>
  <c r="J95" i="66"/>
  <c r="I95" i="66"/>
  <c r="H95" i="66"/>
  <c r="G95" i="66"/>
  <c r="F95" i="66"/>
  <c r="E95" i="66"/>
  <c r="D95" i="66"/>
  <c r="C95" i="66"/>
  <c r="B95" i="66"/>
  <c r="CY94" i="66"/>
  <c r="CX94" i="66"/>
  <c r="CW94" i="66"/>
  <c r="CV94" i="66"/>
  <c r="CU94" i="66"/>
  <c r="CT94" i="66"/>
  <c r="CS94" i="66"/>
  <c r="CR94" i="66"/>
  <c r="CQ94" i="66"/>
  <c r="CP94" i="66"/>
  <c r="CO94" i="66"/>
  <c r="CN94" i="66"/>
  <c r="CM94" i="66"/>
  <c r="CL94" i="66"/>
  <c r="CK94" i="66"/>
  <c r="CJ94" i="66"/>
  <c r="CI94" i="66"/>
  <c r="CH94" i="66"/>
  <c r="CG94" i="66"/>
  <c r="CF94" i="66"/>
  <c r="CE94" i="66"/>
  <c r="CD94" i="66"/>
  <c r="CC94" i="66"/>
  <c r="CB94" i="66"/>
  <c r="CA94" i="66"/>
  <c r="BZ94" i="66"/>
  <c r="BY94" i="66"/>
  <c r="BX94" i="66"/>
  <c r="BW94" i="66"/>
  <c r="BV94" i="66"/>
  <c r="BU94" i="66"/>
  <c r="BT94" i="66"/>
  <c r="BP94" i="66"/>
  <c r="BO94" i="66"/>
  <c r="BN94" i="66"/>
  <c r="BM94" i="66"/>
  <c r="BL94" i="66"/>
  <c r="BK94" i="66"/>
  <c r="BJ94" i="66"/>
  <c r="BI94" i="66"/>
  <c r="BH94" i="66"/>
  <c r="BG94" i="66"/>
  <c r="BF94" i="66"/>
  <c r="BE94" i="66"/>
  <c r="BD94" i="66"/>
  <c r="BC94" i="66"/>
  <c r="BB94" i="66"/>
  <c r="BA94" i="66"/>
  <c r="AZ94" i="66"/>
  <c r="AY94" i="66"/>
  <c r="AX94" i="66"/>
  <c r="AW94" i="66"/>
  <c r="AV94" i="66"/>
  <c r="AU94" i="66"/>
  <c r="AT94" i="66"/>
  <c r="AS94" i="66"/>
  <c r="AR94" i="66"/>
  <c r="AQ94" i="66"/>
  <c r="AP94" i="66"/>
  <c r="AO94" i="66"/>
  <c r="AN94" i="66"/>
  <c r="AM94" i="66"/>
  <c r="AL94" i="66"/>
  <c r="AK94" i="66"/>
  <c r="AH94" i="66"/>
  <c r="AG94" i="66"/>
  <c r="AF94" i="66"/>
  <c r="AE94" i="66"/>
  <c r="AD94" i="66"/>
  <c r="AC94" i="66"/>
  <c r="AB94" i="66"/>
  <c r="AA94" i="66"/>
  <c r="Z94" i="66"/>
  <c r="Y94" i="66"/>
  <c r="X94" i="66"/>
  <c r="W94" i="66"/>
  <c r="V94" i="66"/>
  <c r="U94" i="66"/>
  <c r="T94" i="66"/>
  <c r="S94" i="66"/>
  <c r="R94" i="66"/>
  <c r="Q94" i="66"/>
  <c r="P94" i="66"/>
  <c r="O94" i="66"/>
  <c r="N94" i="66"/>
  <c r="M94" i="66"/>
  <c r="L94" i="66"/>
  <c r="K94" i="66"/>
  <c r="J94" i="66"/>
  <c r="I94" i="66"/>
  <c r="H94" i="66"/>
  <c r="G94" i="66"/>
  <c r="F94" i="66"/>
  <c r="E94" i="66"/>
  <c r="D94" i="66"/>
  <c r="C94" i="66"/>
  <c r="B94" i="66"/>
  <c r="CY93" i="66"/>
  <c r="CX93" i="66"/>
  <c r="CW93" i="66"/>
  <c r="CV93" i="66"/>
  <c r="CU93" i="66"/>
  <c r="CT93" i="66"/>
  <c r="CS93" i="66"/>
  <c r="CR93" i="66"/>
  <c r="CQ93" i="66"/>
  <c r="CP93" i="66"/>
  <c r="CO93" i="66"/>
  <c r="CN93" i="66"/>
  <c r="CM93" i="66"/>
  <c r="CL93" i="66"/>
  <c r="CK93" i="66"/>
  <c r="CJ93" i="66"/>
  <c r="CI93" i="66"/>
  <c r="CH93" i="66"/>
  <c r="CG93" i="66"/>
  <c r="CF93" i="66"/>
  <c r="CE93" i="66"/>
  <c r="CD93" i="66"/>
  <c r="CC93" i="66"/>
  <c r="CB93" i="66"/>
  <c r="CA93" i="66"/>
  <c r="BZ93" i="66"/>
  <c r="BY93" i="66"/>
  <c r="BX93" i="66"/>
  <c r="BW93" i="66"/>
  <c r="BV93" i="66"/>
  <c r="BU93" i="66"/>
  <c r="BT93" i="66"/>
  <c r="BP93" i="66"/>
  <c r="BO93" i="66"/>
  <c r="BN93" i="66"/>
  <c r="BM93" i="66"/>
  <c r="BL93" i="66"/>
  <c r="BK93" i="66"/>
  <c r="BJ93" i="66"/>
  <c r="BI93" i="66"/>
  <c r="BH93" i="66"/>
  <c r="BG93" i="66"/>
  <c r="BF93" i="66"/>
  <c r="BE93" i="66"/>
  <c r="BD93" i="66"/>
  <c r="BC93" i="66"/>
  <c r="BB93" i="66"/>
  <c r="BA93" i="66"/>
  <c r="AZ93" i="66"/>
  <c r="AY93" i="66"/>
  <c r="AX93" i="66"/>
  <c r="AW93" i="66"/>
  <c r="AV93" i="66"/>
  <c r="AU93" i="66"/>
  <c r="AT93" i="66"/>
  <c r="AS93" i="66"/>
  <c r="AR93" i="66"/>
  <c r="AQ93" i="66"/>
  <c r="AP93" i="66"/>
  <c r="AO93" i="66"/>
  <c r="AN93" i="66"/>
  <c r="AM93" i="66"/>
  <c r="AL93" i="66"/>
  <c r="AK93" i="66"/>
  <c r="AH93" i="66"/>
  <c r="AG93" i="66"/>
  <c r="AF93" i="66"/>
  <c r="AE93" i="66"/>
  <c r="AD93" i="66"/>
  <c r="AC93" i="66"/>
  <c r="AB93" i="66"/>
  <c r="AA93" i="66"/>
  <c r="Z93" i="66"/>
  <c r="Y93" i="66"/>
  <c r="X93" i="66"/>
  <c r="W93" i="66"/>
  <c r="V93" i="66"/>
  <c r="U93" i="66"/>
  <c r="T93" i="66"/>
  <c r="S93" i="66"/>
  <c r="R93" i="66"/>
  <c r="Q93" i="66"/>
  <c r="P93" i="66"/>
  <c r="O93" i="66"/>
  <c r="N93" i="66"/>
  <c r="M93" i="66"/>
  <c r="L93" i="66"/>
  <c r="K93" i="66"/>
  <c r="J93" i="66"/>
  <c r="I93" i="66"/>
  <c r="H93" i="66"/>
  <c r="G93" i="66"/>
  <c r="F93" i="66"/>
  <c r="E93" i="66"/>
  <c r="D93" i="66"/>
  <c r="C93" i="66"/>
  <c r="B93" i="66"/>
  <c r="CY92" i="66"/>
  <c r="CX92" i="66"/>
  <c r="CW92" i="66"/>
  <c r="CV92" i="66"/>
  <c r="CU92" i="66"/>
  <c r="CT92" i="66"/>
  <c r="CS92" i="66"/>
  <c r="CR92" i="66"/>
  <c r="CQ92" i="66"/>
  <c r="CP92" i="66"/>
  <c r="CO92" i="66"/>
  <c r="CN92" i="66"/>
  <c r="CM92" i="66"/>
  <c r="CL92" i="66"/>
  <c r="CK92" i="66"/>
  <c r="CJ92" i="66"/>
  <c r="CI92" i="66"/>
  <c r="CH92" i="66"/>
  <c r="CG92" i="66"/>
  <c r="CF92" i="66"/>
  <c r="CE92" i="66"/>
  <c r="CD92" i="66"/>
  <c r="CC92" i="66"/>
  <c r="CB92" i="66"/>
  <c r="CA92" i="66"/>
  <c r="BZ92" i="66"/>
  <c r="BY92" i="66"/>
  <c r="BX92" i="66"/>
  <c r="BW92" i="66"/>
  <c r="BV92" i="66"/>
  <c r="BU92" i="66"/>
  <c r="BT92" i="66"/>
  <c r="BP92" i="66"/>
  <c r="BO92" i="66"/>
  <c r="BN92" i="66"/>
  <c r="BM92" i="66"/>
  <c r="BL92" i="66"/>
  <c r="BK92" i="66"/>
  <c r="BJ92" i="66"/>
  <c r="BI92" i="66"/>
  <c r="BH92" i="66"/>
  <c r="BG92" i="66"/>
  <c r="BF92" i="66"/>
  <c r="BE92" i="66"/>
  <c r="BD92" i="66"/>
  <c r="BC92" i="66"/>
  <c r="BB92" i="66"/>
  <c r="BA92" i="66"/>
  <c r="AZ92" i="66"/>
  <c r="AY92" i="66"/>
  <c r="AX92" i="66"/>
  <c r="AW92" i="66"/>
  <c r="AV92" i="66"/>
  <c r="AU92" i="66"/>
  <c r="AT92" i="66"/>
  <c r="AS92" i="66"/>
  <c r="AR92" i="66"/>
  <c r="AQ92" i="66"/>
  <c r="AP92" i="66"/>
  <c r="AO92" i="66"/>
  <c r="AN92" i="66"/>
  <c r="AM92" i="66"/>
  <c r="AL92" i="66"/>
  <c r="AK92" i="66"/>
  <c r="AH92" i="66"/>
  <c r="AG92" i="66"/>
  <c r="AF92" i="66"/>
  <c r="AE92" i="66"/>
  <c r="AD92" i="66"/>
  <c r="AC92" i="66"/>
  <c r="AB92" i="66"/>
  <c r="AA92" i="66"/>
  <c r="Z92" i="66"/>
  <c r="Y92" i="66"/>
  <c r="X92" i="66"/>
  <c r="W92" i="66"/>
  <c r="V92" i="66"/>
  <c r="U92" i="66"/>
  <c r="T92" i="66"/>
  <c r="S92" i="66"/>
  <c r="R92" i="66"/>
  <c r="Q92" i="66"/>
  <c r="P92" i="66"/>
  <c r="O92" i="66"/>
  <c r="N92" i="66"/>
  <c r="M92" i="66"/>
  <c r="L92" i="66"/>
  <c r="K92" i="66"/>
  <c r="J92" i="66"/>
  <c r="I92" i="66"/>
  <c r="H92" i="66"/>
  <c r="G92" i="66"/>
  <c r="F92" i="66"/>
  <c r="E92" i="66"/>
  <c r="D92" i="66"/>
  <c r="C92" i="66"/>
  <c r="B92" i="66"/>
  <c r="CY91" i="66"/>
  <c r="CX91" i="66"/>
  <c r="CW91" i="66"/>
  <c r="CV91" i="66"/>
  <c r="CU91" i="66"/>
  <c r="CT91" i="66"/>
  <c r="CS91" i="66"/>
  <c r="CR91" i="66"/>
  <c r="CQ91" i="66"/>
  <c r="CP91" i="66"/>
  <c r="CO91" i="66"/>
  <c r="CN91" i="66"/>
  <c r="CM91" i="66"/>
  <c r="CL91" i="66"/>
  <c r="CK91" i="66"/>
  <c r="CJ91" i="66"/>
  <c r="CI91" i="66"/>
  <c r="CH91" i="66"/>
  <c r="CG91" i="66"/>
  <c r="CF91" i="66"/>
  <c r="CE91" i="66"/>
  <c r="CD91" i="66"/>
  <c r="CC91" i="66"/>
  <c r="CB91" i="66"/>
  <c r="CA91" i="66"/>
  <c r="BZ91" i="66"/>
  <c r="BY91" i="66"/>
  <c r="BX91" i="66"/>
  <c r="BW91" i="66"/>
  <c r="BV91" i="66"/>
  <c r="BU91" i="66"/>
  <c r="BT91" i="66"/>
  <c r="BP91" i="66"/>
  <c r="BO91" i="66"/>
  <c r="BN91" i="66"/>
  <c r="BM91" i="66"/>
  <c r="BL91" i="66"/>
  <c r="BK91" i="66"/>
  <c r="BJ91" i="66"/>
  <c r="BI91" i="66"/>
  <c r="BH91" i="66"/>
  <c r="BG91" i="66"/>
  <c r="BF91" i="66"/>
  <c r="BE91" i="66"/>
  <c r="BD91" i="66"/>
  <c r="BC91" i="66"/>
  <c r="BB91" i="66"/>
  <c r="BA91" i="66"/>
  <c r="AZ91" i="66"/>
  <c r="AY91" i="66"/>
  <c r="AX91" i="66"/>
  <c r="AW91" i="66"/>
  <c r="AV91" i="66"/>
  <c r="AU91" i="66"/>
  <c r="AT91" i="66"/>
  <c r="AS91" i="66"/>
  <c r="AR91" i="66"/>
  <c r="AQ91" i="66"/>
  <c r="AP91" i="66"/>
  <c r="AO91" i="66"/>
  <c r="AN91" i="66"/>
  <c r="AM91" i="66"/>
  <c r="AL91" i="66"/>
  <c r="AK91" i="66"/>
  <c r="AH91" i="66"/>
  <c r="AG91" i="66"/>
  <c r="AF91" i="66"/>
  <c r="AE91" i="66"/>
  <c r="AD91" i="66"/>
  <c r="AC91" i="66"/>
  <c r="AB91" i="66"/>
  <c r="AA91" i="66"/>
  <c r="Z91" i="66"/>
  <c r="Y91" i="66"/>
  <c r="X91" i="66"/>
  <c r="W91" i="66"/>
  <c r="V91" i="66"/>
  <c r="U91" i="66"/>
  <c r="T91" i="66"/>
  <c r="S91" i="66"/>
  <c r="R91" i="66"/>
  <c r="Q91" i="66"/>
  <c r="P91" i="66"/>
  <c r="O91" i="66"/>
  <c r="N91" i="66"/>
  <c r="M91" i="66"/>
  <c r="L91" i="66"/>
  <c r="K91" i="66"/>
  <c r="J91" i="66"/>
  <c r="I91" i="66"/>
  <c r="H91" i="66"/>
  <c r="G91" i="66"/>
  <c r="F91" i="66"/>
  <c r="E91" i="66"/>
  <c r="D91" i="66"/>
  <c r="C91" i="66"/>
  <c r="B91" i="66"/>
  <c r="CY90" i="66"/>
  <c r="CX90" i="66"/>
  <c r="CW90" i="66"/>
  <c r="CV90" i="66"/>
  <c r="CU90" i="66"/>
  <c r="CT90" i="66"/>
  <c r="CS90" i="66"/>
  <c r="CR90" i="66"/>
  <c r="CQ90" i="66"/>
  <c r="CP90" i="66"/>
  <c r="CO90" i="66"/>
  <c r="CN90" i="66"/>
  <c r="CM90" i="66"/>
  <c r="CL90" i="66"/>
  <c r="CK90" i="66"/>
  <c r="CJ90" i="66"/>
  <c r="CI90" i="66"/>
  <c r="CH90" i="66"/>
  <c r="CG90" i="66"/>
  <c r="CF90" i="66"/>
  <c r="CE90" i="66"/>
  <c r="CD90" i="66"/>
  <c r="CC90" i="66"/>
  <c r="CB90" i="66"/>
  <c r="CA90" i="66"/>
  <c r="BZ90" i="66"/>
  <c r="BY90" i="66"/>
  <c r="BX90" i="66"/>
  <c r="BW90" i="66"/>
  <c r="BV90" i="66"/>
  <c r="BU90" i="66"/>
  <c r="BT90" i="66"/>
  <c r="BP90" i="66"/>
  <c r="BO90" i="66"/>
  <c r="BN90" i="66"/>
  <c r="BM90" i="66"/>
  <c r="BL90" i="66"/>
  <c r="BK90" i="66"/>
  <c r="BJ90" i="66"/>
  <c r="BI90" i="66"/>
  <c r="BH90" i="66"/>
  <c r="BG90" i="66"/>
  <c r="BF90" i="66"/>
  <c r="BE90" i="66"/>
  <c r="BD90" i="66"/>
  <c r="BC90" i="66"/>
  <c r="BB90" i="66"/>
  <c r="BA90" i="66"/>
  <c r="AZ90" i="66"/>
  <c r="AY90" i="66"/>
  <c r="AX90" i="66"/>
  <c r="AW90" i="66"/>
  <c r="AV90" i="66"/>
  <c r="AU90" i="66"/>
  <c r="AT90" i="66"/>
  <c r="AS90" i="66"/>
  <c r="AR90" i="66"/>
  <c r="AQ90" i="66"/>
  <c r="AP90" i="66"/>
  <c r="AO90" i="66"/>
  <c r="AN90" i="66"/>
  <c r="AM90" i="66"/>
  <c r="AL90" i="66"/>
  <c r="AK90" i="66"/>
  <c r="AH90" i="66"/>
  <c r="AG90" i="66"/>
  <c r="AF90" i="66"/>
  <c r="AE90" i="66"/>
  <c r="AD90" i="66"/>
  <c r="AC90" i="66"/>
  <c r="AB90" i="66"/>
  <c r="AA90" i="66"/>
  <c r="Z90" i="66"/>
  <c r="Y90" i="66"/>
  <c r="X90" i="66"/>
  <c r="W90" i="66"/>
  <c r="V90" i="66"/>
  <c r="U90" i="66"/>
  <c r="T90" i="66"/>
  <c r="S90" i="66"/>
  <c r="R90" i="66"/>
  <c r="Q90" i="66"/>
  <c r="P90" i="66"/>
  <c r="O90" i="66"/>
  <c r="N90" i="66"/>
  <c r="M90" i="66"/>
  <c r="L90" i="66"/>
  <c r="K90" i="66"/>
  <c r="J90" i="66"/>
  <c r="I90" i="66"/>
  <c r="H90" i="66"/>
  <c r="G90" i="66"/>
  <c r="F90" i="66"/>
  <c r="E90" i="66"/>
  <c r="D90" i="66"/>
  <c r="C90" i="66"/>
  <c r="B90" i="66"/>
  <c r="CY89" i="66"/>
  <c r="CX89" i="66"/>
  <c r="CW89" i="66"/>
  <c r="CV89" i="66"/>
  <c r="CU89" i="66"/>
  <c r="CT89" i="66"/>
  <c r="CS89" i="66"/>
  <c r="CR89" i="66"/>
  <c r="CQ89" i="66"/>
  <c r="CP89" i="66"/>
  <c r="CO89" i="66"/>
  <c r="CN89" i="66"/>
  <c r="CM89" i="66"/>
  <c r="CL89" i="66"/>
  <c r="CK89" i="66"/>
  <c r="CJ89" i="66"/>
  <c r="CI89" i="66"/>
  <c r="CH89" i="66"/>
  <c r="CG89" i="66"/>
  <c r="CF89" i="66"/>
  <c r="CE89" i="66"/>
  <c r="CD89" i="66"/>
  <c r="CC89" i="66"/>
  <c r="CB89" i="66"/>
  <c r="CA89" i="66"/>
  <c r="BZ89" i="66"/>
  <c r="BY89" i="66"/>
  <c r="BX89" i="66"/>
  <c r="BW89" i="66"/>
  <c r="BV89" i="66"/>
  <c r="BU89" i="66"/>
  <c r="BT89" i="66"/>
  <c r="BP89" i="66"/>
  <c r="BO89" i="66"/>
  <c r="BN89" i="66"/>
  <c r="BM89" i="66"/>
  <c r="BL89" i="66"/>
  <c r="BK89" i="66"/>
  <c r="BJ89" i="66"/>
  <c r="BI89" i="66"/>
  <c r="BH89" i="66"/>
  <c r="BG89" i="66"/>
  <c r="BF89" i="66"/>
  <c r="BE89" i="66"/>
  <c r="BD89" i="66"/>
  <c r="BC89" i="66"/>
  <c r="BB89" i="66"/>
  <c r="BA89" i="66"/>
  <c r="AZ89" i="66"/>
  <c r="AY89" i="66"/>
  <c r="AX89" i="66"/>
  <c r="AW89" i="66"/>
  <c r="AV89" i="66"/>
  <c r="AU89" i="66"/>
  <c r="AT89" i="66"/>
  <c r="AS89" i="66"/>
  <c r="AR89" i="66"/>
  <c r="AQ89" i="66"/>
  <c r="AP89" i="66"/>
  <c r="AO89" i="66"/>
  <c r="AN89" i="66"/>
  <c r="AM89" i="66"/>
  <c r="AL89" i="66"/>
  <c r="AK89" i="66"/>
  <c r="AH89" i="66"/>
  <c r="AG89" i="66"/>
  <c r="AF89" i="66"/>
  <c r="AE89" i="66"/>
  <c r="AD89" i="66"/>
  <c r="AC89" i="66"/>
  <c r="AB89" i="66"/>
  <c r="AA89" i="66"/>
  <c r="Z89" i="66"/>
  <c r="Y89" i="66"/>
  <c r="X89" i="66"/>
  <c r="W89" i="66"/>
  <c r="V89" i="66"/>
  <c r="U89" i="66"/>
  <c r="T89" i="66"/>
  <c r="S89" i="66"/>
  <c r="R89" i="66"/>
  <c r="Q89" i="66"/>
  <c r="P89" i="66"/>
  <c r="O89" i="66"/>
  <c r="N89" i="66"/>
  <c r="M89" i="66"/>
  <c r="L89" i="66"/>
  <c r="K89" i="66"/>
  <c r="J89" i="66"/>
  <c r="I89" i="66"/>
  <c r="H89" i="66"/>
  <c r="G89" i="66"/>
  <c r="F89" i="66"/>
  <c r="E89" i="66"/>
  <c r="D89" i="66"/>
  <c r="C89" i="66"/>
  <c r="B89" i="66"/>
  <c r="CY88" i="66"/>
  <c r="CX88" i="66"/>
  <c r="CW88" i="66"/>
  <c r="CV88" i="66"/>
  <c r="CU88" i="66"/>
  <c r="CT88" i="66"/>
  <c r="CS88" i="66"/>
  <c r="CR88" i="66"/>
  <c r="CQ88" i="66"/>
  <c r="CP88" i="66"/>
  <c r="CO88" i="66"/>
  <c r="CN88" i="66"/>
  <c r="CM88" i="66"/>
  <c r="CL88" i="66"/>
  <c r="CK88" i="66"/>
  <c r="CJ88" i="66"/>
  <c r="CI88" i="66"/>
  <c r="CH88" i="66"/>
  <c r="CG88" i="66"/>
  <c r="CF88" i="66"/>
  <c r="CE88" i="66"/>
  <c r="CD88" i="66"/>
  <c r="CC88" i="66"/>
  <c r="CB88" i="66"/>
  <c r="CA88" i="66"/>
  <c r="BZ88" i="66"/>
  <c r="BY88" i="66"/>
  <c r="BX88" i="66"/>
  <c r="BW88" i="66"/>
  <c r="BV88" i="66"/>
  <c r="BU88" i="66"/>
  <c r="BT88" i="66"/>
  <c r="BP88" i="66"/>
  <c r="BO88" i="66"/>
  <c r="BN88" i="66"/>
  <c r="BM88" i="66"/>
  <c r="BL88" i="66"/>
  <c r="BK88" i="66"/>
  <c r="BJ88" i="66"/>
  <c r="BI88" i="66"/>
  <c r="BH88" i="66"/>
  <c r="BG88" i="66"/>
  <c r="BF88" i="66"/>
  <c r="BE88" i="66"/>
  <c r="BD88" i="66"/>
  <c r="BC88" i="66"/>
  <c r="BB88" i="66"/>
  <c r="BA88" i="66"/>
  <c r="AZ88" i="66"/>
  <c r="AY88" i="66"/>
  <c r="AX88" i="66"/>
  <c r="AW88" i="66"/>
  <c r="AV88" i="66"/>
  <c r="AU88" i="66"/>
  <c r="AT88" i="66"/>
  <c r="AS88" i="66"/>
  <c r="AR88" i="66"/>
  <c r="AQ88" i="66"/>
  <c r="AP88" i="66"/>
  <c r="AO88" i="66"/>
  <c r="AN88" i="66"/>
  <c r="AM88" i="66"/>
  <c r="AL88" i="66"/>
  <c r="AK88" i="66"/>
  <c r="AH88" i="66"/>
  <c r="AG88" i="66"/>
  <c r="AF88" i="66"/>
  <c r="AE88" i="66"/>
  <c r="AD88" i="66"/>
  <c r="AC88" i="66"/>
  <c r="AB88" i="66"/>
  <c r="AA88" i="66"/>
  <c r="Z88" i="66"/>
  <c r="Y88" i="66"/>
  <c r="X88" i="66"/>
  <c r="W88" i="66"/>
  <c r="V88" i="66"/>
  <c r="U88" i="66"/>
  <c r="T88" i="66"/>
  <c r="S88" i="66"/>
  <c r="R88" i="66"/>
  <c r="Q88" i="66"/>
  <c r="P88" i="66"/>
  <c r="O88" i="66"/>
  <c r="N88" i="66"/>
  <c r="M88" i="66"/>
  <c r="L88" i="66"/>
  <c r="K88" i="66"/>
  <c r="J88" i="66"/>
  <c r="I88" i="66"/>
  <c r="H88" i="66"/>
  <c r="G88" i="66"/>
  <c r="F88" i="66"/>
  <c r="E88" i="66"/>
  <c r="D88" i="66"/>
  <c r="C88" i="66"/>
  <c r="B88" i="66"/>
  <c r="CY87" i="66"/>
  <c r="CX87" i="66"/>
  <c r="CW87" i="66"/>
  <c r="CV87" i="66"/>
  <c r="CU87" i="66"/>
  <c r="CT87" i="66"/>
  <c r="CS87" i="66"/>
  <c r="CR87" i="66"/>
  <c r="CQ87" i="66"/>
  <c r="CP87" i="66"/>
  <c r="CO87" i="66"/>
  <c r="CN87" i="66"/>
  <c r="CM87" i="66"/>
  <c r="CL87" i="66"/>
  <c r="CK87" i="66"/>
  <c r="CJ87" i="66"/>
  <c r="CI87" i="66"/>
  <c r="CH87" i="66"/>
  <c r="CG87" i="66"/>
  <c r="CF87" i="66"/>
  <c r="CE87" i="66"/>
  <c r="CD87" i="66"/>
  <c r="CC87" i="66"/>
  <c r="CB87" i="66"/>
  <c r="CA87" i="66"/>
  <c r="BZ87" i="66"/>
  <c r="BY87" i="66"/>
  <c r="BX87" i="66"/>
  <c r="BW87" i="66"/>
  <c r="BV87" i="66"/>
  <c r="BU87" i="66"/>
  <c r="BT87" i="66"/>
  <c r="BP87" i="66"/>
  <c r="BO87" i="66"/>
  <c r="BN87" i="66"/>
  <c r="BM87" i="66"/>
  <c r="BL87" i="66"/>
  <c r="BK87" i="66"/>
  <c r="BJ87" i="66"/>
  <c r="BI87" i="66"/>
  <c r="BH87" i="66"/>
  <c r="BG87" i="66"/>
  <c r="BF87" i="66"/>
  <c r="BE87" i="66"/>
  <c r="BD87" i="66"/>
  <c r="BC87" i="66"/>
  <c r="BB87" i="66"/>
  <c r="BA87" i="66"/>
  <c r="AZ87" i="66"/>
  <c r="AY87" i="66"/>
  <c r="AX87" i="66"/>
  <c r="AW87" i="66"/>
  <c r="AV87" i="66"/>
  <c r="AU87" i="66"/>
  <c r="AT87" i="66"/>
  <c r="AS87" i="66"/>
  <c r="AR87" i="66"/>
  <c r="AQ87" i="66"/>
  <c r="AP87" i="66"/>
  <c r="AO87" i="66"/>
  <c r="AN87" i="66"/>
  <c r="AM87" i="66"/>
  <c r="AL87" i="66"/>
  <c r="AK87" i="66"/>
  <c r="AH87" i="66"/>
  <c r="AG87" i="66"/>
  <c r="AF87" i="66"/>
  <c r="AE87" i="66"/>
  <c r="AD87" i="66"/>
  <c r="AC87" i="66"/>
  <c r="AB87" i="66"/>
  <c r="AA87" i="66"/>
  <c r="Z87" i="66"/>
  <c r="Y87" i="66"/>
  <c r="X87" i="66"/>
  <c r="W87" i="66"/>
  <c r="V87" i="66"/>
  <c r="U87" i="66"/>
  <c r="T87" i="66"/>
  <c r="S87" i="66"/>
  <c r="R87" i="66"/>
  <c r="Q87" i="66"/>
  <c r="P87" i="66"/>
  <c r="O87" i="66"/>
  <c r="N87" i="66"/>
  <c r="M87" i="66"/>
  <c r="L87" i="66"/>
  <c r="K87" i="66"/>
  <c r="J87" i="66"/>
  <c r="I87" i="66"/>
  <c r="H87" i="66"/>
  <c r="G87" i="66"/>
  <c r="F87" i="66"/>
  <c r="E87" i="66"/>
  <c r="D87" i="66"/>
  <c r="C87" i="66"/>
  <c r="B87" i="66"/>
  <c r="CY86" i="66"/>
  <c r="CX86" i="66"/>
  <c r="CW86" i="66"/>
  <c r="CV86" i="66"/>
  <c r="CU86" i="66"/>
  <c r="CT86" i="66"/>
  <c r="CS86" i="66"/>
  <c r="CR86" i="66"/>
  <c r="CQ86" i="66"/>
  <c r="CP86" i="66"/>
  <c r="CO86" i="66"/>
  <c r="CN86" i="66"/>
  <c r="CM86" i="66"/>
  <c r="CL86" i="66"/>
  <c r="CK86" i="66"/>
  <c r="CJ86" i="66"/>
  <c r="CI86" i="66"/>
  <c r="CH86" i="66"/>
  <c r="CG86" i="66"/>
  <c r="CF86" i="66"/>
  <c r="CE86" i="66"/>
  <c r="CD86" i="66"/>
  <c r="CC86" i="66"/>
  <c r="CB86" i="66"/>
  <c r="CA86" i="66"/>
  <c r="BZ86" i="66"/>
  <c r="BY86" i="66"/>
  <c r="BX86" i="66"/>
  <c r="BW86" i="66"/>
  <c r="BV86" i="66"/>
  <c r="BU86" i="66"/>
  <c r="BT86" i="66"/>
  <c r="BP86" i="66"/>
  <c r="BO86" i="66"/>
  <c r="BN86" i="66"/>
  <c r="BM86" i="66"/>
  <c r="BL86" i="66"/>
  <c r="BK86" i="66"/>
  <c r="BJ86" i="66"/>
  <c r="BI86" i="66"/>
  <c r="BH86" i="66"/>
  <c r="BG86" i="66"/>
  <c r="BF86" i="66"/>
  <c r="BE86" i="66"/>
  <c r="BD86" i="66"/>
  <c r="BC86" i="66"/>
  <c r="BB86" i="66"/>
  <c r="BA86" i="66"/>
  <c r="AZ86" i="66"/>
  <c r="AY86" i="66"/>
  <c r="AX86" i="66"/>
  <c r="AW86" i="66"/>
  <c r="AV86" i="66"/>
  <c r="AU86" i="66"/>
  <c r="AT86" i="66"/>
  <c r="AS86" i="66"/>
  <c r="AR86" i="66"/>
  <c r="AQ86" i="66"/>
  <c r="AP86" i="66"/>
  <c r="AO86" i="66"/>
  <c r="AN86" i="66"/>
  <c r="AM86" i="66"/>
  <c r="AL86" i="66"/>
  <c r="AK86" i="66"/>
  <c r="AH86" i="66"/>
  <c r="AG86" i="66"/>
  <c r="AF86" i="66"/>
  <c r="AE86" i="66"/>
  <c r="AD86" i="66"/>
  <c r="AC86" i="66"/>
  <c r="AB86" i="66"/>
  <c r="AA86" i="66"/>
  <c r="Z86" i="66"/>
  <c r="Y86" i="66"/>
  <c r="X86" i="66"/>
  <c r="W86" i="66"/>
  <c r="V86" i="66"/>
  <c r="U86" i="66"/>
  <c r="T86" i="66"/>
  <c r="S86" i="66"/>
  <c r="R86" i="66"/>
  <c r="Q86" i="66"/>
  <c r="P86" i="66"/>
  <c r="O86" i="66"/>
  <c r="N86" i="66"/>
  <c r="M86" i="66"/>
  <c r="L86" i="66"/>
  <c r="K86" i="66"/>
  <c r="J86" i="66"/>
  <c r="I86" i="66"/>
  <c r="H86" i="66"/>
  <c r="G86" i="66"/>
  <c r="F86" i="66"/>
  <c r="E86" i="66"/>
  <c r="D86" i="66"/>
  <c r="C86" i="66"/>
  <c r="B86" i="66"/>
  <c r="CY85" i="66"/>
  <c r="CX85" i="66"/>
  <c r="CW85" i="66"/>
  <c r="CV85" i="66"/>
  <c r="CU85" i="66"/>
  <c r="CT85" i="66"/>
  <c r="CS85" i="66"/>
  <c r="CR85" i="66"/>
  <c r="CQ85" i="66"/>
  <c r="CP85" i="66"/>
  <c r="CO85" i="66"/>
  <c r="CN85" i="66"/>
  <c r="CM85" i="66"/>
  <c r="CL85" i="66"/>
  <c r="CK85" i="66"/>
  <c r="CJ85" i="66"/>
  <c r="CI85" i="66"/>
  <c r="CH85" i="66"/>
  <c r="CG85" i="66"/>
  <c r="CF85" i="66"/>
  <c r="CE85" i="66"/>
  <c r="CD85" i="66"/>
  <c r="CC85" i="66"/>
  <c r="CB85" i="66"/>
  <c r="CA85" i="66"/>
  <c r="BZ85" i="66"/>
  <c r="BY85" i="66"/>
  <c r="BX85" i="66"/>
  <c r="BW85" i="66"/>
  <c r="BV85" i="66"/>
  <c r="BU85" i="66"/>
  <c r="BT85" i="66"/>
  <c r="BP85" i="66"/>
  <c r="BO85" i="66"/>
  <c r="BN85" i="66"/>
  <c r="BM85" i="66"/>
  <c r="BL85" i="66"/>
  <c r="BK85" i="66"/>
  <c r="BJ85" i="66"/>
  <c r="BI85" i="66"/>
  <c r="BH85" i="66"/>
  <c r="BG85" i="66"/>
  <c r="BF85" i="66"/>
  <c r="BE85" i="66"/>
  <c r="BD85" i="66"/>
  <c r="BC85" i="66"/>
  <c r="BB85" i="66"/>
  <c r="BA85" i="66"/>
  <c r="AZ85" i="66"/>
  <c r="AY85" i="66"/>
  <c r="AX85" i="66"/>
  <c r="AW85" i="66"/>
  <c r="AV85" i="66"/>
  <c r="AU85" i="66"/>
  <c r="AT85" i="66"/>
  <c r="AS85" i="66"/>
  <c r="AR85" i="66"/>
  <c r="AQ85" i="66"/>
  <c r="AP85" i="66"/>
  <c r="AO85" i="66"/>
  <c r="AN85" i="66"/>
  <c r="AM85" i="66"/>
  <c r="AL85" i="66"/>
  <c r="AK85" i="66"/>
  <c r="AH85" i="66"/>
  <c r="AG85" i="66"/>
  <c r="AF85" i="66"/>
  <c r="AE85" i="66"/>
  <c r="AD85" i="66"/>
  <c r="AC85" i="66"/>
  <c r="AB85" i="66"/>
  <c r="AA85" i="66"/>
  <c r="Z85" i="66"/>
  <c r="Y85" i="66"/>
  <c r="X85" i="66"/>
  <c r="W85" i="66"/>
  <c r="V85" i="66"/>
  <c r="U85" i="66"/>
  <c r="T85" i="66"/>
  <c r="S85" i="66"/>
  <c r="R85" i="66"/>
  <c r="Q85" i="66"/>
  <c r="P85" i="66"/>
  <c r="O85" i="66"/>
  <c r="N85" i="66"/>
  <c r="M85" i="66"/>
  <c r="L85" i="66"/>
  <c r="K85" i="66"/>
  <c r="J85" i="66"/>
  <c r="I85" i="66"/>
  <c r="H85" i="66"/>
  <c r="G85" i="66"/>
  <c r="F85" i="66"/>
  <c r="E85" i="66"/>
  <c r="D85" i="66"/>
  <c r="C85" i="66"/>
  <c r="B85" i="66"/>
  <c r="CY84" i="66"/>
  <c r="CX84" i="66"/>
  <c r="CW84" i="66"/>
  <c r="CV84" i="66"/>
  <c r="CU84" i="66"/>
  <c r="CT84" i="66"/>
  <c r="CS84" i="66"/>
  <c r="CR84" i="66"/>
  <c r="CQ84" i="66"/>
  <c r="CP84" i="66"/>
  <c r="CO84" i="66"/>
  <c r="CN84" i="66"/>
  <c r="CM84" i="66"/>
  <c r="CL84" i="66"/>
  <c r="CK84" i="66"/>
  <c r="CJ84" i="66"/>
  <c r="CI84" i="66"/>
  <c r="CH84" i="66"/>
  <c r="CG84" i="66"/>
  <c r="CF84" i="66"/>
  <c r="CE84" i="66"/>
  <c r="CD84" i="66"/>
  <c r="CC84" i="66"/>
  <c r="CB84" i="66"/>
  <c r="CA84" i="66"/>
  <c r="BZ84" i="66"/>
  <c r="BY84" i="66"/>
  <c r="BX84" i="66"/>
  <c r="BW84" i="66"/>
  <c r="BV84" i="66"/>
  <c r="BU84" i="66"/>
  <c r="BT84" i="66"/>
  <c r="BP84" i="66"/>
  <c r="BO84" i="66"/>
  <c r="BN84" i="66"/>
  <c r="BM84" i="66"/>
  <c r="BL84" i="66"/>
  <c r="BK84" i="66"/>
  <c r="BJ84" i="66"/>
  <c r="BI84" i="66"/>
  <c r="BH84" i="66"/>
  <c r="BG84" i="66"/>
  <c r="BF84" i="66"/>
  <c r="BE84" i="66"/>
  <c r="BD84" i="66"/>
  <c r="BC84" i="66"/>
  <c r="BB84" i="66"/>
  <c r="BA84" i="66"/>
  <c r="AZ84" i="66"/>
  <c r="AY84" i="66"/>
  <c r="AX84" i="66"/>
  <c r="AW84" i="66"/>
  <c r="AV84" i="66"/>
  <c r="AU84" i="66"/>
  <c r="AT84" i="66"/>
  <c r="AS84" i="66"/>
  <c r="AR84" i="66"/>
  <c r="AQ84" i="66"/>
  <c r="AP84" i="66"/>
  <c r="AO84" i="66"/>
  <c r="AN84" i="66"/>
  <c r="AM84" i="66"/>
  <c r="AL84" i="66"/>
  <c r="AK84" i="66"/>
  <c r="AH84" i="66"/>
  <c r="AG84" i="66"/>
  <c r="AF84" i="66"/>
  <c r="AE84" i="66"/>
  <c r="AD84" i="66"/>
  <c r="AC84" i="66"/>
  <c r="AB84" i="66"/>
  <c r="AA84" i="66"/>
  <c r="Z84" i="66"/>
  <c r="Y84" i="66"/>
  <c r="X84" i="66"/>
  <c r="W84" i="66"/>
  <c r="V84" i="66"/>
  <c r="U84" i="66"/>
  <c r="T84" i="66"/>
  <c r="S84" i="66"/>
  <c r="R84" i="66"/>
  <c r="Q84" i="66"/>
  <c r="P84" i="66"/>
  <c r="O84" i="66"/>
  <c r="N84" i="66"/>
  <c r="M84" i="66"/>
  <c r="L84" i="66"/>
  <c r="K84" i="66"/>
  <c r="J84" i="66"/>
  <c r="I84" i="66"/>
  <c r="H84" i="66"/>
  <c r="G84" i="66"/>
  <c r="F84" i="66"/>
  <c r="E84" i="66"/>
  <c r="D84" i="66"/>
  <c r="C84" i="66"/>
  <c r="B84" i="66"/>
  <c r="CY83" i="66"/>
  <c r="CX83" i="66"/>
  <c r="CW83" i="66"/>
  <c r="CV83" i="66"/>
  <c r="CU83" i="66"/>
  <c r="CT83" i="66"/>
  <c r="CS83" i="66"/>
  <c r="CR83" i="66"/>
  <c r="CQ83" i="66"/>
  <c r="CP83" i="66"/>
  <c r="CO83" i="66"/>
  <c r="CN83" i="66"/>
  <c r="CM83" i="66"/>
  <c r="CL83" i="66"/>
  <c r="CK83" i="66"/>
  <c r="CJ83" i="66"/>
  <c r="CI83" i="66"/>
  <c r="CH83" i="66"/>
  <c r="CG83" i="66"/>
  <c r="CF83" i="66"/>
  <c r="CE83" i="66"/>
  <c r="CD83" i="66"/>
  <c r="CC83" i="66"/>
  <c r="CB83" i="66"/>
  <c r="CA83" i="66"/>
  <c r="BZ83" i="66"/>
  <c r="BY83" i="66"/>
  <c r="BX83" i="66"/>
  <c r="BW83" i="66"/>
  <c r="BV83" i="66"/>
  <c r="BU83" i="66"/>
  <c r="BT83" i="66"/>
  <c r="BP83" i="66"/>
  <c r="BO83" i="66"/>
  <c r="BN83" i="66"/>
  <c r="BM83" i="66"/>
  <c r="BL83" i="66"/>
  <c r="BK83" i="66"/>
  <c r="BJ83" i="66"/>
  <c r="BI83" i="66"/>
  <c r="BH83" i="66"/>
  <c r="BG83" i="66"/>
  <c r="BF83" i="66"/>
  <c r="BE83" i="66"/>
  <c r="BD83" i="66"/>
  <c r="BC83" i="66"/>
  <c r="BB83" i="66"/>
  <c r="BA83" i="66"/>
  <c r="AZ83" i="66"/>
  <c r="AY83" i="66"/>
  <c r="AX83" i="66"/>
  <c r="AW83" i="66"/>
  <c r="AV83" i="66"/>
  <c r="AU83" i="66"/>
  <c r="AT83" i="66"/>
  <c r="AS83" i="66"/>
  <c r="AR83" i="66"/>
  <c r="AQ83" i="66"/>
  <c r="AP83" i="66"/>
  <c r="AO83" i="66"/>
  <c r="AN83" i="66"/>
  <c r="AM83" i="66"/>
  <c r="AL83" i="66"/>
  <c r="AK83" i="66"/>
  <c r="AH83" i="66"/>
  <c r="AG83" i="66"/>
  <c r="AF83" i="66"/>
  <c r="AE83" i="66"/>
  <c r="AD83" i="66"/>
  <c r="AC83" i="66"/>
  <c r="AB83" i="66"/>
  <c r="AA83" i="66"/>
  <c r="Z83" i="66"/>
  <c r="Y83" i="66"/>
  <c r="X83" i="66"/>
  <c r="W83" i="66"/>
  <c r="V83" i="66"/>
  <c r="U83" i="66"/>
  <c r="T83" i="66"/>
  <c r="S83" i="66"/>
  <c r="R83" i="66"/>
  <c r="Q83" i="66"/>
  <c r="P83" i="66"/>
  <c r="O83" i="66"/>
  <c r="N83" i="66"/>
  <c r="M83" i="66"/>
  <c r="L83" i="66"/>
  <c r="K83" i="66"/>
  <c r="J83" i="66"/>
  <c r="I83" i="66"/>
  <c r="H83" i="66"/>
  <c r="G83" i="66"/>
  <c r="F83" i="66"/>
  <c r="E83" i="66"/>
  <c r="D83" i="66"/>
  <c r="C83" i="66"/>
  <c r="B83" i="66"/>
  <c r="CY82" i="66"/>
  <c r="CX82" i="66"/>
  <c r="CW82" i="66"/>
  <c r="CV82" i="66"/>
  <c r="CU82" i="66"/>
  <c r="CT82" i="66"/>
  <c r="CS82" i="66"/>
  <c r="CR82" i="66"/>
  <c r="CQ82" i="66"/>
  <c r="CP82" i="66"/>
  <c r="CO82" i="66"/>
  <c r="CN82" i="66"/>
  <c r="CM82" i="66"/>
  <c r="CL82" i="66"/>
  <c r="CK82" i="66"/>
  <c r="CJ82" i="66"/>
  <c r="CI82" i="66"/>
  <c r="CH82" i="66"/>
  <c r="CG82" i="66"/>
  <c r="CF82" i="66"/>
  <c r="CE82" i="66"/>
  <c r="CD82" i="66"/>
  <c r="CC82" i="66"/>
  <c r="CB82" i="66"/>
  <c r="CA82" i="66"/>
  <c r="BZ82" i="66"/>
  <c r="BY82" i="66"/>
  <c r="BX82" i="66"/>
  <c r="BW82" i="66"/>
  <c r="BV82" i="66"/>
  <c r="BU82" i="66"/>
  <c r="BT82" i="66"/>
  <c r="BP82" i="66"/>
  <c r="BO82" i="66"/>
  <c r="BN82" i="66"/>
  <c r="BM82" i="66"/>
  <c r="BL82" i="66"/>
  <c r="BK82" i="66"/>
  <c r="BJ82" i="66"/>
  <c r="BI82" i="66"/>
  <c r="BH82" i="66"/>
  <c r="BG82" i="66"/>
  <c r="BF82" i="66"/>
  <c r="BE82" i="66"/>
  <c r="BD82" i="66"/>
  <c r="BC82" i="66"/>
  <c r="BB82" i="66"/>
  <c r="BA82" i="66"/>
  <c r="AZ82" i="66"/>
  <c r="AY82" i="66"/>
  <c r="AX82" i="66"/>
  <c r="AW82" i="66"/>
  <c r="AV82" i="66"/>
  <c r="AU82" i="66"/>
  <c r="AT82" i="66"/>
  <c r="AS82" i="66"/>
  <c r="AR82" i="66"/>
  <c r="AQ82" i="66"/>
  <c r="AP82" i="66"/>
  <c r="AO82" i="66"/>
  <c r="AN82" i="66"/>
  <c r="AM82" i="66"/>
  <c r="AL82" i="66"/>
  <c r="AK82" i="66"/>
  <c r="AH82" i="66"/>
  <c r="AG82" i="66"/>
  <c r="AF82" i="66"/>
  <c r="AE82" i="66"/>
  <c r="AD82" i="66"/>
  <c r="AC82" i="66"/>
  <c r="AB82" i="66"/>
  <c r="AA82" i="66"/>
  <c r="Z82" i="66"/>
  <c r="Y82" i="66"/>
  <c r="X82" i="66"/>
  <c r="W82" i="66"/>
  <c r="V82" i="66"/>
  <c r="U82" i="66"/>
  <c r="T82" i="66"/>
  <c r="S82" i="66"/>
  <c r="R82" i="66"/>
  <c r="Q82" i="66"/>
  <c r="P82" i="66"/>
  <c r="O82" i="66"/>
  <c r="N82" i="66"/>
  <c r="M82" i="66"/>
  <c r="L82" i="66"/>
  <c r="K82" i="66"/>
  <c r="J82" i="66"/>
  <c r="I82" i="66"/>
  <c r="H82" i="66"/>
  <c r="G82" i="66"/>
  <c r="F82" i="66"/>
  <c r="E82" i="66"/>
  <c r="D82" i="66"/>
  <c r="C82" i="66"/>
  <c r="B82" i="66"/>
  <c r="CY81" i="66"/>
  <c r="CX81" i="66"/>
  <c r="CW81" i="66"/>
  <c r="CV81" i="66"/>
  <c r="CU81" i="66"/>
  <c r="CT81" i="66"/>
  <c r="CS81" i="66"/>
  <c r="CR81" i="66"/>
  <c r="CQ81" i="66"/>
  <c r="CP81" i="66"/>
  <c r="CO81" i="66"/>
  <c r="CN81" i="66"/>
  <c r="CM81" i="66"/>
  <c r="CL81" i="66"/>
  <c r="CK81" i="66"/>
  <c r="CJ81" i="66"/>
  <c r="CI81" i="66"/>
  <c r="CH81" i="66"/>
  <c r="CG81" i="66"/>
  <c r="CF81" i="66"/>
  <c r="CE81" i="66"/>
  <c r="CD81" i="66"/>
  <c r="CC81" i="66"/>
  <c r="CB81" i="66"/>
  <c r="CA81" i="66"/>
  <c r="BZ81" i="66"/>
  <c r="BY81" i="66"/>
  <c r="BX81" i="66"/>
  <c r="BW81" i="66"/>
  <c r="BV81" i="66"/>
  <c r="BU81" i="66"/>
  <c r="BT81" i="66"/>
  <c r="BP81" i="66"/>
  <c r="BO81" i="66"/>
  <c r="BN81" i="66"/>
  <c r="BM81" i="66"/>
  <c r="BL81" i="66"/>
  <c r="BK81" i="66"/>
  <c r="BJ81" i="66"/>
  <c r="BI81" i="66"/>
  <c r="BH81" i="66"/>
  <c r="BG81" i="66"/>
  <c r="BF81" i="66"/>
  <c r="BE81" i="66"/>
  <c r="BD81" i="66"/>
  <c r="BC81" i="66"/>
  <c r="BB81" i="66"/>
  <c r="BA81" i="66"/>
  <c r="AZ81" i="66"/>
  <c r="AY81" i="66"/>
  <c r="AX81" i="66"/>
  <c r="AW81" i="66"/>
  <c r="AV81" i="66"/>
  <c r="AU81" i="66"/>
  <c r="AT81" i="66"/>
  <c r="AS81" i="66"/>
  <c r="AR81" i="66"/>
  <c r="AQ81" i="66"/>
  <c r="AP81" i="66"/>
  <c r="AO81" i="66"/>
  <c r="AN81" i="66"/>
  <c r="AM81" i="66"/>
  <c r="AL81" i="66"/>
  <c r="AK81" i="66"/>
  <c r="AH81" i="66"/>
  <c r="AG81" i="66"/>
  <c r="AF81" i="66"/>
  <c r="AE81" i="66"/>
  <c r="AD81" i="66"/>
  <c r="AC81" i="66"/>
  <c r="AB81" i="66"/>
  <c r="AA81" i="66"/>
  <c r="Z81" i="66"/>
  <c r="Y81" i="66"/>
  <c r="X81" i="66"/>
  <c r="W81" i="66"/>
  <c r="V81" i="66"/>
  <c r="U81" i="66"/>
  <c r="T81" i="66"/>
  <c r="S81" i="66"/>
  <c r="R81" i="66"/>
  <c r="Q81" i="66"/>
  <c r="P81" i="66"/>
  <c r="O81" i="66"/>
  <c r="N81" i="66"/>
  <c r="M81" i="66"/>
  <c r="L81" i="66"/>
  <c r="K81" i="66"/>
  <c r="J81" i="66"/>
  <c r="I81" i="66"/>
  <c r="H81" i="66"/>
  <c r="G81" i="66"/>
  <c r="F81" i="66"/>
  <c r="E81" i="66"/>
  <c r="D81" i="66"/>
  <c r="C81" i="66"/>
  <c r="B81" i="66"/>
  <c r="CY80" i="66"/>
  <c r="CX80" i="66"/>
  <c r="CW80" i="66"/>
  <c r="CV80" i="66"/>
  <c r="CU80" i="66"/>
  <c r="CT80" i="66"/>
  <c r="CS80" i="66"/>
  <c r="CR80" i="66"/>
  <c r="CQ80" i="66"/>
  <c r="CP80" i="66"/>
  <c r="CO80" i="66"/>
  <c r="CN80" i="66"/>
  <c r="CM80" i="66"/>
  <c r="CL80" i="66"/>
  <c r="CK80" i="66"/>
  <c r="CJ80" i="66"/>
  <c r="CI80" i="66"/>
  <c r="CH80" i="66"/>
  <c r="CG80" i="66"/>
  <c r="CF80" i="66"/>
  <c r="CE80" i="66"/>
  <c r="CD80" i="66"/>
  <c r="CC80" i="66"/>
  <c r="CB80" i="66"/>
  <c r="CA80" i="66"/>
  <c r="BZ80" i="66"/>
  <c r="BY80" i="66"/>
  <c r="BX80" i="66"/>
  <c r="BW80" i="66"/>
  <c r="BV80" i="66"/>
  <c r="BU80" i="66"/>
  <c r="BT80" i="66"/>
  <c r="BP80" i="66"/>
  <c r="BO80" i="66"/>
  <c r="BN80" i="66"/>
  <c r="BM80" i="66"/>
  <c r="BL80" i="66"/>
  <c r="BK80" i="66"/>
  <c r="BJ80" i="66"/>
  <c r="BI80" i="66"/>
  <c r="BH80" i="66"/>
  <c r="BG80" i="66"/>
  <c r="BF80" i="66"/>
  <c r="BE80" i="66"/>
  <c r="BD80" i="66"/>
  <c r="BC80" i="66"/>
  <c r="BB80" i="66"/>
  <c r="BA80" i="66"/>
  <c r="AZ80" i="66"/>
  <c r="AY80" i="66"/>
  <c r="AX80" i="66"/>
  <c r="AW80" i="66"/>
  <c r="AV80" i="66"/>
  <c r="AU80" i="66"/>
  <c r="AT80" i="66"/>
  <c r="AS80" i="66"/>
  <c r="AR80" i="66"/>
  <c r="AQ80" i="66"/>
  <c r="AP80" i="66"/>
  <c r="AO80" i="66"/>
  <c r="AN80" i="66"/>
  <c r="AM80" i="66"/>
  <c r="AL80" i="66"/>
  <c r="AK80" i="66"/>
  <c r="AH80" i="66"/>
  <c r="AG80" i="66"/>
  <c r="AF80" i="66"/>
  <c r="AE80" i="66"/>
  <c r="AD80" i="66"/>
  <c r="AC80" i="66"/>
  <c r="AB80" i="66"/>
  <c r="AA80" i="66"/>
  <c r="Z80" i="66"/>
  <c r="Y80" i="66"/>
  <c r="X80" i="66"/>
  <c r="W80" i="66"/>
  <c r="V80" i="66"/>
  <c r="U80" i="66"/>
  <c r="T80" i="66"/>
  <c r="S80" i="66"/>
  <c r="R80" i="66"/>
  <c r="Q80" i="66"/>
  <c r="P80" i="66"/>
  <c r="O80" i="66"/>
  <c r="N80" i="66"/>
  <c r="M80" i="66"/>
  <c r="L80" i="66"/>
  <c r="K80" i="66"/>
  <c r="J80" i="66"/>
  <c r="I80" i="66"/>
  <c r="H80" i="66"/>
  <c r="G80" i="66"/>
  <c r="F80" i="66"/>
  <c r="E80" i="66"/>
  <c r="D80" i="66"/>
  <c r="C80" i="66"/>
  <c r="B80" i="66"/>
  <c r="CY75" i="66"/>
  <c r="CX75" i="66"/>
  <c r="CW75" i="66"/>
  <c r="CV75" i="66"/>
  <c r="CU75" i="66"/>
  <c r="CT75" i="66"/>
  <c r="CS75" i="66"/>
  <c r="CR75" i="66"/>
  <c r="CQ75" i="66"/>
  <c r="CP75" i="66"/>
  <c r="CO75" i="66"/>
  <c r="CN75" i="66"/>
  <c r="CM75" i="66"/>
  <c r="CL75" i="66"/>
  <c r="CK75" i="66"/>
  <c r="CJ75" i="66"/>
  <c r="CI75" i="66"/>
  <c r="CH75" i="66"/>
  <c r="CG75" i="66"/>
  <c r="CF75" i="66"/>
  <c r="CE75" i="66"/>
  <c r="CD75" i="66"/>
  <c r="CC75" i="66"/>
  <c r="CB75" i="66"/>
  <c r="CA75" i="66"/>
  <c r="BZ75" i="66"/>
  <c r="BY75" i="66"/>
  <c r="BX75" i="66"/>
  <c r="BW75" i="66"/>
  <c r="BV75" i="66"/>
  <c r="BU75" i="66"/>
  <c r="BT75" i="66"/>
  <c r="BP75" i="66"/>
  <c r="BO75" i="66"/>
  <c r="BN75" i="66"/>
  <c r="BM75" i="66"/>
  <c r="BL75" i="66"/>
  <c r="BK75" i="66"/>
  <c r="BJ75" i="66"/>
  <c r="BI75" i="66"/>
  <c r="BH75" i="66"/>
  <c r="BG75" i="66"/>
  <c r="BF75" i="66"/>
  <c r="BE75" i="66"/>
  <c r="BD75" i="66"/>
  <c r="BC75" i="66"/>
  <c r="BB75" i="66"/>
  <c r="BA75" i="66"/>
  <c r="AZ75" i="66"/>
  <c r="AY75" i="66"/>
  <c r="AX75" i="66"/>
  <c r="AW75" i="66"/>
  <c r="AV75" i="66"/>
  <c r="AU75" i="66"/>
  <c r="AT75" i="66"/>
  <c r="AS75" i="66"/>
  <c r="AR75" i="66"/>
  <c r="AQ75" i="66"/>
  <c r="AP75" i="66"/>
  <c r="AO75" i="66"/>
  <c r="AN75" i="66"/>
  <c r="AM75" i="66"/>
  <c r="AL75" i="66"/>
  <c r="AK75" i="66"/>
  <c r="AH75" i="66"/>
  <c r="AG75" i="66"/>
  <c r="AF75" i="66"/>
  <c r="AE75" i="66"/>
  <c r="AD75" i="66"/>
  <c r="AC75" i="66"/>
  <c r="AB75" i="66"/>
  <c r="AA75" i="66"/>
  <c r="Z75" i="66"/>
  <c r="Y75" i="66"/>
  <c r="X75" i="66"/>
  <c r="W75" i="66"/>
  <c r="V75" i="66"/>
  <c r="U75" i="66"/>
  <c r="T75" i="66"/>
  <c r="S75" i="66"/>
  <c r="R75" i="66"/>
  <c r="Q75" i="66"/>
  <c r="P75" i="66"/>
  <c r="O75" i="66"/>
  <c r="N75" i="66"/>
  <c r="M75" i="66"/>
  <c r="L75" i="66"/>
  <c r="K75" i="66"/>
  <c r="J75" i="66"/>
  <c r="I75" i="66"/>
  <c r="H75" i="66"/>
  <c r="G75" i="66"/>
  <c r="F75" i="66"/>
  <c r="E75" i="66"/>
  <c r="D75" i="66"/>
  <c r="C75" i="66"/>
  <c r="B75" i="66"/>
  <c r="CY74" i="66"/>
  <c r="CX74" i="66"/>
  <c r="CW74" i="66"/>
  <c r="CV74" i="66"/>
  <c r="CU74" i="66"/>
  <c r="CT74" i="66"/>
  <c r="CS74" i="66"/>
  <c r="CR74" i="66"/>
  <c r="CQ74" i="66"/>
  <c r="CP74" i="66"/>
  <c r="CO74" i="66"/>
  <c r="CN74" i="66"/>
  <c r="CM74" i="66"/>
  <c r="CL74" i="66"/>
  <c r="CK74" i="66"/>
  <c r="CJ74" i="66"/>
  <c r="CI74" i="66"/>
  <c r="CH74" i="66"/>
  <c r="CG74" i="66"/>
  <c r="CF74" i="66"/>
  <c r="CE74" i="66"/>
  <c r="CD74" i="66"/>
  <c r="CC74" i="66"/>
  <c r="CB74" i="66"/>
  <c r="CA74" i="66"/>
  <c r="BZ74" i="66"/>
  <c r="BY74" i="66"/>
  <c r="BX74" i="66"/>
  <c r="BW74" i="66"/>
  <c r="BV74" i="66"/>
  <c r="BU74" i="66"/>
  <c r="BT74" i="66"/>
  <c r="BP74" i="66"/>
  <c r="BO74" i="66"/>
  <c r="BN74" i="66"/>
  <c r="BM74" i="66"/>
  <c r="BL74" i="66"/>
  <c r="BK74" i="66"/>
  <c r="BJ74" i="66"/>
  <c r="BI74" i="66"/>
  <c r="BH74" i="66"/>
  <c r="BG74" i="66"/>
  <c r="BF74" i="66"/>
  <c r="BE74" i="66"/>
  <c r="BD74" i="66"/>
  <c r="BC74" i="66"/>
  <c r="BB74" i="66"/>
  <c r="BA74" i="66"/>
  <c r="AZ74" i="66"/>
  <c r="AY74" i="66"/>
  <c r="AX74" i="66"/>
  <c r="AW74" i="66"/>
  <c r="AV74" i="66"/>
  <c r="AU74" i="66"/>
  <c r="AT74" i="66"/>
  <c r="AS74" i="66"/>
  <c r="AR74" i="66"/>
  <c r="AQ74" i="66"/>
  <c r="AP74" i="66"/>
  <c r="AO74" i="66"/>
  <c r="AN74" i="66"/>
  <c r="AM74" i="66"/>
  <c r="AL74" i="66"/>
  <c r="AK74" i="66"/>
  <c r="AH74" i="66"/>
  <c r="AG74" i="66"/>
  <c r="AF74" i="66"/>
  <c r="AE74" i="66"/>
  <c r="AD74" i="66"/>
  <c r="AC74" i="66"/>
  <c r="AB74" i="66"/>
  <c r="AA74" i="66"/>
  <c r="Z74" i="66"/>
  <c r="Y74" i="66"/>
  <c r="X74" i="66"/>
  <c r="W74" i="66"/>
  <c r="V74" i="66"/>
  <c r="U74" i="66"/>
  <c r="T74" i="66"/>
  <c r="S74" i="66"/>
  <c r="R74" i="66"/>
  <c r="Q74" i="66"/>
  <c r="P74" i="66"/>
  <c r="O74" i="66"/>
  <c r="N74" i="66"/>
  <c r="M74" i="66"/>
  <c r="L74" i="66"/>
  <c r="K74" i="66"/>
  <c r="J74" i="66"/>
  <c r="I74" i="66"/>
  <c r="H74" i="66"/>
  <c r="G74" i="66"/>
  <c r="F74" i="66"/>
  <c r="E74" i="66"/>
  <c r="D74" i="66"/>
  <c r="C74" i="66"/>
  <c r="B74" i="66"/>
  <c r="CY73" i="66"/>
  <c r="CX73" i="66"/>
  <c r="CW73" i="66"/>
  <c r="CV73" i="66"/>
  <c r="CU73" i="66"/>
  <c r="CT73" i="66"/>
  <c r="CS73" i="66"/>
  <c r="CR73" i="66"/>
  <c r="CQ73" i="66"/>
  <c r="CP73" i="66"/>
  <c r="CO73" i="66"/>
  <c r="CN73" i="66"/>
  <c r="CM73" i="66"/>
  <c r="CL73" i="66"/>
  <c r="CK73" i="66"/>
  <c r="CJ73" i="66"/>
  <c r="CI73" i="66"/>
  <c r="CH73" i="66"/>
  <c r="CG73" i="66"/>
  <c r="CF73" i="66"/>
  <c r="CE73" i="66"/>
  <c r="CD73" i="66"/>
  <c r="CC73" i="66"/>
  <c r="CB73" i="66"/>
  <c r="CA73" i="66"/>
  <c r="BZ73" i="66"/>
  <c r="BY73" i="66"/>
  <c r="BX73" i="66"/>
  <c r="BW73" i="66"/>
  <c r="BV73" i="66"/>
  <c r="BU73" i="66"/>
  <c r="BT73" i="66"/>
  <c r="BP73" i="66"/>
  <c r="BO73" i="66"/>
  <c r="BN73" i="66"/>
  <c r="BM73" i="66"/>
  <c r="BL73" i="66"/>
  <c r="BK73" i="66"/>
  <c r="BJ73" i="66"/>
  <c r="BI73" i="66"/>
  <c r="BH73" i="66"/>
  <c r="BG73" i="66"/>
  <c r="BF73" i="66"/>
  <c r="BE73" i="66"/>
  <c r="BD73" i="66"/>
  <c r="BC73" i="66"/>
  <c r="BB73" i="66"/>
  <c r="BA73" i="66"/>
  <c r="AZ73" i="66"/>
  <c r="AY73" i="66"/>
  <c r="AX73" i="66"/>
  <c r="AW73" i="66"/>
  <c r="AV73" i="66"/>
  <c r="AU73" i="66"/>
  <c r="AT73" i="66"/>
  <c r="AS73" i="66"/>
  <c r="AR73" i="66"/>
  <c r="AQ73" i="66"/>
  <c r="AP73" i="66"/>
  <c r="AO73" i="66"/>
  <c r="AN73" i="66"/>
  <c r="AM73" i="66"/>
  <c r="AL73" i="66"/>
  <c r="AK73" i="66"/>
  <c r="AH73" i="66"/>
  <c r="AG73" i="66"/>
  <c r="AF73" i="66"/>
  <c r="AE73" i="66"/>
  <c r="AD73" i="66"/>
  <c r="AC73" i="66"/>
  <c r="AB73" i="66"/>
  <c r="AA73" i="66"/>
  <c r="Z73" i="66"/>
  <c r="Y73" i="66"/>
  <c r="X73" i="66"/>
  <c r="W73" i="66"/>
  <c r="V73" i="66"/>
  <c r="U73" i="66"/>
  <c r="T73" i="66"/>
  <c r="S73" i="66"/>
  <c r="R73" i="66"/>
  <c r="Q73" i="66"/>
  <c r="P73" i="66"/>
  <c r="O73" i="66"/>
  <c r="N73" i="66"/>
  <c r="M73" i="66"/>
  <c r="L73" i="66"/>
  <c r="K73" i="66"/>
  <c r="J73" i="66"/>
  <c r="I73" i="66"/>
  <c r="H73" i="66"/>
  <c r="G73" i="66"/>
  <c r="F73" i="66"/>
  <c r="E73" i="66"/>
  <c r="D73" i="66"/>
  <c r="C73" i="66"/>
  <c r="B73" i="66"/>
  <c r="CY72" i="66"/>
  <c r="CX72" i="66"/>
  <c r="CW72" i="66"/>
  <c r="CV72" i="66"/>
  <c r="CU72" i="66"/>
  <c r="CT72" i="66"/>
  <c r="CS72" i="66"/>
  <c r="CR72" i="66"/>
  <c r="CQ72" i="66"/>
  <c r="CP72" i="66"/>
  <c r="CO72" i="66"/>
  <c r="CN72" i="66"/>
  <c r="CM72" i="66"/>
  <c r="CL72" i="66"/>
  <c r="CK72" i="66"/>
  <c r="CJ72" i="66"/>
  <c r="CI72" i="66"/>
  <c r="CH72" i="66"/>
  <c r="CG72" i="66"/>
  <c r="CF72" i="66"/>
  <c r="CE72" i="66"/>
  <c r="CD72" i="66"/>
  <c r="CC72" i="66"/>
  <c r="CB72" i="66"/>
  <c r="CA72" i="66"/>
  <c r="BZ72" i="66"/>
  <c r="BY72" i="66"/>
  <c r="BX72" i="66"/>
  <c r="BW72" i="66"/>
  <c r="BV72" i="66"/>
  <c r="BU72" i="66"/>
  <c r="BT72" i="66"/>
  <c r="BP72" i="66"/>
  <c r="BO72" i="66"/>
  <c r="BN72" i="66"/>
  <c r="BM72" i="66"/>
  <c r="BL72" i="66"/>
  <c r="BK72" i="66"/>
  <c r="BJ72" i="66"/>
  <c r="BI72" i="66"/>
  <c r="BH72" i="66"/>
  <c r="BG72" i="66"/>
  <c r="BF72" i="66"/>
  <c r="BE72" i="66"/>
  <c r="BD72" i="66"/>
  <c r="BC72" i="66"/>
  <c r="BB72" i="66"/>
  <c r="BA72" i="66"/>
  <c r="AZ72" i="66"/>
  <c r="AY72" i="66"/>
  <c r="AX72" i="66"/>
  <c r="AW72" i="66"/>
  <c r="AV72" i="66"/>
  <c r="AU72" i="66"/>
  <c r="AT72" i="66"/>
  <c r="AS72" i="66"/>
  <c r="AR72" i="66"/>
  <c r="AQ72" i="66"/>
  <c r="AP72" i="66"/>
  <c r="AO72" i="66"/>
  <c r="AN72" i="66"/>
  <c r="AM72" i="66"/>
  <c r="AL72" i="66"/>
  <c r="AK72" i="66"/>
  <c r="AH72" i="66"/>
  <c r="AG72" i="66"/>
  <c r="AF72" i="66"/>
  <c r="AE72" i="66"/>
  <c r="AD72" i="66"/>
  <c r="AC72" i="66"/>
  <c r="AB72" i="66"/>
  <c r="AA72" i="66"/>
  <c r="Z72" i="66"/>
  <c r="Y72" i="66"/>
  <c r="X72" i="66"/>
  <c r="W72" i="66"/>
  <c r="V72" i="66"/>
  <c r="U72" i="66"/>
  <c r="T72" i="66"/>
  <c r="S72" i="66"/>
  <c r="R72" i="66"/>
  <c r="Q72" i="66"/>
  <c r="P72" i="66"/>
  <c r="O72" i="66"/>
  <c r="N72" i="66"/>
  <c r="M72" i="66"/>
  <c r="L72" i="66"/>
  <c r="K72" i="66"/>
  <c r="J72" i="66"/>
  <c r="I72" i="66"/>
  <c r="H72" i="66"/>
  <c r="G72" i="66"/>
  <c r="F72" i="66"/>
  <c r="E72" i="66"/>
  <c r="D72" i="66"/>
  <c r="C72" i="66"/>
  <c r="B72" i="66"/>
  <c r="CY71" i="66"/>
  <c r="CX71" i="66"/>
  <c r="CW71" i="66"/>
  <c r="CV71" i="66"/>
  <c r="CU71" i="66"/>
  <c r="CT71" i="66"/>
  <c r="CS71" i="66"/>
  <c r="CR71" i="66"/>
  <c r="CQ71" i="66"/>
  <c r="CP71" i="66"/>
  <c r="CO71" i="66"/>
  <c r="CN71" i="66"/>
  <c r="CM71" i="66"/>
  <c r="CL71" i="66"/>
  <c r="CK71" i="66"/>
  <c r="CJ71" i="66"/>
  <c r="CI71" i="66"/>
  <c r="CH71" i="66"/>
  <c r="CG71" i="66"/>
  <c r="CF71" i="66"/>
  <c r="CE71" i="66"/>
  <c r="CD71" i="66"/>
  <c r="CC71" i="66"/>
  <c r="CB71" i="66"/>
  <c r="CA71" i="66"/>
  <c r="BZ71" i="66"/>
  <c r="BY71" i="66"/>
  <c r="BX71" i="66"/>
  <c r="BW71" i="66"/>
  <c r="BV71" i="66"/>
  <c r="BU71" i="66"/>
  <c r="BT71" i="66"/>
  <c r="BP71" i="66"/>
  <c r="BO71" i="66"/>
  <c r="BN71" i="66"/>
  <c r="BM71" i="66"/>
  <c r="BL71" i="66"/>
  <c r="BK71" i="66"/>
  <c r="BJ71" i="66"/>
  <c r="BI71" i="66"/>
  <c r="BH71" i="66"/>
  <c r="BG71" i="66"/>
  <c r="BF71" i="66"/>
  <c r="BE71" i="66"/>
  <c r="BD71" i="66"/>
  <c r="BC71" i="66"/>
  <c r="BB71" i="66"/>
  <c r="BA71" i="66"/>
  <c r="AZ71" i="66"/>
  <c r="AY71" i="66"/>
  <c r="AX71" i="66"/>
  <c r="AW71" i="66"/>
  <c r="AV71" i="66"/>
  <c r="AU71" i="66"/>
  <c r="AT71" i="66"/>
  <c r="AS71" i="66"/>
  <c r="AR71" i="66"/>
  <c r="AQ71" i="66"/>
  <c r="AP71" i="66"/>
  <c r="AO71" i="66"/>
  <c r="AN71" i="66"/>
  <c r="AM71" i="66"/>
  <c r="AL71" i="66"/>
  <c r="AK71" i="66"/>
  <c r="AH71" i="66"/>
  <c r="AG71" i="66"/>
  <c r="AF71" i="66"/>
  <c r="AE71" i="66"/>
  <c r="AD71" i="66"/>
  <c r="AC71" i="66"/>
  <c r="AB71" i="66"/>
  <c r="AA71" i="66"/>
  <c r="Z71" i="66"/>
  <c r="Y71" i="66"/>
  <c r="X71" i="66"/>
  <c r="W71" i="66"/>
  <c r="V71" i="66"/>
  <c r="U71" i="66"/>
  <c r="T71" i="66"/>
  <c r="S71" i="66"/>
  <c r="R71" i="66"/>
  <c r="Q71" i="66"/>
  <c r="P71" i="66"/>
  <c r="O71" i="66"/>
  <c r="N71" i="66"/>
  <c r="M71" i="66"/>
  <c r="L71" i="66"/>
  <c r="K71" i="66"/>
  <c r="J71" i="66"/>
  <c r="I71" i="66"/>
  <c r="H71" i="66"/>
  <c r="G71" i="66"/>
  <c r="F71" i="66"/>
  <c r="E71" i="66"/>
  <c r="D71" i="66"/>
  <c r="C71" i="66"/>
  <c r="B71" i="66"/>
  <c r="CY70" i="66"/>
  <c r="CX70" i="66"/>
  <c r="CW70" i="66"/>
  <c r="CV70" i="66"/>
  <c r="CU70" i="66"/>
  <c r="CT70" i="66"/>
  <c r="CS70" i="66"/>
  <c r="CR70" i="66"/>
  <c r="CQ70" i="66"/>
  <c r="CP70" i="66"/>
  <c r="CO70" i="66"/>
  <c r="CN70" i="66"/>
  <c r="CM70" i="66"/>
  <c r="CL70" i="66"/>
  <c r="CK70" i="66"/>
  <c r="CJ70" i="66"/>
  <c r="CI70" i="66"/>
  <c r="CH70" i="66"/>
  <c r="CG70" i="66"/>
  <c r="CF70" i="66"/>
  <c r="CE70" i="66"/>
  <c r="CD70" i="66"/>
  <c r="CC70" i="66"/>
  <c r="CB70" i="66"/>
  <c r="CA70" i="66"/>
  <c r="BZ70" i="66"/>
  <c r="BY70" i="66"/>
  <c r="BX70" i="66"/>
  <c r="BW70" i="66"/>
  <c r="BV70" i="66"/>
  <c r="BU70" i="66"/>
  <c r="BT70" i="66"/>
  <c r="BP70" i="66"/>
  <c r="BO70" i="66"/>
  <c r="BN70" i="66"/>
  <c r="BM70" i="66"/>
  <c r="BL70" i="66"/>
  <c r="BK70" i="66"/>
  <c r="BJ70" i="66"/>
  <c r="BI70" i="66"/>
  <c r="BH70" i="66"/>
  <c r="BG70" i="66"/>
  <c r="BF70" i="66"/>
  <c r="BE70" i="66"/>
  <c r="BD70" i="66"/>
  <c r="BC70" i="66"/>
  <c r="BB70" i="66"/>
  <c r="BA70" i="66"/>
  <c r="AZ70" i="66"/>
  <c r="AY70" i="66"/>
  <c r="AX70" i="66"/>
  <c r="AW70" i="66"/>
  <c r="AV70" i="66"/>
  <c r="AU70" i="66"/>
  <c r="AT70" i="66"/>
  <c r="AS70" i="66"/>
  <c r="AR70" i="66"/>
  <c r="AQ70" i="66"/>
  <c r="AP70" i="66"/>
  <c r="AO70" i="66"/>
  <c r="AN70" i="66"/>
  <c r="AM70" i="66"/>
  <c r="AL70" i="66"/>
  <c r="AK70" i="66"/>
  <c r="AH70" i="66"/>
  <c r="AG70" i="66"/>
  <c r="AF70" i="66"/>
  <c r="AE70" i="66"/>
  <c r="AD70" i="66"/>
  <c r="AC70" i="66"/>
  <c r="AB70" i="66"/>
  <c r="AA70" i="66"/>
  <c r="Z70" i="66"/>
  <c r="Y70" i="66"/>
  <c r="X70" i="66"/>
  <c r="W70" i="66"/>
  <c r="V70" i="66"/>
  <c r="U70" i="66"/>
  <c r="T70" i="66"/>
  <c r="S70" i="66"/>
  <c r="R70" i="66"/>
  <c r="Q70" i="66"/>
  <c r="P70" i="66"/>
  <c r="O70" i="66"/>
  <c r="N70" i="66"/>
  <c r="M70" i="66"/>
  <c r="L70" i="66"/>
  <c r="K70" i="66"/>
  <c r="J70" i="66"/>
  <c r="I70" i="66"/>
  <c r="H70" i="66"/>
  <c r="G70" i="66"/>
  <c r="F70" i="66"/>
  <c r="E70" i="66"/>
  <c r="D70" i="66"/>
  <c r="C70" i="66"/>
  <c r="B70" i="66"/>
  <c r="CY69" i="66"/>
  <c r="CX69" i="66"/>
  <c r="CW69" i="66"/>
  <c r="CV69" i="66"/>
  <c r="CU69" i="66"/>
  <c r="CT69" i="66"/>
  <c r="CS69" i="66"/>
  <c r="CR69" i="66"/>
  <c r="CQ69" i="66"/>
  <c r="CP69" i="66"/>
  <c r="CO69" i="66"/>
  <c r="CN69" i="66"/>
  <c r="CM69" i="66"/>
  <c r="CL69" i="66"/>
  <c r="CK69" i="66"/>
  <c r="CJ69" i="66"/>
  <c r="CI69" i="66"/>
  <c r="CH69" i="66"/>
  <c r="CG69" i="66"/>
  <c r="CF69" i="66"/>
  <c r="CE69" i="66"/>
  <c r="CD69" i="66"/>
  <c r="CC69" i="66"/>
  <c r="CB69" i="66"/>
  <c r="CA69" i="66"/>
  <c r="BZ69" i="66"/>
  <c r="BY69" i="66"/>
  <c r="BX69" i="66"/>
  <c r="BW69" i="66"/>
  <c r="BV69" i="66"/>
  <c r="BU69" i="66"/>
  <c r="BT69" i="66"/>
  <c r="BP69" i="66"/>
  <c r="BO69" i="66"/>
  <c r="BN69" i="66"/>
  <c r="BM69" i="66"/>
  <c r="BL69" i="66"/>
  <c r="BK69" i="66"/>
  <c r="BJ69" i="66"/>
  <c r="BI69" i="66"/>
  <c r="BH69" i="66"/>
  <c r="BG69" i="66"/>
  <c r="BF69" i="66"/>
  <c r="BE69" i="66"/>
  <c r="BD69" i="66"/>
  <c r="BC69" i="66"/>
  <c r="BB69" i="66"/>
  <c r="BA69" i="66"/>
  <c r="AZ69" i="66"/>
  <c r="AY69" i="66"/>
  <c r="AX69" i="66"/>
  <c r="AW69" i="66"/>
  <c r="AV69" i="66"/>
  <c r="AU69" i="66"/>
  <c r="AT69" i="66"/>
  <c r="AS69" i="66"/>
  <c r="AR69" i="66"/>
  <c r="AQ69" i="66"/>
  <c r="AP69" i="66"/>
  <c r="AO69" i="66"/>
  <c r="AN69" i="66"/>
  <c r="AM69" i="66"/>
  <c r="AL69" i="66"/>
  <c r="AK69" i="66"/>
  <c r="AH69" i="66"/>
  <c r="AG69" i="66"/>
  <c r="AF69" i="66"/>
  <c r="AE69" i="66"/>
  <c r="AD69" i="66"/>
  <c r="AC69" i="66"/>
  <c r="AB69" i="66"/>
  <c r="AA69" i="66"/>
  <c r="Z69" i="66"/>
  <c r="Y69" i="66"/>
  <c r="X69" i="66"/>
  <c r="W69" i="66"/>
  <c r="V69" i="66"/>
  <c r="U69" i="66"/>
  <c r="T69" i="66"/>
  <c r="S69" i="66"/>
  <c r="R69" i="66"/>
  <c r="Q69" i="66"/>
  <c r="P69" i="66"/>
  <c r="O69" i="66"/>
  <c r="N69" i="66"/>
  <c r="M69" i="66"/>
  <c r="L69" i="66"/>
  <c r="K69" i="66"/>
  <c r="J69" i="66"/>
  <c r="I69" i="66"/>
  <c r="H69" i="66"/>
  <c r="G69" i="66"/>
  <c r="F69" i="66"/>
  <c r="E69" i="66"/>
  <c r="D69" i="66"/>
  <c r="C69" i="66"/>
  <c r="B69" i="66"/>
  <c r="CY68" i="66"/>
  <c r="CX68" i="66"/>
  <c r="CW68" i="66"/>
  <c r="CV68" i="66"/>
  <c r="CU68" i="66"/>
  <c r="CT68" i="66"/>
  <c r="CS68" i="66"/>
  <c r="CR68" i="66"/>
  <c r="CQ68" i="66"/>
  <c r="CP68" i="66"/>
  <c r="CO68" i="66"/>
  <c r="CN68" i="66"/>
  <c r="CM68" i="66"/>
  <c r="CL68" i="66"/>
  <c r="CK68" i="66"/>
  <c r="CJ68" i="66"/>
  <c r="CI68" i="66"/>
  <c r="CH68" i="66"/>
  <c r="CG68" i="66"/>
  <c r="CF68" i="66"/>
  <c r="CE68" i="66"/>
  <c r="CD68" i="66"/>
  <c r="CC68" i="66"/>
  <c r="CB68" i="66"/>
  <c r="CA68" i="66"/>
  <c r="BZ68" i="66"/>
  <c r="BY68" i="66"/>
  <c r="BX68" i="66"/>
  <c r="BW68" i="66"/>
  <c r="BV68" i="66"/>
  <c r="BU68" i="66"/>
  <c r="BT68" i="66"/>
  <c r="BP68" i="66"/>
  <c r="BO68" i="66"/>
  <c r="BN68" i="66"/>
  <c r="BM68" i="66"/>
  <c r="BL68" i="66"/>
  <c r="BK68" i="66"/>
  <c r="BJ68" i="66"/>
  <c r="BI68" i="66"/>
  <c r="BH68" i="66"/>
  <c r="BG68" i="66"/>
  <c r="BF68" i="66"/>
  <c r="BE68" i="66"/>
  <c r="BD68" i="66"/>
  <c r="BC68" i="66"/>
  <c r="BB68" i="66"/>
  <c r="BA68" i="66"/>
  <c r="AZ68" i="66"/>
  <c r="AY68" i="66"/>
  <c r="AX68" i="66"/>
  <c r="AW68" i="66"/>
  <c r="AV68" i="66"/>
  <c r="AU68" i="66"/>
  <c r="AT68" i="66"/>
  <c r="AS68" i="66"/>
  <c r="AR68" i="66"/>
  <c r="AQ68" i="66"/>
  <c r="AP68" i="66"/>
  <c r="AO68" i="66"/>
  <c r="AN68" i="66"/>
  <c r="AM68" i="66"/>
  <c r="AL68" i="66"/>
  <c r="AK68" i="66"/>
  <c r="AH68" i="66"/>
  <c r="AG68" i="66"/>
  <c r="AF68" i="66"/>
  <c r="AE68" i="66"/>
  <c r="AD68" i="66"/>
  <c r="AC68" i="66"/>
  <c r="AB68" i="66"/>
  <c r="AA68" i="66"/>
  <c r="Z68" i="66"/>
  <c r="Y68" i="66"/>
  <c r="X68" i="66"/>
  <c r="W68" i="66"/>
  <c r="V68" i="66"/>
  <c r="U68" i="66"/>
  <c r="T68" i="66"/>
  <c r="S68" i="66"/>
  <c r="R68" i="66"/>
  <c r="Q68" i="66"/>
  <c r="P68" i="66"/>
  <c r="O68" i="66"/>
  <c r="N68" i="66"/>
  <c r="M68" i="66"/>
  <c r="L68" i="66"/>
  <c r="K68" i="66"/>
  <c r="J68" i="66"/>
  <c r="I68" i="66"/>
  <c r="H68" i="66"/>
  <c r="G68" i="66"/>
  <c r="F68" i="66"/>
  <c r="E68" i="66"/>
  <c r="D68" i="66"/>
  <c r="C68" i="66"/>
  <c r="B68" i="66"/>
  <c r="CY67" i="66"/>
  <c r="CX67" i="66"/>
  <c r="CW67" i="66"/>
  <c r="CV67" i="66"/>
  <c r="CU67" i="66"/>
  <c r="CT67" i="66"/>
  <c r="CS67" i="66"/>
  <c r="CR67" i="66"/>
  <c r="CQ67" i="66"/>
  <c r="CP67" i="66"/>
  <c r="CO67" i="66"/>
  <c r="CN67" i="66"/>
  <c r="CM67" i="66"/>
  <c r="CL67" i="66"/>
  <c r="CK67" i="66"/>
  <c r="CJ67" i="66"/>
  <c r="CI67" i="66"/>
  <c r="CH67" i="66"/>
  <c r="CG67" i="66"/>
  <c r="CF67" i="66"/>
  <c r="CE67" i="66"/>
  <c r="CD67" i="66"/>
  <c r="CC67" i="66"/>
  <c r="CB67" i="66"/>
  <c r="CA67" i="66"/>
  <c r="BZ67" i="66"/>
  <c r="BY67" i="66"/>
  <c r="BX67" i="66"/>
  <c r="BW67" i="66"/>
  <c r="BV67" i="66"/>
  <c r="BU67" i="66"/>
  <c r="BT67" i="66"/>
  <c r="BP67" i="66"/>
  <c r="BO67" i="66"/>
  <c r="BN67" i="66"/>
  <c r="BM67" i="66"/>
  <c r="BL67" i="66"/>
  <c r="BK67" i="66"/>
  <c r="BJ67" i="66"/>
  <c r="BI67" i="66"/>
  <c r="BH67" i="66"/>
  <c r="BG67" i="66"/>
  <c r="BF67" i="66"/>
  <c r="BE67" i="66"/>
  <c r="BD67" i="66"/>
  <c r="BC67" i="66"/>
  <c r="BB67" i="66"/>
  <c r="BA67" i="66"/>
  <c r="AZ67" i="66"/>
  <c r="AY67" i="66"/>
  <c r="AX67" i="66"/>
  <c r="AW67" i="66"/>
  <c r="AV67" i="66"/>
  <c r="AU67" i="66"/>
  <c r="AT67" i="66"/>
  <c r="AS67" i="66"/>
  <c r="AR67" i="66"/>
  <c r="AQ67" i="66"/>
  <c r="AP67" i="66"/>
  <c r="AO67" i="66"/>
  <c r="AN67" i="66"/>
  <c r="AM67" i="66"/>
  <c r="AL67" i="66"/>
  <c r="AK67" i="66"/>
  <c r="AH67" i="66"/>
  <c r="AG67" i="66"/>
  <c r="AF67" i="66"/>
  <c r="AE67" i="66"/>
  <c r="AD67" i="66"/>
  <c r="AC67" i="66"/>
  <c r="AB67" i="66"/>
  <c r="AA67" i="66"/>
  <c r="Z67" i="66"/>
  <c r="Y67" i="66"/>
  <c r="X67" i="66"/>
  <c r="W67" i="66"/>
  <c r="V67" i="66"/>
  <c r="U67" i="66"/>
  <c r="T67" i="66"/>
  <c r="S67" i="66"/>
  <c r="R67" i="66"/>
  <c r="Q67" i="66"/>
  <c r="P67" i="66"/>
  <c r="O67" i="66"/>
  <c r="N67" i="66"/>
  <c r="M67" i="66"/>
  <c r="L67" i="66"/>
  <c r="K67" i="66"/>
  <c r="J67" i="66"/>
  <c r="I67" i="66"/>
  <c r="H67" i="66"/>
  <c r="G67" i="66"/>
  <c r="F67" i="66"/>
  <c r="E67" i="66"/>
  <c r="D67" i="66"/>
  <c r="C67" i="66"/>
  <c r="B67" i="66"/>
  <c r="CY66" i="66"/>
  <c r="CX66" i="66"/>
  <c r="CW66" i="66"/>
  <c r="CV66" i="66"/>
  <c r="CU66" i="66"/>
  <c r="CT66" i="66"/>
  <c r="CS66" i="66"/>
  <c r="CR66" i="66"/>
  <c r="CQ66" i="66"/>
  <c r="CP66" i="66"/>
  <c r="CO66" i="66"/>
  <c r="CN66" i="66"/>
  <c r="CM66" i="66"/>
  <c r="CL66" i="66"/>
  <c r="CK66" i="66"/>
  <c r="CJ66" i="66"/>
  <c r="CI66" i="66"/>
  <c r="CH66" i="66"/>
  <c r="CG66" i="66"/>
  <c r="CF66" i="66"/>
  <c r="CE66" i="66"/>
  <c r="CD66" i="66"/>
  <c r="CC66" i="66"/>
  <c r="CB66" i="66"/>
  <c r="CA66" i="66"/>
  <c r="BZ66" i="66"/>
  <c r="BY66" i="66"/>
  <c r="BX66" i="66"/>
  <c r="BW66" i="66"/>
  <c r="BV66" i="66"/>
  <c r="BU66" i="66"/>
  <c r="BT66" i="66"/>
  <c r="BP66" i="66"/>
  <c r="BO66" i="66"/>
  <c r="BN66" i="66"/>
  <c r="BM66" i="66"/>
  <c r="BL66" i="66"/>
  <c r="BK66" i="66"/>
  <c r="BJ66" i="66"/>
  <c r="BI66" i="66"/>
  <c r="BH66" i="66"/>
  <c r="BG66" i="66"/>
  <c r="BF66" i="66"/>
  <c r="BE66" i="66"/>
  <c r="BD66" i="66"/>
  <c r="BC66" i="66"/>
  <c r="BB66" i="66"/>
  <c r="BA66" i="66"/>
  <c r="AZ66" i="66"/>
  <c r="AY66" i="66"/>
  <c r="AX66" i="66"/>
  <c r="AW66" i="66"/>
  <c r="AV66" i="66"/>
  <c r="AU66" i="66"/>
  <c r="AT66" i="66"/>
  <c r="AS66" i="66"/>
  <c r="AR66" i="66"/>
  <c r="AQ66" i="66"/>
  <c r="AP66" i="66"/>
  <c r="AO66" i="66"/>
  <c r="AN66" i="66"/>
  <c r="AM66" i="66"/>
  <c r="AL66" i="66"/>
  <c r="AK66" i="66"/>
  <c r="AH66" i="66"/>
  <c r="AG66" i="66"/>
  <c r="AF66" i="66"/>
  <c r="AE66" i="66"/>
  <c r="AD66" i="66"/>
  <c r="AC66" i="66"/>
  <c r="AB66" i="66"/>
  <c r="AA66" i="66"/>
  <c r="Z66" i="66"/>
  <c r="Y66" i="66"/>
  <c r="X66" i="66"/>
  <c r="W66" i="66"/>
  <c r="V66" i="66"/>
  <c r="U66" i="66"/>
  <c r="T66" i="66"/>
  <c r="S66" i="66"/>
  <c r="R66" i="66"/>
  <c r="Q66" i="66"/>
  <c r="P66" i="66"/>
  <c r="O66" i="66"/>
  <c r="N66" i="66"/>
  <c r="M66" i="66"/>
  <c r="L66" i="66"/>
  <c r="K66" i="66"/>
  <c r="J66" i="66"/>
  <c r="I66" i="66"/>
  <c r="H66" i="66"/>
  <c r="G66" i="66"/>
  <c r="F66" i="66"/>
  <c r="E66" i="66"/>
  <c r="D66" i="66"/>
  <c r="C66" i="66"/>
  <c r="B66" i="66"/>
  <c r="CY65" i="66"/>
  <c r="CX65" i="66"/>
  <c r="CW65" i="66"/>
  <c r="CV65" i="66"/>
  <c r="CU65" i="66"/>
  <c r="CT65" i="66"/>
  <c r="CS65" i="66"/>
  <c r="CR65" i="66"/>
  <c r="CQ65" i="66"/>
  <c r="CP65" i="66"/>
  <c r="CO65" i="66"/>
  <c r="CN65" i="66"/>
  <c r="CM65" i="66"/>
  <c r="CL65" i="66"/>
  <c r="CK65" i="66"/>
  <c r="CJ65" i="66"/>
  <c r="CI65" i="66"/>
  <c r="CH65" i="66"/>
  <c r="CG65" i="66"/>
  <c r="CF65" i="66"/>
  <c r="CE65" i="66"/>
  <c r="CD65" i="66"/>
  <c r="CC65" i="66"/>
  <c r="CB65" i="66"/>
  <c r="CA65" i="66"/>
  <c r="BZ65" i="66"/>
  <c r="BY65" i="66"/>
  <c r="BX65" i="66"/>
  <c r="BW65" i="66"/>
  <c r="BV65" i="66"/>
  <c r="BU65" i="66"/>
  <c r="BT65" i="66"/>
  <c r="BP65" i="66"/>
  <c r="BO65" i="66"/>
  <c r="BN65" i="66"/>
  <c r="BM65" i="66"/>
  <c r="BL65" i="66"/>
  <c r="BK65" i="66"/>
  <c r="BJ65" i="66"/>
  <c r="BI65" i="66"/>
  <c r="BH65" i="66"/>
  <c r="BG65" i="66"/>
  <c r="BF65" i="66"/>
  <c r="BE65" i="66"/>
  <c r="BD65" i="66"/>
  <c r="BC65" i="66"/>
  <c r="BB65" i="66"/>
  <c r="BA65" i="66"/>
  <c r="AZ65" i="66"/>
  <c r="AY65" i="66"/>
  <c r="AX65" i="66"/>
  <c r="AW65" i="66"/>
  <c r="AV65" i="66"/>
  <c r="AU65" i="66"/>
  <c r="AT65" i="66"/>
  <c r="AS65" i="66"/>
  <c r="AR65" i="66"/>
  <c r="AQ65" i="66"/>
  <c r="AP65" i="66"/>
  <c r="AO65" i="66"/>
  <c r="AN65" i="66"/>
  <c r="AM65" i="66"/>
  <c r="AL65" i="66"/>
  <c r="AK65" i="66"/>
  <c r="AH65" i="66"/>
  <c r="AG65" i="66"/>
  <c r="AF65" i="66"/>
  <c r="AE65" i="66"/>
  <c r="AD65" i="66"/>
  <c r="AC65" i="66"/>
  <c r="AB65" i="66"/>
  <c r="AA65" i="66"/>
  <c r="Z65" i="66"/>
  <c r="Y65" i="66"/>
  <c r="X65" i="66"/>
  <c r="W65" i="66"/>
  <c r="V65" i="66"/>
  <c r="U65" i="66"/>
  <c r="T65" i="66"/>
  <c r="S65" i="66"/>
  <c r="R65" i="66"/>
  <c r="Q65" i="66"/>
  <c r="P65" i="66"/>
  <c r="O65" i="66"/>
  <c r="N65" i="66"/>
  <c r="M65" i="66"/>
  <c r="L65" i="66"/>
  <c r="K65" i="66"/>
  <c r="J65" i="66"/>
  <c r="I65" i="66"/>
  <c r="H65" i="66"/>
  <c r="G65" i="66"/>
  <c r="F65" i="66"/>
  <c r="E65" i="66"/>
  <c r="D65" i="66"/>
  <c r="C65" i="66"/>
  <c r="B65" i="66"/>
  <c r="CY64" i="66"/>
  <c r="CX64" i="66"/>
  <c r="CW64" i="66"/>
  <c r="CV64" i="66"/>
  <c r="CU64" i="66"/>
  <c r="CT64" i="66"/>
  <c r="CS64" i="66"/>
  <c r="CR64" i="66"/>
  <c r="CQ64" i="66"/>
  <c r="CP64" i="66"/>
  <c r="CO64" i="66"/>
  <c r="CN64" i="66"/>
  <c r="CM64" i="66"/>
  <c r="CL64" i="66"/>
  <c r="CK64" i="66"/>
  <c r="CJ64" i="66"/>
  <c r="CI64" i="66"/>
  <c r="CH64" i="66"/>
  <c r="CG64" i="66"/>
  <c r="CF64" i="66"/>
  <c r="CE64" i="66"/>
  <c r="CD64" i="66"/>
  <c r="CC64" i="66"/>
  <c r="CB64" i="66"/>
  <c r="CA64" i="66"/>
  <c r="BZ64" i="66"/>
  <c r="BY64" i="66"/>
  <c r="BX64" i="66"/>
  <c r="BW64" i="66"/>
  <c r="BV64" i="66"/>
  <c r="BU64" i="66"/>
  <c r="BT64" i="66"/>
  <c r="BP64" i="66"/>
  <c r="BO64" i="66"/>
  <c r="BN64" i="66"/>
  <c r="BM64" i="66"/>
  <c r="BL64" i="66"/>
  <c r="BK64" i="66"/>
  <c r="BJ64" i="66"/>
  <c r="BI64" i="66"/>
  <c r="BH64" i="66"/>
  <c r="BG64" i="66"/>
  <c r="BF64" i="66"/>
  <c r="BE64" i="66"/>
  <c r="BD64" i="66"/>
  <c r="BC64" i="66"/>
  <c r="BB64" i="66"/>
  <c r="BA64" i="66"/>
  <c r="AZ64" i="66"/>
  <c r="AY64" i="66"/>
  <c r="AX64" i="66"/>
  <c r="AW64" i="66"/>
  <c r="AV64" i="66"/>
  <c r="AU64" i="66"/>
  <c r="AT64" i="66"/>
  <c r="AS64" i="66"/>
  <c r="AR64" i="66"/>
  <c r="AQ64" i="66"/>
  <c r="AP64" i="66"/>
  <c r="AO64" i="66"/>
  <c r="AN64" i="66"/>
  <c r="AM64" i="66"/>
  <c r="AL64" i="66"/>
  <c r="AK64" i="66"/>
  <c r="AH64" i="66"/>
  <c r="AG64" i="66"/>
  <c r="AF64" i="66"/>
  <c r="AE64" i="66"/>
  <c r="AD64" i="66"/>
  <c r="AC64" i="66"/>
  <c r="AB64" i="66"/>
  <c r="AA64" i="66"/>
  <c r="Z64" i="66"/>
  <c r="Y64" i="66"/>
  <c r="X64" i="66"/>
  <c r="W64" i="66"/>
  <c r="V64" i="66"/>
  <c r="U64" i="66"/>
  <c r="T64" i="66"/>
  <c r="S64" i="66"/>
  <c r="R64" i="66"/>
  <c r="Q64" i="66"/>
  <c r="P64" i="66"/>
  <c r="O64" i="66"/>
  <c r="N64" i="66"/>
  <c r="M64" i="66"/>
  <c r="L64" i="66"/>
  <c r="K64" i="66"/>
  <c r="J64" i="66"/>
  <c r="I64" i="66"/>
  <c r="H64" i="66"/>
  <c r="G64" i="66"/>
  <c r="F64" i="66"/>
  <c r="E64" i="66"/>
  <c r="D64" i="66"/>
  <c r="C64" i="66"/>
  <c r="B64" i="66"/>
  <c r="CY63" i="66"/>
  <c r="CX63" i="66"/>
  <c r="CW63" i="66"/>
  <c r="CV63" i="66"/>
  <c r="CU63" i="66"/>
  <c r="CT63" i="66"/>
  <c r="CS63" i="66"/>
  <c r="CR63" i="66"/>
  <c r="CQ63" i="66"/>
  <c r="CP63" i="66"/>
  <c r="CO63" i="66"/>
  <c r="CN63" i="66"/>
  <c r="CM63" i="66"/>
  <c r="CL63" i="66"/>
  <c r="CK63" i="66"/>
  <c r="CJ63" i="66"/>
  <c r="CI63" i="66"/>
  <c r="CH63" i="66"/>
  <c r="CG63" i="66"/>
  <c r="CF63" i="66"/>
  <c r="CE63" i="66"/>
  <c r="CD63" i="66"/>
  <c r="CC63" i="66"/>
  <c r="CB63" i="66"/>
  <c r="CA63" i="66"/>
  <c r="BZ63" i="66"/>
  <c r="BY63" i="66"/>
  <c r="BX63" i="66"/>
  <c r="BW63" i="66"/>
  <c r="BV63" i="66"/>
  <c r="BU63" i="66"/>
  <c r="BT63" i="66"/>
  <c r="BP63" i="66"/>
  <c r="BO63" i="66"/>
  <c r="BN63" i="66"/>
  <c r="BM63" i="66"/>
  <c r="BL63" i="66"/>
  <c r="BK63" i="66"/>
  <c r="BJ63" i="66"/>
  <c r="BI63" i="66"/>
  <c r="BH63" i="66"/>
  <c r="BG63" i="66"/>
  <c r="BF63" i="66"/>
  <c r="BE63" i="66"/>
  <c r="BD63" i="66"/>
  <c r="BC63" i="66"/>
  <c r="BB63" i="66"/>
  <c r="BA63" i="66"/>
  <c r="AZ63" i="66"/>
  <c r="AY63" i="66"/>
  <c r="AX63" i="66"/>
  <c r="AW63" i="66"/>
  <c r="AV63" i="66"/>
  <c r="AU63" i="66"/>
  <c r="AT63" i="66"/>
  <c r="AS63" i="66"/>
  <c r="AR63" i="66"/>
  <c r="AQ63" i="66"/>
  <c r="AP63" i="66"/>
  <c r="AO63" i="66"/>
  <c r="AN63" i="66"/>
  <c r="AM63" i="66"/>
  <c r="AL63" i="66"/>
  <c r="AK63" i="66"/>
  <c r="AH63" i="66"/>
  <c r="AG63" i="66"/>
  <c r="AF63" i="66"/>
  <c r="AE63" i="66"/>
  <c r="AD63" i="66"/>
  <c r="AC63" i="66"/>
  <c r="AB63" i="66"/>
  <c r="AA63" i="66"/>
  <c r="Z63" i="66"/>
  <c r="Y63" i="66"/>
  <c r="X63" i="66"/>
  <c r="W63" i="66"/>
  <c r="V63" i="66"/>
  <c r="U63" i="66"/>
  <c r="T63" i="66"/>
  <c r="S63" i="66"/>
  <c r="R63" i="66"/>
  <c r="Q63" i="66"/>
  <c r="P63" i="66"/>
  <c r="O63" i="66"/>
  <c r="N63" i="66"/>
  <c r="M63" i="66"/>
  <c r="L63" i="66"/>
  <c r="K63" i="66"/>
  <c r="J63" i="66"/>
  <c r="I63" i="66"/>
  <c r="H63" i="66"/>
  <c r="G63" i="66"/>
  <c r="F63" i="66"/>
  <c r="E63" i="66"/>
  <c r="D63" i="66"/>
  <c r="C63" i="66"/>
  <c r="B63" i="66"/>
  <c r="CY62" i="66"/>
  <c r="CX62" i="66"/>
  <c r="CW62" i="66"/>
  <c r="CV62" i="66"/>
  <c r="CU62" i="66"/>
  <c r="CT62" i="66"/>
  <c r="CS62" i="66"/>
  <c r="CR62" i="66"/>
  <c r="CQ62" i="66"/>
  <c r="CP62" i="66"/>
  <c r="CO62" i="66"/>
  <c r="CN62" i="66"/>
  <c r="CM62" i="66"/>
  <c r="CL62" i="66"/>
  <c r="CK62" i="66"/>
  <c r="CJ62" i="66"/>
  <c r="CI62" i="66"/>
  <c r="CH62" i="66"/>
  <c r="CG62" i="66"/>
  <c r="CF62" i="66"/>
  <c r="CE62" i="66"/>
  <c r="CD62" i="66"/>
  <c r="CC62" i="66"/>
  <c r="CB62" i="66"/>
  <c r="CA62" i="66"/>
  <c r="BZ62" i="66"/>
  <c r="BY62" i="66"/>
  <c r="BX62" i="66"/>
  <c r="BW62" i="66"/>
  <c r="BV62" i="66"/>
  <c r="BU62" i="66"/>
  <c r="BT62" i="66"/>
  <c r="BP62" i="66"/>
  <c r="BO62" i="66"/>
  <c r="BN62" i="66"/>
  <c r="BM62" i="66"/>
  <c r="BL62" i="66"/>
  <c r="BK62" i="66"/>
  <c r="BJ62" i="66"/>
  <c r="BI62" i="66"/>
  <c r="BH62" i="66"/>
  <c r="BG62" i="66"/>
  <c r="BF62" i="66"/>
  <c r="BE62" i="66"/>
  <c r="BD62" i="66"/>
  <c r="BC62" i="66"/>
  <c r="BB62" i="66"/>
  <c r="BA62" i="66"/>
  <c r="AZ62" i="66"/>
  <c r="AY62" i="66"/>
  <c r="AX62" i="66"/>
  <c r="AW62" i="66"/>
  <c r="AV62" i="66"/>
  <c r="AU62" i="66"/>
  <c r="AT62" i="66"/>
  <c r="AS62" i="66"/>
  <c r="AR62" i="66"/>
  <c r="AQ62" i="66"/>
  <c r="AP62" i="66"/>
  <c r="AO62" i="66"/>
  <c r="AN62" i="66"/>
  <c r="AM62" i="66"/>
  <c r="AL62" i="66"/>
  <c r="AK62" i="66"/>
  <c r="AH62" i="66"/>
  <c r="AG62" i="66"/>
  <c r="AF62" i="66"/>
  <c r="AE62" i="66"/>
  <c r="AD62" i="66"/>
  <c r="AC62" i="66"/>
  <c r="AB62" i="66"/>
  <c r="AA62" i="66"/>
  <c r="Z62" i="66"/>
  <c r="Y62" i="66"/>
  <c r="X62" i="66"/>
  <c r="W62" i="66"/>
  <c r="V62" i="66"/>
  <c r="U62" i="66"/>
  <c r="T62" i="66"/>
  <c r="S62" i="66"/>
  <c r="R62" i="66"/>
  <c r="Q62" i="66"/>
  <c r="P62" i="66"/>
  <c r="O62" i="66"/>
  <c r="N62" i="66"/>
  <c r="M62" i="66"/>
  <c r="L62" i="66"/>
  <c r="K62" i="66"/>
  <c r="J62" i="66"/>
  <c r="I62" i="66"/>
  <c r="H62" i="66"/>
  <c r="G62" i="66"/>
  <c r="F62" i="66"/>
  <c r="E62" i="66"/>
  <c r="D62" i="66"/>
  <c r="C62" i="66"/>
  <c r="B62" i="66"/>
  <c r="CY61" i="66"/>
  <c r="CX61" i="66"/>
  <c r="CW61" i="66"/>
  <c r="CV61" i="66"/>
  <c r="CU61" i="66"/>
  <c r="CT61" i="66"/>
  <c r="CS61" i="66"/>
  <c r="CR61" i="66"/>
  <c r="CQ61" i="66"/>
  <c r="CP61" i="66"/>
  <c r="CO61" i="66"/>
  <c r="CN61" i="66"/>
  <c r="CM61" i="66"/>
  <c r="CL61" i="66"/>
  <c r="CK61" i="66"/>
  <c r="CJ61" i="66"/>
  <c r="CI61" i="66"/>
  <c r="CH61" i="66"/>
  <c r="CG61" i="66"/>
  <c r="CF61" i="66"/>
  <c r="CE61" i="66"/>
  <c r="CD61" i="66"/>
  <c r="CC61" i="66"/>
  <c r="CB61" i="66"/>
  <c r="CA61" i="66"/>
  <c r="BZ61" i="66"/>
  <c r="BY61" i="66"/>
  <c r="BX61" i="66"/>
  <c r="BW61" i="66"/>
  <c r="BV61" i="66"/>
  <c r="BU61" i="66"/>
  <c r="BT61" i="66"/>
  <c r="BP61" i="66"/>
  <c r="BO61" i="66"/>
  <c r="BN61" i="66"/>
  <c r="BM61" i="66"/>
  <c r="BL61" i="66"/>
  <c r="BK61" i="66"/>
  <c r="BJ61" i="66"/>
  <c r="BI61" i="66"/>
  <c r="BH61" i="66"/>
  <c r="BG61" i="66"/>
  <c r="BF61" i="66"/>
  <c r="BE61" i="66"/>
  <c r="BD61" i="66"/>
  <c r="BC61" i="66"/>
  <c r="BB61" i="66"/>
  <c r="BA61" i="66"/>
  <c r="AZ61" i="66"/>
  <c r="AY61" i="66"/>
  <c r="AX61" i="66"/>
  <c r="AW61" i="66"/>
  <c r="AV61" i="66"/>
  <c r="AU61" i="66"/>
  <c r="AT61" i="66"/>
  <c r="AS61" i="66"/>
  <c r="AR61" i="66"/>
  <c r="AQ61" i="66"/>
  <c r="AP61" i="66"/>
  <c r="AO61" i="66"/>
  <c r="AN61" i="66"/>
  <c r="AM61" i="66"/>
  <c r="AL61" i="66"/>
  <c r="AK61" i="66"/>
  <c r="AH61" i="66"/>
  <c r="AG61" i="66"/>
  <c r="AF61" i="66"/>
  <c r="AE61" i="66"/>
  <c r="AD61" i="66"/>
  <c r="AC61" i="66"/>
  <c r="AB61" i="66"/>
  <c r="AA61" i="66"/>
  <c r="Z61" i="66"/>
  <c r="Y61" i="66"/>
  <c r="X61" i="66"/>
  <c r="W61" i="66"/>
  <c r="V61" i="66"/>
  <c r="U61" i="66"/>
  <c r="T61" i="66"/>
  <c r="S61" i="66"/>
  <c r="R61" i="66"/>
  <c r="Q61" i="66"/>
  <c r="P61" i="66"/>
  <c r="O61" i="66"/>
  <c r="N61" i="66"/>
  <c r="M61" i="66"/>
  <c r="L61" i="66"/>
  <c r="K61" i="66"/>
  <c r="J61" i="66"/>
  <c r="I61" i="66"/>
  <c r="H61" i="66"/>
  <c r="G61" i="66"/>
  <c r="F61" i="66"/>
  <c r="E61" i="66"/>
  <c r="D61" i="66"/>
  <c r="C61" i="66"/>
  <c r="B61" i="66"/>
  <c r="CY60" i="66"/>
  <c r="CX60" i="66"/>
  <c r="CW60" i="66"/>
  <c r="CV60" i="66"/>
  <c r="CU60" i="66"/>
  <c r="CT60" i="66"/>
  <c r="CS60" i="66"/>
  <c r="CR60" i="66"/>
  <c r="CQ60" i="66"/>
  <c r="CP60" i="66"/>
  <c r="CO60" i="66"/>
  <c r="CN60" i="66"/>
  <c r="CM60" i="66"/>
  <c r="CL60" i="66"/>
  <c r="CK60" i="66"/>
  <c r="CJ60" i="66"/>
  <c r="CI60" i="66"/>
  <c r="CH60" i="66"/>
  <c r="CG60" i="66"/>
  <c r="CF60" i="66"/>
  <c r="CE60" i="66"/>
  <c r="CD60" i="66"/>
  <c r="CC60" i="66"/>
  <c r="CB60" i="66"/>
  <c r="CA60" i="66"/>
  <c r="BZ60" i="66"/>
  <c r="BY60" i="66"/>
  <c r="BX60" i="66"/>
  <c r="BW60" i="66"/>
  <c r="BV60" i="66"/>
  <c r="BU60" i="66"/>
  <c r="BT60" i="66"/>
  <c r="BP60" i="66"/>
  <c r="BO60" i="66"/>
  <c r="BN60" i="66"/>
  <c r="BM60" i="66"/>
  <c r="BL60" i="66"/>
  <c r="BK60" i="66"/>
  <c r="BJ60" i="66"/>
  <c r="BI60" i="66"/>
  <c r="BH60" i="66"/>
  <c r="BG60" i="66"/>
  <c r="BF60" i="66"/>
  <c r="BE60" i="66"/>
  <c r="BD60" i="66"/>
  <c r="BC60" i="66"/>
  <c r="BB60" i="66"/>
  <c r="BA60" i="66"/>
  <c r="AZ60" i="66"/>
  <c r="AY60" i="66"/>
  <c r="AX60" i="66"/>
  <c r="AW60" i="66"/>
  <c r="AV60" i="66"/>
  <c r="AU60" i="66"/>
  <c r="AT60" i="66"/>
  <c r="AS60" i="66"/>
  <c r="AR60" i="66"/>
  <c r="AQ60" i="66"/>
  <c r="AP60" i="66"/>
  <c r="AO60" i="66"/>
  <c r="AN60" i="66"/>
  <c r="AM60" i="66"/>
  <c r="AL60" i="66"/>
  <c r="AK60" i="66"/>
  <c r="AH60" i="66"/>
  <c r="AG60" i="66"/>
  <c r="AF60" i="66"/>
  <c r="AE60" i="66"/>
  <c r="AD60" i="66"/>
  <c r="AC60" i="66"/>
  <c r="AB60" i="66"/>
  <c r="AA60" i="66"/>
  <c r="Z60" i="66"/>
  <c r="Y60" i="66"/>
  <c r="X60" i="66"/>
  <c r="W60" i="66"/>
  <c r="V60" i="66"/>
  <c r="U60" i="66"/>
  <c r="T60" i="66"/>
  <c r="S60" i="66"/>
  <c r="R60" i="66"/>
  <c r="Q60" i="66"/>
  <c r="P60" i="66"/>
  <c r="O60" i="66"/>
  <c r="N60" i="66"/>
  <c r="M60" i="66"/>
  <c r="L60" i="66"/>
  <c r="K60" i="66"/>
  <c r="J60" i="66"/>
  <c r="I60" i="66"/>
  <c r="H60" i="66"/>
  <c r="G60" i="66"/>
  <c r="F60" i="66"/>
  <c r="E60" i="66"/>
  <c r="D60" i="66"/>
  <c r="C60" i="66"/>
  <c r="B60" i="66"/>
  <c r="CY59" i="66"/>
  <c r="CX59" i="66"/>
  <c r="CW59" i="66"/>
  <c r="CV59" i="66"/>
  <c r="CU59" i="66"/>
  <c r="CT59" i="66"/>
  <c r="CS59" i="66"/>
  <c r="CR59" i="66"/>
  <c r="CQ59" i="66"/>
  <c r="CP59" i="66"/>
  <c r="CO59" i="66"/>
  <c r="CN59" i="66"/>
  <c r="CM59" i="66"/>
  <c r="CL59" i="66"/>
  <c r="CK59" i="66"/>
  <c r="CJ59" i="66"/>
  <c r="CI59" i="66"/>
  <c r="CH59" i="66"/>
  <c r="CG59" i="66"/>
  <c r="CF59" i="66"/>
  <c r="CE59" i="66"/>
  <c r="CD59" i="66"/>
  <c r="CC59" i="66"/>
  <c r="CB59" i="66"/>
  <c r="CA59" i="66"/>
  <c r="BZ59" i="66"/>
  <c r="BY59" i="66"/>
  <c r="BX59" i="66"/>
  <c r="BW59" i="66"/>
  <c r="BV59" i="66"/>
  <c r="BU59" i="66"/>
  <c r="BT59" i="66"/>
  <c r="BP59" i="66"/>
  <c r="BO59" i="66"/>
  <c r="BN59" i="66"/>
  <c r="BM59" i="66"/>
  <c r="BL59" i="66"/>
  <c r="BK59" i="66"/>
  <c r="BJ59" i="66"/>
  <c r="BI59" i="66"/>
  <c r="BH59" i="66"/>
  <c r="BG59" i="66"/>
  <c r="BF59" i="66"/>
  <c r="BE59" i="66"/>
  <c r="BD59" i="66"/>
  <c r="BC59" i="66"/>
  <c r="BB59" i="66"/>
  <c r="BA59" i="66"/>
  <c r="AZ59" i="66"/>
  <c r="AY59" i="66"/>
  <c r="AX59" i="66"/>
  <c r="AW59" i="66"/>
  <c r="AV59" i="66"/>
  <c r="AU59" i="66"/>
  <c r="AT59" i="66"/>
  <c r="AS59" i="66"/>
  <c r="AR59" i="66"/>
  <c r="AQ59" i="66"/>
  <c r="AP59" i="66"/>
  <c r="AO59" i="66"/>
  <c r="AN59" i="66"/>
  <c r="AM59" i="66"/>
  <c r="AL59" i="66"/>
  <c r="AK59" i="66"/>
  <c r="AH59" i="66"/>
  <c r="AG59" i="66"/>
  <c r="AF59" i="66"/>
  <c r="AE59" i="66"/>
  <c r="AD59" i="66"/>
  <c r="AC59" i="66"/>
  <c r="AB59" i="66"/>
  <c r="AA59" i="66"/>
  <c r="Z59" i="66"/>
  <c r="Y59" i="66"/>
  <c r="X59" i="66"/>
  <c r="W59" i="66"/>
  <c r="V59" i="66"/>
  <c r="U59" i="66"/>
  <c r="T59" i="66"/>
  <c r="S59" i="66"/>
  <c r="R59" i="66"/>
  <c r="Q59" i="66"/>
  <c r="P59" i="66"/>
  <c r="O59" i="66"/>
  <c r="N59" i="66"/>
  <c r="M59" i="66"/>
  <c r="L59" i="66"/>
  <c r="K59" i="66"/>
  <c r="J59" i="66"/>
  <c r="I59" i="66"/>
  <c r="H59" i="66"/>
  <c r="G59" i="66"/>
  <c r="F59" i="66"/>
  <c r="E59" i="66"/>
  <c r="D59" i="66"/>
  <c r="C59" i="66"/>
  <c r="B59" i="66"/>
  <c r="CY58" i="66"/>
  <c r="CX58" i="66"/>
  <c r="CW58" i="66"/>
  <c r="CV58" i="66"/>
  <c r="CU58" i="66"/>
  <c r="CT58" i="66"/>
  <c r="CS58" i="66"/>
  <c r="CR58" i="66"/>
  <c r="CQ58" i="66"/>
  <c r="CP58" i="66"/>
  <c r="CO58" i="66"/>
  <c r="CN58" i="66"/>
  <c r="CM58" i="66"/>
  <c r="CL58" i="66"/>
  <c r="CK58" i="66"/>
  <c r="CJ58" i="66"/>
  <c r="CI58" i="66"/>
  <c r="CH58" i="66"/>
  <c r="CG58" i="66"/>
  <c r="CF58" i="66"/>
  <c r="CE58" i="66"/>
  <c r="CD58" i="66"/>
  <c r="CC58" i="66"/>
  <c r="CB58" i="66"/>
  <c r="CA58" i="66"/>
  <c r="BZ58" i="66"/>
  <c r="BY58" i="66"/>
  <c r="BX58" i="66"/>
  <c r="BW58" i="66"/>
  <c r="BV58" i="66"/>
  <c r="BU58" i="66"/>
  <c r="BT58" i="66"/>
  <c r="BP58" i="66"/>
  <c r="BO58" i="66"/>
  <c r="BN58" i="66"/>
  <c r="BM58" i="66"/>
  <c r="BL58" i="66"/>
  <c r="BK58" i="66"/>
  <c r="BJ58" i="66"/>
  <c r="BI58" i="66"/>
  <c r="BH58" i="66"/>
  <c r="BG58" i="66"/>
  <c r="BF58" i="66"/>
  <c r="BE58" i="66"/>
  <c r="BD58" i="66"/>
  <c r="BC58" i="66"/>
  <c r="BB58" i="66"/>
  <c r="BA58" i="66"/>
  <c r="AZ58" i="66"/>
  <c r="AY58" i="66"/>
  <c r="AX58" i="66"/>
  <c r="AW58" i="66"/>
  <c r="AV58" i="66"/>
  <c r="AU58" i="66"/>
  <c r="AT58" i="66"/>
  <c r="AS58" i="66"/>
  <c r="AR58" i="66"/>
  <c r="AQ58" i="66"/>
  <c r="AP58" i="66"/>
  <c r="AO58" i="66"/>
  <c r="AN58" i="66"/>
  <c r="AM58" i="66"/>
  <c r="AL58" i="66"/>
  <c r="AK58" i="66"/>
  <c r="AH58" i="66"/>
  <c r="AG58" i="66"/>
  <c r="AF58" i="66"/>
  <c r="AE58" i="66"/>
  <c r="AD58" i="66"/>
  <c r="AC58" i="66"/>
  <c r="AB58" i="66"/>
  <c r="AA58" i="66"/>
  <c r="Z58" i="66"/>
  <c r="Y58" i="66"/>
  <c r="X58" i="66"/>
  <c r="W58" i="66"/>
  <c r="V58" i="66"/>
  <c r="U58" i="66"/>
  <c r="T58" i="66"/>
  <c r="S58" i="66"/>
  <c r="R58" i="66"/>
  <c r="Q58" i="66"/>
  <c r="P58" i="66"/>
  <c r="O58" i="66"/>
  <c r="N58" i="66"/>
  <c r="M58" i="66"/>
  <c r="L58" i="66"/>
  <c r="K58" i="66"/>
  <c r="J58" i="66"/>
  <c r="I58" i="66"/>
  <c r="H58" i="66"/>
  <c r="G58" i="66"/>
  <c r="F58" i="66"/>
  <c r="E58" i="66"/>
  <c r="D58" i="66"/>
  <c r="C58" i="66"/>
  <c r="B58" i="66"/>
  <c r="CY57" i="66"/>
  <c r="CX57" i="66"/>
  <c r="CW57" i="66"/>
  <c r="CV57" i="66"/>
  <c r="CU57" i="66"/>
  <c r="CT57" i="66"/>
  <c r="CS57" i="66"/>
  <c r="CR57" i="66"/>
  <c r="CQ57" i="66"/>
  <c r="CP57" i="66"/>
  <c r="CO57" i="66"/>
  <c r="CN57" i="66"/>
  <c r="CM57" i="66"/>
  <c r="CL57" i="66"/>
  <c r="CK57" i="66"/>
  <c r="CJ57" i="66"/>
  <c r="CI57" i="66"/>
  <c r="CH57" i="66"/>
  <c r="CG57" i="66"/>
  <c r="CF57" i="66"/>
  <c r="CE57" i="66"/>
  <c r="CD57" i="66"/>
  <c r="CC57" i="66"/>
  <c r="CB57" i="66"/>
  <c r="CA57" i="66"/>
  <c r="BZ57" i="66"/>
  <c r="BY57" i="66"/>
  <c r="BX57" i="66"/>
  <c r="BW57" i="66"/>
  <c r="BV57" i="66"/>
  <c r="BU57" i="66"/>
  <c r="BT57" i="66"/>
  <c r="BP57" i="66"/>
  <c r="BO57" i="66"/>
  <c r="BN57" i="66"/>
  <c r="BM57" i="66"/>
  <c r="BL57" i="66"/>
  <c r="BK57" i="66"/>
  <c r="BJ57" i="66"/>
  <c r="BI57" i="66"/>
  <c r="BH57" i="66"/>
  <c r="BG57" i="66"/>
  <c r="BF57" i="66"/>
  <c r="BE57" i="66"/>
  <c r="BD57" i="66"/>
  <c r="BC57" i="66"/>
  <c r="BB57" i="66"/>
  <c r="BA57" i="66"/>
  <c r="AZ57" i="66"/>
  <c r="AY57" i="66"/>
  <c r="AX57" i="66"/>
  <c r="AW57" i="66"/>
  <c r="AV57" i="66"/>
  <c r="AU57" i="66"/>
  <c r="AT57" i="66"/>
  <c r="AS57" i="66"/>
  <c r="AR57" i="66"/>
  <c r="AQ57" i="66"/>
  <c r="AP57" i="66"/>
  <c r="AO57" i="66"/>
  <c r="AN57" i="66"/>
  <c r="AM57" i="66"/>
  <c r="AL57" i="66"/>
  <c r="AK57" i="66"/>
  <c r="AH57" i="66"/>
  <c r="AG57" i="66"/>
  <c r="AF57" i="66"/>
  <c r="AE57" i="66"/>
  <c r="AD57" i="66"/>
  <c r="AC57" i="66"/>
  <c r="AB57" i="66"/>
  <c r="AA57" i="66"/>
  <c r="Z57" i="66"/>
  <c r="Y57" i="66"/>
  <c r="X57" i="66"/>
  <c r="W57" i="66"/>
  <c r="V57" i="66"/>
  <c r="U57" i="66"/>
  <c r="T57" i="66"/>
  <c r="S57" i="66"/>
  <c r="R57" i="66"/>
  <c r="Q57" i="66"/>
  <c r="P57" i="66"/>
  <c r="O57" i="66"/>
  <c r="N57" i="66"/>
  <c r="M57" i="66"/>
  <c r="L57" i="66"/>
  <c r="K57" i="66"/>
  <c r="J57" i="66"/>
  <c r="I57" i="66"/>
  <c r="H57" i="66"/>
  <c r="G57" i="66"/>
  <c r="F57" i="66"/>
  <c r="E57" i="66"/>
  <c r="D57" i="66"/>
  <c r="C57" i="66"/>
  <c r="B57" i="66"/>
  <c r="CY56" i="66"/>
  <c r="CX56" i="66"/>
  <c r="CW56" i="66"/>
  <c r="CV56" i="66"/>
  <c r="CU56" i="66"/>
  <c r="CT56" i="66"/>
  <c r="CS56" i="66"/>
  <c r="CR56" i="66"/>
  <c r="CQ56" i="66"/>
  <c r="CP56" i="66"/>
  <c r="CO56" i="66"/>
  <c r="CN56" i="66"/>
  <c r="CM56" i="66"/>
  <c r="CL56" i="66"/>
  <c r="CK56" i="66"/>
  <c r="CJ56" i="66"/>
  <c r="CI56" i="66"/>
  <c r="CH56" i="66"/>
  <c r="CG56" i="66"/>
  <c r="CF56" i="66"/>
  <c r="CE56" i="66"/>
  <c r="CD56" i="66"/>
  <c r="CC56" i="66"/>
  <c r="CB56" i="66"/>
  <c r="CA56" i="66"/>
  <c r="BZ56" i="66"/>
  <c r="BY56" i="66"/>
  <c r="BX56" i="66"/>
  <c r="BW56" i="66"/>
  <c r="BV56" i="66"/>
  <c r="BU56" i="66"/>
  <c r="BT56" i="66"/>
  <c r="BP56" i="66"/>
  <c r="BO56" i="66"/>
  <c r="BN56" i="66"/>
  <c r="BM56" i="66"/>
  <c r="BL56" i="66"/>
  <c r="BK56" i="66"/>
  <c r="BJ56" i="66"/>
  <c r="BI56" i="66"/>
  <c r="BH56" i="66"/>
  <c r="BG56" i="66"/>
  <c r="BF56" i="66"/>
  <c r="BE56" i="66"/>
  <c r="BD56" i="66"/>
  <c r="BC56" i="66"/>
  <c r="BB56" i="66"/>
  <c r="BA56" i="66"/>
  <c r="AZ56" i="66"/>
  <c r="AY56" i="66"/>
  <c r="AX56" i="66"/>
  <c r="AW56" i="66"/>
  <c r="AV56" i="66"/>
  <c r="AU56" i="66"/>
  <c r="AT56" i="66"/>
  <c r="AS56" i="66"/>
  <c r="AR56" i="66"/>
  <c r="AQ56" i="66"/>
  <c r="AP56" i="66"/>
  <c r="AO56" i="66"/>
  <c r="AN56" i="66"/>
  <c r="AM56" i="66"/>
  <c r="AL56" i="66"/>
  <c r="AK56" i="66"/>
  <c r="AH56" i="66"/>
  <c r="AG56" i="66"/>
  <c r="AF56" i="66"/>
  <c r="AE56" i="66"/>
  <c r="AD56" i="66"/>
  <c r="AC56" i="66"/>
  <c r="AB56" i="66"/>
  <c r="AA56" i="66"/>
  <c r="Z56" i="66"/>
  <c r="Y56" i="66"/>
  <c r="X56" i="66"/>
  <c r="W56" i="66"/>
  <c r="V56" i="66"/>
  <c r="U56" i="66"/>
  <c r="T56" i="66"/>
  <c r="S56" i="66"/>
  <c r="R56" i="66"/>
  <c r="Q56" i="66"/>
  <c r="P56" i="66"/>
  <c r="O56" i="66"/>
  <c r="N56" i="66"/>
  <c r="M56" i="66"/>
  <c r="L56" i="66"/>
  <c r="K56" i="66"/>
  <c r="J56" i="66"/>
  <c r="I56" i="66"/>
  <c r="H56" i="66"/>
  <c r="G56" i="66"/>
  <c r="F56" i="66"/>
  <c r="E56" i="66"/>
  <c r="D56" i="66"/>
  <c r="C56" i="66"/>
  <c r="B56" i="66"/>
  <c r="CY55" i="66"/>
  <c r="CX55" i="66"/>
  <c r="CW55" i="66"/>
  <c r="CV55" i="66"/>
  <c r="CU55" i="66"/>
  <c r="CT55" i="66"/>
  <c r="CS55" i="66"/>
  <c r="CR55" i="66"/>
  <c r="CQ55" i="66"/>
  <c r="CP55" i="66"/>
  <c r="CO55" i="66"/>
  <c r="CN55" i="66"/>
  <c r="CM55" i="66"/>
  <c r="CL55" i="66"/>
  <c r="CK55" i="66"/>
  <c r="CJ55" i="66"/>
  <c r="CI55" i="66"/>
  <c r="CH55" i="66"/>
  <c r="CG55" i="66"/>
  <c r="CF55" i="66"/>
  <c r="CE55" i="66"/>
  <c r="CD55" i="66"/>
  <c r="CC55" i="66"/>
  <c r="CB55" i="66"/>
  <c r="CA55" i="66"/>
  <c r="BZ55" i="66"/>
  <c r="BY55" i="66"/>
  <c r="BX55" i="66"/>
  <c r="BW55" i="66"/>
  <c r="BV55" i="66"/>
  <c r="BU55" i="66"/>
  <c r="BT55" i="66"/>
  <c r="BP55" i="66"/>
  <c r="BO55" i="66"/>
  <c r="BN55" i="66"/>
  <c r="BM55" i="66"/>
  <c r="BL55" i="66"/>
  <c r="BK55" i="66"/>
  <c r="BJ55" i="66"/>
  <c r="BI55" i="66"/>
  <c r="BH55" i="66"/>
  <c r="BG55" i="66"/>
  <c r="BF55" i="66"/>
  <c r="BE55" i="66"/>
  <c r="BD55" i="66"/>
  <c r="BC55" i="66"/>
  <c r="BB55" i="66"/>
  <c r="BA55" i="66"/>
  <c r="AZ55" i="66"/>
  <c r="AY55" i="66"/>
  <c r="AX55" i="66"/>
  <c r="AW55" i="66"/>
  <c r="AV55" i="66"/>
  <c r="AU55" i="66"/>
  <c r="AT55" i="66"/>
  <c r="AS55" i="66"/>
  <c r="AR55" i="66"/>
  <c r="AQ55" i="66"/>
  <c r="AP55" i="66"/>
  <c r="AO55" i="66"/>
  <c r="AN55" i="66"/>
  <c r="AM55" i="66"/>
  <c r="AL55" i="66"/>
  <c r="AK55" i="66"/>
  <c r="AH55" i="66"/>
  <c r="AG55" i="66"/>
  <c r="AF55" i="66"/>
  <c r="AE55" i="66"/>
  <c r="AD55" i="66"/>
  <c r="AC55" i="66"/>
  <c r="AB55" i="66"/>
  <c r="AA55" i="66"/>
  <c r="Z55" i="66"/>
  <c r="Y55" i="66"/>
  <c r="X55" i="66"/>
  <c r="W55" i="66"/>
  <c r="V55" i="66"/>
  <c r="U55" i="66"/>
  <c r="T55" i="66"/>
  <c r="S55" i="66"/>
  <c r="R55" i="66"/>
  <c r="Q55" i="66"/>
  <c r="P55" i="66"/>
  <c r="O55" i="66"/>
  <c r="N55" i="66"/>
  <c r="M55" i="66"/>
  <c r="L55" i="66"/>
  <c r="K55" i="66"/>
  <c r="J55" i="66"/>
  <c r="I55" i="66"/>
  <c r="H55" i="66"/>
  <c r="G55" i="66"/>
  <c r="F55" i="66"/>
  <c r="E55" i="66"/>
  <c r="D55" i="66"/>
  <c r="C55" i="66"/>
  <c r="B55" i="66"/>
  <c r="CY54" i="66"/>
  <c r="CX54" i="66"/>
  <c r="CW54" i="66"/>
  <c r="CV54" i="66"/>
  <c r="CU54" i="66"/>
  <c r="CT54" i="66"/>
  <c r="CS54" i="66"/>
  <c r="CR54" i="66"/>
  <c r="CQ54" i="66"/>
  <c r="CP54" i="66"/>
  <c r="CO54" i="66"/>
  <c r="CN54" i="66"/>
  <c r="CM54" i="66"/>
  <c r="CL54" i="66"/>
  <c r="CK54" i="66"/>
  <c r="CJ54" i="66"/>
  <c r="CI54" i="66"/>
  <c r="CH54" i="66"/>
  <c r="CG54" i="66"/>
  <c r="CF54" i="66"/>
  <c r="CE54" i="66"/>
  <c r="CD54" i="66"/>
  <c r="CC54" i="66"/>
  <c r="CB54" i="66"/>
  <c r="CA54" i="66"/>
  <c r="BZ54" i="66"/>
  <c r="BY54" i="66"/>
  <c r="BX54" i="66"/>
  <c r="BW54" i="66"/>
  <c r="BV54" i="66"/>
  <c r="BU54" i="66"/>
  <c r="BT54" i="66"/>
  <c r="BP54" i="66"/>
  <c r="BO54" i="66"/>
  <c r="BN54" i="66"/>
  <c r="BM54" i="66"/>
  <c r="BL54" i="66"/>
  <c r="BK54" i="66"/>
  <c r="BJ54" i="66"/>
  <c r="BI54" i="66"/>
  <c r="BH54" i="66"/>
  <c r="BG54" i="66"/>
  <c r="BF54" i="66"/>
  <c r="BE54" i="66"/>
  <c r="BD54" i="66"/>
  <c r="BC54" i="66"/>
  <c r="BB54" i="66"/>
  <c r="BA54" i="66"/>
  <c r="AZ54" i="66"/>
  <c r="AY54" i="66"/>
  <c r="AX54" i="66"/>
  <c r="AW54" i="66"/>
  <c r="AV54" i="66"/>
  <c r="AU54" i="66"/>
  <c r="AT54" i="66"/>
  <c r="AS54" i="66"/>
  <c r="AR54" i="66"/>
  <c r="AQ54" i="66"/>
  <c r="AP54" i="66"/>
  <c r="AO54" i="66"/>
  <c r="AN54" i="66"/>
  <c r="AM54" i="66"/>
  <c r="AL54" i="66"/>
  <c r="AK54" i="66"/>
  <c r="AH54" i="66"/>
  <c r="AG54" i="66"/>
  <c r="AF54" i="66"/>
  <c r="AE54" i="66"/>
  <c r="AD54" i="66"/>
  <c r="AC54" i="66"/>
  <c r="AB54" i="66"/>
  <c r="AA54" i="66"/>
  <c r="Z54" i="66"/>
  <c r="Y54" i="66"/>
  <c r="X54" i="66"/>
  <c r="W54" i="66"/>
  <c r="V54" i="66"/>
  <c r="U54" i="66"/>
  <c r="T54" i="66"/>
  <c r="S54" i="66"/>
  <c r="R54" i="66"/>
  <c r="Q54" i="66"/>
  <c r="P54" i="66"/>
  <c r="O54" i="66"/>
  <c r="N54" i="66"/>
  <c r="M54" i="66"/>
  <c r="L54" i="66"/>
  <c r="K54" i="66"/>
  <c r="J54" i="66"/>
  <c r="I54" i="66"/>
  <c r="H54" i="66"/>
  <c r="G54" i="66"/>
  <c r="F54" i="66"/>
  <c r="E54" i="66"/>
  <c r="D54" i="66"/>
  <c r="C54" i="66"/>
  <c r="B54" i="66"/>
  <c r="CY53" i="66"/>
  <c r="CX53" i="66"/>
  <c r="CW53" i="66"/>
  <c r="CV53" i="66"/>
  <c r="CU53" i="66"/>
  <c r="CT53" i="66"/>
  <c r="CS53" i="66"/>
  <c r="CR53" i="66"/>
  <c r="CQ53" i="66"/>
  <c r="CP53" i="66"/>
  <c r="CO53" i="66"/>
  <c r="CN53" i="66"/>
  <c r="CM53" i="66"/>
  <c r="CL53" i="66"/>
  <c r="CK53" i="66"/>
  <c r="CJ53" i="66"/>
  <c r="CI53" i="66"/>
  <c r="CH53" i="66"/>
  <c r="CG53" i="66"/>
  <c r="CF53" i="66"/>
  <c r="CE53" i="66"/>
  <c r="CD53" i="66"/>
  <c r="CC53" i="66"/>
  <c r="CB53" i="66"/>
  <c r="CA53" i="66"/>
  <c r="BZ53" i="66"/>
  <c r="BY53" i="66"/>
  <c r="BX53" i="66"/>
  <c r="BW53" i="66"/>
  <c r="BV53" i="66"/>
  <c r="BU53" i="66"/>
  <c r="BT53" i="66"/>
  <c r="BP53" i="66"/>
  <c r="BO53" i="66"/>
  <c r="BN53" i="66"/>
  <c r="BM53" i="66"/>
  <c r="BL53" i="66"/>
  <c r="BK53" i="66"/>
  <c r="BJ53" i="66"/>
  <c r="BI53" i="66"/>
  <c r="BH53" i="66"/>
  <c r="BG53" i="66"/>
  <c r="BF53" i="66"/>
  <c r="BE53" i="66"/>
  <c r="BD53" i="66"/>
  <c r="BC53" i="66"/>
  <c r="BB53" i="66"/>
  <c r="BA53" i="66"/>
  <c r="AZ53" i="66"/>
  <c r="AY53" i="66"/>
  <c r="AX53" i="66"/>
  <c r="AW53" i="66"/>
  <c r="AV53" i="66"/>
  <c r="AU53" i="66"/>
  <c r="AT53" i="66"/>
  <c r="AS53" i="66"/>
  <c r="AR53" i="66"/>
  <c r="AQ53" i="66"/>
  <c r="AP53" i="66"/>
  <c r="AO53" i="66"/>
  <c r="AN53" i="66"/>
  <c r="AM53" i="66"/>
  <c r="AL53" i="66"/>
  <c r="AK53" i="66"/>
  <c r="AH53" i="66"/>
  <c r="AG53" i="66"/>
  <c r="AF53" i="66"/>
  <c r="AE53" i="66"/>
  <c r="AD53" i="66"/>
  <c r="AC53" i="66"/>
  <c r="AB53" i="66"/>
  <c r="AA53" i="66"/>
  <c r="Z53" i="66"/>
  <c r="Y53" i="66"/>
  <c r="X53" i="66"/>
  <c r="W53" i="66"/>
  <c r="V53" i="66"/>
  <c r="U53" i="66"/>
  <c r="T53" i="66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C53" i="66"/>
  <c r="B53" i="66"/>
  <c r="CY52" i="66"/>
  <c r="CX52" i="66"/>
  <c r="CW52" i="66"/>
  <c r="CV52" i="66"/>
  <c r="CU52" i="66"/>
  <c r="CT52" i="66"/>
  <c r="CS52" i="66"/>
  <c r="CR52" i="66"/>
  <c r="CQ52" i="66"/>
  <c r="CP52" i="66"/>
  <c r="CO52" i="66"/>
  <c r="CN52" i="66"/>
  <c r="CM52" i="66"/>
  <c r="CL52" i="66"/>
  <c r="CK52" i="66"/>
  <c r="CJ52" i="66"/>
  <c r="CI52" i="66"/>
  <c r="CH52" i="66"/>
  <c r="CG52" i="66"/>
  <c r="CF52" i="66"/>
  <c r="CE52" i="66"/>
  <c r="CD52" i="66"/>
  <c r="CC52" i="66"/>
  <c r="CB52" i="66"/>
  <c r="CA52" i="66"/>
  <c r="BZ52" i="66"/>
  <c r="BY52" i="66"/>
  <c r="BX52" i="66"/>
  <c r="BW52" i="66"/>
  <c r="BV52" i="66"/>
  <c r="BU52" i="66"/>
  <c r="BT52" i="66"/>
  <c r="BP52" i="66"/>
  <c r="BO52" i="66"/>
  <c r="BN52" i="66"/>
  <c r="BM52" i="66"/>
  <c r="BL52" i="66"/>
  <c r="BK52" i="66"/>
  <c r="BJ52" i="66"/>
  <c r="BI52" i="66"/>
  <c r="BH52" i="66"/>
  <c r="BG52" i="66"/>
  <c r="BF52" i="66"/>
  <c r="BE52" i="66"/>
  <c r="BD52" i="66"/>
  <c r="BC52" i="66"/>
  <c r="BB52" i="66"/>
  <c r="BA52" i="66"/>
  <c r="AZ52" i="66"/>
  <c r="AY52" i="66"/>
  <c r="AX52" i="66"/>
  <c r="AW52" i="66"/>
  <c r="AV52" i="66"/>
  <c r="AU52" i="66"/>
  <c r="AT52" i="66"/>
  <c r="AS52" i="66"/>
  <c r="AR52" i="66"/>
  <c r="AQ52" i="66"/>
  <c r="AP52" i="66"/>
  <c r="AO52" i="66"/>
  <c r="AN52" i="66"/>
  <c r="AM52" i="66"/>
  <c r="AL52" i="66"/>
  <c r="AK52" i="66"/>
  <c r="AH52" i="66"/>
  <c r="AG52" i="66"/>
  <c r="AF52" i="66"/>
  <c r="AE52" i="66"/>
  <c r="AD52" i="66"/>
  <c r="AC52" i="66"/>
  <c r="AB52" i="66"/>
  <c r="AA52" i="66"/>
  <c r="Z52" i="66"/>
  <c r="Y52" i="66"/>
  <c r="X52" i="66"/>
  <c r="W52" i="66"/>
  <c r="V52" i="66"/>
  <c r="U52" i="66"/>
  <c r="T52" i="66"/>
  <c r="S52" i="66"/>
  <c r="R52" i="66"/>
  <c r="Q52" i="66"/>
  <c r="P52" i="66"/>
  <c r="O52" i="66"/>
  <c r="N52" i="66"/>
  <c r="M52" i="66"/>
  <c r="L52" i="66"/>
  <c r="K52" i="66"/>
  <c r="J52" i="66"/>
  <c r="I52" i="66"/>
  <c r="H52" i="66"/>
  <c r="G52" i="66"/>
  <c r="F52" i="66"/>
  <c r="E52" i="66"/>
  <c r="D52" i="66"/>
  <c r="C52" i="66"/>
  <c r="B52" i="66"/>
  <c r="CY47" i="66"/>
  <c r="CX47" i="66"/>
  <c r="CW47" i="66"/>
  <c r="CV47" i="66"/>
  <c r="CU47" i="66"/>
  <c r="CT47" i="66"/>
  <c r="CS47" i="66"/>
  <c r="CR47" i="66"/>
  <c r="CQ47" i="66"/>
  <c r="CP47" i="66"/>
  <c r="CO47" i="66"/>
  <c r="CN47" i="66"/>
  <c r="CM47" i="66"/>
  <c r="CL47" i="66"/>
  <c r="CK47" i="66"/>
  <c r="CJ47" i="66"/>
  <c r="CI47" i="66"/>
  <c r="CH47" i="66"/>
  <c r="CG47" i="66"/>
  <c r="CF47" i="66"/>
  <c r="CE47" i="66"/>
  <c r="CD47" i="66"/>
  <c r="CC47" i="66"/>
  <c r="CB47" i="66"/>
  <c r="CA47" i="66"/>
  <c r="BZ47" i="66"/>
  <c r="BY47" i="66"/>
  <c r="BX47" i="66"/>
  <c r="BW47" i="66"/>
  <c r="BV47" i="66"/>
  <c r="BU47" i="66"/>
  <c r="BT47" i="66"/>
  <c r="BP47" i="66"/>
  <c r="BO47" i="66"/>
  <c r="BN47" i="66"/>
  <c r="BM47" i="66"/>
  <c r="BL47" i="66"/>
  <c r="BK47" i="66"/>
  <c r="BJ47" i="66"/>
  <c r="BI47" i="66"/>
  <c r="BH47" i="66"/>
  <c r="BG47" i="66"/>
  <c r="BF47" i="66"/>
  <c r="BE47" i="66"/>
  <c r="BD47" i="66"/>
  <c r="BC47" i="66"/>
  <c r="BB47" i="66"/>
  <c r="BA47" i="66"/>
  <c r="AZ47" i="66"/>
  <c r="AY47" i="66"/>
  <c r="AX47" i="66"/>
  <c r="AW47" i="66"/>
  <c r="AV47" i="66"/>
  <c r="AU47" i="66"/>
  <c r="AT47" i="66"/>
  <c r="AS47" i="66"/>
  <c r="AR47" i="66"/>
  <c r="AQ47" i="66"/>
  <c r="AP47" i="66"/>
  <c r="AO47" i="66"/>
  <c r="AN47" i="66"/>
  <c r="AM47" i="66"/>
  <c r="AL47" i="66"/>
  <c r="AK47" i="66"/>
  <c r="AH47" i="66"/>
  <c r="AG47" i="66"/>
  <c r="AF47" i="66"/>
  <c r="AE47" i="66"/>
  <c r="AD47" i="66"/>
  <c r="AC47" i="66"/>
  <c r="AB47" i="66"/>
  <c r="AA47" i="66"/>
  <c r="Z47" i="66"/>
  <c r="Y47" i="66"/>
  <c r="X47" i="66"/>
  <c r="W47" i="66"/>
  <c r="V47" i="66"/>
  <c r="U47" i="66"/>
  <c r="T47" i="66"/>
  <c r="S47" i="66"/>
  <c r="R47" i="66"/>
  <c r="Q47" i="66"/>
  <c r="P47" i="66"/>
  <c r="O47" i="66"/>
  <c r="N47" i="66"/>
  <c r="M47" i="66"/>
  <c r="L47" i="66"/>
  <c r="K47" i="66"/>
  <c r="J47" i="66"/>
  <c r="I47" i="66"/>
  <c r="H47" i="66"/>
  <c r="G47" i="66"/>
  <c r="F47" i="66"/>
  <c r="E47" i="66"/>
  <c r="D47" i="66"/>
  <c r="C47" i="66"/>
  <c r="B47" i="66"/>
  <c r="CY46" i="66"/>
  <c r="CX46" i="66"/>
  <c r="CW46" i="66"/>
  <c r="CV46" i="66"/>
  <c r="CU46" i="66"/>
  <c r="CT46" i="66"/>
  <c r="CS46" i="66"/>
  <c r="CR46" i="66"/>
  <c r="CQ46" i="66"/>
  <c r="CP46" i="66"/>
  <c r="CO46" i="66"/>
  <c r="CN46" i="66"/>
  <c r="CM46" i="66"/>
  <c r="CL46" i="66"/>
  <c r="CK46" i="66"/>
  <c r="CJ46" i="66"/>
  <c r="CI46" i="66"/>
  <c r="CH46" i="66"/>
  <c r="CG46" i="66"/>
  <c r="CF46" i="66"/>
  <c r="CE46" i="66"/>
  <c r="CD46" i="66"/>
  <c r="CC46" i="66"/>
  <c r="CB46" i="66"/>
  <c r="CA46" i="66"/>
  <c r="BZ46" i="66"/>
  <c r="BY46" i="66"/>
  <c r="BX46" i="66"/>
  <c r="BW46" i="66"/>
  <c r="BV46" i="66"/>
  <c r="BU46" i="66"/>
  <c r="BT46" i="66"/>
  <c r="BP46" i="66"/>
  <c r="BO46" i="66"/>
  <c r="BN46" i="66"/>
  <c r="BM46" i="66"/>
  <c r="BL46" i="66"/>
  <c r="BK46" i="66"/>
  <c r="BJ46" i="66"/>
  <c r="BI46" i="66"/>
  <c r="BH46" i="66"/>
  <c r="BG46" i="66"/>
  <c r="BF46" i="66"/>
  <c r="BE46" i="66"/>
  <c r="BD46" i="66"/>
  <c r="BC46" i="66"/>
  <c r="BB46" i="66"/>
  <c r="BA46" i="66"/>
  <c r="AZ46" i="66"/>
  <c r="AY46" i="66"/>
  <c r="AX46" i="66"/>
  <c r="AW46" i="66"/>
  <c r="AV46" i="66"/>
  <c r="AU46" i="66"/>
  <c r="AT46" i="66"/>
  <c r="AS46" i="66"/>
  <c r="AR46" i="66"/>
  <c r="AQ46" i="66"/>
  <c r="AP46" i="66"/>
  <c r="AO46" i="66"/>
  <c r="AN46" i="66"/>
  <c r="AM46" i="66"/>
  <c r="AL46" i="66"/>
  <c r="AK46" i="66"/>
  <c r="AH46" i="66"/>
  <c r="AG46" i="66"/>
  <c r="AF46" i="66"/>
  <c r="AE46" i="66"/>
  <c r="AD46" i="66"/>
  <c r="AC46" i="66"/>
  <c r="AB46" i="66"/>
  <c r="AA46" i="66"/>
  <c r="Z46" i="66"/>
  <c r="Y46" i="66"/>
  <c r="X46" i="66"/>
  <c r="W46" i="66"/>
  <c r="V46" i="66"/>
  <c r="U46" i="66"/>
  <c r="T46" i="66"/>
  <c r="S46" i="66"/>
  <c r="R46" i="66"/>
  <c r="Q46" i="66"/>
  <c r="P46" i="66"/>
  <c r="O46" i="66"/>
  <c r="N46" i="66"/>
  <c r="M46" i="66"/>
  <c r="L46" i="66"/>
  <c r="K46" i="66"/>
  <c r="J46" i="66"/>
  <c r="I46" i="66"/>
  <c r="H46" i="66"/>
  <c r="G46" i="66"/>
  <c r="F46" i="66"/>
  <c r="E46" i="66"/>
  <c r="D46" i="66"/>
  <c r="C46" i="66"/>
  <c r="B46" i="66"/>
  <c r="CY45" i="66"/>
  <c r="CX45" i="66"/>
  <c r="CW45" i="66"/>
  <c r="CV45" i="66"/>
  <c r="CU45" i="66"/>
  <c r="CT45" i="66"/>
  <c r="CS45" i="66"/>
  <c r="CR45" i="66"/>
  <c r="CQ45" i="66"/>
  <c r="CP45" i="66"/>
  <c r="CO45" i="66"/>
  <c r="CN45" i="66"/>
  <c r="CM45" i="66"/>
  <c r="CL45" i="66"/>
  <c r="CK45" i="66"/>
  <c r="CJ45" i="66"/>
  <c r="CI45" i="66"/>
  <c r="CH45" i="66"/>
  <c r="CG45" i="66"/>
  <c r="CF45" i="66"/>
  <c r="CE45" i="66"/>
  <c r="CD45" i="66"/>
  <c r="CC45" i="66"/>
  <c r="CB45" i="66"/>
  <c r="CA45" i="66"/>
  <c r="BZ45" i="66"/>
  <c r="BY45" i="66"/>
  <c r="BX45" i="66"/>
  <c r="BW45" i="66"/>
  <c r="BV45" i="66"/>
  <c r="BU45" i="66"/>
  <c r="BT45" i="66"/>
  <c r="BP45" i="66"/>
  <c r="BO45" i="66"/>
  <c r="BN45" i="66"/>
  <c r="BM45" i="66"/>
  <c r="BL45" i="66"/>
  <c r="BK45" i="66"/>
  <c r="BJ45" i="66"/>
  <c r="BI45" i="66"/>
  <c r="BH45" i="66"/>
  <c r="BG45" i="66"/>
  <c r="BF45" i="66"/>
  <c r="BE45" i="66"/>
  <c r="BD45" i="66"/>
  <c r="BC45" i="66"/>
  <c r="BB45" i="66"/>
  <c r="BA45" i="66"/>
  <c r="AZ45" i="66"/>
  <c r="AY45" i="66"/>
  <c r="AX45" i="66"/>
  <c r="AW45" i="66"/>
  <c r="AV45" i="66"/>
  <c r="AU45" i="66"/>
  <c r="AT45" i="66"/>
  <c r="AS45" i="66"/>
  <c r="AR45" i="66"/>
  <c r="AQ45" i="66"/>
  <c r="AP45" i="66"/>
  <c r="AO45" i="66"/>
  <c r="AN45" i="66"/>
  <c r="AM45" i="66"/>
  <c r="AL45" i="66"/>
  <c r="AK45" i="66"/>
  <c r="AH45" i="66"/>
  <c r="AG45" i="66"/>
  <c r="AF45" i="66"/>
  <c r="AE45" i="66"/>
  <c r="AD45" i="66"/>
  <c r="AC45" i="66"/>
  <c r="AB45" i="66"/>
  <c r="AA45" i="66"/>
  <c r="Z45" i="66"/>
  <c r="Y45" i="66"/>
  <c r="X45" i="66"/>
  <c r="W45" i="66"/>
  <c r="V45" i="66"/>
  <c r="U45" i="66"/>
  <c r="T45" i="66"/>
  <c r="S45" i="66"/>
  <c r="R45" i="66"/>
  <c r="Q45" i="66"/>
  <c r="P45" i="66"/>
  <c r="O45" i="66"/>
  <c r="N45" i="66"/>
  <c r="M45" i="66"/>
  <c r="L45" i="66"/>
  <c r="K45" i="66"/>
  <c r="J45" i="66"/>
  <c r="I45" i="66"/>
  <c r="H45" i="66"/>
  <c r="G45" i="66"/>
  <c r="F45" i="66"/>
  <c r="E45" i="66"/>
  <c r="D45" i="66"/>
  <c r="C45" i="66"/>
  <c r="B45" i="66"/>
  <c r="CY44" i="66"/>
  <c r="CX44" i="66"/>
  <c r="CW44" i="66"/>
  <c r="CV44" i="66"/>
  <c r="CU44" i="66"/>
  <c r="CT44" i="66"/>
  <c r="CS44" i="66"/>
  <c r="CR44" i="66"/>
  <c r="CQ44" i="66"/>
  <c r="CP44" i="66"/>
  <c r="CO44" i="66"/>
  <c r="CN44" i="66"/>
  <c r="CM44" i="66"/>
  <c r="CL44" i="66"/>
  <c r="CK44" i="66"/>
  <c r="CJ44" i="66"/>
  <c r="CI44" i="66"/>
  <c r="CH44" i="66"/>
  <c r="CG44" i="66"/>
  <c r="CF44" i="66"/>
  <c r="CE44" i="66"/>
  <c r="CD44" i="66"/>
  <c r="CC44" i="66"/>
  <c r="CB44" i="66"/>
  <c r="CA44" i="66"/>
  <c r="BZ44" i="66"/>
  <c r="BY44" i="66"/>
  <c r="BX44" i="66"/>
  <c r="BW44" i="66"/>
  <c r="BV44" i="66"/>
  <c r="BU44" i="66"/>
  <c r="BT44" i="66"/>
  <c r="BP44" i="66"/>
  <c r="BO44" i="66"/>
  <c r="BN44" i="66"/>
  <c r="BM44" i="66"/>
  <c r="BL44" i="66"/>
  <c r="BK44" i="66"/>
  <c r="BJ44" i="66"/>
  <c r="BI44" i="66"/>
  <c r="BH44" i="66"/>
  <c r="BG44" i="66"/>
  <c r="BF44" i="66"/>
  <c r="BE44" i="66"/>
  <c r="BD44" i="66"/>
  <c r="BC44" i="66"/>
  <c r="BB44" i="66"/>
  <c r="BA44" i="66"/>
  <c r="AZ44" i="66"/>
  <c r="AY44" i="66"/>
  <c r="AX44" i="66"/>
  <c r="AW44" i="66"/>
  <c r="AV44" i="66"/>
  <c r="AU44" i="66"/>
  <c r="AT44" i="66"/>
  <c r="AS44" i="66"/>
  <c r="AR44" i="66"/>
  <c r="AQ44" i="66"/>
  <c r="AP44" i="66"/>
  <c r="AO44" i="66"/>
  <c r="AN44" i="66"/>
  <c r="AM44" i="66"/>
  <c r="AL44" i="66"/>
  <c r="AK44" i="66"/>
  <c r="AH44" i="66"/>
  <c r="AG44" i="66"/>
  <c r="AF44" i="66"/>
  <c r="AE44" i="66"/>
  <c r="AD44" i="66"/>
  <c r="AC44" i="66"/>
  <c r="AB44" i="66"/>
  <c r="AA44" i="66"/>
  <c r="Z44" i="66"/>
  <c r="Y44" i="66"/>
  <c r="X44" i="66"/>
  <c r="W44" i="66"/>
  <c r="V44" i="66"/>
  <c r="U44" i="66"/>
  <c r="T44" i="66"/>
  <c r="S44" i="66"/>
  <c r="R44" i="66"/>
  <c r="Q44" i="66"/>
  <c r="P44" i="66"/>
  <c r="O44" i="66"/>
  <c r="N44" i="66"/>
  <c r="M44" i="66"/>
  <c r="L44" i="66"/>
  <c r="K44" i="66"/>
  <c r="J44" i="66"/>
  <c r="I44" i="66"/>
  <c r="H44" i="66"/>
  <c r="G44" i="66"/>
  <c r="F44" i="66"/>
  <c r="E44" i="66"/>
  <c r="D44" i="66"/>
  <c r="C44" i="66"/>
  <c r="B44" i="66"/>
  <c r="CY43" i="66"/>
  <c r="CX43" i="66"/>
  <c r="CW43" i="66"/>
  <c r="CV43" i="66"/>
  <c r="CU43" i="66"/>
  <c r="CT43" i="66"/>
  <c r="CS43" i="66"/>
  <c r="CR43" i="66"/>
  <c r="CQ43" i="66"/>
  <c r="CP43" i="66"/>
  <c r="CO43" i="66"/>
  <c r="CN43" i="66"/>
  <c r="CM43" i="66"/>
  <c r="CL43" i="66"/>
  <c r="CK43" i="66"/>
  <c r="CJ43" i="66"/>
  <c r="CI43" i="66"/>
  <c r="CH43" i="66"/>
  <c r="CG43" i="66"/>
  <c r="CF43" i="66"/>
  <c r="CE43" i="66"/>
  <c r="CD43" i="66"/>
  <c r="CC43" i="66"/>
  <c r="CB43" i="66"/>
  <c r="CA43" i="66"/>
  <c r="BZ43" i="66"/>
  <c r="BY43" i="66"/>
  <c r="BX43" i="66"/>
  <c r="BW43" i="66"/>
  <c r="BV43" i="66"/>
  <c r="BU43" i="66"/>
  <c r="BT43" i="66"/>
  <c r="BP43" i="66"/>
  <c r="BO43" i="66"/>
  <c r="BN43" i="66"/>
  <c r="BM43" i="66"/>
  <c r="BL43" i="66"/>
  <c r="BK43" i="66"/>
  <c r="BJ43" i="66"/>
  <c r="BI43" i="66"/>
  <c r="BH43" i="66"/>
  <c r="BG43" i="66"/>
  <c r="BF43" i="66"/>
  <c r="BE43" i="66"/>
  <c r="BD43" i="66"/>
  <c r="BC43" i="66"/>
  <c r="BB43" i="66"/>
  <c r="BA43" i="66"/>
  <c r="AZ43" i="66"/>
  <c r="AY43" i="66"/>
  <c r="AX43" i="66"/>
  <c r="AW43" i="66"/>
  <c r="AV43" i="66"/>
  <c r="AU43" i="66"/>
  <c r="AT43" i="66"/>
  <c r="AS43" i="66"/>
  <c r="AR43" i="66"/>
  <c r="AQ43" i="66"/>
  <c r="AP43" i="66"/>
  <c r="AO43" i="66"/>
  <c r="AN43" i="66"/>
  <c r="AM43" i="66"/>
  <c r="AL43" i="66"/>
  <c r="AK43" i="66"/>
  <c r="AH43" i="66"/>
  <c r="AG43" i="66"/>
  <c r="AF43" i="66"/>
  <c r="AE43" i="66"/>
  <c r="AD43" i="66"/>
  <c r="AC43" i="66"/>
  <c r="AB43" i="66"/>
  <c r="AA43" i="66"/>
  <c r="Z43" i="66"/>
  <c r="Y43" i="66"/>
  <c r="X43" i="66"/>
  <c r="W43" i="66"/>
  <c r="V43" i="66"/>
  <c r="U43" i="66"/>
  <c r="T43" i="66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D43" i="66"/>
  <c r="C43" i="66"/>
  <c r="B43" i="66"/>
  <c r="CY42" i="66"/>
  <c r="CX42" i="66"/>
  <c r="CW42" i="66"/>
  <c r="CV42" i="66"/>
  <c r="CU42" i="66"/>
  <c r="CT42" i="66"/>
  <c r="CS42" i="66"/>
  <c r="CR42" i="66"/>
  <c r="CQ42" i="66"/>
  <c r="CP42" i="66"/>
  <c r="CO42" i="66"/>
  <c r="CN42" i="66"/>
  <c r="CM42" i="66"/>
  <c r="CL42" i="66"/>
  <c r="CK42" i="66"/>
  <c r="CJ42" i="66"/>
  <c r="CI42" i="66"/>
  <c r="CH42" i="66"/>
  <c r="CG42" i="66"/>
  <c r="CF42" i="66"/>
  <c r="CE42" i="66"/>
  <c r="CD42" i="66"/>
  <c r="CC42" i="66"/>
  <c r="CB42" i="66"/>
  <c r="CA42" i="66"/>
  <c r="BZ42" i="66"/>
  <c r="BY42" i="66"/>
  <c r="BX42" i="66"/>
  <c r="BW42" i="66"/>
  <c r="BV42" i="66"/>
  <c r="BU42" i="66"/>
  <c r="BT42" i="66"/>
  <c r="BP42" i="66"/>
  <c r="BO42" i="66"/>
  <c r="BN42" i="66"/>
  <c r="BM42" i="66"/>
  <c r="BL42" i="66"/>
  <c r="BK42" i="66"/>
  <c r="BJ42" i="66"/>
  <c r="BI42" i="66"/>
  <c r="BH42" i="66"/>
  <c r="BG42" i="66"/>
  <c r="BF42" i="66"/>
  <c r="BE42" i="66"/>
  <c r="BD42" i="66"/>
  <c r="BC42" i="66"/>
  <c r="BB42" i="66"/>
  <c r="BA42" i="66"/>
  <c r="AZ42" i="66"/>
  <c r="AY42" i="66"/>
  <c r="AX42" i="66"/>
  <c r="AW42" i="66"/>
  <c r="AV42" i="66"/>
  <c r="AU42" i="66"/>
  <c r="AT42" i="66"/>
  <c r="AS42" i="66"/>
  <c r="AR42" i="66"/>
  <c r="AQ42" i="66"/>
  <c r="AP42" i="66"/>
  <c r="AO42" i="66"/>
  <c r="AN42" i="66"/>
  <c r="AM42" i="66"/>
  <c r="AL42" i="66"/>
  <c r="AK42" i="66"/>
  <c r="AH42" i="66"/>
  <c r="AG42" i="66"/>
  <c r="AF42" i="66"/>
  <c r="AE42" i="66"/>
  <c r="AD42" i="66"/>
  <c r="AC42" i="66"/>
  <c r="AB42" i="66"/>
  <c r="AA42" i="66"/>
  <c r="Z42" i="66"/>
  <c r="Y42" i="66"/>
  <c r="X42" i="66"/>
  <c r="W42" i="66"/>
  <c r="V42" i="66"/>
  <c r="U42" i="66"/>
  <c r="T42" i="66"/>
  <c r="S42" i="66"/>
  <c r="R42" i="66"/>
  <c r="Q42" i="66"/>
  <c r="P42" i="66"/>
  <c r="O42" i="66"/>
  <c r="N42" i="66"/>
  <c r="M42" i="66"/>
  <c r="L42" i="66"/>
  <c r="K42" i="66"/>
  <c r="J42" i="66"/>
  <c r="I42" i="66"/>
  <c r="H42" i="66"/>
  <c r="G42" i="66"/>
  <c r="F42" i="66"/>
  <c r="E42" i="66"/>
  <c r="D42" i="66"/>
  <c r="C42" i="66"/>
  <c r="B42" i="66"/>
  <c r="CY41" i="66"/>
  <c r="CX41" i="66"/>
  <c r="CW41" i="66"/>
  <c r="CV41" i="66"/>
  <c r="CU41" i="66"/>
  <c r="CT41" i="66"/>
  <c r="CS41" i="66"/>
  <c r="CR41" i="66"/>
  <c r="CQ41" i="66"/>
  <c r="CP41" i="66"/>
  <c r="CO41" i="66"/>
  <c r="CN41" i="66"/>
  <c r="CM41" i="66"/>
  <c r="CL41" i="66"/>
  <c r="CK41" i="66"/>
  <c r="CJ41" i="66"/>
  <c r="CI41" i="66"/>
  <c r="CH41" i="66"/>
  <c r="CG41" i="66"/>
  <c r="CF41" i="66"/>
  <c r="CE41" i="66"/>
  <c r="CD41" i="66"/>
  <c r="CC41" i="66"/>
  <c r="CB41" i="66"/>
  <c r="CA41" i="66"/>
  <c r="BZ41" i="66"/>
  <c r="BY41" i="66"/>
  <c r="BX41" i="66"/>
  <c r="BW41" i="66"/>
  <c r="BV41" i="66"/>
  <c r="BU41" i="66"/>
  <c r="BT41" i="66"/>
  <c r="BP41" i="66"/>
  <c r="BO41" i="66"/>
  <c r="BN41" i="66"/>
  <c r="BM41" i="66"/>
  <c r="BL41" i="66"/>
  <c r="BK41" i="66"/>
  <c r="BJ41" i="66"/>
  <c r="BI41" i="66"/>
  <c r="BH41" i="66"/>
  <c r="BG41" i="66"/>
  <c r="BF41" i="66"/>
  <c r="BE41" i="66"/>
  <c r="BD41" i="66"/>
  <c r="BC41" i="66"/>
  <c r="BB41" i="66"/>
  <c r="BA41" i="66"/>
  <c r="AZ41" i="66"/>
  <c r="AY41" i="66"/>
  <c r="AX41" i="66"/>
  <c r="AW41" i="66"/>
  <c r="AV41" i="66"/>
  <c r="AU41" i="66"/>
  <c r="AT41" i="66"/>
  <c r="AS41" i="66"/>
  <c r="AR41" i="66"/>
  <c r="AQ41" i="66"/>
  <c r="AP41" i="66"/>
  <c r="AO41" i="66"/>
  <c r="AN41" i="66"/>
  <c r="AM41" i="66"/>
  <c r="AL41" i="66"/>
  <c r="AK41" i="66"/>
  <c r="AH41" i="66"/>
  <c r="AG41" i="66"/>
  <c r="AF41" i="66"/>
  <c r="AE41" i="66"/>
  <c r="AD41" i="66"/>
  <c r="AC41" i="66"/>
  <c r="AB41" i="66"/>
  <c r="AA41" i="66"/>
  <c r="Z41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C41" i="66"/>
  <c r="B41" i="66"/>
  <c r="CY40" i="66"/>
  <c r="CX40" i="66"/>
  <c r="CW40" i="66"/>
  <c r="CV40" i="66"/>
  <c r="CU40" i="66"/>
  <c r="CT40" i="66"/>
  <c r="CS40" i="66"/>
  <c r="CR40" i="66"/>
  <c r="CQ40" i="66"/>
  <c r="CP40" i="66"/>
  <c r="CO40" i="66"/>
  <c r="CN40" i="66"/>
  <c r="CM40" i="66"/>
  <c r="CL40" i="66"/>
  <c r="CK40" i="66"/>
  <c r="CJ40" i="66"/>
  <c r="CI40" i="66"/>
  <c r="CH40" i="66"/>
  <c r="CG40" i="66"/>
  <c r="CF40" i="66"/>
  <c r="CE40" i="66"/>
  <c r="CD40" i="66"/>
  <c r="CC40" i="66"/>
  <c r="CB40" i="66"/>
  <c r="CA40" i="66"/>
  <c r="BZ40" i="66"/>
  <c r="BY40" i="66"/>
  <c r="BX40" i="66"/>
  <c r="BW40" i="66"/>
  <c r="BV40" i="66"/>
  <c r="BU40" i="66"/>
  <c r="BT40" i="66"/>
  <c r="BP40" i="66"/>
  <c r="BO40" i="66"/>
  <c r="BN40" i="66"/>
  <c r="BM40" i="66"/>
  <c r="BL40" i="66"/>
  <c r="BK40" i="66"/>
  <c r="BJ40" i="66"/>
  <c r="BI40" i="66"/>
  <c r="BH40" i="66"/>
  <c r="BG40" i="66"/>
  <c r="BF40" i="66"/>
  <c r="BE40" i="66"/>
  <c r="BD40" i="66"/>
  <c r="BC40" i="66"/>
  <c r="BB40" i="66"/>
  <c r="BA40" i="66"/>
  <c r="AZ40" i="66"/>
  <c r="AY40" i="66"/>
  <c r="AX40" i="66"/>
  <c r="AW40" i="66"/>
  <c r="AV40" i="66"/>
  <c r="AU40" i="66"/>
  <c r="AT40" i="66"/>
  <c r="AS40" i="66"/>
  <c r="AR40" i="66"/>
  <c r="AQ40" i="66"/>
  <c r="AP40" i="66"/>
  <c r="AO40" i="66"/>
  <c r="AN40" i="66"/>
  <c r="AM40" i="66"/>
  <c r="AL40" i="66"/>
  <c r="AK40" i="66"/>
  <c r="AH40" i="66"/>
  <c r="AG40" i="66"/>
  <c r="AF40" i="66"/>
  <c r="AE40" i="66"/>
  <c r="AD40" i="66"/>
  <c r="AC40" i="66"/>
  <c r="AB40" i="66"/>
  <c r="AA40" i="66"/>
  <c r="Z40" i="66"/>
  <c r="Y40" i="66"/>
  <c r="X40" i="66"/>
  <c r="W40" i="66"/>
  <c r="V40" i="66"/>
  <c r="U40" i="66"/>
  <c r="T40" i="66"/>
  <c r="S40" i="66"/>
  <c r="R40" i="66"/>
  <c r="Q40" i="66"/>
  <c r="P40" i="66"/>
  <c r="O40" i="66"/>
  <c r="N40" i="66"/>
  <c r="M40" i="66"/>
  <c r="L40" i="66"/>
  <c r="K40" i="66"/>
  <c r="J40" i="66"/>
  <c r="I40" i="66"/>
  <c r="H40" i="66"/>
  <c r="G40" i="66"/>
  <c r="F40" i="66"/>
  <c r="E40" i="66"/>
  <c r="D40" i="66"/>
  <c r="C40" i="66"/>
  <c r="B40" i="66"/>
  <c r="CY39" i="66"/>
  <c r="CX39" i="66"/>
  <c r="CW39" i="66"/>
  <c r="CV39" i="66"/>
  <c r="CU39" i="66"/>
  <c r="CT39" i="66"/>
  <c r="CS39" i="66"/>
  <c r="CR39" i="66"/>
  <c r="CQ39" i="66"/>
  <c r="CP39" i="66"/>
  <c r="CO39" i="66"/>
  <c r="CN39" i="66"/>
  <c r="CM39" i="66"/>
  <c r="CL39" i="66"/>
  <c r="CK39" i="66"/>
  <c r="CJ39" i="66"/>
  <c r="CI39" i="66"/>
  <c r="CH39" i="66"/>
  <c r="CG39" i="66"/>
  <c r="CF39" i="66"/>
  <c r="CE39" i="66"/>
  <c r="CD39" i="66"/>
  <c r="CC39" i="66"/>
  <c r="CB39" i="66"/>
  <c r="CA39" i="66"/>
  <c r="BZ39" i="66"/>
  <c r="BY39" i="66"/>
  <c r="BX39" i="66"/>
  <c r="BW39" i="66"/>
  <c r="BV39" i="66"/>
  <c r="BU39" i="66"/>
  <c r="BT39" i="66"/>
  <c r="BP39" i="66"/>
  <c r="BO39" i="66"/>
  <c r="BN39" i="66"/>
  <c r="BM39" i="66"/>
  <c r="BL39" i="66"/>
  <c r="BK39" i="66"/>
  <c r="BJ39" i="66"/>
  <c r="BI39" i="66"/>
  <c r="BH39" i="66"/>
  <c r="BG39" i="66"/>
  <c r="BF39" i="66"/>
  <c r="BE39" i="66"/>
  <c r="BD39" i="66"/>
  <c r="BC39" i="66"/>
  <c r="BB39" i="66"/>
  <c r="BA39" i="66"/>
  <c r="AZ39" i="66"/>
  <c r="AY39" i="66"/>
  <c r="AX39" i="66"/>
  <c r="AW39" i="66"/>
  <c r="AV39" i="66"/>
  <c r="AU39" i="66"/>
  <c r="AT39" i="66"/>
  <c r="AS39" i="66"/>
  <c r="AR39" i="66"/>
  <c r="AQ39" i="66"/>
  <c r="AP39" i="66"/>
  <c r="AO39" i="66"/>
  <c r="AN39" i="66"/>
  <c r="AM39" i="66"/>
  <c r="AL39" i="66"/>
  <c r="AK39" i="66"/>
  <c r="AH39" i="66"/>
  <c r="AG39" i="66"/>
  <c r="AF39" i="66"/>
  <c r="AE39" i="66"/>
  <c r="AD39" i="66"/>
  <c r="AC39" i="66"/>
  <c r="AB39" i="66"/>
  <c r="AA39" i="66"/>
  <c r="Z39" i="66"/>
  <c r="Y39" i="66"/>
  <c r="X39" i="66"/>
  <c r="W39" i="66"/>
  <c r="V39" i="66"/>
  <c r="U39" i="66"/>
  <c r="T39" i="66"/>
  <c r="S39" i="66"/>
  <c r="R39" i="66"/>
  <c r="Q39" i="66"/>
  <c r="P39" i="66"/>
  <c r="O39" i="66"/>
  <c r="N39" i="66"/>
  <c r="M39" i="66"/>
  <c r="L39" i="66"/>
  <c r="K39" i="66"/>
  <c r="J39" i="66"/>
  <c r="I39" i="66"/>
  <c r="H39" i="66"/>
  <c r="G39" i="66"/>
  <c r="F39" i="66"/>
  <c r="E39" i="66"/>
  <c r="D39" i="66"/>
  <c r="C39" i="66"/>
  <c r="B39" i="66"/>
  <c r="CY38" i="66"/>
  <c r="CX38" i="66"/>
  <c r="CW38" i="66"/>
  <c r="CV38" i="66"/>
  <c r="CU38" i="66"/>
  <c r="CT38" i="66"/>
  <c r="CS38" i="66"/>
  <c r="CR38" i="66"/>
  <c r="CQ38" i="66"/>
  <c r="CP38" i="66"/>
  <c r="CO38" i="66"/>
  <c r="CN38" i="66"/>
  <c r="CM38" i="66"/>
  <c r="CL38" i="66"/>
  <c r="CK38" i="66"/>
  <c r="CJ38" i="66"/>
  <c r="CI38" i="66"/>
  <c r="CH38" i="66"/>
  <c r="CG38" i="66"/>
  <c r="CF38" i="66"/>
  <c r="CE38" i="66"/>
  <c r="CD38" i="66"/>
  <c r="CC38" i="66"/>
  <c r="CB38" i="66"/>
  <c r="CA38" i="66"/>
  <c r="BZ38" i="66"/>
  <c r="BY38" i="66"/>
  <c r="BX38" i="66"/>
  <c r="BW38" i="66"/>
  <c r="BV38" i="66"/>
  <c r="BU38" i="66"/>
  <c r="BT38" i="66"/>
  <c r="BP38" i="66"/>
  <c r="BO38" i="66"/>
  <c r="BN38" i="66"/>
  <c r="BM38" i="66"/>
  <c r="BL38" i="66"/>
  <c r="BK38" i="66"/>
  <c r="BJ38" i="66"/>
  <c r="BI38" i="66"/>
  <c r="BH38" i="66"/>
  <c r="BG38" i="66"/>
  <c r="BF38" i="66"/>
  <c r="BE38" i="66"/>
  <c r="BD38" i="66"/>
  <c r="BC38" i="66"/>
  <c r="BB38" i="66"/>
  <c r="BA38" i="66"/>
  <c r="AZ38" i="66"/>
  <c r="AY38" i="66"/>
  <c r="AX38" i="66"/>
  <c r="AW38" i="66"/>
  <c r="AV38" i="66"/>
  <c r="AU38" i="66"/>
  <c r="AT38" i="66"/>
  <c r="AS38" i="66"/>
  <c r="AR38" i="66"/>
  <c r="AQ38" i="66"/>
  <c r="AP38" i="66"/>
  <c r="AO38" i="66"/>
  <c r="AN38" i="66"/>
  <c r="AM38" i="66"/>
  <c r="AL38" i="66"/>
  <c r="AK38" i="66"/>
  <c r="AH38" i="66"/>
  <c r="AG38" i="66"/>
  <c r="AF38" i="66"/>
  <c r="AE38" i="66"/>
  <c r="AD38" i="66"/>
  <c r="AC38" i="66"/>
  <c r="AB38" i="66"/>
  <c r="AA38" i="66"/>
  <c r="Z38" i="66"/>
  <c r="Y38" i="66"/>
  <c r="X38" i="66"/>
  <c r="W38" i="66"/>
  <c r="V38" i="66"/>
  <c r="U38" i="66"/>
  <c r="T38" i="66"/>
  <c r="S38" i="66"/>
  <c r="R38" i="66"/>
  <c r="Q38" i="66"/>
  <c r="P38" i="66"/>
  <c r="O38" i="66"/>
  <c r="N38" i="66"/>
  <c r="M38" i="66"/>
  <c r="L38" i="66"/>
  <c r="K38" i="66"/>
  <c r="J38" i="66"/>
  <c r="I38" i="66"/>
  <c r="H38" i="66"/>
  <c r="G38" i="66"/>
  <c r="F38" i="66"/>
  <c r="E38" i="66"/>
  <c r="D38" i="66"/>
  <c r="C38" i="66"/>
  <c r="B38" i="66"/>
  <c r="CY37" i="66"/>
  <c r="CX37" i="66"/>
  <c r="CW37" i="66"/>
  <c r="CV37" i="66"/>
  <c r="CU37" i="66"/>
  <c r="CT37" i="66"/>
  <c r="CS37" i="66"/>
  <c r="CR37" i="66"/>
  <c r="CQ37" i="66"/>
  <c r="CP37" i="66"/>
  <c r="CO37" i="66"/>
  <c r="CN37" i="66"/>
  <c r="CM37" i="66"/>
  <c r="CL37" i="66"/>
  <c r="CK37" i="66"/>
  <c r="CJ37" i="66"/>
  <c r="CI37" i="66"/>
  <c r="CH37" i="66"/>
  <c r="CG37" i="66"/>
  <c r="CF37" i="66"/>
  <c r="CE37" i="66"/>
  <c r="CD37" i="66"/>
  <c r="CC37" i="66"/>
  <c r="CB37" i="66"/>
  <c r="CA37" i="66"/>
  <c r="BZ37" i="66"/>
  <c r="BY37" i="66"/>
  <c r="BX37" i="66"/>
  <c r="BW37" i="66"/>
  <c r="BV37" i="66"/>
  <c r="BU37" i="66"/>
  <c r="BT37" i="66"/>
  <c r="BP37" i="66"/>
  <c r="BO37" i="66"/>
  <c r="BN37" i="66"/>
  <c r="BM37" i="66"/>
  <c r="BL37" i="66"/>
  <c r="BK37" i="66"/>
  <c r="BJ37" i="66"/>
  <c r="BI37" i="66"/>
  <c r="BH37" i="66"/>
  <c r="BG37" i="66"/>
  <c r="BF37" i="66"/>
  <c r="BE37" i="66"/>
  <c r="BD37" i="66"/>
  <c r="BC37" i="66"/>
  <c r="BB37" i="66"/>
  <c r="BA37" i="66"/>
  <c r="AZ37" i="66"/>
  <c r="AY37" i="66"/>
  <c r="AX37" i="66"/>
  <c r="AW37" i="66"/>
  <c r="AV37" i="66"/>
  <c r="AU37" i="66"/>
  <c r="AT37" i="66"/>
  <c r="AS37" i="66"/>
  <c r="AR37" i="66"/>
  <c r="AQ37" i="66"/>
  <c r="AP37" i="66"/>
  <c r="AO37" i="66"/>
  <c r="AN37" i="66"/>
  <c r="AM37" i="66"/>
  <c r="AL37" i="66"/>
  <c r="AK37" i="66"/>
  <c r="AH37" i="66"/>
  <c r="AG37" i="66"/>
  <c r="AF37" i="66"/>
  <c r="AE37" i="66"/>
  <c r="AD37" i="66"/>
  <c r="AC37" i="66"/>
  <c r="AB37" i="66"/>
  <c r="AA37" i="66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G37" i="66"/>
  <c r="F37" i="66"/>
  <c r="E37" i="66"/>
  <c r="D37" i="66"/>
  <c r="C37" i="66"/>
  <c r="B37" i="66"/>
  <c r="CY36" i="66"/>
  <c r="CX36" i="66"/>
  <c r="CW36" i="66"/>
  <c r="CV36" i="66"/>
  <c r="CU36" i="66"/>
  <c r="CT36" i="66"/>
  <c r="CS36" i="66"/>
  <c r="CR36" i="66"/>
  <c r="CQ36" i="66"/>
  <c r="CP36" i="66"/>
  <c r="CO36" i="66"/>
  <c r="CN36" i="66"/>
  <c r="CM36" i="66"/>
  <c r="CL36" i="66"/>
  <c r="CK36" i="66"/>
  <c r="CJ36" i="66"/>
  <c r="CI36" i="66"/>
  <c r="CH36" i="66"/>
  <c r="CG36" i="66"/>
  <c r="CF36" i="66"/>
  <c r="CE36" i="66"/>
  <c r="CD36" i="66"/>
  <c r="CC36" i="66"/>
  <c r="CB36" i="66"/>
  <c r="CA36" i="66"/>
  <c r="BZ36" i="66"/>
  <c r="BY36" i="66"/>
  <c r="BX36" i="66"/>
  <c r="BW36" i="66"/>
  <c r="BV36" i="66"/>
  <c r="BU36" i="66"/>
  <c r="BT36" i="66"/>
  <c r="BP36" i="66"/>
  <c r="BO36" i="66"/>
  <c r="BN36" i="66"/>
  <c r="BM36" i="66"/>
  <c r="BL36" i="66"/>
  <c r="BK36" i="66"/>
  <c r="BJ36" i="66"/>
  <c r="BI36" i="66"/>
  <c r="BH36" i="66"/>
  <c r="BG36" i="66"/>
  <c r="BF36" i="66"/>
  <c r="BE36" i="66"/>
  <c r="BD36" i="66"/>
  <c r="BC36" i="66"/>
  <c r="BB36" i="66"/>
  <c r="BA36" i="66"/>
  <c r="AZ36" i="66"/>
  <c r="AY36" i="66"/>
  <c r="AX36" i="66"/>
  <c r="AW36" i="66"/>
  <c r="AV36" i="66"/>
  <c r="AU36" i="66"/>
  <c r="AT36" i="66"/>
  <c r="AS36" i="66"/>
  <c r="AR36" i="66"/>
  <c r="AQ36" i="66"/>
  <c r="AP36" i="66"/>
  <c r="AO36" i="66"/>
  <c r="AN36" i="66"/>
  <c r="AM36" i="66"/>
  <c r="AL36" i="66"/>
  <c r="AK36" i="66"/>
  <c r="AH36" i="66"/>
  <c r="AG36" i="66"/>
  <c r="AF36" i="66"/>
  <c r="AE36" i="66"/>
  <c r="AD36" i="66"/>
  <c r="AC36" i="66"/>
  <c r="AB36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G36" i="66"/>
  <c r="F36" i="66"/>
  <c r="E36" i="66"/>
  <c r="D36" i="66"/>
  <c r="C36" i="66"/>
  <c r="B36" i="66"/>
  <c r="CY35" i="66"/>
  <c r="CX35" i="66"/>
  <c r="CW35" i="66"/>
  <c r="CV35" i="66"/>
  <c r="CU35" i="66"/>
  <c r="CT35" i="66"/>
  <c r="CS35" i="66"/>
  <c r="CR35" i="66"/>
  <c r="CQ35" i="66"/>
  <c r="CP35" i="66"/>
  <c r="CO35" i="66"/>
  <c r="CN35" i="66"/>
  <c r="CM35" i="66"/>
  <c r="CL35" i="66"/>
  <c r="CK35" i="66"/>
  <c r="CJ35" i="66"/>
  <c r="CI35" i="66"/>
  <c r="CH35" i="66"/>
  <c r="CG35" i="66"/>
  <c r="CF35" i="66"/>
  <c r="CE35" i="66"/>
  <c r="CD35" i="66"/>
  <c r="CC35" i="66"/>
  <c r="CB35" i="66"/>
  <c r="CA35" i="66"/>
  <c r="BZ35" i="66"/>
  <c r="BY35" i="66"/>
  <c r="BX35" i="66"/>
  <c r="BW35" i="66"/>
  <c r="BV35" i="66"/>
  <c r="BU35" i="66"/>
  <c r="BT35" i="66"/>
  <c r="BP35" i="66"/>
  <c r="BO35" i="66"/>
  <c r="BN35" i="66"/>
  <c r="BM35" i="66"/>
  <c r="BL35" i="66"/>
  <c r="BK35" i="66"/>
  <c r="BJ35" i="66"/>
  <c r="BI35" i="66"/>
  <c r="BH35" i="66"/>
  <c r="BG35" i="66"/>
  <c r="BF35" i="66"/>
  <c r="BE35" i="66"/>
  <c r="BD35" i="66"/>
  <c r="BC35" i="66"/>
  <c r="BB35" i="66"/>
  <c r="BA35" i="66"/>
  <c r="AZ35" i="66"/>
  <c r="AY35" i="66"/>
  <c r="AX35" i="66"/>
  <c r="AW35" i="66"/>
  <c r="AV35" i="66"/>
  <c r="AU35" i="66"/>
  <c r="AT35" i="66"/>
  <c r="AS35" i="66"/>
  <c r="AR35" i="66"/>
  <c r="AQ35" i="66"/>
  <c r="AP35" i="66"/>
  <c r="AO35" i="66"/>
  <c r="AN35" i="66"/>
  <c r="AM35" i="66"/>
  <c r="AL35" i="66"/>
  <c r="AK35" i="66"/>
  <c r="AH35" i="66"/>
  <c r="AG35" i="66"/>
  <c r="AF35" i="66"/>
  <c r="AE35" i="66"/>
  <c r="AD35" i="66"/>
  <c r="AC35" i="66"/>
  <c r="AB35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G35" i="66"/>
  <c r="F35" i="66"/>
  <c r="E35" i="66"/>
  <c r="D35" i="66"/>
  <c r="C35" i="66"/>
  <c r="B35" i="66"/>
  <c r="CY34" i="66"/>
  <c r="CX34" i="66"/>
  <c r="CW34" i="66"/>
  <c r="CV34" i="66"/>
  <c r="CU34" i="66"/>
  <c r="CT34" i="66"/>
  <c r="CS34" i="66"/>
  <c r="CR34" i="66"/>
  <c r="CQ34" i="66"/>
  <c r="CP34" i="66"/>
  <c r="CO34" i="66"/>
  <c r="CN34" i="66"/>
  <c r="CM34" i="66"/>
  <c r="CL34" i="66"/>
  <c r="CK34" i="66"/>
  <c r="CJ34" i="66"/>
  <c r="CI34" i="66"/>
  <c r="CH34" i="66"/>
  <c r="CG34" i="66"/>
  <c r="CF34" i="66"/>
  <c r="CE34" i="66"/>
  <c r="CD34" i="66"/>
  <c r="CC34" i="66"/>
  <c r="CB34" i="66"/>
  <c r="CA34" i="66"/>
  <c r="BZ34" i="66"/>
  <c r="BY34" i="66"/>
  <c r="BX34" i="66"/>
  <c r="BW34" i="66"/>
  <c r="BV34" i="66"/>
  <c r="BU34" i="66"/>
  <c r="BT34" i="66"/>
  <c r="BP34" i="66"/>
  <c r="BO34" i="66"/>
  <c r="BN34" i="66"/>
  <c r="BM34" i="66"/>
  <c r="BL34" i="66"/>
  <c r="BK34" i="66"/>
  <c r="BJ34" i="66"/>
  <c r="BI34" i="66"/>
  <c r="BH34" i="66"/>
  <c r="BG34" i="66"/>
  <c r="BF34" i="66"/>
  <c r="BE34" i="66"/>
  <c r="BD34" i="66"/>
  <c r="BC34" i="66"/>
  <c r="BB34" i="66"/>
  <c r="BA34" i="66"/>
  <c r="AZ34" i="66"/>
  <c r="AY34" i="66"/>
  <c r="AX34" i="66"/>
  <c r="AW34" i="66"/>
  <c r="AV34" i="66"/>
  <c r="AU34" i="66"/>
  <c r="AT34" i="66"/>
  <c r="AS34" i="66"/>
  <c r="AR34" i="66"/>
  <c r="AQ34" i="66"/>
  <c r="AP34" i="66"/>
  <c r="AO34" i="66"/>
  <c r="AN34" i="66"/>
  <c r="AM34" i="66"/>
  <c r="AL34" i="66"/>
  <c r="AK34" i="66"/>
  <c r="AH34" i="66"/>
  <c r="AG34" i="66"/>
  <c r="AF34" i="66"/>
  <c r="AE34" i="66"/>
  <c r="AD34" i="66"/>
  <c r="AC34" i="66"/>
  <c r="AB34" i="66"/>
  <c r="AA34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G34" i="66"/>
  <c r="F34" i="66"/>
  <c r="E34" i="66"/>
  <c r="D34" i="66"/>
  <c r="C34" i="66"/>
  <c r="B34" i="66"/>
  <c r="CY33" i="66"/>
  <c r="CX33" i="66"/>
  <c r="CW33" i="66"/>
  <c r="CV33" i="66"/>
  <c r="CU33" i="66"/>
  <c r="CT33" i="66"/>
  <c r="CS33" i="66"/>
  <c r="CR33" i="66"/>
  <c r="CQ33" i="66"/>
  <c r="CP33" i="66"/>
  <c r="CO33" i="66"/>
  <c r="CN33" i="66"/>
  <c r="CM33" i="66"/>
  <c r="CL33" i="66"/>
  <c r="CK33" i="66"/>
  <c r="CJ33" i="66"/>
  <c r="CI33" i="66"/>
  <c r="CH33" i="66"/>
  <c r="CG33" i="66"/>
  <c r="CF33" i="66"/>
  <c r="CE33" i="66"/>
  <c r="CD33" i="66"/>
  <c r="CC33" i="66"/>
  <c r="CB33" i="66"/>
  <c r="CA33" i="66"/>
  <c r="BZ33" i="66"/>
  <c r="BY33" i="66"/>
  <c r="BX33" i="66"/>
  <c r="BW33" i="66"/>
  <c r="BV33" i="66"/>
  <c r="BU33" i="66"/>
  <c r="BT33" i="66"/>
  <c r="BP33" i="66"/>
  <c r="BO33" i="66"/>
  <c r="BN33" i="66"/>
  <c r="BM33" i="66"/>
  <c r="BL33" i="66"/>
  <c r="BK33" i="66"/>
  <c r="BJ33" i="66"/>
  <c r="BI33" i="66"/>
  <c r="BH33" i="66"/>
  <c r="BG33" i="66"/>
  <c r="BF33" i="66"/>
  <c r="BE33" i="66"/>
  <c r="BD33" i="66"/>
  <c r="BC33" i="66"/>
  <c r="BB33" i="66"/>
  <c r="BA33" i="66"/>
  <c r="AZ33" i="66"/>
  <c r="AY33" i="66"/>
  <c r="AX33" i="66"/>
  <c r="AW33" i="66"/>
  <c r="AV33" i="66"/>
  <c r="AU33" i="66"/>
  <c r="AT33" i="66"/>
  <c r="AS33" i="66"/>
  <c r="AR33" i="66"/>
  <c r="AQ33" i="66"/>
  <c r="AP33" i="66"/>
  <c r="AO33" i="66"/>
  <c r="AN33" i="66"/>
  <c r="AM33" i="66"/>
  <c r="AL33" i="66"/>
  <c r="AK33" i="66"/>
  <c r="AH33" i="66"/>
  <c r="AG33" i="66"/>
  <c r="AF33" i="66"/>
  <c r="AE33" i="66"/>
  <c r="AD33" i="66"/>
  <c r="AC33" i="66"/>
  <c r="AB33" i="66"/>
  <c r="AA33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G33" i="66"/>
  <c r="F33" i="66"/>
  <c r="E33" i="66"/>
  <c r="D33" i="66"/>
  <c r="C33" i="66"/>
  <c r="B33" i="66"/>
  <c r="CY32" i="66"/>
  <c r="CX32" i="66"/>
  <c r="CW32" i="66"/>
  <c r="CV32" i="66"/>
  <c r="CU32" i="66"/>
  <c r="CT32" i="66"/>
  <c r="CS32" i="66"/>
  <c r="CR32" i="66"/>
  <c r="CQ32" i="66"/>
  <c r="CP32" i="66"/>
  <c r="CO32" i="66"/>
  <c r="CN32" i="66"/>
  <c r="CM32" i="66"/>
  <c r="CL32" i="66"/>
  <c r="CK32" i="66"/>
  <c r="CJ32" i="66"/>
  <c r="CI32" i="66"/>
  <c r="CH32" i="66"/>
  <c r="CG32" i="66"/>
  <c r="CF32" i="66"/>
  <c r="CE32" i="66"/>
  <c r="CD32" i="66"/>
  <c r="CC32" i="66"/>
  <c r="CB32" i="66"/>
  <c r="CA32" i="66"/>
  <c r="BZ32" i="66"/>
  <c r="BY32" i="66"/>
  <c r="BX32" i="66"/>
  <c r="BW32" i="66"/>
  <c r="BV32" i="66"/>
  <c r="BU32" i="66"/>
  <c r="BT32" i="66"/>
  <c r="BP32" i="66"/>
  <c r="BO32" i="66"/>
  <c r="BN32" i="66"/>
  <c r="BM32" i="66"/>
  <c r="BL32" i="66"/>
  <c r="BK32" i="66"/>
  <c r="BJ32" i="66"/>
  <c r="BI32" i="66"/>
  <c r="BH32" i="66"/>
  <c r="BG32" i="66"/>
  <c r="BF32" i="66"/>
  <c r="BE32" i="66"/>
  <c r="BD32" i="66"/>
  <c r="BC32" i="66"/>
  <c r="BB32" i="66"/>
  <c r="BA32" i="66"/>
  <c r="AZ32" i="66"/>
  <c r="AY32" i="66"/>
  <c r="AX32" i="66"/>
  <c r="AW32" i="66"/>
  <c r="AV32" i="66"/>
  <c r="AU32" i="66"/>
  <c r="AT32" i="66"/>
  <c r="AS32" i="66"/>
  <c r="AR32" i="66"/>
  <c r="AQ32" i="66"/>
  <c r="AP32" i="66"/>
  <c r="AO32" i="66"/>
  <c r="AN32" i="66"/>
  <c r="AM32" i="66"/>
  <c r="AL32" i="66"/>
  <c r="AK32" i="66"/>
  <c r="AH32" i="66"/>
  <c r="AG32" i="66"/>
  <c r="AF32" i="66"/>
  <c r="AE32" i="66"/>
  <c r="AD32" i="66"/>
  <c r="AC32" i="66"/>
  <c r="AB32" i="66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G32" i="66"/>
  <c r="F32" i="66"/>
  <c r="E32" i="66"/>
  <c r="D32" i="66"/>
  <c r="C32" i="66"/>
  <c r="B32" i="66"/>
  <c r="AJ27" i="66"/>
  <c r="B13" i="66"/>
  <c r="EN210" i="66" l="1"/>
  <c r="EZ210" i="66"/>
  <c r="FL210" i="66"/>
  <c r="EQ210" i="66"/>
  <c r="FC210" i="66"/>
  <c r="FO210" i="66"/>
  <c r="ER210" i="66"/>
  <c r="FD210" i="66"/>
  <c r="FP210" i="66"/>
  <c r="ES210" i="66"/>
  <c r="FE210" i="66"/>
  <c r="ET210" i="66"/>
  <c r="FF210" i="66"/>
  <c r="FA210" i="66"/>
  <c r="FN210" i="66"/>
  <c r="EU210" i="66"/>
  <c r="FG210" i="66"/>
  <c r="EV210" i="66"/>
  <c r="FH210" i="66"/>
  <c r="EO210" i="66"/>
  <c r="FM210" i="66"/>
  <c r="FB210" i="66"/>
  <c r="EW210" i="66"/>
  <c r="FI210" i="66"/>
  <c r="EP210" i="66"/>
  <c r="EL210" i="66"/>
  <c r="EX210" i="66"/>
  <c r="FJ210" i="66"/>
  <c r="EM210" i="66"/>
  <c r="EY210" i="66"/>
  <c r="BC13" i="66"/>
  <c r="BD13" i="66"/>
  <c r="BP13" i="66"/>
  <c r="AR13" i="66"/>
  <c r="AQ13" i="66"/>
  <c r="BO13" i="66"/>
  <c r="BM12" i="66"/>
  <c r="BA14" i="66"/>
  <c r="AO12" i="66"/>
  <c r="BM14" i="66"/>
  <c r="AO14" i="66"/>
  <c r="BA12" i="66"/>
  <c r="CB12" i="66"/>
  <c r="CN12" i="66"/>
  <c r="CD13" i="66"/>
  <c r="CP13" i="66"/>
  <c r="CB14" i="66"/>
  <c r="CN14" i="66"/>
  <c r="CE13" i="66"/>
  <c r="CQ13" i="66"/>
  <c r="B12" i="66"/>
  <c r="AC13" i="66"/>
  <c r="O14" i="66"/>
  <c r="F13" i="66"/>
  <c r="R13" i="66"/>
  <c r="AD13" i="66"/>
  <c r="C12" i="66"/>
  <c r="AA12" i="66"/>
  <c r="E13" i="66"/>
  <c r="C14" i="66"/>
  <c r="AA14" i="66"/>
  <c r="G13" i="66"/>
  <c r="S13" i="66"/>
  <c r="AE13" i="66"/>
  <c r="AS13" i="66"/>
  <c r="BE13" i="66"/>
  <c r="BT13" i="66"/>
  <c r="CR13" i="66"/>
  <c r="O12" i="66"/>
  <c r="CF13" i="66"/>
  <c r="BO7" i="66"/>
  <c r="AY8" i="66"/>
  <c r="Y9" i="66"/>
  <c r="CL9" i="66"/>
  <c r="Y10" i="66"/>
  <c r="BZ10" i="66"/>
  <c r="B10" i="66"/>
  <c r="Z11" i="66"/>
  <c r="CM11" i="66"/>
  <c r="BC7" i="66"/>
  <c r="M8" i="66"/>
  <c r="BZ8" i="66"/>
  <c r="M9" i="66"/>
  <c r="BZ9" i="66"/>
  <c r="CX10" i="66"/>
  <c r="AN11" i="66"/>
  <c r="CY11" i="66"/>
  <c r="Q7" i="66"/>
  <c r="AC7" i="66"/>
  <c r="CP7" i="66"/>
  <c r="AM8" i="66"/>
  <c r="BK8" i="66"/>
  <c r="AM9" i="66"/>
  <c r="CX9" i="66"/>
  <c r="M10" i="66"/>
  <c r="AM10" i="66"/>
  <c r="CL10" i="66"/>
  <c r="N11" i="66"/>
  <c r="CA11" i="66"/>
  <c r="E7" i="66"/>
  <c r="CD7" i="66"/>
  <c r="Y8" i="66"/>
  <c r="CL8" i="66"/>
  <c r="AY9" i="66"/>
  <c r="AY10" i="66"/>
  <c r="BL11" i="66"/>
  <c r="AQ7" i="66"/>
  <c r="CX8" i="66"/>
  <c r="BK9" i="66"/>
  <c r="BK10" i="66"/>
  <c r="B11" i="66"/>
  <c r="AZ11" i="66"/>
  <c r="FQ137" i="66"/>
  <c r="I13" i="66"/>
  <c r="U13" i="66"/>
  <c r="AG13" i="66"/>
  <c r="AU13" i="66"/>
  <c r="BG13" i="66"/>
  <c r="BV13" i="66"/>
  <c r="CH13" i="66"/>
  <c r="CT13" i="66"/>
  <c r="E14" i="66"/>
  <c r="Q14" i="66"/>
  <c r="AC14" i="66"/>
  <c r="AQ14" i="66"/>
  <c r="BC14" i="66"/>
  <c r="BO14" i="66"/>
  <c r="CD14" i="66"/>
  <c r="CP14" i="66"/>
  <c r="Q13" i="66"/>
  <c r="B9" i="66"/>
  <c r="CO14" i="66"/>
  <c r="H13" i="66"/>
  <c r="T13" i="66"/>
  <c r="AF13" i="66"/>
  <c r="AT13" i="66"/>
  <c r="BF13" i="66"/>
  <c r="BU13" i="66"/>
  <c r="CG13" i="66"/>
  <c r="CS13" i="66"/>
  <c r="D14" i="66"/>
  <c r="BB14" i="66"/>
  <c r="BN14" i="66"/>
  <c r="CC14" i="66"/>
  <c r="EI190" i="66"/>
  <c r="AP14" i="66"/>
  <c r="AB14" i="66"/>
  <c r="P14" i="66"/>
  <c r="BH8" i="66"/>
  <c r="AD7" i="66"/>
  <c r="CQ7" i="66"/>
  <c r="AZ8" i="66"/>
  <c r="CA9" i="66"/>
  <c r="AS7" i="66"/>
  <c r="O8" i="66"/>
  <c r="BM8" i="66"/>
  <c r="O9" i="66"/>
  <c r="AO9" i="66"/>
  <c r="T7" i="66"/>
  <c r="BF7" i="66"/>
  <c r="CS7" i="66"/>
  <c r="AP8" i="66"/>
  <c r="D9" i="66"/>
  <c r="B7" i="66"/>
  <c r="N7" i="66"/>
  <c r="Z7" i="66"/>
  <c r="AN7" i="66"/>
  <c r="AZ7" i="66"/>
  <c r="BL7" i="66"/>
  <c r="CA7" i="66"/>
  <c r="CM7" i="66"/>
  <c r="CY7" i="66"/>
  <c r="J8" i="66"/>
  <c r="V8" i="66"/>
  <c r="AH8" i="66"/>
  <c r="AV8" i="66"/>
  <c r="BW8" i="66"/>
  <c r="CI8" i="66"/>
  <c r="CU8" i="66"/>
  <c r="J9" i="66"/>
  <c r="V9" i="66"/>
  <c r="AH9" i="66"/>
  <c r="AV9" i="66"/>
  <c r="BH9" i="66"/>
  <c r="CM8" i="66"/>
  <c r="BL9" i="66"/>
  <c r="N10" i="66"/>
  <c r="Z10" i="66"/>
  <c r="AN10" i="66"/>
  <c r="AZ10" i="66"/>
  <c r="BL10" i="66"/>
  <c r="CA10" i="66"/>
  <c r="CM10" i="66"/>
  <c r="CY10" i="66"/>
  <c r="C11" i="66"/>
  <c r="O11" i="66"/>
  <c r="AA11" i="66"/>
  <c r="AO11" i="66"/>
  <c r="BA11" i="66"/>
  <c r="BM11" i="66"/>
  <c r="CB11" i="66"/>
  <c r="CN11" i="66"/>
  <c r="D12" i="66"/>
  <c r="P12" i="66"/>
  <c r="AB12" i="66"/>
  <c r="AP12" i="66"/>
  <c r="BB12" i="66"/>
  <c r="BN12" i="66"/>
  <c r="CC12" i="66"/>
  <c r="CO12" i="66"/>
  <c r="FQ207" i="66"/>
  <c r="R7" i="66"/>
  <c r="CE7" i="66"/>
  <c r="CA8" i="66"/>
  <c r="CM9" i="66"/>
  <c r="BE7" i="66"/>
  <c r="AA8" i="66"/>
  <c r="B8" i="66"/>
  <c r="CN9" i="66"/>
  <c r="C10" i="66"/>
  <c r="O10" i="66"/>
  <c r="AA10" i="66"/>
  <c r="AO10" i="66"/>
  <c r="BA10" i="66"/>
  <c r="BM10" i="66"/>
  <c r="CB10" i="66"/>
  <c r="CN10" i="66"/>
  <c r="D11" i="66"/>
  <c r="P11" i="66"/>
  <c r="AB11" i="66"/>
  <c r="AP11" i="66"/>
  <c r="BB11" i="66"/>
  <c r="BN11" i="66"/>
  <c r="CC11" i="66"/>
  <c r="CO11" i="66"/>
  <c r="EI136" i="66"/>
  <c r="E12" i="66"/>
  <c r="Q12" i="66"/>
  <c r="AC12" i="66"/>
  <c r="AQ12" i="66"/>
  <c r="BC12" i="66"/>
  <c r="BO12" i="66"/>
  <c r="CD12" i="66"/>
  <c r="CP12" i="66"/>
  <c r="EI191" i="66"/>
  <c r="EI205" i="66"/>
  <c r="N8" i="66"/>
  <c r="CY9" i="66"/>
  <c r="AE7" i="66"/>
  <c r="CF7" i="66"/>
  <c r="C8" i="66"/>
  <c r="BA8" i="66"/>
  <c r="AA9" i="66"/>
  <c r="BA9" i="66"/>
  <c r="AT7" i="66"/>
  <c r="CG7" i="66"/>
  <c r="BB8" i="66"/>
  <c r="AB9" i="66"/>
  <c r="CO9" i="66"/>
  <c r="D10" i="66"/>
  <c r="P10" i="66"/>
  <c r="AB10" i="66"/>
  <c r="AP10" i="66"/>
  <c r="BB10" i="66"/>
  <c r="BN10" i="66"/>
  <c r="CC10" i="66"/>
  <c r="CO10" i="66"/>
  <c r="E11" i="66"/>
  <c r="Q11" i="66"/>
  <c r="AC11" i="66"/>
  <c r="AQ11" i="66"/>
  <c r="BC11" i="66"/>
  <c r="BO11" i="66"/>
  <c r="CD11" i="66"/>
  <c r="CP11" i="66"/>
  <c r="F12" i="66"/>
  <c r="R12" i="66"/>
  <c r="AD12" i="66"/>
  <c r="AR12" i="66"/>
  <c r="BD12" i="66"/>
  <c r="BP12" i="66"/>
  <c r="CE12" i="66"/>
  <c r="CQ12" i="66"/>
  <c r="F14" i="66"/>
  <c r="R14" i="66"/>
  <c r="AD14" i="66"/>
  <c r="AR14" i="66"/>
  <c r="BD14" i="66"/>
  <c r="BP14" i="66"/>
  <c r="CE14" i="66"/>
  <c r="CQ14" i="66"/>
  <c r="U7" i="66"/>
  <c r="AG7" i="66"/>
  <c r="BG7" i="66"/>
  <c r="CH7" i="66"/>
  <c r="Q8" i="66"/>
  <c r="AQ8" i="66"/>
  <c r="BO8" i="66"/>
  <c r="CP8" i="66"/>
  <c r="Q9" i="66"/>
  <c r="AC9" i="66"/>
  <c r="BC9" i="66"/>
  <c r="CD9" i="66"/>
  <c r="E10" i="66"/>
  <c r="AC10" i="66"/>
  <c r="BC10" i="66"/>
  <c r="CD10" i="66"/>
  <c r="R11" i="66"/>
  <c r="AR11" i="66"/>
  <c r="BP11" i="66"/>
  <c r="CQ11" i="66"/>
  <c r="S12" i="66"/>
  <c r="AS12" i="66"/>
  <c r="BE12" i="66"/>
  <c r="CF12" i="66"/>
  <c r="BP7" i="66"/>
  <c r="AN8" i="66"/>
  <c r="AZ9" i="66"/>
  <c r="CB9" i="66"/>
  <c r="CO8" i="66"/>
  <c r="I7" i="66"/>
  <c r="AU7" i="66"/>
  <c r="BV7" i="66"/>
  <c r="CT7" i="66"/>
  <c r="E8" i="66"/>
  <c r="AC8" i="66"/>
  <c r="BC8" i="66"/>
  <c r="CD8" i="66"/>
  <c r="E9" i="66"/>
  <c r="AQ9" i="66"/>
  <c r="BO9" i="66"/>
  <c r="CP9" i="66"/>
  <c r="Q10" i="66"/>
  <c r="AQ10" i="66"/>
  <c r="BO10" i="66"/>
  <c r="CP10" i="66"/>
  <c r="F11" i="66"/>
  <c r="AD11" i="66"/>
  <c r="BD11" i="66"/>
  <c r="CE11" i="66"/>
  <c r="G12" i="66"/>
  <c r="AE12" i="66"/>
  <c r="BT12" i="66"/>
  <c r="CR12" i="66"/>
  <c r="J7" i="66"/>
  <c r="V7" i="66"/>
  <c r="AH7" i="66"/>
  <c r="AV7" i="66"/>
  <c r="BH7" i="66"/>
  <c r="BW7" i="66"/>
  <c r="CI7" i="66"/>
  <c r="CU7" i="66"/>
  <c r="F8" i="66"/>
  <c r="R8" i="66"/>
  <c r="AD8" i="66"/>
  <c r="AR8" i="66"/>
  <c r="BD8" i="66"/>
  <c r="BP8" i="66"/>
  <c r="CE8" i="66"/>
  <c r="CQ8" i="66"/>
  <c r="F9" i="66"/>
  <c r="R9" i="66"/>
  <c r="AD9" i="66"/>
  <c r="AR9" i="66"/>
  <c r="BD9" i="66"/>
  <c r="BP9" i="66"/>
  <c r="CE9" i="66"/>
  <c r="CQ9" i="66"/>
  <c r="AR7" i="66"/>
  <c r="Z8" i="66"/>
  <c r="N9" i="66"/>
  <c r="CN8" i="66"/>
  <c r="AB8" i="66"/>
  <c r="AP9" i="66"/>
  <c r="AK7" i="66"/>
  <c r="G8" i="66"/>
  <c r="AE8" i="66"/>
  <c r="CF8" i="66"/>
  <c r="G9" i="66"/>
  <c r="S9" i="66"/>
  <c r="AE9" i="66"/>
  <c r="AS9" i="66"/>
  <c r="BE9" i="66"/>
  <c r="BT9" i="66"/>
  <c r="CF9" i="66"/>
  <c r="CR9" i="66"/>
  <c r="G10" i="66"/>
  <c r="S10" i="66"/>
  <c r="AE10" i="66"/>
  <c r="AS10" i="66"/>
  <c r="BE10" i="66"/>
  <c r="BT10" i="66"/>
  <c r="CF10" i="66"/>
  <c r="CR10" i="66"/>
  <c r="H11" i="66"/>
  <c r="T11" i="66"/>
  <c r="AF11" i="66"/>
  <c r="AT11" i="66"/>
  <c r="BF11" i="66"/>
  <c r="BU11" i="66"/>
  <c r="CG11" i="66"/>
  <c r="CS11" i="66"/>
  <c r="F7" i="66"/>
  <c r="BD7" i="66"/>
  <c r="CY8" i="66"/>
  <c r="AN9" i="66"/>
  <c r="S7" i="66"/>
  <c r="BT7" i="66"/>
  <c r="AO8" i="66"/>
  <c r="C9" i="66"/>
  <c r="BM9" i="66"/>
  <c r="AF7" i="66"/>
  <c r="P8" i="66"/>
  <c r="CC8" i="66"/>
  <c r="BB9" i="66"/>
  <c r="CC9" i="66"/>
  <c r="W7" i="66"/>
  <c r="AW7" i="66"/>
  <c r="BI7" i="66"/>
  <c r="CJ7" i="66"/>
  <c r="CV7" i="66"/>
  <c r="AS8" i="66"/>
  <c r="BT8" i="66"/>
  <c r="L7" i="66"/>
  <c r="AL7" i="66"/>
  <c r="BJ7" i="66"/>
  <c r="CK7" i="66"/>
  <c r="T8" i="66"/>
  <c r="AT8" i="66"/>
  <c r="BU8" i="66"/>
  <c r="CS8" i="66"/>
  <c r="H9" i="66"/>
  <c r="AT9" i="66"/>
  <c r="BU9" i="66"/>
  <c r="CG9" i="66"/>
  <c r="H10" i="66"/>
  <c r="T10" i="66"/>
  <c r="AT10" i="66"/>
  <c r="BU10" i="66"/>
  <c r="CG10" i="66"/>
  <c r="I11" i="66"/>
  <c r="U11" i="66"/>
  <c r="AU11" i="66"/>
  <c r="BG11" i="66"/>
  <c r="BV11" i="66"/>
  <c r="CT11" i="66"/>
  <c r="J12" i="66"/>
  <c r="AH12" i="66"/>
  <c r="AV12" i="66"/>
  <c r="BW12" i="66"/>
  <c r="CI12" i="66"/>
  <c r="L13" i="66"/>
  <c r="X13" i="66"/>
  <c r="AL13" i="66"/>
  <c r="AX13" i="66"/>
  <c r="BJ13" i="66"/>
  <c r="BY13" i="66"/>
  <c r="CK13" i="66"/>
  <c r="CW13" i="66"/>
  <c r="FQ190" i="66"/>
  <c r="J14" i="66"/>
  <c r="V14" i="66"/>
  <c r="AH14" i="66"/>
  <c r="AV14" i="66"/>
  <c r="BH14" i="66"/>
  <c r="BW14" i="66"/>
  <c r="CI14" i="66"/>
  <c r="CU14" i="66"/>
  <c r="BL8" i="66"/>
  <c r="Z9" i="66"/>
  <c r="G7" i="66"/>
  <c r="CR7" i="66"/>
  <c r="CB8" i="66"/>
  <c r="H7" i="66"/>
  <c r="BU7" i="66"/>
  <c r="D8" i="66"/>
  <c r="BN8" i="66"/>
  <c r="P9" i="66"/>
  <c r="BN9" i="66"/>
  <c r="K7" i="66"/>
  <c r="BX7" i="66"/>
  <c r="S8" i="66"/>
  <c r="BE8" i="66"/>
  <c r="CR8" i="66"/>
  <c r="X7" i="66"/>
  <c r="AX7" i="66"/>
  <c r="BY7" i="66"/>
  <c r="CW7" i="66"/>
  <c r="H8" i="66"/>
  <c r="AF8" i="66"/>
  <c r="BF8" i="66"/>
  <c r="CG8" i="66"/>
  <c r="T9" i="66"/>
  <c r="AF9" i="66"/>
  <c r="BF9" i="66"/>
  <c r="CS9" i="66"/>
  <c r="AF10" i="66"/>
  <c r="BF10" i="66"/>
  <c r="CS10" i="66"/>
  <c r="AG11" i="66"/>
  <c r="CH11" i="66"/>
  <c r="V12" i="66"/>
  <c r="BH12" i="66"/>
  <c r="CU12" i="66"/>
  <c r="M7" i="66"/>
  <c r="Y7" i="66"/>
  <c r="AM7" i="66"/>
  <c r="AY7" i="66"/>
  <c r="BK7" i="66"/>
  <c r="BZ7" i="66"/>
  <c r="CL7" i="66"/>
  <c r="CX7" i="66"/>
  <c r="I8" i="66"/>
  <c r="U8" i="66"/>
  <c r="AG8" i="66"/>
  <c r="AU8" i="66"/>
  <c r="BG8" i="66"/>
  <c r="BV8" i="66"/>
  <c r="CH8" i="66"/>
  <c r="CT8" i="66"/>
  <c r="EI195" i="66"/>
  <c r="G14" i="66"/>
  <c r="S14" i="66"/>
  <c r="AE14" i="66"/>
  <c r="AS14" i="66"/>
  <c r="BE14" i="66"/>
  <c r="BT14" i="66"/>
  <c r="CF14" i="66"/>
  <c r="CR14" i="66"/>
  <c r="EI218" i="66"/>
  <c r="F10" i="66"/>
  <c r="R10" i="66"/>
  <c r="AD10" i="66"/>
  <c r="AR10" i="66"/>
  <c r="BD10" i="66"/>
  <c r="BP10" i="66"/>
  <c r="CE10" i="66"/>
  <c r="CQ10" i="66"/>
  <c r="G11" i="66"/>
  <c r="S11" i="66"/>
  <c r="AE11" i="66"/>
  <c r="AS11" i="66"/>
  <c r="BE11" i="66"/>
  <c r="BT11" i="66"/>
  <c r="CF11" i="66"/>
  <c r="CR11" i="66"/>
  <c r="EI137" i="66"/>
  <c r="H12" i="66"/>
  <c r="T12" i="66"/>
  <c r="AF12" i="66"/>
  <c r="AT12" i="66"/>
  <c r="BF12" i="66"/>
  <c r="BU12" i="66"/>
  <c r="CG12" i="66"/>
  <c r="CS12" i="66"/>
  <c r="J13" i="66"/>
  <c r="V13" i="66"/>
  <c r="AH13" i="66"/>
  <c r="AV13" i="66"/>
  <c r="BH13" i="66"/>
  <c r="BW13" i="66"/>
  <c r="CI13" i="66"/>
  <c r="CU13" i="66"/>
  <c r="FQ189" i="66"/>
  <c r="H14" i="66"/>
  <c r="T14" i="66"/>
  <c r="AF14" i="66"/>
  <c r="AT14" i="66"/>
  <c r="BF14" i="66"/>
  <c r="BU14" i="66"/>
  <c r="CG14" i="66"/>
  <c r="CS14" i="66"/>
  <c r="I12" i="66"/>
  <c r="U12" i="66"/>
  <c r="AG12" i="66"/>
  <c r="AU12" i="66"/>
  <c r="BG12" i="66"/>
  <c r="BV12" i="66"/>
  <c r="CH12" i="66"/>
  <c r="CT12" i="66"/>
  <c r="K13" i="66"/>
  <c r="W13" i="66"/>
  <c r="AK13" i="66"/>
  <c r="AW13" i="66"/>
  <c r="BI13" i="66"/>
  <c r="BX13" i="66"/>
  <c r="CJ13" i="66"/>
  <c r="CV13" i="66"/>
  <c r="I14" i="66"/>
  <c r="U14" i="66"/>
  <c r="AG14" i="66"/>
  <c r="AU14" i="66"/>
  <c r="BG14" i="66"/>
  <c r="BV14" i="66"/>
  <c r="CH14" i="66"/>
  <c r="CT14" i="66"/>
  <c r="EI207" i="66"/>
  <c r="I9" i="66"/>
  <c r="U9" i="66"/>
  <c r="AG9" i="66"/>
  <c r="AU9" i="66"/>
  <c r="BG9" i="66"/>
  <c r="BV9" i="66"/>
  <c r="CH9" i="66"/>
  <c r="CT9" i="66"/>
  <c r="I10" i="66"/>
  <c r="U10" i="66"/>
  <c r="AG10" i="66"/>
  <c r="AU10" i="66"/>
  <c r="BG10" i="66"/>
  <c r="BV10" i="66"/>
  <c r="CH10" i="66"/>
  <c r="CT10" i="66"/>
  <c r="J11" i="66"/>
  <c r="V11" i="66"/>
  <c r="AH11" i="66"/>
  <c r="AV11" i="66"/>
  <c r="BH11" i="66"/>
  <c r="BW11" i="66"/>
  <c r="CI11" i="66"/>
  <c r="CU11" i="66"/>
  <c r="K12" i="66"/>
  <c r="W12" i="66"/>
  <c r="AK12" i="66"/>
  <c r="AW12" i="66"/>
  <c r="BI12" i="66"/>
  <c r="BX12" i="66"/>
  <c r="CJ12" i="66"/>
  <c r="CV12" i="66"/>
  <c r="M13" i="66"/>
  <c r="Y13" i="66"/>
  <c r="AM13" i="66"/>
  <c r="AY13" i="66"/>
  <c r="BK13" i="66"/>
  <c r="BZ13" i="66"/>
  <c r="CL13" i="66"/>
  <c r="CX13" i="66"/>
  <c r="K14" i="66"/>
  <c r="W14" i="66"/>
  <c r="AK14" i="66"/>
  <c r="AW14" i="66"/>
  <c r="BI14" i="66"/>
  <c r="BX14" i="66"/>
  <c r="CJ14" i="66"/>
  <c r="CV14" i="66"/>
  <c r="B14" i="66"/>
  <c r="CI9" i="66"/>
  <c r="AV10" i="66"/>
  <c r="CI10" i="66"/>
  <c r="AK11" i="66"/>
  <c r="BX11" i="66"/>
  <c r="FQ136" i="66"/>
  <c r="L12" i="66"/>
  <c r="X12" i="66"/>
  <c r="AL12" i="66"/>
  <c r="AX12" i="66"/>
  <c r="BJ12" i="66"/>
  <c r="BY12" i="66"/>
  <c r="CK12" i="66"/>
  <c r="CW12" i="66"/>
  <c r="N13" i="66"/>
  <c r="Z13" i="66"/>
  <c r="AN13" i="66"/>
  <c r="AZ13" i="66"/>
  <c r="BL13" i="66"/>
  <c r="CA13" i="66"/>
  <c r="CM13" i="66"/>
  <c r="CY13" i="66"/>
  <c r="FQ191" i="66"/>
  <c r="L14" i="66"/>
  <c r="X14" i="66"/>
  <c r="AL14" i="66"/>
  <c r="AX14" i="66"/>
  <c r="BJ14" i="66"/>
  <c r="BY14" i="66"/>
  <c r="CK14" i="66"/>
  <c r="CW14" i="66"/>
  <c r="FQ205" i="66"/>
  <c r="BW9" i="66"/>
  <c r="CU9" i="66"/>
  <c r="J10" i="66"/>
  <c r="V10" i="66"/>
  <c r="AH10" i="66"/>
  <c r="BH10" i="66"/>
  <c r="BW10" i="66"/>
  <c r="CU10" i="66"/>
  <c r="K11" i="66"/>
  <c r="W11" i="66"/>
  <c r="AW11" i="66"/>
  <c r="BI11" i="66"/>
  <c r="CJ11" i="66"/>
  <c r="CV11" i="66"/>
  <c r="C7" i="66"/>
  <c r="O7" i="66"/>
  <c r="AA7" i="66"/>
  <c r="AO7" i="66"/>
  <c r="BA7" i="66"/>
  <c r="BM7" i="66"/>
  <c r="CB7" i="66"/>
  <c r="CN7" i="66"/>
  <c r="K8" i="66"/>
  <c r="W8" i="66"/>
  <c r="AK8" i="66"/>
  <c r="AW8" i="66"/>
  <c r="BI8" i="66"/>
  <c r="BX8" i="66"/>
  <c r="CJ8" i="66"/>
  <c r="CV8" i="66"/>
  <c r="K9" i="66"/>
  <c r="W9" i="66"/>
  <c r="AK9" i="66"/>
  <c r="AW9" i="66"/>
  <c r="BI9" i="66"/>
  <c r="BX9" i="66"/>
  <c r="CJ9" i="66"/>
  <c r="CV9" i="66"/>
  <c r="K10" i="66"/>
  <c r="W10" i="66"/>
  <c r="AK10" i="66"/>
  <c r="AW10" i="66"/>
  <c r="BI10" i="66"/>
  <c r="BX10" i="66"/>
  <c r="CJ10" i="66"/>
  <c r="CV10" i="66"/>
  <c r="L11" i="66"/>
  <c r="X11" i="66"/>
  <c r="AL11" i="66"/>
  <c r="AX11" i="66"/>
  <c r="BJ11" i="66"/>
  <c r="BY11" i="66"/>
  <c r="CK11" i="66"/>
  <c r="CW11" i="66"/>
  <c r="M12" i="66"/>
  <c r="Y12" i="66"/>
  <c r="AM12" i="66"/>
  <c r="AY12" i="66"/>
  <c r="BK12" i="66"/>
  <c r="BZ12" i="66"/>
  <c r="CL12" i="66"/>
  <c r="CX12" i="66"/>
  <c r="C13" i="66"/>
  <c r="O13" i="66"/>
  <c r="AA13" i="66"/>
  <c r="AO13" i="66"/>
  <c r="BA13" i="66"/>
  <c r="BM13" i="66"/>
  <c r="CB13" i="66"/>
  <c r="CN13" i="66"/>
  <c r="EI189" i="66"/>
  <c r="M14" i="66"/>
  <c r="Y14" i="66"/>
  <c r="AM14" i="66"/>
  <c r="AY14" i="66"/>
  <c r="BK14" i="66"/>
  <c r="BZ14" i="66"/>
  <c r="CL14" i="66"/>
  <c r="CX14" i="66"/>
  <c r="D7" i="66"/>
  <c r="P7" i="66"/>
  <c r="AB7" i="66"/>
  <c r="AP7" i="66"/>
  <c r="BB7" i="66"/>
  <c r="BN7" i="66"/>
  <c r="CC7" i="66"/>
  <c r="CO7" i="66"/>
  <c r="L8" i="66"/>
  <c r="X8" i="66"/>
  <c r="AL8" i="66"/>
  <c r="AX8" i="66"/>
  <c r="BJ8" i="66"/>
  <c r="BY8" i="66"/>
  <c r="CK8" i="66"/>
  <c r="CW8" i="66"/>
  <c r="L9" i="66"/>
  <c r="X9" i="66"/>
  <c r="AL9" i="66"/>
  <c r="AX9" i="66"/>
  <c r="BJ9" i="66"/>
  <c r="BY9" i="66"/>
  <c r="CK9" i="66"/>
  <c r="CW9" i="66"/>
  <c r="L10" i="66"/>
  <c r="X10" i="66"/>
  <c r="AL10" i="66"/>
  <c r="AX10" i="66"/>
  <c r="BJ10" i="66"/>
  <c r="BY10" i="66"/>
  <c r="CK10" i="66"/>
  <c r="CW10" i="66"/>
  <c r="M11" i="66"/>
  <c r="Y11" i="66"/>
  <c r="AM11" i="66"/>
  <c r="AY11" i="66"/>
  <c r="BK11" i="66"/>
  <c r="BZ11" i="66"/>
  <c r="CL11" i="66"/>
  <c r="CX11" i="66"/>
  <c r="N12" i="66"/>
  <c r="Z12" i="66"/>
  <c r="AN12" i="66"/>
  <c r="AZ12" i="66"/>
  <c r="BL12" i="66"/>
  <c r="CA12" i="66"/>
  <c r="CM12" i="66"/>
  <c r="CY12" i="66"/>
  <c r="D13" i="66"/>
  <c r="P13" i="66"/>
  <c r="AB13" i="66"/>
  <c r="AP13" i="66"/>
  <c r="BB13" i="66"/>
  <c r="BN13" i="66"/>
  <c r="CC13" i="66"/>
  <c r="CO13" i="66"/>
  <c r="N14" i="66"/>
  <c r="Z14" i="66"/>
  <c r="AN14" i="66"/>
  <c r="AZ14" i="66"/>
  <c r="BL14" i="66"/>
  <c r="CA14" i="66"/>
  <c r="CM14" i="66"/>
  <c r="CY14" i="66"/>
  <c r="FQ218" i="66"/>
  <c r="EC210" i="66"/>
  <c r="DZ210" i="66"/>
  <c r="EA210" i="66"/>
  <c r="DP210" i="66"/>
  <c r="DD210" i="66"/>
  <c r="DR210" i="66"/>
  <c r="DF210" i="66"/>
  <c r="DH210" i="66"/>
  <c r="DI210" i="66"/>
  <c r="DV210" i="66"/>
  <c r="DM210" i="66"/>
  <c r="DN210" i="66"/>
  <c r="EB210" i="66"/>
  <c r="ED210" i="66"/>
  <c r="DE210" i="66"/>
  <c r="EG210" i="66"/>
  <c r="DU210" i="66"/>
  <c r="DJ210" i="66"/>
  <c r="DW210" i="66"/>
  <c r="DO210" i="66"/>
  <c r="DQ210" i="66"/>
  <c r="EF210" i="66"/>
  <c r="DT210" i="66"/>
  <c r="EH210" i="66"/>
  <c r="DK210" i="66"/>
  <c r="DX210" i="66"/>
  <c r="DG210" i="66"/>
  <c r="DS210" i="66"/>
  <c r="DC27" i="66"/>
  <c r="CZ27" i="66"/>
  <c r="BS27" i="66"/>
  <c r="DA27" i="66"/>
  <c r="AE27" i="66" l="1"/>
  <c r="FQ210" i="66"/>
  <c r="AQ27" i="66"/>
  <c r="CX28" i="66"/>
  <c r="P27" i="66"/>
  <c r="F28" i="66"/>
  <c r="AZ28" i="66"/>
  <c r="Q27" i="66"/>
  <c r="AH28" i="66"/>
  <c r="G28" i="66"/>
  <c r="L28" i="66"/>
  <c r="B28" i="66"/>
  <c r="BL27" i="66"/>
  <c r="H27" i="66"/>
  <c r="AN28" i="66"/>
  <c r="AL28" i="66"/>
  <c r="AB27" i="66"/>
  <c r="AW27" i="66"/>
  <c r="CH27" i="66"/>
  <c r="R28" i="66"/>
  <c r="BU28" i="66"/>
  <c r="G27" i="66"/>
  <c r="CU27" i="66"/>
  <c r="CE28" i="66"/>
  <c r="CD15" i="66"/>
  <c r="C28" i="66"/>
  <c r="AA28" i="66"/>
  <c r="CM27" i="66"/>
  <c r="BH27" i="66"/>
  <c r="K28" i="66"/>
  <c r="BW27" i="66"/>
  <c r="T27" i="66"/>
  <c r="K27" i="66"/>
  <c r="BW28" i="66"/>
  <c r="CI28" i="66"/>
  <c r="M27" i="66"/>
  <c r="BZ28" i="66"/>
  <c r="CF28" i="66"/>
  <c r="D27" i="66"/>
  <c r="CU28" i="66"/>
  <c r="BG27" i="66"/>
  <c r="AV28" i="66"/>
  <c r="CB27" i="66"/>
  <c r="J28" i="66"/>
  <c r="CK28" i="66"/>
  <c r="CA28" i="66"/>
  <c r="CG28" i="66"/>
  <c r="B15" i="66"/>
  <c r="D5" i="67" s="1"/>
  <c r="BL28" i="66"/>
  <c r="BO27" i="66"/>
  <c r="CN28" i="66"/>
  <c r="N27" i="66"/>
  <c r="AH27" i="66"/>
  <c r="AW28" i="66"/>
  <c r="CT28" i="66"/>
  <c r="AO27" i="66"/>
  <c r="E28" i="66"/>
  <c r="BE27" i="66"/>
  <c r="AB28" i="66"/>
  <c r="CM28" i="66"/>
  <c r="BV28" i="66"/>
  <c r="AT28" i="66"/>
  <c r="BF15" i="66"/>
  <c r="P26" i="67" s="1"/>
  <c r="AU28" i="66"/>
  <c r="BO28" i="66"/>
  <c r="CP27" i="66"/>
  <c r="C27" i="66"/>
  <c r="CG27" i="66"/>
  <c r="CW15" i="66"/>
  <c r="I34" i="67" s="1"/>
  <c r="Y28" i="66"/>
  <c r="M28" i="66"/>
  <c r="CQ28" i="66"/>
  <c r="CR28" i="66"/>
  <c r="AS27" i="66"/>
  <c r="CB28" i="66"/>
  <c r="BC28" i="66"/>
  <c r="BX28" i="66"/>
  <c r="AS28" i="66"/>
  <c r="AC28" i="66"/>
  <c r="O15" i="66"/>
  <c r="D18" i="67" s="1"/>
  <c r="AF15" i="66"/>
  <c r="D35" i="67" s="1"/>
  <c r="V27" i="66"/>
  <c r="AN27" i="66"/>
  <c r="AX28" i="66"/>
  <c r="BP28" i="66"/>
  <c r="CW27" i="66"/>
  <c r="BT28" i="66"/>
  <c r="S15" i="66"/>
  <c r="D22" i="67" s="1"/>
  <c r="BZ15" i="66"/>
  <c r="J27" i="66"/>
  <c r="Q28" i="66"/>
  <c r="V28" i="66"/>
  <c r="AG28" i="66"/>
  <c r="BY28" i="66"/>
  <c r="U28" i="66"/>
  <c r="BD28" i="66"/>
  <c r="CL15" i="66"/>
  <c r="BU27" i="66"/>
  <c r="CK27" i="66"/>
  <c r="BB15" i="66"/>
  <c r="P22" i="67" s="1"/>
  <c r="G15" i="66"/>
  <c r="D10" i="67" s="1"/>
  <c r="CY27" i="66"/>
  <c r="W28" i="66"/>
  <c r="BV15" i="66"/>
  <c r="BJ28" i="66"/>
  <c r="I28" i="66"/>
  <c r="AR28" i="66"/>
  <c r="CC15" i="66"/>
  <c r="CS28" i="66"/>
  <c r="Z28" i="66"/>
  <c r="B27" i="66"/>
  <c r="K15" i="66"/>
  <c r="D14" i="67" s="1"/>
  <c r="T28" i="66"/>
  <c r="N28" i="66"/>
  <c r="CJ28" i="66"/>
  <c r="AM15" i="66"/>
  <c r="P7" i="67" s="1"/>
  <c r="CP28" i="66"/>
  <c r="BB28" i="66"/>
  <c r="C15" i="66"/>
  <c r="D6" i="67" s="1"/>
  <c r="BK15" i="66"/>
  <c r="P31" i="67" s="1"/>
  <c r="Z27" i="66"/>
  <c r="CI27" i="66"/>
  <c r="CO28" i="66"/>
  <c r="AY15" i="66"/>
  <c r="P19" i="67" s="1"/>
  <c r="AV27" i="66"/>
  <c r="CX15" i="66"/>
  <c r="I35" i="67" s="1"/>
  <c r="BG28" i="66"/>
  <c r="BX27" i="66"/>
  <c r="AF28" i="66"/>
  <c r="BC15" i="66"/>
  <c r="P23" i="67" s="1"/>
  <c r="CC28" i="66"/>
  <c r="BV27" i="66"/>
  <c r="AM28" i="66"/>
  <c r="CW28" i="66"/>
  <c r="AK28" i="66"/>
  <c r="CH28" i="66"/>
  <c r="AG27" i="66"/>
  <c r="BF28" i="66"/>
  <c r="AC15" i="66"/>
  <c r="D32" i="67" s="1"/>
  <c r="AA27" i="66"/>
  <c r="CV15" i="66"/>
  <c r="BJ15" i="66"/>
  <c r="P30" i="67" s="1"/>
  <c r="BN15" i="66"/>
  <c r="P34" i="67" s="1"/>
  <c r="AR15" i="66"/>
  <c r="P12" i="67" s="1"/>
  <c r="Q15" i="66"/>
  <c r="D20" i="67" s="1"/>
  <c r="BF27" i="66"/>
  <c r="CV28" i="66"/>
  <c r="EI210" i="66"/>
  <c r="BY15" i="66"/>
  <c r="BX15" i="66"/>
  <c r="I9" i="67" s="1"/>
  <c r="AD28" i="66"/>
  <c r="L15" i="66"/>
  <c r="D15" i="67" s="1"/>
  <c r="AE28" i="66"/>
  <c r="CP15" i="66"/>
  <c r="I27" i="67" s="1"/>
  <c r="AH15" i="66"/>
  <c r="Z15" i="66"/>
  <c r="D29" i="67" s="1"/>
  <c r="H28" i="66"/>
  <c r="BD15" i="66"/>
  <c r="P24" i="67" s="1"/>
  <c r="H15" i="66"/>
  <c r="D11" i="67" s="1"/>
  <c r="BC27" i="66"/>
  <c r="S28" i="66"/>
  <c r="BO15" i="66"/>
  <c r="P35" i="67" s="1"/>
  <c r="CO15" i="66"/>
  <c r="V15" i="66"/>
  <c r="D25" i="67" s="1"/>
  <c r="N15" i="66"/>
  <c r="D17" i="67" s="1"/>
  <c r="CA15" i="66"/>
  <c r="BA15" i="66"/>
  <c r="P21" i="67" s="1"/>
  <c r="BJ27" i="66"/>
  <c r="CK15" i="66"/>
  <c r="I22" i="67" s="1"/>
  <c r="CJ15" i="66"/>
  <c r="AL15" i="66"/>
  <c r="P6" i="67" s="1"/>
  <c r="AS15" i="66"/>
  <c r="P13" i="67" s="1"/>
  <c r="BM15" i="66"/>
  <c r="P33" i="67" s="1"/>
  <c r="AK15" i="66"/>
  <c r="P5" i="67" s="1"/>
  <c r="AQ15" i="66"/>
  <c r="P11" i="67" s="1"/>
  <c r="CF15" i="66"/>
  <c r="J15" i="66"/>
  <c r="D13" i="67" s="1"/>
  <c r="CU15" i="66"/>
  <c r="I32" i="67" s="1"/>
  <c r="AX15" i="66"/>
  <c r="P18" i="67" s="1"/>
  <c r="AP15" i="66"/>
  <c r="P10" i="67" s="1"/>
  <c r="E15" i="66"/>
  <c r="D8" i="67" s="1"/>
  <c r="P15" i="66"/>
  <c r="D19" i="67" s="1"/>
  <c r="P28" i="66"/>
  <c r="CM15" i="66"/>
  <c r="I24" i="67" s="1"/>
  <c r="CT15" i="66"/>
  <c r="CI15" i="66"/>
  <c r="I20" i="67" s="1"/>
  <c r="BG15" i="66"/>
  <c r="P27" i="67" s="1"/>
  <c r="X15" i="66"/>
  <c r="D27" i="67" s="1"/>
  <c r="CH15" i="66"/>
  <c r="I19" i="67" s="1"/>
  <c r="CS15" i="66"/>
  <c r="AG15" i="66"/>
  <c r="Y15" i="66"/>
  <c r="D28" i="67" s="1"/>
  <c r="BE15" i="66"/>
  <c r="P25" i="67" s="1"/>
  <c r="CB15" i="66"/>
  <c r="I13" i="67" s="1"/>
  <c r="T15" i="66"/>
  <c r="D23" i="67" s="1"/>
  <c r="AW15" i="66"/>
  <c r="P17" i="67" s="1"/>
  <c r="F15" i="66"/>
  <c r="D9" i="67" s="1"/>
  <c r="BL15" i="66"/>
  <c r="P32" i="67" s="1"/>
  <c r="Z32" i="67" s="1"/>
  <c r="BP15" i="66"/>
  <c r="BW15" i="66"/>
  <c r="I8" i="67" s="1"/>
  <c r="BU15" i="66"/>
  <c r="I6" i="67" s="1"/>
  <c r="AD15" i="66"/>
  <c r="D33" i="67" s="1"/>
  <c r="D15" i="66"/>
  <c r="D7" i="67" s="1"/>
  <c r="AC27" i="66"/>
  <c r="O28" i="66"/>
  <c r="D28" i="66"/>
  <c r="S27" i="66"/>
  <c r="U15" i="66"/>
  <c r="D24" i="67" s="1"/>
  <c r="M15" i="66"/>
  <c r="D16" i="67" s="1"/>
  <c r="CR15" i="66"/>
  <c r="CQ15" i="66"/>
  <c r="BH15" i="66"/>
  <c r="P28" i="67" s="1"/>
  <c r="AZ15" i="66"/>
  <c r="P20" i="67" s="1"/>
  <c r="AB15" i="66"/>
  <c r="D31" i="67" s="1"/>
  <c r="CY15" i="66"/>
  <c r="AU15" i="66"/>
  <c r="P15" i="67" s="1"/>
  <c r="AT15" i="66"/>
  <c r="P14" i="67" s="1"/>
  <c r="BI15" i="66"/>
  <c r="P29" i="67" s="1"/>
  <c r="BT15" i="66"/>
  <c r="CN15" i="66"/>
  <c r="R15" i="66"/>
  <c r="D21" i="67" s="1"/>
  <c r="X28" i="66"/>
  <c r="W15" i="66"/>
  <c r="D26" i="67" s="1"/>
  <c r="I15" i="66"/>
  <c r="D12" i="67" s="1"/>
  <c r="AE15" i="66"/>
  <c r="D34" i="67" s="1"/>
  <c r="CE15" i="66"/>
  <c r="AV15" i="66"/>
  <c r="P16" i="67" s="1"/>
  <c r="U27" i="66"/>
  <c r="CG15" i="66"/>
  <c r="I18" i="67" s="1"/>
  <c r="AA15" i="66"/>
  <c r="D30" i="67" s="1"/>
  <c r="AN15" i="66"/>
  <c r="P8" i="67" s="1"/>
  <c r="AO15" i="66"/>
  <c r="P9" i="67" s="1"/>
  <c r="AO28" i="66"/>
  <c r="AU27" i="66"/>
  <c r="BI28" i="66"/>
  <c r="BM28" i="66"/>
  <c r="AY28" i="66"/>
  <c r="AZ27" i="66"/>
  <c r="AP28" i="66"/>
  <c r="BN27" i="66"/>
  <c r="BN28" i="66"/>
  <c r="BE28" i="66"/>
  <c r="BB27" i="66"/>
  <c r="BA28" i="66"/>
  <c r="BK28" i="66"/>
  <c r="AP27" i="66"/>
  <c r="CY28" i="66"/>
  <c r="BT27" i="66"/>
  <c r="CF27" i="66"/>
  <c r="CT27" i="66"/>
  <c r="CD28" i="66"/>
  <c r="CR27" i="66"/>
  <c r="CO27" i="66"/>
  <c r="BK27" i="66"/>
  <c r="X27" i="66"/>
  <c r="E27" i="66"/>
  <c r="L27" i="66"/>
  <c r="CV27" i="66"/>
  <c r="O27" i="66"/>
  <c r="CQ27" i="66"/>
  <c r="CA27" i="66"/>
  <c r="BH28" i="66"/>
  <c r="CJ27" i="66"/>
  <c r="CE27" i="66"/>
  <c r="BI27" i="66"/>
  <c r="BP27" i="66"/>
  <c r="CX27" i="66"/>
  <c r="AQ28" i="66"/>
  <c r="CL27" i="66"/>
  <c r="W27" i="66"/>
  <c r="BD27" i="66"/>
  <c r="BZ27" i="66"/>
  <c r="AX27" i="66"/>
  <c r="BM27" i="66"/>
  <c r="AT27" i="66"/>
  <c r="AR27" i="66"/>
  <c r="AY27" i="66"/>
  <c r="CN27" i="66"/>
  <c r="AK27" i="66"/>
  <c r="BA27" i="66"/>
  <c r="AD27" i="66"/>
  <c r="AM27" i="66"/>
  <c r="R27" i="66"/>
  <c r="CC27" i="66"/>
  <c r="F27" i="66"/>
  <c r="CS27" i="66"/>
  <c r="Y27" i="66"/>
  <c r="I27" i="66"/>
  <c r="AF27" i="66"/>
  <c r="BY27" i="66"/>
  <c r="AL27" i="66"/>
  <c r="CD27" i="66"/>
  <c r="CL28" i="66"/>
  <c r="I33" i="21"/>
  <c r="F33" i="21"/>
  <c r="E33" i="21" s="1"/>
  <c r="D33" i="21"/>
  <c r="I32" i="21"/>
  <c r="O32" i="21" s="1"/>
  <c r="F32" i="21"/>
  <c r="E32" i="21" s="1"/>
  <c r="D32" i="21"/>
  <c r="G32" i="21" s="1"/>
  <c r="E33" i="67"/>
  <c r="E32" i="67"/>
  <c r="AJ32" i="67" s="1"/>
  <c r="AF31" i="67"/>
  <c r="AB31" i="67"/>
  <c r="R31" i="67"/>
  <c r="Q31" i="67"/>
  <c r="K31" i="67"/>
  <c r="J31" i="67"/>
  <c r="E31" i="67"/>
  <c r="CU2" i="7"/>
  <c r="Q110" i="15"/>
  <c r="R110" i="15" s="1"/>
  <c r="Q111" i="15"/>
  <c r="R111" i="15" s="1"/>
  <c r="Q109" i="15"/>
  <c r="R109" i="15" s="1"/>
  <c r="Q112" i="15"/>
  <c r="R112" i="15" s="1"/>
  <c r="Q113" i="15"/>
  <c r="R113" i="15" s="1"/>
  <c r="Q114" i="15"/>
  <c r="R114" i="15" s="1"/>
  <c r="Q115" i="15"/>
  <c r="R115" i="15" s="1"/>
  <c r="Q116" i="15"/>
  <c r="R116" i="15" s="1"/>
  <c r="Q117" i="15"/>
  <c r="R117" i="15" s="1"/>
  <c r="Q118" i="15"/>
  <c r="R118" i="15" s="1"/>
  <c r="Q119" i="15"/>
  <c r="R119" i="15" s="1"/>
  <c r="Q120" i="15"/>
  <c r="R120" i="15" s="1"/>
  <c r="Q121" i="15"/>
  <c r="R121" i="15" s="1"/>
  <c r="Q122" i="15"/>
  <c r="R122" i="15" s="1"/>
  <c r="Q123" i="15"/>
  <c r="R123" i="15" s="1"/>
  <c r="Q124" i="15"/>
  <c r="R124" i="15" s="1"/>
  <c r="Q125" i="15"/>
  <c r="R125" i="15" s="1"/>
  <c r="Q126" i="15"/>
  <c r="R126" i="15" s="1"/>
  <c r="Q127" i="15"/>
  <c r="R127" i="15" s="1"/>
  <c r="Q128" i="15"/>
  <c r="R128" i="15" s="1"/>
  <c r="Q102" i="15"/>
  <c r="R102" i="15" s="1"/>
  <c r="Q129" i="15"/>
  <c r="R129" i="15" s="1"/>
  <c r="D43" i="67" l="1"/>
  <c r="P43" i="67"/>
  <c r="X34" i="67"/>
  <c r="Z34" i="67"/>
  <c r="Y34" i="67"/>
  <c r="S34" i="67"/>
  <c r="T34" i="67" s="1"/>
  <c r="V34" i="67"/>
  <c r="L34" i="67"/>
  <c r="M34" i="67" s="1"/>
  <c r="I43" i="67"/>
  <c r="D39" i="67"/>
  <c r="P41" i="67"/>
  <c r="P40" i="67"/>
  <c r="D42" i="67"/>
  <c r="D38" i="67"/>
  <c r="P42" i="67"/>
  <c r="P38" i="67"/>
  <c r="P39" i="67"/>
  <c r="D41" i="67"/>
  <c r="D40" i="67"/>
  <c r="AJ31" i="67"/>
  <c r="AJ43" i="67"/>
  <c r="N34" i="67"/>
  <c r="F34" i="67"/>
  <c r="AJ33" i="67"/>
  <c r="O33" i="21"/>
  <c r="G33" i="21"/>
  <c r="Z33" i="67"/>
  <c r="N35" i="67"/>
  <c r="F35" i="67"/>
  <c r="G35" i="67" s="1"/>
  <c r="L35" i="67"/>
  <c r="V35" i="67"/>
  <c r="X35" i="67"/>
  <c r="Y35" i="67"/>
  <c r="Z35" i="67"/>
  <c r="S35" i="67"/>
  <c r="EA115" i="66"/>
  <c r="DO115" i="66"/>
  <c r="DI115" i="66"/>
  <c r="DT115" i="66"/>
  <c r="DH115" i="66"/>
  <c r="DS115" i="66"/>
  <c r="DG115" i="66"/>
  <c r="DZ115" i="66"/>
  <c r="DN115" i="66"/>
  <c r="DM115" i="66"/>
  <c r="DJ115" i="66"/>
  <c r="DY115" i="66"/>
  <c r="DX115" i="66"/>
  <c r="DW115" i="66"/>
  <c r="EH115" i="66"/>
  <c r="EG115" i="66"/>
  <c r="EF115" i="66"/>
  <c r="EE115" i="66"/>
  <c r="ED115" i="66"/>
  <c r="DR115" i="66"/>
  <c r="DF115" i="66"/>
  <c r="DU115" i="66"/>
  <c r="EC115" i="66"/>
  <c r="DQ115" i="66"/>
  <c r="DE115" i="66"/>
  <c r="DK115" i="66"/>
  <c r="EB115" i="66"/>
  <c r="DP115" i="66"/>
  <c r="DD115" i="66"/>
  <c r="DL115" i="66"/>
  <c r="DV115" i="66"/>
  <c r="EG127" i="66"/>
  <c r="DU127" i="66"/>
  <c r="DI127" i="66"/>
  <c r="DS127" i="66"/>
  <c r="DF127" i="66"/>
  <c r="DE127" i="66"/>
  <c r="EB127" i="66"/>
  <c r="EF127" i="66"/>
  <c r="DT127" i="66"/>
  <c r="DH127" i="66"/>
  <c r="EE127" i="66"/>
  <c r="DG127" i="66"/>
  <c r="DD127" i="66"/>
  <c r="EA127" i="66"/>
  <c r="DN127" i="66"/>
  <c r="DY127" i="66"/>
  <c r="DX127" i="66"/>
  <c r="DL127" i="66"/>
  <c r="DR127" i="66"/>
  <c r="EC127" i="66"/>
  <c r="DO127" i="66"/>
  <c r="DZ127" i="66"/>
  <c r="DM127" i="66"/>
  <c r="DW127" i="66"/>
  <c r="DK127" i="66"/>
  <c r="DQ127" i="66"/>
  <c r="EH127" i="66"/>
  <c r="DV127" i="66"/>
  <c r="DJ127" i="66"/>
  <c r="ED127" i="66"/>
  <c r="DP127" i="66"/>
  <c r="ED121" i="66"/>
  <c r="DR121" i="66"/>
  <c r="DF121" i="66"/>
  <c r="EB121" i="66"/>
  <c r="DD121" i="66"/>
  <c r="EA121" i="66"/>
  <c r="EH121" i="66"/>
  <c r="EC121" i="66"/>
  <c r="DQ121" i="66"/>
  <c r="DE121" i="66"/>
  <c r="DP121" i="66"/>
  <c r="DO121" i="66"/>
  <c r="DN121" i="66"/>
  <c r="EG121" i="66"/>
  <c r="DU121" i="66"/>
  <c r="DI121" i="66"/>
  <c r="DH121" i="66"/>
  <c r="DY121" i="66"/>
  <c r="EF121" i="66"/>
  <c r="DT121" i="66"/>
  <c r="DM121" i="66"/>
  <c r="DX121" i="66"/>
  <c r="DW121" i="66"/>
  <c r="DV121" i="66"/>
  <c r="EE121" i="66"/>
  <c r="DS121" i="66"/>
  <c r="DG121" i="66"/>
  <c r="DZ121" i="66"/>
  <c r="DL121" i="66"/>
  <c r="DK121" i="66"/>
  <c r="DJ121" i="66"/>
  <c r="V31" i="67"/>
  <c r="I26" i="67"/>
  <c r="I15" i="67"/>
  <c r="I17" i="67"/>
  <c r="I14" i="67"/>
  <c r="I23" i="67"/>
  <c r="I31" i="67"/>
  <c r="I10" i="67"/>
  <c r="I29" i="67"/>
  <c r="I25" i="67"/>
  <c r="I11" i="67"/>
  <c r="I33" i="67"/>
  <c r="I21" i="67"/>
  <c r="I5" i="67"/>
  <c r="I38" i="67" s="1"/>
  <c r="I7" i="67"/>
  <c r="I16" i="67"/>
  <c r="I30" i="67"/>
  <c r="I28" i="67"/>
  <c r="I12" i="67"/>
  <c r="DZ75" i="66"/>
  <c r="DN75" i="66"/>
  <c r="DY75" i="66"/>
  <c r="DM75" i="66"/>
  <c r="DX75" i="66"/>
  <c r="DL75" i="66"/>
  <c r="EF75" i="66"/>
  <c r="DT75" i="66"/>
  <c r="DH75" i="66"/>
  <c r="EC75" i="66"/>
  <c r="DJ75" i="66"/>
  <c r="DQ75" i="66"/>
  <c r="EH75" i="66"/>
  <c r="DP75" i="66"/>
  <c r="EG75" i="66"/>
  <c r="DO75" i="66"/>
  <c r="EE75" i="66"/>
  <c r="DK75" i="66"/>
  <c r="EA75" i="66"/>
  <c r="DF75" i="66"/>
  <c r="DW75" i="66"/>
  <c r="DE75" i="66"/>
  <c r="EB75" i="66"/>
  <c r="DV75" i="66"/>
  <c r="DS75" i="66"/>
  <c r="DG75" i="66"/>
  <c r="DD75" i="66"/>
  <c r="ED75" i="66"/>
  <c r="DU75" i="66"/>
  <c r="DR75" i="66"/>
  <c r="DI75" i="66"/>
  <c r="DZ101" i="66"/>
  <c r="DN101" i="66"/>
  <c r="EG101" i="66"/>
  <c r="DT101" i="66"/>
  <c r="DG101" i="66"/>
  <c r="EF101" i="66"/>
  <c r="DS101" i="66"/>
  <c r="DF101" i="66"/>
  <c r="EE101" i="66"/>
  <c r="DR101" i="66"/>
  <c r="DE101" i="66"/>
  <c r="EA101" i="66"/>
  <c r="DM101" i="66"/>
  <c r="DX101" i="66"/>
  <c r="DD101" i="66"/>
  <c r="DW101" i="66"/>
  <c r="DV101" i="66"/>
  <c r="DO101" i="66"/>
  <c r="EH101" i="66"/>
  <c r="DL101" i="66"/>
  <c r="ED101" i="66"/>
  <c r="DK101" i="66"/>
  <c r="DY101" i="66"/>
  <c r="DU101" i="66"/>
  <c r="DQ101" i="66"/>
  <c r="DP101" i="66"/>
  <c r="DH101" i="66"/>
  <c r="DJ101" i="66"/>
  <c r="DI101" i="66"/>
  <c r="EC101" i="66"/>
  <c r="EB101" i="66"/>
  <c r="EC74" i="66"/>
  <c r="DQ74" i="66"/>
  <c r="DE74" i="66"/>
  <c r="EB74" i="66"/>
  <c r="EA74" i="66"/>
  <c r="DO74" i="66"/>
  <c r="DW74" i="66"/>
  <c r="DK74" i="66"/>
  <c r="DT74" i="66"/>
  <c r="DD74" i="66"/>
  <c r="DX74" i="66"/>
  <c r="DG74" i="66"/>
  <c r="DV74" i="66"/>
  <c r="DF74" i="66"/>
  <c r="DU74" i="66"/>
  <c r="DS74" i="66"/>
  <c r="EG74" i="66"/>
  <c r="DN74" i="66"/>
  <c r="EF74" i="66"/>
  <c r="DM74" i="66"/>
  <c r="DJ74" i="66"/>
  <c r="DI74" i="66"/>
  <c r="ED74" i="66"/>
  <c r="DZ74" i="66"/>
  <c r="EH74" i="66"/>
  <c r="EE74" i="66"/>
  <c r="DY74" i="66"/>
  <c r="DL74" i="66"/>
  <c r="DR74" i="66"/>
  <c r="DP74" i="66"/>
  <c r="DH74" i="66"/>
  <c r="DX113" i="66"/>
  <c r="DL113" i="66"/>
  <c r="EF113" i="66"/>
  <c r="DS113" i="66"/>
  <c r="DF113" i="66"/>
  <c r="EE113" i="66"/>
  <c r="DR113" i="66"/>
  <c r="DE113" i="66"/>
  <c r="ED113" i="66"/>
  <c r="DQ113" i="66"/>
  <c r="DD113" i="66"/>
  <c r="DZ113" i="66"/>
  <c r="DM113" i="66"/>
  <c r="DP113" i="66"/>
  <c r="DO113" i="66"/>
  <c r="EH113" i="66"/>
  <c r="DN113" i="66"/>
  <c r="EA113" i="66"/>
  <c r="DH113" i="66"/>
  <c r="DY113" i="66"/>
  <c r="DG113" i="66"/>
  <c r="DW113" i="66"/>
  <c r="EC113" i="66"/>
  <c r="EB113" i="66"/>
  <c r="DV113" i="66"/>
  <c r="DU113" i="66"/>
  <c r="DJ113" i="66"/>
  <c r="DI113" i="66"/>
  <c r="EG113" i="66"/>
  <c r="DT113" i="66"/>
  <c r="DK113" i="66"/>
  <c r="EC173" i="66"/>
  <c r="DQ173" i="66"/>
  <c r="DE173" i="66"/>
  <c r="EE173" i="66"/>
  <c r="DR173" i="66"/>
  <c r="DD173" i="66"/>
  <c r="EA173" i="66"/>
  <c r="DN173" i="66"/>
  <c r="DZ173" i="66"/>
  <c r="DM173" i="66"/>
  <c r="DS173" i="66"/>
  <c r="EH173" i="66"/>
  <c r="DP173" i="66"/>
  <c r="EG173" i="66"/>
  <c r="DO173" i="66"/>
  <c r="EB173" i="66"/>
  <c r="DJ173" i="66"/>
  <c r="DY173" i="66"/>
  <c r="DI173" i="66"/>
  <c r="DG173" i="66"/>
  <c r="DF173" i="66"/>
  <c r="EF173" i="66"/>
  <c r="ED173" i="66"/>
  <c r="DU173" i="66"/>
  <c r="DW173" i="66"/>
  <c r="DV173" i="66"/>
  <c r="DT173" i="66"/>
  <c r="DL173" i="66"/>
  <c r="DH173" i="66"/>
  <c r="DX173" i="66"/>
  <c r="DK173" i="66"/>
  <c r="ED135" i="66"/>
  <c r="DR135" i="66"/>
  <c r="DF135" i="66"/>
  <c r="EH135" i="66"/>
  <c r="DU135" i="66"/>
  <c r="DH135" i="66"/>
  <c r="EG135" i="66"/>
  <c r="DT135" i="66"/>
  <c r="DG135" i="66"/>
  <c r="EF135" i="66"/>
  <c r="DS135" i="66"/>
  <c r="DE135" i="66"/>
  <c r="EA135" i="66"/>
  <c r="DN135" i="66"/>
  <c r="DW135" i="66"/>
  <c r="DV135" i="66"/>
  <c r="DQ135" i="66"/>
  <c r="EE135" i="66"/>
  <c r="DL135" i="66"/>
  <c r="EC135" i="66"/>
  <c r="DK135" i="66"/>
  <c r="EB135" i="66"/>
  <c r="DJ135" i="66"/>
  <c r="DP135" i="66"/>
  <c r="DO135" i="66"/>
  <c r="DM135" i="66"/>
  <c r="DI135" i="66"/>
  <c r="DZ135" i="66"/>
  <c r="DX135" i="66"/>
  <c r="DY135" i="66"/>
  <c r="DD135" i="66"/>
  <c r="EG64" i="66"/>
  <c r="DU64" i="66"/>
  <c r="DI64" i="66"/>
  <c r="DV64" i="66"/>
  <c r="DH64" i="66"/>
  <c r="EA64" i="66"/>
  <c r="DM64" i="66"/>
  <c r="DY64" i="66"/>
  <c r="DK64" i="66"/>
  <c r="EH64" i="66"/>
  <c r="DS64" i="66"/>
  <c r="DE64" i="66"/>
  <c r="EF64" i="66"/>
  <c r="DR64" i="66"/>
  <c r="DD64" i="66"/>
  <c r="EB64" i="66"/>
  <c r="DF64" i="66"/>
  <c r="DZ64" i="66"/>
  <c r="DW64" i="66"/>
  <c r="DP64" i="66"/>
  <c r="DO64" i="66"/>
  <c r="DG64" i="66"/>
  <c r="EC64" i="66"/>
  <c r="EE64" i="66"/>
  <c r="ED64" i="66"/>
  <c r="DX64" i="66"/>
  <c r="DQ64" i="66"/>
  <c r="DN64" i="66"/>
  <c r="DJ64" i="66"/>
  <c r="DT64" i="66"/>
  <c r="DL64" i="66"/>
  <c r="ED87" i="66"/>
  <c r="DR87" i="66"/>
  <c r="DF87" i="66"/>
  <c r="EC87" i="66"/>
  <c r="DQ87" i="66"/>
  <c r="DE87" i="66"/>
  <c r="EB87" i="66"/>
  <c r="DP87" i="66"/>
  <c r="DD87" i="66"/>
  <c r="DX87" i="66"/>
  <c r="DL87" i="66"/>
  <c r="EG87" i="66"/>
  <c r="DN87" i="66"/>
  <c r="EF87" i="66"/>
  <c r="DM87" i="66"/>
  <c r="DY87" i="66"/>
  <c r="DH87" i="66"/>
  <c r="EH87" i="66"/>
  <c r="DI87" i="66"/>
  <c r="EE87" i="66"/>
  <c r="DG87" i="66"/>
  <c r="EA87" i="66"/>
  <c r="DZ87" i="66"/>
  <c r="DU87" i="66"/>
  <c r="DT87" i="66"/>
  <c r="DW87" i="66"/>
  <c r="DS87" i="66"/>
  <c r="DJ87" i="66"/>
  <c r="DO87" i="66"/>
  <c r="DV87" i="66"/>
  <c r="DK87" i="66"/>
  <c r="ED123" i="66"/>
  <c r="DR123" i="66"/>
  <c r="DF123" i="66"/>
  <c r="EA123" i="66"/>
  <c r="DN123" i="66"/>
  <c r="DZ123" i="66"/>
  <c r="DM123" i="66"/>
  <c r="DY123" i="66"/>
  <c r="DL123" i="66"/>
  <c r="EH123" i="66"/>
  <c r="DU123" i="66"/>
  <c r="DH123" i="66"/>
  <c r="DT123" i="66"/>
  <c r="DS123" i="66"/>
  <c r="DQ123" i="66"/>
  <c r="EE123" i="66"/>
  <c r="DJ123" i="66"/>
  <c r="EC123" i="66"/>
  <c r="DI123" i="66"/>
  <c r="EB123" i="66"/>
  <c r="DG123" i="66"/>
  <c r="EG123" i="66"/>
  <c r="EF123" i="66"/>
  <c r="DX123" i="66"/>
  <c r="DP123" i="66"/>
  <c r="DO123" i="66"/>
  <c r="DW123" i="66"/>
  <c r="DE123" i="66"/>
  <c r="DD123" i="66"/>
  <c r="DV123" i="66"/>
  <c r="DK123" i="66"/>
  <c r="EG209" i="66"/>
  <c r="DU209" i="66"/>
  <c r="DI209" i="66"/>
  <c r="EF209" i="66"/>
  <c r="DT209" i="66"/>
  <c r="DH209" i="66"/>
  <c r="ED209" i="66"/>
  <c r="DR209" i="66"/>
  <c r="DF209" i="66"/>
  <c r="DW209" i="66"/>
  <c r="DE209" i="66"/>
  <c r="DV209" i="66"/>
  <c r="DD209" i="66"/>
  <c r="DQ209" i="66"/>
  <c r="EC209" i="66"/>
  <c r="DN209" i="66"/>
  <c r="EA209" i="66"/>
  <c r="DX209" i="66"/>
  <c r="DO209" i="66"/>
  <c r="DM209" i="66"/>
  <c r="DL209" i="66"/>
  <c r="EH209" i="66"/>
  <c r="EE209" i="66"/>
  <c r="EB209" i="66"/>
  <c r="DS209" i="66"/>
  <c r="DP209" i="66"/>
  <c r="DZ209" i="66"/>
  <c r="DY209" i="66"/>
  <c r="DJ209" i="66"/>
  <c r="DG209" i="66"/>
  <c r="DK209" i="66"/>
  <c r="EA110" i="66"/>
  <c r="DO110" i="66"/>
  <c r="DV110" i="66"/>
  <c r="DI110" i="66"/>
  <c r="EH110" i="66"/>
  <c r="DU110" i="66"/>
  <c r="DH110" i="66"/>
  <c r="EG110" i="66"/>
  <c r="DT110" i="66"/>
  <c r="DG110" i="66"/>
  <c r="EC110" i="66"/>
  <c r="DP110" i="66"/>
  <c r="ED110" i="66"/>
  <c r="DK110" i="66"/>
  <c r="EB110" i="66"/>
  <c r="DJ110" i="66"/>
  <c r="DZ110" i="66"/>
  <c r="DF110" i="66"/>
  <c r="DS110" i="66"/>
  <c r="DR110" i="66"/>
  <c r="DQ110" i="66"/>
  <c r="EE110" i="66"/>
  <c r="DY110" i="66"/>
  <c r="DX110" i="66"/>
  <c r="DW110" i="66"/>
  <c r="DL110" i="66"/>
  <c r="DE110" i="66"/>
  <c r="EF110" i="66"/>
  <c r="DM110" i="66"/>
  <c r="DN110" i="66"/>
  <c r="DD110" i="66"/>
  <c r="EF95" i="66"/>
  <c r="DT95" i="66"/>
  <c r="DH95" i="66"/>
  <c r="DW95" i="66"/>
  <c r="DJ95" i="66"/>
  <c r="DV95" i="66"/>
  <c r="DI95" i="66"/>
  <c r="EH95" i="66"/>
  <c r="DU95" i="66"/>
  <c r="DG95" i="66"/>
  <c r="EC95" i="66"/>
  <c r="DP95" i="66"/>
  <c r="DZ95" i="66"/>
  <c r="DE95" i="66"/>
  <c r="DY95" i="66"/>
  <c r="DD95" i="66"/>
  <c r="DX95" i="66"/>
  <c r="DO95" i="66"/>
  <c r="EG95" i="66"/>
  <c r="DN95" i="66"/>
  <c r="EE95" i="66"/>
  <c r="DM95" i="66"/>
  <c r="DF95" i="66"/>
  <c r="EA95" i="66"/>
  <c r="DS95" i="66"/>
  <c r="ED95" i="66"/>
  <c r="EB95" i="66"/>
  <c r="DQ95" i="66"/>
  <c r="DR95" i="66"/>
  <c r="DL95" i="66"/>
  <c r="DK95" i="66"/>
  <c r="EG126" i="66"/>
  <c r="DU126" i="66"/>
  <c r="DI126" i="66"/>
  <c r="EF126" i="66"/>
  <c r="DT126" i="66"/>
  <c r="DH126" i="66"/>
  <c r="EC126" i="66"/>
  <c r="DQ126" i="66"/>
  <c r="DE126" i="66"/>
  <c r="ED126" i="66"/>
  <c r="DN126" i="66"/>
  <c r="EB126" i="66"/>
  <c r="DM126" i="66"/>
  <c r="EA126" i="66"/>
  <c r="DL126" i="66"/>
  <c r="DW126" i="66"/>
  <c r="DF126" i="66"/>
  <c r="DZ126" i="66"/>
  <c r="DY126" i="66"/>
  <c r="DX126" i="66"/>
  <c r="DP126" i="66"/>
  <c r="DO126" i="66"/>
  <c r="DK126" i="66"/>
  <c r="DV126" i="66"/>
  <c r="DS126" i="66"/>
  <c r="DR126" i="66"/>
  <c r="DJ126" i="66"/>
  <c r="EH126" i="66"/>
  <c r="EE126" i="66"/>
  <c r="DD126" i="66"/>
  <c r="DG126" i="66"/>
  <c r="DX55" i="66"/>
  <c r="DL55" i="66"/>
  <c r="EA55" i="66"/>
  <c r="DN55" i="66"/>
  <c r="DV55" i="66"/>
  <c r="DH55" i="66"/>
  <c r="EB55" i="66"/>
  <c r="DK55" i="66"/>
  <c r="DZ55" i="66"/>
  <c r="DJ55" i="66"/>
  <c r="DW55" i="66"/>
  <c r="DG55" i="66"/>
  <c r="EH55" i="66"/>
  <c r="DS55" i="66"/>
  <c r="DD55" i="66"/>
  <c r="EG55" i="66"/>
  <c r="DR55" i="66"/>
  <c r="DU55" i="66"/>
  <c r="DT55" i="66"/>
  <c r="DQ55" i="66"/>
  <c r="DM55" i="66"/>
  <c r="DP55" i="66"/>
  <c r="DO55" i="66"/>
  <c r="DI55" i="66"/>
  <c r="DE55" i="66"/>
  <c r="EC55" i="66"/>
  <c r="EF55" i="66"/>
  <c r="DF55" i="66"/>
  <c r="ED55" i="66"/>
  <c r="DY55" i="66"/>
  <c r="EE55" i="66"/>
  <c r="EH167" i="66"/>
  <c r="DV167" i="66"/>
  <c r="DJ167" i="66"/>
  <c r="EC167" i="66"/>
  <c r="DP167" i="66"/>
  <c r="EB167" i="66"/>
  <c r="DO167" i="66"/>
  <c r="DX167" i="66"/>
  <c r="DK167" i="66"/>
  <c r="DW167" i="66"/>
  <c r="DI167" i="66"/>
  <c r="EG167" i="66"/>
  <c r="DN167" i="66"/>
  <c r="EF167" i="66"/>
  <c r="DM167" i="66"/>
  <c r="EE167" i="66"/>
  <c r="DL167" i="66"/>
  <c r="ED167" i="66"/>
  <c r="DH167" i="66"/>
  <c r="EA167" i="66"/>
  <c r="DZ167" i="66"/>
  <c r="DY167" i="66"/>
  <c r="DU167" i="66"/>
  <c r="DR167" i="66"/>
  <c r="DE167" i="66"/>
  <c r="DD167" i="66"/>
  <c r="DT167" i="66"/>
  <c r="DS167" i="66"/>
  <c r="DQ167" i="66"/>
  <c r="DG167" i="66"/>
  <c r="DF167" i="66"/>
  <c r="EG56" i="66"/>
  <c r="DU56" i="66"/>
  <c r="DI56" i="66"/>
  <c r="DZ56" i="66"/>
  <c r="DM56" i="66"/>
  <c r="DX56" i="66"/>
  <c r="DJ56" i="66"/>
  <c r="EE56" i="66"/>
  <c r="DP56" i="66"/>
  <c r="ED56" i="66"/>
  <c r="DO56" i="66"/>
  <c r="EB56" i="66"/>
  <c r="DL56" i="66"/>
  <c r="DW56" i="66"/>
  <c r="DG56" i="66"/>
  <c r="DV56" i="66"/>
  <c r="DF56" i="66"/>
  <c r="EA56" i="66"/>
  <c r="DD56" i="66"/>
  <c r="DY56" i="66"/>
  <c r="DT56" i="66"/>
  <c r="DQ56" i="66"/>
  <c r="DS56" i="66"/>
  <c r="DR56" i="66"/>
  <c r="EF56" i="66"/>
  <c r="DN56" i="66"/>
  <c r="EH56" i="66"/>
  <c r="DE56" i="66"/>
  <c r="EC56" i="66"/>
  <c r="DK56" i="66"/>
  <c r="DH56" i="66"/>
  <c r="EF39" i="66"/>
  <c r="DT39" i="66"/>
  <c r="DH39" i="66"/>
  <c r="EE39" i="66"/>
  <c r="DR39" i="66"/>
  <c r="DE39" i="66"/>
  <c r="EC39" i="66"/>
  <c r="DO39" i="66"/>
  <c r="DZ39" i="66"/>
  <c r="DL39" i="66"/>
  <c r="DW39" i="66"/>
  <c r="DI39" i="66"/>
  <c r="DV39" i="66"/>
  <c r="DG39" i="66"/>
  <c r="DY39" i="66"/>
  <c r="DU39" i="66"/>
  <c r="DD39" i="66"/>
  <c r="DX39" i="66"/>
  <c r="DQ39" i="66"/>
  <c r="DP39" i="66"/>
  <c r="DS39" i="66"/>
  <c r="DN39" i="66"/>
  <c r="DM39" i="66"/>
  <c r="EG39" i="66"/>
  <c r="EA39" i="66"/>
  <c r="EH39" i="66"/>
  <c r="DJ39" i="66"/>
  <c r="DF39" i="66"/>
  <c r="DK39" i="66"/>
  <c r="ED39" i="66"/>
  <c r="EB39" i="66"/>
  <c r="DX216" i="66"/>
  <c r="DL216" i="66"/>
  <c r="DW216" i="66"/>
  <c r="DK216" i="66"/>
  <c r="EG216" i="66"/>
  <c r="DU216" i="66"/>
  <c r="DI216" i="66"/>
  <c r="DT216" i="66"/>
  <c r="DE216" i="66"/>
  <c r="DS216" i="66"/>
  <c r="DD216" i="66"/>
  <c r="EF216" i="66"/>
  <c r="DQ216" i="66"/>
  <c r="EC216" i="66"/>
  <c r="DN216" i="66"/>
  <c r="DR216" i="66"/>
  <c r="DM216" i="66"/>
  <c r="ED216" i="66"/>
  <c r="DG216" i="66"/>
  <c r="EB216" i="66"/>
  <c r="DF216" i="66"/>
  <c r="EA216" i="66"/>
  <c r="DP216" i="66"/>
  <c r="DO216" i="66"/>
  <c r="DJ216" i="66"/>
  <c r="DH216" i="66"/>
  <c r="EH216" i="66"/>
  <c r="EE216" i="66"/>
  <c r="DV216" i="66"/>
  <c r="DZ216" i="66"/>
  <c r="DY216" i="66"/>
  <c r="EA117" i="66"/>
  <c r="DO117" i="66"/>
  <c r="EE117" i="66"/>
  <c r="DR117" i="66"/>
  <c r="DE117" i="66"/>
  <c r="ED117" i="66"/>
  <c r="DQ117" i="66"/>
  <c r="DD117" i="66"/>
  <c r="EC117" i="66"/>
  <c r="DP117" i="66"/>
  <c r="DX117" i="66"/>
  <c r="DK117" i="66"/>
  <c r="DY117" i="66"/>
  <c r="DG117" i="66"/>
  <c r="DW117" i="66"/>
  <c r="DF117" i="66"/>
  <c r="DV117" i="66"/>
  <c r="DN117" i="66"/>
  <c r="EH117" i="66"/>
  <c r="DM117" i="66"/>
  <c r="EG117" i="66"/>
  <c r="DL117" i="66"/>
  <c r="DT117" i="66"/>
  <c r="DS117" i="66"/>
  <c r="DJ117" i="66"/>
  <c r="DI117" i="66"/>
  <c r="EB117" i="66"/>
  <c r="DZ117" i="66"/>
  <c r="DH117" i="66"/>
  <c r="EF117" i="66"/>
  <c r="DU117" i="66"/>
  <c r="EG217" i="66"/>
  <c r="DU217" i="66"/>
  <c r="DI217" i="66"/>
  <c r="EF217" i="66"/>
  <c r="DT217" i="66"/>
  <c r="DH217" i="66"/>
  <c r="ED217" i="66"/>
  <c r="DR217" i="66"/>
  <c r="DF217" i="66"/>
  <c r="EA217" i="66"/>
  <c r="DL217" i="66"/>
  <c r="DZ217" i="66"/>
  <c r="DK217" i="66"/>
  <c r="DX217" i="66"/>
  <c r="DG217" i="66"/>
  <c r="DS217" i="66"/>
  <c r="DQ217" i="66"/>
  <c r="DN217" i="66"/>
  <c r="EE217" i="66"/>
  <c r="DE217" i="66"/>
  <c r="EC217" i="66"/>
  <c r="DD217" i="66"/>
  <c r="EB217" i="66"/>
  <c r="EH217" i="66"/>
  <c r="DV217" i="66"/>
  <c r="DP217" i="66"/>
  <c r="DY217" i="66"/>
  <c r="DW217" i="66"/>
  <c r="DJ217" i="66"/>
  <c r="DO217" i="66"/>
  <c r="DM217" i="66"/>
  <c r="EE178" i="66"/>
  <c r="DS178" i="66"/>
  <c r="EA178" i="66"/>
  <c r="DN178" i="66"/>
  <c r="EC178" i="66"/>
  <c r="DO178" i="66"/>
  <c r="DY178" i="66"/>
  <c r="DK178" i="66"/>
  <c r="DX178" i="66"/>
  <c r="DJ178" i="66"/>
  <c r="DZ178" i="66"/>
  <c r="DG178" i="66"/>
  <c r="DW178" i="66"/>
  <c r="DF178" i="66"/>
  <c r="DV178" i="66"/>
  <c r="DE178" i="66"/>
  <c r="DR178" i="66"/>
  <c r="DQ178" i="66"/>
  <c r="DP178" i="66"/>
  <c r="DM178" i="66"/>
  <c r="DL178" i="66"/>
  <c r="DI178" i="66"/>
  <c r="EG178" i="66"/>
  <c r="EF178" i="66"/>
  <c r="DD178" i="66"/>
  <c r="EH178" i="66"/>
  <c r="DT178" i="66"/>
  <c r="DH178" i="66"/>
  <c r="ED178" i="66"/>
  <c r="EB178" i="66"/>
  <c r="DU178" i="66"/>
  <c r="DZ37" i="66"/>
  <c r="DN37" i="66"/>
  <c r="EG37" i="66"/>
  <c r="DT37" i="66"/>
  <c r="DG37" i="66"/>
  <c r="DX37" i="66"/>
  <c r="DJ37" i="66"/>
  <c r="DU37" i="66"/>
  <c r="DF37" i="66"/>
  <c r="EE37" i="66"/>
  <c r="DQ37" i="66"/>
  <c r="ED37" i="66"/>
  <c r="DP37" i="66"/>
  <c r="EA37" i="66"/>
  <c r="DE37" i="66"/>
  <c r="DW37" i="66"/>
  <c r="DR37" i="66"/>
  <c r="DY37" i="66"/>
  <c r="DD37" i="66"/>
  <c r="DS37" i="66"/>
  <c r="DV37" i="66"/>
  <c r="DI37" i="66"/>
  <c r="DO37" i="66"/>
  <c r="DK37" i="66"/>
  <c r="DM37" i="66"/>
  <c r="DL37" i="66"/>
  <c r="DH37" i="66"/>
  <c r="EH37" i="66"/>
  <c r="EF37" i="66"/>
  <c r="EC37" i="66"/>
  <c r="EB37" i="66"/>
  <c r="DZ41" i="66"/>
  <c r="DN41" i="66"/>
  <c r="EE41" i="66"/>
  <c r="DR41" i="66"/>
  <c r="DE41" i="66"/>
  <c r="DV41" i="66"/>
  <c r="DH41" i="66"/>
  <c r="EG41" i="66"/>
  <c r="DS41" i="66"/>
  <c r="DD41" i="66"/>
  <c r="EC41" i="66"/>
  <c r="DO41" i="66"/>
  <c r="EB41" i="66"/>
  <c r="DM41" i="66"/>
  <c r="DW41" i="66"/>
  <c r="DT41" i="66"/>
  <c r="DU41" i="66"/>
  <c r="DP41" i="66"/>
  <c r="DL41" i="66"/>
  <c r="DQ41" i="66"/>
  <c r="DX41" i="66"/>
  <c r="EH41" i="66"/>
  <c r="DK41" i="66"/>
  <c r="DJ41" i="66"/>
  <c r="DI41" i="66"/>
  <c r="EA41" i="66"/>
  <c r="EF41" i="66"/>
  <c r="DG41" i="66"/>
  <c r="DY41" i="66"/>
  <c r="ED41" i="66"/>
  <c r="DF41" i="66"/>
  <c r="EC197" i="66"/>
  <c r="DQ197" i="66"/>
  <c r="DE197" i="66"/>
  <c r="ED197" i="66"/>
  <c r="DP197" i="66"/>
  <c r="EB197" i="66"/>
  <c r="DO197" i="66"/>
  <c r="DZ197" i="66"/>
  <c r="DM197" i="66"/>
  <c r="DU197" i="66"/>
  <c r="DD197" i="66"/>
  <c r="EH197" i="66"/>
  <c r="DR197" i="66"/>
  <c r="EG197" i="66"/>
  <c r="DN197" i="66"/>
  <c r="EF197" i="66"/>
  <c r="DL197" i="66"/>
  <c r="DK197" i="66"/>
  <c r="DJ197" i="66"/>
  <c r="DI197" i="66"/>
  <c r="DY197" i="66"/>
  <c r="DF197" i="66"/>
  <c r="DX197" i="66"/>
  <c r="DT197" i="66"/>
  <c r="DS197" i="66"/>
  <c r="DH197" i="66"/>
  <c r="DG197" i="66"/>
  <c r="EA197" i="66"/>
  <c r="DW197" i="66"/>
  <c r="DV197" i="66"/>
  <c r="EE197" i="66"/>
  <c r="ED160" i="66"/>
  <c r="DR160" i="66"/>
  <c r="DF160" i="66"/>
  <c r="DY160" i="66"/>
  <c r="DM160" i="66"/>
  <c r="EA160" i="66"/>
  <c r="DL160" i="66"/>
  <c r="DX160" i="66"/>
  <c r="DJ160" i="66"/>
  <c r="DW160" i="66"/>
  <c r="DI160" i="66"/>
  <c r="EC160" i="66"/>
  <c r="DH160" i="66"/>
  <c r="EB160" i="66"/>
  <c r="DG160" i="66"/>
  <c r="DZ160" i="66"/>
  <c r="DE160" i="66"/>
  <c r="DV160" i="66"/>
  <c r="DD160" i="66"/>
  <c r="DS160" i="66"/>
  <c r="EH160" i="66"/>
  <c r="EG160" i="66"/>
  <c r="EF160" i="66"/>
  <c r="EE160" i="66"/>
  <c r="DQ160" i="66"/>
  <c r="DO160" i="66"/>
  <c r="DN160" i="66"/>
  <c r="DK160" i="66"/>
  <c r="DT160" i="66"/>
  <c r="DP160" i="66"/>
  <c r="DU160" i="66"/>
  <c r="DY170" i="66"/>
  <c r="DM170" i="66"/>
  <c r="EG170" i="66"/>
  <c r="EC170" i="66"/>
  <c r="DP170" i="66"/>
  <c r="EB170" i="66"/>
  <c r="DO170" i="66"/>
  <c r="EA170" i="66"/>
  <c r="DN170" i="66"/>
  <c r="DW170" i="66"/>
  <c r="DJ170" i="66"/>
  <c r="DV170" i="66"/>
  <c r="DI170" i="66"/>
  <c r="DU170" i="66"/>
  <c r="DT170" i="66"/>
  <c r="DS170" i="66"/>
  <c r="DR170" i="66"/>
  <c r="EH170" i="66"/>
  <c r="DE170" i="66"/>
  <c r="EF170" i="66"/>
  <c r="DD170" i="66"/>
  <c r="EE170" i="66"/>
  <c r="ED170" i="66"/>
  <c r="DQ170" i="66"/>
  <c r="DZ170" i="66"/>
  <c r="DX170" i="66"/>
  <c r="DL170" i="66"/>
  <c r="DK170" i="66"/>
  <c r="DF170" i="66"/>
  <c r="DH170" i="66"/>
  <c r="DG170" i="66"/>
  <c r="EA161" i="66"/>
  <c r="DO161" i="66"/>
  <c r="EH161" i="66"/>
  <c r="DV161" i="66"/>
  <c r="DJ161" i="66"/>
  <c r="EG161" i="66"/>
  <c r="DU161" i="66"/>
  <c r="ED161" i="66"/>
  <c r="DN161" i="66"/>
  <c r="EB161" i="66"/>
  <c r="DL161" i="66"/>
  <c r="DZ161" i="66"/>
  <c r="DK161" i="66"/>
  <c r="DT161" i="66"/>
  <c r="DS161" i="66"/>
  <c r="DR161" i="66"/>
  <c r="DQ161" i="66"/>
  <c r="EF161" i="66"/>
  <c r="DI161" i="66"/>
  <c r="DG161" i="66"/>
  <c r="DF161" i="66"/>
  <c r="DE161" i="66"/>
  <c r="DD161" i="66"/>
  <c r="DY161" i="66"/>
  <c r="EE161" i="66"/>
  <c r="EC161" i="66"/>
  <c r="DX161" i="66"/>
  <c r="DH161" i="66"/>
  <c r="DW161" i="66"/>
  <c r="DP161" i="66"/>
  <c r="DM161" i="66"/>
  <c r="EA203" i="66"/>
  <c r="DO203" i="66"/>
  <c r="EF203" i="66"/>
  <c r="DS203" i="66"/>
  <c r="DF203" i="66"/>
  <c r="EE203" i="66"/>
  <c r="DR203" i="66"/>
  <c r="DE203" i="66"/>
  <c r="EC203" i="66"/>
  <c r="DP203" i="66"/>
  <c r="ED203" i="66"/>
  <c r="DY203" i="66"/>
  <c r="DI203" i="66"/>
  <c r="DV203" i="66"/>
  <c r="DD203" i="66"/>
  <c r="DU203" i="66"/>
  <c r="DT203" i="66"/>
  <c r="EG203" i="66"/>
  <c r="DG203" i="66"/>
  <c r="EB203" i="66"/>
  <c r="DZ203" i="66"/>
  <c r="DX203" i="66"/>
  <c r="DN203" i="66"/>
  <c r="DM203" i="66"/>
  <c r="DH203" i="66"/>
  <c r="EH203" i="66"/>
  <c r="DW203" i="66"/>
  <c r="DQ203" i="66"/>
  <c r="DL203" i="66"/>
  <c r="DK203" i="66"/>
  <c r="DJ203" i="66"/>
  <c r="DZ174" i="66"/>
  <c r="DN174" i="66"/>
  <c r="ED174" i="66"/>
  <c r="DQ174" i="66"/>
  <c r="DD174" i="66"/>
  <c r="EA174" i="66"/>
  <c r="DM174" i="66"/>
  <c r="DY174" i="66"/>
  <c r="DL174" i="66"/>
  <c r="EB174" i="66"/>
  <c r="DI174" i="66"/>
  <c r="DX174" i="66"/>
  <c r="DH174" i="66"/>
  <c r="DW174" i="66"/>
  <c r="DG174" i="66"/>
  <c r="DT174" i="66"/>
  <c r="DS174" i="66"/>
  <c r="DP174" i="66"/>
  <c r="DO174" i="66"/>
  <c r="DK174" i="66"/>
  <c r="DJ174" i="66"/>
  <c r="EE174" i="66"/>
  <c r="DR174" i="66"/>
  <c r="DF174" i="66"/>
  <c r="DE174" i="66"/>
  <c r="EH174" i="66"/>
  <c r="DV174" i="66"/>
  <c r="DU174" i="66"/>
  <c r="EG174" i="66"/>
  <c r="EF174" i="66"/>
  <c r="EC174" i="66"/>
  <c r="EB179" i="66"/>
  <c r="DP179" i="66"/>
  <c r="DD179" i="66"/>
  <c r="EA179" i="66"/>
  <c r="DN179" i="66"/>
  <c r="EF179" i="66"/>
  <c r="DR179" i="66"/>
  <c r="EC179" i="66"/>
  <c r="DM179" i="66"/>
  <c r="DZ179" i="66"/>
  <c r="DL179" i="66"/>
  <c r="DT179" i="66"/>
  <c r="DS179" i="66"/>
  <c r="DQ179" i="66"/>
  <c r="EE179" i="66"/>
  <c r="DJ179" i="66"/>
  <c r="ED179" i="66"/>
  <c r="DI179" i="66"/>
  <c r="DW179" i="66"/>
  <c r="DV179" i="66"/>
  <c r="DU179" i="66"/>
  <c r="DO179" i="66"/>
  <c r="DG179" i="66"/>
  <c r="DF179" i="66"/>
  <c r="EH179" i="66"/>
  <c r="DX179" i="66"/>
  <c r="DE179" i="66"/>
  <c r="EG179" i="66"/>
  <c r="DY179" i="66"/>
  <c r="DK179" i="66"/>
  <c r="DH179" i="66"/>
  <c r="EE164" i="66"/>
  <c r="ED164" i="66"/>
  <c r="DR164" i="66"/>
  <c r="DF164" i="66"/>
  <c r="DY164" i="66"/>
  <c r="DM164" i="66"/>
  <c r="DX164" i="66"/>
  <c r="DL164" i="66"/>
  <c r="DS164" i="66"/>
  <c r="EH164" i="66"/>
  <c r="DQ164" i="66"/>
  <c r="EG164" i="66"/>
  <c r="DP164" i="66"/>
  <c r="EF164" i="66"/>
  <c r="DO164" i="66"/>
  <c r="DT164" i="66"/>
  <c r="DN164" i="66"/>
  <c r="DK164" i="66"/>
  <c r="DJ164" i="66"/>
  <c r="EB164" i="66"/>
  <c r="DG164" i="66"/>
  <c r="DW164" i="66"/>
  <c r="DV164" i="66"/>
  <c r="DU164" i="66"/>
  <c r="DI164" i="66"/>
  <c r="DD164" i="66"/>
  <c r="EA164" i="66"/>
  <c r="DZ164" i="66"/>
  <c r="DH164" i="66"/>
  <c r="EC164" i="66"/>
  <c r="DE164" i="66"/>
  <c r="ED206" i="66"/>
  <c r="DR206" i="66"/>
  <c r="DF206" i="66"/>
  <c r="EC206" i="66"/>
  <c r="DQ206" i="66"/>
  <c r="DE206" i="66"/>
  <c r="EE206" i="66"/>
  <c r="DO206" i="66"/>
  <c r="EB206" i="66"/>
  <c r="DN206" i="66"/>
  <c r="DZ206" i="66"/>
  <c r="DL206" i="66"/>
  <c r="EG206" i="66"/>
  <c r="DK206" i="66"/>
  <c r="DY206" i="66"/>
  <c r="DH206" i="66"/>
  <c r="DV206" i="66"/>
  <c r="DU206" i="66"/>
  <c r="DT206" i="66"/>
  <c r="DJ206" i="66"/>
  <c r="DI206" i="66"/>
  <c r="DG206" i="66"/>
  <c r="DD206" i="66"/>
  <c r="EA206" i="66"/>
  <c r="DX206" i="66"/>
  <c r="EF206" i="66"/>
  <c r="DW206" i="66"/>
  <c r="DS206" i="66"/>
  <c r="DP206" i="66"/>
  <c r="EH206" i="66"/>
  <c r="DM206" i="66"/>
  <c r="EE168" i="66"/>
  <c r="DS168" i="66"/>
  <c r="DG168" i="66"/>
  <c r="EC168" i="66"/>
  <c r="DP168" i="66"/>
  <c r="EB168" i="66"/>
  <c r="DO168" i="66"/>
  <c r="EA168" i="66"/>
  <c r="DN168" i="66"/>
  <c r="DX168" i="66"/>
  <c r="DK168" i="66"/>
  <c r="DW168" i="66"/>
  <c r="DJ168" i="66"/>
  <c r="EF168" i="66"/>
  <c r="DH168" i="66"/>
  <c r="ED168" i="66"/>
  <c r="DF168" i="66"/>
  <c r="DZ168" i="66"/>
  <c r="DE168" i="66"/>
  <c r="DY168" i="66"/>
  <c r="DD168" i="66"/>
  <c r="DQ168" i="66"/>
  <c r="DM168" i="66"/>
  <c r="DL168" i="66"/>
  <c r="DI168" i="66"/>
  <c r="EH168" i="66"/>
  <c r="EG168" i="66"/>
  <c r="DV168" i="66"/>
  <c r="DU168" i="66"/>
  <c r="DT168" i="66"/>
  <c r="DR168" i="66"/>
  <c r="EA80" i="66"/>
  <c r="DO80" i="66"/>
  <c r="DZ80" i="66"/>
  <c r="DN80" i="66"/>
  <c r="DY80" i="66"/>
  <c r="DM80" i="66"/>
  <c r="EG80" i="66"/>
  <c r="DU80" i="66"/>
  <c r="DI80" i="66"/>
  <c r="DX80" i="66"/>
  <c r="DG80" i="66"/>
  <c r="DQ80" i="66"/>
  <c r="EH80" i="66"/>
  <c r="DP80" i="66"/>
  <c r="EF80" i="66"/>
  <c r="DL80" i="66"/>
  <c r="EE80" i="66"/>
  <c r="DK80" i="66"/>
  <c r="EB80" i="66"/>
  <c r="DF80" i="66"/>
  <c r="DW80" i="66"/>
  <c r="DE80" i="66"/>
  <c r="DV80" i="66"/>
  <c r="DT80" i="66"/>
  <c r="DR80" i="66"/>
  <c r="DD80" i="66"/>
  <c r="DS80" i="66"/>
  <c r="ED80" i="66"/>
  <c r="EC80" i="66"/>
  <c r="DJ80" i="66"/>
  <c r="DH80" i="66"/>
  <c r="EB165" i="66"/>
  <c r="DP165" i="66"/>
  <c r="DD165" i="66"/>
  <c r="EE165" i="66"/>
  <c r="DR165" i="66"/>
  <c r="DE165" i="66"/>
  <c r="DY165" i="66"/>
  <c r="DL165" i="66"/>
  <c r="DX165" i="66"/>
  <c r="DK165" i="66"/>
  <c r="EC165" i="66"/>
  <c r="DJ165" i="66"/>
  <c r="EA165" i="66"/>
  <c r="DI165" i="66"/>
  <c r="DZ165" i="66"/>
  <c r="DH165" i="66"/>
  <c r="DW165" i="66"/>
  <c r="DG165" i="66"/>
  <c r="DV165" i="66"/>
  <c r="DU165" i="66"/>
  <c r="DT165" i="66"/>
  <c r="DS165" i="66"/>
  <c r="DN165" i="66"/>
  <c r="DF165" i="66"/>
  <c r="EG165" i="66"/>
  <c r="DQ165" i="66"/>
  <c r="DO165" i="66"/>
  <c r="DM165" i="66"/>
  <c r="ED165" i="66"/>
  <c r="EF165" i="66"/>
  <c r="EH165" i="66"/>
  <c r="EG152" i="66"/>
  <c r="DU152" i="66"/>
  <c r="DI152" i="66"/>
  <c r="EH152" i="66"/>
  <c r="DT152" i="66"/>
  <c r="DG152" i="66"/>
  <c r="EF152" i="66"/>
  <c r="DR152" i="66"/>
  <c r="DD152" i="66"/>
  <c r="ED152" i="66"/>
  <c r="DP152" i="66"/>
  <c r="EC152" i="66"/>
  <c r="DO152" i="66"/>
  <c r="DZ152" i="66"/>
  <c r="DL152" i="66"/>
  <c r="DK152" i="66"/>
  <c r="EE152" i="66"/>
  <c r="DJ152" i="66"/>
  <c r="EB152" i="66"/>
  <c r="DH152" i="66"/>
  <c r="EA152" i="66"/>
  <c r="DF152" i="66"/>
  <c r="DW152" i="66"/>
  <c r="DY152" i="66"/>
  <c r="DQ152" i="66"/>
  <c r="DN152" i="66"/>
  <c r="DM152" i="66"/>
  <c r="DX152" i="66"/>
  <c r="DV152" i="66"/>
  <c r="DS152" i="66"/>
  <c r="DE152" i="66"/>
  <c r="ED65" i="66"/>
  <c r="DR65" i="66"/>
  <c r="DF65" i="66"/>
  <c r="DV65" i="66"/>
  <c r="DI65" i="66"/>
  <c r="EC65" i="66"/>
  <c r="DO65" i="66"/>
  <c r="EA65" i="66"/>
  <c r="DM65" i="66"/>
  <c r="DZ65" i="66"/>
  <c r="DW65" i="66"/>
  <c r="DH65" i="66"/>
  <c r="DU65" i="66"/>
  <c r="DG65" i="66"/>
  <c r="EB65" i="66"/>
  <c r="DD65" i="66"/>
  <c r="DY65" i="66"/>
  <c r="DT65" i="66"/>
  <c r="DP65" i="66"/>
  <c r="DN65" i="66"/>
  <c r="DX65" i="66"/>
  <c r="DS65" i="66"/>
  <c r="DQ65" i="66"/>
  <c r="DJ65" i="66"/>
  <c r="DL65" i="66"/>
  <c r="DK65" i="66"/>
  <c r="EF65" i="66"/>
  <c r="DE65" i="66"/>
  <c r="EE65" i="66"/>
  <c r="EH65" i="66"/>
  <c r="EG65" i="66"/>
  <c r="EC193" i="66"/>
  <c r="DQ193" i="66"/>
  <c r="DE193" i="66"/>
  <c r="EH193" i="66"/>
  <c r="EG193" i="66"/>
  <c r="DT193" i="66"/>
  <c r="DG193" i="66"/>
  <c r="EE193" i="66"/>
  <c r="DR193" i="66"/>
  <c r="DD193" i="66"/>
  <c r="EB193" i="66"/>
  <c r="DM193" i="66"/>
  <c r="DY193" i="66"/>
  <c r="DJ193" i="66"/>
  <c r="DX193" i="66"/>
  <c r="DI193" i="66"/>
  <c r="DU193" i="66"/>
  <c r="DS193" i="66"/>
  <c r="DP193" i="66"/>
  <c r="DO193" i="66"/>
  <c r="EF193" i="66"/>
  <c r="DK193" i="66"/>
  <c r="ED193" i="66"/>
  <c r="DH193" i="66"/>
  <c r="DZ193" i="66"/>
  <c r="DW193" i="66"/>
  <c r="DV193" i="66"/>
  <c r="DN193" i="66"/>
  <c r="EA193" i="66"/>
  <c r="DL193" i="66"/>
  <c r="DF193" i="66"/>
  <c r="EB139" i="66"/>
  <c r="DP139" i="66"/>
  <c r="DD139" i="66"/>
  <c r="EH139" i="66"/>
  <c r="DU139" i="66"/>
  <c r="DH139" i="66"/>
  <c r="EF139" i="66"/>
  <c r="DS139" i="66"/>
  <c r="DF139" i="66"/>
  <c r="EE139" i="66"/>
  <c r="DR139" i="66"/>
  <c r="DE139" i="66"/>
  <c r="EA139" i="66"/>
  <c r="DN139" i="66"/>
  <c r="DT139" i="66"/>
  <c r="DQ139" i="66"/>
  <c r="DO139" i="66"/>
  <c r="EC139" i="66"/>
  <c r="DJ139" i="66"/>
  <c r="DI139" i="66"/>
  <c r="DG139" i="66"/>
  <c r="EG139" i="66"/>
  <c r="DX139" i="66"/>
  <c r="DW139" i="66"/>
  <c r="DV139" i="66"/>
  <c r="ED139" i="66"/>
  <c r="DZ139" i="66"/>
  <c r="DY139" i="66"/>
  <c r="DK139" i="66"/>
  <c r="DL139" i="66"/>
  <c r="DM139" i="66"/>
  <c r="ED53" i="66"/>
  <c r="DR53" i="66"/>
  <c r="DF53" i="66"/>
  <c r="EB53" i="66"/>
  <c r="DO53" i="66"/>
  <c r="EH53" i="66"/>
  <c r="DT53" i="66"/>
  <c r="DE53" i="66"/>
  <c r="EG53" i="66"/>
  <c r="DQ53" i="66"/>
  <c r="EF53" i="66"/>
  <c r="DP53" i="66"/>
  <c r="EC53" i="66"/>
  <c r="DM53" i="66"/>
  <c r="DY53" i="66"/>
  <c r="DJ53" i="66"/>
  <c r="DX53" i="66"/>
  <c r="DI53" i="66"/>
  <c r="DK53" i="66"/>
  <c r="DH53" i="66"/>
  <c r="DG53" i="66"/>
  <c r="DZ53" i="66"/>
  <c r="EE53" i="66"/>
  <c r="DD53" i="66"/>
  <c r="EA53" i="66"/>
  <c r="DW53" i="66"/>
  <c r="DU53" i="66"/>
  <c r="DS53" i="66"/>
  <c r="DN53" i="66"/>
  <c r="DL53" i="66"/>
  <c r="DV53" i="66"/>
  <c r="EA124" i="66"/>
  <c r="DO124" i="66"/>
  <c r="DZ124" i="66"/>
  <c r="DM124" i="66"/>
  <c r="DY124" i="66"/>
  <c r="DL124" i="66"/>
  <c r="DX124" i="66"/>
  <c r="DK124" i="66"/>
  <c r="EG124" i="66"/>
  <c r="DT124" i="66"/>
  <c r="DG124" i="66"/>
  <c r="EH124" i="66"/>
  <c r="DP124" i="66"/>
  <c r="EF124" i="66"/>
  <c r="DN124" i="66"/>
  <c r="EE124" i="66"/>
  <c r="DJ124" i="66"/>
  <c r="DW124" i="66"/>
  <c r="DE124" i="66"/>
  <c r="DV124" i="66"/>
  <c r="DD124" i="66"/>
  <c r="DU124" i="66"/>
  <c r="DR124" i="66"/>
  <c r="DQ124" i="66"/>
  <c r="DI124" i="66"/>
  <c r="DH124" i="66"/>
  <c r="EC124" i="66"/>
  <c r="DF124" i="66"/>
  <c r="ED124" i="66"/>
  <c r="EB124" i="66"/>
  <c r="DS124" i="66"/>
  <c r="DX67" i="66"/>
  <c r="DL67" i="66"/>
  <c r="EF67" i="66"/>
  <c r="EH67" i="66"/>
  <c r="DT67" i="66"/>
  <c r="DG67" i="66"/>
  <c r="DS67" i="66"/>
  <c r="DE67" i="66"/>
  <c r="EE67" i="66"/>
  <c r="DQ67" i="66"/>
  <c r="ED67" i="66"/>
  <c r="DP67" i="66"/>
  <c r="EA67" i="66"/>
  <c r="DM67" i="66"/>
  <c r="DZ67" i="66"/>
  <c r="DK67" i="66"/>
  <c r="DY67" i="66"/>
  <c r="DW67" i="66"/>
  <c r="DU67" i="66"/>
  <c r="DN67" i="66"/>
  <c r="DJ67" i="66"/>
  <c r="DO67" i="66"/>
  <c r="DI67" i="66"/>
  <c r="DH67" i="66"/>
  <c r="DF67" i="66"/>
  <c r="DD67" i="66"/>
  <c r="DR67" i="66"/>
  <c r="EC67" i="66"/>
  <c r="EG67" i="66"/>
  <c r="EB67" i="66"/>
  <c r="DV67" i="66"/>
  <c r="EG163" i="66"/>
  <c r="DU163" i="66"/>
  <c r="DI163" i="66"/>
  <c r="EB163" i="66"/>
  <c r="DP163" i="66"/>
  <c r="DD163" i="66"/>
  <c r="EA163" i="66"/>
  <c r="DO163" i="66"/>
  <c r="EC163" i="66"/>
  <c r="DL163" i="66"/>
  <c r="DZ163" i="66"/>
  <c r="DK163" i="66"/>
  <c r="DY163" i="66"/>
  <c r="DJ163" i="66"/>
  <c r="DX163" i="66"/>
  <c r="DH163" i="66"/>
  <c r="DS163" i="66"/>
  <c r="DR163" i="66"/>
  <c r="DQ163" i="66"/>
  <c r="DN163" i="66"/>
  <c r="EF163" i="66"/>
  <c r="DF163" i="66"/>
  <c r="EH163" i="66"/>
  <c r="DW163" i="66"/>
  <c r="DE163" i="66"/>
  <c r="EE163" i="66"/>
  <c r="ED163" i="66"/>
  <c r="DV163" i="66"/>
  <c r="DT163" i="66"/>
  <c r="DM163" i="66"/>
  <c r="DG163" i="66"/>
  <c r="EH171" i="66"/>
  <c r="DV171" i="66"/>
  <c r="DJ171" i="66"/>
  <c r="EE171" i="66"/>
  <c r="DS171" i="66"/>
  <c r="ED171" i="66"/>
  <c r="DR171" i="66"/>
  <c r="DF171" i="66"/>
  <c r="DQ171" i="66"/>
  <c r="EG171" i="66"/>
  <c r="DP171" i="66"/>
  <c r="EF171" i="66"/>
  <c r="DO171" i="66"/>
  <c r="EA171" i="66"/>
  <c r="DL171" i="66"/>
  <c r="DZ171" i="66"/>
  <c r="DK171" i="66"/>
  <c r="DW171" i="66"/>
  <c r="DU171" i="66"/>
  <c r="DT171" i="66"/>
  <c r="DN171" i="66"/>
  <c r="DG171" i="66"/>
  <c r="DI171" i="66"/>
  <c r="DH171" i="66"/>
  <c r="DE171" i="66"/>
  <c r="DD171" i="66"/>
  <c r="EB171" i="66"/>
  <c r="DY171" i="66"/>
  <c r="DX171" i="66"/>
  <c r="DM171" i="66"/>
  <c r="EC171" i="66"/>
  <c r="DX120" i="66"/>
  <c r="DL120" i="66"/>
  <c r="EB120" i="66"/>
  <c r="DO120" i="66"/>
  <c r="EA120" i="66"/>
  <c r="DN120" i="66"/>
  <c r="DZ120" i="66"/>
  <c r="DM120" i="66"/>
  <c r="EH120" i="66"/>
  <c r="DU120" i="66"/>
  <c r="DH120" i="66"/>
  <c r="EE120" i="66"/>
  <c r="DJ120" i="66"/>
  <c r="ED120" i="66"/>
  <c r="DI120" i="66"/>
  <c r="EC120" i="66"/>
  <c r="DG120" i="66"/>
  <c r="DT120" i="66"/>
  <c r="DS120" i="66"/>
  <c r="DR120" i="66"/>
  <c r="EG120" i="66"/>
  <c r="EF120" i="66"/>
  <c r="DY120" i="66"/>
  <c r="DW120" i="66"/>
  <c r="DP120" i="66"/>
  <c r="DK120" i="66"/>
  <c r="DF120" i="66"/>
  <c r="DE120" i="66"/>
  <c r="DD120" i="66"/>
  <c r="DQ120" i="66"/>
  <c r="DV120" i="66"/>
  <c r="EA66" i="66"/>
  <c r="DO66" i="66"/>
  <c r="EH66" i="66"/>
  <c r="DU66" i="66"/>
  <c r="DH66" i="66"/>
  <c r="EE66" i="66"/>
  <c r="DQ66" i="66"/>
  <c r="EC66" i="66"/>
  <c r="DN66" i="66"/>
  <c r="EB66" i="66"/>
  <c r="DM66" i="66"/>
  <c r="DX66" i="66"/>
  <c r="DJ66" i="66"/>
  <c r="DW66" i="66"/>
  <c r="DI66" i="66"/>
  <c r="DY66" i="66"/>
  <c r="DV66" i="66"/>
  <c r="DS66" i="66"/>
  <c r="DL66" i="66"/>
  <c r="DK66" i="66"/>
  <c r="DE66" i="66"/>
  <c r="EG66" i="66"/>
  <c r="EF66" i="66"/>
  <c r="DT66" i="66"/>
  <c r="ED66" i="66"/>
  <c r="DZ66" i="66"/>
  <c r="DR66" i="66"/>
  <c r="DF66" i="66"/>
  <c r="DD66" i="66"/>
  <c r="DP66" i="66"/>
  <c r="DG66" i="66"/>
  <c r="ED214" i="66"/>
  <c r="DR214" i="66"/>
  <c r="DF214" i="66"/>
  <c r="EC214" i="66"/>
  <c r="DQ214" i="66"/>
  <c r="DE214" i="66"/>
  <c r="EA214" i="66"/>
  <c r="DO214" i="66"/>
  <c r="DZ214" i="66"/>
  <c r="DK214" i="66"/>
  <c r="DY214" i="66"/>
  <c r="DJ214" i="66"/>
  <c r="DW214" i="66"/>
  <c r="DH214" i="66"/>
  <c r="DT214" i="66"/>
  <c r="DU214" i="66"/>
  <c r="DN214" i="66"/>
  <c r="EG214" i="66"/>
  <c r="DI214" i="66"/>
  <c r="EF214" i="66"/>
  <c r="DG214" i="66"/>
  <c r="EE214" i="66"/>
  <c r="DD214" i="66"/>
  <c r="DL214" i="66"/>
  <c r="EB214" i="66"/>
  <c r="DX214" i="66"/>
  <c r="EH214" i="66"/>
  <c r="DV214" i="66"/>
  <c r="DM214" i="66"/>
  <c r="DP214" i="66"/>
  <c r="DS214" i="66"/>
  <c r="DY150" i="66"/>
  <c r="DM150" i="66"/>
  <c r="EE150" i="66"/>
  <c r="DR150" i="66"/>
  <c r="DE150" i="66"/>
  <c r="EC150" i="66"/>
  <c r="DP150" i="66"/>
  <c r="EB150" i="66"/>
  <c r="DO150" i="66"/>
  <c r="DX150" i="66"/>
  <c r="DK150" i="66"/>
  <c r="DU150" i="66"/>
  <c r="DT150" i="66"/>
  <c r="DS150" i="66"/>
  <c r="DQ150" i="66"/>
  <c r="EF150" i="66"/>
  <c r="DJ150" i="66"/>
  <c r="EH150" i="66"/>
  <c r="DF150" i="66"/>
  <c r="EG150" i="66"/>
  <c r="DD150" i="66"/>
  <c r="ED150" i="66"/>
  <c r="DV150" i="66"/>
  <c r="DN150" i="66"/>
  <c r="DL150" i="66"/>
  <c r="EA150" i="66"/>
  <c r="DZ150" i="66"/>
  <c r="DW150" i="66"/>
  <c r="DI150" i="66"/>
  <c r="DH150" i="66"/>
  <c r="DG150" i="66"/>
  <c r="DW90" i="66"/>
  <c r="DK90" i="66"/>
  <c r="DZ90" i="66"/>
  <c r="DM90" i="66"/>
  <c r="DY90" i="66"/>
  <c r="DL90" i="66"/>
  <c r="DX90" i="66"/>
  <c r="DJ90" i="66"/>
  <c r="EF90" i="66"/>
  <c r="DS90" i="66"/>
  <c r="DF90" i="66"/>
  <c r="EG90" i="66"/>
  <c r="DO90" i="66"/>
  <c r="EE90" i="66"/>
  <c r="DN90" i="66"/>
  <c r="ED90" i="66"/>
  <c r="DI90" i="66"/>
  <c r="DV90" i="66"/>
  <c r="DD90" i="66"/>
  <c r="DU90" i="66"/>
  <c r="DT90" i="66"/>
  <c r="DQ90" i="66"/>
  <c r="DP90" i="66"/>
  <c r="DH90" i="66"/>
  <c r="DG90" i="66"/>
  <c r="EH90" i="66"/>
  <c r="DE90" i="66"/>
  <c r="EA90" i="66"/>
  <c r="EC90" i="66"/>
  <c r="DR90" i="66"/>
  <c r="EB90" i="66"/>
  <c r="DX204" i="66"/>
  <c r="DL204" i="66"/>
  <c r="EE204" i="66"/>
  <c r="DR204" i="66"/>
  <c r="DE204" i="66"/>
  <c r="ED204" i="66"/>
  <c r="DQ204" i="66"/>
  <c r="DD204" i="66"/>
  <c r="EB204" i="66"/>
  <c r="DO204" i="66"/>
  <c r="DW204" i="66"/>
  <c r="DG204" i="66"/>
  <c r="DT204" i="66"/>
  <c r="EG204" i="66"/>
  <c r="DN204" i="66"/>
  <c r="EF204" i="66"/>
  <c r="DM204" i="66"/>
  <c r="EC204" i="66"/>
  <c r="DK204" i="66"/>
  <c r="DI204" i="66"/>
  <c r="DH204" i="66"/>
  <c r="DF204" i="66"/>
  <c r="EH204" i="66"/>
  <c r="DY204" i="66"/>
  <c r="DV204" i="66"/>
  <c r="DU204" i="66"/>
  <c r="DS204" i="66"/>
  <c r="EA204" i="66"/>
  <c r="DZ204" i="66"/>
  <c r="DP204" i="66"/>
  <c r="DJ204" i="66"/>
  <c r="DY166" i="66"/>
  <c r="DM166" i="66"/>
  <c r="ED166" i="66"/>
  <c r="DQ166" i="66"/>
  <c r="DD166" i="66"/>
  <c r="EC166" i="66"/>
  <c r="DP166" i="66"/>
  <c r="DX166" i="66"/>
  <c r="DK166" i="66"/>
  <c r="DW166" i="66"/>
  <c r="DJ166" i="66"/>
  <c r="DU166" i="66"/>
  <c r="DT166" i="66"/>
  <c r="DS166" i="66"/>
  <c r="DR166" i="66"/>
  <c r="EB166" i="66"/>
  <c r="EA166" i="66"/>
  <c r="DZ166" i="66"/>
  <c r="DV166" i="66"/>
  <c r="DL166" i="66"/>
  <c r="EF166" i="66"/>
  <c r="EE166" i="66"/>
  <c r="DO166" i="66"/>
  <c r="DN166" i="66"/>
  <c r="DG166" i="66"/>
  <c r="EH166" i="66"/>
  <c r="EG166" i="66"/>
  <c r="DE166" i="66"/>
  <c r="DH166" i="66"/>
  <c r="DF166" i="66"/>
  <c r="DI166" i="66"/>
  <c r="DX59" i="66"/>
  <c r="DL59" i="66"/>
  <c r="DY59" i="66"/>
  <c r="DK59" i="66"/>
  <c r="EF59" i="66"/>
  <c r="ED59" i="66"/>
  <c r="DP59" i="66"/>
  <c r="EC59" i="66"/>
  <c r="DN59" i="66"/>
  <c r="EB59" i="66"/>
  <c r="DM59" i="66"/>
  <c r="DZ59" i="66"/>
  <c r="DI59" i="66"/>
  <c r="DU59" i="66"/>
  <c r="DF59" i="66"/>
  <c r="DT59" i="66"/>
  <c r="DE59" i="66"/>
  <c r="DJ59" i="66"/>
  <c r="DH59" i="66"/>
  <c r="EH59" i="66"/>
  <c r="DG59" i="66"/>
  <c r="EA59" i="66"/>
  <c r="EG59" i="66"/>
  <c r="DD59" i="66"/>
  <c r="EE59" i="66"/>
  <c r="DO59" i="66"/>
  <c r="DW59" i="66"/>
  <c r="DR59" i="66"/>
  <c r="DV59" i="66"/>
  <c r="DS59" i="66"/>
  <c r="DQ59" i="66"/>
  <c r="EG143" i="66"/>
  <c r="DU143" i="66"/>
  <c r="DI143" i="66"/>
  <c r="EC143" i="66"/>
  <c r="DP143" i="66"/>
  <c r="EB143" i="66"/>
  <c r="DO143" i="66"/>
  <c r="EA143" i="66"/>
  <c r="DN143" i="66"/>
  <c r="DW143" i="66"/>
  <c r="DJ143" i="66"/>
  <c r="EF143" i="66"/>
  <c r="DL143" i="66"/>
  <c r="EE143" i="66"/>
  <c r="DK143" i="66"/>
  <c r="ED143" i="66"/>
  <c r="DH143" i="66"/>
  <c r="DV143" i="66"/>
  <c r="DD143" i="66"/>
  <c r="DT143" i="66"/>
  <c r="DS143" i="66"/>
  <c r="DQ143" i="66"/>
  <c r="DM143" i="66"/>
  <c r="DG143" i="66"/>
  <c r="DF143" i="66"/>
  <c r="EH143" i="66"/>
  <c r="DE143" i="66"/>
  <c r="DR143" i="66"/>
  <c r="DZ143" i="66"/>
  <c r="DY143" i="66"/>
  <c r="DX143" i="66"/>
  <c r="EF176" i="66"/>
  <c r="DT176" i="66"/>
  <c r="DH176" i="66"/>
  <c r="EB176" i="66"/>
  <c r="DO176" i="66"/>
  <c r="DY176" i="66"/>
  <c r="DL176" i="66"/>
  <c r="DX176" i="66"/>
  <c r="DK176" i="66"/>
  <c r="DZ176" i="66"/>
  <c r="DG176" i="66"/>
  <c r="DW176" i="66"/>
  <c r="DF176" i="66"/>
  <c r="DV176" i="66"/>
  <c r="DE176" i="66"/>
  <c r="DR176" i="66"/>
  <c r="EH176" i="66"/>
  <c r="DQ176" i="66"/>
  <c r="ED176" i="66"/>
  <c r="EC176" i="66"/>
  <c r="EA176" i="66"/>
  <c r="DU176" i="66"/>
  <c r="DM176" i="66"/>
  <c r="EE176" i="66"/>
  <c r="DS176" i="66"/>
  <c r="DP176" i="66"/>
  <c r="DN176" i="66"/>
  <c r="DD176" i="66"/>
  <c r="EG176" i="66"/>
  <c r="DJ176" i="66"/>
  <c r="DI176" i="66"/>
  <c r="EA219" i="66"/>
  <c r="DO219" i="66"/>
  <c r="DZ219" i="66"/>
  <c r="DN219" i="66"/>
  <c r="DX219" i="66"/>
  <c r="DL219" i="66"/>
  <c r="ED219" i="66"/>
  <c r="DM219" i="66"/>
  <c r="EC219" i="66"/>
  <c r="DK219" i="66"/>
  <c r="DY219" i="66"/>
  <c r="DI219" i="66"/>
  <c r="DU219" i="66"/>
  <c r="DF219" i="66"/>
  <c r="DP219" i="66"/>
  <c r="EF219" i="66"/>
  <c r="DG219" i="66"/>
  <c r="DW219" i="66"/>
  <c r="DV219" i="66"/>
  <c r="DT219" i="66"/>
  <c r="DJ219" i="66"/>
  <c r="DH219" i="66"/>
  <c r="DE219" i="66"/>
  <c r="DD219" i="66"/>
  <c r="EG219" i="66"/>
  <c r="EE219" i="66"/>
  <c r="DS219" i="66"/>
  <c r="DR219" i="66"/>
  <c r="DQ219" i="66"/>
  <c r="EH219" i="66"/>
  <c r="EB219" i="66"/>
  <c r="DX81" i="66"/>
  <c r="DL81" i="66"/>
  <c r="DW81" i="66"/>
  <c r="DK81" i="66"/>
  <c r="EH81" i="66"/>
  <c r="DV81" i="66"/>
  <c r="DJ81" i="66"/>
  <c r="ED81" i="66"/>
  <c r="DR81" i="66"/>
  <c r="DF81" i="66"/>
  <c r="DQ81" i="66"/>
  <c r="EC81" i="66"/>
  <c r="DI81" i="66"/>
  <c r="EB81" i="66"/>
  <c r="DH81" i="66"/>
  <c r="EA81" i="66"/>
  <c r="DG81" i="66"/>
  <c r="DZ81" i="66"/>
  <c r="DE81" i="66"/>
  <c r="DT81" i="66"/>
  <c r="DS81" i="66"/>
  <c r="DM81" i="66"/>
  <c r="DD81" i="66"/>
  <c r="EE81" i="66"/>
  <c r="DY81" i="66"/>
  <c r="EG81" i="66"/>
  <c r="EF81" i="66"/>
  <c r="DO81" i="66"/>
  <c r="DU81" i="66"/>
  <c r="DP81" i="66"/>
  <c r="DN81" i="66"/>
  <c r="EE142" i="66"/>
  <c r="DS142" i="66"/>
  <c r="DG142" i="66"/>
  <c r="EG142" i="66"/>
  <c r="DT142" i="66"/>
  <c r="DF142" i="66"/>
  <c r="ED142" i="66"/>
  <c r="DQ142" i="66"/>
  <c r="DD142" i="66"/>
  <c r="EC142" i="66"/>
  <c r="DP142" i="66"/>
  <c r="DZ142" i="66"/>
  <c r="DM142" i="66"/>
  <c r="EB142" i="66"/>
  <c r="DJ142" i="66"/>
  <c r="EA142" i="66"/>
  <c r="DI142" i="66"/>
  <c r="DY142" i="66"/>
  <c r="DH142" i="66"/>
  <c r="DX142" i="66"/>
  <c r="DE142" i="66"/>
  <c r="DU142" i="66"/>
  <c r="DW142" i="66"/>
  <c r="DV142" i="66"/>
  <c r="DR142" i="66"/>
  <c r="DK142" i="66"/>
  <c r="DL142" i="66"/>
  <c r="EF142" i="66"/>
  <c r="DN142" i="66"/>
  <c r="EH142" i="66"/>
  <c r="DO142" i="66"/>
  <c r="ED116" i="66"/>
  <c r="DR116" i="66"/>
  <c r="DF116" i="66"/>
  <c r="EF116" i="66"/>
  <c r="DS116" i="66"/>
  <c r="DE116" i="66"/>
  <c r="EE116" i="66"/>
  <c r="DQ116" i="66"/>
  <c r="DD116" i="66"/>
  <c r="EC116" i="66"/>
  <c r="DP116" i="66"/>
  <c r="DY116" i="66"/>
  <c r="DL116" i="66"/>
  <c r="EB116" i="66"/>
  <c r="DJ116" i="66"/>
  <c r="EA116" i="66"/>
  <c r="DI116" i="66"/>
  <c r="DZ116" i="66"/>
  <c r="DH116" i="66"/>
  <c r="DU116" i="66"/>
  <c r="DT116" i="66"/>
  <c r="DO116" i="66"/>
  <c r="EH116" i="66"/>
  <c r="EG116" i="66"/>
  <c r="DX116" i="66"/>
  <c r="DN116" i="66"/>
  <c r="DM116" i="66"/>
  <c r="DW116" i="66"/>
  <c r="DV116" i="66"/>
  <c r="DG116" i="66"/>
  <c r="DK116" i="66"/>
  <c r="EB169" i="66"/>
  <c r="DP169" i="66"/>
  <c r="DD169" i="66"/>
  <c r="ED169" i="66"/>
  <c r="DQ169" i="66"/>
  <c r="EC169" i="66"/>
  <c r="DO169" i="66"/>
  <c r="EA169" i="66"/>
  <c r="DN169" i="66"/>
  <c r="DX169" i="66"/>
  <c r="DK169" i="66"/>
  <c r="DW169" i="66"/>
  <c r="DJ169" i="66"/>
  <c r="DZ169" i="66"/>
  <c r="DF169" i="66"/>
  <c r="DY169" i="66"/>
  <c r="DE169" i="66"/>
  <c r="DV169" i="66"/>
  <c r="DU169" i="66"/>
  <c r="EF169" i="66"/>
  <c r="EE169" i="66"/>
  <c r="DT169" i="66"/>
  <c r="DS169" i="66"/>
  <c r="DL169" i="66"/>
  <c r="EH169" i="66"/>
  <c r="DM169" i="66"/>
  <c r="DR169" i="66"/>
  <c r="DI169" i="66"/>
  <c r="DH169" i="66"/>
  <c r="EG169" i="66"/>
  <c r="DG169" i="66"/>
  <c r="DX125" i="66"/>
  <c r="DL125" i="66"/>
  <c r="DZ125" i="66"/>
  <c r="DM125" i="66"/>
  <c r="DY125" i="66"/>
  <c r="DK125" i="66"/>
  <c r="DW125" i="66"/>
  <c r="DJ125" i="66"/>
  <c r="EF125" i="66"/>
  <c r="DS125" i="66"/>
  <c r="DF125" i="66"/>
  <c r="EC125" i="66"/>
  <c r="DH125" i="66"/>
  <c r="EB125" i="66"/>
  <c r="DG125" i="66"/>
  <c r="EA125" i="66"/>
  <c r="DE125" i="66"/>
  <c r="DR125" i="66"/>
  <c r="DQ125" i="66"/>
  <c r="EH125" i="66"/>
  <c r="DP125" i="66"/>
  <c r="EG125" i="66"/>
  <c r="EE125" i="66"/>
  <c r="DU125" i="66"/>
  <c r="DT125" i="66"/>
  <c r="ED125" i="66"/>
  <c r="DV125" i="66"/>
  <c r="DN125" i="66"/>
  <c r="DD125" i="66"/>
  <c r="DO125" i="66"/>
  <c r="DI125" i="66"/>
  <c r="EF73" i="66"/>
  <c r="DT73" i="66"/>
  <c r="DH73" i="66"/>
  <c r="ED73" i="66"/>
  <c r="DR73" i="66"/>
  <c r="DF73" i="66"/>
  <c r="DZ73" i="66"/>
  <c r="DN73" i="66"/>
  <c r="EC73" i="66"/>
  <c r="DM73" i="66"/>
  <c r="EE73" i="66"/>
  <c r="DL73" i="66"/>
  <c r="EB73" i="66"/>
  <c r="DK73" i="66"/>
  <c r="EA73" i="66"/>
  <c r="DJ73" i="66"/>
  <c r="DY73" i="66"/>
  <c r="DI73" i="66"/>
  <c r="DV73" i="66"/>
  <c r="DD73" i="66"/>
  <c r="DU73" i="66"/>
  <c r="EG73" i="66"/>
  <c r="DX73" i="66"/>
  <c r="DS73" i="66"/>
  <c r="DO73" i="66"/>
  <c r="DG73" i="66"/>
  <c r="DQ73" i="66"/>
  <c r="EH73" i="66"/>
  <c r="DW73" i="66"/>
  <c r="DP73" i="66"/>
  <c r="DE73" i="66"/>
  <c r="DX118" i="66"/>
  <c r="DL118" i="66"/>
  <c r="ED118" i="66"/>
  <c r="DQ118" i="66"/>
  <c r="DD118" i="66"/>
  <c r="EC118" i="66"/>
  <c r="DP118" i="66"/>
  <c r="EB118" i="66"/>
  <c r="DO118" i="66"/>
  <c r="DW118" i="66"/>
  <c r="DJ118" i="66"/>
  <c r="DT118" i="66"/>
  <c r="DS118" i="66"/>
  <c r="DR118" i="66"/>
  <c r="EE118" i="66"/>
  <c r="DI118" i="66"/>
  <c r="EA118" i="66"/>
  <c r="DH118" i="66"/>
  <c r="DZ118" i="66"/>
  <c r="DG118" i="66"/>
  <c r="EH118" i="66"/>
  <c r="EG118" i="66"/>
  <c r="EF118" i="66"/>
  <c r="DU118" i="66"/>
  <c r="DN118" i="66"/>
  <c r="DK118" i="66"/>
  <c r="DF118" i="66"/>
  <c r="DM118" i="66"/>
  <c r="DE118" i="66"/>
  <c r="DY118" i="66"/>
  <c r="DV118" i="66"/>
  <c r="DW98" i="66"/>
  <c r="DK98" i="66"/>
  <c r="EH98" i="66"/>
  <c r="DU98" i="66"/>
  <c r="DH98" i="66"/>
  <c r="EG98" i="66"/>
  <c r="DT98" i="66"/>
  <c r="DG98" i="66"/>
  <c r="EF98" i="66"/>
  <c r="DS98" i="66"/>
  <c r="DF98" i="66"/>
  <c r="EB98" i="66"/>
  <c r="DO98" i="66"/>
  <c r="ED98" i="66"/>
  <c r="DL98" i="66"/>
  <c r="EC98" i="66"/>
  <c r="DJ98" i="66"/>
  <c r="EA98" i="66"/>
  <c r="DI98" i="66"/>
  <c r="DV98" i="66"/>
  <c r="DR98" i="66"/>
  <c r="DQ98" i="66"/>
  <c r="EE98" i="66"/>
  <c r="DZ98" i="66"/>
  <c r="DY98" i="66"/>
  <c r="DX98" i="66"/>
  <c r="DM98" i="66"/>
  <c r="DE98" i="66"/>
  <c r="DP98" i="66"/>
  <c r="DN98" i="66"/>
  <c r="DD98" i="66"/>
  <c r="ED155" i="66"/>
  <c r="DR155" i="66"/>
  <c r="DF155" i="66"/>
  <c r="EC155" i="66"/>
  <c r="DQ155" i="66"/>
  <c r="DE155" i="66"/>
  <c r="DZ155" i="66"/>
  <c r="DN155" i="66"/>
  <c r="DV155" i="66"/>
  <c r="DG155" i="66"/>
  <c r="DU155" i="66"/>
  <c r="DD155" i="66"/>
  <c r="DT155" i="66"/>
  <c r="EE155" i="66"/>
  <c r="DM155" i="66"/>
  <c r="EF155" i="66"/>
  <c r="DI155" i="66"/>
  <c r="EB155" i="66"/>
  <c r="DH155" i="66"/>
  <c r="EA155" i="66"/>
  <c r="DS155" i="66"/>
  <c r="DP155" i="66"/>
  <c r="DO155" i="66"/>
  <c r="DK155" i="66"/>
  <c r="DJ155" i="66"/>
  <c r="EH155" i="66"/>
  <c r="EG155" i="66"/>
  <c r="DY155" i="66"/>
  <c r="DX155" i="66"/>
  <c r="DL155" i="66"/>
  <c r="DW155" i="66"/>
  <c r="DW46" i="66"/>
  <c r="DK46" i="66"/>
  <c r="EB46" i="66"/>
  <c r="DO46" i="66"/>
  <c r="EF46" i="66"/>
  <c r="DR46" i="66"/>
  <c r="DD46" i="66"/>
  <c r="EC46" i="66"/>
  <c r="DN46" i="66"/>
  <c r="DY46" i="66"/>
  <c r="DJ46" i="66"/>
  <c r="DX46" i="66"/>
  <c r="DI46" i="66"/>
  <c r="ED46" i="66"/>
  <c r="DG46" i="66"/>
  <c r="DE46" i="66"/>
  <c r="EG46" i="66"/>
  <c r="EA46" i="66"/>
  <c r="DF46" i="66"/>
  <c r="DZ46" i="66"/>
  <c r="DT46" i="66"/>
  <c r="DV46" i="66"/>
  <c r="DU46" i="66"/>
  <c r="DH46" i="66"/>
  <c r="DS46" i="66"/>
  <c r="EH46" i="66"/>
  <c r="DQ46" i="66"/>
  <c r="DL46" i="66"/>
  <c r="EE46" i="66"/>
  <c r="DP46" i="66"/>
  <c r="DM46" i="66"/>
  <c r="EG82" i="66"/>
  <c r="DU82" i="66"/>
  <c r="DI82" i="66"/>
  <c r="EF82" i="66"/>
  <c r="DT82" i="66"/>
  <c r="DH82" i="66"/>
  <c r="EE82" i="66"/>
  <c r="DS82" i="66"/>
  <c r="DG82" i="66"/>
  <c r="EA82" i="66"/>
  <c r="DO82" i="66"/>
  <c r="EB82" i="66"/>
  <c r="DK82" i="66"/>
  <c r="DX82" i="66"/>
  <c r="DD82" i="66"/>
  <c r="DW82" i="66"/>
  <c r="DV82" i="66"/>
  <c r="DR82" i="66"/>
  <c r="DN82" i="66"/>
  <c r="EH82" i="66"/>
  <c r="DM82" i="66"/>
  <c r="DZ82" i="66"/>
  <c r="DY82" i="66"/>
  <c r="DP82" i="66"/>
  <c r="DF82" i="66"/>
  <c r="DE82" i="66"/>
  <c r="ED82" i="66"/>
  <c r="EC82" i="66"/>
  <c r="DQ82" i="66"/>
  <c r="DL82" i="66"/>
  <c r="DJ82" i="66"/>
  <c r="DW42" i="66"/>
  <c r="DK42" i="66"/>
  <c r="ED42" i="66"/>
  <c r="DQ42" i="66"/>
  <c r="DD42" i="66"/>
  <c r="DY42" i="66"/>
  <c r="DJ42" i="66"/>
  <c r="DU42" i="66"/>
  <c r="DG42" i="66"/>
  <c r="EF42" i="66"/>
  <c r="DR42" i="66"/>
  <c r="EE42" i="66"/>
  <c r="DP42" i="66"/>
  <c r="DT42" i="66"/>
  <c r="DO42" i="66"/>
  <c r="EH42" i="66"/>
  <c r="DX42" i="66"/>
  <c r="DS42" i="66"/>
  <c r="DM42" i="66"/>
  <c r="EG42" i="66"/>
  <c r="DN42" i="66"/>
  <c r="DL42" i="66"/>
  <c r="EC42" i="66"/>
  <c r="DI42" i="66"/>
  <c r="DZ42" i="66"/>
  <c r="EB42" i="66"/>
  <c r="DH42" i="66"/>
  <c r="DF42" i="66"/>
  <c r="DV42" i="66"/>
  <c r="EA42" i="66"/>
  <c r="DE42" i="66"/>
  <c r="EC40" i="66"/>
  <c r="DQ40" i="66"/>
  <c r="DE40" i="66"/>
  <c r="EF40" i="66"/>
  <c r="DS40" i="66"/>
  <c r="DF40" i="66"/>
  <c r="EH40" i="66"/>
  <c r="DT40" i="66"/>
  <c r="DD40" i="66"/>
  <c r="ED40" i="66"/>
  <c r="DO40" i="66"/>
  <c r="DZ40" i="66"/>
  <c r="DL40" i="66"/>
  <c r="DY40" i="66"/>
  <c r="DK40" i="66"/>
  <c r="DW40" i="66"/>
  <c r="DU40" i="66"/>
  <c r="DP40" i="66"/>
  <c r="DG40" i="66"/>
  <c r="DX40" i="66"/>
  <c r="DV40" i="66"/>
  <c r="DN40" i="66"/>
  <c r="DR40" i="66"/>
  <c r="EA40" i="66"/>
  <c r="DM40" i="66"/>
  <c r="DH40" i="66"/>
  <c r="EG40" i="66"/>
  <c r="DJ40" i="66"/>
  <c r="DI40" i="66"/>
  <c r="EE40" i="66"/>
  <c r="EB40" i="66"/>
  <c r="EG213" i="66"/>
  <c r="DU213" i="66"/>
  <c r="DI213" i="66"/>
  <c r="EF213" i="66"/>
  <c r="DT213" i="66"/>
  <c r="DH213" i="66"/>
  <c r="ED213" i="66"/>
  <c r="DR213" i="66"/>
  <c r="DF213" i="66"/>
  <c r="DS213" i="66"/>
  <c r="DQ213" i="66"/>
  <c r="EE213" i="66"/>
  <c r="DO213" i="66"/>
  <c r="EA213" i="66"/>
  <c r="DL213" i="66"/>
  <c r="DV213" i="66"/>
  <c r="DM213" i="66"/>
  <c r="EC213" i="66"/>
  <c r="DG213" i="66"/>
  <c r="EB213" i="66"/>
  <c r="DE213" i="66"/>
  <c r="DZ213" i="66"/>
  <c r="DD213" i="66"/>
  <c r="DW213" i="66"/>
  <c r="DP213" i="66"/>
  <c r="DN213" i="66"/>
  <c r="DK213" i="66"/>
  <c r="EH213" i="66"/>
  <c r="DJ213" i="66"/>
  <c r="DY213" i="66"/>
  <c r="DX213" i="66"/>
  <c r="EF99" i="66"/>
  <c r="DT99" i="66"/>
  <c r="DH99" i="66"/>
  <c r="EH99" i="66"/>
  <c r="DU99" i="66"/>
  <c r="DG99" i="66"/>
  <c r="EG99" i="66"/>
  <c r="DS99" i="66"/>
  <c r="DF99" i="66"/>
  <c r="EE99" i="66"/>
  <c r="DR99" i="66"/>
  <c r="DE99" i="66"/>
  <c r="EA99" i="66"/>
  <c r="DN99" i="66"/>
  <c r="EB99" i="66"/>
  <c r="DJ99" i="66"/>
  <c r="DZ99" i="66"/>
  <c r="DI99" i="66"/>
  <c r="DY99" i="66"/>
  <c r="DD99" i="66"/>
  <c r="DQ99" i="66"/>
  <c r="DP99" i="66"/>
  <c r="DO99" i="66"/>
  <c r="DV99" i="66"/>
  <c r="DM99" i="66"/>
  <c r="DL99" i="66"/>
  <c r="DK99" i="66"/>
  <c r="ED99" i="66"/>
  <c r="EC99" i="66"/>
  <c r="DW99" i="66"/>
  <c r="DX99" i="66"/>
  <c r="EH147" i="66"/>
  <c r="DV147" i="66"/>
  <c r="DJ147" i="66"/>
  <c r="EE147" i="66"/>
  <c r="DR147" i="66"/>
  <c r="DE147" i="66"/>
  <c r="EC147" i="66"/>
  <c r="DP147" i="66"/>
  <c r="EB147" i="66"/>
  <c r="DO147" i="66"/>
  <c r="DY147" i="66"/>
  <c r="DL147" i="66"/>
  <c r="DQ147" i="66"/>
  <c r="DN147" i="66"/>
  <c r="EG147" i="66"/>
  <c r="DM147" i="66"/>
  <c r="EF147" i="66"/>
  <c r="DK147" i="66"/>
  <c r="DZ147" i="66"/>
  <c r="DG147" i="66"/>
  <c r="EA147" i="66"/>
  <c r="DX147" i="66"/>
  <c r="DW147" i="66"/>
  <c r="DI147" i="66"/>
  <c r="DH147" i="66"/>
  <c r="DF147" i="66"/>
  <c r="ED147" i="66"/>
  <c r="DS147" i="66"/>
  <c r="DD147" i="66"/>
  <c r="DU147" i="66"/>
  <c r="DT147" i="66"/>
  <c r="EC100" i="66"/>
  <c r="DQ100" i="66"/>
  <c r="DE100" i="66"/>
  <c r="EH100" i="66"/>
  <c r="DU100" i="66"/>
  <c r="DH100" i="66"/>
  <c r="EG100" i="66"/>
  <c r="DT100" i="66"/>
  <c r="DG100" i="66"/>
  <c r="EF100" i="66"/>
  <c r="DS100" i="66"/>
  <c r="DF100" i="66"/>
  <c r="EA100" i="66"/>
  <c r="DN100" i="66"/>
  <c r="DZ100" i="66"/>
  <c r="DI100" i="66"/>
  <c r="DY100" i="66"/>
  <c r="DD100" i="66"/>
  <c r="DX100" i="66"/>
  <c r="DP100" i="66"/>
  <c r="DO100" i="66"/>
  <c r="DM100" i="66"/>
  <c r="EE100" i="66"/>
  <c r="DW100" i="66"/>
  <c r="DV100" i="66"/>
  <c r="DR100" i="66"/>
  <c r="DL100" i="66"/>
  <c r="DJ100" i="66"/>
  <c r="ED100" i="66"/>
  <c r="EB100" i="66"/>
  <c r="DK100" i="66"/>
  <c r="DX208" i="66"/>
  <c r="DL208" i="66"/>
  <c r="DW208" i="66"/>
  <c r="DK208" i="66"/>
  <c r="EG208" i="66"/>
  <c r="DU208" i="66"/>
  <c r="DI208" i="66"/>
  <c r="EE208" i="66"/>
  <c r="DP208" i="66"/>
  <c r="ED208" i="66"/>
  <c r="DO208" i="66"/>
  <c r="EB208" i="66"/>
  <c r="DM208" i="66"/>
  <c r="DY208" i="66"/>
  <c r="DG208" i="66"/>
  <c r="DZ208" i="66"/>
  <c r="DS208" i="66"/>
  <c r="DN208" i="66"/>
  <c r="DJ208" i="66"/>
  <c r="EH208" i="66"/>
  <c r="DH208" i="66"/>
  <c r="DR208" i="66"/>
  <c r="DQ208" i="66"/>
  <c r="DF208" i="66"/>
  <c r="DE208" i="66"/>
  <c r="EF208" i="66"/>
  <c r="EC208" i="66"/>
  <c r="DT208" i="66"/>
  <c r="DD208" i="66"/>
  <c r="EA208" i="66"/>
  <c r="DV208" i="66"/>
  <c r="EA62" i="66"/>
  <c r="DO62" i="66"/>
  <c r="DW62" i="66"/>
  <c r="DJ62" i="66"/>
  <c r="DX62" i="66"/>
  <c r="DI62" i="66"/>
  <c r="DU62" i="66"/>
  <c r="DG62" i="66"/>
  <c r="EE62" i="66"/>
  <c r="DQ62" i="66"/>
  <c r="ED62" i="66"/>
  <c r="DP62" i="66"/>
  <c r="EG62" i="66"/>
  <c r="DL62" i="66"/>
  <c r="EF62" i="66"/>
  <c r="DK62" i="66"/>
  <c r="EB62" i="66"/>
  <c r="DF62" i="66"/>
  <c r="DV62" i="66"/>
  <c r="DT62" i="66"/>
  <c r="DH62" i="66"/>
  <c r="DN62" i="66"/>
  <c r="DM62" i="66"/>
  <c r="DE62" i="66"/>
  <c r="DD62" i="66"/>
  <c r="EC62" i="66"/>
  <c r="EH62" i="66"/>
  <c r="DZ62" i="66"/>
  <c r="DS62" i="66"/>
  <c r="DY62" i="66"/>
  <c r="DR62" i="66"/>
  <c r="DW38" i="66"/>
  <c r="DK38" i="66"/>
  <c r="EF38" i="66"/>
  <c r="DS38" i="66"/>
  <c r="DF38" i="66"/>
  <c r="EA38" i="66"/>
  <c r="DM38" i="66"/>
  <c r="DX38" i="66"/>
  <c r="DI38" i="66"/>
  <c r="EH38" i="66"/>
  <c r="DT38" i="66"/>
  <c r="DE38" i="66"/>
  <c r="EG38" i="66"/>
  <c r="DR38" i="66"/>
  <c r="DD38" i="66"/>
  <c r="DZ38" i="66"/>
  <c r="DV38" i="66"/>
  <c r="DH38" i="66"/>
  <c r="DY38" i="66"/>
  <c r="DU38" i="66"/>
  <c r="DQ38" i="66"/>
  <c r="DP38" i="66"/>
  <c r="EC38" i="66"/>
  <c r="DG38" i="66"/>
  <c r="DO38" i="66"/>
  <c r="DL38" i="66"/>
  <c r="ED38" i="66"/>
  <c r="DJ38" i="66"/>
  <c r="DN38" i="66"/>
  <c r="EE38" i="66"/>
  <c r="EB38" i="66"/>
  <c r="EB149" i="66"/>
  <c r="DP149" i="66"/>
  <c r="DD149" i="66"/>
  <c r="EF149" i="66"/>
  <c r="DS149" i="66"/>
  <c r="DF149" i="66"/>
  <c r="ED149" i="66"/>
  <c r="DQ149" i="66"/>
  <c r="EC149" i="66"/>
  <c r="DO149" i="66"/>
  <c r="DY149" i="66"/>
  <c r="DL149" i="66"/>
  <c r="DZ149" i="66"/>
  <c r="DH149" i="66"/>
  <c r="DX149" i="66"/>
  <c r="DG149" i="66"/>
  <c r="DW149" i="66"/>
  <c r="DE149" i="66"/>
  <c r="DV149" i="66"/>
  <c r="DR149" i="66"/>
  <c r="EE149" i="66"/>
  <c r="EA149" i="66"/>
  <c r="DU149" i="66"/>
  <c r="DK149" i="66"/>
  <c r="DJ149" i="66"/>
  <c r="DI149" i="66"/>
  <c r="EH149" i="66"/>
  <c r="EG149" i="66"/>
  <c r="DM149" i="66"/>
  <c r="DT149" i="66"/>
  <c r="DN149" i="66"/>
  <c r="DZ33" i="66"/>
  <c r="DN33" i="66"/>
  <c r="DV33" i="66"/>
  <c r="DI33" i="66"/>
  <c r="EB33" i="66"/>
  <c r="DM33" i="66"/>
  <c r="DX33" i="66"/>
  <c r="DJ33" i="66"/>
  <c r="EH33" i="66"/>
  <c r="DT33" i="66"/>
  <c r="DF33" i="66"/>
  <c r="EG33" i="66"/>
  <c r="DQ33" i="66"/>
  <c r="EF33" i="66"/>
  <c r="DO33" i="66"/>
  <c r="DP33" i="66"/>
  <c r="DK33" i="66"/>
  <c r="EC33" i="66"/>
  <c r="DU33" i="66"/>
  <c r="EE33" i="66"/>
  <c r="DL33" i="66"/>
  <c r="ED33" i="66"/>
  <c r="DH33" i="66"/>
  <c r="DS33" i="66"/>
  <c r="DR33" i="66"/>
  <c r="EA33" i="66"/>
  <c r="DG33" i="66"/>
  <c r="DY33" i="66"/>
  <c r="DE33" i="66"/>
  <c r="DW33" i="66"/>
  <c r="DD33" i="66"/>
  <c r="EA119" i="66"/>
  <c r="DO119" i="66"/>
  <c r="EC119" i="66"/>
  <c r="DP119" i="66"/>
  <c r="EB119" i="66"/>
  <c r="DN119" i="66"/>
  <c r="DZ119" i="66"/>
  <c r="DM119" i="66"/>
  <c r="DV119" i="66"/>
  <c r="DI119" i="66"/>
  <c r="DS119" i="66"/>
  <c r="DR119" i="66"/>
  <c r="EH119" i="66"/>
  <c r="DQ119" i="66"/>
  <c r="ED119" i="66"/>
  <c r="DH119" i="66"/>
  <c r="DY119" i="66"/>
  <c r="DG119" i="66"/>
  <c r="DX119" i="66"/>
  <c r="DF119" i="66"/>
  <c r="DT119" i="66"/>
  <c r="DL119" i="66"/>
  <c r="DK119" i="66"/>
  <c r="DJ119" i="66"/>
  <c r="EG119" i="66"/>
  <c r="EE119" i="66"/>
  <c r="DW119" i="66"/>
  <c r="DD119" i="66"/>
  <c r="EF119" i="66"/>
  <c r="DU119" i="66"/>
  <c r="DE119" i="66"/>
  <c r="DZ71" i="66"/>
  <c r="DN71" i="66"/>
  <c r="DX71" i="66"/>
  <c r="DL71" i="66"/>
  <c r="EF71" i="66"/>
  <c r="DT71" i="66"/>
  <c r="DH71" i="66"/>
  <c r="EG71" i="66"/>
  <c r="DQ71" i="66"/>
  <c r="EB71" i="66"/>
  <c r="DJ71" i="66"/>
  <c r="EA71" i="66"/>
  <c r="DI71" i="66"/>
  <c r="DY71" i="66"/>
  <c r="DG71" i="66"/>
  <c r="DW71" i="66"/>
  <c r="DF71" i="66"/>
  <c r="DS71" i="66"/>
  <c r="DR71" i="66"/>
  <c r="DD71" i="66"/>
  <c r="EH71" i="66"/>
  <c r="ED71" i="66"/>
  <c r="DU71" i="66"/>
  <c r="DP71" i="66"/>
  <c r="DK71" i="66"/>
  <c r="DE71" i="66"/>
  <c r="EC71" i="66"/>
  <c r="EE71" i="66"/>
  <c r="DV71" i="66"/>
  <c r="DO71" i="66"/>
  <c r="DM71" i="66"/>
  <c r="EC177" i="66"/>
  <c r="DQ177" i="66"/>
  <c r="DE177" i="66"/>
  <c r="EB177" i="66"/>
  <c r="DO177" i="66"/>
  <c r="DY177" i="66"/>
  <c r="DL177" i="66"/>
  <c r="DX177" i="66"/>
  <c r="DK177" i="66"/>
  <c r="EH177" i="66"/>
  <c r="DR177" i="66"/>
  <c r="EG177" i="66"/>
  <c r="DP177" i="66"/>
  <c r="EF177" i="66"/>
  <c r="DN177" i="66"/>
  <c r="EA177" i="66"/>
  <c r="DI177" i="66"/>
  <c r="DZ177" i="66"/>
  <c r="DH177" i="66"/>
  <c r="DF177" i="66"/>
  <c r="DD177" i="66"/>
  <c r="EE177" i="66"/>
  <c r="ED177" i="66"/>
  <c r="DU177" i="66"/>
  <c r="DT177" i="66"/>
  <c r="DM177" i="66"/>
  <c r="DJ177" i="66"/>
  <c r="DG177" i="66"/>
  <c r="DS177" i="66"/>
  <c r="DV177" i="66"/>
  <c r="DW177" i="66"/>
  <c r="EF188" i="66"/>
  <c r="DT188" i="66"/>
  <c r="DH188" i="66"/>
  <c r="EC188" i="66"/>
  <c r="DP188" i="66"/>
  <c r="ED188" i="66"/>
  <c r="DO188" i="66"/>
  <c r="DZ188" i="66"/>
  <c r="DL188" i="66"/>
  <c r="DY188" i="66"/>
  <c r="DK188" i="66"/>
  <c r="DS188" i="66"/>
  <c r="DR188" i="66"/>
  <c r="DQ188" i="66"/>
  <c r="EE188" i="66"/>
  <c r="DJ188" i="66"/>
  <c r="EB188" i="66"/>
  <c r="DI188" i="66"/>
  <c r="DN188" i="66"/>
  <c r="DM188" i="66"/>
  <c r="DG188" i="66"/>
  <c r="DF188" i="66"/>
  <c r="EG188" i="66"/>
  <c r="EA188" i="66"/>
  <c r="DW188" i="66"/>
  <c r="DV188" i="66"/>
  <c r="DU188" i="66"/>
  <c r="DE188" i="66"/>
  <c r="EH188" i="66"/>
  <c r="DX188" i="66"/>
  <c r="DD188" i="66"/>
  <c r="DX63" i="66"/>
  <c r="DL63" i="66"/>
  <c r="DV63" i="66"/>
  <c r="DI63" i="66"/>
  <c r="DZ63" i="66"/>
  <c r="DK63" i="66"/>
  <c r="DW63" i="66"/>
  <c r="DH63" i="66"/>
  <c r="EF63" i="66"/>
  <c r="DR63" i="66"/>
  <c r="DD63" i="66"/>
  <c r="EE63" i="66"/>
  <c r="DQ63" i="66"/>
  <c r="EC63" i="66"/>
  <c r="DG63" i="66"/>
  <c r="EB63" i="66"/>
  <c r="DF63" i="66"/>
  <c r="DY63" i="66"/>
  <c r="DS63" i="66"/>
  <c r="DP63" i="66"/>
  <c r="EA63" i="66"/>
  <c r="DU63" i="66"/>
  <c r="DT63" i="66"/>
  <c r="DM63" i="66"/>
  <c r="DO63" i="66"/>
  <c r="DN63" i="66"/>
  <c r="DJ63" i="66"/>
  <c r="EH63" i="66"/>
  <c r="EG63" i="66"/>
  <c r="DE63" i="66"/>
  <c r="ED63" i="66"/>
  <c r="DW186" i="66"/>
  <c r="DK186" i="66"/>
  <c r="ED186" i="66"/>
  <c r="DQ186" i="66"/>
  <c r="DD186" i="66"/>
  <c r="EB186" i="66"/>
  <c r="DN186" i="66"/>
  <c r="DY186" i="66"/>
  <c r="DJ186" i="66"/>
  <c r="DX186" i="66"/>
  <c r="DI186" i="66"/>
  <c r="EA186" i="66"/>
  <c r="DG186" i="66"/>
  <c r="DZ186" i="66"/>
  <c r="DF186" i="66"/>
  <c r="DV186" i="66"/>
  <c r="DE186" i="66"/>
  <c r="DS186" i="66"/>
  <c r="DR186" i="66"/>
  <c r="DL186" i="66"/>
  <c r="DH186" i="66"/>
  <c r="EH186" i="66"/>
  <c r="EG186" i="66"/>
  <c r="EC186" i="66"/>
  <c r="DU186" i="66"/>
  <c r="EF186" i="66"/>
  <c r="EE186" i="66"/>
  <c r="DT186" i="66"/>
  <c r="DM186" i="66"/>
  <c r="DP186" i="66"/>
  <c r="DO186" i="66"/>
  <c r="EG108" i="66"/>
  <c r="DU108" i="66"/>
  <c r="DI108" i="66"/>
  <c r="DW108" i="66"/>
  <c r="DJ108" i="66"/>
  <c r="DV108" i="66"/>
  <c r="DH108" i="66"/>
  <c r="EH108" i="66"/>
  <c r="DT108" i="66"/>
  <c r="DG108" i="66"/>
  <c r="EC108" i="66"/>
  <c r="DP108" i="66"/>
  <c r="DS108" i="66"/>
  <c r="DR108" i="66"/>
  <c r="DQ108" i="66"/>
  <c r="ED108" i="66"/>
  <c r="DL108" i="66"/>
  <c r="EB108" i="66"/>
  <c r="DK108" i="66"/>
  <c r="EA108" i="66"/>
  <c r="DF108" i="66"/>
  <c r="DZ108" i="66"/>
  <c r="DY108" i="66"/>
  <c r="DX108" i="66"/>
  <c r="DO108" i="66"/>
  <c r="DE108" i="66"/>
  <c r="DD108" i="66"/>
  <c r="EE108" i="66"/>
  <c r="DN108" i="66"/>
  <c r="DM108" i="66"/>
  <c r="EF108" i="66"/>
  <c r="EF35" i="66"/>
  <c r="DT35" i="66"/>
  <c r="DH35" i="66"/>
  <c r="EH35" i="66"/>
  <c r="DU35" i="66"/>
  <c r="DG35" i="66"/>
  <c r="EE35" i="66"/>
  <c r="DQ35" i="66"/>
  <c r="EB35" i="66"/>
  <c r="DN35" i="66"/>
  <c r="DY35" i="66"/>
  <c r="DK35" i="66"/>
  <c r="DX35" i="66"/>
  <c r="DJ35" i="66"/>
  <c r="ED35" i="66"/>
  <c r="DI35" i="66"/>
  <c r="EC35" i="66"/>
  <c r="EA35" i="66"/>
  <c r="DE35" i="66"/>
  <c r="DF35" i="66"/>
  <c r="DZ35" i="66"/>
  <c r="DD35" i="66"/>
  <c r="DW35" i="66"/>
  <c r="DV35" i="66"/>
  <c r="EG35" i="66"/>
  <c r="DS35" i="66"/>
  <c r="DM35" i="66"/>
  <c r="DR35" i="66"/>
  <c r="DP35" i="66"/>
  <c r="DO35" i="66"/>
  <c r="DL35" i="66"/>
  <c r="EC44" i="66"/>
  <c r="DQ44" i="66"/>
  <c r="DE44" i="66"/>
  <c r="ED44" i="66"/>
  <c r="DP44" i="66"/>
  <c r="EB44" i="66"/>
  <c r="DN44" i="66"/>
  <c r="DY44" i="66"/>
  <c r="DK44" i="66"/>
  <c r="DV44" i="66"/>
  <c r="DH44" i="66"/>
  <c r="DU44" i="66"/>
  <c r="DG44" i="66"/>
  <c r="DR44" i="66"/>
  <c r="EH44" i="66"/>
  <c r="DM44" i="66"/>
  <c r="DJ44" i="66"/>
  <c r="DO44" i="66"/>
  <c r="DI44" i="66"/>
  <c r="EG44" i="66"/>
  <c r="DL44" i="66"/>
  <c r="EF44" i="66"/>
  <c r="EE44" i="66"/>
  <c r="EA44" i="66"/>
  <c r="DF44" i="66"/>
  <c r="DS44" i="66"/>
  <c r="DZ44" i="66"/>
  <c r="DD44" i="66"/>
  <c r="DX44" i="66"/>
  <c r="DW44" i="66"/>
  <c r="DT44" i="66"/>
  <c r="EA58" i="66"/>
  <c r="DO58" i="66"/>
  <c r="DY58" i="66"/>
  <c r="DL58" i="66"/>
  <c r="EC58" i="66"/>
  <c r="DN58" i="66"/>
  <c r="DX58" i="66"/>
  <c r="DI58" i="66"/>
  <c r="DW58" i="66"/>
  <c r="DH58" i="66"/>
  <c r="DU58" i="66"/>
  <c r="DF58" i="66"/>
  <c r="EG58" i="66"/>
  <c r="DR58" i="66"/>
  <c r="EF58" i="66"/>
  <c r="DQ58" i="66"/>
  <c r="EH58" i="66"/>
  <c r="DG58" i="66"/>
  <c r="EE58" i="66"/>
  <c r="DE58" i="66"/>
  <c r="ED58" i="66"/>
  <c r="DD58" i="66"/>
  <c r="DV58" i="66"/>
  <c r="EB58" i="66"/>
  <c r="DZ58" i="66"/>
  <c r="DT58" i="66"/>
  <c r="DP58" i="66"/>
  <c r="DS58" i="66"/>
  <c r="DM58" i="66"/>
  <c r="DK58" i="66"/>
  <c r="DJ58" i="66"/>
  <c r="EG134" i="66"/>
  <c r="DU134" i="66"/>
  <c r="DI134" i="66"/>
  <c r="EH134" i="66"/>
  <c r="DT134" i="66"/>
  <c r="DG134" i="66"/>
  <c r="EF134" i="66"/>
  <c r="DS134" i="66"/>
  <c r="DF134" i="66"/>
  <c r="EE134" i="66"/>
  <c r="DR134" i="66"/>
  <c r="DE134" i="66"/>
  <c r="EA134" i="66"/>
  <c r="DN134" i="66"/>
  <c r="DX134" i="66"/>
  <c r="DW134" i="66"/>
  <c r="DV134" i="66"/>
  <c r="DM134" i="66"/>
  <c r="ED134" i="66"/>
  <c r="DL134" i="66"/>
  <c r="EC134" i="66"/>
  <c r="DK134" i="66"/>
  <c r="EB134" i="66"/>
  <c r="DZ134" i="66"/>
  <c r="DY134" i="66"/>
  <c r="DO134" i="66"/>
  <c r="DJ134" i="66"/>
  <c r="DQ134" i="66"/>
  <c r="DH134" i="66"/>
  <c r="DP134" i="66"/>
  <c r="DD134" i="66"/>
  <c r="ED144" i="66"/>
  <c r="DR144" i="66"/>
  <c r="DF144" i="66"/>
  <c r="EC144" i="66"/>
  <c r="DP144" i="66"/>
  <c r="EB144" i="66"/>
  <c r="DO144" i="66"/>
  <c r="EA144" i="66"/>
  <c r="DN144" i="66"/>
  <c r="DW144" i="66"/>
  <c r="DJ144" i="66"/>
  <c r="DY144" i="66"/>
  <c r="DG144" i="66"/>
  <c r="DX144" i="66"/>
  <c r="DE144" i="66"/>
  <c r="DV144" i="66"/>
  <c r="DD144" i="66"/>
  <c r="DQ144" i="66"/>
  <c r="EH144" i="66"/>
  <c r="DM144" i="66"/>
  <c r="EG144" i="66"/>
  <c r="DL144" i="66"/>
  <c r="EF144" i="66"/>
  <c r="EE144" i="66"/>
  <c r="DT144" i="66"/>
  <c r="DS144" i="66"/>
  <c r="DZ144" i="66"/>
  <c r="DI144" i="66"/>
  <c r="DU144" i="66"/>
  <c r="DK144" i="66"/>
  <c r="DH144" i="66"/>
  <c r="EF103" i="66"/>
  <c r="DT103" i="66"/>
  <c r="DH103" i="66"/>
  <c r="EE103" i="66"/>
  <c r="DR103" i="66"/>
  <c r="DE103" i="66"/>
  <c r="ED103" i="66"/>
  <c r="DQ103" i="66"/>
  <c r="DD103" i="66"/>
  <c r="EC103" i="66"/>
  <c r="DP103" i="66"/>
  <c r="DY103" i="66"/>
  <c r="DL103" i="66"/>
  <c r="DS103" i="66"/>
  <c r="DO103" i="66"/>
  <c r="DN103" i="66"/>
  <c r="EA103" i="66"/>
  <c r="DI103" i="66"/>
  <c r="DZ103" i="66"/>
  <c r="DG103" i="66"/>
  <c r="DX103" i="66"/>
  <c r="DF103" i="66"/>
  <c r="EH103" i="66"/>
  <c r="EG103" i="66"/>
  <c r="EB103" i="66"/>
  <c r="DW103" i="66"/>
  <c r="DM103" i="66"/>
  <c r="DK103" i="66"/>
  <c r="DJ103" i="66"/>
  <c r="DV103" i="66"/>
  <c r="DU103" i="66"/>
  <c r="DY146" i="66"/>
  <c r="DM146" i="66"/>
  <c r="EF146" i="66"/>
  <c r="DS146" i="66"/>
  <c r="DF146" i="66"/>
  <c r="ED146" i="66"/>
  <c r="DQ146" i="66"/>
  <c r="DD146" i="66"/>
  <c r="EC146" i="66"/>
  <c r="DP146" i="66"/>
  <c r="DZ146" i="66"/>
  <c r="DL146" i="66"/>
  <c r="DV146" i="66"/>
  <c r="DU146" i="66"/>
  <c r="DT146" i="66"/>
  <c r="DR146" i="66"/>
  <c r="EG146" i="66"/>
  <c r="DK146" i="66"/>
  <c r="DO146" i="66"/>
  <c r="DN146" i="66"/>
  <c r="DJ146" i="66"/>
  <c r="EH146" i="66"/>
  <c r="DE146" i="66"/>
  <c r="EE146" i="66"/>
  <c r="EB146" i="66"/>
  <c r="DW146" i="66"/>
  <c r="DI146" i="66"/>
  <c r="DX146" i="66"/>
  <c r="EA146" i="66"/>
  <c r="DH146" i="66"/>
  <c r="DG146" i="66"/>
  <c r="ED57" i="66"/>
  <c r="DR57" i="66"/>
  <c r="DF57" i="66"/>
  <c r="DZ57" i="66"/>
  <c r="DM57" i="66"/>
  <c r="EA57" i="66"/>
  <c r="DL57" i="66"/>
  <c r="DU57" i="66"/>
  <c r="DE57" i="66"/>
  <c r="DT57" i="66"/>
  <c r="DD57" i="66"/>
  <c r="EG57" i="66"/>
  <c r="DQ57" i="66"/>
  <c r="EC57" i="66"/>
  <c r="DN57" i="66"/>
  <c r="EB57" i="66"/>
  <c r="DK57" i="66"/>
  <c r="EF57" i="66"/>
  <c r="DG57" i="66"/>
  <c r="EH57" i="66"/>
  <c r="EE57" i="66"/>
  <c r="DY57" i="66"/>
  <c r="DV57" i="66"/>
  <c r="DX57" i="66"/>
  <c r="DW57" i="66"/>
  <c r="DS57" i="66"/>
  <c r="DO57" i="66"/>
  <c r="DP57" i="66"/>
  <c r="DJ57" i="66"/>
  <c r="DI57" i="66"/>
  <c r="DH57" i="66"/>
  <c r="EA54" i="66"/>
  <c r="DO54" i="66"/>
  <c r="EB54" i="66"/>
  <c r="DN54" i="66"/>
  <c r="DU54" i="66"/>
  <c r="DG54" i="66"/>
  <c r="DW54" i="66"/>
  <c r="DH54" i="66"/>
  <c r="DV54" i="66"/>
  <c r="DF54" i="66"/>
  <c r="EH54" i="66"/>
  <c r="DS54" i="66"/>
  <c r="DD54" i="66"/>
  <c r="EE54" i="66"/>
  <c r="DP54" i="66"/>
  <c r="ED54" i="66"/>
  <c r="DM54" i="66"/>
  <c r="DR54" i="66"/>
  <c r="DI54" i="66"/>
  <c r="DX54" i="66"/>
  <c r="DQ54" i="66"/>
  <c r="DL54" i="66"/>
  <c r="EG54" i="66"/>
  <c r="DK54" i="66"/>
  <c r="DJ54" i="66"/>
  <c r="EF54" i="66"/>
  <c r="DE54" i="66"/>
  <c r="EC54" i="66"/>
  <c r="DT54" i="66"/>
  <c r="DZ54" i="66"/>
  <c r="DY54" i="66"/>
  <c r="EG86" i="66"/>
  <c r="DU86" i="66"/>
  <c r="DI86" i="66"/>
  <c r="EF86" i="66"/>
  <c r="DT86" i="66"/>
  <c r="DH86" i="66"/>
  <c r="EE86" i="66"/>
  <c r="DS86" i="66"/>
  <c r="DG86" i="66"/>
  <c r="EA86" i="66"/>
  <c r="DO86" i="66"/>
  <c r="DQ86" i="66"/>
  <c r="EC86" i="66"/>
  <c r="DL86" i="66"/>
  <c r="EB86" i="66"/>
  <c r="DF86" i="66"/>
  <c r="DZ86" i="66"/>
  <c r="DE86" i="66"/>
  <c r="DY86" i="66"/>
  <c r="DD86" i="66"/>
  <c r="DX86" i="66"/>
  <c r="DR86" i="66"/>
  <c r="DP86" i="66"/>
  <c r="EH86" i="66"/>
  <c r="DV86" i="66"/>
  <c r="DN86" i="66"/>
  <c r="DJ86" i="66"/>
  <c r="DM86" i="66"/>
  <c r="DK86" i="66"/>
  <c r="DW86" i="66"/>
  <c r="ED86" i="66"/>
  <c r="DW94" i="66"/>
  <c r="DK94" i="66"/>
  <c r="DX94" i="66"/>
  <c r="DJ94" i="66"/>
  <c r="DV94" i="66"/>
  <c r="DI94" i="66"/>
  <c r="EH94" i="66"/>
  <c r="DU94" i="66"/>
  <c r="DH94" i="66"/>
  <c r="ED94" i="66"/>
  <c r="DQ94" i="66"/>
  <c r="DD94" i="66"/>
  <c r="EE94" i="66"/>
  <c r="DM94" i="66"/>
  <c r="EC94" i="66"/>
  <c r="DL94" i="66"/>
  <c r="EB94" i="66"/>
  <c r="DG94" i="66"/>
  <c r="DT94" i="66"/>
  <c r="DS94" i="66"/>
  <c r="DR94" i="66"/>
  <c r="DZ94" i="66"/>
  <c r="DY94" i="66"/>
  <c r="DP94" i="66"/>
  <c r="DO94" i="66"/>
  <c r="DE94" i="66"/>
  <c r="EF94" i="66"/>
  <c r="DF94" i="66"/>
  <c r="EG94" i="66"/>
  <c r="EA94" i="66"/>
  <c r="DN94" i="66"/>
  <c r="ED69" i="66"/>
  <c r="DR69" i="66"/>
  <c r="DF69" i="66"/>
  <c r="DZ69" i="66"/>
  <c r="DN69" i="66"/>
  <c r="DY69" i="66"/>
  <c r="DK69" i="66"/>
  <c r="EF69" i="66"/>
  <c r="DP69" i="66"/>
  <c r="EE69" i="66"/>
  <c r="DO69" i="66"/>
  <c r="EC69" i="66"/>
  <c r="DM69" i="66"/>
  <c r="EB69" i="66"/>
  <c r="DL69" i="66"/>
  <c r="DW69" i="66"/>
  <c r="DH69" i="66"/>
  <c r="DV69" i="66"/>
  <c r="DG69" i="66"/>
  <c r="DQ69" i="66"/>
  <c r="DJ69" i="66"/>
  <c r="DE69" i="66"/>
  <c r="EG69" i="66"/>
  <c r="EA69" i="66"/>
  <c r="EH69" i="66"/>
  <c r="DX69" i="66"/>
  <c r="DS69" i="66"/>
  <c r="DU69" i="66"/>
  <c r="DT69" i="66"/>
  <c r="DI69" i="66"/>
  <c r="DD69" i="66"/>
  <c r="EG68" i="66"/>
  <c r="DU68" i="66"/>
  <c r="DI68" i="66"/>
  <c r="EC68" i="66"/>
  <c r="DQ68" i="66"/>
  <c r="DE68" i="66"/>
  <c r="DW68" i="66"/>
  <c r="DH68" i="66"/>
  <c r="DZ68" i="66"/>
  <c r="DK68" i="66"/>
  <c r="DY68" i="66"/>
  <c r="DX68" i="66"/>
  <c r="DG68" i="66"/>
  <c r="DV68" i="66"/>
  <c r="DF68" i="66"/>
  <c r="EH68" i="66"/>
  <c r="DR68" i="66"/>
  <c r="EF68" i="66"/>
  <c r="DP68" i="66"/>
  <c r="DD68" i="66"/>
  <c r="EE68" i="66"/>
  <c r="EB68" i="66"/>
  <c r="DS68" i="66"/>
  <c r="DO68" i="66"/>
  <c r="EA68" i="66"/>
  <c r="ED68" i="66"/>
  <c r="DT68" i="66"/>
  <c r="DL68" i="66"/>
  <c r="DJ68" i="66"/>
  <c r="DN68" i="66"/>
  <c r="DM68" i="66"/>
  <c r="EC70" i="66"/>
  <c r="EA70" i="66"/>
  <c r="DO70" i="66"/>
  <c r="DW70" i="66"/>
  <c r="DK70" i="66"/>
  <c r="EB70" i="66"/>
  <c r="DM70" i="66"/>
  <c r="DT70" i="66"/>
  <c r="DE70" i="66"/>
  <c r="DS70" i="66"/>
  <c r="DD70" i="66"/>
  <c r="EH70" i="66"/>
  <c r="DR70" i="66"/>
  <c r="EG70" i="66"/>
  <c r="DQ70" i="66"/>
  <c r="ED70" i="66"/>
  <c r="DL70" i="66"/>
  <c r="DZ70" i="66"/>
  <c r="DJ70" i="66"/>
  <c r="DX70" i="66"/>
  <c r="DV70" i="66"/>
  <c r="DP70" i="66"/>
  <c r="DH70" i="66"/>
  <c r="DG70" i="66"/>
  <c r="DY70" i="66"/>
  <c r="EE70" i="66"/>
  <c r="DU70" i="66"/>
  <c r="DN70" i="66"/>
  <c r="DI70" i="66"/>
  <c r="DF70" i="66"/>
  <c r="EF70" i="66"/>
  <c r="EC88" i="66"/>
  <c r="EA88" i="66"/>
  <c r="DO88" i="66"/>
  <c r="DZ88" i="66"/>
  <c r="DN88" i="66"/>
  <c r="DY88" i="66"/>
  <c r="DM88" i="66"/>
  <c r="EH88" i="66"/>
  <c r="DU88" i="66"/>
  <c r="DI88" i="66"/>
  <c r="DW88" i="66"/>
  <c r="DF88" i="66"/>
  <c r="DV88" i="66"/>
  <c r="DE88" i="66"/>
  <c r="DQ88" i="66"/>
  <c r="EG88" i="66"/>
  <c r="DJ88" i="66"/>
  <c r="EF88" i="66"/>
  <c r="DH88" i="66"/>
  <c r="EE88" i="66"/>
  <c r="DG88" i="66"/>
  <c r="ED88" i="66"/>
  <c r="DD88" i="66"/>
  <c r="DT88" i="66"/>
  <c r="DS88" i="66"/>
  <c r="DX88" i="66"/>
  <c r="DR88" i="66"/>
  <c r="DL88" i="66"/>
  <c r="DK88" i="66"/>
  <c r="EB88" i="66"/>
  <c r="DP88" i="66"/>
  <c r="DW34" i="66"/>
  <c r="DK34" i="66"/>
  <c r="EH34" i="66"/>
  <c r="DU34" i="66"/>
  <c r="DH34" i="66"/>
  <c r="EC34" i="66"/>
  <c r="DO34" i="66"/>
  <c r="DZ34" i="66"/>
  <c r="DL34" i="66"/>
  <c r="DV34" i="66"/>
  <c r="DG34" i="66"/>
  <c r="DF34" i="66"/>
  <c r="DT34" i="66"/>
  <c r="EG34" i="66"/>
  <c r="DN34" i="66"/>
  <c r="EF34" i="66"/>
  <c r="EE34" i="66"/>
  <c r="DJ34" i="66"/>
  <c r="DE34" i="66"/>
  <c r="DD34" i="66"/>
  <c r="DQ34" i="66"/>
  <c r="DM34" i="66"/>
  <c r="EB34" i="66"/>
  <c r="EA34" i="66"/>
  <c r="ED34" i="66"/>
  <c r="DI34" i="66"/>
  <c r="DY34" i="66"/>
  <c r="DX34" i="66"/>
  <c r="DR34" i="66"/>
  <c r="DP34" i="66"/>
  <c r="DS34" i="66"/>
  <c r="EB133" i="66"/>
  <c r="DP133" i="66"/>
  <c r="DD133" i="66"/>
  <c r="EA133" i="66"/>
  <c r="DO133" i="66"/>
  <c r="DX133" i="66"/>
  <c r="DL133" i="66"/>
  <c r="DU133" i="66"/>
  <c r="DF133" i="66"/>
  <c r="DT133" i="66"/>
  <c r="DE133" i="66"/>
  <c r="EH133" i="66"/>
  <c r="DS133" i="66"/>
  <c r="ED133" i="66"/>
  <c r="DM133" i="66"/>
  <c r="DN133" i="66"/>
  <c r="DK133" i="66"/>
  <c r="EG133" i="66"/>
  <c r="DJ133" i="66"/>
  <c r="DZ133" i="66"/>
  <c r="DY133" i="66"/>
  <c r="DW133" i="66"/>
  <c r="EF133" i="66"/>
  <c r="EE133" i="66"/>
  <c r="EC133" i="66"/>
  <c r="DQ133" i="66"/>
  <c r="DI133" i="66"/>
  <c r="DH133" i="66"/>
  <c r="DG133" i="66"/>
  <c r="DV133" i="66"/>
  <c r="DR133" i="66"/>
  <c r="EB145" i="66"/>
  <c r="DP145" i="66"/>
  <c r="DD145" i="66"/>
  <c r="EG145" i="66"/>
  <c r="DT145" i="66"/>
  <c r="DG145" i="66"/>
  <c r="EE145" i="66"/>
  <c r="DR145" i="66"/>
  <c r="DE145" i="66"/>
  <c r="ED145" i="66"/>
  <c r="DQ145" i="66"/>
  <c r="DZ145" i="66"/>
  <c r="DM145" i="66"/>
  <c r="DY145" i="66"/>
  <c r="DH145" i="66"/>
  <c r="DX145" i="66"/>
  <c r="DF145" i="66"/>
  <c r="DW145" i="66"/>
  <c r="DV145" i="66"/>
  <c r="DO145" i="66"/>
  <c r="DJ145" i="66"/>
  <c r="DI145" i="66"/>
  <c r="EA145" i="66"/>
  <c r="DU145" i="66"/>
  <c r="DS145" i="66"/>
  <c r="EH145" i="66"/>
  <c r="EF145" i="66"/>
  <c r="DN145" i="66"/>
  <c r="DL145" i="66"/>
  <c r="EC145" i="66"/>
  <c r="DK145" i="66"/>
  <c r="DZ89" i="66"/>
  <c r="DN89" i="66"/>
  <c r="EA89" i="66"/>
  <c r="DM89" i="66"/>
  <c r="DY89" i="66"/>
  <c r="DL89" i="66"/>
  <c r="DX89" i="66"/>
  <c r="DK89" i="66"/>
  <c r="EG89" i="66"/>
  <c r="DT89" i="66"/>
  <c r="DG89" i="66"/>
  <c r="DS89" i="66"/>
  <c r="DR89" i="66"/>
  <c r="DQ89" i="66"/>
  <c r="ED89" i="66"/>
  <c r="DI89" i="66"/>
  <c r="DH89" i="66"/>
  <c r="EH89" i="66"/>
  <c r="DF89" i="66"/>
  <c r="EF89" i="66"/>
  <c r="DE89" i="66"/>
  <c r="EE89" i="66"/>
  <c r="DD89" i="66"/>
  <c r="DW89" i="66"/>
  <c r="DV89" i="66"/>
  <c r="DP89" i="66"/>
  <c r="DO89" i="66"/>
  <c r="DU89" i="66"/>
  <c r="DJ89" i="66"/>
  <c r="EC89" i="66"/>
  <c r="EB89" i="66"/>
  <c r="ED83" i="66"/>
  <c r="DR83" i="66"/>
  <c r="DF83" i="66"/>
  <c r="EC83" i="66"/>
  <c r="DQ83" i="66"/>
  <c r="DE83" i="66"/>
  <c r="EB83" i="66"/>
  <c r="DP83" i="66"/>
  <c r="DD83" i="66"/>
  <c r="DX83" i="66"/>
  <c r="DL83" i="66"/>
  <c r="DW83" i="66"/>
  <c r="DG83" i="66"/>
  <c r="DV83" i="66"/>
  <c r="DU83" i="66"/>
  <c r="DT83" i="66"/>
  <c r="DS83" i="66"/>
  <c r="EG83" i="66"/>
  <c r="DM83" i="66"/>
  <c r="EF83" i="66"/>
  <c r="DK83" i="66"/>
  <c r="DI83" i="66"/>
  <c r="DH83" i="66"/>
  <c r="EA83" i="66"/>
  <c r="DZ83" i="66"/>
  <c r="DY83" i="66"/>
  <c r="DO83" i="66"/>
  <c r="DN83" i="66"/>
  <c r="DJ83" i="66"/>
  <c r="EH83" i="66"/>
  <c r="EE83" i="66"/>
  <c r="DZ93" i="66"/>
  <c r="DN93" i="66"/>
  <c r="DX93" i="66"/>
  <c r="DK93" i="66"/>
  <c r="DW93" i="66"/>
  <c r="DJ93" i="66"/>
  <c r="DV93" i="66"/>
  <c r="DI93" i="66"/>
  <c r="EE93" i="66"/>
  <c r="DR93" i="66"/>
  <c r="DE93" i="66"/>
  <c r="DQ93" i="66"/>
  <c r="EH93" i="66"/>
  <c r="DP93" i="66"/>
  <c r="EG93" i="66"/>
  <c r="DO93" i="66"/>
  <c r="EB93" i="66"/>
  <c r="DG93" i="66"/>
  <c r="EA93" i="66"/>
  <c r="DF93" i="66"/>
  <c r="DY93" i="66"/>
  <c r="DD93" i="66"/>
  <c r="EF93" i="66"/>
  <c r="DU93" i="66"/>
  <c r="DT93" i="66"/>
  <c r="ED93" i="66"/>
  <c r="DM93" i="66"/>
  <c r="DL93" i="66"/>
  <c r="DS93" i="66"/>
  <c r="DH93" i="66"/>
  <c r="EC93" i="66"/>
  <c r="EG114" i="66"/>
  <c r="DU114" i="66"/>
  <c r="DI114" i="66"/>
  <c r="EE114" i="66"/>
  <c r="DR114" i="66"/>
  <c r="DE114" i="66"/>
  <c r="ED114" i="66"/>
  <c r="DQ114" i="66"/>
  <c r="DD114" i="66"/>
  <c r="EC114" i="66"/>
  <c r="DP114" i="66"/>
  <c r="DY114" i="66"/>
  <c r="DL114" i="66"/>
  <c r="EH114" i="66"/>
  <c r="DM114" i="66"/>
  <c r="EF114" i="66"/>
  <c r="DK114" i="66"/>
  <c r="EB114" i="66"/>
  <c r="DJ114" i="66"/>
  <c r="DW114" i="66"/>
  <c r="DV114" i="66"/>
  <c r="DT114" i="66"/>
  <c r="DH114" i="66"/>
  <c r="DG114" i="66"/>
  <c r="DF114" i="66"/>
  <c r="EA114" i="66"/>
  <c r="DZ114" i="66"/>
  <c r="DX114" i="66"/>
  <c r="DS114" i="66"/>
  <c r="DN114" i="66"/>
  <c r="DO114" i="66"/>
  <c r="EC36" i="66"/>
  <c r="DQ36" i="66"/>
  <c r="DE36" i="66"/>
  <c r="EH36" i="66"/>
  <c r="DU36" i="66"/>
  <c r="DH36" i="66"/>
  <c r="DV36" i="66"/>
  <c r="DG36" i="66"/>
  <c r="EF36" i="66"/>
  <c r="DR36" i="66"/>
  <c r="EB36" i="66"/>
  <c r="DN36" i="66"/>
  <c r="EA36" i="66"/>
  <c r="DM36" i="66"/>
  <c r="ED36" i="66"/>
  <c r="DI36" i="66"/>
  <c r="DZ36" i="66"/>
  <c r="DY36" i="66"/>
  <c r="DD36" i="66"/>
  <c r="DW36" i="66"/>
  <c r="EG36" i="66"/>
  <c r="DJ36" i="66"/>
  <c r="DF36" i="66"/>
  <c r="DT36" i="66"/>
  <c r="DX36" i="66"/>
  <c r="DS36" i="66"/>
  <c r="DP36" i="66"/>
  <c r="DO36" i="66"/>
  <c r="EE36" i="66"/>
  <c r="DL36" i="66"/>
  <c r="DK36" i="66"/>
  <c r="EE138" i="66"/>
  <c r="EH138" i="66"/>
  <c r="DU138" i="66"/>
  <c r="DI138" i="66"/>
  <c r="EF138" i="66"/>
  <c r="DS138" i="66"/>
  <c r="DG138" i="66"/>
  <c r="ED138" i="66"/>
  <c r="DR138" i="66"/>
  <c r="DF138" i="66"/>
  <c r="EA138" i="66"/>
  <c r="DO138" i="66"/>
  <c r="DV138" i="66"/>
  <c r="DT138" i="66"/>
  <c r="DQ138" i="66"/>
  <c r="EC138" i="66"/>
  <c r="DL138" i="66"/>
  <c r="DZ138" i="66"/>
  <c r="DY138" i="66"/>
  <c r="DX138" i="66"/>
  <c r="DM138" i="66"/>
  <c r="DK138" i="66"/>
  <c r="DJ138" i="66"/>
  <c r="EG138" i="66"/>
  <c r="DP138" i="66"/>
  <c r="DN138" i="66"/>
  <c r="DE138" i="66"/>
  <c r="DD138" i="66"/>
  <c r="EB138" i="66"/>
  <c r="DW138" i="66"/>
  <c r="DH138" i="66"/>
  <c r="EE148" i="66"/>
  <c r="DS148" i="66"/>
  <c r="DG148" i="66"/>
  <c r="EF148" i="66"/>
  <c r="DR148" i="66"/>
  <c r="DE148" i="66"/>
  <c r="EC148" i="66"/>
  <c r="DP148" i="66"/>
  <c r="EB148" i="66"/>
  <c r="DO148" i="66"/>
  <c r="DY148" i="66"/>
  <c r="DL148" i="66"/>
  <c r="EG148" i="66"/>
  <c r="DK148" i="66"/>
  <c r="ED148" i="66"/>
  <c r="DJ148" i="66"/>
  <c r="EA148" i="66"/>
  <c r="DI148" i="66"/>
  <c r="DZ148" i="66"/>
  <c r="DH148" i="66"/>
  <c r="DV148" i="66"/>
  <c r="DM148" i="66"/>
  <c r="DF148" i="66"/>
  <c r="DD148" i="66"/>
  <c r="DX148" i="66"/>
  <c r="DW148" i="66"/>
  <c r="DU148" i="66"/>
  <c r="EH148" i="66"/>
  <c r="DN148" i="66"/>
  <c r="DT148" i="66"/>
  <c r="DQ148" i="66"/>
  <c r="DW72" i="66"/>
  <c r="DK72" i="66"/>
  <c r="EG72" i="66"/>
  <c r="DU72" i="66"/>
  <c r="DI72" i="66"/>
  <c r="EC72" i="66"/>
  <c r="DQ72" i="66"/>
  <c r="DE72" i="66"/>
  <c r="DX72" i="66"/>
  <c r="DG72" i="66"/>
  <c r="DT72" i="66"/>
  <c r="DS72" i="66"/>
  <c r="DR72" i="66"/>
  <c r="EH72" i="66"/>
  <c r="DP72" i="66"/>
  <c r="ED72" i="66"/>
  <c r="DM72" i="66"/>
  <c r="EB72" i="66"/>
  <c r="DL72" i="66"/>
  <c r="DN72" i="66"/>
  <c r="DJ72" i="66"/>
  <c r="DF72" i="66"/>
  <c r="EE72" i="66"/>
  <c r="EA72" i="66"/>
  <c r="DD72" i="66"/>
  <c r="DZ72" i="66"/>
  <c r="EF72" i="66"/>
  <c r="DY72" i="66"/>
  <c r="DO72" i="66"/>
  <c r="DV72" i="66"/>
  <c r="DH72" i="66"/>
  <c r="EF43" i="66"/>
  <c r="DT43" i="66"/>
  <c r="DH43" i="66"/>
  <c r="EC43" i="66"/>
  <c r="DP43" i="66"/>
  <c r="DZ43" i="66"/>
  <c r="DL43" i="66"/>
  <c r="DW43" i="66"/>
  <c r="DI43" i="66"/>
  <c r="EH43" i="66"/>
  <c r="DS43" i="66"/>
  <c r="DE43" i="66"/>
  <c r="EG43" i="66"/>
  <c r="DR43" i="66"/>
  <c r="DD43" i="66"/>
  <c r="DQ43" i="66"/>
  <c r="DN43" i="66"/>
  <c r="DJ43" i="66"/>
  <c r="DO43" i="66"/>
  <c r="EE43" i="66"/>
  <c r="ED43" i="66"/>
  <c r="DM43" i="66"/>
  <c r="DK43" i="66"/>
  <c r="DV43" i="66"/>
  <c r="EB43" i="66"/>
  <c r="DG43" i="66"/>
  <c r="DY43" i="66"/>
  <c r="EA43" i="66"/>
  <c r="DF43" i="66"/>
  <c r="DX43" i="66"/>
  <c r="DU43" i="66"/>
  <c r="DX162" i="66"/>
  <c r="DL162" i="66"/>
  <c r="EE162" i="66"/>
  <c r="DS162" i="66"/>
  <c r="DG162" i="66"/>
  <c r="ED162" i="66"/>
  <c r="DR162" i="66"/>
  <c r="DF162" i="66"/>
  <c r="DV162" i="66"/>
  <c r="DE162" i="66"/>
  <c r="DT162" i="66"/>
  <c r="EH162" i="66"/>
  <c r="DQ162" i="66"/>
  <c r="DU162" i="66"/>
  <c r="DP162" i="66"/>
  <c r="DO162" i="66"/>
  <c r="DN162" i="66"/>
  <c r="EC162" i="66"/>
  <c r="DJ162" i="66"/>
  <c r="DZ162" i="66"/>
  <c r="DY162" i="66"/>
  <c r="DW162" i="66"/>
  <c r="DM162" i="66"/>
  <c r="DH162" i="66"/>
  <c r="EA162" i="66"/>
  <c r="DK162" i="66"/>
  <c r="DI162" i="66"/>
  <c r="EG162" i="66"/>
  <c r="EF162" i="66"/>
  <c r="DD162" i="66"/>
  <c r="EB162" i="66"/>
  <c r="EC32" i="66"/>
  <c r="DQ32" i="66"/>
  <c r="DE32" i="66"/>
  <c r="DW32" i="66"/>
  <c r="DJ32" i="66"/>
  <c r="DZ32" i="66"/>
  <c r="DL32" i="66"/>
  <c r="DV32" i="66"/>
  <c r="DH32" i="66"/>
  <c r="EG32" i="66"/>
  <c r="DS32" i="66"/>
  <c r="DD32" i="66"/>
  <c r="DX32" i="66"/>
  <c r="DT32" i="66"/>
  <c r="DP32" i="66"/>
  <c r="DO32" i="66"/>
  <c r="DF32" i="66"/>
  <c r="DU32" i="66"/>
  <c r="EH32" i="66"/>
  <c r="EB32" i="66"/>
  <c r="DR32" i="66"/>
  <c r="EF32" i="66"/>
  <c r="DN32" i="66"/>
  <c r="EE32" i="66"/>
  <c r="DM32" i="66"/>
  <c r="ED32" i="66"/>
  <c r="DK32" i="66"/>
  <c r="DG32" i="66"/>
  <c r="DY32" i="66"/>
  <c r="DI32" i="66"/>
  <c r="EA32" i="66"/>
  <c r="EA84" i="66"/>
  <c r="DO84" i="66"/>
  <c r="DZ84" i="66"/>
  <c r="DN84" i="66"/>
  <c r="DY84" i="66"/>
  <c r="DM84" i="66"/>
  <c r="EG84" i="66"/>
  <c r="DU84" i="66"/>
  <c r="DI84" i="66"/>
  <c r="EF84" i="66"/>
  <c r="DP84" i="66"/>
  <c r="DQ84" i="66"/>
  <c r="EH84" i="66"/>
  <c r="DL84" i="66"/>
  <c r="EE84" i="66"/>
  <c r="DK84" i="66"/>
  <c r="ED84" i="66"/>
  <c r="DJ84" i="66"/>
  <c r="DX84" i="66"/>
  <c r="DF84" i="66"/>
  <c r="DW84" i="66"/>
  <c r="DE84" i="66"/>
  <c r="EB84" i="66"/>
  <c r="DV84" i="66"/>
  <c r="DS84" i="66"/>
  <c r="DG84" i="66"/>
  <c r="DD84" i="66"/>
  <c r="DR84" i="66"/>
  <c r="DH84" i="66"/>
  <c r="DT84" i="66"/>
  <c r="EC84" i="66"/>
  <c r="EH181" i="66"/>
  <c r="DV181" i="66"/>
  <c r="DJ181" i="66"/>
  <c r="DZ181" i="66"/>
  <c r="DM181" i="66"/>
  <c r="DT181" i="66"/>
  <c r="DF181" i="66"/>
  <c r="EE181" i="66"/>
  <c r="DQ181" i="66"/>
  <c r="ED181" i="66"/>
  <c r="DP181" i="66"/>
  <c r="DY181" i="66"/>
  <c r="DG181" i="66"/>
  <c r="DX181" i="66"/>
  <c r="DE181" i="66"/>
  <c r="DW181" i="66"/>
  <c r="DD181" i="66"/>
  <c r="DR181" i="66"/>
  <c r="DO181" i="66"/>
  <c r="DS181" i="66"/>
  <c r="DN181" i="66"/>
  <c r="DL181" i="66"/>
  <c r="DK181" i="66"/>
  <c r="EG181" i="66"/>
  <c r="EF181" i="66"/>
  <c r="EB181" i="66"/>
  <c r="EA181" i="66"/>
  <c r="DU181" i="66"/>
  <c r="DI181" i="66"/>
  <c r="EC181" i="66"/>
  <c r="DH181" i="66"/>
  <c r="EC92" i="66"/>
  <c r="DQ92" i="66"/>
  <c r="DE92" i="66"/>
  <c r="DY92" i="66"/>
  <c r="DL92" i="66"/>
  <c r="DX92" i="66"/>
  <c r="DK92" i="66"/>
  <c r="DW92" i="66"/>
  <c r="DJ92" i="66"/>
  <c r="EF92" i="66"/>
  <c r="DS92" i="66"/>
  <c r="DF92" i="66"/>
  <c r="DV92" i="66"/>
  <c r="DU92" i="66"/>
  <c r="DT92" i="66"/>
  <c r="EG92" i="66"/>
  <c r="DN92" i="66"/>
  <c r="EE92" i="66"/>
  <c r="DM92" i="66"/>
  <c r="ED92" i="66"/>
  <c r="DI92" i="66"/>
  <c r="DR92" i="66"/>
  <c r="DP92" i="66"/>
  <c r="DO92" i="66"/>
  <c r="DH92" i="66"/>
  <c r="EB92" i="66"/>
  <c r="EA92" i="66"/>
  <c r="DG92" i="66"/>
  <c r="DZ92" i="66"/>
  <c r="DD92" i="66"/>
  <c r="EH92" i="66"/>
  <c r="EC96" i="66"/>
  <c r="DQ96" i="66"/>
  <c r="DE96" i="66"/>
  <c r="DW96" i="66"/>
  <c r="DJ96" i="66"/>
  <c r="DV96" i="66"/>
  <c r="DI96" i="66"/>
  <c r="EH96" i="66"/>
  <c r="DU96" i="66"/>
  <c r="DH96" i="66"/>
  <c r="ED96" i="66"/>
  <c r="DP96" i="66"/>
  <c r="DT96" i="66"/>
  <c r="DS96" i="66"/>
  <c r="DR96" i="66"/>
  <c r="EE96" i="66"/>
  <c r="DL96" i="66"/>
  <c r="EB96" i="66"/>
  <c r="DK96" i="66"/>
  <c r="EA96" i="66"/>
  <c r="DG96" i="66"/>
  <c r="DZ96" i="66"/>
  <c r="DY96" i="66"/>
  <c r="DX96" i="66"/>
  <c r="DO96" i="66"/>
  <c r="DF96" i="66"/>
  <c r="DD96" i="66"/>
  <c r="EG96" i="66"/>
  <c r="EF96" i="66"/>
  <c r="DM96" i="66"/>
  <c r="DN96" i="66"/>
  <c r="ED109" i="66"/>
  <c r="DR109" i="66"/>
  <c r="DF109" i="66"/>
  <c r="DW109" i="66"/>
  <c r="DJ109" i="66"/>
  <c r="DV109" i="66"/>
  <c r="DI109" i="66"/>
  <c r="EH109" i="66"/>
  <c r="DU109" i="66"/>
  <c r="DH109" i="66"/>
  <c r="EC109" i="66"/>
  <c r="DP109" i="66"/>
  <c r="DO109" i="66"/>
  <c r="EG109" i="66"/>
  <c r="DN109" i="66"/>
  <c r="EF109" i="66"/>
  <c r="DM109" i="66"/>
  <c r="DZ109" i="66"/>
  <c r="DE109" i="66"/>
  <c r="DY109" i="66"/>
  <c r="DD109" i="66"/>
  <c r="DX109" i="66"/>
  <c r="DK109" i="66"/>
  <c r="DG109" i="66"/>
  <c r="EB109" i="66"/>
  <c r="EA109" i="66"/>
  <c r="EE109" i="66"/>
  <c r="DS109" i="66"/>
  <c r="DT109" i="66"/>
  <c r="DQ109" i="66"/>
  <c r="DL109" i="66"/>
  <c r="EA215" i="66"/>
  <c r="DO215" i="66"/>
  <c r="DZ215" i="66"/>
  <c r="DN215" i="66"/>
  <c r="DX215" i="66"/>
  <c r="DL215" i="66"/>
  <c r="EF215" i="66"/>
  <c r="DQ215" i="66"/>
  <c r="EE215" i="66"/>
  <c r="DP215" i="66"/>
  <c r="EC215" i="66"/>
  <c r="DK215" i="66"/>
  <c r="DW215" i="66"/>
  <c r="DH215" i="66"/>
  <c r="DS215" i="66"/>
  <c r="DJ215" i="66"/>
  <c r="ED215" i="66"/>
  <c r="DF215" i="66"/>
  <c r="EB215" i="66"/>
  <c r="DE215" i="66"/>
  <c r="DY215" i="66"/>
  <c r="DD215" i="66"/>
  <c r="EH215" i="66"/>
  <c r="EG215" i="66"/>
  <c r="DV215" i="66"/>
  <c r="DU215" i="66"/>
  <c r="DM215" i="66"/>
  <c r="DI215" i="66"/>
  <c r="DT215" i="66"/>
  <c r="DR215" i="66"/>
  <c r="DG215" i="66"/>
  <c r="EF196" i="66"/>
  <c r="DT196" i="66"/>
  <c r="DH196" i="66"/>
  <c r="EC196" i="66"/>
  <c r="DP196" i="66"/>
  <c r="EB196" i="66"/>
  <c r="DO196" i="66"/>
  <c r="DZ196" i="66"/>
  <c r="DM196" i="66"/>
  <c r="ED196" i="66"/>
  <c r="DK196" i="66"/>
  <c r="DX196" i="66"/>
  <c r="DG196" i="66"/>
  <c r="DW196" i="66"/>
  <c r="DF196" i="66"/>
  <c r="DQ196" i="66"/>
  <c r="DN196" i="66"/>
  <c r="DL196" i="66"/>
  <c r="EH196" i="66"/>
  <c r="DJ196" i="66"/>
  <c r="EA196" i="66"/>
  <c r="DD196" i="66"/>
  <c r="DY196" i="66"/>
  <c r="EG196" i="66"/>
  <c r="EE196" i="66"/>
  <c r="DV196" i="66"/>
  <c r="DU196" i="66"/>
  <c r="DI196" i="66"/>
  <c r="DE196" i="66"/>
  <c r="DR196" i="66"/>
  <c r="DS196" i="66"/>
  <c r="EG52" i="66"/>
  <c r="DU52" i="66"/>
  <c r="DI52" i="66"/>
  <c r="EE52" i="66"/>
  <c r="DR52" i="66"/>
  <c r="DE52" i="66"/>
  <c r="EA52" i="66"/>
  <c r="DM52" i="66"/>
  <c r="DX52" i="66"/>
  <c r="DJ52" i="66"/>
  <c r="DT52" i="66"/>
  <c r="DF52" i="66"/>
  <c r="EH52" i="66"/>
  <c r="DS52" i="66"/>
  <c r="DD52" i="66"/>
  <c r="EF52" i="66"/>
  <c r="DL52" i="66"/>
  <c r="EC52" i="66"/>
  <c r="ED52" i="66"/>
  <c r="DK52" i="66"/>
  <c r="DH52" i="66"/>
  <c r="DY52" i="66"/>
  <c r="EB52" i="66"/>
  <c r="DG52" i="66"/>
  <c r="DZ52" i="66"/>
  <c r="DW52" i="66"/>
  <c r="DQ52" i="66"/>
  <c r="DO52" i="66"/>
  <c r="DN52" i="66"/>
  <c r="DV52" i="66"/>
  <c r="DP52" i="66"/>
  <c r="DX111" i="66"/>
  <c r="DL111" i="66"/>
  <c r="EH111" i="66"/>
  <c r="DU111" i="66"/>
  <c r="DH111" i="66"/>
  <c r="EG111" i="66"/>
  <c r="DT111" i="66"/>
  <c r="DG111" i="66"/>
  <c r="EF111" i="66"/>
  <c r="DS111" i="66"/>
  <c r="DF111" i="66"/>
  <c r="EB111" i="66"/>
  <c r="DO111" i="66"/>
  <c r="DZ111" i="66"/>
  <c r="DE111" i="66"/>
  <c r="DY111" i="66"/>
  <c r="DD111" i="66"/>
  <c r="DW111" i="66"/>
  <c r="DP111" i="66"/>
  <c r="DN111" i="66"/>
  <c r="EE111" i="66"/>
  <c r="DM111" i="66"/>
  <c r="DK111" i="66"/>
  <c r="DJ111" i="66"/>
  <c r="DI111" i="66"/>
  <c r="ED111" i="66"/>
  <c r="EC111" i="66"/>
  <c r="EA111" i="66"/>
  <c r="DR111" i="66"/>
  <c r="DQ111" i="66"/>
  <c r="DV111" i="66"/>
  <c r="EA112" i="66"/>
  <c r="DO112" i="66"/>
  <c r="EG112" i="66"/>
  <c r="DT112" i="66"/>
  <c r="DG112" i="66"/>
  <c r="EF112" i="66"/>
  <c r="DS112" i="66"/>
  <c r="DF112" i="66"/>
  <c r="EE112" i="66"/>
  <c r="DR112" i="66"/>
  <c r="DE112" i="66"/>
  <c r="DZ112" i="66"/>
  <c r="DM112" i="66"/>
  <c r="DU112" i="66"/>
  <c r="DQ112" i="66"/>
  <c r="DP112" i="66"/>
  <c r="EC112" i="66"/>
  <c r="DJ112" i="66"/>
  <c r="EB112" i="66"/>
  <c r="DI112" i="66"/>
  <c r="DY112" i="66"/>
  <c r="DH112" i="66"/>
  <c r="DD112" i="66"/>
  <c r="DX112" i="66"/>
  <c r="DW112" i="66"/>
  <c r="ED112" i="66"/>
  <c r="DV112" i="66"/>
  <c r="DL112" i="66"/>
  <c r="DN112" i="66"/>
  <c r="EH112" i="66"/>
  <c r="DK112" i="66"/>
  <c r="EH151" i="66"/>
  <c r="DV151" i="66"/>
  <c r="DJ151" i="66"/>
  <c r="ED151" i="66"/>
  <c r="DQ151" i="66"/>
  <c r="DD151" i="66"/>
  <c r="EB151" i="66"/>
  <c r="DO151" i="66"/>
  <c r="EA151" i="66"/>
  <c r="DN151" i="66"/>
  <c r="DX151" i="66"/>
  <c r="DK151" i="66"/>
  <c r="DP151" i="66"/>
  <c r="EG151" i="66"/>
  <c r="DM151" i="66"/>
  <c r="EF151" i="66"/>
  <c r="DL151" i="66"/>
  <c r="EE151" i="66"/>
  <c r="DI151" i="66"/>
  <c r="DY151" i="66"/>
  <c r="DF151" i="66"/>
  <c r="DR151" i="66"/>
  <c r="DH151" i="66"/>
  <c r="DG151" i="66"/>
  <c r="EC151" i="66"/>
  <c r="DZ151" i="66"/>
  <c r="DW151" i="66"/>
  <c r="DU151" i="66"/>
  <c r="DT151" i="66"/>
  <c r="DS151" i="66"/>
  <c r="DE151" i="66"/>
  <c r="DW102" i="66"/>
  <c r="DK102" i="66"/>
  <c r="EF102" i="66"/>
  <c r="DS102" i="66"/>
  <c r="DF102" i="66"/>
  <c r="EE102" i="66"/>
  <c r="DR102" i="66"/>
  <c r="DE102" i="66"/>
  <c r="ED102" i="66"/>
  <c r="DQ102" i="66"/>
  <c r="DD102" i="66"/>
  <c r="DZ102" i="66"/>
  <c r="DM102" i="66"/>
  <c r="DV102" i="66"/>
  <c r="DU102" i="66"/>
  <c r="DT102" i="66"/>
  <c r="EG102" i="66"/>
  <c r="DL102" i="66"/>
  <c r="EC102" i="66"/>
  <c r="DJ102" i="66"/>
  <c r="EB102" i="66"/>
  <c r="DI102" i="66"/>
  <c r="DH102" i="66"/>
  <c r="DG102" i="66"/>
  <c r="EA102" i="66"/>
  <c r="DY102" i="66"/>
  <c r="DO102" i="66"/>
  <c r="DN102" i="66"/>
  <c r="DX102" i="66"/>
  <c r="EH102" i="66"/>
  <c r="DP102" i="66"/>
  <c r="EF47" i="66"/>
  <c r="DT47" i="66"/>
  <c r="DH47" i="66"/>
  <c r="EA47" i="66"/>
  <c r="DN47" i="66"/>
  <c r="EH47" i="66"/>
  <c r="DS47" i="66"/>
  <c r="DE47" i="66"/>
  <c r="ED47" i="66"/>
  <c r="DP47" i="66"/>
  <c r="DZ47" i="66"/>
  <c r="DL47" i="66"/>
  <c r="DY47" i="66"/>
  <c r="DK47" i="66"/>
  <c r="DX47" i="66"/>
  <c r="DD47" i="66"/>
  <c r="DF47" i="66"/>
  <c r="DW47" i="66"/>
  <c r="DV47" i="66"/>
  <c r="DQ47" i="66"/>
  <c r="DU47" i="66"/>
  <c r="DR47" i="66"/>
  <c r="DG47" i="66"/>
  <c r="EB47" i="66"/>
  <c r="DO47" i="66"/>
  <c r="DJ47" i="66"/>
  <c r="DI47" i="66"/>
  <c r="DM47" i="66"/>
  <c r="EG47" i="66"/>
  <c r="EE47" i="66"/>
  <c r="EC47" i="66"/>
  <c r="DZ97" i="66"/>
  <c r="DN97" i="66"/>
  <c r="DV97" i="66"/>
  <c r="DI97" i="66"/>
  <c r="EH97" i="66"/>
  <c r="DU97" i="66"/>
  <c r="DH97" i="66"/>
  <c r="EG97" i="66"/>
  <c r="DT97" i="66"/>
  <c r="DG97" i="66"/>
  <c r="EC97" i="66"/>
  <c r="DP97" i="66"/>
  <c r="DO97" i="66"/>
  <c r="EF97" i="66"/>
  <c r="DM97" i="66"/>
  <c r="EE97" i="66"/>
  <c r="DL97" i="66"/>
  <c r="DY97" i="66"/>
  <c r="DE97" i="66"/>
  <c r="DX97" i="66"/>
  <c r="DD97" i="66"/>
  <c r="DW97" i="66"/>
  <c r="DJ97" i="66"/>
  <c r="DF97" i="66"/>
  <c r="EB97" i="66"/>
  <c r="EA97" i="66"/>
  <c r="DS97" i="66"/>
  <c r="DR97" i="66"/>
  <c r="DK97" i="66"/>
  <c r="ED97" i="66"/>
  <c r="DQ97" i="66"/>
  <c r="EF91" i="66"/>
  <c r="DT91" i="66"/>
  <c r="DH91" i="66"/>
  <c r="DY91" i="66"/>
  <c r="DL91" i="66"/>
  <c r="DX91" i="66"/>
  <c r="DK91" i="66"/>
  <c r="DW91" i="66"/>
  <c r="DJ91" i="66"/>
  <c r="EE91" i="66"/>
  <c r="DR91" i="66"/>
  <c r="DE91" i="66"/>
  <c r="EB91" i="66"/>
  <c r="DG91" i="66"/>
  <c r="EA91" i="66"/>
  <c r="DF91" i="66"/>
  <c r="DZ91" i="66"/>
  <c r="DD91" i="66"/>
  <c r="DQ91" i="66"/>
  <c r="DP91" i="66"/>
  <c r="EH91" i="66"/>
  <c r="DO91" i="66"/>
  <c r="EG91" i="66"/>
  <c r="ED91" i="66"/>
  <c r="DU91" i="66"/>
  <c r="DS91" i="66"/>
  <c r="EC91" i="66"/>
  <c r="DM91" i="66"/>
  <c r="DI91" i="66"/>
  <c r="DV91" i="66"/>
  <c r="DN91" i="66"/>
  <c r="EH141" i="66"/>
  <c r="DV141" i="66"/>
  <c r="DJ141" i="66"/>
  <c r="EF141" i="66"/>
  <c r="DS141" i="66"/>
  <c r="DF141" i="66"/>
  <c r="ED141" i="66"/>
  <c r="DQ141" i="66"/>
  <c r="DD141" i="66"/>
  <c r="EC141" i="66"/>
  <c r="DP141" i="66"/>
  <c r="DZ141" i="66"/>
  <c r="DM141" i="66"/>
  <c r="EG141" i="66"/>
  <c r="DL141" i="66"/>
  <c r="EE141" i="66"/>
  <c r="DK141" i="66"/>
  <c r="EB141" i="66"/>
  <c r="DI141" i="66"/>
  <c r="EA141" i="66"/>
  <c r="DH141" i="66"/>
  <c r="DW141" i="66"/>
  <c r="DT141" i="66"/>
  <c r="DR141" i="66"/>
  <c r="DO141" i="66"/>
  <c r="DN141" i="66"/>
  <c r="DG141" i="66"/>
  <c r="DE141" i="66"/>
  <c r="DX141" i="66"/>
  <c r="DU141" i="66"/>
  <c r="DY141" i="66"/>
  <c r="DX212" i="66"/>
  <c r="DL212" i="66"/>
  <c r="DW212" i="66"/>
  <c r="DK212" i="66"/>
  <c r="EG212" i="66"/>
  <c r="DU212" i="66"/>
  <c r="DI212" i="66"/>
  <c r="EC212" i="66"/>
  <c r="DN212" i="66"/>
  <c r="EB212" i="66"/>
  <c r="DM212" i="66"/>
  <c r="DZ212" i="66"/>
  <c r="DH212" i="66"/>
  <c r="DT212" i="66"/>
  <c r="DE212" i="66"/>
  <c r="DS212" i="66"/>
  <c r="DP212" i="66"/>
  <c r="EF212" i="66"/>
  <c r="DG212" i="66"/>
  <c r="EE212" i="66"/>
  <c r="DF212" i="66"/>
  <c r="ED212" i="66"/>
  <c r="DD212" i="66"/>
  <c r="EH212" i="66"/>
  <c r="EA212" i="66"/>
  <c r="DY212" i="66"/>
  <c r="DQ212" i="66"/>
  <c r="DO212" i="66"/>
  <c r="DV212" i="66"/>
  <c r="DR212" i="66"/>
  <c r="DJ212" i="66"/>
  <c r="DZ198" i="66"/>
  <c r="DN198" i="66"/>
  <c r="EC198" i="66"/>
  <c r="DP198" i="66"/>
  <c r="EB198" i="66"/>
  <c r="DO198" i="66"/>
  <c r="DY198" i="66"/>
  <c r="DL198" i="66"/>
  <c r="ED198" i="66"/>
  <c r="DJ198" i="66"/>
  <c r="DW198" i="66"/>
  <c r="DG198" i="66"/>
  <c r="DV198" i="66"/>
  <c r="DF198" i="66"/>
  <c r="DU198" i="66"/>
  <c r="DE198" i="66"/>
  <c r="DS198" i="66"/>
  <c r="DR198" i="66"/>
  <c r="DQ198" i="66"/>
  <c r="DM198" i="66"/>
  <c r="EG198" i="66"/>
  <c r="DH198" i="66"/>
  <c r="EF198" i="66"/>
  <c r="DD198" i="66"/>
  <c r="EE198" i="66"/>
  <c r="EA198" i="66"/>
  <c r="DT198" i="66"/>
  <c r="DK198" i="66"/>
  <c r="DI198" i="66"/>
  <c r="EH198" i="66"/>
  <c r="DX198" i="66"/>
  <c r="EA211" i="66"/>
  <c r="DO211" i="66"/>
  <c r="DZ211" i="66"/>
  <c r="DN211" i="66"/>
  <c r="DX211" i="66"/>
  <c r="DL211" i="66"/>
  <c r="DW211" i="66"/>
  <c r="DH211" i="66"/>
  <c r="DV211" i="66"/>
  <c r="DG211" i="66"/>
  <c r="DT211" i="66"/>
  <c r="DE211" i="66"/>
  <c r="EF211" i="66"/>
  <c r="DQ211" i="66"/>
  <c r="DU211" i="66"/>
  <c r="DP211" i="66"/>
  <c r="EG211" i="66"/>
  <c r="DJ211" i="66"/>
  <c r="EE211" i="66"/>
  <c r="DI211" i="66"/>
  <c r="ED211" i="66"/>
  <c r="DF211" i="66"/>
  <c r="DK211" i="66"/>
  <c r="DD211" i="66"/>
  <c r="EC211" i="66"/>
  <c r="EB211" i="66"/>
  <c r="EH211" i="66"/>
  <c r="DY211" i="66"/>
  <c r="DM211" i="66"/>
  <c r="DR211" i="66"/>
  <c r="DS211" i="66"/>
  <c r="EG122" i="66"/>
  <c r="DU122" i="66"/>
  <c r="DI122" i="66"/>
  <c r="EA122" i="66"/>
  <c r="DN122" i="66"/>
  <c r="DZ122" i="66"/>
  <c r="DM122" i="66"/>
  <c r="DY122" i="66"/>
  <c r="DL122" i="66"/>
  <c r="EH122" i="66"/>
  <c r="DT122" i="66"/>
  <c r="DG122" i="66"/>
  <c r="DX122" i="66"/>
  <c r="DE122" i="66"/>
  <c r="DW122" i="66"/>
  <c r="DD122" i="66"/>
  <c r="DV122" i="66"/>
  <c r="DP122" i="66"/>
  <c r="EF122" i="66"/>
  <c r="DO122" i="66"/>
  <c r="EE122" i="66"/>
  <c r="DK122" i="66"/>
  <c r="DQ122" i="66"/>
  <c r="DJ122" i="66"/>
  <c r="DH122" i="66"/>
  <c r="DF122" i="66"/>
  <c r="ED122" i="66"/>
  <c r="DS122" i="66"/>
  <c r="DR122" i="66"/>
  <c r="EB122" i="66"/>
  <c r="EC122" i="66"/>
  <c r="EA154" i="66"/>
  <c r="DO154" i="66"/>
  <c r="EG154" i="66"/>
  <c r="DT154" i="66"/>
  <c r="DG154" i="66"/>
  <c r="DY154" i="66"/>
  <c r="DK154" i="66"/>
  <c r="DX154" i="66"/>
  <c r="DJ154" i="66"/>
  <c r="DW154" i="66"/>
  <c r="DI154" i="66"/>
  <c r="DV154" i="66"/>
  <c r="DH154" i="66"/>
  <c r="EF154" i="66"/>
  <c r="DR154" i="66"/>
  <c r="DD154" i="66"/>
  <c r="DN154" i="66"/>
  <c r="DM154" i="66"/>
  <c r="EH154" i="66"/>
  <c r="DL154" i="66"/>
  <c r="EE154" i="66"/>
  <c r="DF154" i="66"/>
  <c r="EB154" i="66"/>
  <c r="DP154" i="66"/>
  <c r="DE154" i="66"/>
  <c r="ED154" i="66"/>
  <c r="EC154" i="66"/>
  <c r="DZ154" i="66"/>
  <c r="DU154" i="66"/>
  <c r="DS154" i="66"/>
  <c r="DQ154" i="66"/>
  <c r="EG60" i="66"/>
  <c r="DU60" i="66"/>
  <c r="DI60" i="66"/>
  <c r="DX60" i="66"/>
  <c r="DK60" i="66"/>
  <c r="EH60" i="66"/>
  <c r="DS60" i="66"/>
  <c r="DE60" i="66"/>
  <c r="EE60" i="66"/>
  <c r="DQ60" i="66"/>
  <c r="DZ60" i="66"/>
  <c r="DV60" i="66"/>
  <c r="DD60" i="66"/>
  <c r="DT60" i="66"/>
  <c r="DP60" i="66"/>
  <c r="ED60" i="66"/>
  <c r="DM60" i="66"/>
  <c r="EC60" i="66"/>
  <c r="DL60" i="66"/>
  <c r="DO60" i="66"/>
  <c r="DN60" i="66"/>
  <c r="DJ60" i="66"/>
  <c r="DF60" i="66"/>
  <c r="DH60" i="66"/>
  <c r="DG60" i="66"/>
  <c r="EF60" i="66"/>
  <c r="EA60" i="66"/>
  <c r="DW60" i="66"/>
  <c r="EB60" i="66"/>
  <c r="DY60" i="66"/>
  <c r="DR60" i="66"/>
  <c r="EA128" i="66"/>
  <c r="DO128" i="66"/>
  <c r="DZ128" i="66"/>
  <c r="DN128" i="66"/>
  <c r="DW128" i="66"/>
  <c r="DK128" i="66"/>
  <c r="EB128" i="66"/>
  <c r="DJ128" i="66"/>
  <c r="DY128" i="66"/>
  <c r="DI128" i="66"/>
  <c r="DX128" i="66"/>
  <c r="DH128" i="66"/>
  <c r="EH128" i="66"/>
  <c r="DS128" i="66"/>
  <c r="DD128" i="66"/>
  <c r="EE128" i="66"/>
  <c r="DF128" i="66"/>
  <c r="ED128" i="66"/>
  <c r="DE128" i="66"/>
  <c r="EC128" i="66"/>
  <c r="DR128" i="66"/>
  <c r="DQ128" i="66"/>
  <c r="DP128" i="66"/>
  <c r="EG128" i="66"/>
  <c r="EF128" i="66"/>
  <c r="DT128" i="66"/>
  <c r="DM128" i="66"/>
  <c r="DV128" i="66"/>
  <c r="DU128" i="66"/>
  <c r="DG128" i="66"/>
  <c r="DL128" i="66"/>
  <c r="DW175" i="66"/>
  <c r="DK175" i="66"/>
  <c r="EC175" i="66"/>
  <c r="DP175" i="66"/>
  <c r="DZ175" i="66"/>
  <c r="DM175" i="66"/>
  <c r="DY175" i="66"/>
  <c r="DL175" i="66"/>
  <c r="EH175" i="66"/>
  <c r="DR175" i="66"/>
  <c r="EG175" i="66"/>
  <c r="DQ175" i="66"/>
  <c r="EF175" i="66"/>
  <c r="DO175" i="66"/>
  <c r="EB175" i="66"/>
  <c r="DI175" i="66"/>
  <c r="EA175" i="66"/>
  <c r="DH175" i="66"/>
  <c r="DT175" i="66"/>
  <c r="DS175" i="66"/>
  <c r="DN175" i="66"/>
  <c r="DJ175" i="66"/>
  <c r="EE175" i="66"/>
  <c r="DD175" i="66"/>
  <c r="ED175" i="66"/>
  <c r="DU175" i="66"/>
  <c r="DE175" i="66"/>
  <c r="DX175" i="66"/>
  <c r="DG175" i="66"/>
  <c r="DF175" i="66"/>
  <c r="DV175" i="66"/>
  <c r="EF192" i="66"/>
  <c r="DT192" i="66"/>
  <c r="DH192" i="66"/>
  <c r="EG192" i="66"/>
  <c r="DS192" i="66"/>
  <c r="DF192" i="66"/>
  <c r="DW192" i="66"/>
  <c r="DI192" i="66"/>
  <c r="EH192" i="66"/>
  <c r="DR192" i="66"/>
  <c r="DD192" i="66"/>
  <c r="EE192" i="66"/>
  <c r="DQ192" i="66"/>
  <c r="DV192" i="66"/>
  <c r="DU192" i="66"/>
  <c r="DP192" i="66"/>
  <c r="DO192" i="66"/>
  <c r="EC192" i="66"/>
  <c r="DL192" i="66"/>
  <c r="EB192" i="66"/>
  <c r="DK192" i="66"/>
  <c r="ED192" i="66"/>
  <c r="EA192" i="66"/>
  <c r="DX192" i="66"/>
  <c r="DN192" i="66"/>
  <c r="DY192" i="66"/>
  <c r="DM192" i="66"/>
  <c r="DJ192" i="66"/>
  <c r="DG192" i="66"/>
  <c r="DZ192" i="66"/>
  <c r="DE192" i="66"/>
  <c r="ED61" i="66"/>
  <c r="DR61" i="66"/>
  <c r="DF61" i="66"/>
  <c r="DX61" i="66"/>
  <c r="DK61" i="66"/>
  <c r="DV61" i="66"/>
  <c r="DH61" i="66"/>
  <c r="EH61" i="66"/>
  <c r="DT61" i="66"/>
  <c r="DE61" i="66"/>
  <c r="EB61" i="66"/>
  <c r="DN61" i="66"/>
  <c r="DQ61" i="66"/>
  <c r="DP61" i="66"/>
  <c r="EF61" i="66"/>
  <c r="DM61" i="66"/>
  <c r="EA61" i="66"/>
  <c r="DI61" i="66"/>
  <c r="DZ61" i="66"/>
  <c r="DG61" i="66"/>
  <c r="EE61" i="66"/>
  <c r="EC61" i="66"/>
  <c r="DY61" i="66"/>
  <c r="DS61" i="66"/>
  <c r="DW61" i="66"/>
  <c r="DU61" i="66"/>
  <c r="DO61" i="66"/>
  <c r="DD61" i="66"/>
  <c r="EG61" i="66"/>
  <c r="DL61" i="66"/>
  <c r="DJ61" i="66"/>
  <c r="DZ45" i="66"/>
  <c r="DN45" i="66"/>
  <c r="EC45" i="66"/>
  <c r="DP45" i="66"/>
  <c r="EE45" i="66"/>
  <c r="DQ45" i="66"/>
  <c r="EA45" i="66"/>
  <c r="DL45" i="66"/>
  <c r="DW45" i="66"/>
  <c r="DI45" i="66"/>
  <c r="DV45" i="66"/>
  <c r="DH45" i="66"/>
  <c r="EG45" i="66"/>
  <c r="DK45" i="66"/>
  <c r="DG45" i="66"/>
  <c r="DE45" i="66"/>
  <c r="DD45" i="66"/>
  <c r="DM45" i="66"/>
  <c r="EF45" i="66"/>
  <c r="DJ45" i="66"/>
  <c r="ED45" i="66"/>
  <c r="DX45" i="66"/>
  <c r="EB45" i="66"/>
  <c r="DF45" i="66"/>
  <c r="DY45" i="66"/>
  <c r="DU45" i="66"/>
  <c r="DS45" i="66"/>
  <c r="DO45" i="66"/>
  <c r="DT45" i="66"/>
  <c r="DR45" i="66"/>
  <c r="EH45" i="66"/>
  <c r="DY140" i="66"/>
  <c r="DM140" i="66"/>
  <c r="EG140" i="66"/>
  <c r="DT140" i="66"/>
  <c r="DG140" i="66"/>
  <c r="EE140" i="66"/>
  <c r="DR140" i="66"/>
  <c r="DE140" i="66"/>
  <c r="ED140" i="66"/>
  <c r="DQ140" i="66"/>
  <c r="DD140" i="66"/>
  <c r="EA140" i="66"/>
  <c r="DN140" i="66"/>
  <c r="DP140" i="66"/>
  <c r="DO140" i="66"/>
  <c r="EH140" i="66"/>
  <c r="DL140" i="66"/>
  <c r="EF140" i="66"/>
  <c r="DK140" i="66"/>
  <c r="DZ140" i="66"/>
  <c r="DH140" i="66"/>
  <c r="DV140" i="66"/>
  <c r="DU140" i="66"/>
  <c r="DS140" i="66"/>
  <c r="EC140" i="66"/>
  <c r="DX140" i="66"/>
  <c r="DW140" i="66"/>
  <c r="DJ140" i="66"/>
  <c r="DI140" i="66"/>
  <c r="EB140" i="66"/>
  <c r="DF140" i="66"/>
  <c r="DX85" i="66"/>
  <c r="DL85" i="66"/>
  <c r="DW85" i="66"/>
  <c r="DK85" i="66"/>
  <c r="EH85" i="66"/>
  <c r="DV85" i="66"/>
  <c r="DJ85" i="66"/>
  <c r="ED85" i="66"/>
  <c r="DR85" i="66"/>
  <c r="DF85" i="66"/>
  <c r="DZ85" i="66"/>
  <c r="DG85" i="66"/>
  <c r="DS85" i="66"/>
  <c r="EF85" i="66"/>
  <c r="DM85" i="66"/>
  <c r="EE85" i="66"/>
  <c r="DI85" i="66"/>
  <c r="EC85" i="66"/>
  <c r="DH85" i="66"/>
  <c r="EB85" i="66"/>
  <c r="DE85" i="66"/>
  <c r="DU85" i="66"/>
  <c r="DT85" i="66"/>
  <c r="DO85" i="66"/>
  <c r="DN85" i="66"/>
  <c r="EG85" i="66"/>
  <c r="DP85" i="66"/>
  <c r="DD85" i="66"/>
  <c r="DY85" i="66"/>
  <c r="DQ85" i="66"/>
  <c r="EA85" i="66"/>
  <c r="EE172" i="66"/>
  <c r="DS172" i="66"/>
  <c r="DG172" i="66"/>
  <c r="EB172" i="66"/>
  <c r="DP172" i="66"/>
  <c r="DD172" i="66"/>
  <c r="EA172" i="66"/>
  <c r="DO172" i="66"/>
  <c r="DY172" i="66"/>
  <c r="DJ172" i="66"/>
  <c r="DX172" i="66"/>
  <c r="DI172" i="66"/>
  <c r="DW172" i="66"/>
  <c r="DH172" i="66"/>
  <c r="DT172" i="66"/>
  <c r="EH172" i="66"/>
  <c r="DR172" i="66"/>
  <c r="ED172" i="66"/>
  <c r="EC172" i="66"/>
  <c r="DZ172" i="66"/>
  <c r="DV172" i="66"/>
  <c r="DM172" i="66"/>
  <c r="EG172" i="66"/>
  <c r="EF172" i="66"/>
  <c r="DN172" i="66"/>
  <c r="DK172" i="66"/>
  <c r="DF172" i="66"/>
  <c r="DE172" i="66"/>
  <c r="DQ172" i="66"/>
  <c r="DL172" i="66"/>
  <c r="DU172" i="66"/>
  <c r="ED153" i="66"/>
  <c r="DR153" i="66"/>
  <c r="DF153" i="66"/>
  <c r="EH153" i="66"/>
  <c r="DU153" i="66"/>
  <c r="DH153" i="66"/>
  <c r="DW153" i="66"/>
  <c r="DI153" i="66"/>
  <c r="DT153" i="66"/>
  <c r="DE153" i="66"/>
  <c r="EG153" i="66"/>
  <c r="DS153" i="66"/>
  <c r="DD153" i="66"/>
  <c r="EC153" i="66"/>
  <c r="DO153" i="66"/>
  <c r="DM153" i="66"/>
  <c r="EF153" i="66"/>
  <c r="DL153" i="66"/>
  <c r="EE153" i="66"/>
  <c r="DK153" i="66"/>
  <c r="EB153" i="66"/>
  <c r="DJ153" i="66"/>
  <c r="DY153" i="66"/>
  <c r="DX153" i="66"/>
  <c r="DV153" i="66"/>
  <c r="DQ153" i="66"/>
  <c r="DZ153" i="66"/>
  <c r="DP153" i="66"/>
  <c r="DN153" i="66"/>
  <c r="DG153" i="66"/>
  <c r="EA153" i="66"/>
  <c r="DZ194" i="66"/>
  <c r="DN194" i="66"/>
  <c r="EG194" i="66"/>
  <c r="DT194" i="66"/>
  <c r="DG194" i="66"/>
  <c r="EF194" i="66"/>
  <c r="DS194" i="66"/>
  <c r="DF194" i="66"/>
  <c r="ED194" i="66"/>
  <c r="DQ194" i="66"/>
  <c r="DD194" i="66"/>
  <c r="DX194" i="66"/>
  <c r="DH194" i="66"/>
  <c r="DU194" i="66"/>
  <c r="DR194" i="66"/>
  <c r="DW194" i="66"/>
  <c r="DV194" i="66"/>
  <c r="DP194" i="66"/>
  <c r="DO194" i="66"/>
  <c r="EH194" i="66"/>
  <c r="DK194" i="66"/>
  <c r="EE194" i="66"/>
  <c r="DJ194" i="66"/>
  <c r="DL194" i="66"/>
  <c r="DI194" i="66"/>
  <c r="DE194" i="66"/>
  <c r="EC194" i="66"/>
  <c r="EB194" i="66"/>
  <c r="EA194" i="66"/>
  <c r="DY194" i="66"/>
  <c r="DM194" i="66"/>
  <c r="DY180" i="66"/>
  <c r="DM180" i="66"/>
  <c r="EA180" i="66"/>
  <c r="DN180" i="66"/>
  <c r="EG180" i="66"/>
  <c r="DS180" i="66"/>
  <c r="DE180" i="66"/>
  <c r="ED180" i="66"/>
  <c r="DP180" i="66"/>
  <c r="EC180" i="66"/>
  <c r="DO180" i="66"/>
  <c r="EF180" i="66"/>
  <c r="DK180" i="66"/>
  <c r="EE180" i="66"/>
  <c r="DJ180" i="66"/>
  <c r="EB180" i="66"/>
  <c r="DI180" i="66"/>
  <c r="DW180" i="66"/>
  <c r="DF180" i="66"/>
  <c r="DV180" i="66"/>
  <c r="DD180" i="66"/>
  <c r="EH180" i="66"/>
  <c r="DZ180" i="66"/>
  <c r="DT180" i="66"/>
  <c r="DR180" i="66"/>
  <c r="DX180" i="66"/>
  <c r="DU180" i="66"/>
  <c r="DQ180" i="66"/>
  <c r="DG180" i="66"/>
  <c r="DL180" i="66"/>
  <c r="DH180" i="66"/>
  <c r="Q36" i="21"/>
  <c r="P36" i="21"/>
  <c r="K33" i="21"/>
  <c r="M33" i="21"/>
  <c r="N33" i="21"/>
  <c r="M32" i="21"/>
  <c r="K32" i="21"/>
  <c r="N32" i="21"/>
  <c r="V32" i="67"/>
  <c r="U32" i="67" s="1"/>
  <c r="O32" i="67" s="1"/>
  <c r="V33" i="67"/>
  <c r="S33" i="67"/>
  <c r="X33" i="67"/>
  <c r="Z31" i="67"/>
  <c r="Y33" i="67"/>
  <c r="X31" i="67"/>
  <c r="Y31" i="67"/>
  <c r="S32" i="67"/>
  <c r="T32" i="67" s="1"/>
  <c r="L32" i="67"/>
  <c r="M32" i="67" s="1"/>
  <c r="S31" i="67"/>
  <c r="X32" i="67"/>
  <c r="Y32" i="67"/>
  <c r="B4" i="15"/>
  <c r="V43" i="67" l="1"/>
  <c r="Y43" i="67"/>
  <c r="X43" i="67"/>
  <c r="Z43" i="67"/>
  <c r="W34" i="67"/>
  <c r="U34" i="67"/>
  <c r="O34" i="67" s="1"/>
  <c r="I42" i="67"/>
  <c r="I40" i="67"/>
  <c r="I39" i="67"/>
  <c r="T35" i="67"/>
  <c r="S43" i="67"/>
  <c r="N43" i="67"/>
  <c r="I41" i="67"/>
  <c r="G34" i="67"/>
  <c r="F43" i="67"/>
  <c r="M35" i="67"/>
  <c r="L43" i="67"/>
  <c r="U31" i="67"/>
  <c r="O31" i="67" s="1"/>
  <c r="U33" i="67"/>
  <c r="T33" i="67"/>
  <c r="U35" i="67"/>
  <c r="W35" i="67"/>
  <c r="EI127" i="66"/>
  <c r="EI121" i="66"/>
  <c r="EI115" i="66"/>
  <c r="W31" i="67"/>
  <c r="T31" i="67"/>
  <c r="L33" i="67"/>
  <c r="L31" i="67"/>
  <c r="EI112" i="66"/>
  <c r="EH8" i="66"/>
  <c r="EG8" i="66"/>
  <c r="DR7" i="66"/>
  <c r="DF11" i="66"/>
  <c r="EI88" i="66"/>
  <c r="EH13" i="66"/>
  <c r="DX13" i="66"/>
  <c r="EI62" i="66"/>
  <c r="EI73" i="66"/>
  <c r="EI66" i="66"/>
  <c r="EE9" i="66"/>
  <c r="DY9" i="66"/>
  <c r="EI164" i="66"/>
  <c r="DN14" i="66"/>
  <c r="EI113" i="66"/>
  <c r="DP14" i="66"/>
  <c r="EB7" i="66"/>
  <c r="DN9" i="66"/>
  <c r="EB8" i="66"/>
  <c r="DZ9" i="66"/>
  <c r="DN13" i="66"/>
  <c r="EC9" i="66"/>
  <c r="DU11" i="66"/>
  <c r="DH13" i="66"/>
  <c r="ED9" i="66"/>
  <c r="EF9" i="66"/>
  <c r="DV12" i="66"/>
  <c r="DI7" i="66"/>
  <c r="DH8" i="66"/>
  <c r="DX8" i="66"/>
  <c r="DY7" i="66"/>
  <c r="DF7" i="66"/>
  <c r="DJ7" i="66"/>
  <c r="EI138" i="66"/>
  <c r="DG11" i="66"/>
  <c r="DK11" i="66"/>
  <c r="DO11" i="66"/>
  <c r="EI134" i="66"/>
  <c r="DY10" i="66"/>
  <c r="EC10" i="66"/>
  <c r="DP13" i="66"/>
  <c r="DS13" i="66"/>
  <c r="EB13" i="66"/>
  <c r="EI65" i="66"/>
  <c r="DR9" i="66"/>
  <c r="EH9" i="66"/>
  <c r="EA9" i="66"/>
  <c r="DJ14" i="66"/>
  <c r="DG14" i="66"/>
  <c r="DR14" i="66"/>
  <c r="EI170" i="66"/>
  <c r="DK12" i="66"/>
  <c r="DZ12" i="66"/>
  <c r="DY12" i="66"/>
  <c r="EI197" i="66"/>
  <c r="EI56" i="66"/>
  <c r="EI167" i="66"/>
  <c r="EI209" i="66"/>
  <c r="DZ8" i="66"/>
  <c r="EI108" i="66"/>
  <c r="DD10" i="66"/>
  <c r="EI148" i="66"/>
  <c r="DE10" i="66"/>
  <c r="EI90" i="66"/>
  <c r="DU12" i="66"/>
  <c r="EH7" i="66"/>
  <c r="DJ11" i="66"/>
  <c r="EI86" i="66"/>
  <c r="DL13" i="66"/>
  <c r="DS9" i="66"/>
  <c r="EI135" i="66"/>
  <c r="EI61" i="66"/>
  <c r="DK8" i="66"/>
  <c r="DM8" i="66"/>
  <c r="EI215" i="66"/>
  <c r="DG7" i="66"/>
  <c r="DO7" i="66"/>
  <c r="DW7" i="66"/>
  <c r="EI72" i="66"/>
  <c r="DH11" i="66"/>
  <c r="DN11" i="66"/>
  <c r="EA11" i="66"/>
  <c r="EI68" i="66"/>
  <c r="DZ10" i="66"/>
  <c r="DG10" i="66"/>
  <c r="DM13" i="66"/>
  <c r="DE13" i="66"/>
  <c r="EI186" i="66"/>
  <c r="DD13" i="66"/>
  <c r="EI188" i="66"/>
  <c r="EI119" i="66"/>
  <c r="EI147" i="66"/>
  <c r="EI176" i="66"/>
  <c r="EI204" i="66"/>
  <c r="EI171" i="66"/>
  <c r="DT9" i="66"/>
  <c r="DQ9" i="66"/>
  <c r="DK14" i="66"/>
  <c r="EG14" i="66"/>
  <c r="EE14" i="66"/>
  <c r="DN12" i="66"/>
  <c r="DG12" i="66"/>
  <c r="DF12" i="66"/>
  <c r="EI75" i="66"/>
  <c r="DQ10" i="66"/>
  <c r="ED14" i="66"/>
  <c r="EI128" i="66"/>
  <c r="EI111" i="66"/>
  <c r="DL7" i="66"/>
  <c r="DP12" i="66"/>
  <c r="DJ8" i="66"/>
  <c r="DX11" i="66"/>
  <c r="DR13" i="66"/>
  <c r="EI208" i="66"/>
  <c r="EI142" i="66"/>
  <c r="DO9" i="66"/>
  <c r="EI85" i="66"/>
  <c r="DP8" i="66"/>
  <c r="ED8" i="66"/>
  <c r="EA8" i="66"/>
  <c r="EI92" i="66"/>
  <c r="DK7" i="66"/>
  <c r="DP7" i="66"/>
  <c r="DE7" i="66"/>
  <c r="DI11" i="66"/>
  <c r="DM11" i="66"/>
  <c r="EI133" i="66"/>
  <c r="DD11" i="66"/>
  <c r="EI146" i="66"/>
  <c r="DF10" i="66"/>
  <c r="DT10" i="66"/>
  <c r="DT13" i="66"/>
  <c r="DV13" i="66"/>
  <c r="DQ13" i="66"/>
  <c r="EI63" i="66"/>
  <c r="EI71" i="66"/>
  <c r="EI82" i="66"/>
  <c r="EI150" i="66"/>
  <c r="EI152" i="66"/>
  <c r="DV9" i="66"/>
  <c r="DG9" i="66"/>
  <c r="EI179" i="66"/>
  <c r="DL14" i="66"/>
  <c r="DT14" i="66"/>
  <c r="DF14" i="66"/>
  <c r="DO12" i="66"/>
  <c r="EB12" i="66"/>
  <c r="DR12" i="66"/>
  <c r="EI117" i="66"/>
  <c r="DI10" i="66"/>
  <c r="DS12" i="66"/>
  <c r="EI41" i="66"/>
  <c r="DF8" i="66"/>
  <c r="DR10" i="66"/>
  <c r="EI166" i="66"/>
  <c r="EI96" i="66"/>
  <c r="EA7" i="66"/>
  <c r="DL11" i="66"/>
  <c r="DY13" i="66"/>
  <c r="EI219" i="66"/>
  <c r="DZ14" i="66"/>
  <c r="EI192" i="66"/>
  <c r="EI198" i="66"/>
  <c r="DO13" i="66"/>
  <c r="EI38" i="66"/>
  <c r="DP9" i="66"/>
  <c r="EB14" i="66"/>
  <c r="DM12" i="66"/>
  <c r="EI110" i="66"/>
  <c r="EI91" i="66"/>
  <c r="EI153" i="66"/>
  <c r="DV8" i="66"/>
  <c r="DE8" i="66"/>
  <c r="DQ7" i="66"/>
  <c r="EI93" i="66"/>
  <c r="ED11" i="66"/>
  <c r="EI70" i="66"/>
  <c r="EH10" i="66"/>
  <c r="ED13" i="66"/>
  <c r="EI169" i="66"/>
  <c r="EI120" i="66"/>
  <c r="EI67" i="66"/>
  <c r="EI124" i="66"/>
  <c r="EI165" i="66"/>
  <c r="DE9" i="66"/>
  <c r="DX9" i="66"/>
  <c r="DQ14" i="66"/>
  <c r="DU14" i="66"/>
  <c r="DS14" i="66"/>
  <c r="EI161" i="66"/>
  <c r="DQ12" i="66"/>
  <c r="DH12" i="66"/>
  <c r="ED12" i="66"/>
  <c r="EI123" i="66"/>
  <c r="EI211" i="66"/>
  <c r="EI141" i="66"/>
  <c r="DN8" i="66"/>
  <c r="DL8" i="66"/>
  <c r="DR8" i="66"/>
  <c r="DM7" i="66"/>
  <c r="DX7" i="66"/>
  <c r="EC7" i="66"/>
  <c r="EI43" i="66"/>
  <c r="EI36" i="66"/>
  <c r="EI89" i="66"/>
  <c r="EC11" i="66"/>
  <c r="DS11" i="66"/>
  <c r="EB11" i="66"/>
  <c r="EI34" i="66"/>
  <c r="EI57" i="66"/>
  <c r="EI58" i="66"/>
  <c r="EF10" i="66"/>
  <c r="DK10" i="66"/>
  <c r="DH10" i="66"/>
  <c r="EF13" i="66"/>
  <c r="DZ13" i="66"/>
  <c r="DK13" i="66"/>
  <c r="EI149" i="66"/>
  <c r="EI118" i="66"/>
  <c r="EI116" i="66"/>
  <c r="EI81" i="66"/>
  <c r="EI163" i="66"/>
  <c r="DW9" i="66"/>
  <c r="DI9" i="66"/>
  <c r="EI206" i="66"/>
  <c r="DW14" i="66"/>
  <c r="EI203" i="66"/>
  <c r="DD14" i="66"/>
  <c r="EF14" i="66"/>
  <c r="EE12" i="66"/>
  <c r="EC12" i="66"/>
  <c r="EI74" i="66"/>
  <c r="EI103" i="66"/>
  <c r="DX12" i="66"/>
  <c r="EI109" i="66"/>
  <c r="EI114" i="66"/>
  <c r="DU10" i="66"/>
  <c r="EI213" i="66"/>
  <c r="DX14" i="66"/>
  <c r="DD12" i="66"/>
  <c r="EI160" i="66"/>
  <c r="EI154" i="66"/>
  <c r="DT8" i="66"/>
  <c r="DS10" i="66"/>
  <c r="EC14" i="66"/>
  <c r="EA12" i="66"/>
  <c r="EI83" i="66"/>
  <c r="EI139" i="66"/>
  <c r="EI193" i="66"/>
  <c r="DD9" i="66"/>
  <c r="EI80" i="66"/>
  <c r="EI168" i="66"/>
  <c r="DE14" i="66"/>
  <c r="DE12" i="66"/>
  <c r="EI140" i="66"/>
  <c r="EI45" i="66"/>
  <c r="EC8" i="66"/>
  <c r="DT7" i="66"/>
  <c r="DQ11" i="66"/>
  <c r="EA10" i="66"/>
  <c r="EE13" i="66"/>
  <c r="EI172" i="66"/>
  <c r="EI175" i="66"/>
  <c r="EE7" i="66"/>
  <c r="EE11" i="66"/>
  <c r="EI44" i="66"/>
  <c r="EB10" i="66"/>
  <c r="DW13" i="66"/>
  <c r="EI33" i="66"/>
  <c r="EI100" i="66"/>
  <c r="EI99" i="66"/>
  <c r="EI42" i="66"/>
  <c r="EI46" i="66"/>
  <c r="EI143" i="66"/>
  <c r="DF9" i="66"/>
  <c r="DU9" i="66"/>
  <c r="EH14" i="66"/>
  <c r="DV14" i="66"/>
  <c r="DO14" i="66"/>
  <c r="EF12" i="66"/>
  <c r="DI12" i="66"/>
  <c r="EI217" i="66"/>
  <c r="DH7" i="66"/>
  <c r="DY11" i="66"/>
  <c r="EI69" i="66"/>
  <c r="DJ13" i="66"/>
  <c r="EI181" i="66"/>
  <c r="DO10" i="66"/>
  <c r="DZ7" i="66"/>
  <c r="EG11" i="66"/>
  <c r="DP10" i="66"/>
  <c r="DT12" i="66"/>
  <c r="ED7" i="66"/>
  <c r="DP11" i="66"/>
  <c r="DF13" i="66"/>
  <c r="EI180" i="66"/>
  <c r="EI122" i="66"/>
  <c r="DO8" i="66"/>
  <c r="EF8" i="66"/>
  <c r="EE8" i="66"/>
  <c r="DD7" i="66"/>
  <c r="EI32" i="66"/>
  <c r="EH11" i="66"/>
  <c r="DM10" i="66"/>
  <c r="DV10" i="66"/>
  <c r="DU13" i="66"/>
  <c r="DG13" i="66"/>
  <c r="EI60" i="66"/>
  <c r="EI97" i="66"/>
  <c r="EI47" i="66"/>
  <c r="EI102" i="66"/>
  <c r="EI151" i="66"/>
  <c r="DQ8" i="66"/>
  <c r="EI52" i="66"/>
  <c r="DD8" i="66"/>
  <c r="DI8" i="66"/>
  <c r="EI196" i="66"/>
  <c r="DN7" i="66"/>
  <c r="DS7" i="66"/>
  <c r="EI162" i="66"/>
  <c r="EF11" i="66"/>
  <c r="DE11" i="66"/>
  <c r="EI35" i="66"/>
  <c r="DN10" i="66"/>
  <c r="DL10" i="66"/>
  <c r="DJ10" i="66"/>
  <c r="EC13" i="66"/>
  <c r="EA13" i="66"/>
  <c r="EI177" i="66"/>
  <c r="EI40" i="66"/>
  <c r="EI125" i="66"/>
  <c r="DH9" i="66"/>
  <c r="EB9" i="66"/>
  <c r="EG9" i="66"/>
  <c r="DH14" i="66"/>
  <c r="DI14" i="66"/>
  <c r="EA14" i="66"/>
  <c r="EG12" i="66"/>
  <c r="DW12" i="66"/>
  <c r="EI37" i="66"/>
  <c r="EI216" i="66"/>
  <c r="EI55" i="66"/>
  <c r="EI87" i="66"/>
  <c r="EI173" i="66"/>
  <c r="EI101" i="66"/>
  <c r="DG8" i="66"/>
  <c r="DV7" i="66"/>
  <c r="DZ11" i="66"/>
  <c r="DL9" i="66"/>
  <c r="DL12" i="66"/>
  <c r="EI194" i="66"/>
  <c r="DR11" i="66"/>
  <c r="EG10" i="66"/>
  <c r="EI126" i="66"/>
  <c r="DY8" i="66"/>
  <c r="DU7" i="66"/>
  <c r="DV11" i="66"/>
  <c r="EI94" i="66"/>
  <c r="DX10" i="66"/>
  <c r="EI212" i="66"/>
  <c r="DW8" i="66"/>
  <c r="DS8" i="66"/>
  <c r="DU8" i="66"/>
  <c r="EI84" i="66"/>
  <c r="EF7" i="66"/>
  <c r="EG7" i="66"/>
  <c r="EI145" i="66"/>
  <c r="DW11" i="66"/>
  <c r="DT11" i="66"/>
  <c r="EI54" i="66"/>
  <c r="EI144" i="66"/>
  <c r="EE10" i="66"/>
  <c r="ED10" i="66"/>
  <c r="DW10" i="66"/>
  <c r="EG13" i="66"/>
  <c r="DI13" i="66"/>
  <c r="EI155" i="66"/>
  <c r="EI98" i="66"/>
  <c r="EI59" i="66"/>
  <c r="EI214" i="66"/>
  <c r="EI53" i="66"/>
  <c r="DJ9" i="66"/>
  <c r="DK9" i="66"/>
  <c r="DM9" i="66"/>
  <c r="EI174" i="66"/>
  <c r="DM14" i="66"/>
  <c r="DY14" i="66"/>
  <c r="EH12" i="66"/>
  <c r="DJ12" i="66"/>
  <c r="EI178" i="66"/>
  <c r="EI39" i="66"/>
  <c r="EI95" i="66"/>
  <c r="EI64" i="66"/>
  <c r="W33" i="67"/>
  <c r="L33" i="21"/>
  <c r="J33" i="21"/>
  <c r="J32" i="21"/>
  <c r="H32" i="21" s="1"/>
  <c r="L32" i="21"/>
  <c r="W32" i="67"/>
  <c r="Q177" i="15"/>
  <c r="R177" i="15" s="1"/>
  <c r="C177" i="15"/>
  <c r="D177" i="15" s="1"/>
  <c r="Q175" i="15"/>
  <c r="R175" i="15" s="1"/>
  <c r="C175" i="15"/>
  <c r="D175" i="15" s="1"/>
  <c r="W43" i="67" l="1"/>
  <c r="O35" i="67"/>
  <c r="O43" i="67" s="1"/>
  <c r="U43" i="67"/>
  <c r="H33" i="21"/>
  <c r="M33" i="67"/>
  <c r="O33" i="67"/>
  <c r="M31" i="67"/>
  <c r="DR15" i="66"/>
  <c r="DI15" i="66"/>
  <c r="EF15" i="66"/>
  <c r="EI13" i="66"/>
  <c r="DP15" i="66"/>
  <c r="EI10" i="66"/>
  <c r="EI8" i="66"/>
  <c r="EE15" i="66"/>
  <c r="DD15" i="66"/>
  <c r="EI12" i="66"/>
  <c r="DK15" i="66"/>
  <c r="DU15" i="66"/>
  <c r="DM15" i="66"/>
  <c r="DJ15" i="66"/>
  <c r="EG15" i="66"/>
  <c r="EI9" i="66"/>
  <c r="EA15" i="66"/>
  <c r="DG15" i="66"/>
  <c r="DT15" i="66"/>
  <c r="DO15" i="66"/>
  <c r="DH15" i="66"/>
  <c r="EI7" i="66"/>
  <c r="EI14" i="66"/>
  <c r="EC15" i="66"/>
  <c r="DZ15" i="66"/>
  <c r="DY15" i="66"/>
  <c r="EH15" i="66"/>
  <c r="EI11" i="66"/>
  <c r="DW15" i="66"/>
  <c r="DF15" i="66"/>
  <c r="ED15" i="66"/>
  <c r="DL15" i="66"/>
  <c r="DQ15" i="66"/>
  <c r="DV15" i="66"/>
  <c r="DS15" i="66"/>
  <c r="DN15" i="66"/>
  <c r="DX15" i="66"/>
  <c r="DE15" i="66"/>
  <c r="EB15" i="66"/>
  <c r="FP208" i="66"/>
  <c r="FD208" i="66"/>
  <c r="ER208" i="66"/>
  <c r="FO208" i="66"/>
  <c r="FB208" i="66"/>
  <c r="EO208" i="66"/>
  <c r="FL208" i="66"/>
  <c r="EY208" i="66"/>
  <c r="EL208" i="66"/>
  <c r="FI208" i="66"/>
  <c r="EV208" i="66"/>
  <c r="FC208" i="66"/>
  <c r="FA208" i="66"/>
  <c r="EZ208" i="66"/>
  <c r="EX208" i="66"/>
  <c r="FK208" i="66"/>
  <c r="ET208" i="66"/>
  <c r="EW208" i="66"/>
  <c r="EU208" i="66"/>
  <c r="ES208" i="66"/>
  <c r="FM208" i="66"/>
  <c r="EM208" i="66"/>
  <c r="FF208" i="66"/>
  <c r="FE208" i="66"/>
  <c r="EP208" i="66"/>
  <c r="FN208" i="66"/>
  <c r="FJ208" i="66"/>
  <c r="FH208" i="66"/>
  <c r="FG208" i="66"/>
  <c r="EQ208" i="66"/>
  <c r="EN208" i="66"/>
  <c r="FJ203" i="66"/>
  <c r="EX203" i="66"/>
  <c r="EL203" i="66"/>
  <c r="FM203" i="66"/>
  <c r="EZ203" i="66"/>
  <c r="EM203" i="66"/>
  <c r="FI203" i="66"/>
  <c r="EV203" i="66"/>
  <c r="FF203" i="66"/>
  <c r="ES203" i="66"/>
  <c r="FD203" i="66"/>
  <c r="EN203" i="66"/>
  <c r="FC203" i="66"/>
  <c r="FB203" i="66"/>
  <c r="FA203" i="66"/>
  <c r="FN203" i="66"/>
  <c r="EU203" i="66"/>
  <c r="FE203" i="66"/>
  <c r="EY203" i="66"/>
  <c r="EW203" i="66"/>
  <c r="FP203" i="66"/>
  <c r="EP203" i="66"/>
  <c r="ET203" i="66"/>
  <c r="ER203" i="66"/>
  <c r="EO203" i="66"/>
  <c r="FO203" i="66"/>
  <c r="FL203" i="66"/>
  <c r="FK203" i="66"/>
  <c r="FH203" i="66"/>
  <c r="EQ203" i="66"/>
  <c r="FG203" i="66"/>
  <c r="FO206" i="66"/>
  <c r="FC206" i="66"/>
  <c r="EQ206" i="66"/>
  <c r="FK206" i="66"/>
  <c r="EX206" i="66"/>
  <c r="FH206" i="66"/>
  <c r="EU206" i="66"/>
  <c r="FE206" i="66"/>
  <c r="ER206" i="66"/>
  <c r="FD206" i="66"/>
  <c r="EM206" i="66"/>
  <c r="FB206" i="66"/>
  <c r="EL206" i="66"/>
  <c r="FA206" i="66"/>
  <c r="EZ206" i="66"/>
  <c r="FM206" i="66"/>
  <c r="EV206" i="66"/>
  <c r="FN206" i="66"/>
  <c r="EN206" i="66"/>
  <c r="FL206" i="66"/>
  <c r="FJ206" i="66"/>
  <c r="EY206" i="66"/>
  <c r="FF206" i="66"/>
  <c r="EW206" i="66"/>
  <c r="ES206" i="66"/>
  <c r="FP206" i="66"/>
  <c r="ET206" i="66"/>
  <c r="EP206" i="66"/>
  <c r="FI206" i="66"/>
  <c r="FG206" i="66"/>
  <c r="EO206" i="66"/>
  <c r="DR28" i="66"/>
  <c r="DO28" i="66"/>
  <c r="DL27" i="66"/>
  <c r="EC28" i="66"/>
  <c r="EH28" i="66"/>
  <c r="EA27" i="66"/>
  <c r="EG27" i="66"/>
  <c r="DY27" i="66"/>
  <c r="DZ28" i="66"/>
  <c r="DV28" i="66"/>
  <c r="DZ27" i="66"/>
  <c r="EB28" i="66"/>
  <c r="EA28" i="66"/>
  <c r="DJ28" i="66"/>
  <c r="DI27" i="66"/>
  <c r="EE27" i="66"/>
  <c r="DE27" i="66"/>
  <c r="DP27" i="66"/>
  <c r="DW28" i="66"/>
  <c r="DG28" i="66"/>
  <c r="DE28" i="66"/>
  <c r="DL28" i="66"/>
  <c r="EB27" i="66"/>
  <c r="DT27" i="66"/>
  <c r="DH28" i="66"/>
  <c r="DY28" i="66"/>
  <c r="DN28" i="66"/>
  <c r="DQ27" i="66"/>
  <c r="EE28" i="66"/>
  <c r="DD28" i="66"/>
  <c r="DS27" i="66"/>
  <c r="DJ27" i="66"/>
  <c r="DQ28" i="66"/>
  <c r="ED28" i="66"/>
  <c r="DU28" i="66"/>
  <c r="DK27" i="66"/>
  <c r="ED27" i="66"/>
  <c r="EG28" i="66"/>
  <c r="DH27" i="66"/>
  <c r="DW27" i="66"/>
  <c r="EC27" i="66"/>
  <c r="DX28" i="66"/>
  <c r="DD27" i="66"/>
  <c r="DO27" i="66"/>
  <c r="DV27" i="66"/>
  <c r="EF27" i="66"/>
  <c r="DK28" i="66"/>
  <c r="DG27" i="66"/>
  <c r="EF28" i="66"/>
  <c r="DR27" i="66"/>
  <c r="DP28" i="66"/>
  <c r="DM28" i="66"/>
  <c r="DT28" i="66"/>
  <c r="DF27" i="66"/>
  <c r="DS28" i="66"/>
  <c r="DN27" i="66"/>
  <c r="DU27" i="66"/>
  <c r="DF28" i="66"/>
  <c r="DI28" i="66"/>
  <c r="EH27" i="66"/>
  <c r="DM27" i="66"/>
  <c r="DX27" i="66"/>
  <c r="V175" i="7"/>
  <c r="W175" i="7" s="1"/>
  <c r="C175" i="7"/>
  <c r="D175" i="7" s="1"/>
  <c r="V173" i="7"/>
  <c r="W173" i="7" s="1"/>
  <c r="C173" i="7"/>
  <c r="D173" i="7" s="1"/>
  <c r="AA35" i="67" l="1"/>
  <c r="AC35" i="67" s="1"/>
  <c r="AA34" i="67"/>
  <c r="AC34" i="67" s="1"/>
  <c r="AD34" i="67" s="1"/>
  <c r="FQ203" i="66"/>
  <c r="FQ206" i="66"/>
  <c r="FQ208" i="66"/>
  <c r="EI15" i="66"/>
  <c r="AA33" i="67"/>
  <c r="AA21" i="67"/>
  <c r="AA12" i="67"/>
  <c r="AA9" i="67"/>
  <c r="AA20" i="67"/>
  <c r="AA26" i="67"/>
  <c r="AA23" i="67"/>
  <c r="AA24" i="67"/>
  <c r="AA32" i="67"/>
  <c r="AC32" i="67" s="1"/>
  <c r="AD32" i="67" s="1"/>
  <c r="AA31" i="67"/>
  <c r="AA8" i="67"/>
  <c r="AA7" i="67"/>
  <c r="AA30" i="67"/>
  <c r="AA6" i="67"/>
  <c r="AA16" i="67"/>
  <c r="AA11" i="67"/>
  <c r="AA14" i="67"/>
  <c r="AA25" i="67"/>
  <c r="AA13" i="67"/>
  <c r="AA10" i="67"/>
  <c r="AA19" i="67"/>
  <c r="AA29" i="67"/>
  <c r="AA18" i="67"/>
  <c r="AA17" i="67"/>
  <c r="AA15" i="67"/>
  <c r="AA27" i="67"/>
  <c r="AA5" i="67"/>
  <c r="AA28" i="67"/>
  <c r="AA22" i="67"/>
  <c r="EI28" i="66"/>
  <c r="EI27" i="66"/>
  <c r="CL2" i="7"/>
  <c r="V38" i="7"/>
  <c r="W38" i="7" s="1"/>
  <c r="C38" i="7"/>
  <c r="D38" i="7" s="1"/>
  <c r="Q41" i="15"/>
  <c r="R41" i="15" s="1"/>
  <c r="C41" i="15"/>
  <c r="D41" i="15" s="1"/>
  <c r="A6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A7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A8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A9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A10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A11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A12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A13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A14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A15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A16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A17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A18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A19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A20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A21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A22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A23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A24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A25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A26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A27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A28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A29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A30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A31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A32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A33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A34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A35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A36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A37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A38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A67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A68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A69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A70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A71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A72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A73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A74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A75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A76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A77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A78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A79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A80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A81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A82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A83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A84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A85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A86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A87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A88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A89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A90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A91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A92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A93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A94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A95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A96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A97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A98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A99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A100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A101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A102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A103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A104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A105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A106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A107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A108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A109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A110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A111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A112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A113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A114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A115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A116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A117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A118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A119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A120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A121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A122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A123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A124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A125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A126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A127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A128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A129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A130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A131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A132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A133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AA43" i="67" l="1"/>
  <c r="AA39" i="67"/>
  <c r="AA41" i="67"/>
  <c r="AA40" i="67"/>
  <c r="AA42" i="67"/>
  <c r="AA38" i="67"/>
  <c r="AD35" i="67"/>
  <c r="AC43" i="67"/>
  <c r="AC33" i="67"/>
  <c r="AC31" i="67"/>
  <c r="FJ186" i="66"/>
  <c r="EX186" i="66"/>
  <c r="EL186" i="66"/>
  <c r="FI186" i="66"/>
  <c r="EV186" i="66"/>
  <c r="FF186" i="66"/>
  <c r="ES186" i="66"/>
  <c r="FC186" i="66"/>
  <c r="EN186" i="66"/>
  <c r="FB186" i="66"/>
  <c r="EM186" i="66"/>
  <c r="FP186" i="66"/>
  <c r="FA186" i="66"/>
  <c r="FO186" i="66"/>
  <c r="EZ186" i="66"/>
  <c r="FL186" i="66"/>
  <c r="EU186" i="66"/>
  <c r="FH186" i="66"/>
  <c r="FG186" i="66"/>
  <c r="FE186" i="66"/>
  <c r="ET186" i="66"/>
  <c r="EW186" i="66"/>
  <c r="ER186" i="66"/>
  <c r="EP186" i="66"/>
  <c r="FN186" i="66"/>
  <c r="FM186" i="66"/>
  <c r="FK186" i="66"/>
  <c r="FD186" i="66"/>
  <c r="EY186" i="66"/>
  <c r="EQ186" i="66"/>
  <c r="EO186" i="66"/>
  <c r="FM65" i="66"/>
  <c r="FA65" i="66"/>
  <c r="EO65" i="66"/>
  <c r="FJ65" i="66"/>
  <c r="EW65" i="66"/>
  <c r="FI65" i="66"/>
  <c r="EV65" i="66"/>
  <c r="FG65" i="66"/>
  <c r="ET65" i="66"/>
  <c r="FD65" i="66"/>
  <c r="EQ65" i="66"/>
  <c r="FN65" i="66"/>
  <c r="ES65" i="66"/>
  <c r="FH65" i="66"/>
  <c r="EN65" i="66"/>
  <c r="FF65" i="66"/>
  <c r="FC65" i="66"/>
  <c r="FE65" i="66"/>
  <c r="EY65" i="66"/>
  <c r="FB65" i="66"/>
  <c r="EZ65" i="66"/>
  <c r="EX65" i="66"/>
  <c r="EU65" i="66"/>
  <c r="FP65" i="66"/>
  <c r="FO65" i="66"/>
  <c r="FL65" i="66"/>
  <c r="FK65" i="66"/>
  <c r="ER65" i="66"/>
  <c r="EP65" i="66"/>
  <c r="EM65" i="66"/>
  <c r="EL65" i="66"/>
  <c r="AD33" i="67" l="1"/>
  <c r="FN115" i="66"/>
  <c r="FB115" i="66"/>
  <c r="EP115" i="66"/>
  <c r="FM115" i="66"/>
  <c r="FA115" i="66"/>
  <c r="EO115" i="66"/>
  <c r="FL115" i="66"/>
  <c r="EZ115" i="66"/>
  <c r="EN115" i="66"/>
  <c r="FD115" i="66"/>
  <c r="FK115" i="66"/>
  <c r="EY115" i="66"/>
  <c r="EM115" i="66"/>
  <c r="FO115" i="66"/>
  <c r="FJ115" i="66"/>
  <c r="EX115" i="66"/>
  <c r="EL115" i="66"/>
  <c r="FP115" i="66"/>
  <c r="FI115" i="66"/>
  <c r="EW115" i="66"/>
  <c r="FH115" i="66"/>
  <c r="EV115" i="66"/>
  <c r="ER115" i="66"/>
  <c r="FG115" i="66"/>
  <c r="EU115" i="66"/>
  <c r="ES115" i="66"/>
  <c r="EQ115" i="66"/>
  <c r="FF115" i="66"/>
  <c r="ET115" i="66"/>
  <c r="FE115" i="66"/>
  <c r="FC115" i="66"/>
  <c r="FF127" i="66"/>
  <c r="ET127" i="66"/>
  <c r="EO127" i="66"/>
  <c r="EV127" i="66"/>
  <c r="FE127" i="66"/>
  <c r="ES127" i="66"/>
  <c r="EQ127" i="66"/>
  <c r="FH127" i="66"/>
  <c r="FP127" i="66"/>
  <c r="FD127" i="66"/>
  <c r="ER127" i="66"/>
  <c r="FG127" i="66"/>
  <c r="FO127" i="66"/>
  <c r="FC127" i="66"/>
  <c r="EW127" i="66"/>
  <c r="FN127" i="66"/>
  <c r="FB127" i="66"/>
  <c r="EP127" i="66"/>
  <c r="FM127" i="66"/>
  <c r="FA127" i="66"/>
  <c r="FI127" i="66"/>
  <c r="FL127" i="66"/>
  <c r="EZ127" i="66"/>
  <c r="EN127" i="66"/>
  <c r="EU127" i="66"/>
  <c r="FK127" i="66"/>
  <c r="EY127" i="66"/>
  <c r="EM127" i="66"/>
  <c r="EL127" i="66"/>
  <c r="FJ127" i="66"/>
  <c r="EX127" i="66"/>
  <c r="FJ121" i="66"/>
  <c r="EX121" i="66"/>
  <c r="EL121" i="66"/>
  <c r="FI121" i="66"/>
  <c r="EW121" i="66"/>
  <c r="FK121" i="66"/>
  <c r="FH121" i="66"/>
  <c r="EV121" i="66"/>
  <c r="FG121" i="66"/>
  <c r="EU121" i="66"/>
  <c r="EZ121" i="66"/>
  <c r="EM121" i="66"/>
  <c r="FF121" i="66"/>
  <c r="ET121" i="66"/>
  <c r="EY121" i="66"/>
  <c r="FE121" i="66"/>
  <c r="ES121" i="66"/>
  <c r="FP121" i="66"/>
  <c r="FD121" i="66"/>
  <c r="ER121" i="66"/>
  <c r="FM121" i="66"/>
  <c r="EO121" i="66"/>
  <c r="FO121" i="66"/>
  <c r="FC121" i="66"/>
  <c r="EQ121" i="66"/>
  <c r="EN121" i="66"/>
  <c r="FN121" i="66"/>
  <c r="FB121" i="66"/>
  <c r="EP121" i="66"/>
  <c r="FA121" i="66"/>
  <c r="FL121" i="66"/>
  <c r="AD31" i="67"/>
  <c r="FQ186" i="66"/>
  <c r="FQ65" i="66"/>
  <c r="FM62" i="66"/>
  <c r="FA62" i="66"/>
  <c r="EO62" i="66"/>
  <c r="FP62" i="66"/>
  <c r="FC62" i="66"/>
  <c r="EP62" i="66"/>
  <c r="FO62" i="66"/>
  <c r="FB62" i="66"/>
  <c r="EN62" i="66"/>
  <c r="FL62" i="66"/>
  <c r="EY62" i="66"/>
  <c r="EL62" i="66"/>
  <c r="FI62" i="66"/>
  <c r="EV62" i="66"/>
  <c r="FK62" i="66"/>
  <c r="ES62" i="66"/>
  <c r="FG62" i="66"/>
  <c r="EM62" i="66"/>
  <c r="FJ62" i="66"/>
  <c r="FF62" i="66"/>
  <c r="EZ62" i="66"/>
  <c r="FH62" i="66"/>
  <c r="FE62" i="66"/>
  <c r="FD62" i="66"/>
  <c r="EX62" i="66"/>
  <c r="FN62" i="66"/>
  <c r="EW62" i="66"/>
  <c r="EQ62" i="66"/>
  <c r="EU62" i="66"/>
  <c r="ET62" i="66"/>
  <c r="ER62" i="66"/>
  <c r="FN188" i="66"/>
  <c r="FB188" i="66"/>
  <c r="EP188" i="66"/>
  <c r="FD188" i="66"/>
  <c r="EQ188" i="66"/>
  <c r="FM188" i="66"/>
  <c r="EZ188" i="66"/>
  <c r="EM188" i="66"/>
  <c r="FC188" i="66"/>
  <c r="EL188" i="66"/>
  <c r="FA188" i="66"/>
  <c r="FP188" i="66"/>
  <c r="EY188" i="66"/>
  <c r="FO188" i="66"/>
  <c r="EX188" i="66"/>
  <c r="FJ188" i="66"/>
  <c r="EU188" i="66"/>
  <c r="FE188" i="66"/>
  <c r="EW188" i="66"/>
  <c r="EV188" i="66"/>
  <c r="FL188" i="66"/>
  <c r="EO188" i="66"/>
  <c r="FG188" i="66"/>
  <c r="FF188" i="66"/>
  <c r="ES188" i="66"/>
  <c r="FI188" i="66"/>
  <c r="FH188" i="66"/>
  <c r="ET188" i="66"/>
  <c r="ER188" i="66"/>
  <c r="FK188" i="66"/>
  <c r="EN188" i="66"/>
  <c r="FG102" i="66"/>
  <c r="EU102" i="66"/>
  <c r="FE102" i="66"/>
  <c r="ER102" i="66"/>
  <c r="FM102" i="66"/>
  <c r="EY102" i="66"/>
  <c r="FL102" i="66"/>
  <c r="EX102" i="66"/>
  <c r="FK102" i="66"/>
  <c r="EW102" i="66"/>
  <c r="FF102" i="66"/>
  <c r="EQ102" i="66"/>
  <c r="FD102" i="66"/>
  <c r="EP102" i="66"/>
  <c r="EV102" i="66"/>
  <c r="ET102" i="66"/>
  <c r="FO102" i="66"/>
  <c r="EO102" i="66"/>
  <c r="FI102" i="66"/>
  <c r="EL102" i="66"/>
  <c r="FJ102" i="66"/>
  <c r="FH102" i="66"/>
  <c r="FB102" i="66"/>
  <c r="FA102" i="66"/>
  <c r="FN102" i="66"/>
  <c r="ES102" i="66"/>
  <c r="FP102" i="66"/>
  <c r="FC102" i="66"/>
  <c r="EZ102" i="66"/>
  <c r="EN102" i="66"/>
  <c r="EM102" i="66"/>
  <c r="FN39" i="66"/>
  <c r="FB39" i="66"/>
  <c r="EP39" i="66"/>
  <c r="FO39" i="66"/>
  <c r="FA39" i="66"/>
  <c r="EN39" i="66"/>
  <c r="FK39" i="66"/>
  <c r="EX39" i="66"/>
  <c r="EZ39" i="66"/>
  <c r="EY39" i="66"/>
  <c r="EW39" i="66"/>
  <c r="FJ39" i="66"/>
  <c r="FP39" i="66"/>
  <c r="FM39" i="66"/>
  <c r="EU39" i="66"/>
  <c r="FL39" i="66"/>
  <c r="EV39" i="66"/>
  <c r="FH39" i="66"/>
  <c r="ES39" i="66"/>
  <c r="FF39" i="66"/>
  <c r="FD39" i="66"/>
  <c r="FE39" i="66"/>
  <c r="ET39" i="66"/>
  <c r="ER39" i="66"/>
  <c r="FC39" i="66"/>
  <c r="FG39" i="66"/>
  <c r="EQ39" i="66"/>
  <c r="FI39" i="66"/>
  <c r="EO39" i="66"/>
  <c r="EL39" i="66"/>
  <c r="EM39" i="66"/>
  <c r="FJ139" i="66"/>
  <c r="EX139" i="66"/>
  <c r="EL139" i="66"/>
  <c r="FL139" i="66"/>
  <c r="EY139" i="66"/>
  <c r="FK139" i="66"/>
  <c r="EW139" i="66"/>
  <c r="FH139" i="66"/>
  <c r="EU139" i="66"/>
  <c r="FE139" i="66"/>
  <c r="ER139" i="66"/>
  <c r="FC139" i="66"/>
  <c r="FB139" i="66"/>
  <c r="FA139" i="66"/>
  <c r="EZ139" i="66"/>
  <c r="FN139" i="66"/>
  <c r="ES139" i="66"/>
  <c r="FM139" i="66"/>
  <c r="EQ139" i="66"/>
  <c r="FP139" i="66"/>
  <c r="FO139" i="66"/>
  <c r="FI139" i="66"/>
  <c r="EV139" i="66"/>
  <c r="ET139" i="66"/>
  <c r="EO139" i="66"/>
  <c r="EN139" i="66"/>
  <c r="FG139" i="66"/>
  <c r="FF139" i="66"/>
  <c r="FD139" i="66"/>
  <c r="EP139" i="66"/>
  <c r="EM139" i="66"/>
  <c r="FM211" i="66"/>
  <c r="FA211" i="66"/>
  <c r="EO211" i="66"/>
  <c r="FL211" i="66"/>
  <c r="EZ211" i="66"/>
  <c r="EN211" i="66"/>
  <c r="FF211" i="66"/>
  <c r="ER211" i="66"/>
  <c r="FC211" i="66"/>
  <c r="EM211" i="66"/>
  <c r="FN211" i="66"/>
  <c r="EX211" i="66"/>
  <c r="FI211" i="66"/>
  <c r="FK211" i="66"/>
  <c r="ES211" i="66"/>
  <c r="FJ211" i="66"/>
  <c r="EQ211" i="66"/>
  <c r="FH211" i="66"/>
  <c r="EP211" i="66"/>
  <c r="FG211" i="66"/>
  <c r="EL211" i="66"/>
  <c r="FB211" i="66"/>
  <c r="EU211" i="66"/>
  <c r="ET211" i="66"/>
  <c r="FO211" i="66"/>
  <c r="FP211" i="66"/>
  <c r="EY211" i="66"/>
  <c r="EW211" i="66"/>
  <c r="EV211" i="66"/>
  <c r="FD211" i="66"/>
  <c r="FE211" i="66"/>
  <c r="FK153" i="66"/>
  <c r="EY153" i="66"/>
  <c r="EM153" i="66"/>
  <c r="FE153" i="66"/>
  <c r="ER153" i="66"/>
  <c r="FD153" i="66"/>
  <c r="EQ153" i="66"/>
  <c r="FP153" i="66"/>
  <c r="FC153" i="66"/>
  <c r="EP153" i="66"/>
  <c r="FL153" i="66"/>
  <c r="EX153" i="66"/>
  <c r="EZ153" i="66"/>
  <c r="EW153" i="66"/>
  <c r="FN153" i="66"/>
  <c r="EU153" i="66"/>
  <c r="FI153" i="66"/>
  <c r="EO153" i="66"/>
  <c r="FH153" i="66"/>
  <c r="EN153" i="66"/>
  <c r="FG153" i="66"/>
  <c r="ET153" i="66"/>
  <c r="ES153" i="66"/>
  <c r="EL153" i="66"/>
  <c r="FM153" i="66"/>
  <c r="FJ153" i="66"/>
  <c r="FO153" i="66"/>
  <c r="FF153" i="66"/>
  <c r="FA153" i="66"/>
  <c r="EV153" i="66"/>
  <c r="FB153" i="66"/>
  <c r="FI55" i="66"/>
  <c r="EW55" i="66"/>
  <c r="FF55" i="66"/>
  <c r="ES55" i="66"/>
  <c r="FO55" i="66"/>
  <c r="FA55" i="66"/>
  <c r="EM55" i="66"/>
  <c r="FL55" i="66"/>
  <c r="EX55" i="66"/>
  <c r="FJ55" i="66"/>
  <c r="ER55" i="66"/>
  <c r="FG55" i="66"/>
  <c r="FD55" i="66"/>
  <c r="EL55" i="66"/>
  <c r="FH55" i="66"/>
  <c r="EQ55" i="66"/>
  <c r="EP55" i="66"/>
  <c r="EN55" i="66"/>
  <c r="FC55" i="66"/>
  <c r="FE55" i="66"/>
  <c r="EO55" i="66"/>
  <c r="FB55" i="66"/>
  <c r="FN55" i="66"/>
  <c r="FM55" i="66"/>
  <c r="FP55" i="66"/>
  <c r="FK55" i="66"/>
  <c r="EZ55" i="66"/>
  <c r="EY55" i="66"/>
  <c r="EV55" i="66"/>
  <c r="EU55" i="66"/>
  <c r="ET55" i="66"/>
  <c r="FN83" i="66"/>
  <c r="FB83" i="66"/>
  <c r="EP83" i="66"/>
  <c r="FM83" i="66"/>
  <c r="FA83" i="66"/>
  <c r="EO83" i="66"/>
  <c r="FI83" i="66"/>
  <c r="EU83" i="66"/>
  <c r="FH83" i="66"/>
  <c r="ET83" i="66"/>
  <c r="FF83" i="66"/>
  <c r="ER83" i="66"/>
  <c r="FC83" i="66"/>
  <c r="EM83" i="66"/>
  <c r="FK83" i="66"/>
  <c r="EN83" i="66"/>
  <c r="FE83" i="66"/>
  <c r="FD83" i="66"/>
  <c r="EQ83" i="66"/>
  <c r="FO83" i="66"/>
  <c r="FP83" i="66"/>
  <c r="EL83" i="66"/>
  <c r="FG83" i="66"/>
  <c r="FL83" i="66"/>
  <c r="FJ83" i="66"/>
  <c r="EZ83" i="66"/>
  <c r="EY83" i="66"/>
  <c r="EX83" i="66"/>
  <c r="EW83" i="66"/>
  <c r="EV83" i="66"/>
  <c r="ES83" i="66"/>
  <c r="FO151" i="66"/>
  <c r="FC151" i="66"/>
  <c r="EQ151" i="66"/>
  <c r="FD151" i="66"/>
  <c r="EP151" i="66"/>
  <c r="FP151" i="66"/>
  <c r="FB151" i="66"/>
  <c r="EO151" i="66"/>
  <c r="FN151" i="66"/>
  <c r="FA151" i="66"/>
  <c r="EN151" i="66"/>
  <c r="FJ151" i="66"/>
  <c r="EW151" i="66"/>
  <c r="FH151" i="66"/>
  <c r="EM151" i="66"/>
  <c r="FG151" i="66"/>
  <c r="EL151" i="66"/>
  <c r="FE151" i="66"/>
  <c r="EX151" i="66"/>
  <c r="EV151" i="66"/>
  <c r="EU151" i="66"/>
  <c r="ET151" i="66"/>
  <c r="ES151" i="66"/>
  <c r="ER151" i="66"/>
  <c r="FL151" i="66"/>
  <c r="FK151" i="66"/>
  <c r="FM151" i="66"/>
  <c r="EY151" i="66"/>
  <c r="FI151" i="66"/>
  <c r="FF151" i="66"/>
  <c r="EZ151" i="66"/>
  <c r="FL128" i="66"/>
  <c r="EZ128" i="66"/>
  <c r="EN128" i="66"/>
  <c r="FE128" i="66"/>
  <c r="ER128" i="66"/>
  <c r="FM128" i="66"/>
  <c r="EY128" i="66"/>
  <c r="EL128" i="66"/>
  <c r="FK128" i="66"/>
  <c r="EV128" i="66"/>
  <c r="FJ128" i="66"/>
  <c r="EU128" i="66"/>
  <c r="FI128" i="66"/>
  <c r="ET128" i="66"/>
  <c r="FH128" i="66"/>
  <c r="ES128" i="66"/>
  <c r="FD128" i="66"/>
  <c r="EO128" i="66"/>
  <c r="FC128" i="66"/>
  <c r="EM128" i="66"/>
  <c r="FP128" i="66"/>
  <c r="FO128" i="66"/>
  <c r="FB128" i="66"/>
  <c r="FA128" i="66"/>
  <c r="EQ128" i="66"/>
  <c r="EP128" i="66"/>
  <c r="FN128" i="66"/>
  <c r="FG128" i="66"/>
  <c r="EX128" i="66"/>
  <c r="EW128" i="66"/>
  <c r="FF128" i="66"/>
  <c r="FO169" i="66"/>
  <c r="FC169" i="66"/>
  <c r="EQ169" i="66"/>
  <c r="FN169" i="66"/>
  <c r="FB169" i="66"/>
  <c r="EP169" i="66"/>
  <c r="FD169" i="66"/>
  <c r="EN169" i="66"/>
  <c r="FA169" i="66"/>
  <c r="EM169" i="66"/>
  <c r="FP169" i="66"/>
  <c r="EZ169" i="66"/>
  <c r="EL169" i="66"/>
  <c r="FJ169" i="66"/>
  <c r="EV169" i="66"/>
  <c r="EX169" i="66"/>
  <c r="EW169" i="66"/>
  <c r="FM169" i="66"/>
  <c r="ET169" i="66"/>
  <c r="FI169" i="66"/>
  <c r="EO169" i="66"/>
  <c r="FH169" i="66"/>
  <c r="FG169" i="66"/>
  <c r="ES169" i="66"/>
  <c r="ER169" i="66"/>
  <c r="FL169" i="66"/>
  <c r="FK169" i="66"/>
  <c r="EY169" i="66"/>
  <c r="EU169" i="66"/>
  <c r="FF169" i="66"/>
  <c r="FE169" i="66"/>
  <c r="FM68" i="66"/>
  <c r="FA68" i="66"/>
  <c r="EO68" i="66"/>
  <c r="FE68" i="66"/>
  <c r="ER68" i="66"/>
  <c r="FD68" i="66"/>
  <c r="EQ68" i="66"/>
  <c r="FO68" i="66"/>
  <c r="FB68" i="66"/>
  <c r="EN68" i="66"/>
  <c r="FK68" i="66"/>
  <c r="EX68" i="66"/>
  <c r="FI68" i="66"/>
  <c r="EP68" i="66"/>
  <c r="FF68" i="66"/>
  <c r="EW68" i="66"/>
  <c r="EU68" i="66"/>
  <c r="FL68" i="66"/>
  <c r="EV68" i="66"/>
  <c r="EM68" i="66"/>
  <c r="FP68" i="66"/>
  <c r="ET68" i="66"/>
  <c r="FN68" i="66"/>
  <c r="ES68" i="66"/>
  <c r="FJ68" i="66"/>
  <c r="EL68" i="66"/>
  <c r="FH68" i="66"/>
  <c r="EY68" i="66"/>
  <c r="FG68" i="66"/>
  <c r="FC68" i="66"/>
  <c r="EZ68" i="66"/>
  <c r="FE60" i="66"/>
  <c r="ES60" i="66"/>
  <c r="FO60" i="66"/>
  <c r="FB60" i="66"/>
  <c r="EO60" i="66"/>
  <c r="FN60" i="66"/>
  <c r="EN60" i="66"/>
  <c r="FA60" i="66"/>
  <c r="FI60" i="66"/>
  <c r="EV60" i="66"/>
  <c r="FC60" i="66"/>
  <c r="FP60" i="66"/>
  <c r="EX60" i="66"/>
  <c r="FH60" i="66"/>
  <c r="EM60" i="66"/>
  <c r="FF60" i="66"/>
  <c r="FG60" i="66"/>
  <c r="EL60" i="66"/>
  <c r="EY60" i="66"/>
  <c r="FD60" i="66"/>
  <c r="EZ60" i="66"/>
  <c r="EW60" i="66"/>
  <c r="FL60" i="66"/>
  <c r="FM60" i="66"/>
  <c r="EU60" i="66"/>
  <c r="FK60" i="66"/>
  <c r="FJ60" i="66"/>
  <c r="ET60" i="66"/>
  <c r="ER60" i="66"/>
  <c r="EP60" i="66"/>
  <c r="EQ60" i="66"/>
  <c r="FM80" i="66"/>
  <c r="FA80" i="66"/>
  <c r="EO80" i="66"/>
  <c r="FL80" i="66"/>
  <c r="EY80" i="66"/>
  <c r="EL80" i="66"/>
  <c r="FK80" i="66"/>
  <c r="EX80" i="66"/>
  <c r="FI80" i="66"/>
  <c r="EV80" i="66"/>
  <c r="FF80" i="66"/>
  <c r="ES80" i="66"/>
  <c r="FG80" i="66"/>
  <c r="EN80" i="66"/>
  <c r="FC80" i="66"/>
  <c r="FB80" i="66"/>
  <c r="FH80" i="66"/>
  <c r="FD80" i="66"/>
  <c r="FE80" i="66"/>
  <c r="EU80" i="66"/>
  <c r="EZ80" i="66"/>
  <c r="EW80" i="66"/>
  <c r="ET80" i="66"/>
  <c r="ER80" i="66"/>
  <c r="EP80" i="66"/>
  <c r="EM80" i="66"/>
  <c r="FP80" i="66"/>
  <c r="FN80" i="66"/>
  <c r="FJ80" i="66"/>
  <c r="EQ80" i="66"/>
  <c r="FO80" i="66"/>
  <c r="FJ179" i="66"/>
  <c r="EX179" i="66"/>
  <c r="EL179" i="66"/>
  <c r="FI179" i="66"/>
  <c r="EV179" i="66"/>
  <c r="FH179" i="66"/>
  <c r="EU179" i="66"/>
  <c r="FG179" i="66"/>
  <c r="ET179" i="66"/>
  <c r="FM179" i="66"/>
  <c r="ES179" i="66"/>
  <c r="FL179" i="66"/>
  <c r="ER179" i="66"/>
  <c r="FK179" i="66"/>
  <c r="EQ179" i="66"/>
  <c r="FC179" i="66"/>
  <c r="EM179" i="66"/>
  <c r="EZ179" i="66"/>
  <c r="EY179" i="66"/>
  <c r="EP179" i="66"/>
  <c r="FN179" i="66"/>
  <c r="FF179" i="66"/>
  <c r="FE179" i="66"/>
  <c r="FD179" i="66"/>
  <c r="FB179" i="66"/>
  <c r="FA179" i="66"/>
  <c r="EW179" i="66"/>
  <c r="FP179" i="66"/>
  <c r="FO179" i="66"/>
  <c r="EO179" i="66"/>
  <c r="EN179" i="66"/>
  <c r="FO101" i="66"/>
  <c r="FC101" i="66"/>
  <c r="EQ101" i="66"/>
  <c r="FK101" i="66"/>
  <c r="EX101" i="66"/>
  <c r="FB101" i="66"/>
  <c r="EN101" i="66"/>
  <c r="FP101" i="66"/>
  <c r="FA101" i="66"/>
  <c r="EM101" i="66"/>
  <c r="FN101" i="66"/>
  <c r="EZ101" i="66"/>
  <c r="EL101" i="66"/>
  <c r="FI101" i="66"/>
  <c r="EU101" i="66"/>
  <c r="FH101" i="66"/>
  <c r="ET101" i="66"/>
  <c r="FF101" i="66"/>
  <c r="FE101" i="66"/>
  <c r="EY101" i="66"/>
  <c r="ES101" i="66"/>
  <c r="FJ101" i="66"/>
  <c r="FG101" i="66"/>
  <c r="EW101" i="66"/>
  <c r="EV101" i="66"/>
  <c r="ER101" i="66"/>
  <c r="EO101" i="66"/>
  <c r="EP101" i="66"/>
  <c r="FM101" i="66"/>
  <c r="FL101" i="66"/>
  <c r="FD101" i="66"/>
  <c r="FN33" i="66"/>
  <c r="FB33" i="66"/>
  <c r="EP33" i="66"/>
  <c r="FJ33" i="66"/>
  <c r="EW33" i="66"/>
  <c r="FG33" i="66"/>
  <c r="ET33" i="66"/>
  <c r="FF33" i="66"/>
  <c r="EQ33" i="66"/>
  <c r="EO33" i="66"/>
  <c r="FD33" i="66"/>
  <c r="EL33" i="66"/>
  <c r="FE33" i="66"/>
  <c r="EN33" i="66"/>
  <c r="FA33" i="66"/>
  <c r="FC33" i="66"/>
  <c r="EM33" i="66"/>
  <c r="FO33" i="66"/>
  <c r="EY33" i="66"/>
  <c r="EV33" i="66"/>
  <c r="EU33" i="66"/>
  <c r="FP33" i="66"/>
  <c r="EZ33" i="66"/>
  <c r="ES33" i="66"/>
  <c r="ER33" i="66"/>
  <c r="FM33" i="66"/>
  <c r="FL33" i="66"/>
  <c r="FH33" i="66"/>
  <c r="FK33" i="66"/>
  <c r="FI33" i="66"/>
  <c r="EX33" i="66"/>
  <c r="FG152" i="66"/>
  <c r="EU152" i="66"/>
  <c r="FK152" i="66"/>
  <c r="EX152" i="66"/>
  <c r="FJ152" i="66"/>
  <c r="EW152" i="66"/>
  <c r="FI152" i="66"/>
  <c r="EV152" i="66"/>
  <c r="FD152" i="66"/>
  <c r="EQ152" i="66"/>
  <c r="FN152" i="66"/>
  <c r="ES152" i="66"/>
  <c r="FM152" i="66"/>
  <c r="ER152" i="66"/>
  <c r="FH152" i="66"/>
  <c r="EO152" i="66"/>
  <c r="FC152" i="66"/>
  <c r="EL152" i="66"/>
  <c r="FB152" i="66"/>
  <c r="ET152" i="66"/>
  <c r="EP152" i="66"/>
  <c r="EN152" i="66"/>
  <c r="EM152" i="66"/>
  <c r="FL152" i="66"/>
  <c r="FF152" i="66"/>
  <c r="EY152" i="66"/>
  <c r="FP152" i="66"/>
  <c r="FO152" i="66"/>
  <c r="EZ152" i="66"/>
  <c r="FA152" i="66"/>
  <c r="FE152" i="66"/>
  <c r="FF196" i="66"/>
  <c r="ET196" i="66"/>
  <c r="FL196" i="66"/>
  <c r="EY196" i="66"/>
  <c r="EL196" i="66"/>
  <c r="FI196" i="66"/>
  <c r="EV196" i="66"/>
  <c r="FE196" i="66"/>
  <c r="ER196" i="66"/>
  <c r="FG196" i="66"/>
  <c r="EO196" i="66"/>
  <c r="FD196" i="66"/>
  <c r="EN196" i="66"/>
  <c r="FC196" i="66"/>
  <c r="EM196" i="66"/>
  <c r="FB196" i="66"/>
  <c r="FO196" i="66"/>
  <c r="EX196" i="66"/>
  <c r="EZ196" i="66"/>
  <c r="EW196" i="66"/>
  <c r="EU196" i="66"/>
  <c r="FN196" i="66"/>
  <c r="EQ196" i="66"/>
  <c r="EP196" i="66"/>
  <c r="FM196" i="66"/>
  <c r="FK196" i="66"/>
  <c r="FJ196" i="66"/>
  <c r="FH196" i="66"/>
  <c r="FA196" i="66"/>
  <c r="FP196" i="66"/>
  <c r="ES196" i="66"/>
  <c r="FO166" i="66"/>
  <c r="FC166" i="66"/>
  <c r="EQ166" i="66"/>
  <c r="FN166" i="66"/>
  <c r="FB166" i="66"/>
  <c r="EP166" i="66"/>
  <c r="FL166" i="66"/>
  <c r="EX166" i="66"/>
  <c r="FK166" i="66"/>
  <c r="EW166" i="66"/>
  <c r="FJ166" i="66"/>
  <c r="EV166" i="66"/>
  <c r="FF166" i="66"/>
  <c r="ER166" i="66"/>
  <c r="FH166" i="66"/>
  <c r="EM166" i="66"/>
  <c r="FG166" i="66"/>
  <c r="EL166" i="66"/>
  <c r="FD166" i="66"/>
  <c r="EY166" i="66"/>
  <c r="EU166" i="66"/>
  <c r="ET166" i="66"/>
  <c r="FM166" i="66"/>
  <c r="FI166" i="66"/>
  <c r="FE166" i="66"/>
  <c r="FA166" i="66"/>
  <c r="EO166" i="66"/>
  <c r="EN166" i="66"/>
  <c r="FP166" i="66"/>
  <c r="EZ166" i="66"/>
  <c r="ES166" i="66"/>
  <c r="FN174" i="66"/>
  <c r="FK174" i="66"/>
  <c r="EY174" i="66"/>
  <c r="EM174" i="66"/>
  <c r="FJ174" i="66"/>
  <c r="EX174" i="66"/>
  <c r="EL174" i="66"/>
  <c r="FB174" i="66"/>
  <c r="EN174" i="66"/>
  <c r="FP174" i="66"/>
  <c r="FA174" i="66"/>
  <c r="FO174" i="66"/>
  <c r="EZ174" i="66"/>
  <c r="FH174" i="66"/>
  <c r="ET174" i="66"/>
  <c r="FG174" i="66"/>
  <c r="EO174" i="66"/>
  <c r="FF174" i="66"/>
  <c r="FD174" i="66"/>
  <c r="EV174" i="66"/>
  <c r="EU174" i="66"/>
  <c r="ES174" i="66"/>
  <c r="EP174" i="66"/>
  <c r="FI174" i="66"/>
  <c r="FE174" i="66"/>
  <c r="FM174" i="66"/>
  <c r="FL174" i="66"/>
  <c r="FC174" i="66"/>
  <c r="ER174" i="66"/>
  <c r="EW174" i="66"/>
  <c r="EQ174" i="66"/>
  <c r="FF146" i="66"/>
  <c r="ET146" i="66"/>
  <c r="FI146" i="66"/>
  <c r="EV146" i="66"/>
  <c r="FH146" i="66"/>
  <c r="EU146" i="66"/>
  <c r="FE146" i="66"/>
  <c r="ER146" i="66"/>
  <c r="FO146" i="66"/>
  <c r="FB146" i="66"/>
  <c r="EO146" i="66"/>
  <c r="EY146" i="66"/>
  <c r="FP146" i="66"/>
  <c r="EX146" i="66"/>
  <c r="FN146" i="66"/>
  <c r="EW146" i="66"/>
  <c r="FM146" i="66"/>
  <c r="ES146" i="66"/>
  <c r="FJ146" i="66"/>
  <c r="EN146" i="66"/>
  <c r="FG146" i="66"/>
  <c r="EM146" i="66"/>
  <c r="FD146" i="66"/>
  <c r="FC146" i="66"/>
  <c r="FA146" i="66"/>
  <c r="EL146" i="66"/>
  <c r="FL146" i="66"/>
  <c r="FK146" i="66"/>
  <c r="EQ146" i="66"/>
  <c r="EZ146" i="66"/>
  <c r="EP146" i="66"/>
  <c r="FO154" i="66"/>
  <c r="FC154" i="66"/>
  <c r="EQ154" i="66"/>
  <c r="FL154" i="66"/>
  <c r="EY154" i="66"/>
  <c r="EL154" i="66"/>
  <c r="FK154" i="66"/>
  <c r="EX154" i="66"/>
  <c r="FJ154" i="66"/>
  <c r="EW154" i="66"/>
  <c r="FF154" i="66"/>
  <c r="ES154" i="66"/>
  <c r="FE154" i="66"/>
  <c r="EM154" i="66"/>
  <c r="FD154" i="66"/>
  <c r="FA154" i="66"/>
  <c r="FP154" i="66"/>
  <c r="EU154" i="66"/>
  <c r="FN154" i="66"/>
  <c r="ET154" i="66"/>
  <c r="FM154" i="66"/>
  <c r="ER154" i="66"/>
  <c r="EV154" i="66"/>
  <c r="EP154" i="66"/>
  <c r="EO154" i="66"/>
  <c r="EN154" i="66"/>
  <c r="FI154" i="66"/>
  <c r="FH154" i="66"/>
  <c r="FG154" i="66"/>
  <c r="FB154" i="66"/>
  <c r="EZ154" i="66"/>
  <c r="FG99" i="66"/>
  <c r="EU99" i="66"/>
  <c r="FJ99" i="66"/>
  <c r="EW99" i="66"/>
  <c r="FK99" i="66"/>
  <c r="EV99" i="66"/>
  <c r="FI99" i="66"/>
  <c r="ET99" i="66"/>
  <c r="FH99" i="66"/>
  <c r="ES99" i="66"/>
  <c r="FC99" i="66"/>
  <c r="EO99" i="66"/>
  <c r="FP99" i="66"/>
  <c r="FB99" i="66"/>
  <c r="EN99" i="66"/>
  <c r="EZ99" i="66"/>
  <c r="EY99" i="66"/>
  <c r="ER99" i="66"/>
  <c r="FM99" i="66"/>
  <c r="EM99" i="66"/>
  <c r="FE99" i="66"/>
  <c r="FD99" i="66"/>
  <c r="EX99" i="66"/>
  <c r="EQ99" i="66"/>
  <c r="FN99" i="66"/>
  <c r="FF99" i="66"/>
  <c r="EL99" i="66"/>
  <c r="FL99" i="66"/>
  <c r="FA99" i="66"/>
  <c r="EP99" i="66"/>
  <c r="FO99" i="66"/>
  <c r="FO110" i="66"/>
  <c r="FC110" i="66"/>
  <c r="EQ110" i="66"/>
  <c r="FL110" i="66"/>
  <c r="EY110" i="66"/>
  <c r="EL110" i="66"/>
  <c r="FD110" i="66"/>
  <c r="EO110" i="66"/>
  <c r="FB110" i="66"/>
  <c r="EN110" i="66"/>
  <c r="FP110" i="66"/>
  <c r="FA110" i="66"/>
  <c r="EM110" i="66"/>
  <c r="FJ110" i="66"/>
  <c r="EV110" i="66"/>
  <c r="FI110" i="66"/>
  <c r="EU110" i="66"/>
  <c r="ET110" i="66"/>
  <c r="ES110" i="66"/>
  <c r="FM110" i="66"/>
  <c r="EP110" i="66"/>
  <c r="FG110" i="66"/>
  <c r="EZ110" i="66"/>
  <c r="EX110" i="66"/>
  <c r="ER110" i="66"/>
  <c r="FH110" i="66"/>
  <c r="FE110" i="66"/>
  <c r="FF110" i="66"/>
  <c r="EW110" i="66"/>
  <c r="FK110" i="66"/>
  <c r="FN110" i="66"/>
  <c r="FM74" i="66"/>
  <c r="FA74" i="66"/>
  <c r="EO74" i="66"/>
  <c r="FG74" i="66"/>
  <c r="ET74" i="66"/>
  <c r="FF74" i="66"/>
  <c r="ES74" i="66"/>
  <c r="FD74" i="66"/>
  <c r="EQ74" i="66"/>
  <c r="FN74" i="66"/>
  <c r="EZ74" i="66"/>
  <c r="EM74" i="66"/>
  <c r="FI74" i="66"/>
  <c r="EN74" i="66"/>
  <c r="FC74" i="66"/>
  <c r="FL74" i="66"/>
  <c r="EP74" i="66"/>
  <c r="FJ74" i="66"/>
  <c r="FB74" i="66"/>
  <c r="FK74" i="66"/>
  <c r="EL74" i="66"/>
  <c r="FH74" i="66"/>
  <c r="FE74" i="66"/>
  <c r="EY74" i="66"/>
  <c r="EX74" i="66"/>
  <c r="FP74" i="66"/>
  <c r="FO74" i="66"/>
  <c r="ER74" i="66"/>
  <c r="EW74" i="66"/>
  <c r="EV74" i="66"/>
  <c r="EU74" i="66"/>
  <c r="FL91" i="66"/>
  <c r="EZ91" i="66"/>
  <c r="EN91" i="66"/>
  <c r="FD91" i="66"/>
  <c r="EQ91" i="66"/>
  <c r="FP91" i="66"/>
  <c r="FC91" i="66"/>
  <c r="EP91" i="66"/>
  <c r="FO91" i="66"/>
  <c r="FB91" i="66"/>
  <c r="EO91" i="66"/>
  <c r="FJ91" i="66"/>
  <c r="EW91" i="66"/>
  <c r="FI91" i="66"/>
  <c r="EV91" i="66"/>
  <c r="FF91" i="66"/>
  <c r="FE91" i="66"/>
  <c r="EY91" i="66"/>
  <c r="ET91" i="66"/>
  <c r="EX91" i="66"/>
  <c r="EU91" i="66"/>
  <c r="ER91" i="66"/>
  <c r="EM91" i="66"/>
  <c r="FN91" i="66"/>
  <c r="FH91" i="66"/>
  <c r="FM91" i="66"/>
  <c r="FK91" i="66"/>
  <c r="FG91" i="66"/>
  <c r="FA91" i="66"/>
  <c r="EL91" i="66"/>
  <c r="ES91" i="66"/>
  <c r="FL125" i="66"/>
  <c r="EZ125" i="66"/>
  <c r="EN125" i="66"/>
  <c r="FI125" i="66"/>
  <c r="EV125" i="66"/>
  <c r="FD125" i="66"/>
  <c r="EQ125" i="66"/>
  <c r="FP125" i="66"/>
  <c r="FA125" i="66"/>
  <c r="FO125" i="66"/>
  <c r="EY125" i="66"/>
  <c r="FN125" i="66"/>
  <c r="EX125" i="66"/>
  <c r="FM125" i="66"/>
  <c r="EW125" i="66"/>
  <c r="FH125" i="66"/>
  <c r="ES125" i="66"/>
  <c r="FG125" i="66"/>
  <c r="ER125" i="66"/>
  <c r="EP125" i="66"/>
  <c r="EO125" i="66"/>
  <c r="EM125" i="66"/>
  <c r="FF125" i="66"/>
  <c r="FE125" i="66"/>
  <c r="ET125" i="66"/>
  <c r="EL125" i="66"/>
  <c r="FK125" i="66"/>
  <c r="FJ125" i="66"/>
  <c r="FC125" i="66"/>
  <c r="FB125" i="66"/>
  <c r="EU125" i="66"/>
  <c r="FM217" i="66"/>
  <c r="FA217" i="66"/>
  <c r="EO217" i="66"/>
  <c r="FL217" i="66"/>
  <c r="EZ217" i="66"/>
  <c r="EN217" i="66"/>
  <c r="FK217" i="66"/>
  <c r="EY217" i="66"/>
  <c r="EM217" i="66"/>
  <c r="FJ217" i="66"/>
  <c r="EX217" i="66"/>
  <c r="EL217" i="66"/>
  <c r="FD217" i="66"/>
  <c r="EW217" i="66"/>
  <c r="FN217" i="66"/>
  <c r="ET217" i="66"/>
  <c r="FG217" i="66"/>
  <c r="EQ217" i="66"/>
  <c r="FI217" i="66"/>
  <c r="FH217" i="66"/>
  <c r="FF217" i="66"/>
  <c r="FE217" i="66"/>
  <c r="EV217" i="66"/>
  <c r="FO217" i="66"/>
  <c r="FC217" i="66"/>
  <c r="FB217" i="66"/>
  <c r="EP217" i="66"/>
  <c r="FP217" i="66"/>
  <c r="EU217" i="66"/>
  <c r="ES217" i="66"/>
  <c r="ER217" i="66"/>
  <c r="FG112" i="66"/>
  <c r="EU112" i="66"/>
  <c r="FP112" i="66"/>
  <c r="FC112" i="66"/>
  <c r="EP112" i="66"/>
  <c r="FO112" i="66"/>
  <c r="FB112" i="66"/>
  <c r="EO112" i="66"/>
  <c r="FN112" i="66"/>
  <c r="FA112" i="66"/>
  <c r="EN112" i="66"/>
  <c r="FJ112" i="66"/>
  <c r="EW112" i="66"/>
  <c r="EY112" i="66"/>
  <c r="EX112" i="66"/>
  <c r="EV112" i="66"/>
  <c r="FI112" i="66"/>
  <c r="EQ112" i="66"/>
  <c r="FH112" i="66"/>
  <c r="EM112" i="66"/>
  <c r="ET112" i="66"/>
  <c r="ES112" i="66"/>
  <c r="EL112" i="66"/>
  <c r="FL112" i="66"/>
  <c r="FM112" i="66"/>
  <c r="EZ112" i="66"/>
  <c r="ER112" i="66"/>
  <c r="FF112" i="66"/>
  <c r="FE112" i="66"/>
  <c r="FD112" i="66"/>
  <c r="FK112" i="66"/>
  <c r="FN198" i="66"/>
  <c r="FB198" i="66"/>
  <c r="EP198" i="66"/>
  <c r="FM198" i="66"/>
  <c r="EZ198" i="66"/>
  <c r="EM198" i="66"/>
  <c r="FJ198" i="66"/>
  <c r="EW198" i="66"/>
  <c r="FG198" i="66"/>
  <c r="ET198" i="66"/>
  <c r="FL198" i="66"/>
  <c r="EU198" i="66"/>
  <c r="FK198" i="66"/>
  <c r="ES198" i="66"/>
  <c r="FI198" i="66"/>
  <c r="ER198" i="66"/>
  <c r="FH198" i="66"/>
  <c r="EQ198" i="66"/>
  <c r="FD198" i="66"/>
  <c r="EL198" i="66"/>
  <c r="EX198" i="66"/>
  <c r="EV198" i="66"/>
  <c r="EO198" i="66"/>
  <c r="FO198" i="66"/>
  <c r="FP198" i="66"/>
  <c r="FE198" i="66"/>
  <c r="EY198" i="66"/>
  <c r="EN198" i="66"/>
  <c r="FF198" i="66"/>
  <c r="FC198" i="66"/>
  <c r="FA198" i="66"/>
  <c r="FP123" i="66"/>
  <c r="FD123" i="66"/>
  <c r="ER123" i="66"/>
  <c r="FH123" i="66"/>
  <c r="EU123" i="66"/>
  <c r="FO123" i="66"/>
  <c r="FB123" i="66"/>
  <c r="EO123" i="66"/>
  <c r="FA123" i="66"/>
  <c r="EL123" i="66"/>
  <c r="EZ123" i="66"/>
  <c r="FN123" i="66"/>
  <c r="EY123" i="66"/>
  <c r="FM123" i="66"/>
  <c r="EX123" i="66"/>
  <c r="FJ123" i="66"/>
  <c r="ET123" i="66"/>
  <c r="FI123" i="66"/>
  <c r="ES123" i="66"/>
  <c r="EW123" i="66"/>
  <c r="EV123" i="66"/>
  <c r="EQ123" i="66"/>
  <c r="FL123" i="66"/>
  <c r="FK123" i="66"/>
  <c r="FF123" i="66"/>
  <c r="FE123" i="66"/>
  <c r="EP123" i="66"/>
  <c r="FC123" i="66"/>
  <c r="FG123" i="66"/>
  <c r="EN123" i="66"/>
  <c r="EM123" i="66"/>
  <c r="FK117" i="66"/>
  <c r="EY117" i="66"/>
  <c r="EM117" i="66"/>
  <c r="FG117" i="66"/>
  <c r="ET117" i="66"/>
  <c r="FF117" i="66"/>
  <c r="ES117" i="66"/>
  <c r="FE117" i="66"/>
  <c r="ER117" i="66"/>
  <c r="FD117" i="66"/>
  <c r="EQ117" i="66"/>
  <c r="FN117" i="66"/>
  <c r="FA117" i="66"/>
  <c r="EN117" i="66"/>
  <c r="FM117" i="66"/>
  <c r="EZ117" i="66"/>
  <c r="EL117" i="66"/>
  <c r="FL117" i="66"/>
  <c r="FJ117" i="66"/>
  <c r="FI117" i="66"/>
  <c r="EX117" i="66"/>
  <c r="EW117" i="66"/>
  <c r="FP117" i="66"/>
  <c r="FH117" i="66"/>
  <c r="EV117" i="66"/>
  <c r="FC117" i="66"/>
  <c r="FB117" i="66"/>
  <c r="EU117" i="66"/>
  <c r="FO117" i="66"/>
  <c r="EP117" i="66"/>
  <c r="EO117" i="66"/>
  <c r="FK162" i="66"/>
  <c r="EY162" i="66"/>
  <c r="EM162" i="66"/>
  <c r="FF162" i="66"/>
  <c r="ES162" i="66"/>
  <c r="FE162" i="66"/>
  <c r="ER162" i="66"/>
  <c r="FD162" i="66"/>
  <c r="EQ162" i="66"/>
  <c r="FM162" i="66"/>
  <c r="EZ162" i="66"/>
  <c r="EL162" i="66"/>
  <c r="FP162" i="66"/>
  <c r="EW162" i="66"/>
  <c r="FO162" i="66"/>
  <c r="EV162" i="66"/>
  <c r="FL162" i="66"/>
  <c r="ET162" i="66"/>
  <c r="FH162" i="66"/>
  <c r="EN162" i="66"/>
  <c r="FG162" i="66"/>
  <c r="FC162" i="66"/>
  <c r="FN162" i="66"/>
  <c r="FB162" i="66"/>
  <c r="FA162" i="66"/>
  <c r="FI162" i="66"/>
  <c r="EX162" i="66"/>
  <c r="EU162" i="66"/>
  <c r="EO162" i="66"/>
  <c r="FJ162" i="66"/>
  <c r="EP162" i="66"/>
  <c r="FI73" i="66"/>
  <c r="EW73" i="66"/>
  <c r="FM73" i="66"/>
  <c r="EZ73" i="66"/>
  <c r="EM73" i="66"/>
  <c r="FL73" i="66"/>
  <c r="EY73" i="66"/>
  <c r="EL73" i="66"/>
  <c r="FJ73" i="66"/>
  <c r="EV73" i="66"/>
  <c r="FF73" i="66"/>
  <c r="ES73" i="66"/>
  <c r="FB73" i="66"/>
  <c r="FP73" i="66"/>
  <c r="EU73" i="66"/>
  <c r="EX73" i="66"/>
  <c r="ER73" i="66"/>
  <c r="FK73" i="66"/>
  <c r="ET73" i="66"/>
  <c r="EO73" i="66"/>
  <c r="FO73" i="66"/>
  <c r="EQ73" i="66"/>
  <c r="FN73" i="66"/>
  <c r="EP73" i="66"/>
  <c r="FH73" i="66"/>
  <c r="EN73" i="66"/>
  <c r="FG73" i="66"/>
  <c r="FE73" i="66"/>
  <c r="FD73" i="66"/>
  <c r="FC73" i="66"/>
  <c r="FA73" i="66"/>
  <c r="FH87" i="66"/>
  <c r="EV87" i="66"/>
  <c r="FN87" i="66"/>
  <c r="FA87" i="66"/>
  <c r="EN87" i="66"/>
  <c r="FM87" i="66"/>
  <c r="EZ87" i="66"/>
  <c r="EM87" i="66"/>
  <c r="FL87" i="66"/>
  <c r="EY87" i="66"/>
  <c r="EL87" i="66"/>
  <c r="FG87" i="66"/>
  <c r="ET87" i="66"/>
  <c r="FF87" i="66"/>
  <c r="ES87" i="66"/>
  <c r="EX87" i="66"/>
  <c r="EW87" i="66"/>
  <c r="FP87" i="66"/>
  <c r="ER87" i="66"/>
  <c r="FJ87" i="66"/>
  <c r="EO87" i="66"/>
  <c r="EQ87" i="66"/>
  <c r="EP87" i="66"/>
  <c r="FO87" i="66"/>
  <c r="FI87" i="66"/>
  <c r="FD87" i="66"/>
  <c r="EU87" i="66"/>
  <c r="FE87" i="66"/>
  <c r="FC87" i="66"/>
  <c r="FB87" i="66"/>
  <c r="FK87" i="66"/>
  <c r="FE194" i="66"/>
  <c r="ES194" i="66"/>
  <c r="FF194" i="66"/>
  <c r="ER194" i="66"/>
  <c r="FO194" i="66"/>
  <c r="FB194" i="66"/>
  <c r="EO194" i="66"/>
  <c r="FL194" i="66"/>
  <c r="EY194" i="66"/>
  <c r="EL194" i="66"/>
  <c r="FK194" i="66"/>
  <c r="EU194" i="66"/>
  <c r="FJ194" i="66"/>
  <c r="ET194" i="66"/>
  <c r="FI194" i="66"/>
  <c r="EQ194" i="66"/>
  <c r="FH194" i="66"/>
  <c r="EP194" i="66"/>
  <c r="FC194" i="66"/>
  <c r="EX194" i="66"/>
  <c r="EW194" i="66"/>
  <c r="EV194" i="66"/>
  <c r="FN194" i="66"/>
  <c r="FD194" i="66"/>
  <c r="FA194" i="66"/>
  <c r="EN194" i="66"/>
  <c r="FM194" i="66"/>
  <c r="FG194" i="66"/>
  <c r="EZ194" i="66"/>
  <c r="EM194" i="66"/>
  <c r="FP194" i="66"/>
  <c r="FI67" i="66"/>
  <c r="EW67" i="66"/>
  <c r="FK67" i="66"/>
  <c r="EX67" i="66"/>
  <c r="FJ67" i="66"/>
  <c r="EV67" i="66"/>
  <c r="FG67" i="66"/>
  <c r="ET67" i="66"/>
  <c r="FD67" i="66"/>
  <c r="EQ67" i="66"/>
  <c r="FC67" i="66"/>
  <c r="EL67" i="66"/>
  <c r="EZ67" i="66"/>
  <c r="FL67" i="66"/>
  <c r="EN67" i="66"/>
  <c r="FF67" i="66"/>
  <c r="FA67" i="66"/>
  <c r="FH67" i="66"/>
  <c r="EM67" i="66"/>
  <c r="FE67" i="66"/>
  <c r="FB67" i="66"/>
  <c r="EY67" i="66"/>
  <c r="EU67" i="66"/>
  <c r="FP67" i="66"/>
  <c r="FO67" i="66"/>
  <c r="FN67" i="66"/>
  <c r="FM67" i="66"/>
  <c r="ES67" i="66"/>
  <c r="ER67" i="66"/>
  <c r="EP67" i="66"/>
  <c r="EO67" i="66"/>
  <c r="FE212" i="66"/>
  <c r="ES212" i="66"/>
  <c r="FP212" i="66"/>
  <c r="FD212" i="66"/>
  <c r="ER212" i="66"/>
  <c r="FB212" i="66"/>
  <c r="EN212" i="66"/>
  <c r="FM212" i="66"/>
  <c r="EY212" i="66"/>
  <c r="FJ212" i="66"/>
  <c r="EV212" i="66"/>
  <c r="FG212" i="66"/>
  <c r="EQ212" i="66"/>
  <c r="EZ212" i="66"/>
  <c r="EX212" i="66"/>
  <c r="EW212" i="66"/>
  <c r="FO212" i="66"/>
  <c r="EU212" i="66"/>
  <c r="FK212" i="66"/>
  <c r="EO212" i="66"/>
  <c r="ET212" i="66"/>
  <c r="EP212" i="66"/>
  <c r="EM212" i="66"/>
  <c r="FL212" i="66"/>
  <c r="FA212" i="66"/>
  <c r="EL212" i="66"/>
  <c r="FN212" i="66"/>
  <c r="FI212" i="66"/>
  <c r="FF212" i="66"/>
  <c r="FC212" i="66"/>
  <c r="FH212" i="66"/>
  <c r="FH209" i="66"/>
  <c r="EV209" i="66"/>
  <c r="FJ209" i="66"/>
  <c r="EW209" i="66"/>
  <c r="FF209" i="66"/>
  <c r="ES209" i="66"/>
  <c r="FP209" i="66"/>
  <c r="FC209" i="66"/>
  <c r="EP209" i="66"/>
  <c r="FE209" i="66"/>
  <c r="EN209" i="66"/>
  <c r="FD209" i="66"/>
  <c r="EM209" i="66"/>
  <c r="FB209" i="66"/>
  <c r="EL209" i="66"/>
  <c r="FA209" i="66"/>
  <c r="FN209" i="66"/>
  <c r="EX209" i="66"/>
  <c r="ET209" i="66"/>
  <c r="ER209" i="66"/>
  <c r="EQ209" i="66"/>
  <c r="FK209" i="66"/>
  <c r="FL209" i="66"/>
  <c r="FI209" i="66"/>
  <c r="EZ209" i="66"/>
  <c r="EO209" i="66"/>
  <c r="FO209" i="66"/>
  <c r="FM209" i="66"/>
  <c r="FG209" i="66"/>
  <c r="EY209" i="66"/>
  <c r="EU209" i="66"/>
  <c r="FO114" i="66"/>
  <c r="FC114" i="66"/>
  <c r="EQ114" i="66"/>
  <c r="FF114" i="66"/>
  <c r="ES114" i="66"/>
  <c r="FE114" i="66"/>
  <c r="ER114" i="66"/>
  <c r="FD114" i="66"/>
  <c r="EP114" i="66"/>
  <c r="FP114" i="66"/>
  <c r="FB114" i="66"/>
  <c r="EO114" i="66"/>
  <c r="FL114" i="66"/>
  <c r="EY114" i="66"/>
  <c r="EL114" i="66"/>
  <c r="FK114" i="66"/>
  <c r="EX114" i="66"/>
  <c r="EZ114" i="66"/>
  <c r="EW114" i="66"/>
  <c r="EV114" i="66"/>
  <c r="FM114" i="66"/>
  <c r="EM114" i="66"/>
  <c r="FJ114" i="66"/>
  <c r="FA114" i="66"/>
  <c r="EU114" i="66"/>
  <c r="EN114" i="66"/>
  <c r="FI114" i="66"/>
  <c r="FH114" i="66"/>
  <c r="ET114" i="66"/>
  <c r="FN114" i="66"/>
  <c r="FG114" i="66"/>
  <c r="FO163" i="66"/>
  <c r="FC163" i="66"/>
  <c r="EQ163" i="66"/>
  <c r="FM163" i="66"/>
  <c r="EZ163" i="66"/>
  <c r="EM163" i="66"/>
  <c r="FL163" i="66"/>
  <c r="EY163" i="66"/>
  <c r="EL163" i="66"/>
  <c r="FK163" i="66"/>
  <c r="EX163" i="66"/>
  <c r="FG163" i="66"/>
  <c r="ET163" i="66"/>
  <c r="FD163" i="66"/>
  <c r="FB163" i="66"/>
  <c r="EW163" i="66"/>
  <c r="FN163" i="66"/>
  <c r="ES163" i="66"/>
  <c r="FJ163" i="66"/>
  <c r="ER163" i="66"/>
  <c r="FI163" i="66"/>
  <c r="EP163" i="66"/>
  <c r="EO163" i="66"/>
  <c r="EN163" i="66"/>
  <c r="FH163" i="66"/>
  <c r="FF163" i="66"/>
  <c r="FE163" i="66"/>
  <c r="FA163" i="66"/>
  <c r="EU163" i="66"/>
  <c r="FP163" i="66"/>
  <c r="EV163" i="66"/>
  <c r="FK150" i="66"/>
  <c r="EY150" i="66"/>
  <c r="EM150" i="66"/>
  <c r="FH150" i="66"/>
  <c r="EU150" i="66"/>
  <c r="FG150" i="66"/>
  <c r="ET150" i="66"/>
  <c r="FP150" i="66"/>
  <c r="FC150" i="66"/>
  <c r="EP150" i="66"/>
  <c r="FB150" i="66"/>
  <c r="FA150" i="66"/>
  <c r="FO150" i="66"/>
  <c r="EX150" i="66"/>
  <c r="FL150" i="66"/>
  <c r="ES150" i="66"/>
  <c r="EZ150" i="66"/>
  <c r="EW150" i="66"/>
  <c r="EV150" i="66"/>
  <c r="ER150" i="66"/>
  <c r="FM150" i="66"/>
  <c r="EN150" i="66"/>
  <c r="FJ150" i="66"/>
  <c r="EL150" i="66"/>
  <c r="FD150" i="66"/>
  <c r="EQ150" i="66"/>
  <c r="EO150" i="66"/>
  <c r="FN150" i="66"/>
  <c r="FI150" i="66"/>
  <c r="FE150" i="66"/>
  <c r="FF150" i="66"/>
  <c r="FK165" i="66"/>
  <c r="EY165" i="66"/>
  <c r="EM165" i="66"/>
  <c r="FJ165" i="66"/>
  <c r="FP165" i="66"/>
  <c r="FB165" i="66"/>
  <c r="EO165" i="66"/>
  <c r="FO165" i="66"/>
  <c r="FA165" i="66"/>
  <c r="EN165" i="66"/>
  <c r="FN165" i="66"/>
  <c r="EZ165" i="66"/>
  <c r="EL165" i="66"/>
  <c r="FH165" i="66"/>
  <c r="EU165" i="66"/>
  <c r="EW165" i="66"/>
  <c r="EV165" i="66"/>
  <c r="FM165" i="66"/>
  <c r="ES165" i="66"/>
  <c r="FG165" i="66"/>
  <c r="EP165" i="66"/>
  <c r="FF165" i="66"/>
  <c r="FE165" i="66"/>
  <c r="FC165" i="66"/>
  <c r="EX165" i="66"/>
  <c r="ET165" i="66"/>
  <c r="ER165" i="66"/>
  <c r="FL165" i="66"/>
  <c r="EQ165" i="66"/>
  <c r="FI165" i="66"/>
  <c r="FD165" i="66"/>
  <c r="FO160" i="66"/>
  <c r="FC160" i="66"/>
  <c r="EQ160" i="66"/>
  <c r="FE160" i="66"/>
  <c r="ER160" i="66"/>
  <c r="FD160" i="66"/>
  <c r="EP160" i="66"/>
  <c r="FP160" i="66"/>
  <c r="FB160" i="66"/>
  <c r="EO160" i="66"/>
  <c r="FK160" i="66"/>
  <c r="EX160" i="66"/>
  <c r="FF160" i="66"/>
  <c r="FA160" i="66"/>
  <c r="EY160" i="66"/>
  <c r="FM160" i="66"/>
  <c r="EU160" i="66"/>
  <c r="FL160" i="66"/>
  <c r="ET160" i="66"/>
  <c r="FJ160" i="66"/>
  <c r="ES160" i="66"/>
  <c r="FN160" i="66"/>
  <c r="FI160" i="66"/>
  <c r="FH160" i="66"/>
  <c r="FG160" i="66"/>
  <c r="EV160" i="66"/>
  <c r="EN160" i="66"/>
  <c r="EZ160" i="66"/>
  <c r="EW160" i="66"/>
  <c r="EM160" i="66"/>
  <c r="EL160" i="66"/>
  <c r="FF175" i="66"/>
  <c r="ET175" i="66"/>
  <c r="FG175" i="66"/>
  <c r="ES175" i="66"/>
  <c r="FE175" i="66"/>
  <c r="ER175" i="66"/>
  <c r="FD175" i="66"/>
  <c r="EQ175" i="66"/>
  <c r="FA175" i="66"/>
  <c r="FP175" i="66"/>
  <c r="EZ175" i="66"/>
  <c r="FO175" i="66"/>
  <c r="EY175" i="66"/>
  <c r="FK175" i="66"/>
  <c r="EU175" i="66"/>
  <c r="EX175" i="66"/>
  <c r="EW175" i="66"/>
  <c r="EP175" i="66"/>
  <c r="FL175" i="66"/>
  <c r="EM175" i="66"/>
  <c r="FJ175" i="66"/>
  <c r="EL175" i="66"/>
  <c r="FI175" i="66"/>
  <c r="EV175" i="66"/>
  <c r="EO175" i="66"/>
  <c r="EN175" i="66"/>
  <c r="FN175" i="66"/>
  <c r="FM175" i="66"/>
  <c r="FH175" i="66"/>
  <c r="FB175" i="66"/>
  <c r="FC175" i="66"/>
  <c r="FK97" i="66"/>
  <c r="EY97" i="66"/>
  <c r="EM97" i="66"/>
  <c r="FH97" i="66"/>
  <c r="EU97" i="66"/>
  <c r="FC97" i="66"/>
  <c r="EO97" i="66"/>
  <c r="FP97" i="66"/>
  <c r="FB97" i="66"/>
  <c r="EN97" i="66"/>
  <c r="FO97" i="66"/>
  <c r="FA97" i="66"/>
  <c r="EL97" i="66"/>
  <c r="FJ97" i="66"/>
  <c r="EV97" i="66"/>
  <c r="FI97" i="66"/>
  <c r="ET97" i="66"/>
  <c r="ER97" i="66"/>
  <c r="FN97" i="66"/>
  <c r="EQ97" i="66"/>
  <c r="FL97" i="66"/>
  <c r="FE97" i="66"/>
  <c r="EZ97" i="66"/>
  <c r="EX97" i="66"/>
  <c r="ES97" i="66"/>
  <c r="EP97" i="66"/>
  <c r="FF97" i="66"/>
  <c r="FM97" i="66"/>
  <c r="FG97" i="66"/>
  <c r="FD97" i="66"/>
  <c r="EW97" i="66"/>
  <c r="FJ176" i="66"/>
  <c r="EX176" i="66"/>
  <c r="EL176" i="66"/>
  <c r="FN176" i="66"/>
  <c r="FA176" i="66"/>
  <c r="EN176" i="66"/>
  <c r="FM176" i="66"/>
  <c r="EZ176" i="66"/>
  <c r="EM176" i="66"/>
  <c r="FL176" i="66"/>
  <c r="EY176" i="66"/>
  <c r="FD176" i="66"/>
  <c r="FC176" i="66"/>
  <c r="FB176" i="66"/>
  <c r="FK176" i="66"/>
  <c r="ET176" i="66"/>
  <c r="FP176" i="66"/>
  <c r="EQ176" i="66"/>
  <c r="FO176" i="66"/>
  <c r="EP176" i="66"/>
  <c r="FH176" i="66"/>
  <c r="FE176" i="66"/>
  <c r="EW176" i="66"/>
  <c r="EV176" i="66"/>
  <c r="FG176" i="66"/>
  <c r="FF176" i="66"/>
  <c r="EU176" i="66"/>
  <c r="ES176" i="66"/>
  <c r="FI176" i="66"/>
  <c r="ER176" i="66"/>
  <c r="EO176" i="66"/>
  <c r="FM214" i="66"/>
  <c r="FA214" i="66"/>
  <c r="EO214" i="66"/>
  <c r="FL214" i="66"/>
  <c r="EZ214" i="66"/>
  <c r="EN214" i="66"/>
  <c r="FI214" i="66"/>
  <c r="EU214" i="66"/>
  <c r="FF214" i="66"/>
  <c r="ER214" i="66"/>
  <c r="FC214" i="66"/>
  <c r="EM214" i="66"/>
  <c r="FN214" i="66"/>
  <c r="EX214" i="66"/>
  <c r="EW214" i="66"/>
  <c r="EV214" i="66"/>
  <c r="FP214" i="66"/>
  <c r="ET214" i="66"/>
  <c r="FO214" i="66"/>
  <c r="ES214" i="66"/>
  <c r="FH214" i="66"/>
  <c r="EL214" i="66"/>
  <c r="FB214" i="66"/>
  <c r="EY214" i="66"/>
  <c r="EQ214" i="66"/>
  <c r="FG214" i="66"/>
  <c r="FE214" i="66"/>
  <c r="FD214" i="66"/>
  <c r="FK214" i="66"/>
  <c r="FJ214" i="66"/>
  <c r="EP214" i="66"/>
  <c r="FK147" i="66"/>
  <c r="EY147" i="66"/>
  <c r="FL147" i="66"/>
  <c r="EX147" i="66"/>
  <c r="EL147" i="66"/>
  <c r="FD147" i="66"/>
  <c r="EP147" i="66"/>
  <c r="FC147" i="66"/>
  <c r="EO147" i="66"/>
  <c r="FO147" i="66"/>
  <c r="FA147" i="66"/>
  <c r="EM147" i="66"/>
  <c r="FJ147" i="66"/>
  <c r="EV147" i="66"/>
  <c r="FG147" i="66"/>
  <c r="FF147" i="66"/>
  <c r="FE147" i="66"/>
  <c r="FB147" i="66"/>
  <c r="EU147" i="66"/>
  <c r="FP147" i="66"/>
  <c r="ET147" i="66"/>
  <c r="FM147" i="66"/>
  <c r="FI147" i="66"/>
  <c r="FH147" i="66"/>
  <c r="ER147" i="66"/>
  <c r="EQ147" i="66"/>
  <c r="FN147" i="66"/>
  <c r="EZ147" i="66"/>
  <c r="EW147" i="66"/>
  <c r="ES147" i="66"/>
  <c r="EN147" i="66"/>
  <c r="FG143" i="66"/>
  <c r="EU143" i="66"/>
  <c r="FI143" i="66"/>
  <c r="EV143" i="66"/>
  <c r="FH143" i="66"/>
  <c r="ET143" i="66"/>
  <c r="FF143" i="66"/>
  <c r="ES143" i="66"/>
  <c r="FE143" i="66"/>
  <c r="ER143" i="66"/>
  <c r="FO143" i="66"/>
  <c r="FB143" i="66"/>
  <c r="EO143" i="66"/>
  <c r="FN143" i="66"/>
  <c r="FA143" i="66"/>
  <c r="EN143" i="66"/>
  <c r="EY143" i="66"/>
  <c r="EX143" i="66"/>
  <c r="EW143" i="66"/>
  <c r="FL143" i="66"/>
  <c r="EL143" i="66"/>
  <c r="FK143" i="66"/>
  <c r="EQ143" i="66"/>
  <c r="EP143" i="66"/>
  <c r="FP143" i="66"/>
  <c r="FJ143" i="66"/>
  <c r="FD143" i="66"/>
  <c r="EZ143" i="66"/>
  <c r="EM143" i="66"/>
  <c r="FM143" i="66"/>
  <c r="FC143" i="66"/>
  <c r="FM53" i="66"/>
  <c r="FA53" i="66"/>
  <c r="EO53" i="66"/>
  <c r="FF53" i="66"/>
  <c r="ES53" i="66"/>
  <c r="FI53" i="66"/>
  <c r="EU53" i="66"/>
  <c r="FE53" i="66"/>
  <c r="EQ53" i="66"/>
  <c r="FG53" i="66"/>
  <c r="EN53" i="66"/>
  <c r="FC53" i="66"/>
  <c r="FD53" i="66"/>
  <c r="EM53" i="66"/>
  <c r="EL53" i="66"/>
  <c r="EZ53" i="66"/>
  <c r="FP53" i="66"/>
  <c r="EY53" i="66"/>
  <c r="FB53" i="66"/>
  <c r="FO53" i="66"/>
  <c r="EX53" i="66"/>
  <c r="FH53" i="66"/>
  <c r="EV53" i="66"/>
  <c r="EW53" i="66"/>
  <c r="EP53" i="66"/>
  <c r="ET53" i="66"/>
  <c r="ER53" i="66"/>
  <c r="FL53" i="66"/>
  <c r="FN53" i="66"/>
  <c r="FK53" i="66"/>
  <c r="FJ53" i="66"/>
  <c r="FI46" i="66"/>
  <c r="FF46" i="66"/>
  <c r="ET46" i="66"/>
  <c r="FN46" i="66"/>
  <c r="EZ46" i="66"/>
  <c r="EM46" i="66"/>
  <c r="FK46" i="66"/>
  <c r="EW46" i="66"/>
  <c r="FL46" i="66"/>
  <c r="EU46" i="66"/>
  <c r="ES46" i="66"/>
  <c r="FH46" i="66"/>
  <c r="ER46" i="66"/>
  <c r="EP46" i="66"/>
  <c r="FD46" i="66"/>
  <c r="FJ46" i="66"/>
  <c r="FE46" i="66"/>
  <c r="EO46" i="66"/>
  <c r="FG46" i="66"/>
  <c r="EQ46" i="66"/>
  <c r="FC46" i="66"/>
  <c r="EN46" i="66"/>
  <c r="FM46" i="66"/>
  <c r="FB46" i="66"/>
  <c r="FA46" i="66"/>
  <c r="FP46" i="66"/>
  <c r="EY46" i="66"/>
  <c r="EX46" i="66"/>
  <c r="EV46" i="66"/>
  <c r="EL46" i="66"/>
  <c r="FO46" i="66"/>
  <c r="FG173" i="66"/>
  <c r="EU173" i="66"/>
  <c r="FF173" i="66"/>
  <c r="ET173" i="66"/>
  <c r="FD173" i="66"/>
  <c r="EP173" i="66"/>
  <c r="FC173" i="66"/>
  <c r="EO173" i="66"/>
  <c r="FP173" i="66"/>
  <c r="FB173" i="66"/>
  <c r="EN173" i="66"/>
  <c r="FL173" i="66"/>
  <c r="EX173" i="66"/>
  <c r="EY173" i="66"/>
  <c r="EW173" i="66"/>
  <c r="FN173" i="66"/>
  <c r="ES173" i="66"/>
  <c r="FJ173" i="66"/>
  <c r="EM173" i="66"/>
  <c r="FI173" i="66"/>
  <c r="EL173" i="66"/>
  <c r="FH173" i="66"/>
  <c r="FO173" i="66"/>
  <c r="FM173" i="66"/>
  <c r="FA173" i="66"/>
  <c r="EZ173" i="66"/>
  <c r="FK173" i="66"/>
  <c r="FE173" i="66"/>
  <c r="EV173" i="66"/>
  <c r="ER173" i="66"/>
  <c r="EQ173" i="66"/>
  <c r="FM56" i="66"/>
  <c r="FA56" i="66"/>
  <c r="EO56" i="66"/>
  <c r="FN56" i="66"/>
  <c r="EZ56" i="66"/>
  <c r="EM56" i="66"/>
  <c r="FK56" i="66"/>
  <c r="EW56" i="66"/>
  <c r="FH56" i="66"/>
  <c r="ET56" i="66"/>
  <c r="FL56" i="66"/>
  <c r="EU56" i="66"/>
  <c r="FI56" i="66"/>
  <c r="ER56" i="66"/>
  <c r="EP56" i="66"/>
  <c r="EN56" i="66"/>
  <c r="FJ56" i="66"/>
  <c r="ES56" i="66"/>
  <c r="FE56" i="66"/>
  <c r="FG56" i="66"/>
  <c r="EQ56" i="66"/>
  <c r="FF56" i="66"/>
  <c r="FD56" i="66"/>
  <c r="EL56" i="66"/>
  <c r="FC56" i="66"/>
  <c r="FP56" i="66"/>
  <c r="FO56" i="66"/>
  <c r="FB56" i="66"/>
  <c r="EY56" i="66"/>
  <c r="EX56" i="66"/>
  <c r="EV56" i="66"/>
  <c r="FF40" i="66"/>
  <c r="ET40" i="66"/>
  <c r="FI40" i="66"/>
  <c r="EV40" i="66"/>
  <c r="FE40" i="66"/>
  <c r="ER40" i="66"/>
  <c r="FO40" i="66"/>
  <c r="EZ40" i="66"/>
  <c r="EY40" i="66"/>
  <c r="EX40" i="66"/>
  <c r="FN40" i="66"/>
  <c r="FM40" i="66"/>
  <c r="FK40" i="66"/>
  <c r="EU40" i="66"/>
  <c r="FL40" i="66"/>
  <c r="EW40" i="66"/>
  <c r="FH40" i="66"/>
  <c r="EQ40" i="66"/>
  <c r="FC40" i="66"/>
  <c r="FB40" i="66"/>
  <c r="EP40" i="66"/>
  <c r="FD40" i="66"/>
  <c r="FA40" i="66"/>
  <c r="ES40" i="66"/>
  <c r="EO40" i="66"/>
  <c r="EN40" i="66"/>
  <c r="EM40" i="66"/>
  <c r="EL40" i="66"/>
  <c r="FG40" i="66"/>
  <c r="FP40" i="66"/>
  <c r="FJ40" i="66"/>
  <c r="FO118" i="66"/>
  <c r="FC118" i="66"/>
  <c r="EQ118" i="66"/>
  <c r="FN118" i="66"/>
  <c r="FA118" i="66"/>
  <c r="EN118" i="66"/>
  <c r="FM118" i="66"/>
  <c r="EZ118" i="66"/>
  <c r="EM118" i="66"/>
  <c r="FL118" i="66"/>
  <c r="EY118" i="66"/>
  <c r="EL118" i="66"/>
  <c r="FK118" i="66"/>
  <c r="EX118" i="66"/>
  <c r="FH118" i="66"/>
  <c r="EU118" i="66"/>
  <c r="FG118" i="66"/>
  <c r="ET118" i="66"/>
  <c r="FE118" i="66"/>
  <c r="FD118" i="66"/>
  <c r="FB118" i="66"/>
  <c r="ER118" i="66"/>
  <c r="EP118" i="66"/>
  <c r="FI118" i="66"/>
  <c r="EO118" i="66"/>
  <c r="FP118" i="66"/>
  <c r="FJ118" i="66"/>
  <c r="EW118" i="66"/>
  <c r="EV118" i="66"/>
  <c r="FF118" i="66"/>
  <c r="ES118" i="66"/>
  <c r="FN145" i="66"/>
  <c r="FB145" i="66"/>
  <c r="EP145" i="66"/>
  <c r="FO145" i="66"/>
  <c r="FA145" i="66"/>
  <c r="EN145" i="66"/>
  <c r="FM145" i="66"/>
  <c r="EZ145" i="66"/>
  <c r="EM145" i="66"/>
  <c r="FK145" i="66"/>
  <c r="EX145" i="66"/>
  <c r="FH145" i="66"/>
  <c r="EU145" i="66"/>
  <c r="FJ145" i="66"/>
  <c r="ER145" i="66"/>
  <c r="FI145" i="66"/>
  <c r="EQ145" i="66"/>
  <c r="FG145" i="66"/>
  <c r="EO145" i="66"/>
  <c r="FF145" i="66"/>
  <c r="EL145" i="66"/>
  <c r="FC145" i="66"/>
  <c r="EY145" i="66"/>
  <c r="EW145" i="66"/>
  <c r="EV145" i="66"/>
  <c r="ET145" i="66"/>
  <c r="FP145" i="66"/>
  <c r="FE145" i="66"/>
  <c r="FD145" i="66"/>
  <c r="FL145" i="66"/>
  <c r="ES145" i="66"/>
  <c r="FI213" i="66"/>
  <c r="EW213" i="66"/>
  <c r="FH213" i="66"/>
  <c r="EV213" i="66"/>
  <c r="FM213" i="66"/>
  <c r="EY213" i="66"/>
  <c r="FJ213" i="66"/>
  <c r="ET213" i="66"/>
  <c r="FE213" i="66"/>
  <c r="EQ213" i="66"/>
  <c r="FP213" i="66"/>
  <c r="FB213" i="66"/>
  <c r="EN213" i="66"/>
  <c r="FG213" i="66"/>
  <c r="EM213" i="66"/>
  <c r="FF213" i="66"/>
  <c r="EL213" i="66"/>
  <c r="FD213" i="66"/>
  <c r="FC213" i="66"/>
  <c r="EX213" i="66"/>
  <c r="ES213" i="66"/>
  <c r="ER213" i="66"/>
  <c r="EP213" i="66"/>
  <c r="FN213" i="66"/>
  <c r="FL213" i="66"/>
  <c r="FK213" i="66"/>
  <c r="EZ213" i="66"/>
  <c r="FO213" i="66"/>
  <c r="FA213" i="66"/>
  <c r="EU213" i="66"/>
  <c r="EO213" i="66"/>
  <c r="FG84" i="66"/>
  <c r="FF84" i="66"/>
  <c r="ET84" i="66"/>
  <c r="FE84" i="66"/>
  <c r="ES84" i="66"/>
  <c r="FM84" i="66"/>
  <c r="FA84" i="66"/>
  <c r="EO84" i="66"/>
  <c r="FJ84" i="66"/>
  <c r="ER84" i="66"/>
  <c r="FI84" i="66"/>
  <c r="EQ84" i="66"/>
  <c r="FD84" i="66"/>
  <c r="EN84" i="66"/>
  <c r="EZ84" i="66"/>
  <c r="EY84" i="66"/>
  <c r="EX84" i="66"/>
  <c r="EV84" i="66"/>
  <c r="FP84" i="66"/>
  <c r="EU84" i="66"/>
  <c r="FN84" i="66"/>
  <c r="FH84" i="66"/>
  <c r="FO84" i="66"/>
  <c r="FL84" i="66"/>
  <c r="FK84" i="66"/>
  <c r="FC84" i="66"/>
  <c r="FB84" i="66"/>
  <c r="EP84" i="66"/>
  <c r="EM84" i="66"/>
  <c r="EL84" i="66"/>
  <c r="EW84" i="66"/>
  <c r="FN181" i="66"/>
  <c r="FB181" i="66"/>
  <c r="FJ181" i="66"/>
  <c r="EW181" i="66"/>
  <c r="FG181" i="66"/>
  <c r="ET181" i="66"/>
  <c r="FO181" i="66"/>
  <c r="EY181" i="66"/>
  <c r="FM181" i="66"/>
  <c r="EX181" i="66"/>
  <c r="FL181" i="66"/>
  <c r="EV181" i="66"/>
  <c r="FK181" i="66"/>
  <c r="EU181" i="66"/>
  <c r="FE181" i="66"/>
  <c r="EL181" i="66"/>
  <c r="FD181" i="66"/>
  <c r="FC181" i="66"/>
  <c r="ER181" i="66"/>
  <c r="EN181" i="66"/>
  <c r="EM181" i="66"/>
  <c r="FI181" i="66"/>
  <c r="FA181" i="66"/>
  <c r="EZ181" i="66"/>
  <c r="ES181" i="66"/>
  <c r="EP181" i="66"/>
  <c r="EO181" i="66"/>
  <c r="EQ181" i="66"/>
  <c r="FP181" i="66"/>
  <c r="FF181" i="66"/>
  <c r="FH181" i="66"/>
  <c r="FM59" i="66"/>
  <c r="FA59" i="66"/>
  <c r="EO59" i="66"/>
  <c r="FH59" i="66"/>
  <c r="EU59" i="66"/>
  <c r="FO59" i="66"/>
  <c r="FB59" i="66"/>
  <c r="EZ59" i="66"/>
  <c r="EL59" i="66"/>
  <c r="FL59" i="66"/>
  <c r="EW59" i="66"/>
  <c r="FC59" i="66"/>
  <c r="EX59" i="66"/>
  <c r="FK59" i="66"/>
  <c r="EY59" i="66"/>
  <c r="ES59" i="66"/>
  <c r="FP59" i="66"/>
  <c r="EV59" i="66"/>
  <c r="FN59" i="66"/>
  <c r="ET59" i="66"/>
  <c r="FJ59" i="66"/>
  <c r="ER59" i="66"/>
  <c r="FG59" i="66"/>
  <c r="FF59" i="66"/>
  <c r="FE59" i="66"/>
  <c r="FD59" i="66"/>
  <c r="EQ59" i="66"/>
  <c r="EP59" i="66"/>
  <c r="EN59" i="66"/>
  <c r="EM59" i="66"/>
  <c r="FI59" i="66"/>
  <c r="FN36" i="66"/>
  <c r="FB36" i="66"/>
  <c r="EP36" i="66"/>
  <c r="FF36" i="66"/>
  <c r="ES36" i="66"/>
  <c r="FP36" i="66"/>
  <c r="FC36" i="66"/>
  <c r="EO36" i="66"/>
  <c r="FD36" i="66"/>
  <c r="EM36" i="66"/>
  <c r="EL36" i="66"/>
  <c r="EX36" i="66"/>
  <c r="FA36" i="66"/>
  <c r="EZ36" i="66"/>
  <c r="FM36" i="66"/>
  <c r="FO36" i="66"/>
  <c r="EY36" i="66"/>
  <c r="FK36" i="66"/>
  <c r="EV36" i="66"/>
  <c r="EN36" i="66"/>
  <c r="FL36" i="66"/>
  <c r="FJ36" i="66"/>
  <c r="FG36" i="66"/>
  <c r="FI36" i="66"/>
  <c r="FH36" i="66"/>
  <c r="ER36" i="66"/>
  <c r="FE36" i="66"/>
  <c r="ET36" i="66"/>
  <c r="EW36" i="66"/>
  <c r="EU36" i="66"/>
  <c r="EQ36" i="66"/>
  <c r="FO148" i="66"/>
  <c r="FC148" i="66"/>
  <c r="EQ148" i="66"/>
  <c r="FG148" i="66"/>
  <c r="ET148" i="66"/>
  <c r="FF148" i="66"/>
  <c r="ES148" i="66"/>
  <c r="FA148" i="66"/>
  <c r="EL148" i="66"/>
  <c r="FP148" i="66"/>
  <c r="EZ148" i="66"/>
  <c r="FM148" i="66"/>
  <c r="EX148" i="66"/>
  <c r="FJ148" i="66"/>
  <c r="EU148" i="66"/>
  <c r="EV148" i="66"/>
  <c r="ER148" i="66"/>
  <c r="FN148" i="66"/>
  <c r="EP148" i="66"/>
  <c r="FL148" i="66"/>
  <c r="EO148" i="66"/>
  <c r="FH148" i="66"/>
  <c r="FE148" i="66"/>
  <c r="FK148" i="66"/>
  <c r="EY148" i="66"/>
  <c r="EW148" i="66"/>
  <c r="FI148" i="66"/>
  <c r="FD148" i="66"/>
  <c r="EN148" i="66"/>
  <c r="FB148" i="66"/>
  <c r="EM148" i="66"/>
  <c r="FK109" i="66"/>
  <c r="EY109" i="66"/>
  <c r="EM109" i="66"/>
  <c r="FE109" i="66"/>
  <c r="ER109" i="66"/>
  <c r="FG109" i="66"/>
  <c r="ES109" i="66"/>
  <c r="FF109" i="66"/>
  <c r="EQ109" i="66"/>
  <c r="FD109" i="66"/>
  <c r="EP109" i="66"/>
  <c r="FN109" i="66"/>
  <c r="EZ109" i="66"/>
  <c r="FM109" i="66"/>
  <c r="EX109" i="66"/>
  <c r="FB109" i="66"/>
  <c r="FA109" i="66"/>
  <c r="EV109" i="66"/>
  <c r="FO109" i="66"/>
  <c r="EO109" i="66"/>
  <c r="EU109" i="66"/>
  <c r="ET109" i="66"/>
  <c r="EL109" i="66"/>
  <c r="EN109" i="66"/>
  <c r="FP109" i="66"/>
  <c r="FL109" i="66"/>
  <c r="FJ109" i="66"/>
  <c r="FI109" i="66"/>
  <c r="FH109" i="66"/>
  <c r="FC109" i="66"/>
  <c r="EW109" i="66"/>
  <c r="FP86" i="66"/>
  <c r="FD86" i="66"/>
  <c r="ER86" i="66"/>
  <c r="FG86" i="66"/>
  <c r="ET86" i="66"/>
  <c r="FF86" i="66"/>
  <c r="ES86" i="66"/>
  <c r="FE86" i="66"/>
  <c r="EQ86" i="66"/>
  <c r="FM86" i="66"/>
  <c r="EZ86" i="66"/>
  <c r="EM86" i="66"/>
  <c r="FL86" i="66"/>
  <c r="EY86" i="66"/>
  <c r="EL86" i="66"/>
  <c r="FI86" i="66"/>
  <c r="FH86" i="66"/>
  <c r="FB86" i="66"/>
  <c r="EW86" i="66"/>
  <c r="EP86" i="66"/>
  <c r="EO86" i="66"/>
  <c r="FO86" i="66"/>
  <c r="FN86" i="66"/>
  <c r="EV86" i="66"/>
  <c r="EN86" i="66"/>
  <c r="EU86" i="66"/>
  <c r="FK86" i="66"/>
  <c r="FJ86" i="66"/>
  <c r="FC86" i="66"/>
  <c r="FA86" i="66"/>
  <c r="EX86" i="66"/>
  <c r="FE215" i="66"/>
  <c r="ES215" i="66"/>
  <c r="FP215" i="66"/>
  <c r="FD215" i="66"/>
  <c r="ER215" i="66"/>
  <c r="FG215" i="66"/>
  <c r="EQ215" i="66"/>
  <c r="FB215" i="66"/>
  <c r="EN215" i="66"/>
  <c r="FM215" i="66"/>
  <c r="EY215" i="66"/>
  <c r="FJ215" i="66"/>
  <c r="EV215" i="66"/>
  <c r="FH215" i="66"/>
  <c r="EL215" i="66"/>
  <c r="FF215" i="66"/>
  <c r="FC215" i="66"/>
  <c r="FA215" i="66"/>
  <c r="EW215" i="66"/>
  <c r="EX215" i="66"/>
  <c r="EU215" i="66"/>
  <c r="ET215" i="66"/>
  <c r="FO215" i="66"/>
  <c r="EP215" i="66"/>
  <c r="EO215" i="66"/>
  <c r="FN215" i="66"/>
  <c r="FL215" i="66"/>
  <c r="FK215" i="66"/>
  <c r="EM215" i="66"/>
  <c r="EZ215" i="66"/>
  <c r="FI215" i="66"/>
  <c r="FM193" i="66"/>
  <c r="FA193" i="66"/>
  <c r="EO193" i="66"/>
  <c r="FK193" i="66"/>
  <c r="EX193" i="66"/>
  <c r="FH193" i="66"/>
  <c r="EU193" i="66"/>
  <c r="FE193" i="66"/>
  <c r="ER193" i="66"/>
  <c r="FI193" i="66"/>
  <c r="EQ193" i="66"/>
  <c r="FG193" i="66"/>
  <c r="EP193" i="66"/>
  <c r="FF193" i="66"/>
  <c r="EN193" i="66"/>
  <c r="FD193" i="66"/>
  <c r="EM193" i="66"/>
  <c r="EZ193" i="66"/>
  <c r="FB193" i="66"/>
  <c r="EY193" i="66"/>
  <c r="EW193" i="66"/>
  <c r="FP193" i="66"/>
  <c r="EL193" i="66"/>
  <c r="ET193" i="66"/>
  <c r="ES193" i="66"/>
  <c r="FO193" i="66"/>
  <c r="FN193" i="66"/>
  <c r="FL193" i="66"/>
  <c r="FC193" i="66"/>
  <c r="EV193" i="66"/>
  <c r="FJ193" i="66"/>
  <c r="FL85" i="66"/>
  <c r="EZ85" i="66"/>
  <c r="FM85" i="66"/>
  <c r="EY85" i="66"/>
  <c r="EM85" i="66"/>
  <c r="FK85" i="66"/>
  <c r="EX85" i="66"/>
  <c r="EL85" i="66"/>
  <c r="FJ85" i="66"/>
  <c r="EW85" i="66"/>
  <c r="FF85" i="66"/>
  <c r="ES85" i="66"/>
  <c r="FE85" i="66"/>
  <c r="ER85" i="66"/>
  <c r="EU85" i="66"/>
  <c r="FP85" i="66"/>
  <c r="ET85" i="66"/>
  <c r="FN85" i="66"/>
  <c r="EP85" i="66"/>
  <c r="FG85" i="66"/>
  <c r="EQ85" i="66"/>
  <c r="EO85" i="66"/>
  <c r="FO85" i="66"/>
  <c r="FH85" i="66"/>
  <c r="FI85" i="66"/>
  <c r="FD85" i="66"/>
  <c r="FC85" i="66"/>
  <c r="FB85" i="66"/>
  <c r="FA85" i="66"/>
  <c r="EV85" i="66"/>
  <c r="EN85" i="66"/>
  <c r="FE72" i="66"/>
  <c r="ES72" i="66"/>
  <c r="FG72" i="66"/>
  <c r="ET72" i="66"/>
  <c r="FF72" i="66"/>
  <c r="ER72" i="66"/>
  <c r="FP72" i="66"/>
  <c r="FC72" i="66"/>
  <c r="EP72" i="66"/>
  <c r="FM72" i="66"/>
  <c r="EZ72" i="66"/>
  <c r="EM72" i="66"/>
  <c r="FN72" i="66"/>
  <c r="EV72" i="66"/>
  <c r="FJ72" i="66"/>
  <c r="EO72" i="66"/>
  <c r="FH72" i="66"/>
  <c r="FB72" i="66"/>
  <c r="FD72" i="66"/>
  <c r="EX72" i="66"/>
  <c r="FA72" i="66"/>
  <c r="EY72" i="66"/>
  <c r="EW72" i="66"/>
  <c r="EU72" i="66"/>
  <c r="FO72" i="66"/>
  <c r="EL72" i="66"/>
  <c r="FL72" i="66"/>
  <c r="FK72" i="66"/>
  <c r="EQ72" i="66"/>
  <c r="FI72" i="66"/>
  <c r="EN72" i="66"/>
  <c r="FG167" i="66"/>
  <c r="EU167" i="66"/>
  <c r="FF167" i="66"/>
  <c r="ET167" i="66"/>
  <c r="FJ167" i="66"/>
  <c r="EV167" i="66"/>
  <c r="FI167" i="66"/>
  <c r="ES167" i="66"/>
  <c r="FH167" i="66"/>
  <c r="ER167" i="66"/>
  <c r="FP167" i="66"/>
  <c r="FB167" i="66"/>
  <c r="EN167" i="66"/>
  <c r="EY167" i="66"/>
  <c r="EX167" i="66"/>
  <c r="FN167" i="66"/>
  <c r="EQ167" i="66"/>
  <c r="FK167" i="66"/>
  <c r="EM167" i="66"/>
  <c r="FE167" i="66"/>
  <c r="EL167" i="66"/>
  <c r="FD167" i="66"/>
  <c r="FO167" i="66"/>
  <c r="FM167" i="66"/>
  <c r="FL167" i="66"/>
  <c r="EZ167" i="66"/>
  <c r="EW167" i="66"/>
  <c r="EP167" i="66"/>
  <c r="EO167" i="66"/>
  <c r="FC167" i="66"/>
  <c r="FA167" i="66"/>
  <c r="FP126" i="66"/>
  <c r="FD126" i="66"/>
  <c r="ER126" i="66"/>
  <c r="FC126" i="66"/>
  <c r="EP126" i="66"/>
  <c r="FK126" i="66"/>
  <c r="EX126" i="66"/>
  <c r="FN126" i="66"/>
  <c r="EY126" i="66"/>
  <c r="FM126" i="66"/>
  <c r="EW126" i="66"/>
  <c r="FL126" i="66"/>
  <c r="EV126" i="66"/>
  <c r="FJ126" i="66"/>
  <c r="EU126" i="66"/>
  <c r="FG126" i="66"/>
  <c r="EQ126" i="66"/>
  <c r="FF126" i="66"/>
  <c r="EO126" i="66"/>
  <c r="EN126" i="66"/>
  <c r="EM126" i="66"/>
  <c r="EL126" i="66"/>
  <c r="FE126" i="66"/>
  <c r="FB126" i="66"/>
  <c r="FI126" i="66"/>
  <c r="FH126" i="66"/>
  <c r="EZ126" i="66"/>
  <c r="FO126" i="66"/>
  <c r="FA126" i="66"/>
  <c r="ES126" i="66"/>
  <c r="ET126" i="66"/>
  <c r="FJ142" i="66"/>
  <c r="EX142" i="66"/>
  <c r="EL142" i="66"/>
  <c r="FG142" i="66"/>
  <c r="ET142" i="66"/>
  <c r="FF142" i="66"/>
  <c r="ES142" i="66"/>
  <c r="FD142" i="66"/>
  <c r="EQ142" i="66"/>
  <c r="FN142" i="66"/>
  <c r="FA142" i="66"/>
  <c r="EN142" i="66"/>
  <c r="FE142" i="66"/>
  <c r="FC142" i="66"/>
  <c r="FB142" i="66"/>
  <c r="EZ142" i="66"/>
  <c r="FO142" i="66"/>
  <c r="EV142" i="66"/>
  <c r="FM142" i="66"/>
  <c r="EU142" i="66"/>
  <c r="ER142" i="66"/>
  <c r="EP142" i="66"/>
  <c r="EO142" i="66"/>
  <c r="FL142" i="66"/>
  <c r="FK142" i="66"/>
  <c r="FP142" i="66"/>
  <c r="FI142" i="66"/>
  <c r="EY142" i="66"/>
  <c r="FH142" i="66"/>
  <c r="EW142" i="66"/>
  <c r="EM142" i="66"/>
  <c r="FF43" i="66"/>
  <c r="ET43" i="66"/>
  <c r="FD43" i="66"/>
  <c r="EQ43" i="66"/>
  <c r="FN43" i="66"/>
  <c r="FA43" i="66"/>
  <c r="EN43" i="66"/>
  <c r="FM43" i="66"/>
  <c r="EX43" i="66"/>
  <c r="FL43" i="66"/>
  <c r="EW43" i="66"/>
  <c r="FK43" i="66"/>
  <c r="EV43" i="66"/>
  <c r="FI43" i="66"/>
  <c r="ES43" i="66"/>
  <c r="FJ43" i="66"/>
  <c r="EU43" i="66"/>
  <c r="FG43" i="66"/>
  <c r="EP43" i="66"/>
  <c r="FB43" i="66"/>
  <c r="EY43" i="66"/>
  <c r="EZ43" i="66"/>
  <c r="EO43" i="66"/>
  <c r="ER43" i="66"/>
  <c r="EM43" i="66"/>
  <c r="FE43" i="66"/>
  <c r="FC43" i="66"/>
  <c r="EL43" i="66"/>
  <c r="FH43" i="66"/>
  <c r="FP43" i="66"/>
  <c r="FO43" i="66"/>
  <c r="FI82" i="66"/>
  <c r="EW82" i="66"/>
  <c r="FM82" i="66"/>
  <c r="EZ82" i="66"/>
  <c r="EM82" i="66"/>
  <c r="FL82" i="66"/>
  <c r="EY82" i="66"/>
  <c r="EL82" i="66"/>
  <c r="FJ82" i="66"/>
  <c r="EV82" i="66"/>
  <c r="FF82" i="66"/>
  <c r="ES82" i="66"/>
  <c r="FB82" i="66"/>
  <c r="FP82" i="66"/>
  <c r="EU82" i="66"/>
  <c r="FO82" i="66"/>
  <c r="ET82" i="66"/>
  <c r="ER82" i="66"/>
  <c r="EP82" i="66"/>
  <c r="EQ82" i="66"/>
  <c r="FH82" i="66"/>
  <c r="FN82" i="66"/>
  <c r="EO82" i="66"/>
  <c r="FK82" i="66"/>
  <c r="EN82" i="66"/>
  <c r="FG82" i="66"/>
  <c r="FE82" i="66"/>
  <c r="EX82" i="66"/>
  <c r="FD82" i="66"/>
  <c r="FA82" i="66"/>
  <c r="FC82" i="66"/>
  <c r="FH93" i="66"/>
  <c r="EV93" i="66"/>
  <c r="FE93" i="66"/>
  <c r="ER93" i="66"/>
  <c r="FD93" i="66"/>
  <c r="EQ93" i="66"/>
  <c r="FP93" i="66"/>
  <c r="FC93" i="66"/>
  <c r="EP93" i="66"/>
  <c r="FL93" i="66"/>
  <c r="EY93" i="66"/>
  <c r="EL93" i="66"/>
  <c r="FK93" i="66"/>
  <c r="EX93" i="66"/>
  <c r="FF93" i="66"/>
  <c r="FB93" i="66"/>
  <c r="EZ93" i="66"/>
  <c r="FO93" i="66"/>
  <c r="ET93" i="66"/>
  <c r="EU93" i="66"/>
  <c r="ES93" i="66"/>
  <c r="EN93" i="66"/>
  <c r="EM93" i="66"/>
  <c r="FI93" i="66"/>
  <c r="FA93" i="66"/>
  <c r="FG93" i="66"/>
  <c r="EW93" i="66"/>
  <c r="EO93" i="66"/>
  <c r="FN93" i="66"/>
  <c r="FM93" i="66"/>
  <c r="FJ93" i="66"/>
  <c r="FH155" i="66"/>
  <c r="EV155" i="66"/>
  <c r="FK155" i="66"/>
  <c r="EX155" i="66"/>
  <c r="FE155" i="66"/>
  <c r="ER155" i="66"/>
  <c r="FM155" i="66"/>
  <c r="EW155" i="66"/>
  <c r="FL155" i="66"/>
  <c r="EU155" i="66"/>
  <c r="FJ155" i="66"/>
  <c r="ET155" i="66"/>
  <c r="FI155" i="66"/>
  <c r="ES155" i="66"/>
  <c r="FD155" i="66"/>
  <c r="EO155" i="66"/>
  <c r="FC155" i="66"/>
  <c r="EN155" i="66"/>
  <c r="EM155" i="66"/>
  <c r="FP155" i="66"/>
  <c r="EL155" i="66"/>
  <c r="FO155" i="66"/>
  <c r="FB155" i="66"/>
  <c r="FA155" i="66"/>
  <c r="FN155" i="66"/>
  <c r="EZ155" i="66"/>
  <c r="FF155" i="66"/>
  <c r="EQ155" i="66"/>
  <c r="EY155" i="66"/>
  <c r="EP155" i="66"/>
  <c r="FG155" i="66"/>
  <c r="FH90" i="66"/>
  <c r="EV90" i="66"/>
  <c r="FJ90" i="66"/>
  <c r="EW90" i="66"/>
  <c r="FI90" i="66"/>
  <c r="EU90" i="66"/>
  <c r="FG90" i="66"/>
  <c r="ET90" i="66"/>
  <c r="FP90" i="66"/>
  <c r="FC90" i="66"/>
  <c r="EP90" i="66"/>
  <c r="FO90" i="66"/>
  <c r="FB90" i="66"/>
  <c r="EO90" i="66"/>
  <c r="FN90" i="66"/>
  <c r="ER90" i="66"/>
  <c r="FM90" i="66"/>
  <c r="EQ90" i="66"/>
  <c r="FK90" i="66"/>
  <c r="EM90" i="66"/>
  <c r="FD90" i="66"/>
  <c r="EY90" i="66"/>
  <c r="EX90" i="66"/>
  <c r="EN90" i="66"/>
  <c r="EL90" i="66"/>
  <c r="FF90" i="66"/>
  <c r="FA90" i="66"/>
  <c r="FE90" i="66"/>
  <c r="EZ90" i="66"/>
  <c r="ES90" i="66"/>
  <c r="FL90" i="66"/>
  <c r="FF141" i="66"/>
  <c r="ET141" i="66"/>
  <c r="FM141" i="66"/>
  <c r="EZ141" i="66"/>
  <c r="EM141" i="66"/>
  <c r="FL141" i="66"/>
  <c r="EY141" i="66"/>
  <c r="EL141" i="66"/>
  <c r="FJ141" i="66"/>
  <c r="EW141" i="66"/>
  <c r="FG141" i="66"/>
  <c r="ES141" i="66"/>
  <c r="EX141" i="66"/>
  <c r="FP141" i="66"/>
  <c r="EV141" i="66"/>
  <c r="FO141" i="66"/>
  <c r="EU141" i="66"/>
  <c r="FN141" i="66"/>
  <c r="ER141" i="66"/>
  <c r="FH141" i="66"/>
  <c r="EO141" i="66"/>
  <c r="FE141" i="66"/>
  <c r="EN141" i="66"/>
  <c r="EP141" i="66"/>
  <c r="FI141" i="66"/>
  <c r="FD141" i="66"/>
  <c r="EQ141" i="66"/>
  <c r="FK141" i="66"/>
  <c r="FB141" i="66"/>
  <c r="FC141" i="66"/>
  <c r="FA141" i="66"/>
  <c r="FN140" i="66"/>
  <c r="FB140" i="66"/>
  <c r="EP140" i="66"/>
  <c r="FF140" i="66"/>
  <c r="ES140" i="66"/>
  <c r="FE140" i="66"/>
  <c r="ER140" i="66"/>
  <c r="FP140" i="66"/>
  <c r="FC140" i="66"/>
  <c r="EO140" i="66"/>
  <c r="FL140" i="66"/>
  <c r="EY140" i="66"/>
  <c r="EL140" i="66"/>
  <c r="FJ140" i="66"/>
  <c r="EQ140" i="66"/>
  <c r="FI140" i="66"/>
  <c r="EN140" i="66"/>
  <c r="FH140" i="66"/>
  <c r="EM140" i="66"/>
  <c r="FG140" i="66"/>
  <c r="EZ140" i="66"/>
  <c r="EX140" i="66"/>
  <c r="FO140" i="66"/>
  <c r="FA140" i="66"/>
  <c r="EW140" i="66"/>
  <c r="FM140" i="66"/>
  <c r="FD140" i="66"/>
  <c r="ET140" i="66"/>
  <c r="EV140" i="66"/>
  <c r="EU140" i="66"/>
  <c r="FK140" i="66"/>
  <c r="FE69" i="66"/>
  <c r="ES69" i="66"/>
  <c r="FL69" i="66"/>
  <c r="EY69" i="66"/>
  <c r="EL69" i="66"/>
  <c r="FK69" i="66"/>
  <c r="EX69" i="66"/>
  <c r="FI69" i="66"/>
  <c r="EV69" i="66"/>
  <c r="FF69" i="66"/>
  <c r="ER69" i="66"/>
  <c r="FO69" i="66"/>
  <c r="EU69" i="66"/>
  <c r="FJ69" i="66"/>
  <c r="EP69" i="66"/>
  <c r="FM69" i="66"/>
  <c r="EN69" i="66"/>
  <c r="FG69" i="66"/>
  <c r="FH69" i="66"/>
  <c r="EM69" i="66"/>
  <c r="FB69" i="66"/>
  <c r="FD69" i="66"/>
  <c r="FC69" i="66"/>
  <c r="FA69" i="66"/>
  <c r="EZ69" i="66"/>
  <c r="FP69" i="66"/>
  <c r="FN69" i="66"/>
  <c r="EW69" i="66"/>
  <c r="ET69" i="66"/>
  <c r="EQ69" i="66"/>
  <c r="EO69" i="66"/>
  <c r="FG161" i="66"/>
  <c r="EU161" i="66"/>
  <c r="FL161" i="66"/>
  <c r="EY161" i="66"/>
  <c r="EL161" i="66"/>
  <c r="FK161" i="66"/>
  <c r="EX161" i="66"/>
  <c r="FJ161" i="66"/>
  <c r="EW161" i="66"/>
  <c r="FE161" i="66"/>
  <c r="ER161" i="66"/>
  <c r="FI161" i="66"/>
  <c r="EP161" i="66"/>
  <c r="FH161" i="66"/>
  <c r="EO161" i="66"/>
  <c r="FD161" i="66"/>
  <c r="EM161" i="66"/>
  <c r="FA161" i="66"/>
  <c r="EZ161" i="66"/>
  <c r="FP161" i="66"/>
  <c r="EV161" i="66"/>
  <c r="FO161" i="66"/>
  <c r="FN161" i="66"/>
  <c r="FM161" i="66"/>
  <c r="FB161" i="66"/>
  <c r="ET161" i="66"/>
  <c r="FF161" i="66"/>
  <c r="FC161" i="66"/>
  <c r="ES161" i="66"/>
  <c r="EQ161" i="66"/>
  <c r="EN161" i="66"/>
  <c r="FG111" i="66"/>
  <c r="EU111" i="66"/>
  <c r="FF111" i="66"/>
  <c r="ES111" i="66"/>
  <c r="FN111" i="66"/>
  <c r="EZ111" i="66"/>
  <c r="EL111" i="66"/>
  <c r="FM111" i="66"/>
  <c r="EY111" i="66"/>
  <c r="FL111" i="66"/>
  <c r="EX111" i="66"/>
  <c r="FH111" i="66"/>
  <c r="ER111" i="66"/>
  <c r="FE111" i="66"/>
  <c r="EQ111" i="66"/>
  <c r="FJ111" i="66"/>
  <c r="EM111" i="66"/>
  <c r="FI111" i="66"/>
  <c r="FC111" i="66"/>
  <c r="EW111" i="66"/>
  <c r="FA111" i="66"/>
  <c r="EV111" i="66"/>
  <c r="EP111" i="66"/>
  <c r="EO111" i="66"/>
  <c r="FP111" i="66"/>
  <c r="FD111" i="66"/>
  <c r="FO111" i="66"/>
  <c r="FK111" i="66"/>
  <c r="FB111" i="66"/>
  <c r="ET111" i="66"/>
  <c r="EN111" i="66"/>
  <c r="FP92" i="66"/>
  <c r="FD92" i="66"/>
  <c r="ER92" i="66"/>
  <c r="FK92" i="66"/>
  <c r="EX92" i="66"/>
  <c r="FJ92" i="66"/>
  <c r="EW92" i="66"/>
  <c r="FI92" i="66"/>
  <c r="EV92" i="66"/>
  <c r="FE92" i="66"/>
  <c r="EQ92" i="66"/>
  <c r="FC92" i="66"/>
  <c r="EP92" i="66"/>
  <c r="FO92" i="66"/>
  <c r="ET92" i="66"/>
  <c r="FN92" i="66"/>
  <c r="ES92" i="66"/>
  <c r="FL92" i="66"/>
  <c r="EN92" i="66"/>
  <c r="FF92" i="66"/>
  <c r="EY92" i="66"/>
  <c r="EU92" i="66"/>
  <c r="EM92" i="66"/>
  <c r="EL92" i="66"/>
  <c r="EO92" i="66"/>
  <c r="FM92" i="66"/>
  <c r="FH92" i="66"/>
  <c r="FG92" i="66"/>
  <c r="FB92" i="66"/>
  <c r="FA92" i="66"/>
  <c r="EZ92" i="66"/>
  <c r="FP89" i="66"/>
  <c r="FD89" i="66"/>
  <c r="ER89" i="66"/>
  <c r="FO89" i="66"/>
  <c r="FB89" i="66"/>
  <c r="EO89" i="66"/>
  <c r="FN89" i="66"/>
  <c r="FA89" i="66"/>
  <c r="EN89" i="66"/>
  <c r="FM89" i="66"/>
  <c r="EZ89" i="66"/>
  <c r="EM89" i="66"/>
  <c r="FI89" i="66"/>
  <c r="EV89" i="66"/>
  <c r="FH89" i="66"/>
  <c r="EU89" i="66"/>
  <c r="FC89" i="66"/>
  <c r="EY89" i="66"/>
  <c r="EW89" i="66"/>
  <c r="FL89" i="66"/>
  <c r="EQ89" i="66"/>
  <c r="ET89" i="66"/>
  <c r="ES89" i="66"/>
  <c r="EL89" i="66"/>
  <c r="EP89" i="66"/>
  <c r="FK89" i="66"/>
  <c r="FJ89" i="66"/>
  <c r="FE89" i="66"/>
  <c r="FG89" i="66"/>
  <c r="FF89" i="66"/>
  <c r="EX89" i="66"/>
  <c r="FK103" i="66"/>
  <c r="EY103" i="66"/>
  <c r="EM103" i="66"/>
  <c r="FM103" i="66"/>
  <c r="EZ103" i="66"/>
  <c r="EL103" i="66"/>
  <c r="FI103" i="66"/>
  <c r="EU103" i="66"/>
  <c r="FH103" i="66"/>
  <c r="ET103" i="66"/>
  <c r="FG103" i="66"/>
  <c r="ES103" i="66"/>
  <c r="FC103" i="66"/>
  <c r="EO103" i="66"/>
  <c r="FP103" i="66"/>
  <c r="FB103" i="66"/>
  <c r="EN103" i="66"/>
  <c r="FN103" i="66"/>
  <c r="EP103" i="66"/>
  <c r="FL103" i="66"/>
  <c r="FF103" i="66"/>
  <c r="FA103" i="66"/>
  <c r="FO103" i="66"/>
  <c r="FJ103" i="66"/>
  <c r="FD103" i="66"/>
  <c r="EX103" i="66"/>
  <c r="FE103" i="66"/>
  <c r="EW103" i="66"/>
  <c r="EV103" i="66"/>
  <c r="EQ103" i="66"/>
  <c r="ER103" i="66"/>
  <c r="FK144" i="66"/>
  <c r="EY144" i="66"/>
  <c r="EM144" i="66"/>
  <c r="FP144" i="66"/>
  <c r="FC144" i="66"/>
  <c r="EP144" i="66"/>
  <c r="FO144" i="66"/>
  <c r="FB144" i="66"/>
  <c r="EO144" i="66"/>
  <c r="FN144" i="66"/>
  <c r="FA144" i="66"/>
  <c r="EN144" i="66"/>
  <c r="FM144" i="66"/>
  <c r="EZ144" i="66"/>
  <c r="EL144" i="66"/>
  <c r="FI144" i="66"/>
  <c r="EV144" i="66"/>
  <c r="FH144" i="66"/>
  <c r="EU144" i="66"/>
  <c r="ES144" i="66"/>
  <c r="ER144" i="66"/>
  <c r="EQ144" i="66"/>
  <c r="FF144" i="66"/>
  <c r="FE144" i="66"/>
  <c r="FG144" i="66"/>
  <c r="FD144" i="66"/>
  <c r="EW144" i="66"/>
  <c r="EX144" i="66"/>
  <c r="ET144" i="66"/>
  <c r="FL144" i="66"/>
  <c r="FJ144" i="66"/>
  <c r="FF37" i="66"/>
  <c r="ET37" i="66"/>
  <c r="FM37" i="66"/>
  <c r="EZ37" i="66"/>
  <c r="EM37" i="66"/>
  <c r="FJ37" i="66"/>
  <c r="EW37" i="66"/>
  <c r="FC37" i="66"/>
  <c r="EN37" i="66"/>
  <c r="EL37" i="66"/>
  <c r="FP37" i="66"/>
  <c r="EX37" i="66"/>
  <c r="FB37" i="66"/>
  <c r="FA37" i="66"/>
  <c r="FN37" i="66"/>
  <c r="FO37" i="66"/>
  <c r="EY37" i="66"/>
  <c r="FK37" i="66"/>
  <c r="EU37" i="66"/>
  <c r="FL37" i="66"/>
  <c r="FI37" i="66"/>
  <c r="FE37" i="66"/>
  <c r="FH37" i="66"/>
  <c r="FG37" i="66"/>
  <c r="FD37" i="66"/>
  <c r="EV37" i="66"/>
  <c r="EO37" i="66"/>
  <c r="ES37" i="66"/>
  <c r="ER37" i="66"/>
  <c r="EQ37" i="66"/>
  <c r="EP37" i="66"/>
  <c r="FE57" i="66"/>
  <c r="ES57" i="66"/>
  <c r="FH57" i="66"/>
  <c r="EU57" i="66"/>
  <c r="FI57" i="66"/>
  <c r="ET57" i="66"/>
  <c r="FD57" i="66"/>
  <c r="EP57" i="66"/>
  <c r="FN57" i="66"/>
  <c r="EX57" i="66"/>
  <c r="FL57" i="66"/>
  <c r="EO57" i="66"/>
  <c r="FM57" i="66"/>
  <c r="EW57" i="66"/>
  <c r="EV57" i="66"/>
  <c r="FG57" i="66"/>
  <c r="FK57" i="66"/>
  <c r="ER57" i="66"/>
  <c r="FJ57" i="66"/>
  <c r="EQ57" i="66"/>
  <c r="FF57" i="66"/>
  <c r="EN57" i="66"/>
  <c r="EM57" i="66"/>
  <c r="EL57" i="66"/>
  <c r="FP57" i="66"/>
  <c r="FO57" i="66"/>
  <c r="EZ57" i="66"/>
  <c r="FC57" i="66"/>
  <c r="FB57" i="66"/>
  <c r="EY57" i="66"/>
  <c r="FA57" i="66"/>
  <c r="FK94" i="66"/>
  <c r="FM94" i="66"/>
  <c r="EZ94" i="66"/>
  <c r="EN94" i="66"/>
  <c r="FN94" i="66"/>
  <c r="EY94" i="66"/>
  <c r="EL94" i="66"/>
  <c r="FL94" i="66"/>
  <c r="EX94" i="66"/>
  <c r="FJ94" i="66"/>
  <c r="EW94" i="66"/>
  <c r="FF94" i="66"/>
  <c r="ES94" i="66"/>
  <c r="FE94" i="66"/>
  <c r="ER94" i="66"/>
  <c r="ET94" i="66"/>
  <c r="FP94" i="66"/>
  <c r="EQ94" i="66"/>
  <c r="FI94" i="66"/>
  <c r="EO94" i="66"/>
  <c r="FD94" i="66"/>
  <c r="EV94" i="66"/>
  <c r="EU94" i="66"/>
  <c r="EM94" i="66"/>
  <c r="FH94" i="66"/>
  <c r="FB94" i="66"/>
  <c r="FO94" i="66"/>
  <c r="FG94" i="66"/>
  <c r="FC94" i="66"/>
  <c r="FA94" i="66"/>
  <c r="EP94" i="66"/>
  <c r="FF178" i="66"/>
  <c r="ET178" i="66"/>
  <c r="FO178" i="66"/>
  <c r="FB178" i="66"/>
  <c r="EO178" i="66"/>
  <c r="FN178" i="66"/>
  <c r="FA178" i="66"/>
  <c r="EN178" i="66"/>
  <c r="FM178" i="66"/>
  <c r="EZ178" i="66"/>
  <c r="EM178" i="66"/>
  <c r="FI178" i="66"/>
  <c r="ER178" i="66"/>
  <c r="FH178" i="66"/>
  <c r="EQ178" i="66"/>
  <c r="FG178" i="66"/>
  <c r="EP178" i="66"/>
  <c r="EY178" i="66"/>
  <c r="FD178" i="66"/>
  <c r="FC178" i="66"/>
  <c r="EW178" i="66"/>
  <c r="ES178" i="66"/>
  <c r="FP178" i="66"/>
  <c r="EL178" i="66"/>
  <c r="FL178" i="66"/>
  <c r="EU178" i="66"/>
  <c r="FK178" i="66"/>
  <c r="FE178" i="66"/>
  <c r="EX178" i="66"/>
  <c r="EV178" i="66"/>
  <c r="FJ178" i="66"/>
  <c r="FG108" i="66"/>
  <c r="EU108" i="66"/>
  <c r="FK108" i="66"/>
  <c r="EX108" i="66"/>
  <c r="FJ108" i="66"/>
  <c r="EV108" i="66"/>
  <c r="FI108" i="66"/>
  <c r="ET108" i="66"/>
  <c r="FH108" i="66"/>
  <c r="ES108" i="66"/>
  <c r="FC108" i="66"/>
  <c r="EO108" i="66"/>
  <c r="FP108" i="66"/>
  <c r="FB108" i="66"/>
  <c r="EN108" i="66"/>
  <c r="FM108" i="66"/>
  <c r="EM108" i="66"/>
  <c r="FL108" i="66"/>
  <c r="EL108" i="66"/>
  <c r="FE108" i="66"/>
  <c r="EZ108" i="66"/>
  <c r="ER108" i="66"/>
  <c r="EQ108" i="66"/>
  <c r="FO108" i="66"/>
  <c r="FD108" i="66"/>
  <c r="FN108" i="66"/>
  <c r="FF108" i="66"/>
  <c r="FA108" i="66"/>
  <c r="EY108" i="66"/>
  <c r="EW108" i="66"/>
  <c r="EP108" i="66"/>
  <c r="FK171" i="66"/>
  <c r="EY171" i="66"/>
  <c r="EM171" i="66"/>
  <c r="FJ171" i="66"/>
  <c r="EX171" i="66"/>
  <c r="EL171" i="66"/>
  <c r="FL171" i="66"/>
  <c r="EV171" i="66"/>
  <c r="FI171" i="66"/>
  <c r="EU171" i="66"/>
  <c r="FH171" i="66"/>
  <c r="ET171" i="66"/>
  <c r="FD171" i="66"/>
  <c r="EP171" i="66"/>
  <c r="EZ171" i="66"/>
  <c r="EW171" i="66"/>
  <c r="FO171" i="66"/>
  <c r="ER171" i="66"/>
  <c r="FG171" i="66"/>
  <c r="EN171" i="66"/>
  <c r="FF171" i="66"/>
  <c r="FE171" i="66"/>
  <c r="FM171" i="66"/>
  <c r="FC171" i="66"/>
  <c r="FB171" i="66"/>
  <c r="FA171" i="66"/>
  <c r="EO171" i="66"/>
  <c r="FN171" i="66"/>
  <c r="ES171" i="66"/>
  <c r="EQ171" i="66"/>
  <c r="FP171" i="66"/>
  <c r="FF34" i="66"/>
  <c r="ET34" i="66"/>
  <c r="FD34" i="66"/>
  <c r="EQ34" i="66"/>
  <c r="FN34" i="66"/>
  <c r="FA34" i="66"/>
  <c r="EN34" i="66"/>
  <c r="FG34" i="66"/>
  <c r="EP34" i="66"/>
  <c r="FC34" i="66"/>
  <c r="EZ34" i="66"/>
  <c r="FE34" i="66"/>
  <c r="EO34" i="66"/>
  <c r="EM34" i="66"/>
  <c r="FP34" i="66"/>
  <c r="FB34" i="66"/>
  <c r="EL34" i="66"/>
  <c r="FM34" i="66"/>
  <c r="EX34" i="66"/>
  <c r="EU34" i="66"/>
  <c r="ER34" i="66"/>
  <c r="ES34" i="66"/>
  <c r="EV34" i="66"/>
  <c r="FO34" i="66"/>
  <c r="FL34" i="66"/>
  <c r="FK34" i="66"/>
  <c r="FJ34" i="66"/>
  <c r="EW34" i="66"/>
  <c r="FI34" i="66"/>
  <c r="FH34" i="66"/>
  <c r="EY34" i="66"/>
  <c r="FM47" i="66"/>
  <c r="FA47" i="66"/>
  <c r="EO47" i="66"/>
  <c r="FN47" i="66"/>
  <c r="EZ47" i="66"/>
  <c r="EM47" i="66"/>
  <c r="FJ47" i="66"/>
  <c r="EV47" i="66"/>
  <c r="FG47" i="66"/>
  <c r="ES47" i="66"/>
  <c r="FO47" i="66"/>
  <c r="EW47" i="66"/>
  <c r="FK47" i="66"/>
  <c r="FH47" i="66"/>
  <c r="FL47" i="66"/>
  <c r="EU47" i="66"/>
  <c r="ET47" i="66"/>
  <c r="EQ47" i="66"/>
  <c r="FF47" i="66"/>
  <c r="EP47" i="66"/>
  <c r="FI47" i="66"/>
  <c r="ER47" i="66"/>
  <c r="FE47" i="66"/>
  <c r="EN47" i="66"/>
  <c r="FP47" i="66"/>
  <c r="FD47" i="66"/>
  <c r="FC47" i="66"/>
  <c r="FB47" i="66"/>
  <c r="EY47" i="66"/>
  <c r="EX47" i="66"/>
  <c r="EL47" i="66"/>
  <c r="FI70" i="66"/>
  <c r="EW70" i="66"/>
  <c r="FE70" i="66"/>
  <c r="ER70" i="66"/>
  <c r="FD70" i="66"/>
  <c r="EQ70" i="66"/>
  <c r="FO70" i="66"/>
  <c r="FB70" i="66"/>
  <c r="EO70" i="66"/>
  <c r="FL70" i="66"/>
  <c r="EY70" i="66"/>
  <c r="EL70" i="66"/>
  <c r="FA70" i="66"/>
  <c r="FP70" i="66"/>
  <c r="EV70" i="66"/>
  <c r="FC70" i="66"/>
  <c r="EX70" i="66"/>
  <c r="ES70" i="66"/>
  <c r="EZ70" i="66"/>
  <c r="FN70" i="66"/>
  <c r="EU70" i="66"/>
  <c r="ET70" i="66"/>
  <c r="FM70" i="66"/>
  <c r="EP70" i="66"/>
  <c r="FK70" i="66"/>
  <c r="EN70" i="66"/>
  <c r="FJ70" i="66"/>
  <c r="EM70" i="66"/>
  <c r="FH70" i="66"/>
  <c r="FG70" i="66"/>
  <c r="FF70" i="66"/>
  <c r="FJ35" i="66"/>
  <c r="EX35" i="66"/>
  <c r="EL35" i="66"/>
  <c r="FL35" i="66"/>
  <c r="EY35" i="66"/>
  <c r="FH35" i="66"/>
  <c r="EU35" i="66"/>
  <c r="FD35" i="66"/>
  <c r="EO35" i="66"/>
  <c r="EN35" i="66"/>
  <c r="FB35" i="66"/>
  <c r="FC35" i="66"/>
  <c r="EM35" i="66"/>
  <c r="FO35" i="66"/>
  <c r="EZ35" i="66"/>
  <c r="FP35" i="66"/>
  <c r="FA35" i="66"/>
  <c r="FM35" i="66"/>
  <c r="EV35" i="66"/>
  <c r="EQ35" i="66"/>
  <c r="FN35" i="66"/>
  <c r="EP35" i="66"/>
  <c r="FI35" i="66"/>
  <c r="FK35" i="66"/>
  <c r="FG35" i="66"/>
  <c r="ER35" i="66"/>
  <c r="FF35" i="66"/>
  <c r="FE35" i="66"/>
  <c r="ET35" i="66"/>
  <c r="ES35" i="66"/>
  <c r="EW35" i="66"/>
  <c r="FG170" i="66"/>
  <c r="EU170" i="66"/>
  <c r="FF170" i="66"/>
  <c r="ET170" i="66"/>
  <c r="FN170" i="66"/>
  <c r="EZ170" i="66"/>
  <c r="EL170" i="66"/>
  <c r="FM170" i="66"/>
  <c r="EY170" i="66"/>
  <c r="FL170" i="66"/>
  <c r="EX170" i="66"/>
  <c r="FH170" i="66"/>
  <c r="ER170" i="66"/>
  <c r="FI170" i="66"/>
  <c r="EN170" i="66"/>
  <c r="FE170" i="66"/>
  <c r="EM170" i="66"/>
  <c r="FC170" i="66"/>
  <c r="EW170" i="66"/>
  <c r="EV170" i="66"/>
  <c r="FP170" i="66"/>
  <c r="ES170" i="66"/>
  <c r="FB170" i="66"/>
  <c r="FA170" i="66"/>
  <c r="EQ170" i="66"/>
  <c r="EP170" i="66"/>
  <c r="FJ170" i="66"/>
  <c r="FD170" i="66"/>
  <c r="FO170" i="66"/>
  <c r="FK170" i="66"/>
  <c r="EO170" i="66"/>
  <c r="FN42" i="66"/>
  <c r="FB42" i="66"/>
  <c r="EP42" i="66"/>
  <c r="FJ42" i="66"/>
  <c r="EW42" i="66"/>
  <c r="FG42" i="66"/>
  <c r="ET42" i="66"/>
  <c r="FO42" i="66"/>
  <c r="EY42" i="66"/>
  <c r="FM42" i="66"/>
  <c r="FL42" i="66"/>
  <c r="EX42" i="66"/>
  <c r="EV42" i="66"/>
  <c r="FI42" i="66"/>
  <c r="ES42" i="66"/>
  <c r="FK42" i="66"/>
  <c r="EU42" i="66"/>
  <c r="FF42" i="66"/>
  <c r="EQ42" i="66"/>
  <c r="FC42" i="66"/>
  <c r="FA42" i="66"/>
  <c r="EZ42" i="66"/>
  <c r="EN42" i="66"/>
  <c r="FE42" i="66"/>
  <c r="ER42" i="66"/>
  <c r="EO42" i="66"/>
  <c r="EM42" i="66"/>
  <c r="FH42" i="66"/>
  <c r="EL42" i="66"/>
  <c r="FP42" i="66"/>
  <c r="FD42" i="66"/>
  <c r="FI192" i="66"/>
  <c r="EW192" i="66"/>
  <c r="FD192" i="66"/>
  <c r="EQ192" i="66"/>
  <c r="FN192" i="66"/>
  <c r="FA192" i="66"/>
  <c r="EN192" i="66"/>
  <c r="FK192" i="66"/>
  <c r="EX192" i="66"/>
  <c r="FG192" i="66"/>
  <c r="EP192" i="66"/>
  <c r="FF192" i="66"/>
  <c r="EO192" i="66"/>
  <c r="FE192" i="66"/>
  <c r="EM192" i="66"/>
  <c r="FC192" i="66"/>
  <c r="EL192" i="66"/>
  <c r="FP192" i="66"/>
  <c r="EY192" i="66"/>
  <c r="FH192" i="66"/>
  <c r="FB192" i="66"/>
  <c r="EZ192" i="66"/>
  <c r="ES192" i="66"/>
  <c r="FO192" i="66"/>
  <c r="FJ192" i="66"/>
  <c r="EV192" i="66"/>
  <c r="EU192" i="66"/>
  <c r="ER192" i="66"/>
  <c r="FL192" i="66"/>
  <c r="ET192" i="66"/>
  <c r="FM192" i="66"/>
  <c r="FG164" i="66"/>
  <c r="EU164" i="66"/>
  <c r="FH164" i="66"/>
  <c r="ET164" i="66"/>
  <c r="FF164" i="66"/>
  <c r="ES164" i="66"/>
  <c r="FE164" i="66"/>
  <c r="ER164" i="66"/>
  <c r="FN164" i="66"/>
  <c r="FA164" i="66"/>
  <c r="EN164" i="66"/>
  <c r="FK164" i="66"/>
  <c r="EP164" i="66"/>
  <c r="FJ164" i="66"/>
  <c r="EO164" i="66"/>
  <c r="FD164" i="66"/>
  <c r="EL164" i="66"/>
  <c r="EZ164" i="66"/>
  <c r="EY164" i="66"/>
  <c r="FP164" i="66"/>
  <c r="EX164" i="66"/>
  <c r="EW164" i="66"/>
  <c r="EV164" i="66"/>
  <c r="EQ164" i="66"/>
  <c r="EM164" i="66"/>
  <c r="FO164" i="66"/>
  <c r="FM164" i="66"/>
  <c r="FL164" i="66"/>
  <c r="FI164" i="66"/>
  <c r="FC164" i="66"/>
  <c r="FB164" i="66"/>
  <c r="FJ197" i="66"/>
  <c r="EX197" i="66"/>
  <c r="EL197" i="66"/>
  <c r="FF197" i="66"/>
  <c r="ES197" i="66"/>
  <c r="FP197" i="66"/>
  <c r="FC197" i="66"/>
  <c r="EP197" i="66"/>
  <c r="FM197" i="66"/>
  <c r="EZ197" i="66"/>
  <c r="EM197" i="66"/>
  <c r="FI197" i="66"/>
  <c r="ER197" i="66"/>
  <c r="FH197" i="66"/>
  <c r="EQ197" i="66"/>
  <c r="FG197" i="66"/>
  <c r="EO197" i="66"/>
  <c r="FE197" i="66"/>
  <c r="EN197" i="66"/>
  <c r="FA197" i="66"/>
  <c r="EW197" i="66"/>
  <c r="EV197" i="66"/>
  <c r="EU197" i="66"/>
  <c r="FN197" i="66"/>
  <c r="FD197" i="66"/>
  <c r="FB197" i="66"/>
  <c r="ET197" i="66"/>
  <c r="FO197" i="66"/>
  <c r="FL197" i="66"/>
  <c r="FK197" i="66"/>
  <c r="EY197" i="66"/>
  <c r="FF138" i="66"/>
  <c r="ET138" i="66"/>
  <c r="FD138" i="66"/>
  <c r="EQ138" i="66"/>
  <c r="FP138" i="66"/>
  <c r="FC138" i="66"/>
  <c r="EP138" i="66"/>
  <c r="FN138" i="66"/>
  <c r="FA138" i="66"/>
  <c r="EN138" i="66"/>
  <c r="FK138" i="66"/>
  <c r="EX138" i="66"/>
  <c r="EW138" i="66"/>
  <c r="FO138" i="66"/>
  <c r="EV138" i="66"/>
  <c r="FM138" i="66"/>
  <c r="EU138" i="66"/>
  <c r="FL138" i="66"/>
  <c r="ES138" i="66"/>
  <c r="FH138" i="66"/>
  <c r="EM138" i="66"/>
  <c r="FG138" i="66"/>
  <c r="EL138" i="66"/>
  <c r="FJ138" i="66"/>
  <c r="FI138" i="66"/>
  <c r="EY138" i="66"/>
  <c r="ER138" i="66"/>
  <c r="EZ138" i="66"/>
  <c r="FE138" i="66"/>
  <c r="FB138" i="66"/>
  <c r="EO138" i="66"/>
  <c r="FH133" i="66"/>
  <c r="EV133" i="66"/>
  <c r="FP133" i="66"/>
  <c r="FC133" i="66"/>
  <c r="EP133" i="66"/>
  <c r="FN133" i="66"/>
  <c r="FA133" i="66"/>
  <c r="EN133" i="66"/>
  <c r="FK133" i="66"/>
  <c r="EX133" i="66"/>
  <c r="FB133" i="66"/>
  <c r="EZ133" i="66"/>
  <c r="EY133" i="66"/>
  <c r="FO133" i="66"/>
  <c r="EW133" i="66"/>
  <c r="FJ133" i="66"/>
  <c r="ES133" i="66"/>
  <c r="FI133" i="66"/>
  <c r="ER133" i="66"/>
  <c r="EQ133" i="66"/>
  <c r="EO133" i="66"/>
  <c r="EM133" i="66"/>
  <c r="FG133" i="66"/>
  <c r="FF133" i="66"/>
  <c r="FM133" i="66"/>
  <c r="FD133" i="66"/>
  <c r="EU133" i="66"/>
  <c r="ET133" i="66"/>
  <c r="FL133" i="66"/>
  <c r="FE133" i="66"/>
  <c r="EL133" i="66"/>
  <c r="FE63" i="66"/>
  <c r="ES63" i="66"/>
  <c r="FJ63" i="66"/>
  <c r="EW63" i="66"/>
  <c r="FI63" i="66"/>
  <c r="EV63" i="66"/>
  <c r="FG63" i="66"/>
  <c r="ET63" i="66"/>
  <c r="FP63" i="66"/>
  <c r="FC63" i="66"/>
  <c r="EP63" i="66"/>
  <c r="EZ63" i="66"/>
  <c r="FN63" i="66"/>
  <c r="EU63" i="66"/>
  <c r="FB63" i="66"/>
  <c r="EY63" i="66"/>
  <c r="FO63" i="66"/>
  <c r="FA63" i="66"/>
  <c r="EQ63" i="66"/>
  <c r="EX63" i="66"/>
  <c r="ER63" i="66"/>
  <c r="FM63" i="66"/>
  <c r="EO63" i="66"/>
  <c r="FL63" i="66"/>
  <c r="FH63" i="66"/>
  <c r="FK63" i="66"/>
  <c r="FF63" i="66"/>
  <c r="FD63" i="66"/>
  <c r="EM63" i="66"/>
  <c r="EL63" i="66"/>
  <c r="EN63" i="66"/>
  <c r="FN177" i="66"/>
  <c r="FB177" i="66"/>
  <c r="EP177" i="66"/>
  <c r="FH177" i="66"/>
  <c r="EU177" i="66"/>
  <c r="FG177" i="66"/>
  <c r="ET177" i="66"/>
  <c r="FF177" i="66"/>
  <c r="ES177" i="66"/>
  <c r="FE177" i="66"/>
  <c r="EN177" i="66"/>
  <c r="FD177" i="66"/>
  <c r="EM177" i="66"/>
  <c r="FC177" i="66"/>
  <c r="EL177" i="66"/>
  <c r="FO177" i="66"/>
  <c r="EX177" i="66"/>
  <c r="FK177" i="66"/>
  <c r="FJ177" i="66"/>
  <c r="FA177" i="66"/>
  <c r="EW177" i="66"/>
  <c r="EV177" i="66"/>
  <c r="ER177" i="66"/>
  <c r="FP177" i="66"/>
  <c r="FM177" i="66"/>
  <c r="EZ177" i="66"/>
  <c r="EY177" i="66"/>
  <c r="EQ177" i="66"/>
  <c r="EO177" i="66"/>
  <c r="FL177" i="66"/>
  <c r="FI177" i="66"/>
  <c r="FO119" i="66"/>
  <c r="FC119" i="66"/>
  <c r="EQ119" i="66"/>
  <c r="FJ119" i="66"/>
  <c r="EW119" i="66"/>
  <c r="FI119" i="66"/>
  <c r="EV119" i="66"/>
  <c r="FH119" i="66"/>
  <c r="EU119" i="66"/>
  <c r="FG119" i="66"/>
  <c r="ET119" i="66"/>
  <c r="FD119" i="66"/>
  <c r="EP119" i="66"/>
  <c r="FP119" i="66"/>
  <c r="FB119" i="66"/>
  <c r="EO119" i="66"/>
  <c r="FM119" i="66"/>
  <c r="EM119" i="66"/>
  <c r="FL119" i="66"/>
  <c r="EL119" i="66"/>
  <c r="FK119" i="66"/>
  <c r="EZ119" i="66"/>
  <c r="EY119" i="66"/>
  <c r="FN119" i="66"/>
  <c r="FE119" i="66"/>
  <c r="ES119" i="66"/>
  <c r="FF119" i="66"/>
  <c r="FA119" i="66"/>
  <c r="ER119" i="66"/>
  <c r="EN119" i="66"/>
  <c r="EX119" i="66"/>
  <c r="FK113" i="66"/>
  <c r="EY113" i="66"/>
  <c r="EM113" i="66"/>
  <c r="FJ113" i="66"/>
  <c r="EW113" i="66"/>
  <c r="FI113" i="66"/>
  <c r="EV113" i="66"/>
  <c r="FH113" i="66"/>
  <c r="EU113" i="66"/>
  <c r="FE113" i="66"/>
  <c r="ER113" i="66"/>
  <c r="FD113" i="66"/>
  <c r="EQ113" i="66"/>
  <c r="FL113" i="66"/>
  <c r="EN113" i="66"/>
  <c r="FG113" i="66"/>
  <c r="EL113" i="66"/>
  <c r="FF113" i="66"/>
  <c r="EZ113" i="66"/>
  <c r="EX113" i="66"/>
  <c r="ET113" i="66"/>
  <c r="ES113" i="66"/>
  <c r="EO113" i="66"/>
  <c r="FO113" i="66"/>
  <c r="FB113" i="66"/>
  <c r="FA113" i="66"/>
  <c r="FP113" i="66"/>
  <c r="FC113" i="66"/>
  <c r="FN113" i="66"/>
  <c r="FM113" i="66"/>
  <c r="EP113" i="66"/>
  <c r="FG96" i="66"/>
  <c r="EU96" i="66"/>
  <c r="FN96" i="66"/>
  <c r="FA96" i="66"/>
  <c r="EN96" i="66"/>
  <c r="FF96" i="66"/>
  <c r="ER96" i="66"/>
  <c r="FE96" i="66"/>
  <c r="EQ96" i="66"/>
  <c r="FD96" i="66"/>
  <c r="EP96" i="66"/>
  <c r="FM96" i="66"/>
  <c r="EY96" i="66"/>
  <c r="FL96" i="66"/>
  <c r="EX96" i="66"/>
  <c r="EZ96" i="66"/>
  <c r="EW96" i="66"/>
  <c r="ET96" i="66"/>
  <c r="FK96" i="66"/>
  <c r="EM96" i="66"/>
  <c r="FB96" i="66"/>
  <c r="EV96" i="66"/>
  <c r="EO96" i="66"/>
  <c r="EL96" i="66"/>
  <c r="FI96" i="66"/>
  <c r="FC96" i="66"/>
  <c r="FH96" i="66"/>
  <c r="ES96" i="66"/>
  <c r="FP96" i="66"/>
  <c r="FO96" i="66"/>
  <c r="FJ96" i="66"/>
  <c r="FO135" i="66"/>
  <c r="FC135" i="66"/>
  <c r="EQ135" i="66"/>
  <c r="FH135" i="66"/>
  <c r="EU135" i="66"/>
  <c r="FG135" i="66"/>
  <c r="ET135" i="66"/>
  <c r="FM135" i="66"/>
  <c r="EX135" i="66"/>
  <c r="FL135" i="66"/>
  <c r="EW135" i="66"/>
  <c r="FK135" i="66"/>
  <c r="EV135" i="66"/>
  <c r="FE135" i="66"/>
  <c r="EO135" i="66"/>
  <c r="FD135" i="66"/>
  <c r="EN135" i="66"/>
  <c r="EZ135" i="66"/>
  <c r="EY135" i="66"/>
  <c r="ER135" i="66"/>
  <c r="FN135" i="66"/>
  <c r="EL135" i="66"/>
  <c r="FP135" i="66"/>
  <c r="FJ135" i="66"/>
  <c r="FF135" i="66"/>
  <c r="FB135" i="66"/>
  <c r="ES135" i="66"/>
  <c r="FI135" i="66"/>
  <c r="FA135" i="66"/>
  <c r="EP135" i="66"/>
  <c r="EM135" i="66"/>
  <c r="FI216" i="66"/>
  <c r="EW216" i="66"/>
  <c r="FH216" i="66"/>
  <c r="EV216" i="66"/>
  <c r="FP216" i="66"/>
  <c r="FB216" i="66"/>
  <c r="EN216" i="66"/>
  <c r="FM216" i="66"/>
  <c r="EY216" i="66"/>
  <c r="FJ216" i="66"/>
  <c r="ET216" i="66"/>
  <c r="FE216" i="66"/>
  <c r="EQ216" i="66"/>
  <c r="FO216" i="66"/>
  <c r="ES216" i="66"/>
  <c r="FN216" i="66"/>
  <c r="ER216" i="66"/>
  <c r="FL216" i="66"/>
  <c r="EP216" i="66"/>
  <c r="FK216" i="66"/>
  <c r="EO216" i="66"/>
  <c r="FD216" i="66"/>
  <c r="EZ216" i="66"/>
  <c r="EX216" i="66"/>
  <c r="EU216" i="66"/>
  <c r="FG216" i="66"/>
  <c r="FF216" i="66"/>
  <c r="FA216" i="66"/>
  <c r="EM216" i="66"/>
  <c r="EL216" i="66"/>
  <c r="FC216" i="66"/>
  <c r="FH124" i="66"/>
  <c r="EV124" i="66"/>
  <c r="FO124" i="66"/>
  <c r="FB124" i="66"/>
  <c r="EO124" i="66"/>
  <c r="FJ124" i="66"/>
  <c r="EW124" i="66"/>
  <c r="FA124" i="66"/>
  <c r="EL124" i="66"/>
  <c r="FP124" i="66"/>
  <c r="EZ124" i="66"/>
  <c r="FN124" i="66"/>
  <c r="EY124" i="66"/>
  <c r="FM124" i="66"/>
  <c r="EX124" i="66"/>
  <c r="FI124" i="66"/>
  <c r="ES124" i="66"/>
  <c r="FG124" i="66"/>
  <c r="ER124" i="66"/>
  <c r="ET124" i="66"/>
  <c r="EQ124" i="66"/>
  <c r="EP124" i="66"/>
  <c r="FK124" i="66"/>
  <c r="FF124" i="66"/>
  <c r="FL124" i="66"/>
  <c r="FC124" i="66"/>
  <c r="FD124" i="66"/>
  <c r="EU124" i="66"/>
  <c r="EM124" i="66"/>
  <c r="EN124" i="66"/>
  <c r="FE124" i="66"/>
  <c r="FJ32" i="66"/>
  <c r="EX32" i="66"/>
  <c r="EL32" i="66"/>
  <c r="FP32" i="66"/>
  <c r="FC32" i="66"/>
  <c r="EP32" i="66"/>
  <c r="FM32" i="66"/>
  <c r="EZ32" i="66"/>
  <c r="EM32" i="66"/>
  <c r="FG32" i="66"/>
  <c r="ER32" i="66"/>
  <c r="EQ32" i="66"/>
  <c r="FF32" i="66"/>
  <c r="FE32" i="66"/>
  <c r="EO32" i="66"/>
  <c r="FB32" i="66"/>
  <c r="FD32" i="66"/>
  <c r="EN32" i="66"/>
  <c r="FO32" i="66"/>
  <c r="EY32" i="66"/>
  <c r="EV32" i="66"/>
  <c r="EU32" i="66"/>
  <c r="ET32" i="66"/>
  <c r="FA32" i="66"/>
  <c r="ES32" i="66"/>
  <c r="FN32" i="66"/>
  <c r="FL32" i="66"/>
  <c r="EW32" i="66"/>
  <c r="FK32" i="66"/>
  <c r="FI32" i="66"/>
  <c r="FH32" i="66"/>
  <c r="FE66" i="66"/>
  <c r="ES66" i="66"/>
  <c r="FD66" i="66"/>
  <c r="EQ66" i="66"/>
  <c r="FP66" i="66"/>
  <c r="FC66" i="66"/>
  <c r="EP66" i="66"/>
  <c r="FN66" i="66"/>
  <c r="FA66" i="66"/>
  <c r="EN66" i="66"/>
  <c r="FK66" i="66"/>
  <c r="EX66" i="66"/>
  <c r="EY66" i="66"/>
  <c r="FM66" i="66"/>
  <c r="EU66" i="66"/>
  <c r="EW66" i="66"/>
  <c r="ET66" i="66"/>
  <c r="EM66" i="66"/>
  <c r="EV66" i="66"/>
  <c r="FJ66" i="66"/>
  <c r="FO66" i="66"/>
  <c r="ER66" i="66"/>
  <c r="FL66" i="66"/>
  <c r="EO66" i="66"/>
  <c r="FI66" i="66"/>
  <c r="EL66" i="66"/>
  <c r="FH66" i="66"/>
  <c r="EZ66" i="66"/>
  <c r="FB66" i="66"/>
  <c r="FG66" i="66"/>
  <c r="FF66" i="66"/>
  <c r="FK168" i="66"/>
  <c r="EY168" i="66"/>
  <c r="EM168" i="66"/>
  <c r="FJ168" i="66"/>
  <c r="EX168" i="66"/>
  <c r="EL168" i="66"/>
  <c r="FF168" i="66"/>
  <c r="ER168" i="66"/>
  <c r="FE168" i="66"/>
  <c r="EQ168" i="66"/>
  <c r="FD168" i="66"/>
  <c r="EP168" i="66"/>
  <c r="FN168" i="66"/>
  <c r="EZ168" i="66"/>
  <c r="FI168" i="66"/>
  <c r="EN168" i="66"/>
  <c r="FH168" i="66"/>
  <c r="FC168" i="66"/>
  <c r="EW168" i="66"/>
  <c r="EV168" i="66"/>
  <c r="FP168" i="66"/>
  <c r="EU168" i="66"/>
  <c r="FO168" i="66"/>
  <c r="FG168" i="66"/>
  <c r="FB168" i="66"/>
  <c r="ET168" i="66"/>
  <c r="ES168" i="66"/>
  <c r="FA168" i="66"/>
  <c r="EO168" i="66"/>
  <c r="FM168" i="66"/>
  <c r="FL168" i="66"/>
  <c r="FI64" i="66"/>
  <c r="EW64" i="66"/>
  <c r="FP64" i="66"/>
  <c r="FC64" i="66"/>
  <c r="EP64" i="66"/>
  <c r="FB64" i="66"/>
  <c r="FO64" i="66"/>
  <c r="EO64" i="66"/>
  <c r="FM64" i="66"/>
  <c r="EZ64" i="66"/>
  <c r="EM64" i="66"/>
  <c r="FJ64" i="66"/>
  <c r="EV64" i="66"/>
  <c r="FF64" i="66"/>
  <c r="EL64" i="66"/>
  <c r="FA64" i="66"/>
  <c r="ES64" i="66"/>
  <c r="FL64" i="66"/>
  <c r="EQ64" i="66"/>
  <c r="FN64" i="66"/>
  <c r="ER64" i="66"/>
  <c r="FG64" i="66"/>
  <c r="FK64" i="66"/>
  <c r="EN64" i="66"/>
  <c r="FH64" i="66"/>
  <c r="FE64" i="66"/>
  <c r="FD64" i="66"/>
  <c r="EX64" i="66"/>
  <c r="EU64" i="66"/>
  <c r="ET64" i="66"/>
  <c r="EY64" i="66"/>
  <c r="FJ44" i="66"/>
  <c r="EX44" i="66"/>
  <c r="EL44" i="66"/>
  <c r="FL44" i="66"/>
  <c r="EY44" i="66"/>
  <c r="FH44" i="66"/>
  <c r="EU44" i="66"/>
  <c r="FM44" i="66"/>
  <c r="EV44" i="66"/>
  <c r="ES44" i="66"/>
  <c r="FK44" i="66"/>
  <c r="ET44" i="66"/>
  <c r="FI44" i="66"/>
  <c r="FF44" i="66"/>
  <c r="EQ44" i="66"/>
  <c r="FG44" i="66"/>
  <c r="ER44" i="66"/>
  <c r="FD44" i="66"/>
  <c r="EO44" i="66"/>
  <c r="FA44" i="66"/>
  <c r="EW44" i="66"/>
  <c r="EZ44" i="66"/>
  <c r="EM44" i="66"/>
  <c r="EP44" i="66"/>
  <c r="EN44" i="66"/>
  <c r="FP44" i="66"/>
  <c r="FO44" i="66"/>
  <c r="FN44" i="66"/>
  <c r="FC44" i="66"/>
  <c r="FB44" i="66"/>
  <c r="FE44" i="66"/>
  <c r="FG149" i="66"/>
  <c r="EU149" i="66"/>
  <c r="FN149" i="66"/>
  <c r="FA149" i="66"/>
  <c r="EN149" i="66"/>
  <c r="FM149" i="66"/>
  <c r="EZ149" i="66"/>
  <c r="EM149" i="66"/>
  <c r="FB149" i="66"/>
  <c r="FP149" i="66"/>
  <c r="EY149" i="66"/>
  <c r="FL149" i="66"/>
  <c r="EW149" i="66"/>
  <c r="FI149" i="66"/>
  <c r="ES149" i="66"/>
  <c r="FH149" i="66"/>
  <c r="EL149" i="66"/>
  <c r="FF149" i="66"/>
  <c r="FE149" i="66"/>
  <c r="FD149" i="66"/>
  <c r="EV149" i="66"/>
  <c r="ET149" i="66"/>
  <c r="EO149" i="66"/>
  <c r="FJ149" i="66"/>
  <c r="FC149" i="66"/>
  <c r="FK149" i="66"/>
  <c r="FO149" i="66"/>
  <c r="EX149" i="66"/>
  <c r="ER149" i="66"/>
  <c r="EQ149" i="66"/>
  <c r="EP149" i="66"/>
  <c r="FI61" i="66"/>
  <c r="EW61" i="66"/>
  <c r="FH61" i="66"/>
  <c r="EU61" i="66"/>
  <c r="FG61" i="66"/>
  <c r="ET61" i="66"/>
  <c r="FE61" i="66"/>
  <c r="FO61" i="66"/>
  <c r="FB61" i="66"/>
  <c r="EO61" i="66"/>
  <c r="FD61" i="66"/>
  <c r="EM61" i="66"/>
  <c r="EZ61" i="66"/>
  <c r="EV61" i="66"/>
  <c r="FN61" i="66"/>
  <c r="ER61" i="66"/>
  <c r="EN61" i="66"/>
  <c r="FP61" i="66"/>
  <c r="ES61" i="66"/>
  <c r="FK61" i="66"/>
  <c r="FM61" i="66"/>
  <c r="EQ61" i="66"/>
  <c r="FL61" i="66"/>
  <c r="EP61" i="66"/>
  <c r="FJ61" i="66"/>
  <c r="EL61" i="66"/>
  <c r="EX61" i="66"/>
  <c r="EY61" i="66"/>
  <c r="FF61" i="66"/>
  <c r="FC61" i="66"/>
  <c r="FA61" i="66"/>
  <c r="FJ41" i="66"/>
  <c r="EX41" i="66"/>
  <c r="EL41" i="66"/>
  <c r="FP41" i="66"/>
  <c r="FC41" i="66"/>
  <c r="EP41" i="66"/>
  <c r="FM41" i="66"/>
  <c r="EZ41" i="66"/>
  <c r="EM41" i="66"/>
  <c r="FO41" i="66"/>
  <c r="EY41" i="66"/>
  <c r="FN41" i="66"/>
  <c r="EV41" i="66"/>
  <c r="ET41" i="66"/>
  <c r="EW41" i="66"/>
  <c r="FL41" i="66"/>
  <c r="FI41" i="66"/>
  <c r="FK41" i="66"/>
  <c r="EU41" i="66"/>
  <c r="FG41" i="66"/>
  <c r="ER41" i="66"/>
  <c r="FD41" i="66"/>
  <c r="FA41" i="66"/>
  <c r="FB41" i="66"/>
  <c r="EQ41" i="66"/>
  <c r="ES41" i="66"/>
  <c r="EO41" i="66"/>
  <c r="EN41" i="66"/>
  <c r="FF41" i="66"/>
  <c r="FH41" i="66"/>
  <c r="FE41" i="66"/>
  <c r="FO98" i="66"/>
  <c r="FC98" i="66"/>
  <c r="EQ98" i="66"/>
  <c r="FP98" i="66"/>
  <c r="FB98" i="66"/>
  <c r="EO98" i="66"/>
  <c r="FM98" i="66"/>
  <c r="EY98" i="66"/>
  <c r="FL98" i="66"/>
  <c r="EX98" i="66"/>
  <c r="FK98" i="66"/>
  <c r="EW98" i="66"/>
  <c r="FG98" i="66"/>
  <c r="ES98" i="66"/>
  <c r="FF98" i="66"/>
  <c r="ER98" i="66"/>
  <c r="FH98" i="66"/>
  <c r="FE98" i="66"/>
  <c r="FA98" i="66"/>
  <c r="EU98" i="66"/>
  <c r="EZ98" i="66"/>
  <c r="EV98" i="66"/>
  <c r="EP98" i="66"/>
  <c r="EN98" i="66"/>
  <c r="EM98" i="66"/>
  <c r="EL98" i="66"/>
  <c r="FN98" i="66"/>
  <c r="ET98" i="66"/>
  <c r="FD98" i="66"/>
  <c r="FJ98" i="66"/>
  <c r="FI98" i="66"/>
  <c r="FI58" i="66"/>
  <c r="EW58" i="66"/>
  <c r="FN58" i="66"/>
  <c r="FA58" i="66"/>
  <c r="EN58" i="66"/>
  <c r="FD58" i="66"/>
  <c r="EP58" i="66"/>
  <c r="FO58" i="66"/>
  <c r="EZ58" i="66"/>
  <c r="EL58" i="66"/>
  <c r="FP58" i="66"/>
  <c r="EX58" i="66"/>
  <c r="FL58" i="66"/>
  <c r="EU58" i="66"/>
  <c r="ER58" i="66"/>
  <c r="FM58" i="66"/>
  <c r="EV58" i="66"/>
  <c r="FH58" i="66"/>
  <c r="FK58" i="66"/>
  <c r="ET58" i="66"/>
  <c r="FJ58" i="66"/>
  <c r="ES58" i="66"/>
  <c r="FG58" i="66"/>
  <c r="EQ58" i="66"/>
  <c r="FB58" i="66"/>
  <c r="EO58" i="66"/>
  <c r="EY58" i="66"/>
  <c r="FC58" i="66"/>
  <c r="EM58" i="66"/>
  <c r="FF58" i="66"/>
  <c r="FE58" i="66"/>
  <c r="FN219" i="66"/>
  <c r="FB219" i="66"/>
  <c r="EP219" i="66"/>
  <c r="FM219" i="66"/>
  <c r="FA219" i="66"/>
  <c r="EO219" i="66"/>
  <c r="FL219" i="66"/>
  <c r="EZ219" i="66"/>
  <c r="EN219" i="66"/>
  <c r="FK219" i="66"/>
  <c r="EY219" i="66"/>
  <c r="EM219" i="66"/>
  <c r="FE219" i="66"/>
  <c r="EX219" i="66"/>
  <c r="FO219" i="66"/>
  <c r="EU219" i="66"/>
  <c r="FI219" i="66"/>
  <c r="ES219" i="66"/>
  <c r="FH219" i="66"/>
  <c r="ER219" i="66"/>
  <c r="FC219" i="66"/>
  <c r="EW219" i="66"/>
  <c r="EV219" i="66"/>
  <c r="ET219" i="66"/>
  <c r="FP219" i="66"/>
  <c r="FJ219" i="66"/>
  <c r="FG219" i="66"/>
  <c r="EL219" i="66"/>
  <c r="FF219" i="66"/>
  <c r="FD219" i="66"/>
  <c r="EQ219" i="66"/>
  <c r="FM71" i="66"/>
  <c r="FA71" i="66"/>
  <c r="EO71" i="66"/>
  <c r="FL71" i="66"/>
  <c r="EY71" i="66"/>
  <c r="EL71" i="66"/>
  <c r="FK71" i="66"/>
  <c r="EX71" i="66"/>
  <c r="FI71" i="66"/>
  <c r="EV71" i="66"/>
  <c r="FF71" i="66"/>
  <c r="ES71" i="66"/>
  <c r="FG71" i="66"/>
  <c r="EN71" i="66"/>
  <c r="FC71" i="66"/>
  <c r="FP71" i="66"/>
  <c r="ER71" i="66"/>
  <c r="FN71" i="66"/>
  <c r="EP71" i="66"/>
  <c r="FE71" i="66"/>
  <c r="FO71" i="66"/>
  <c r="EQ71" i="66"/>
  <c r="FJ71" i="66"/>
  <c r="EM71" i="66"/>
  <c r="FH71" i="66"/>
  <c r="FD71" i="66"/>
  <c r="FB71" i="66"/>
  <c r="EZ71" i="66"/>
  <c r="EW71" i="66"/>
  <c r="EU71" i="66"/>
  <c r="ET71" i="66"/>
  <c r="FI52" i="66"/>
  <c r="EW52" i="66"/>
  <c r="FL52" i="66"/>
  <c r="EY52" i="66"/>
  <c r="EL52" i="66"/>
  <c r="FM52" i="66"/>
  <c r="EX52" i="66"/>
  <c r="FH52" i="66"/>
  <c r="ET52" i="66"/>
  <c r="FD52" i="66"/>
  <c r="EN52" i="66"/>
  <c r="FB52" i="66"/>
  <c r="FP52" i="66"/>
  <c r="EV52" i="66"/>
  <c r="FC52" i="66"/>
  <c r="EM52" i="66"/>
  <c r="EZ52" i="66"/>
  <c r="FO52" i="66"/>
  <c r="FA52" i="66"/>
  <c r="FN52" i="66"/>
  <c r="EU52" i="66"/>
  <c r="ES52" i="66"/>
  <c r="ER52" i="66"/>
  <c r="EQ52" i="66"/>
  <c r="EP52" i="66"/>
  <c r="EO52" i="66"/>
  <c r="FE52" i="66"/>
  <c r="FF52" i="66"/>
  <c r="FK52" i="66"/>
  <c r="FJ52" i="66"/>
  <c r="FG52" i="66"/>
  <c r="FN195" i="66"/>
  <c r="FB195" i="66"/>
  <c r="EP195" i="66"/>
  <c r="FE195" i="66"/>
  <c r="ER195" i="66"/>
  <c r="FO195" i="66"/>
  <c r="FA195" i="66"/>
  <c r="EN195" i="66"/>
  <c r="FK195" i="66"/>
  <c r="EX195" i="66"/>
  <c r="FD195" i="66"/>
  <c r="EL195" i="66"/>
  <c r="FC195" i="66"/>
  <c r="EZ195" i="66"/>
  <c r="EY195" i="66"/>
  <c r="FL195" i="66"/>
  <c r="EU195" i="66"/>
  <c r="FG195" i="66"/>
  <c r="FF195" i="66"/>
  <c r="EW195" i="66"/>
  <c r="EQ195" i="66"/>
  <c r="EM195" i="66"/>
  <c r="FP195" i="66"/>
  <c r="FI195" i="66"/>
  <c r="FH195" i="66"/>
  <c r="EV195" i="66"/>
  <c r="ET195" i="66"/>
  <c r="ES195" i="66"/>
  <c r="EO195" i="66"/>
  <c r="FJ195" i="66"/>
  <c r="FM195" i="66"/>
  <c r="FE81" i="66"/>
  <c r="ES81" i="66"/>
  <c r="FG81" i="66"/>
  <c r="ET81" i="66"/>
  <c r="FF81" i="66"/>
  <c r="ER81" i="66"/>
  <c r="FP81" i="66"/>
  <c r="FC81" i="66"/>
  <c r="EP81" i="66"/>
  <c r="FM81" i="66"/>
  <c r="EZ81" i="66"/>
  <c r="EM81" i="66"/>
  <c r="FN81" i="66"/>
  <c r="EV81" i="66"/>
  <c r="FJ81" i="66"/>
  <c r="EO81" i="66"/>
  <c r="FI81" i="66"/>
  <c r="EN81" i="66"/>
  <c r="FA81" i="66"/>
  <c r="EX81" i="66"/>
  <c r="EQ81" i="66"/>
  <c r="EY81" i="66"/>
  <c r="EW81" i="66"/>
  <c r="EU81" i="66"/>
  <c r="FO81" i="66"/>
  <c r="EL81" i="66"/>
  <c r="FL81" i="66"/>
  <c r="FB81" i="66"/>
  <c r="FK81" i="66"/>
  <c r="FH81" i="66"/>
  <c r="FD81" i="66"/>
  <c r="FG116" i="66"/>
  <c r="EU116" i="66"/>
  <c r="FM116" i="66"/>
  <c r="EZ116" i="66"/>
  <c r="EM116" i="66"/>
  <c r="FL116" i="66"/>
  <c r="EY116" i="66"/>
  <c r="EL116" i="66"/>
  <c r="FK116" i="66"/>
  <c r="EX116" i="66"/>
  <c r="FJ116" i="66"/>
  <c r="EW116" i="66"/>
  <c r="FF116" i="66"/>
  <c r="ES116" i="66"/>
  <c r="FE116" i="66"/>
  <c r="ER116" i="66"/>
  <c r="EQ116" i="66"/>
  <c r="FP116" i="66"/>
  <c r="EP116" i="66"/>
  <c r="FO116" i="66"/>
  <c r="EO116" i="66"/>
  <c r="FD116" i="66"/>
  <c r="FC116" i="66"/>
  <c r="FI116" i="66"/>
  <c r="FH116" i="66"/>
  <c r="FA116" i="66"/>
  <c r="EN116" i="66"/>
  <c r="ET116" i="66"/>
  <c r="FN116" i="66"/>
  <c r="FB116" i="66"/>
  <c r="EV116" i="66"/>
  <c r="FO172" i="66"/>
  <c r="FC172" i="66"/>
  <c r="EQ172" i="66"/>
  <c r="FN172" i="66"/>
  <c r="FB172" i="66"/>
  <c r="EP172" i="66"/>
  <c r="FH172" i="66"/>
  <c r="ET172" i="66"/>
  <c r="FG172" i="66"/>
  <c r="ES172" i="66"/>
  <c r="FF172" i="66"/>
  <c r="ER172" i="66"/>
  <c r="FP172" i="66"/>
  <c r="EZ172" i="66"/>
  <c r="EL172" i="66"/>
  <c r="FJ172" i="66"/>
  <c r="EM172" i="66"/>
  <c r="FI172" i="66"/>
  <c r="FD172" i="66"/>
  <c r="EX172" i="66"/>
  <c r="EW172" i="66"/>
  <c r="EV172" i="66"/>
  <c r="FM172" i="66"/>
  <c r="FL172" i="66"/>
  <c r="FK172" i="66"/>
  <c r="FE172" i="66"/>
  <c r="EU172" i="66"/>
  <c r="EO172" i="66"/>
  <c r="FA172" i="66"/>
  <c r="EY172" i="66"/>
  <c r="EN172" i="66"/>
  <c r="FN45" i="66"/>
  <c r="FB45" i="66"/>
  <c r="EP45" i="66"/>
  <c r="FF45" i="66"/>
  <c r="ES45" i="66"/>
  <c r="FP45" i="66"/>
  <c r="FC45" i="66"/>
  <c r="EO45" i="66"/>
  <c r="FK45" i="66"/>
  <c r="EV45" i="66"/>
  <c r="EU45" i="66"/>
  <c r="ET45" i="66"/>
  <c r="EQ45" i="66"/>
  <c r="EN45" i="66"/>
  <c r="FJ45" i="66"/>
  <c r="FI45" i="66"/>
  <c r="FG45" i="66"/>
  <c r="FE45" i="66"/>
  <c r="FH45" i="66"/>
  <c r="ER45" i="66"/>
  <c r="FD45" i="66"/>
  <c r="EM45" i="66"/>
  <c r="EZ45" i="66"/>
  <c r="EY45" i="66"/>
  <c r="EX45" i="66"/>
  <c r="EW45" i="66"/>
  <c r="EL45" i="66"/>
  <c r="FA45" i="66"/>
  <c r="FM45" i="66"/>
  <c r="FO45" i="66"/>
  <c r="FL45" i="66"/>
  <c r="FN204" i="66"/>
  <c r="FB204" i="66"/>
  <c r="EP204" i="66"/>
  <c r="FG204" i="66"/>
  <c r="ET204" i="66"/>
  <c r="FD204" i="66"/>
  <c r="EQ204" i="66"/>
  <c r="FM204" i="66"/>
  <c r="EZ204" i="66"/>
  <c r="EM204" i="66"/>
  <c r="FH204" i="66"/>
  <c r="EO204" i="66"/>
  <c r="FF204" i="66"/>
  <c r="EN204" i="66"/>
  <c r="FE204" i="66"/>
  <c r="EL204" i="66"/>
  <c r="FC204" i="66"/>
  <c r="FP204" i="66"/>
  <c r="EX204" i="66"/>
  <c r="EW204" i="66"/>
  <c r="EV204" i="66"/>
  <c r="EU204" i="66"/>
  <c r="FL204" i="66"/>
  <c r="FJ204" i="66"/>
  <c r="FI204" i="66"/>
  <c r="EY204" i="66"/>
  <c r="FO204" i="66"/>
  <c r="FK204" i="66"/>
  <c r="FA204" i="66"/>
  <c r="ER204" i="66"/>
  <c r="ES204" i="66"/>
  <c r="FN180" i="66"/>
  <c r="FB180" i="66"/>
  <c r="EP180" i="66"/>
  <c r="FD180" i="66"/>
  <c r="EQ180" i="66"/>
  <c r="FP180" i="66"/>
  <c r="FC180" i="66"/>
  <c r="EO180" i="66"/>
  <c r="FO180" i="66"/>
  <c r="FA180" i="66"/>
  <c r="EN180" i="66"/>
  <c r="FM180" i="66"/>
  <c r="EZ180" i="66"/>
  <c r="EW180" i="66"/>
  <c r="EV180" i="66"/>
  <c r="FL180" i="66"/>
  <c r="EU180" i="66"/>
  <c r="FH180" i="66"/>
  <c r="EM180" i="66"/>
  <c r="ES180" i="66"/>
  <c r="ER180" i="66"/>
  <c r="FK180" i="66"/>
  <c r="FG180" i="66"/>
  <c r="FF180" i="66"/>
  <c r="FE180" i="66"/>
  <c r="FJ180" i="66"/>
  <c r="EX180" i="66"/>
  <c r="ET180" i="66"/>
  <c r="FI180" i="66"/>
  <c r="EL180" i="66"/>
  <c r="EY180" i="66"/>
  <c r="FE75" i="66"/>
  <c r="ES75" i="66"/>
  <c r="FN75" i="66"/>
  <c r="FA75" i="66"/>
  <c r="EN75" i="66"/>
  <c r="FM75" i="66"/>
  <c r="EZ75" i="66"/>
  <c r="EM75" i="66"/>
  <c r="FK75" i="66"/>
  <c r="EX75" i="66"/>
  <c r="FH75" i="66"/>
  <c r="EU75" i="66"/>
  <c r="FO75" i="66"/>
  <c r="ET75" i="66"/>
  <c r="FI75" i="66"/>
  <c r="EP75" i="66"/>
  <c r="FG75" i="66"/>
  <c r="EO75" i="66"/>
  <c r="FD75" i="66"/>
  <c r="FB75" i="66"/>
  <c r="FC75" i="66"/>
  <c r="EV75" i="66"/>
  <c r="EY75" i="66"/>
  <c r="EW75" i="66"/>
  <c r="ER75" i="66"/>
  <c r="EQ75" i="66"/>
  <c r="FL75" i="66"/>
  <c r="FJ75" i="66"/>
  <c r="FF75" i="66"/>
  <c r="EL75" i="66"/>
  <c r="FP75" i="66"/>
  <c r="FL88" i="66"/>
  <c r="EZ88" i="66"/>
  <c r="EN88" i="66"/>
  <c r="FH88" i="66"/>
  <c r="EU88" i="66"/>
  <c r="FG88" i="66"/>
  <c r="ET88" i="66"/>
  <c r="FF88" i="66"/>
  <c r="ES88" i="66"/>
  <c r="FO88" i="66"/>
  <c r="FB88" i="66"/>
  <c r="EO88" i="66"/>
  <c r="FN88" i="66"/>
  <c r="FA88" i="66"/>
  <c r="EM88" i="66"/>
  <c r="FK88" i="66"/>
  <c r="EP88" i="66"/>
  <c r="FJ88" i="66"/>
  <c r="EL88" i="66"/>
  <c r="FE88" i="66"/>
  <c r="EY88" i="66"/>
  <c r="EV88" i="66"/>
  <c r="ER88" i="66"/>
  <c r="FP88" i="66"/>
  <c r="FD88" i="66"/>
  <c r="FM88" i="66"/>
  <c r="FI88" i="66"/>
  <c r="FC88" i="66"/>
  <c r="EX88" i="66"/>
  <c r="EQ88" i="66"/>
  <c r="EW88" i="66"/>
  <c r="FO95" i="66"/>
  <c r="FC95" i="66"/>
  <c r="EQ95" i="66"/>
  <c r="FG95" i="66"/>
  <c r="ET95" i="66"/>
  <c r="FJ95" i="66"/>
  <c r="EV95" i="66"/>
  <c r="FI95" i="66"/>
  <c r="EU95" i="66"/>
  <c r="FH95" i="66"/>
  <c r="ES95" i="66"/>
  <c r="FB95" i="66"/>
  <c r="EN95" i="66"/>
  <c r="FP95" i="66"/>
  <c r="FA95" i="66"/>
  <c r="EM95" i="66"/>
  <c r="FK95" i="66"/>
  <c r="FF95" i="66"/>
  <c r="FD95" i="66"/>
  <c r="EX95" i="66"/>
  <c r="EW95" i="66"/>
  <c r="ER95" i="66"/>
  <c r="EO95" i="66"/>
  <c r="EL95" i="66"/>
  <c r="FN95" i="66"/>
  <c r="FM95" i="66"/>
  <c r="FL95" i="66"/>
  <c r="EP95" i="66"/>
  <c r="FE95" i="66"/>
  <c r="EZ95" i="66"/>
  <c r="EY95" i="66"/>
  <c r="FK134" i="66"/>
  <c r="EY134" i="66"/>
  <c r="EM134" i="66"/>
  <c r="FN134" i="66"/>
  <c r="FA134" i="66"/>
  <c r="EN134" i="66"/>
  <c r="FM134" i="66"/>
  <c r="EZ134" i="66"/>
  <c r="EL134" i="66"/>
  <c r="FO134" i="66"/>
  <c r="EW134" i="66"/>
  <c r="FL134" i="66"/>
  <c r="EV134" i="66"/>
  <c r="FJ134" i="66"/>
  <c r="EU134" i="66"/>
  <c r="FF134" i="66"/>
  <c r="EQ134" i="66"/>
  <c r="FE134" i="66"/>
  <c r="EP134" i="66"/>
  <c r="FD134" i="66"/>
  <c r="FC134" i="66"/>
  <c r="EX134" i="66"/>
  <c r="ER134" i="66"/>
  <c r="FH134" i="66"/>
  <c r="FG134" i="66"/>
  <c r="ET134" i="66"/>
  <c r="ES134" i="66"/>
  <c r="EO134" i="66"/>
  <c r="FP134" i="66"/>
  <c r="FI134" i="66"/>
  <c r="FB134" i="66"/>
  <c r="FK100" i="66"/>
  <c r="EY100" i="66"/>
  <c r="EM100" i="66"/>
  <c r="FD100" i="66"/>
  <c r="EQ100" i="66"/>
  <c r="FG100" i="66"/>
  <c r="ES100" i="66"/>
  <c r="FF100" i="66"/>
  <c r="ER100" i="66"/>
  <c r="FE100" i="66"/>
  <c r="EP100" i="66"/>
  <c r="FN100" i="66"/>
  <c r="EZ100" i="66"/>
  <c r="FM100" i="66"/>
  <c r="EX100" i="66"/>
  <c r="FO100" i="66"/>
  <c r="EO100" i="66"/>
  <c r="FL100" i="66"/>
  <c r="EN100" i="66"/>
  <c r="FI100" i="66"/>
  <c r="FB100" i="66"/>
  <c r="FC100" i="66"/>
  <c r="FA100" i="66"/>
  <c r="EV100" i="66"/>
  <c r="EU100" i="66"/>
  <c r="FJ100" i="66"/>
  <c r="FP100" i="66"/>
  <c r="FH100" i="66"/>
  <c r="EW100" i="66"/>
  <c r="EL100" i="66"/>
  <c r="ET100" i="66"/>
  <c r="FL122" i="66"/>
  <c r="EZ122" i="66"/>
  <c r="EN122" i="66"/>
  <c r="FN122" i="66"/>
  <c r="FA122" i="66"/>
  <c r="EM122" i="66"/>
  <c r="FH122" i="66"/>
  <c r="EU122" i="66"/>
  <c r="FC122" i="66"/>
  <c r="EL122" i="66"/>
  <c r="FB122" i="66"/>
  <c r="FP122" i="66"/>
  <c r="EY122" i="66"/>
  <c r="FO122" i="66"/>
  <c r="EX122" i="66"/>
  <c r="FJ122" i="66"/>
  <c r="ET122" i="66"/>
  <c r="FI122" i="66"/>
  <c r="ES122" i="66"/>
  <c r="FD122" i="66"/>
  <c r="EW122" i="66"/>
  <c r="EV122" i="66"/>
  <c r="EO122" i="66"/>
  <c r="FM122" i="66"/>
  <c r="EQ122" i="66"/>
  <c r="EP122" i="66"/>
  <c r="FF122" i="66"/>
  <c r="FE122" i="66"/>
  <c r="FK122" i="66"/>
  <c r="FG122" i="66"/>
  <c r="ER122" i="66"/>
  <c r="FJ38" i="66"/>
  <c r="EX38" i="66"/>
  <c r="EL38" i="66"/>
  <c r="FG38" i="66"/>
  <c r="ET38" i="66"/>
  <c r="FD38" i="66"/>
  <c r="EQ38" i="66"/>
  <c r="FB38" i="66"/>
  <c r="EM38" i="66"/>
  <c r="FA38" i="66"/>
  <c r="EW38" i="66"/>
  <c r="FP38" i="66"/>
  <c r="FO38" i="66"/>
  <c r="EZ38" i="66"/>
  <c r="FM38" i="66"/>
  <c r="FN38" i="66"/>
  <c r="EY38" i="66"/>
  <c r="FK38" i="66"/>
  <c r="EU38" i="66"/>
  <c r="FI38" i="66"/>
  <c r="FF38" i="66"/>
  <c r="FH38" i="66"/>
  <c r="FL38" i="66"/>
  <c r="FE38" i="66"/>
  <c r="FC38" i="66"/>
  <c r="EV38" i="66"/>
  <c r="EN38" i="66"/>
  <c r="ES38" i="66"/>
  <c r="ER38" i="66"/>
  <c r="EP38" i="66"/>
  <c r="EO38" i="66"/>
  <c r="FG120" i="66"/>
  <c r="EU120" i="66"/>
  <c r="FN120" i="66"/>
  <c r="FD120" i="66"/>
  <c r="EQ120" i="66"/>
  <c r="FC120" i="66"/>
  <c r="EP120" i="66"/>
  <c r="FP120" i="66"/>
  <c r="FB120" i="66"/>
  <c r="EO120" i="66"/>
  <c r="FO120" i="66"/>
  <c r="FA120" i="66"/>
  <c r="EN120" i="66"/>
  <c r="FK120" i="66"/>
  <c r="EX120" i="66"/>
  <c r="FJ120" i="66"/>
  <c r="EW120" i="66"/>
  <c r="FF120" i="66"/>
  <c r="FE120" i="66"/>
  <c r="EZ120" i="66"/>
  <c r="ES120" i="66"/>
  <c r="ER120" i="66"/>
  <c r="FM120" i="66"/>
  <c r="FH120" i="66"/>
  <c r="FL120" i="66"/>
  <c r="EY120" i="66"/>
  <c r="EM120" i="66"/>
  <c r="FI120" i="66"/>
  <c r="EV120" i="66"/>
  <c r="ET120" i="66"/>
  <c r="EL120" i="66"/>
  <c r="FE54" i="66"/>
  <c r="ES54" i="66"/>
  <c r="FM54" i="66"/>
  <c r="EZ54" i="66"/>
  <c r="EM54" i="66"/>
  <c r="FF54" i="66"/>
  <c r="EQ54" i="66"/>
  <c r="FP54" i="66"/>
  <c r="FB54" i="66"/>
  <c r="EN54" i="66"/>
  <c r="FI54" i="66"/>
  <c r="ER54" i="66"/>
  <c r="FG54" i="66"/>
  <c r="FC54" i="66"/>
  <c r="FH54" i="66"/>
  <c r="EP54" i="66"/>
  <c r="EO54" i="66"/>
  <c r="FA54" i="66"/>
  <c r="FD54" i="66"/>
  <c r="EL54" i="66"/>
  <c r="EY54" i="66"/>
  <c r="FK54" i="66"/>
  <c r="FJ54" i="66"/>
  <c r="EX54" i="66"/>
  <c r="EU54" i="66"/>
  <c r="EW54" i="66"/>
  <c r="EV54" i="66"/>
  <c r="ET54" i="66"/>
  <c r="FL54" i="66"/>
  <c r="FO54" i="66"/>
  <c r="FN54" i="66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6" i="2"/>
  <c r="C108" i="7"/>
  <c r="D108" i="7" s="1"/>
  <c r="C109" i="7"/>
  <c r="D109" i="7" s="1"/>
  <c r="C107" i="7"/>
  <c r="D107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00" i="7"/>
  <c r="D100" i="7" s="1"/>
  <c r="C127" i="7"/>
  <c r="D127" i="7" s="1"/>
  <c r="Q178" i="15"/>
  <c r="R178" i="15" s="1"/>
  <c r="C178" i="15"/>
  <c r="D178" i="15" s="1"/>
  <c r="V176" i="7"/>
  <c r="W176" i="7" s="1"/>
  <c r="V178" i="7"/>
  <c r="W178" i="7" s="1"/>
  <c r="V180" i="7"/>
  <c r="W180" i="7" s="1"/>
  <c r="V181" i="7"/>
  <c r="W181" i="7" s="1"/>
  <c r="V182" i="7"/>
  <c r="W182" i="7" s="1"/>
  <c r="V183" i="7"/>
  <c r="W183" i="7" s="1"/>
  <c r="V184" i="7"/>
  <c r="W184" i="7" s="1"/>
  <c r="V185" i="7"/>
  <c r="W185" i="7" s="1"/>
  <c r="V187" i="7"/>
  <c r="W187" i="7" s="1"/>
  <c r="V188" i="7"/>
  <c r="W188" i="7" s="1"/>
  <c r="V172" i="7"/>
  <c r="W172" i="7" s="1"/>
  <c r="V160" i="7"/>
  <c r="W160" i="7" s="1"/>
  <c r="V161" i="7"/>
  <c r="W161" i="7" s="1"/>
  <c r="V162" i="7"/>
  <c r="W162" i="7" s="1"/>
  <c r="V163" i="7"/>
  <c r="W163" i="7" s="1"/>
  <c r="V164" i="7"/>
  <c r="W164" i="7" s="1"/>
  <c r="V165" i="7"/>
  <c r="W165" i="7" s="1"/>
  <c r="V166" i="7"/>
  <c r="W166" i="7" s="1"/>
  <c r="V167" i="7"/>
  <c r="W167" i="7" s="1"/>
  <c r="V158" i="7"/>
  <c r="W158" i="7" s="1"/>
  <c r="V135" i="7"/>
  <c r="W135" i="7" s="1"/>
  <c r="V136" i="7"/>
  <c r="W136" i="7" s="1"/>
  <c r="V137" i="7"/>
  <c r="W137" i="7" s="1"/>
  <c r="V138" i="7"/>
  <c r="W138" i="7" s="1"/>
  <c r="V139" i="7"/>
  <c r="W139" i="7" s="1"/>
  <c r="V140" i="7"/>
  <c r="W140" i="7" s="1"/>
  <c r="V141" i="7"/>
  <c r="W141" i="7" s="1"/>
  <c r="V143" i="7"/>
  <c r="W143" i="7" s="1"/>
  <c r="V144" i="7"/>
  <c r="W144" i="7" s="1"/>
  <c r="V145" i="7"/>
  <c r="W145" i="7" s="1"/>
  <c r="V146" i="7"/>
  <c r="W146" i="7" s="1"/>
  <c r="V147" i="7"/>
  <c r="W147" i="7" s="1"/>
  <c r="V148" i="7"/>
  <c r="W148" i="7" s="1"/>
  <c r="V149" i="7"/>
  <c r="W149" i="7" s="1"/>
  <c r="V150" i="7"/>
  <c r="W150" i="7" s="1"/>
  <c r="V151" i="7"/>
  <c r="W151" i="7" s="1"/>
  <c r="V153" i="7"/>
  <c r="W153" i="7" s="1"/>
  <c r="V132" i="7"/>
  <c r="W132" i="7" s="1"/>
  <c r="V108" i="7"/>
  <c r="W108" i="7" s="1"/>
  <c r="V109" i="7"/>
  <c r="W109" i="7" s="1"/>
  <c r="V107" i="7"/>
  <c r="W107" i="7" s="1"/>
  <c r="V110" i="7"/>
  <c r="W110" i="7" s="1"/>
  <c r="V111" i="7"/>
  <c r="W111" i="7" s="1"/>
  <c r="V112" i="7"/>
  <c r="W112" i="7" s="1"/>
  <c r="V113" i="7"/>
  <c r="W113" i="7" s="1"/>
  <c r="V114" i="7"/>
  <c r="W114" i="7" s="1"/>
  <c r="V115" i="7"/>
  <c r="W115" i="7" s="1"/>
  <c r="V116" i="7"/>
  <c r="W116" i="7" s="1"/>
  <c r="V117" i="7"/>
  <c r="W117" i="7" s="1"/>
  <c r="V118" i="7"/>
  <c r="W118" i="7" s="1"/>
  <c r="V119" i="7"/>
  <c r="W119" i="7" s="1"/>
  <c r="V120" i="7"/>
  <c r="W120" i="7" s="1"/>
  <c r="V121" i="7"/>
  <c r="W121" i="7" s="1"/>
  <c r="V122" i="7"/>
  <c r="W122" i="7" s="1"/>
  <c r="V123" i="7"/>
  <c r="W123" i="7" s="1"/>
  <c r="V124" i="7"/>
  <c r="W124" i="7" s="1"/>
  <c r="V125" i="7"/>
  <c r="W125" i="7" s="1"/>
  <c r="V126" i="7"/>
  <c r="W126" i="7" s="1"/>
  <c r="V100" i="7"/>
  <c r="W100" i="7" s="1"/>
  <c r="V127" i="7"/>
  <c r="W127" i="7" s="1"/>
  <c r="V82" i="7"/>
  <c r="W82" i="7" s="1"/>
  <c r="V83" i="7"/>
  <c r="W83" i="7" s="1"/>
  <c r="V84" i="7"/>
  <c r="W84" i="7" s="1"/>
  <c r="V86" i="7"/>
  <c r="W86" i="7" s="1"/>
  <c r="V142" i="7"/>
  <c r="W142" i="7" s="1"/>
  <c r="V87" i="7"/>
  <c r="W87" i="7" s="1"/>
  <c r="V89" i="7"/>
  <c r="W89" i="7" s="1"/>
  <c r="V90" i="7"/>
  <c r="W90" i="7" s="1"/>
  <c r="V91" i="7"/>
  <c r="W91" i="7" s="1"/>
  <c r="V92" i="7"/>
  <c r="W92" i="7" s="1"/>
  <c r="V93" i="7"/>
  <c r="W93" i="7" s="1"/>
  <c r="V95" i="7"/>
  <c r="W95" i="7" s="1"/>
  <c r="V96" i="7"/>
  <c r="W96" i="7" s="1"/>
  <c r="V97" i="7"/>
  <c r="W97" i="7" s="1"/>
  <c r="V98" i="7"/>
  <c r="W98" i="7" s="1"/>
  <c r="V99" i="7"/>
  <c r="V152" i="7"/>
  <c r="W152" i="7" s="1"/>
  <c r="V55" i="7"/>
  <c r="W55" i="7" s="1"/>
  <c r="V57" i="7"/>
  <c r="W57" i="7" s="1"/>
  <c r="V58" i="7"/>
  <c r="W58" i="7" s="1"/>
  <c r="V59" i="7"/>
  <c r="W59" i="7" s="1"/>
  <c r="V60" i="7"/>
  <c r="W60" i="7" s="1"/>
  <c r="V61" i="7"/>
  <c r="W61" i="7" s="1"/>
  <c r="V62" i="7"/>
  <c r="W62" i="7" s="1"/>
  <c r="V63" i="7"/>
  <c r="W63" i="7" s="1"/>
  <c r="V66" i="7"/>
  <c r="W66" i="7" s="1"/>
  <c r="V68" i="7"/>
  <c r="W68" i="7" s="1"/>
  <c r="V69" i="7"/>
  <c r="W69" i="7" s="1"/>
  <c r="V70" i="7"/>
  <c r="W70" i="7" s="1"/>
  <c r="V71" i="7"/>
  <c r="W71" i="7" s="1"/>
  <c r="V72" i="7"/>
  <c r="W72" i="7" s="1"/>
  <c r="V73" i="7"/>
  <c r="W73" i="7" s="1"/>
  <c r="V74" i="7"/>
  <c r="W74" i="7" s="1"/>
  <c r="V75" i="7"/>
  <c r="W75" i="7" s="1"/>
  <c r="V76" i="7"/>
  <c r="W76" i="7" s="1"/>
  <c r="V77" i="7"/>
  <c r="W77" i="7" s="1"/>
  <c r="V54" i="7"/>
  <c r="W54" i="7" s="1"/>
  <c r="V27" i="7"/>
  <c r="W27" i="7" s="1"/>
  <c r="V29" i="7"/>
  <c r="W29" i="7" s="1"/>
  <c r="V32" i="7"/>
  <c r="W32" i="7" s="1"/>
  <c r="V33" i="7"/>
  <c r="W33" i="7" s="1"/>
  <c r="V34" i="7"/>
  <c r="W34" i="7" s="1"/>
  <c r="V35" i="7"/>
  <c r="W35" i="7" s="1"/>
  <c r="V36" i="7"/>
  <c r="W36" i="7" s="1"/>
  <c r="V37" i="7"/>
  <c r="W37" i="7" s="1"/>
  <c r="V39" i="7"/>
  <c r="W39" i="7" s="1"/>
  <c r="V40" i="7"/>
  <c r="W40" i="7" s="1"/>
  <c r="V41" i="7"/>
  <c r="W41" i="7" s="1"/>
  <c r="V42" i="7"/>
  <c r="W42" i="7" s="1"/>
  <c r="V43" i="7"/>
  <c r="W43" i="7" s="1"/>
  <c r="V44" i="7"/>
  <c r="W44" i="7" s="1"/>
  <c r="V45" i="7"/>
  <c r="W45" i="7" s="1"/>
  <c r="V46" i="7"/>
  <c r="W46" i="7" s="1"/>
  <c r="V47" i="7"/>
  <c r="W47" i="7" s="1"/>
  <c r="V48" i="7"/>
  <c r="W48" i="7" s="1"/>
  <c r="V49" i="7"/>
  <c r="W49" i="7" s="1"/>
  <c r="V26" i="7"/>
  <c r="W26" i="7" s="1"/>
  <c r="V7" i="7"/>
  <c r="W7" i="7" s="1"/>
  <c r="V8" i="7"/>
  <c r="W8" i="7" s="1"/>
  <c r="V28" i="7"/>
  <c r="W28" i="7" s="1"/>
  <c r="V9" i="7"/>
  <c r="W9" i="7" s="1"/>
  <c r="V56" i="7"/>
  <c r="W56" i="7" s="1"/>
  <c r="V10" i="7"/>
  <c r="W10" i="7" s="1"/>
  <c r="V30" i="7"/>
  <c r="W30" i="7" s="1"/>
  <c r="V31" i="7"/>
  <c r="W31" i="7" s="1"/>
  <c r="V64" i="7"/>
  <c r="W64" i="7" s="1"/>
  <c r="V65" i="7"/>
  <c r="W65" i="7" s="1"/>
  <c r="V11" i="7"/>
  <c r="W11" i="7" s="1"/>
  <c r="V12" i="7"/>
  <c r="W12" i="7" s="1"/>
  <c r="V13" i="7"/>
  <c r="W13" i="7" s="1"/>
  <c r="V14" i="7"/>
  <c r="W14" i="7" s="1"/>
  <c r="V15" i="7"/>
  <c r="W15" i="7" s="1"/>
  <c r="V16" i="7"/>
  <c r="W16" i="7" s="1"/>
  <c r="V17" i="7"/>
  <c r="W17" i="7" s="1"/>
  <c r="V18" i="7"/>
  <c r="W18" i="7" s="1"/>
  <c r="V67" i="7"/>
  <c r="W67" i="7" s="1"/>
  <c r="V19" i="7"/>
  <c r="W19" i="7" s="1"/>
  <c r="V20" i="7"/>
  <c r="W20" i="7" s="1"/>
  <c r="V21" i="7"/>
  <c r="W21" i="7" s="1"/>
  <c r="V6" i="7"/>
  <c r="W6" i="7" s="1"/>
  <c r="Q180" i="15"/>
  <c r="R180" i="15" s="1"/>
  <c r="Q182" i="15"/>
  <c r="R182" i="15" s="1"/>
  <c r="Q183" i="15"/>
  <c r="R183" i="15" s="1"/>
  <c r="Q184" i="15"/>
  <c r="R184" i="15" s="1"/>
  <c r="Q185" i="15"/>
  <c r="R185" i="15" s="1"/>
  <c r="Q186" i="15"/>
  <c r="R186" i="15" s="1"/>
  <c r="Q187" i="15"/>
  <c r="R187" i="15" s="1"/>
  <c r="Q189" i="15"/>
  <c r="R189" i="15" s="1"/>
  <c r="Q190" i="15"/>
  <c r="R190" i="15" s="1"/>
  <c r="Q174" i="15"/>
  <c r="R174" i="15" s="1"/>
  <c r="Q162" i="15"/>
  <c r="R162" i="15" s="1"/>
  <c r="Q163" i="15"/>
  <c r="R163" i="15" s="1"/>
  <c r="Q164" i="15"/>
  <c r="R164" i="15" s="1"/>
  <c r="Q165" i="15"/>
  <c r="R165" i="15" s="1"/>
  <c r="Q166" i="15"/>
  <c r="R166" i="15" s="1"/>
  <c r="Q167" i="15"/>
  <c r="R167" i="15" s="1"/>
  <c r="Q168" i="15"/>
  <c r="R168" i="15" s="1"/>
  <c r="Q169" i="15"/>
  <c r="R169" i="15" s="1"/>
  <c r="Q160" i="15"/>
  <c r="R160" i="15" s="1"/>
  <c r="Q137" i="15"/>
  <c r="R137" i="15" s="1"/>
  <c r="Q138" i="15"/>
  <c r="R138" i="15" s="1"/>
  <c r="Q139" i="15"/>
  <c r="R139" i="15" s="1"/>
  <c r="Q140" i="15"/>
  <c r="R140" i="15" s="1"/>
  <c r="Q141" i="15"/>
  <c r="R141" i="15" s="1"/>
  <c r="Q142" i="15"/>
  <c r="R142" i="15" s="1"/>
  <c r="Q143" i="15"/>
  <c r="R143" i="15" s="1"/>
  <c r="Q145" i="15"/>
  <c r="R145" i="15" s="1"/>
  <c r="Q146" i="15"/>
  <c r="R146" i="15" s="1"/>
  <c r="Q147" i="15"/>
  <c r="R147" i="15" s="1"/>
  <c r="Q148" i="15"/>
  <c r="R148" i="15" s="1"/>
  <c r="Q149" i="15"/>
  <c r="R149" i="15" s="1"/>
  <c r="Q150" i="15"/>
  <c r="R150" i="15" s="1"/>
  <c r="Q151" i="15"/>
  <c r="R151" i="15" s="1"/>
  <c r="Q152" i="15"/>
  <c r="R152" i="15" s="1"/>
  <c r="Q153" i="15"/>
  <c r="R153" i="15" s="1"/>
  <c r="Q155" i="15"/>
  <c r="R155" i="15" s="1"/>
  <c r="Q134" i="15"/>
  <c r="R134" i="15" s="1"/>
  <c r="Q84" i="15"/>
  <c r="R84" i="15" s="1"/>
  <c r="Q85" i="15"/>
  <c r="R85" i="15" s="1"/>
  <c r="Q86" i="15"/>
  <c r="R86" i="15" s="1"/>
  <c r="Q88" i="15"/>
  <c r="R88" i="15" s="1"/>
  <c r="Q144" i="15"/>
  <c r="R144" i="15" s="1"/>
  <c r="Q89" i="15"/>
  <c r="R89" i="15" s="1"/>
  <c r="Q91" i="15"/>
  <c r="R91" i="15" s="1"/>
  <c r="Q92" i="15"/>
  <c r="R92" i="15" s="1"/>
  <c r="Q93" i="15"/>
  <c r="R93" i="15" s="1"/>
  <c r="Q94" i="15"/>
  <c r="R94" i="15" s="1"/>
  <c r="Q95" i="15"/>
  <c r="R95" i="15" s="1"/>
  <c r="Q97" i="15"/>
  <c r="R97" i="15" s="1"/>
  <c r="Q98" i="15"/>
  <c r="R98" i="15" s="1"/>
  <c r="Q99" i="15"/>
  <c r="R99" i="15" s="1"/>
  <c r="Q100" i="15"/>
  <c r="R100" i="15" s="1"/>
  <c r="Q101" i="15"/>
  <c r="R101" i="15" s="1"/>
  <c r="Q154" i="15"/>
  <c r="R154" i="15" s="1"/>
  <c r="Q104" i="15"/>
  <c r="R104" i="15" s="1"/>
  <c r="Q57" i="15"/>
  <c r="R57" i="15" s="1"/>
  <c r="Q59" i="15"/>
  <c r="R59" i="15" s="1"/>
  <c r="Q60" i="15"/>
  <c r="R60" i="15" s="1"/>
  <c r="Q61" i="15"/>
  <c r="R61" i="15" s="1"/>
  <c r="Q62" i="15"/>
  <c r="R62" i="15" s="1"/>
  <c r="Q63" i="15"/>
  <c r="R63" i="15" s="1"/>
  <c r="Q64" i="15"/>
  <c r="R64" i="15" s="1"/>
  <c r="Q65" i="15"/>
  <c r="R65" i="15" s="1"/>
  <c r="Q68" i="15"/>
  <c r="R68" i="15" s="1"/>
  <c r="Q69" i="15"/>
  <c r="R69" i="15" s="1"/>
  <c r="Q70" i="15"/>
  <c r="R70" i="15" s="1"/>
  <c r="Q72" i="15"/>
  <c r="R72" i="15" s="1"/>
  <c r="Q73" i="15"/>
  <c r="R73" i="15" s="1"/>
  <c r="Q74" i="15"/>
  <c r="R74" i="15" s="1"/>
  <c r="Q75" i="15"/>
  <c r="R75" i="15" s="1"/>
  <c r="Q76" i="15"/>
  <c r="R76" i="15" s="1"/>
  <c r="Q77" i="15"/>
  <c r="R77" i="15" s="1"/>
  <c r="Q78" i="15"/>
  <c r="R78" i="15" s="1"/>
  <c r="Q79" i="15"/>
  <c r="R79" i="15" s="1"/>
  <c r="Q56" i="15"/>
  <c r="R56" i="15" s="1"/>
  <c r="Q29" i="15"/>
  <c r="R29" i="15" s="1"/>
  <c r="Q31" i="15"/>
  <c r="R31" i="15" s="1"/>
  <c r="Q34" i="15"/>
  <c r="R34" i="15" s="1"/>
  <c r="Q35" i="15"/>
  <c r="R35" i="15" s="1"/>
  <c r="Q36" i="15"/>
  <c r="R36" i="15" s="1"/>
  <c r="Q37" i="15"/>
  <c r="R37" i="15" s="1"/>
  <c r="Q38" i="15"/>
  <c r="R38" i="15" s="1"/>
  <c r="Q39" i="15"/>
  <c r="R39" i="15" s="1"/>
  <c r="Q40" i="15"/>
  <c r="R40" i="15" s="1"/>
  <c r="Q42" i="15"/>
  <c r="R42" i="15" s="1"/>
  <c r="Q43" i="15"/>
  <c r="R43" i="15" s="1"/>
  <c r="Q44" i="15"/>
  <c r="R44" i="15" s="1"/>
  <c r="Q45" i="15"/>
  <c r="R45" i="15" s="1"/>
  <c r="Q46" i="15"/>
  <c r="R46" i="15" s="1"/>
  <c r="Q47" i="15"/>
  <c r="R47" i="15" s="1"/>
  <c r="Q48" i="15"/>
  <c r="R48" i="15" s="1"/>
  <c r="Q49" i="15"/>
  <c r="R49" i="15" s="1"/>
  <c r="Q50" i="15"/>
  <c r="R50" i="15" s="1"/>
  <c r="Q51" i="15"/>
  <c r="R51" i="15" s="1"/>
  <c r="Q28" i="15"/>
  <c r="R28" i="15" s="1"/>
  <c r="Q9" i="15"/>
  <c r="R9" i="15" s="1"/>
  <c r="Q10" i="15"/>
  <c r="R10" i="15" s="1"/>
  <c r="Q30" i="15"/>
  <c r="R30" i="15" s="1"/>
  <c r="Q11" i="15"/>
  <c r="R11" i="15" s="1"/>
  <c r="Q58" i="15"/>
  <c r="R58" i="15" s="1"/>
  <c r="Q12" i="15"/>
  <c r="R12" i="15" s="1"/>
  <c r="Q32" i="15"/>
  <c r="R32" i="15" s="1"/>
  <c r="Q33" i="15"/>
  <c r="R33" i="15" s="1"/>
  <c r="Q66" i="15"/>
  <c r="R66" i="15" s="1"/>
  <c r="Q67" i="15"/>
  <c r="R67" i="15" s="1"/>
  <c r="Q13" i="15"/>
  <c r="R13" i="15" s="1"/>
  <c r="Q14" i="15"/>
  <c r="R14" i="15" s="1"/>
  <c r="Q15" i="15"/>
  <c r="R15" i="15" s="1"/>
  <c r="Q16" i="15"/>
  <c r="R16" i="15" s="1"/>
  <c r="Q17" i="15"/>
  <c r="R17" i="15" s="1"/>
  <c r="Q18" i="15"/>
  <c r="R18" i="15" s="1"/>
  <c r="Q19" i="15"/>
  <c r="R19" i="15" s="1"/>
  <c r="Q20" i="15"/>
  <c r="R20" i="15" s="1"/>
  <c r="Q71" i="15"/>
  <c r="R71" i="15" s="1"/>
  <c r="Q21" i="15"/>
  <c r="R21" i="15" s="1"/>
  <c r="Q22" i="15"/>
  <c r="R22" i="15" s="1"/>
  <c r="Q23" i="15"/>
  <c r="R23" i="15" s="1"/>
  <c r="Q8" i="15"/>
  <c r="R8" i="15" s="1"/>
  <c r="C176" i="7"/>
  <c r="D176" i="7" s="1"/>
  <c r="C178" i="7"/>
  <c r="D178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7" i="7"/>
  <c r="D187" i="7" s="1"/>
  <c r="C188" i="7"/>
  <c r="D188" i="7" s="1"/>
  <c r="C172" i="7"/>
  <c r="D172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58" i="7"/>
  <c r="D158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3" i="7"/>
  <c r="D153" i="7" s="1"/>
  <c r="C132" i="7"/>
  <c r="D132" i="7" s="1"/>
  <c r="C82" i="7"/>
  <c r="D82" i="7" s="1"/>
  <c r="C83" i="7"/>
  <c r="D83" i="7" s="1"/>
  <c r="C84" i="7"/>
  <c r="D84" i="7" s="1"/>
  <c r="C86" i="7"/>
  <c r="D86" i="7" s="1"/>
  <c r="C142" i="7"/>
  <c r="D142" i="7" s="1"/>
  <c r="C87" i="7"/>
  <c r="D87" i="7" s="1"/>
  <c r="C89" i="7"/>
  <c r="D89" i="7" s="1"/>
  <c r="C90" i="7"/>
  <c r="D90" i="7" s="1"/>
  <c r="C91" i="7"/>
  <c r="D91" i="7" s="1"/>
  <c r="C92" i="7"/>
  <c r="D92" i="7" s="1"/>
  <c r="C93" i="7"/>
  <c r="D93" i="7" s="1"/>
  <c r="C95" i="7"/>
  <c r="D95" i="7" s="1"/>
  <c r="C96" i="7"/>
  <c r="D96" i="7" s="1"/>
  <c r="C97" i="7"/>
  <c r="D97" i="7" s="1"/>
  <c r="C98" i="7"/>
  <c r="D98" i="7" s="1"/>
  <c r="C99" i="7"/>
  <c r="D99" i="7" s="1"/>
  <c r="C152" i="7"/>
  <c r="D152" i="7" s="1"/>
  <c r="C55" i="7"/>
  <c r="D55" i="7" s="1"/>
  <c r="C57" i="7"/>
  <c r="D57" i="7" s="1"/>
  <c r="C58" i="7"/>
  <c r="D58" i="7" s="1"/>
  <c r="C59" i="7"/>
  <c r="D59" i="7" s="1"/>
  <c r="C60" i="7"/>
  <c r="D60" i="7" s="1"/>
  <c r="C61" i="7"/>
  <c r="D61" i="7" s="1"/>
  <c r="C62" i="7"/>
  <c r="D62" i="7" s="1"/>
  <c r="C63" i="7"/>
  <c r="D63" i="7" s="1"/>
  <c r="C66" i="7"/>
  <c r="D66" i="7" s="1"/>
  <c r="C68" i="7"/>
  <c r="D68" i="7" s="1"/>
  <c r="C69" i="7"/>
  <c r="D69" i="7" s="1"/>
  <c r="C70" i="7"/>
  <c r="D70" i="7" s="1"/>
  <c r="C71" i="7"/>
  <c r="D71" i="7" s="1"/>
  <c r="C72" i="7"/>
  <c r="D72" i="7" s="1"/>
  <c r="C73" i="7"/>
  <c r="D73" i="7" s="1"/>
  <c r="C74" i="7"/>
  <c r="D74" i="7" s="1"/>
  <c r="C75" i="7"/>
  <c r="D75" i="7" s="1"/>
  <c r="C76" i="7"/>
  <c r="D76" i="7" s="1"/>
  <c r="C77" i="7"/>
  <c r="D77" i="7" s="1"/>
  <c r="C54" i="7"/>
  <c r="D54" i="7" s="1"/>
  <c r="C27" i="7"/>
  <c r="D27" i="7" s="1"/>
  <c r="C29" i="7"/>
  <c r="D29" i="7" s="1"/>
  <c r="C32" i="7"/>
  <c r="D32" i="7" s="1"/>
  <c r="C33" i="7"/>
  <c r="D33" i="7" s="1"/>
  <c r="C34" i="7"/>
  <c r="D34" i="7" s="1"/>
  <c r="C35" i="7"/>
  <c r="D35" i="7" s="1"/>
  <c r="C36" i="7"/>
  <c r="D36" i="7" s="1"/>
  <c r="C37" i="7"/>
  <c r="D37" i="7" s="1"/>
  <c r="C39" i="7"/>
  <c r="D39" i="7" s="1"/>
  <c r="C40" i="7"/>
  <c r="D40" i="7" s="1"/>
  <c r="C41" i="7"/>
  <c r="D41" i="7" s="1"/>
  <c r="C42" i="7"/>
  <c r="D42" i="7" s="1"/>
  <c r="C43" i="7"/>
  <c r="D43" i="7" s="1"/>
  <c r="C44" i="7"/>
  <c r="D44" i="7" s="1"/>
  <c r="C45" i="7"/>
  <c r="D45" i="7" s="1"/>
  <c r="C46" i="7"/>
  <c r="D46" i="7" s="1"/>
  <c r="C47" i="7"/>
  <c r="D47" i="7" s="1"/>
  <c r="C48" i="7"/>
  <c r="D48" i="7" s="1"/>
  <c r="C49" i="7"/>
  <c r="D49" i="7" s="1"/>
  <c r="C26" i="7"/>
  <c r="D26" i="7" s="1"/>
  <c r="C7" i="7"/>
  <c r="D7" i="7" s="1"/>
  <c r="C8" i="7"/>
  <c r="D8" i="7" s="1"/>
  <c r="C28" i="7"/>
  <c r="D28" i="7" s="1"/>
  <c r="C9" i="7"/>
  <c r="D9" i="7" s="1"/>
  <c r="C56" i="7"/>
  <c r="D56" i="7" s="1"/>
  <c r="C10" i="7"/>
  <c r="D10" i="7" s="1"/>
  <c r="C30" i="7"/>
  <c r="D30" i="7" s="1"/>
  <c r="C31" i="7"/>
  <c r="D31" i="7" s="1"/>
  <c r="C64" i="7"/>
  <c r="D64" i="7" s="1"/>
  <c r="C65" i="7"/>
  <c r="D65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67" i="7"/>
  <c r="D67" i="7" s="1"/>
  <c r="C19" i="7"/>
  <c r="D19" i="7" s="1"/>
  <c r="C20" i="7"/>
  <c r="D20" i="7" s="1"/>
  <c r="C21" i="7"/>
  <c r="D21" i="7" s="1"/>
  <c r="C6" i="7"/>
  <c r="D6" i="7" s="1"/>
  <c r="C180" i="15"/>
  <c r="D180" i="15" s="1"/>
  <c r="C182" i="15"/>
  <c r="D182" i="15" s="1"/>
  <c r="C183" i="15"/>
  <c r="D183" i="15" s="1"/>
  <c r="C184" i="15"/>
  <c r="D184" i="15" s="1"/>
  <c r="C185" i="15"/>
  <c r="D185" i="15" s="1"/>
  <c r="C186" i="15"/>
  <c r="D186" i="15" s="1"/>
  <c r="C187" i="15"/>
  <c r="D187" i="15" s="1"/>
  <c r="C174" i="15"/>
  <c r="D174" i="15" s="1"/>
  <c r="C160" i="15"/>
  <c r="D160" i="15" s="1"/>
  <c r="C134" i="15"/>
  <c r="D134" i="15" s="1"/>
  <c r="C84" i="15"/>
  <c r="D84" i="15" s="1"/>
  <c r="C85" i="15"/>
  <c r="D85" i="15" s="1"/>
  <c r="C86" i="15"/>
  <c r="D86" i="15" s="1"/>
  <c r="C88" i="15"/>
  <c r="D88" i="15" s="1"/>
  <c r="C89" i="15"/>
  <c r="D89" i="15" s="1"/>
  <c r="C91" i="15"/>
  <c r="D91" i="15" s="1"/>
  <c r="C92" i="15"/>
  <c r="D92" i="15" s="1"/>
  <c r="C93" i="15"/>
  <c r="D93" i="15" s="1"/>
  <c r="C94" i="15"/>
  <c r="D94" i="15" s="1"/>
  <c r="C95" i="15"/>
  <c r="D95" i="15" s="1"/>
  <c r="C97" i="15"/>
  <c r="D97" i="15" s="1"/>
  <c r="C98" i="15"/>
  <c r="D98" i="15" s="1"/>
  <c r="C99" i="15"/>
  <c r="D99" i="15" s="1"/>
  <c r="C100" i="15"/>
  <c r="D100" i="15" s="1"/>
  <c r="C101" i="15"/>
  <c r="D101" i="15" s="1"/>
  <c r="C104" i="15"/>
  <c r="D104" i="15" s="1"/>
  <c r="C57" i="15"/>
  <c r="D57" i="15" s="1"/>
  <c r="C59" i="15"/>
  <c r="D59" i="15" s="1"/>
  <c r="C60" i="15"/>
  <c r="D60" i="15" s="1"/>
  <c r="C61" i="15"/>
  <c r="D61" i="15" s="1"/>
  <c r="C62" i="15"/>
  <c r="D62" i="15" s="1"/>
  <c r="C63" i="15"/>
  <c r="D63" i="15" s="1"/>
  <c r="C64" i="15"/>
  <c r="D64" i="15" s="1"/>
  <c r="C65" i="15"/>
  <c r="D65" i="15" s="1"/>
  <c r="C68" i="15"/>
  <c r="D68" i="15" s="1"/>
  <c r="C69" i="15"/>
  <c r="D69" i="15" s="1"/>
  <c r="C70" i="15"/>
  <c r="D70" i="15" s="1"/>
  <c r="C72" i="15"/>
  <c r="D72" i="15" s="1"/>
  <c r="C73" i="15"/>
  <c r="D73" i="15" s="1"/>
  <c r="C74" i="15"/>
  <c r="D74" i="15" s="1"/>
  <c r="C75" i="15"/>
  <c r="D75" i="15" s="1"/>
  <c r="C76" i="15"/>
  <c r="D76" i="15" s="1"/>
  <c r="C77" i="15"/>
  <c r="D77" i="15" s="1"/>
  <c r="C78" i="15"/>
  <c r="D78" i="15" s="1"/>
  <c r="C79" i="15"/>
  <c r="D79" i="15" s="1"/>
  <c r="C56" i="15"/>
  <c r="D56" i="15" s="1"/>
  <c r="C29" i="15"/>
  <c r="D29" i="15" s="1"/>
  <c r="C31" i="15"/>
  <c r="D31" i="15" s="1"/>
  <c r="C34" i="15"/>
  <c r="D34" i="15" s="1"/>
  <c r="C35" i="15"/>
  <c r="D35" i="15" s="1"/>
  <c r="C36" i="15"/>
  <c r="D36" i="15" s="1"/>
  <c r="C37" i="15"/>
  <c r="D37" i="15" s="1"/>
  <c r="C38" i="15"/>
  <c r="D38" i="15" s="1"/>
  <c r="C39" i="15"/>
  <c r="D39" i="15" s="1"/>
  <c r="C40" i="15"/>
  <c r="D40" i="15" s="1"/>
  <c r="C42" i="15"/>
  <c r="D42" i="15" s="1"/>
  <c r="C43" i="15"/>
  <c r="D43" i="15" s="1"/>
  <c r="C44" i="15"/>
  <c r="D44" i="15" s="1"/>
  <c r="C45" i="15"/>
  <c r="D45" i="15" s="1"/>
  <c r="C46" i="15"/>
  <c r="D46" i="15" s="1"/>
  <c r="C47" i="15"/>
  <c r="D47" i="15" s="1"/>
  <c r="C48" i="15"/>
  <c r="D48" i="15" s="1"/>
  <c r="C49" i="15"/>
  <c r="D49" i="15" s="1"/>
  <c r="C50" i="15"/>
  <c r="D50" i="15" s="1"/>
  <c r="C51" i="15"/>
  <c r="D51" i="15" s="1"/>
  <c r="C28" i="15"/>
  <c r="D28" i="15" s="1"/>
  <c r="C9" i="15"/>
  <c r="D9" i="15" s="1"/>
  <c r="C10" i="15"/>
  <c r="D10" i="15" s="1"/>
  <c r="C30" i="15"/>
  <c r="D30" i="15" s="1"/>
  <c r="C11" i="15"/>
  <c r="D11" i="15" s="1"/>
  <c r="C58" i="15"/>
  <c r="D58" i="15" s="1"/>
  <c r="C12" i="15"/>
  <c r="D12" i="15" s="1"/>
  <c r="C32" i="15"/>
  <c r="D32" i="15" s="1"/>
  <c r="C33" i="15"/>
  <c r="D33" i="15" s="1"/>
  <c r="C66" i="15"/>
  <c r="D66" i="15" s="1"/>
  <c r="C67" i="15"/>
  <c r="D67" i="15" s="1"/>
  <c r="C13" i="15"/>
  <c r="D13" i="15" s="1"/>
  <c r="C14" i="15"/>
  <c r="D14" i="15" s="1"/>
  <c r="C15" i="15"/>
  <c r="D15" i="15" s="1"/>
  <c r="C16" i="15"/>
  <c r="D16" i="15" s="1"/>
  <c r="C17" i="15"/>
  <c r="D17" i="15" s="1"/>
  <c r="C18" i="15"/>
  <c r="D18" i="15" s="1"/>
  <c r="C19" i="15"/>
  <c r="D19" i="15" s="1"/>
  <c r="C20" i="15"/>
  <c r="D20" i="15" s="1"/>
  <c r="C71" i="15"/>
  <c r="D71" i="15" s="1"/>
  <c r="C21" i="15"/>
  <c r="D21" i="15" s="1"/>
  <c r="C22" i="15"/>
  <c r="D22" i="15" s="1"/>
  <c r="C23" i="15"/>
  <c r="D23" i="15" s="1"/>
  <c r="C8" i="15"/>
  <c r="D8" i="15" s="1"/>
  <c r="E5" i="67"/>
  <c r="W101" i="7" l="1"/>
  <c r="W99" i="7"/>
  <c r="AJ5" i="67"/>
  <c r="FQ32" i="66"/>
  <c r="FQ127" i="66"/>
  <c r="FQ121" i="66"/>
  <c r="FQ115" i="66"/>
  <c r="FO14" i="66"/>
  <c r="EY13" i="66"/>
  <c r="FH13" i="66"/>
  <c r="FA13" i="66"/>
  <c r="FC13" i="66"/>
  <c r="EN13" i="66"/>
  <c r="EW13" i="66"/>
  <c r="EU13" i="66"/>
  <c r="EP14" i="66"/>
  <c r="EU8" i="66"/>
  <c r="ET8" i="66"/>
  <c r="ET13" i="66"/>
  <c r="FP13" i="66"/>
  <c r="FK13" i="66"/>
  <c r="FE13" i="66"/>
  <c r="FM13" i="66"/>
  <c r="EM13" i="66"/>
  <c r="FJ13" i="66"/>
  <c r="EO13" i="66"/>
  <c r="ER13" i="66"/>
  <c r="EQ13" i="66"/>
  <c r="EL13" i="66"/>
  <c r="FE14" i="66"/>
  <c r="FQ91" i="66"/>
  <c r="FH14" i="66"/>
  <c r="FD13" i="66"/>
  <c r="FQ36" i="66"/>
  <c r="FL13" i="66"/>
  <c r="FQ99" i="66"/>
  <c r="FQ55" i="66"/>
  <c r="EP13" i="66"/>
  <c r="EX13" i="66"/>
  <c r="FG13" i="66"/>
  <c r="FI13" i="66"/>
  <c r="FO13" i="66"/>
  <c r="EO10" i="66"/>
  <c r="ES13" i="66"/>
  <c r="FN13" i="66"/>
  <c r="FF13" i="66"/>
  <c r="EZ13" i="66"/>
  <c r="EV13" i="66"/>
  <c r="FB13" i="66"/>
  <c r="FK12" i="66"/>
  <c r="FQ172" i="66"/>
  <c r="FQ44" i="66"/>
  <c r="FM7" i="66"/>
  <c r="ER10" i="66"/>
  <c r="ET9" i="66"/>
  <c r="FJ8" i="66"/>
  <c r="FQ40" i="66"/>
  <c r="FQ38" i="66"/>
  <c r="FL14" i="66"/>
  <c r="FQ116" i="66"/>
  <c r="FK8" i="66"/>
  <c r="EZ8" i="66"/>
  <c r="FQ52" i="66"/>
  <c r="EL8" i="66"/>
  <c r="FK7" i="66"/>
  <c r="FD7" i="66"/>
  <c r="FC7" i="66"/>
  <c r="EQ11" i="66"/>
  <c r="EN11" i="66"/>
  <c r="FQ164" i="66"/>
  <c r="FE10" i="66"/>
  <c r="ET10" i="66"/>
  <c r="FQ93" i="66"/>
  <c r="FQ215" i="66"/>
  <c r="FJ12" i="66"/>
  <c r="FP12" i="66"/>
  <c r="FQ212" i="66"/>
  <c r="FQ87" i="66"/>
  <c r="FQ217" i="66"/>
  <c r="FQ74" i="66"/>
  <c r="FQ154" i="66"/>
  <c r="FQ33" i="66"/>
  <c r="EZ9" i="66"/>
  <c r="FI9" i="66"/>
  <c r="EY14" i="66"/>
  <c r="FQ168" i="66"/>
  <c r="FG8" i="66"/>
  <c r="FQ60" i="66"/>
  <c r="EN7" i="66"/>
  <c r="FQ62" i="66"/>
  <c r="EM14" i="66"/>
  <c r="FQ81" i="66"/>
  <c r="FF8" i="66"/>
  <c r="FQ41" i="66"/>
  <c r="FQ149" i="66"/>
  <c r="EW7" i="66"/>
  <c r="FB7" i="66"/>
  <c r="FP7" i="66"/>
  <c r="FQ216" i="66"/>
  <c r="FQ133" i="66"/>
  <c r="EL11" i="66"/>
  <c r="ER11" i="66"/>
  <c r="FA11" i="66"/>
  <c r="FQ34" i="66"/>
  <c r="EP10" i="66"/>
  <c r="FQ108" i="66"/>
  <c r="EL10" i="66"/>
  <c r="FI10" i="66"/>
  <c r="FQ161" i="66"/>
  <c r="FQ213" i="66"/>
  <c r="FQ160" i="66"/>
  <c r="EL12" i="66"/>
  <c r="ET12" i="66"/>
  <c r="EP12" i="66"/>
  <c r="FQ162" i="66"/>
  <c r="FQ174" i="66"/>
  <c r="EU9" i="66"/>
  <c r="EX9" i="66"/>
  <c r="FQ102" i="66"/>
  <c r="FM9" i="66"/>
  <c r="ES9" i="66"/>
  <c r="FQ180" i="66"/>
  <c r="EO12" i="66"/>
  <c r="EO14" i="66"/>
  <c r="EZ10" i="66"/>
  <c r="ES12" i="66"/>
  <c r="EW9" i="66"/>
  <c r="EV14" i="66"/>
  <c r="EZ14" i="66"/>
  <c r="FE8" i="66"/>
  <c r="FC8" i="66"/>
  <c r="FL8" i="66"/>
  <c r="FL7" i="66"/>
  <c r="EO7" i="66"/>
  <c r="EL7" i="66"/>
  <c r="FE11" i="66"/>
  <c r="FI11" i="66"/>
  <c r="FN11" i="66"/>
  <c r="FQ42" i="66"/>
  <c r="EW10" i="66"/>
  <c r="FL10" i="66"/>
  <c r="EV10" i="66"/>
  <c r="FQ37" i="66"/>
  <c r="FQ167" i="66"/>
  <c r="EM12" i="66"/>
  <c r="FL12" i="66"/>
  <c r="FD12" i="66"/>
  <c r="FQ165" i="66"/>
  <c r="FQ198" i="66"/>
  <c r="FO9" i="66"/>
  <c r="FE9" i="66"/>
  <c r="FK9" i="66"/>
  <c r="FN7" i="66"/>
  <c r="FE7" i="66"/>
  <c r="EX7" i="66"/>
  <c r="FQ124" i="66"/>
  <c r="FQ119" i="66"/>
  <c r="FQ177" i="66"/>
  <c r="FL11" i="66"/>
  <c r="ES11" i="66"/>
  <c r="EP11" i="66"/>
  <c r="EY10" i="66"/>
  <c r="EM10" i="66"/>
  <c r="FJ10" i="66"/>
  <c r="FQ178" i="66"/>
  <c r="FQ94" i="66"/>
  <c r="FQ148" i="66"/>
  <c r="FQ175" i="66"/>
  <c r="EW12" i="66"/>
  <c r="EU12" i="66"/>
  <c r="ER12" i="66"/>
  <c r="FQ117" i="66"/>
  <c r="EQ9" i="66"/>
  <c r="FD9" i="66"/>
  <c r="FQ80" i="66"/>
  <c r="EL9" i="66"/>
  <c r="FQ151" i="66"/>
  <c r="FQ211" i="66"/>
  <c r="FQ69" i="66"/>
  <c r="FQ118" i="66"/>
  <c r="EX12" i="66"/>
  <c r="EP9" i="66"/>
  <c r="FQ67" i="66"/>
  <c r="ER9" i="66"/>
  <c r="FF14" i="66"/>
  <c r="FA8" i="66"/>
  <c r="ES10" i="66"/>
  <c r="FN12" i="66"/>
  <c r="FF9" i="66"/>
  <c r="FJ14" i="66"/>
  <c r="EO11" i="66"/>
  <c r="FQ82" i="66"/>
  <c r="FB12" i="66"/>
  <c r="FQ146" i="66"/>
  <c r="FM14" i="66"/>
  <c r="EO8" i="66"/>
  <c r="EQ14" i="66"/>
  <c r="EP8" i="66"/>
  <c r="EV7" i="66"/>
  <c r="FF11" i="66"/>
  <c r="FQ103" i="66"/>
  <c r="FQ155" i="66"/>
  <c r="FG9" i="66"/>
  <c r="FQ39" i="66"/>
  <c r="FB14" i="66"/>
  <c r="FN8" i="66"/>
  <c r="FQ61" i="66"/>
  <c r="EZ7" i="66"/>
  <c r="FG11" i="66"/>
  <c r="FQ193" i="66"/>
  <c r="FQ114" i="66"/>
  <c r="EM11" i="66"/>
  <c r="FQ43" i="66"/>
  <c r="FQ84" i="66"/>
  <c r="FQ56" i="66"/>
  <c r="FQ73" i="66"/>
  <c r="FO8" i="66"/>
  <c r="FI7" i="66"/>
  <c r="EV9" i="66"/>
  <c r="FQ122" i="66"/>
  <c r="EU14" i="66"/>
  <c r="EM8" i="66"/>
  <c r="FQ134" i="66"/>
  <c r="EW14" i="66"/>
  <c r="EV8" i="66"/>
  <c r="FQ219" i="66"/>
  <c r="ES14" i="66"/>
  <c r="FP8" i="66"/>
  <c r="FQ58" i="66"/>
  <c r="ES7" i="66"/>
  <c r="FJ7" i="66"/>
  <c r="FQ135" i="66"/>
  <c r="ET11" i="66"/>
  <c r="FC11" i="66"/>
  <c r="FQ70" i="66"/>
  <c r="FA10" i="66"/>
  <c r="EX10" i="66"/>
  <c r="FQ144" i="66"/>
  <c r="FQ111" i="66"/>
  <c r="FQ145" i="66"/>
  <c r="EZ12" i="66"/>
  <c r="FE12" i="66"/>
  <c r="FQ209" i="66"/>
  <c r="FH9" i="66"/>
  <c r="FQ139" i="66"/>
  <c r="FQ54" i="66"/>
  <c r="ER14" i="66"/>
  <c r="FP14" i="66"/>
  <c r="FD14" i="66"/>
  <c r="EQ8" i="66"/>
  <c r="FB8" i="66"/>
  <c r="FQ64" i="66"/>
  <c r="FA7" i="66"/>
  <c r="EQ7" i="66"/>
  <c r="EU11" i="66"/>
  <c r="EW11" i="66"/>
  <c r="FP11" i="66"/>
  <c r="FF10" i="66"/>
  <c r="EN10" i="66"/>
  <c r="FK10" i="66"/>
  <c r="FQ57" i="66"/>
  <c r="FQ85" i="66"/>
  <c r="FQ59" i="66"/>
  <c r="FQ181" i="66"/>
  <c r="FQ143" i="66"/>
  <c r="FQ97" i="66"/>
  <c r="EN12" i="66"/>
  <c r="EY12" i="66"/>
  <c r="EQ12" i="66"/>
  <c r="FQ123" i="66"/>
  <c r="FQ125" i="66"/>
  <c r="FQ196" i="66"/>
  <c r="FN9" i="66"/>
  <c r="FB9" i="66"/>
  <c r="FL9" i="66"/>
  <c r="FQ169" i="66"/>
  <c r="FQ128" i="66"/>
  <c r="FQ83" i="66"/>
  <c r="FQ153" i="66"/>
  <c r="FQ66" i="66"/>
  <c r="EM7" i="66"/>
  <c r="EZ11" i="66"/>
  <c r="FO10" i="66"/>
  <c r="FQ173" i="66"/>
  <c r="FQ176" i="66"/>
  <c r="FH12" i="66"/>
  <c r="EN14" i="66"/>
  <c r="FH8" i="66"/>
  <c r="EY7" i="66"/>
  <c r="FB11" i="66"/>
  <c r="EQ10" i="66"/>
  <c r="FQ89" i="66"/>
  <c r="FQ90" i="66"/>
  <c r="FI12" i="66"/>
  <c r="FQ166" i="66"/>
  <c r="FN14" i="66"/>
  <c r="FQ195" i="66"/>
  <c r="FO7" i="66"/>
  <c r="EX11" i="66"/>
  <c r="FQ150" i="66"/>
  <c r="FQ110" i="66"/>
  <c r="FM8" i="66"/>
  <c r="EP7" i="66"/>
  <c r="FQ113" i="66"/>
  <c r="FK11" i="66"/>
  <c r="FQ120" i="66"/>
  <c r="EY8" i="66"/>
  <c r="FQ75" i="66"/>
  <c r="FQ45" i="66"/>
  <c r="EW8" i="66"/>
  <c r="EX14" i="66"/>
  <c r="FI8" i="66"/>
  <c r="FF7" i="66"/>
  <c r="FJ11" i="66"/>
  <c r="FQ138" i="66"/>
  <c r="FQ47" i="66"/>
  <c r="FM10" i="66"/>
  <c r="FQ92" i="66"/>
  <c r="FQ72" i="66"/>
  <c r="FQ53" i="66"/>
  <c r="FQ147" i="66"/>
  <c r="FM12" i="66"/>
  <c r="FJ9" i="66"/>
  <c r="EY9" i="66"/>
  <c r="FA14" i="66"/>
  <c r="FC14" i="66"/>
  <c r="ET14" i="66"/>
  <c r="ER8" i="66"/>
  <c r="EN8" i="66"/>
  <c r="FQ71" i="66"/>
  <c r="ET7" i="66"/>
  <c r="ER7" i="66"/>
  <c r="FD11" i="66"/>
  <c r="FO11" i="66"/>
  <c r="EV11" i="66"/>
  <c r="FQ35" i="66"/>
  <c r="FN10" i="66"/>
  <c r="FB10" i="66"/>
  <c r="EU10" i="66"/>
  <c r="FQ142" i="66"/>
  <c r="FQ126" i="66"/>
  <c r="FQ109" i="66"/>
  <c r="FQ46" i="66"/>
  <c r="FQ214" i="66"/>
  <c r="EV12" i="66"/>
  <c r="FA12" i="66"/>
  <c r="FC12" i="66"/>
  <c r="FQ194" i="66"/>
  <c r="FQ112" i="66"/>
  <c r="FQ101" i="66"/>
  <c r="FP9" i="66"/>
  <c r="FC9" i="66"/>
  <c r="EO9" i="66"/>
  <c r="FQ188" i="66"/>
  <c r="FQ163" i="66"/>
  <c r="FQ96" i="66"/>
  <c r="FC10" i="66"/>
  <c r="FQ68" i="66"/>
  <c r="FI14" i="66"/>
  <c r="EX8" i="66"/>
  <c r="FH7" i="66"/>
  <c r="FQ100" i="66"/>
  <c r="FH10" i="66"/>
  <c r="FQ152" i="66"/>
  <c r="FQ179" i="66"/>
  <c r="FQ95" i="66"/>
  <c r="FQ88" i="66"/>
  <c r="FK14" i="66"/>
  <c r="FQ204" i="66"/>
  <c r="EL14" i="66"/>
  <c r="FG14" i="66"/>
  <c r="ES8" i="66"/>
  <c r="FD8" i="66"/>
  <c r="FQ98" i="66"/>
  <c r="EU7" i="66"/>
  <c r="FG7" i="66"/>
  <c r="FQ63" i="66"/>
  <c r="FM11" i="66"/>
  <c r="EY11" i="66"/>
  <c r="FH11" i="66"/>
  <c r="FQ197" i="66"/>
  <c r="FQ192" i="66"/>
  <c r="FQ170" i="66"/>
  <c r="FQ171" i="66"/>
  <c r="FD10" i="66"/>
  <c r="FP10" i="66"/>
  <c r="FG10" i="66"/>
  <c r="FQ140" i="66"/>
  <c r="FQ141" i="66"/>
  <c r="FQ86" i="66"/>
  <c r="FG12" i="66"/>
  <c r="FF12" i="66"/>
  <c r="FO12" i="66"/>
  <c r="EM9" i="66"/>
  <c r="EN9" i="66"/>
  <c r="FA9" i="66"/>
  <c r="N33" i="67"/>
  <c r="F33" i="67"/>
  <c r="N32" i="67"/>
  <c r="F32" i="67"/>
  <c r="G32" i="67" s="1"/>
  <c r="N31" i="67"/>
  <c r="F31" i="67"/>
  <c r="V156" i="7"/>
  <c r="C156" i="7"/>
  <c r="Q30" i="67"/>
  <c r="Q29" i="67"/>
  <c r="Q28" i="67"/>
  <c r="Q27" i="67"/>
  <c r="Q26" i="67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Q10" i="67"/>
  <c r="Q9" i="67"/>
  <c r="Q8" i="67"/>
  <c r="Q7" i="67"/>
  <c r="Q6" i="67"/>
  <c r="Q5" i="67"/>
  <c r="E6" i="67"/>
  <c r="AJ6" i="67" s="1"/>
  <c r="J6" i="67"/>
  <c r="K6" i="67"/>
  <c r="R6" i="67"/>
  <c r="AB6" i="67"/>
  <c r="AF6" i="67"/>
  <c r="E7" i="67"/>
  <c r="J7" i="67"/>
  <c r="K7" i="67"/>
  <c r="R7" i="67"/>
  <c r="AB7" i="67"/>
  <c r="AF7" i="67"/>
  <c r="E8" i="67"/>
  <c r="AJ8" i="67" s="1"/>
  <c r="J8" i="67"/>
  <c r="K8" i="67"/>
  <c r="R8" i="67"/>
  <c r="AB8" i="67"/>
  <c r="AF8" i="67"/>
  <c r="E9" i="67"/>
  <c r="AJ9" i="67" s="1"/>
  <c r="J9" i="67"/>
  <c r="K9" i="67"/>
  <c r="R9" i="67"/>
  <c r="AB9" i="67"/>
  <c r="AF9" i="67"/>
  <c r="E10" i="67"/>
  <c r="J10" i="67"/>
  <c r="K10" i="67"/>
  <c r="R10" i="67"/>
  <c r="AB10" i="67"/>
  <c r="AF10" i="67"/>
  <c r="E11" i="67"/>
  <c r="AJ11" i="67" s="1"/>
  <c r="J11" i="67"/>
  <c r="K11" i="67"/>
  <c r="R11" i="67"/>
  <c r="AB11" i="67"/>
  <c r="AF11" i="67"/>
  <c r="E12" i="67"/>
  <c r="AJ12" i="67" s="1"/>
  <c r="J12" i="67"/>
  <c r="K12" i="67"/>
  <c r="R12" i="67"/>
  <c r="AB12" i="67"/>
  <c r="AF12" i="67"/>
  <c r="E13" i="67"/>
  <c r="AJ13" i="67" s="1"/>
  <c r="J13" i="67"/>
  <c r="K13" i="67"/>
  <c r="R13" i="67"/>
  <c r="AB13" i="67"/>
  <c r="AF13" i="67"/>
  <c r="E14" i="67"/>
  <c r="J14" i="67"/>
  <c r="K14" i="67"/>
  <c r="R14" i="67"/>
  <c r="AB14" i="67"/>
  <c r="AF14" i="67"/>
  <c r="E15" i="67"/>
  <c r="AJ15" i="67" s="1"/>
  <c r="J15" i="67"/>
  <c r="K15" i="67"/>
  <c r="R15" i="67"/>
  <c r="AB15" i="67"/>
  <c r="AF15" i="67"/>
  <c r="E16" i="67"/>
  <c r="AJ16" i="67" s="1"/>
  <c r="J16" i="67"/>
  <c r="K16" i="67"/>
  <c r="R16" i="67"/>
  <c r="AB16" i="67"/>
  <c r="AF16" i="67"/>
  <c r="E17" i="67"/>
  <c r="J17" i="67"/>
  <c r="K17" i="67"/>
  <c r="R17" i="67"/>
  <c r="AB17" i="67"/>
  <c r="AF17" i="67"/>
  <c r="E18" i="67"/>
  <c r="AJ18" i="67" s="1"/>
  <c r="J18" i="67"/>
  <c r="K18" i="67"/>
  <c r="R18" i="67"/>
  <c r="AB18" i="67"/>
  <c r="AF18" i="67"/>
  <c r="E19" i="67"/>
  <c r="AJ19" i="67" s="1"/>
  <c r="J19" i="67"/>
  <c r="K19" i="67"/>
  <c r="R19" i="67"/>
  <c r="AB19" i="67"/>
  <c r="AF19" i="67"/>
  <c r="E20" i="67"/>
  <c r="AJ20" i="67" s="1"/>
  <c r="J20" i="67"/>
  <c r="K20" i="67"/>
  <c r="R20" i="67"/>
  <c r="AB20" i="67"/>
  <c r="AF20" i="67"/>
  <c r="E21" i="67"/>
  <c r="J21" i="67"/>
  <c r="K21" i="67"/>
  <c r="R21" i="67"/>
  <c r="AB21" i="67"/>
  <c r="AF21" i="67"/>
  <c r="E22" i="67"/>
  <c r="AJ22" i="67" s="1"/>
  <c r="J22" i="67"/>
  <c r="K22" i="67"/>
  <c r="R22" i="67"/>
  <c r="AB22" i="67"/>
  <c r="AF22" i="67"/>
  <c r="E23" i="67"/>
  <c r="AJ23" i="67" s="1"/>
  <c r="J23" i="67"/>
  <c r="K23" i="67"/>
  <c r="R23" i="67"/>
  <c r="AB23" i="67"/>
  <c r="AF23" i="67"/>
  <c r="E24" i="67"/>
  <c r="J24" i="67"/>
  <c r="K24" i="67"/>
  <c r="R24" i="67"/>
  <c r="AB24" i="67"/>
  <c r="AF24" i="67"/>
  <c r="E25" i="67"/>
  <c r="AJ25" i="67" s="1"/>
  <c r="J25" i="67"/>
  <c r="K25" i="67"/>
  <c r="R25" i="67"/>
  <c r="AB25" i="67"/>
  <c r="AF25" i="67"/>
  <c r="E26" i="67"/>
  <c r="AJ26" i="67" s="1"/>
  <c r="J26" i="67"/>
  <c r="K26" i="67"/>
  <c r="R26" i="67"/>
  <c r="AB26" i="67"/>
  <c r="AF26" i="67"/>
  <c r="E27" i="67"/>
  <c r="AJ27" i="67" s="1"/>
  <c r="J27" i="67"/>
  <c r="K27" i="67"/>
  <c r="R27" i="67"/>
  <c r="AB27" i="67"/>
  <c r="AF27" i="67"/>
  <c r="E28" i="67"/>
  <c r="J28" i="67"/>
  <c r="K28" i="67"/>
  <c r="R28" i="67"/>
  <c r="AB28" i="67"/>
  <c r="AF28" i="67"/>
  <c r="E29" i="67"/>
  <c r="AJ29" i="67" s="1"/>
  <c r="J29" i="67"/>
  <c r="K29" i="67"/>
  <c r="R29" i="67"/>
  <c r="AB29" i="67"/>
  <c r="AF29" i="67"/>
  <c r="E30" i="67"/>
  <c r="J30" i="67"/>
  <c r="K30" i="67"/>
  <c r="R30" i="67"/>
  <c r="AB30" i="67"/>
  <c r="AF30" i="67"/>
  <c r="J5" i="67"/>
  <c r="J38" i="67" l="1"/>
  <c r="Q41" i="67"/>
  <c r="Q42" i="67"/>
  <c r="AJ14" i="67"/>
  <c r="E40" i="67"/>
  <c r="AJ40" i="67" s="1"/>
  <c r="AF41" i="67"/>
  <c r="AF39" i="67"/>
  <c r="Q38" i="67"/>
  <c r="K39" i="67"/>
  <c r="J41" i="67"/>
  <c r="J39" i="67"/>
  <c r="AJ21" i="67"/>
  <c r="E41" i="67"/>
  <c r="AJ41" i="67" s="1"/>
  <c r="AJ7" i="67"/>
  <c r="E39" i="67"/>
  <c r="AJ39" i="67" s="1"/>
  <c r="AJ28" i="67"/>
  <c r="E42" i="67"/>
  <c r="AJ42" i="67" s="1"/>
  <c r="AB41" i="67"/>
  <c r="AB39" i="67"/>
  <c r="R41" i="67"/>
  <c r="R39" i="67"/>
  <c r="Q39" i="67"/>
  <c r="AB42" i="67"/>
  <c r="AB40" i="67"/>
  <c r="AF42" i="67"/>
  <c r="AF40" i="67"/>
  <c r="R42" i="67"/>
  <c r="R40" i="67"/>
  <c r="K42" i="67"/>
  <c r="K40" i="67"/>
  <c r="Q40" i="67"/>
  <c r="K41" i="67"/>
  <c r="J42" i="67"/>
  <c r="J40" i="67"/>
  <c r="E38" i="67"/>
  <c r="AJ38" i="67" s="1"/>
  <c r="AJ30" i="67"/>
  <c r="AJ10" i="67"/>
  <c r="AJ24" i="67"/>
  <c r="AJ17" i="67"/>
  <c r="G33" i="67"/>
  <c r="G31" i="67"/>
  <c r="AA37" i="67"/>
  <c r="E37" i="67"/>
  <c r="AJ37" i="67" s="1"/>
  <c r="J37" i="67"/>
  <c r="D37" i="67"/>
  <c r="Q37" i="67"/>
  <c r="I37" i="67"/>
  <c r="P37" i="67"/>
  <c r="FO15" i="66"/>
  <c r="FQ13" i="66"/>
  <c r="EN15" i="66"/>
  <c r="FM15" i="66"/>
  <c r="FP15" i="66"/>
  <c r="FQ7" i="66"/>
  <c r="FQ11" i="66"/>
  <c r="EL15" i="66"/>
  <c r="EU15" i="66"/>
  <c r="EM15" i="66"/>
  <c r="FQ9" i="66"/>
  <c r="FE15" i="66"/>
  <c r="ET15" i="66"/>
  <c r="EZ15" i="66"/>
  <c r="ER15" i="66"/>
  <c r="EP15" i="66"/>
  <c r="EQ15" i="66"/>
  <c r="FD15" i="66"/>
  <c r="FQ10" i="66"/>
  <c r="FA15" i="66"/>
  <c r="FQ12" i="66"/>
  <c r="FQ8" i="66"/>
  <c r="EX15" i="66"/>
  <c r="FI15" i="66"/>
  <c r="FH15" i="66"/>
  <c r="EO15" i="66"/>
  <c r="FN15" i="66"/>
  <c r="FJ15" i="66"/>
  <c r="FG15" i="66"/>
  <c r="FL15" i="66"/>
  <c r="EW15" i="66"/>
  <c r="EY15" i="66"/>
  <c r="ES15" i="66"/>
  <c r="FB15" i="66"/>
  <c r="FK15" i="66"/>
  <c r="FQ14" i="66"/>
  <c r="FC15" i="66"/>
  <c r="EV15" i="66"/>
  <c r="FF15" i="66"/>
  <c r="ET28" i="66"/>
  <c r="EU27" i="66"/>
  <c r="EW27" i="66"/>
  <c r="EN28" i="66"/>
  <c r="EM28" i="66"/>
  <c r="FM28" i="66"/>
  <c r="EX28" i="66"/>
  <c r="EY27" i="66"/>
  <c r="ET27" i="66"/>
  <c r="FJ28" i="66"/>
  <c r="FM27" i="66"/>
  <c r="FD28" i="66"/>
  <c r="FA28" i="66"/>
  <c r="FL28" i="66"/>
  <c r="EZ28" i="66"/>
  <c r="FF27" i="66"/>
  <c r="ES27" i="66"/>
  <c r="FH28" i="66"/>
  <c r="FN28" i="66"/>
  <c r="FD27" i="66"/>
  <c r="ES28" i="66"/>
  <c r="EV27" i="66"/>
  <c r="FJ27" i="66"/>
  <c r="FO28" i="66"/>
  <c r="EW28" i="66"/>
  <c r="EM27" i="66"/>
  <c r="EY28" i="66"/>
  <c r="FE28" i="66"/>
  <c r="FI28" i="66"/>
  <c r="FA27" i="66"/>
  <c r="EQ27" i="66"/>
  <c r="FB28" i="66"/>
  <c r="FK28" i="66"/>
  <c r="EX27" i="66"/>
  <c r="EL28" i="66"/>
  <c r="FE27" i="66"/>
  <c r="FF28" i="66"/>
  <c r="FB27" i="66"/>
  <c r="EZ27" i="66"/>
  <c r="FH27" i="66"/>
  <c r="EP27" i="66"/>
  <c r="FG27" i="66"/>
  <c r="FK27" i="66"/>
  <c r="FL27" i="66"/>
  <c r="EN27" i="66"/>
  <c r="ER28" i="66"/>
  <c r="FG28" i="66"/>
  <c r="FN27" i="66"/>
  <c r="EQ28" i="66"/>
  <c r="EP28" i="66"/>
  <c r="FC28" i="66"/>
  <c r="EO27" i="66"/>
  <c r="EU28" i="66"/>
  <c r="FI27" i="66"/>
  <c r="ER27" i="66"/>
  <c r="FC27" i="66"/>
  <c r="FP28" i="66"/>
  <c r="FP27" i="66"/>
  <c r="FO27" i="66"/>
  <c r="EV28" i="66"/>
  <c r="EL27" i="66"/>
  <c r="EO28" i="66"/>
  <c r="Q36" i="67"/>
  <c r="J36" i="67"/>
  <c r="E36" i="67"/>
  <c r="AJ36" i="67" s="1"/>
  <c r="W105" i="7"/>
  <c r="D105" i="7"/>
  <c r="D6" i="21"/>
  <c r="F6" i="21"/>
  <c r="E6" i="21" s="1"/>
  <c r="I6" i="21"/>
  <c r="D7" i="21"/>
  <c r="F7" i="21"/>
  <c r="I7" i="21"/>
  <c r="D8" i="21"/>
  <c r="F8" i="21"/>
  <c r="E8" i="21" s="1"/>
  <c r="I8" i="21"/>
  <c r="D9" i="21"/>
  <c r="F9" i="21"/>
  <c r="E9" i="21" s="1"/>
  <c r="I9" i="21"/>
  <c r="D10" i="21"/>
  <c r="F10" i="21"/>
  <c r="I10" i="21"/>
  <c r="D11" i="21"/>
  <c r="G11" i="21" s="1"/>
  <c r="F11" i="21"/>
  <c r="E11" i="21" s="1"/>
  <c r="I11" i="21"/>
  <c r="K11" i="21" s="1"/>
  <c r="D12" i="21"/>
  <c r="F12" i="21"/>
  <c r="E12" i="21" s="1"/>
  <c r="I12" i="21"/>
  <c r="D13" i="21"/>
  <c r="F13" i="21"/>
  <c r="E13" i="21" s="1"/>
  <c r="I13" i="21"/>
  <c r="D14" i="21"/>
  <c r="F14" i="21"/>
  <c r="I14" i="21"/>
  <c r="D15" i="21"/>
  <c r="F15" i="21"/>
  <c r="E15" i="21" s="1"/>
  <c r="I15" i="21"/>
  <c r="D16" i="21"/>
  <c r="F16" i="21"/>
  <c r="E16" i="21" s="1"/>
  <c r="I16" i="21"/>
  <c r="D17" i="21"/>
  <c r="F17" i="21"/>
  <c r="I17" i="21"/>
  <c r="D18" i="21"/>
  <c r="G18" i="21" s="1"/>
  <c r="F18" i="21"/>
  <c r="E18" i="21" s="1"/>
  <c r="I18" i="21"/>
  <c r="K18" i="21" s="1"/>
  <c r="J18" i="21" s="1"/>
  <c r="H18" i="21" s="1"/>
  <c r="D19" i="21"/>
  <c r="F19" i="21"/>
  <c r="E19" i="21" s="1"/>
  <c r="I19" i="21"/>
  <c r="D20" i="21"/>
  <c r="F20" i="21"/>
  <c r="E20" i="21" s="1"/>
  <c r="I20" i="21"/>
  <c r="D21" i="21"/>
  <c r="F21" i="21"/>
  <c r="I21" i="21"/>
  <c r="D22" i="21"/>
  <c r="F22" i="21"/>
  <c r="E22" i="21" s="1"/>
  <c r="I22" i="21"/>
  <c r="D23" i="21"/>
  <c r="F23" i="21"/>
  <c r="E23" i="21" s="1"/>
  <c r="I23" i="21"/>
  <c r="D24" i="21"/>
  <c r="F24" i="21"/>
  <c r="I24" i="21"/>
  <c r="D25" i="21"/>
  <c r="G25" i="21" s="1"/>
  <c r="F25" i="21"/>
  <c r="E25" i="21" s="1"/>
  <c r="I25" i="21"/>
  <c r="N25" i="21" s="1"/>
  <c r="D26" i="21"/>
  <c r="F26" i="21"/>
  <c r="E26" i="21" s="1"/>
  <c r="I26" i="21"/>
  <c r="D27" i="21"/>
  <c r="F27" i="21"/>
  <c r="E27" i="21" s="1"/>
  <c r="I27" i="21"/>
  <c r="D28" i="21"/>
  <c r="F28" i="21"/>
  <c r="I28" i="21"/>
  <c r="D29" i="21"/>
  <c r="F29" i="21"/>
  <c r="E29" i="21" s="1"/>
  <c r="I29" i="21"/>
  <c r="D30" i="21"/>
  <c r="F30" i="21"/>
  <c r="I30" i="21"/>
  <c r="D31" i="21"/>
  <c r="F31" i="21"/>
  <c r="I31" i="21"/>
  <c r="I5" i="21"/>
  <c r="F5" i="21"/>
  <c r="D5" i="21"/>
  <c r="AK148" i="2"/>
  <c r="AK147" i="2"/>
  <c r="AK146" i="2"/>
  <c r="AK145" i="2"/>
  <c r="AK144" i="2"/>
  <c r="AK143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  <c r="AL148" i="2"/>
  <c r="I37" i="21" l="1"/>
  <c r="I40" i="21"/>
  <c r="I38" i="21"/>
  <c r="I41" i="21"/>
  <c r="I39" i="21"/>
  <c r="F37" i="21"/>
  <c r="E14" i="21"/>
  <c r="F39" i="21"/>
  <c r="E28" i="21"/>
  <c r="F41" i="21"/>
  <c r="E21" i="21"/>
  <c r="F40" i="21"/>
  <c r="E7" i="21"/>
  <c r="F38" i="21"/>
  <c r="AE35" i="67"/>
  <c r="AG35" i="67" s="1"/>
  <c r="AE34" i="67"/>
  <c r="AG34" i="67" s="1"/>
  <c r="AH34" i="67" s="1"/>
  <c r="D39" i="21"/>
  <c r="D37" i="21"/>
  <c r="D40" i="21"/>
  <c r="D41" i="21"/>
  <c r="D38" i="21"/>
  <c r="E30" i="21"/>
  <c r="E17" i="21"/>
  <c r="E24" i="21"/>
  <c r="E31" i="21"/>
  <c r="E5" i="21"/>
  <c r="E37" i="21" s="1"/>
  <c r="E10" i="21"/>
  <c r="K29" i="21"/>
  <c r="J29" i="21" s="1"/>
  <c r="M8" i="21"/>
  <c r="K22" i="21"/>
  <c r="J22" i="21" s="1"/>
  <c r="M15" i="21"/>
  <c r="G15" i="21"/>
  <c r="G22" i="21"/>
  <c r="G29" i="21"/>
  <c r="G8" i="21"/>
  <c r="G24" i="21"/>
  <c r="G31" i="21"/>
  <c r="G10" i="21"/>
  <c r="G17" i="21"/>
  <c r="F37" i="67"/>
  <c r="AE14" i="67"/>
  <c r="AE17" i="67"/>
  <c r="AE32" i="67"/>
  <c r="AE7" i="67"/>
  <c r="AE11" i="67"/>
  <c r="AE15" i="67"/>
  <c r="AE5" i="67"/>
  <c r="AE8" i="67"/>
  <c r="AE21" i="67"/>
  <c r="AE23" i="67"/>
  <c r="AE28" i="67"/>
  <c r="AE25" i="67"/>
  <c r="AE22" i="67"/>
  <c r="AE19" i="67"/>
  <c r="AE33" i="67"/>
  <c r="AE16" i="67"/>
  <c r="AE13" i="67"/>
  <c r="AE12" i="67"/>
  <c r="AE10" i="67"/>
  <c r="AE9" i="67"/>
  <c r="AE20" i="67"/>
  <c r="AE26" i="67"/>
  <c r="AE24" i="67"/>
  <c r="AE6" i="67"/>
  <c r="AE18" i="67"/>
  <c r="AE29" i="67"/>
  <c r="AE31" i="67"/>
  <c r="AE27" i="67"/>
  <c r="AE30" i="67"/>
  <c r="FQ15" i="66"/>
  <c r="FQ28" i="66"/>
  <c r="FQ27" i="66"/>
  <c r="F36" i="21"/>
  <c r="E36" i="21" s="1"/>
  <c r="I36" i="21"/>
  <c r="N13" i="21"/>
  <c r="M20" i="21"/>
  <c r="M27" i="21"/>
  <c r="M6" i="21"/>
  <c r="G13" i="21"/>
  <c r="G27" i="21"/>
  <c r="G20" i="21"/>
  <c r="G6" i="21"/>
  <c r="G30" i="21"/>
  <c r="K9" i="21"/>
  <c r="L9" i="21" s="1"/>
  <c r="G23" i="21"/>
  <c r="N30" i="21"/>
  <c r="K16" i="21"/>
  <c r="J16" i="21" s="1"/>
  <c r="G16" i="21"/>
  <c r="K23" i="21"/>
  <c r="L23" i="21" s="1"/>
  <c r="M12" i="21"/>
  <c r="G26" i="21"/>
  <c r="N19" i="21"/>
  <c r="G12" i="21"/>
  <c r="G19" i="21"/>
  <c r="M26" i="21"/>
  <c r="G14" i="21"/>
  <c r="M21" i="21"/>
  <c r="K28" i="21"/>
  <c r="G21" i="21"/>
  <c r="G28" i="21"/>
  <c r="G7" i="21"/>
  <c r="N7" i="21"/>
  <c r="M14" i="21"/>
  <c r="W156" i="7"/>
  <c r="D158" i="15"/>
  <c r="R158" i="15"/>
  <c r="D156" i="7"/>
  <c r="K17" i="21"/>
  <c r="K24" i="21"/>
  <c r="N31" i="21"/>
  <c r="K10" i="21"/>
  <c r="G5" i="21"/>
  <c r="D36" i="21"/>
  <c r="D107" i="15"/>
  <c r="N16" i="21"/>
  <c r="K27" i="21"/>
  <c r="N29" i="21"/>
  <c r="M29" i="21"/>
  <c r="O11" i="21"/>
  <c r="K15" i="21"/>
  <c r="M30" i="21"/>
  <c r="K30" i="21"/>
  <c r="K12" i="21"/>
  <c r="O10" i="21"/>
  <c r="J11" i="21"/>
  <c r="H11" i="21" s="1"/>
  <c r="L11" i="21"/>
  <c r="O17" i="21"/>
  <c r="O16" i="21"/>
  <c r="N11" i="21"/>
  <c r="N10" i="21"/>
  <c r="O23" i="21"/>
  <c r="O22" i="21"/>
  <c r="N17" i="21"/>
  <c r="O12" i="21"/>
  <c r="M11" i="21"/>
  <c r="N8" i="21"/>
  <c r="O28" i="21"/>
  <c r="N23" i="21"/>
  <c r="N22" i="21"/>
  <c r="O18" i="21"/>
  <c r="M17" i="21"/>
  <c r="N12" i="21"/>
  <c r="K8" i="21"/>
  <c r="N28" i="21"/>
  <c r="O24" i="21"/>
  <c r="M23" i="21"/>
  <c r="N18" i="21"/>
  <c r="O6" i="21"/>
  <c r="N24" i="21"/>
  <c r="M18" i="21"/>
  <c r="N6" i="21"/>
  <c r="O29" i="21"/>
  <c r="M24" i="21"/>
  <c r="K6" i="21"/>
  <c r="O30" i="21"/>
  <c r="K21" i="21"/>
  <c r="M31" i="21"/>
  <c r="K26" i="21"/>
  <c r="M25" i="21"/>
  <c r="K20" i="21"/>
  <c r="M19" i="21"/>
  <c r="K14" i="21"/>
  <c r="M13" i="21"/>
  <c r="M7" i="21"/>
  <c r="K31" i="21"/>
  <c r="K25" i="21"/>
  <c r="K19" i="21"/>
  <c r="K13" i="21"/>
  <c r="G9" i="21"/>
  <c r="K7" i="21"/>
  <c r="L18" i="21"/>
  <c r="M28" i="21"/>
  <c r="O27" i="21"/>
  <c r="M22" i="21"/>
  <c r="O21" i="21"/>
  <c r="M16" i="21"/>
  <c r="O15" i="21"/>
  <c r="M10" i="21"/>
  <c r="O9" i="21"/>
  <c r="N27" i="21"/>
  <c r="N21" i="21"/>
  <c r="N15" i="21"/>
  <c r="N9" i="21"/>
  <c r="O26" i="21"/>
  <c r="O20" i="21"/>
  <c r="O14" i="21"/>
  <c r="M9" i="21"/>
  <c r="O8" i="21"/>
  <c r="N26" i="21"/>
  <c r="N20" i="21"/>
  <c r="N14" i="21"/>
  <c r="O31" i="21"/>
  <c r="O25" i="21"/>
  <c r="O19" i="21"/>
  <c r="O13" i="21"/>
  <c r="O7" i="21"/>
  <c r="V170" i="7"/>
  <c r="V130" i="7"/>
  <c r="V80" i="7"/>
  <c r="V24" i="7"/>
  <c r="V4" i="7"/>
  <c r="W170" i="7"/>
  <c r="W52" i="7"/>
  <c r="W24" i="7"/>
  <c r="W4" i="7"/>
  <c r="V52" i="7"/>
  <c r="V105" i="7"/>
  <c r="E40" i="21" l="1"/>
  <c r="N40" i="21"/>
  <c r="E39" i="21"/>
  <c r="E38" i="21"/>
  <c r="E41" i="21"/>
  <c r="AE43" i="67"/>
  <c r="G37" i="21"/>
  <c r="AE39" i="67"/>
  <c r="M40" i="21"/>
  <c r="K40" i="21"/>
  <c r="N39" i="21"/>
  <c r="M38" i="21"/>
  <c r="M39" i="21"/>
  <c r="J28" i="21"/>
  <c r="K41" i="21"/>
  <c r="N38" i="21"/>
  <c r="O40" i="21"/>
  <c r="O39" i="21"/>
  <c r="K38" i="21"/>
  <c r="N41" i="21"/>
  <c r="K39" i="21"/>
  <c r="O41" i="21"/>
  <c r="O38" i="21"/>
  <c r="M41" i="21"/>
  <c r="G41" i="21"/>
  <c r="G40" i="21"/>
  <c r="G39" i="21"/>
  <c r="G38" i="21"/>
  <c r="AE42" i="67"/>
  <c r="AE40" i="67"/>
  <c r="AE41" i="67"/>
  <c r="AE38" i="67"/>
  <c r="AH35" i="67"/>
  <c r="AG43" i="67"/>
  <c r="AG32" i="67"/>
  <c r="AG33" i="67"/>
  <c r="L29" i="21"/>
  <c r="L22" i="21"/>
  <c r="H29" i="21"/>
  <c r="J15" i="21"/>
  <c r="H22" i="21"/>
  <c r="AG31" i="67"/>
  <c r="L10" i="21"/>
  <c r="L24" i="21"/>
  <c r="L17" i="21"/>
  <c r="AE37" i="67"/>
  <c r="G36" i="21"/>
  <c r="J6" i="21"/>
  <c r="J27" i="21"/>
  <c r="J23" i="21"/>
  <c r="H23" i="21" s="1"/>
  <c r="L16" i="21"/>
  <c r="J9" i="21"/>
  <c r="H9" i="21" s="1"/>
  <c r="H16" i="21"/>
  <c r="J30" i="21"/>
  <c r="L12" i="21"/>
  <c r="L28" i="21"/>
  <c r="J21" i="21"/>
  <c r="J10" i="21"/>
  <c r="J17" i="21"/>
  <c r="J24" i="21"/>
  <c r="L27" i="21"/>
  <c r="J12" i="21"/>
  <c r="L15" i="21"/>
  <c r="L6" i="21"/>
  <c r="L30" i="21"/>
  <c r="L21" i="21"/>
  <c r="L8" i="21"/>
  <c r="J8" i="21"/>
  <c r="L14" i="21"/>
  <c r="J14" i="21"/>
  <c r="J7" i="21"/>
  <c r="L7" i="21"/>
  <c r="L20" i="21"/>
  <c r="J20" i="21"/>
  <c r="J25" i="21"/>
  <c r="H25" i="21" s="1"/>
  <c r="L25" i="21"/>
  <c r="J31" i="21"/>
  <c r="L31" i="21"/>
  <c r="J13" i="21"/>
  <c r="L13" i="21"/>
  <c r="L26" i="21"/>
  <c r="J26" i="21"/>
  <c r="J19" i="21"/>
  <c r="L19" i="21"/>
  <c r="V191" i="7"/>
  <c r="W80" i="7"/>
  <c r="W130" i="7"/>
  <c r="L41" i="21" l="1"/>
  <c r="J41" i="21"/>
  <c r="L39" i="21"/>
  <c r="L40" i="21"/>
  <c r="L38" i="21"/>
  <c r="J38" i="21"/>
  <c r="J39" i="21"/>
  <c r="H28" i="21"/>
  <c r="J40" i="21"/>
  <c r="AH32" i="67"/>
  <c r="AH33" i="67"/>
  <c r="H15" i="21"/>
  <c r="H8" i="21"/>
  <c r="AH31" i="67"/>
  <c r="H17" i="21"/>
  <c r="H10" i="21"/>
  <c r="H24" i="21"/>
  <c r="W191" i="7"/>
  <c r="H27" i="21"/>
  <c r="H13" i="21"/>
  <c r="H6" i="21"/>
  <c r="H20" i="21"/>
  <c r="H30" i="21"/>
  <c r="H26" i="21"/>
  <c r="H12" i="21"/>
  <c r="H19" i="21"/>
  <c r="H7" i="21"/>
  <c r="H14" i="21"/>
  <c r="H21" i="21"/>
  <c r="H31" i="21"/>
  <c r="DB81" i="7"/>
  <c r="DB53" i="7"/>
  <c r="CX53" i="7"/>
  <c r="CX154" i="7"/>
  <c r="CX171" i="7"/>
  <c r="F3" i="69"/>
  <c r="F4" i="69"/>
  <c r="F5" i="69"/>
  <c r="F6" i="69"/>
  <c r="F7" i="69"/>
  <c r="F8" i="69"/>
  <c r="F9" i="69"/>
  <c r="F10" i="69"/>
  <c r="F11" i="69"/>
  <c r="F12" i="69"/>
  <c r="F13" i="69"/>
  <c r="F14" i="69"/>
  <c r="F15" i="69"/>
  <c r="F16" i="69"/>
  <c r="F17" i="69"/>
  <c r="F18" i="69"/>
  <c r="F19" i="69"/>
  <c r="F20" i="69"/>
  <c r="F21" i="69"/>
  <c r="F22" i="69"/>
  <c r="F23" i="69"/>
  <c r="F24" i="69"/>
  <c r="F25" i="69"/>
  <c r="F26" i="69"/>
  <c r="F27" i="69"/>
  <c r="F28" i="69"/>
  <c r="F29" i="69"/>
  <c r="F30" i="69"/>
  <c r="F31" i="69"/>
  <c r="F32" i="69"/>
  <c r="F33" i="69"/>
  <c r="F34" i="69"/>
  <c r="F35" i="69"/>
  <c r="F36" i="69"/>
  <c r="F37" i="69"/>
  <c r="F38" i="69"/>
  <c r="F39" i="69"/>
  <c r="F40" i="69"/>
  <c r="F41" i="69"/>
  <c r="F42" i="69"/>
  <c r="F43" i="69"/>
  <c r="F44" i="69"/>
  <c r="F45" i="69"/>
  <c r="F46" i="69"/>
  <c r="F47" i="69"/>
  <c r="F48" i="69"/>
  <c r="F49" i="69"/>
  <c r="F50" i="69"/>
  <c r="F51" i="69"/>
  <c r="F52" i="69"/>
  <c r="F53" i="69"/>
  <c r="F54" i="69"/>
  <c r="F55" i="69"/>
  <c r="F56" i="69"/>
  <c r="F57" i="69"/>
  <c r="F58" i="69"/>
  <c r="F59" i="69"/>
  <c r="F60" i="69"/>
  <c r="F61" i="69"/>
  <c r="F62" i="69"/>
  <c r="F63" i="69"/>
  <c r="F64" i="69"/>
  <c r="F65" i="69"/>
  <c r="F66" i="69"/>
  <c r="F67" i="69"/>
  <c r="F68" i="69"/>
  <c r="F69" i="69"/>
  <c r="F70" i="69"/>
  <c r="F71" i="69"/>
  <c r="F72" i="69"/>
  <c r="F73" i="69"/>
  <c r="F74" i="69"/>
  <c r="F75" i="69"/>
  <c r="F76" i="69"/>
  <c r="F77" i="69"/>
  <c r="F78" i="69"/>
  <c r="F79" i="69"/>
  <c r="F80" i="69"/>
  <c r="F81" i="69"/>
  <c r="F82" i="69"/>
  <c r="F83" i="69"/>
  <c r="F84" i="69"/>
  <c r="F85" i="69"/>
  <c r="F86" i="69"/>
  <c r="F87" i="69"/>
  <c r="F88" i="69"/>
  <c r="F89" i="69"/>
  <c r="F90" i="69"/>
  <c r="F91" i="69"/>
  <c r="F92" i="69"/>
  <c r="F93" i="69"/>
  <c r="F94" i="69"/>
  <c r="F95" i="69"/>
  <c r="F96" i="69"/>
  <c r="F97" i="69"/>
  <c r="F98" i="69"/>
  <c r="F99" i="69"/>
  <c r="F100" i="69"/>
  <c r="F101" i="69"/>
  <c r="F102" i="69"/>
  <c r="F103" i="69"/>
  <c r="F104" i="69"/>
  <c r="F105" i="69"/>
  <c r="F106" i="69"/>
  <c r="F107" i="69"/>
  <c r="F108" i="69"/>
  <c r="F109" i="69"/>
  <c r="F110" i="69"/>
  <c r="F111" i="69"/>
  <c r="F112" i="69"/>
  <c r="F113" i="69"/>
  <c r="F114" i="69"/>
  <c r="F115" i="69"/>
  <c r="F116" i="69"/>
  <c r="F117" i="69"/>
  <c r="F118" i="69"/>
  <c r="F119" i="69"/>
  <c r="F120" i="69"/>
  <c r="F121" i="69"/>
  <c r="F122" i="69"/>
  <c r="F123" i="69"/>
  <c r="F124" i="69"/>
  <c r="F125" i="69"/>
  <c r="F126" i="69"/>
  <c r="F127" i="69"/>
  <c r="F128" i="69"/>
  <c r="F129" i="69"/>
  <c r="F130" i="69"/>
  <c r="F131" i="69"/>
  <c r="F132" i="69"/>
  <c r="F133" i="69"/>
  <c r="F134" i="69"/>
  <c r="F135" i="69"/>
  <c r="F136" i="69"/>
  <c r="F137" i="69"/>
  <c r="F138" i="69"/>
  <c r="F139" i="69"/>
  <c r="F140" i="69"/>
  <c r="F141" i="69"/>
  <c r="F142" i="69"/>
  <c r="F143" i="69"/>
  <c r="F144" i="69"/>
  <c r="F145" i="69"/>
  <c r="F146" i="69"/>
  <c r="F147" i="69"/>
  <c r="F148" i="69"/>
  <c r="F149" i="69"/>
  <c r="F150" i="69"/>
  <c r="F151" i="69"/>
  <c r="F152" i="69"/>
  <c r="F153" i="69"/>
  <c r="F154" i="69"/>
  <c r="F155" i="69"/>
  <c r="F156" i="69"/>
  <c r="F157" i="69"/>
  <c r="F158" i="69"/>
  <c r="F159" i="69"/>
  <c r="F160" i="69"/>
  <c r="F161" i="69"/>
  <c r="F162" i="69"/>
  <c r="F163" i="69"/>
  <c r="F164" i="69"/>
  <c r="F165" i="69"/>
  <c r="F166" i="69"/>
  <c r="F167" i="69"/>
  <c r="F168" i="69"/>
  <c r="F169" i="69"/>
  <c r="F170" i="69"/>
  <c r="F171" i="69"/>
  <c r="F172" i="69"/>
  <c r="F173" i="69"/>
  <c r="F174" i="69"/>
  <c r="F175" i="69"/>
  <c r="F176" i="69"/>
  <c r="F177" i="69"/>
  <c r="F178" i="69"/>
  <c r="F179" i="69"/>
  <c r="F180" i="69"/>
  <c r="F2" i="69"/>
  <c r="E3" i="69"/>
  <c r="E4" i="69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E65" i="69"/>
  <c r="E66" i="69"/>
  <c r="E67" i="69"/>
  <c r="E68" i="69"/>
  <c r="E69" i="69"/>
  <c r="E70" i="69"/>
  <c r="E71" i="69"/>
  <c r="E72" i="69"/>
  <c r="E73" i="69"/>
  <c r="E74" i="69"/>
  <c r="E75" i="69"/>
  <c r="E76" i="69"/>
  <c r="E77" i="69"/>
  <c r="E78" i="69"/>
  <c r="E79" i="69"/>
  <c r="E80" i="69"/>
  <c r="E81" i="69"/>
  <c r="E82" i="69"/>
  <c r="E83" i="69"/>
  <c r="E84" i="69"/>
  <c r="E85" i="69"/>
  <c r="E86" i="69"/>
  <c r="E87" i="69"/>
  <c r="E88" i="69"/>
  <c r="E89" i="69"/>
  <c r="E90" i="69"/>
  <c r="E91" i="69"/>
  <c r="E92" i="69"/>
  <c r="E93" i="69"/>
  <c r="E94" i="69"/>
  <c r="E95" i="69"/>
  <c r="E96" i="69"/>
  <c r="E97" i="69"/>
  <c r="E98" i="69"/>
  <c r="E99" i="69"/>
  <c r="E100" i="69"/>
  <c r="E101" i="69"/>
  <c r="E102" i="69"/>
  <c r="E103" i="69"/>
  <c r="E104" i="69"/>
  <c r="E105" i="69"/>
  <c r="E106" i="69"/>
  <c r="E107" i="69"/>
  <c r="E108" i="69"/>
  <c r="E109" i="69"/>
  <c r="E110" i="69"/>
  <c r="E111" i="69"/>
  <c r="E112" i="69"/>
  <c r="E113" i="69"/>
  <c r="E114" i="69"/>
  <c r="E115" i="69"/>
  <c r="E116" i="69"/>
  <c r="E117" i="69"/>
  <c r="E118" i="69"/>
  <c r="E119" i="69"/>
  <c r="E120" i="69"/>
  <c r="E121" i="69"/>
  <c r="E122" i="69"/>
  <c r="E123" i="69"/>
  <c r="E124" i="69"/>
  <c r="E125" i="69"/>
  <c r="E126" i="69"/>
  <c r="E127" i="69"/>
  <c r="E128" i="69"/>
  <c r="E129" i="69"/>
  <c r="E130" i="69"/>
  <c r="E131" i="69"/>
  <c r="E132" i="69"/>
  <c r="E133" i="69"/>
  <c r="E134" i="69"/>
  <c r="E135" i="69"/>
  <c r="E136" i="69"/>
  <c r="E137" i="69"/>
  <c r="E138" i="69"/>
  <c r="E139" i="69"/>
  <c r="E140" i="69"/>
  <c r="E141" i="69"/>
  <c r="E142" i="69"/>
  <c r="E143" i="69"/>
  <c r="E144" i="69"/>
  <c r="E145" i="69"/>
  <c r="E146" i="69"/>
  <c r="E147" i="69"/>
  <c r="E148" i="69"/>
  <c r="E149" i="69"/>
  <c r="E150" i="69"/>
  <c r="E151" i="69"/>
  <c r="E152" i="69"/>
  <c r="E153" i="69"/>
  <c r="E154" i="69"/>
  <c r="E155" i="69"/>
  <c r="E156" i="69"/>
  <c r="E157" i="69"/>
  <c r="E158" i="69"/>
  <c r="E159" i="69"/>
  <c r="E160" i="69"/>
  <c r="E161" i="69"/>
  <c r="E162" i="69"/>
  <c r="E163" i="69"/>
  <c r="E164" i="69"/>
  <c r="E165" i="69"/>
  <c r="E166" i="69"/>
  <c r="E167" i="69"/>
  <c r="E168" i="69"/>
  <c r="E169" i="69"/>
  <c r="E170" i="69"/>
  <c r="E171" i="69"/>
  <c r="E172" i="69"/>
  <c r="E173" i="69"/>
  <c r="E174" i="69"/>
  <c r="E175" i="69"/>
  <c r="E176" i="69"/>
  <c r="E177" i="69"/>
  <c r="E178" i="69"/>
  <c r="E179" i="69"/>
  <c r="E180" i="69"/>
  <c r="E2" i="69"/>
  <c r="D3" i="69"/>
  <c r="D4" i="69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D43" i="69"/>
  <c r="D44" i="69"/>
  <c r="D45" i="69"/>
  <c r="D46" i="69"/>
  <c r="D47" i="69"/>
  <c r="D48" i="69"/>
  <c r="D49" i="69"/>
  <c r="D50" i="69"/>
  <c r="D51" i="69"/>
  <c r="D52" i="69"/>
  <c r="D53" i="69"/>
  <c r="D54" i="69"/>
  <c r="D55" i="69"/>
  <c r="D56" i="69"/>
  <c r="D57" i="69"/>
  <c r="D58" i="69"/>
  <c r="D59" i="69"/>
  <c r="D60" i="69"/>
  <c r="D61" i="69"/>
  <c r="D62" i="69"/>
  <c r="D63" i="69"/>
  <c r="D64" i="69"/>
  <c r="D65" i="69"/>
  <c r="D66" i="69"/>
  <c r="D67" i="69"/>
  <c r="D68" i="69"/>
  <c r="D69" i="69"/>
  <c r="D70" i="69"/>
  <c r="D71" i="69"/>
  <c r="D72" i="69"/>
  <c r="D73" i="69"/>
  <c r="D74" i="69"/>
  <c r="D75" i="69"/>
  <c r="D76" i="69"/>
  <c r="D77" i="69"/>
  <c r="D78" i="69"/>
  <c r="D79" i="69"/>
  <c r="D80" i="69"/>
  <c r="D81" i="69"/>
  <c r="D82" i="69"/>
  <c r="D83" i="69"/>
  <c r="D84" i="69"/>
  <c r="D85" i="69"/>
  <c r="D86" i="69"/>
  <c r="D87" i="69"/>
  <c r="D88" i="69"/>
  <c r="D89" i="69"/>
  <c r="D90" i="69"/>
  <c r="D91" i="69"/>
  <c r="D92" i="69"/>
  <c r="D93" i="69"/>
  <c r="D94" i="69"/>
  <c r="D95" i="69"/>
  <c r="D96" i="69"/>
  <c r="D97" i="69"/>
  <c r="D98" i="69"/>
  <c r="D99" i="69"/>
  <c r="D100" i="69"/>
  <c r="D101" i="69"/>
  <c r="D102" i="69"/>
  <c r="D103" i="69"/>
  <c r="D104" i="69"/>
  <c r="D105" i="69"/>
  <c r="D106" i="69"/>
  <c r="D107" i="69"/>
  <c r="D108" i="69"/>
  <c r="D109" i="69"/>
  <c r="D110" i="69"/>
  <c r="D111" i="69"/>
  <c r="D112" i="69"/>
  <c r="D113" i="69"/>
  <c r="D114" i="69"/>
  <c r="D115" i="69"/>
  <c r="D116" i="69"/>
  <c r="D117" i="69"/>
  <c r="D118" i="69"/>
  <c r="D119" i="69"/>
  <c r="D120" i="69"/>
  <c r="D121" i="69"/>
  <c r="D122" i="69"/>
  <c r="D123" i="69"/>
  <c r="D124" i="69"/>
  <c r="D125" i="69"/>
  <c r="D126" i="69"/>
  <c r="D127" i="69"/>
  <c r="D128" i="69"/>
  <c r="D129" i="69"/>
  <c r="D130" i="69"/>
  <c r="D131" i="69"/>
  <c r="D132" i="69"/>
  <c r="D133" i="69"/>
  <c r="D134" i="69"/>
  <c r="D135" i="69"/>
  <c r="D136" i="69"/>
  <c r="D137" i="69"/>
  <c r="D138" i="69"/>
  <c r="D139" i="69"/>
  <c r="D140" i="69"/>
  <c r="D141" i="69"/>
  <c r="D142" i="69"/>
  <c r="D143" i="69"/>
  <c r="D144" i="69"/>
  <c r="D145" i="69"/>
  <c r="D146" i="69"/>
  <c r="D147" i="69"/>
  <c r="D148" i="69"/>
  <c r="D149" i="69"/>
  <c r="D150" i="69"/>
  <c r="D151" i="69"/>
  <c r="D152" i="69"/>
  <c r="D153" i="69"/>
  <c r="D154" i="69"/>
  <c r="D155" i="69"/>
  <c r="D156" i="69"/>
  <c r="D157" i="69"/>
  <c r="D158" i="69"/>
  <c r="D159" i="69"/>
  <c r="D160" i="69"/>
  <c r="D161" i="69"/>
  <c r="D162" i="69"/>
  <c r="D163" i="69"/>
  <c r="D164" i="69"/>
  <c r="D165" i="69"/>
  <c r="D166" i="69"/>
  <c r="D167" i="69"/>
  <c r="D168" i="69"/>
  <c r="D169" i="69"/>
  <c r="D170" i="69"/>
  <c r="D171" i="69"/>
  <c r="D172" i="69"/>
  <c r="D173" i="69"/>
  <c r="D174" i="69"/>
  <c r="D175" i="69"/>
  <c r="D176" i="69"/>
  <c r="D177" i="69"/>
  <c r="D178" i="69"/>
  <c r="D179" i="69"/>
  <c r="D180" i="69"/>
  <c r="D2" i="69"/>
  <c r="C3" i="69"/>
  <c r="C4" i="69"/>
  <c r="C5" i="69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C150" i="69"/>
  <c r="C151" i="69"/>
  <c r="C152" i="69"/>
  <c r="C153" i="69"/>
  <c r="C154" i="69"/>
  <c r="C155" i="69"/>
  <c r="C156" i="69"/>
  <c r="C157" i="69"/>
  <c r="C158" i="69"/>
  <c r="C159" i="69"/>
  <c r="C160" i="69"/>
  <c r="C161" i="69"/>
  <c r="C162" i="69"/>
  <c r="C163" i="69"/>
  <c r="C164" i="69"/>
  <c r="C165" i="69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2" i="69"/>
  <c r="A3" i="69"/>
  <c r="B3" i="69" s="1"/>
  <c r="A4" i="69"/>
  <c r="B4" i="69" s="1"/>
  <c r="A5" i="69"/>
  <c r="B5" i="69" s="1"/>
  <c r="A6" i="69"/>
  <c r="B6" i="69" s="1"/>
  <c r="A7" i="69"/>
  <c r="B7" i="69" s="1"/>
  <c r="A8" i="69"/>
  <c r="B8" i="69" s="1"/>
  <c r="A9" i="69"/>
  <c r="B9" i="69" s="1"/>
  <c r="A10" i="69"/>
  <c r="B10" i="69" s="1"/>
  <c r="A11" i="69"/>
  <c r="B11" i="69" s="1"/>
  <c r="A12" i="69"/>
  <c r="B12" i="69" s="1"/>
  <c r="A13" i="69"/>
  <c r="B13" i="69" s="1"/>
  <c r="A14" i="69"/>
  <c r="B14" i="69" s="1"/>
  <c r="A15" i="69"/>
  <c r="B15" i="69" s="1"/>
  <c r="A16" i="69"/>
  <c r="B16" i="69" s="1"/>
  <c r="A17" i="69"/>
  <c r="B17" i="69" s="1"/>
  <c r="A18" i="69"/>
  <c r="B18" i="69" s="1"/>
  <c r="A19" i="69"/>
  <c r="B19" i="69" s="1"/>
  <c r="A20" i="69"/>
  <c r="B20" i="69" s="1"/>
  <c r="A21" i="69"/>
  <c r="B21" i="69" s="1"/>
  <c r="A22" i="69"/>
  <c r="B22" i="69" s="1"/>
  <c r="A23" i="69"/>
  <c r="B23" i="69" s="1"/>
  <c r="A24" i="69"/>
  <c r="B24" i="69" s="1"/>
  <c r="A25" i="69"/>
  <c r="B25" i="69" s="1"/>
  <c r="A26" i="69"/>
  <c r="B26" i="69" s="1"/>
  <c r="A27" i="69"/>
  <c r="B27" i="69" s="1"/>
  <c r="A28" i="69"/>
  <c r="B28" i="69" s="1"/>
  <c r="A29" i="69"/>
  <c r="B29" i="69" s="1"/>
  <c r="A30" i="69"/>
  <c r="B30" i="69" s="1"/>
  <c r="A31" i="69"/>
  <c r="B31" i="69" s="1"/>
  <c r="A32" i="69"/>
  <c r="B32" i="69" s="1"/>
  <c r="A33" i="69"/>
  <c r="B33" i="69" s="1"/>
  <c r="A34" i="69"/>
  <c r="B34" i="69" s="1"/>
  <c r="A35" i="69"/>
  <c r="B35" i="69" s="1"/>
  <c r="A36" i="69"/>
  <c r="B36" i="69" s="1"/>
  <c r="A37" i="69"/>
  <c r="B37" i="69" s="1"/>
  <c r="A38" i="69"/>
  <c r="B38" i="69" s="1"/>
  <c r="A39" i="69"/>
  <c r="B39" i="69" s="1"/>
  <c r="A40" i="69"/>
  <c r="B40" i="69" s="1"/>
  <c r="A41" i="69"/>
  <c r="B41" i="69" s="1"/>
  <c r="A42" i="69"/>
  <c r="B42" i="69" s="1"/>
  <c r="A43" i="69"/>
  <c r="B43" i="69" s="1"/>
  <c r="A44" i="69"/>
  <c r="B44" i="69" s="1"/>
  <c r="A45" i="69"/>
  <c r="B45" i="69" s="1"/>
  <c r="A46" i="69"/>
  <c r="B46" i="69" s="1"/>
  <c r="A47" i="69"/>
  <c r="B47" i="69" s="1"/>
  <c r="A48" i="69"/>
  <c r="B48" i="69" s="1"/>
  <c r="A49" i="69"/>
  <c r="B49" i="69" s="1"/>
  <c r="A50" i="69"/>
  <c r="B50" i="69" s="1"/>
  <c r="A51" i="69"/>
  <c r="B51" i="69" s="1"/>
  <c r="A52" i="69"/>
  <c r="B52" i="69" s="1"/>
  <c r="A53" i="69"/>
  <c r="B53" i="69" s="1"/>
  <c r="A54" i="69"/>
  <c r="B54" i="69" s="1"/>
  <c r="A55" i="69"/>
  <c r="B55" i="69" s="1"/>
  <c r="A56" i="69"/>
  <c r="B56" i="69" s="1"/>
  <c r="A57" i="69"/>
  <c r="B57" i="69" s="1"/>
  <c r="A58" i="69"/>
  <c r="B58" i="69" s="1"/>
  <c r="A59" i="69"/>
  <c r="B59" i="69" s="1"/>
  <c r="A60" i="69"/>
  <c r="B60" i="69" s="1"/>
  <c r="A61" i="69"/>
  <c r="B61" i="69" s="1"/>
  <c r="A62" i="69"/>
  <c r="B62" i="69" s="1"/>
  <c r="A63" i="69"/>
  <c r="B63" i="69" s="1"/>
  <c r="A64" i="69"/>
  <c r="B64" i="69" s="1"/>
  <c r="A65" i="69"/>
  <c r="B65" i="69" s="1"/>
  <c r="A66" i="69"/>
  <c r="B66" i="69" s="1"/>
  <c r="A67" i="69"/>
  <c r="B67" i="69" s="1"/>
  <c r="A68" i="69"/>
  <c r="B68" i="69" s="1"/>
  <c r="A69" i="69"/>
  <c r="B69" i="69" s="1"/>
  <c r="A70" i="69"/>
  <c r="B70" i="69" s="1"/>
  <c r="A71" i="69"/>
  <c r="B71" i="69" s="1"/>
  <c r="A72" i="69"/>
  <c r="B72" i="69" s="1"/>
  <c r="A73" i="69"/>
  <c r="B73" i="69" s="1"/>
  <c r="A74" i="69"/>
  <c r="B74" i="69" s="1"/>
  <c r="A75" i="69"/>
  <c r="B75" i="69" s="1"/>
  <c r="A76" i="69"/>
  <c r="B76" i="69" s="1"/>
  <c r="A77" i="69"/>
  <c r="B77" i="69" s="1"/>
  <c r="A78" i="69"/>
  <c r="B78" i="69" s="1"/>
  <c r="A79" i="69"/>
  <c r="B79" i="69" s="1"/>
  <c r="A80" i="69"/>
  <c r="B80" i="69" s="1"/>
  <c r="A81" i="69"/>
  <c r="B81" i="69" s="1"/>
  <c r="A82" i="69"/>
  <c r="B82" i="69" s="1"/>
  <c r="A83" i="69"/>
  <c r="B83" i="69" s="1"/>
  <c r="A84" i="69"/>
  <c r="B84" i="69" s="1"/>
  <c r="A85" i="69"/>
  <c r="B85" i="69" s="1"/>
  <c r="A86" i="69"/>
  <c r="B86" i="69" s="1"/>
  <c r="A87" i="69"/>
  <c r="B87" i="69" s="1"/>
  <c r="A88" i="69"/>
  <c r="B88" i="69" s="1"/>
  <c r="A89" i="69"/>
  <c r="B89" i="69" s="1"/>
  <c r="A90" i="69"/>
  <c r="B90" i="69" s="1"/>
  <c r="A91" i="69"/>
  <c r="B91" i="69" s="1"/>
  <c r="A92" i="69"/>
  <c r="B92" i="69" s="1"/>
  <c r="A93" i="69"/>
  <c r="B93" i="69" s="1"/>
  <c r="A94" i="69"/>
  <c r="B94" i="69" s="1"/>
  <c r="A95" i="69"/>
  <c r="B95" i="69" s="1"/>
  <c r="A96" i="69"/>
  <c r="B96" i="69" s="1"/>
  <c r="A97" i="69"/>
  <c r="B97" i="69" s="1"/>
  <c r="A98" i="69"/>
  <c r="B98" i="69" s="1"/>
  <c r="A99" i="69"/>
  <c r="B99" i="69" s="1"/>
  <c r="A100" i="69"/>
  <c r="B100" i="69" s="1"/>
  <c r="A101" i="69"/>
  <c r="B101" i="69" s="1"/>
  <c r="A102" i="69"/>
  <c r="B102" i="69" s="1"/>
  <c r="A103" i="69"/>
  <c r="B103" i="69" s="1"/>
  <c r="A104" i="69"/>
  <c r="B104" i="69" s="1"/>
  <c r="A105" i="69"/>
  <c r="B105" i="69" s="1"/>
  <c r="A106" i="69"/>
  <c r="B106" i="69" s="1"/>
  <c r="A107" i="69"/>
  <c r="B107" i="69" s="1"/>
  <c r="A108" i="69"/>
  <c r="B108" i="69" s="1"/>
  <c r="A109" i="69"/>
  <c r="B109" i="69" s="1"/>
  <c r="A110" i="69"/>
  <c r="B110" i="69" s="1"/>
  <c r="A111" i="69"/>
  <c r="B111" i="69" s="1"/>
  <c r="A112" i="69"/>
  <c r="B112" i="69" s="1"/>
  <c r="A113" i="69"/>
  <c r="B113" i="69" s="1"/>
  <c r="A114" i="69"/>
  <c r="B114" i="69" s="1"/>
  <c r="A115" i="69"/>
  <c r="B115" i="69" s="1"/>
  <c r="A116" i="69"/>
  <c r="B116" i="69" s="1"/>
  <c r="A117" i="69"/>
  <c r="B117" i="69" s="1"/>
  <c r="A118" i="69"/>
  <c r="B118" i="69" s="1"/>
  <c r="A119" i="69"/>
  <c r="B119" i="69" s="1"/>
  <c r="A120" i="69"/>
  <c r="B120" i="69" s="1"/>
  <c r="A121" i="69"/>
  <c r="B121" i="69" s="1"/>
  <c r="A122" i="69"/>
  <c r="B122" i="69" s="1"/>
  <c r="A123" i="69"/>
  <c r="B123" i="69" s="1"/>
  <c r="A124" i="69"/>
  <c r="B124" i="69" s="1"/>
  <c r="A125" i="69"/>
  <c r="B125" i="69" s="1"/>
  <c r="A126" i="69"/>
  <c r="B126" i="69" s="1"/>
  <c r="A127" i="69"/>
  <c r="B127" i="69" s="1"/>
  <c r="A128" i="69"/>
  <c r="B128" i="69" s="1"/>
  <c r="A129" i="69"/>
  <c r="B129" i="69" s="1"/>
  <c r="A130" i="69"/>
  <c r="B130" i="69" s="1"/>
  <c r="A131" i="69"/>
  <c r="B131" i="69" s="1"/>
  <c r="A132" i="69"/>
  <c r="B132" i="69" s="1"/>
  <c r="A133" i="69"/>
  <c r="B133" i="69" s="1"/>
  <c r="A134" i="69"/>
  <c r="B134" i="69" s="1"/>
  <c r="A135" i="69"/>
  <c r="B135" i="69" s="1"/>
  <c r="A136" i="69"/>
  <c r="B136" i="69" s="1"/>
  <c r="A137" i="69"/>
  <c r="B137" i="69" s="1"/>
  <c r="A138" i="69"/>
  <c r="B138" i="69" s="1"/>
  <c r="A139" i="69"/>
  <c r="B139" i="69" s="1"/>
  <c r="A140" i="69"/>
  <c r="B140" i="69" s="1"/>
  <c r="A141" i="69"/>
  <c r="B141" i="69" s="1"/>
  <c r="A142" i="69"/>
  <c r="B142" i="69" s="1"/>
  <c r="A143" i="69"/>
  <c r="B143" i="69" s="1"/>
  <c r="A144" i="69"/>
  <c r="B144" i="69" s="1"/>
  <c r="A145" i="69"/>
  <c r="B145" i="69" s="1"/>
  <c r="A146" i="69"/>
  <c r="B146" i="69" s="1"/>
  <c r="A147" i="69"/>
  <c r="B147" i="69" s="1"/>
  <c r="A148" i="69"/>
  <c r="B148" i="69" s="1"/>
  <c r="A149" i="69"/>
  <c r="B149" i="69" s="1"/>
  <c r="A150" i="69"/>
  <c r="B150" i="69" s="1"/>
  <c r="A151" i="69"/>
  <c r="B151" i="69" s="1"/>
  <c r="A152" i="69"/>
  <c r="B152" i="69" s="1"/>
  <c r="A153" i="69"/>
  <c r="B153" i="69" s="1"/>
  <c r="A154" i="69"/>
  <c r="B154" i="69" s="1"/>
  <c r="A155" i="69"/>
  <c r="B155" i="69" s="1"/>
  <c r="A156" i="69"/>
  <c r="B156" i="69" s="1"/>
  <c r="A157" i="69"/>
  <c r="B157" i="69" s="1"/>
  <c r="A158" i="69"/>
  <c r="B158" i="69" s="1"/>
  <c r="A159" i="69"/>
  <c r="B159" i="69" s="1"/>
  <c r="A160" i="69"/>
  <c r="B160" i="69" s="1"/>
  <c r="A161" i="69"/>
  <c r="B161" i="69" s="1"/>
  <c r="A162" i="69"/>
  <c r="B162" i="69" s="1"/>
  <c r="A163" i="69"/>
  <c r="B163" i="69" s="1"/>
  <c r="A164" i="69"/>
  <c r="B164" i="69" s="1"/>
  <c r="A165" i="69"/>
  <c r="B165" i="69" s="1"/>
  <c r="A166" i="69"/>
  <c r="B166" i="69" s="1"/>
  <c r="A167" i="69"/>
  <c r="B167" i="69" s="1"/>
  <c r="A168" i="69"/>
  <c r="B168" i="69" s="1"/>
  <c r="A169" i="69"/>
  <c r="B169" i="69" s="1"/>
  <c r="A170" i="69"/>
  <c r="B170" i="69" s="1"/>
  <c r="A171" i="69"/>
  <c r="B171" i="69" s="1"/>
  <c r="A172" i="69"/>
  <c r="B172" i="69" s="1"/>
  <c r="A173" i="69"/>
  <c r="B173" i="69" s="1"/>
  <c r="A174" i="69"/>
  <c r="B174" i="69" s="1"/>
  <c r="A175" i="69"/>
  <c r="B175" i="69" s="1"/>
  <c r="A176" i="69"/>
  <c r="B176" i="69" s="1"/>
  <c r="A177" i="69"/>
  <c r="B177" i="69" s="1"/>
  <c r="A178" i="69"/>
  <c r="B178" i="69" s="1"/>
  <c r="A179" i="69"/>
  <c r="B179" i="69" s="1"/>
  <c r="A180" i="69"/>
  <c r="B180" i="69" s="1"/>
  <c r="A2" i="69"/>
  <c r="B2" i="69" s="1"/>
  <c r="AL142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47" i="2"/>
  <c r="AL3" i="2"/>
  <c r="CZ159" i="7" l="1"/>
  <c r="CW159" i="7"/>
  <c r="CV159" i="7"/>
  <c r="CX159" i="7" s="1"/>
  <c r="CY159" i="7" s="1"/>
  <c r="DA159" i="7"/>
  <c r="H40" i="21"/>
  <c r="H41" i="21"/>
  <c r="H39" i="21"/>
  <c r="H38" i="21"/>
  <c r="CW102" i="7"/>
  <c r="CV94" i="7"/>
  <c r="CZ102" i="7"/>
  <c r="CZ94" i="7"/>
  <c r="CV102" i="7"/>
  <c r="DA102" i="7"/>
  <c r="DA101" i="7"/>
  <c r="CZ88" i="7"/>
  <c r="CW88" i="7"/>
  <c r="CV88" i="7"/>
  <c r="DA88" i="7"/>
  <c r="DA94" i="7"/>
  <c r="CZ101" i="7"/>
  <c r="CW101" i="7"/>
  <c r="CW94" i="7"/>
  <c r="CV101" i="7"/>
  <c r="DA174" i="7"/>
  <c r="DA85" i="7"/>
  <c r="DA133" i="7"/>
  <c r="DA134" i="7"/>
  <c r="DA177" i="7"/>
  <c r="CZ133" i="7"/>
  <c r="CZ134" i="7"/>
  <c r="DA186" i="7"/>
  <c r="DA179" i="7"/>
  <c r="CZ186" i="7"/>
  <c r="CZ179" i="7"/>
  <c r="CZ177" i="7"/>
  <c r="CW174" i="7"/>
  <c r="CW85" i="7"/>
  <c r="CW133" i="7"/>
  <c r="CW134" i="7"/>
  <c r="CV179" i="7"/>
  <c r="CV177" i="7"/>
  <c r="CW186" i="7"/>
  <c r="CW179" i="7"/>
  <c r="CW177" i="7"/>
  <c r="CV174" i="7"/>
  <c r="CV85" i="7"/>
  <c r="CV133" i="7"/>
  <c r="CV134" i="7"/>
  <c r="CV186" i="7"/>
  <c r="CZ174" i="7"/>
  <c r="CZ85" i="7"/>
  <c r="CV173" i="7"/>
  <c r="CZ175" i="7"/>
  <c r="DA175" i="7"/>
  <c r="CW173" i="7"/>
  <c r="DA173" i="7"/>
  <c r="CV175" i="7"/>
  <c r="CW175" i="7"/>
  <c r="CZ173" i="7"/>
  <c r="DA38" i="7"/>
  <c r="CZ38" i="7"/>
  <c r="CW38" i="7"/>
  <c r="CV38" i="7"/>
  <c r="CV176" i="7"/>
  <c r="DA158" i="7"/>
  <c r="CV69" i="7"/>
  <c r="CV56" i="7"/>
  <c r="CW69" i="7"/>
  <c r="CW56" i="7"/>
  <c r="CZ69" i="7"/>
  <c r="CZ56" i="7"/>
  <c r="DA69" i="7"/>
  <c r="DA56" i="7"/>
  <c r="CW158" i="7"/>
  <c r="CW176" i="7"/>
  <c r="CZ158" i="7"/>
  <c r="CV158" i="7"/>
  <c r="CZ176" i="7"/>
  <c r="DA176" i="7"/>
  <c r="CW180" i="7"/>
  <c r="CZ183" i="7"/>
  <c r="CZ184" i="7"/>
  <c r="CV188" i="7"/>
  <c r="DA188" i="7"/>
  <c r="CV178" i="7"/>
  <c r="CV187" i="7"/>
  <c r="DA181" i="7"/>
  <c r="CW178" i="7"/>
  <c r="CW184" i="7"/>
  <c r="DA180" i="7"/>
  <c r="CV184" i="7"/>
  <c r="DA184" i="7"/>
  <c r="DA178" i="7"/>
  <c r="CW185" i="7"/>
  <c r="CZ182" i="7"/>
  <c r="CZ178" i="7"/>
  <c r="CW187" i="7"/>
  <c r="CZ188" i="7"/>
  <c r="CW183" i="7"/>
  <c r="DA183" i="7"/>
  <c r="CZ180" i="7"/>
  <c r="CZ187" i="7"/>
  <c r="CV183" i="7"/>
  <c r="CV181" i="7"/>
  <c r="CW181" i="7"/>
  <c r="DA185" i="7"/>
  <c r="CW182" i="7"/>
  <c r="CV180" i="7"/>
  <c r="CV185" i="7"/>
  <c r="DA187" i="7"/>
  <c r="DA182" i="7"/>
  <c r="CV182" i="7"/>
  <c r="CW188" i="7"/>
  <c r="CZ185" i="7"/>
  <c r="CZ181" i="7"/>
  <c r="AL136" i="2"/>
  <c r="AL146" i="2"/>
  <c r="AL145" i="2"/>
  <c r="AL144" i="2"/>
  <c r="AL143" i="2"/>
  <c r="AL141" i="2"/>
  <c r="AL140" i="2"/>
  <c r="AL139" i="2"/>
  <c r="AL138" i="2"/>
  <c r="AL137" i="2"/>
  <c r="CV162" i="7"/>
  <c r="CV165" i="7"/>
  <c r="DA160" i="7"/>
  <c r="CV137" i="7"/>
  <c r="CV140" i="7"/>
  <c r="CV144" i="7"/>
  <c r="CZ146" i="7"/>
  <c r="CZ149" i="7"/>
  <c r="CZ153" i="7"/>
  <c r="CZ109" i="7"/>
  <c r="CZ111" i="7"/>
  <c r="CZ114" i="7"/>
  <c r="CZ117" i="7"/>
  <c r="CZ120" i="7"/>
  <c r="CW123" i="7"/>
  <c r="CW126" i="7"/>
  <c r="CW82" i="7"/>
  <c r="CW86" i="7"/>
  <c r="CW89" i="7"/>
  <c r="CV91" i="7"/>
  <c r="CV95" i="7"/>
  <c r="CV97" i="7"/>
  <c r="CV152" i="7"/>
  <c r="DA58" i="7"/>
  <c r="DA61" i="7"/>
  <c r="DA66" i="7"/>
  <c r="DA71" i="7"/>
  <c r="DA74" i="7"/>
  <c r="CZ77" i="7"/>
  <c r="CZ29" i="7"/>
  <c r="CZ34" i="7"/>
  <c r="CV37" i="7"/>
  <c r="CV41" i="7"/>
  <c r="CV44" i="7"/>
  <c r="DA46" i="7"/>
  <c r="CZ49" i="7"/>
  <c r="CZ8" i="7"/>
  <c r="CZ31" i="7"/>
  <c r="CZ11" i="7"/>
  <c r="CW14" i="7"/>
  <c r="CW17" i="7"/>
  <c r="CW19" i="7"/>
  <c r="CV117" i="7"/>
  <c r="DA87" i="7"/>
  <c r="CW58" i="7"/>
  <c r="CZ40" i="7"/>
  <c r="DA16" i="7"/>
  <c r="CW162" i="7"/>
  <c r="CW165" i="7"/>
  <c r="CZ160" i="7"/>
  <c r="CW137" i="7"/>
  <c r="CW140" i="7"/>
  <c r="CW144" i="7"/>
  <c r="DA146" i="7"/>
  <c r="DA149" i="7"/>
  <c r="DA153" i="7"/>
  <c r="DA109" i="7"/>
  <c r="DA111" i="7"/>
  <c r="DA114" i="7"/>
  <c r="DA117" i="7"/>
  <c r="DA120" i="7"/>
  <c r="CZ123" i="7"/>
  <c r="CZ126" i="7"/>
  <c r="CZ82" i="7"/>
  <c r="CZ86" i="7"/>
  <c r="CZ89" i="7"/>
  <c r="CW91" i="7"/>
  <c r="CW95" i="7"/>
  <c r="CW97" i="7"/>
  <c r="CW152" i="7"/>
  <c r="CV55" i="7"/>
  <c r="CV59" i="7"/>
  <c r="CV62" i="7"/>
  <c r="CV68" i="7"/>
  <c r="CV72" i="7"/>
  <c r="CV75" i="7"/>
  <c r="DA77" i="7"/>
  <c r="DA29" i="7"/>
  <c r="DA34" i="7"/>
  <c r="CW37" i="7"/>
  <c r="CW41" i="7"/>
  <c r="CW44" i="7"/>
  <c r="CV47" i="7"/>
  <c r="DA49" i="7"/>
  <c r="DA8" i="7"/>
  <c r="DA31" i="7"/>
  <c r="DA11" i="7"/>
  <c r="CZ14" i="7"/>
  <c r="CZ17" i="7"/>
  <c r="CZ19" i="7"/>
  <c r="CZ143" i="7"/>
  <c r="DA84" i="7"/>
  <c r="CW74" i="7"/>
  <c r="CW49" i="7"/>
  <c r="CW149" i="7"/>
  <c r="CV17" i="7"/>
  <c r="CZ162" i="7"/>
  <c r="CZ165" i="7"/>
  <c r="CW160" i="7"/>
  <c r="CZ137" i="7"/>
  <c r="CZ140" i="7"/>
  <c r="CZ144" i="7"/>
  <c r="CV147" i="7"/>
  <c r="CV150" i="7"/>
  <c r="DA132" i="7"/>
  <c r="CV107" i="7"/>
  <c r="CV112" i="7"/>
  <c r="CV115" i="7"/>
  <c r="CV118" i="7"/>
  <c r="CV121" i="7"/>
  <c r="DA123" i="7"/>
  <c r="DA126" i="7"/>
  <c r="DA82" i="7"/>
  <c r="DA86" i="7"/>
  <c r="DA89" i="7"/>
  <c r="CZ91" i="7"/>
  <c r="CZ95" i="7"/>
  <c r="CZ97" i="7"/>
  <c r="CW55" i="7"/>
  <c r="CW59" i="7"/>
  <c r="CW62" i="7"/>
  <c r="CW68" i="7"/>
  <c r="CW72" i="7"/>
  <c r="CW75" i="7"/>
  <c r="DA54" i="7"/>
  <c r="CV32" i="7"/>
  <c r="CZ37" i="7"/>
  <c r="CZ41" i="7"/>
  <c r="CZ44" i="7"/>
  <c r="CW47" i="7"/>
  <c r="DA26" i="7"/>
  <c r="CV28" i="7"/>
  <c r="CV10" i="7"/>
  <c r="CV64" i="7"/>
  <c r="DA14" i="7"/>
  <c r="DA17" i="7"/>
  <c r="DA19" i="7"/>
  <c r="DA6" i="7"/>
  <c r="CZ164" i="7"/>
  <c r="DA122" i="7"/>
  <c r="CZ99" i="7"/>
  <c r="CV77" i="7"/>
  <c r="CV8" i="7"/>
  <c r="DA162" i="7"/>
  <c r="DA165" i="7"/>
  <c r="CV160" i="7"/>
  <c r="DA137" i="7"/>
  <c r="DA140" i="7"/>
  <c r="DA144" i="7"/>
  <c r="CW147" i="7"/>
  <c r="CW150" i="7"/>
  <c r="CZ132" i="7"/>
  <c r="CW107" i="7"/>
  <c r="CW112" i="7"/>
  <c r="CW115" i="7"/>
  <c r="CW118" i="7"/>
  <c r="CW121" i="7"/>
  <c r="CV124" i="7"/>
  <c r="CV100" i="7"/>
  <c r="CV83" i="7"/>
  <c r="CV142" i="7"/>
  <c r="DA91" i="7"/>
  <c r="DA95" i="7"/>
  <c r="DA97" i="7"/>
  <c r="CZ152" i="7"/>
  <c r="CZ55" i="7"/>
  <c r="CZ59" i="7"/>
  <c r="CZ62" i="7"/>
  <c r="CZ68" i="7"/>
  <c r="CZ72" i="7"/>
  <c r="CZ75" i="7"/>
  <c r="CZ54" i="7"/>
  <c r="CW32" i="7"/>
  <c r="DA37" i="7"/>
  <c r="DA41" i="7"/>
  <c r="DA44" i="7"/>
  <c r="CZ47" i="7"/>
  <c r="CZ26" i="7"/>
  <c r="CW28" i="7"/>
  <c r="CW10" i="7"/>
  <c r="CW64" i="7"/>
  <c r="CV12" i="7"/>
  <c r="CV15" i="7"/>
  <c r="CV18" i="7"/>
  <c r="CV20" i="7"/>
  <c r="CZ6" i="7"/>
  <c r="CZ136" i="7"/>
  <c r="DA90" i="7"/>
  <c r="CV29" i="7"/>
  <c r="CV11" i="7"/>
  <c r="CV126" i="7"/>
  <c r="DA172" i="7"/>
  <c r="CV163" i="7"/>
  <c r="CV166" i="7"/>
  <c r="CV135" i="7"/>
  <c r="CV138" i="7"/>
  <c r="CV141" i="7"/>
  <c r="CV145" i="7"/>
  <c r="CZ147" i="7"/>
  <c r="CZ150" i="7"/>
  <c r="CW132" i="7"/>
  <c r="CZ107" i="7"/>
  <c r="CZ112" i="7"/>
  <c r="CZ115" i="7"/>
  <c r="CZ118" i="7"/>
  <c r="CZ121" i="7"/>
  <c r="CW124" i="7"/>
  <c r="CW100" i="7"/>
  <c r="CW83" i="7"/>
  <c r="CW142" i="7"/>
  <c r="CV92" i="7"/>
  <c r="CV98" i="7"/>
  <c r="DA152" i="7"/>
  <c r="DA55" i="7"/>
  <c r="DA59" i="7"/>
  <c r="DA62" i="7"/>
  <c r="DA68" i="7"/>
  <c r="DA72" i="7"/>
  <c r="DA75" i="7"/>
  <c r="CW54" i="7"/>
  <c r="CZ32" i="7"/>
  <c r="CV35" i="7"/>
  <c r="CV39" i="7"/>
  <c r="CV42" i="7"/>
  <c r="CV45" i="7"/>
  <c r="DA47" i="7"/>
  <c r="CW26" i="7"/>
  <c r="CZ28" i="7"/>
  <c r="CZ10" i="7"/>
  <c r="CZ64" i="7"/>
  <c r="CW12" i="7"/>
  <c r="CW15" i="7"/>
  <c r="CW18" i="7"/>
  <c r="CW20" i="7"/>
  <c r="CZ161" i="7"/>
  <c r="CW71" i="7"/>
  <c r="DA40" i="7"/>
  <c r="CZ172" i="7"/>
  <c r="CW163" i="7"/>
  <c r="CW166" i="7"/>
  <c r="CW135" i="7"/>
  <c r="CW138" i="7"/>
  <c r="CW141" i="7"/>
  <c r="CW145" i="7"/>
  <c r="DA147" i="7"/>
  <c r="DA150" i="7"/>
  <c r="CV132" i="7"/>
  <c r="DA107" i="7"/>
  <c r="DA112" i="7"/>
  <c r="DA115" i="7"/>
  <c r="DA118" i="7"/>
  <c r="DA121" i="7"/>
  <c r="CZ124" i="7"/>
  <c r="CZ100" i="7"/>
  <c r="CZ83" i="7"/>
  <c r="CZ142" i="7"/>
  <c r="CW92" i="7"/>
  <c r="CW98" i="7"/>
  <c r="CV57" i="7"/>
  <c r="CV60" i="7"/>
  <c r="CV63" i="7"/>
  <c r="CV70" i="7"/>
  <c r="CV73" i="7"/>
  <c r="CV54" i="7"/>
  <c r="DA32" i="7"/>
  <c r="CW35" i="7"/>
  <c r="CW39" i="7"/>
  <c r="CW42" i="7"/>
  <c r="CW45" i="7"/>
  <c r="CV48" i="7"/>
  <c r="CV26" i="7"/>
  <c r="DA28" i="7"/>
  <c r="DA10" i="7"/>
  <c r="DA64" i="7"/>
  <c r="CZ12" i="7"/>
  <c r="CZ15" i="7"/>
  <c r="CZ18" i="7"/>
  <c r="CZ20" i="7"/>
  <c r="CV149" i="7"/>
  <c r="CV153" i="7"/>
  <c r="CV109" i="7"/>
  <c r="CV111" i="7"/>
  <c r="CV120" i="7"/>
  <c r="DA127" i="7"/>
  <c r="CZ93" i="7"/>
  <c r="CZ36" i="7"/>
  <c r="CV31" i="7"/>
  <c r="DA21" i="7"/>
  <c r="DA139" i="7"/>
  <c r="CZ58" i="7"/>
  <c r="CW29" i="7"/>
  <c r="DA43" i="7"/>
  <c r="CW31" i="7"/>
  <c r="CW6" i="7"/>
  <c r="CW172" i="7"/>
  <c r="CZ163" i="7"/>
  <c r="CZ166" i="7"/>
  <c r="CZ135" i="7"/>
  <c r="CZ138" i="7"/>
  <c r="CZ141" i="7"/>
  <c r="CZ145" i="7"/>
  <c r="CV148" i="7"/>
  <c r="CV151" i="7"/>
  <c r="CV108" i="7"/>
  <c r="CV110" i="7"/>
  <c r="CV113" i="7"/>
  <c r="CV116" i="7"/>
  <c r="CV119" i="7"/>
  <c r="DA124" i="7"/>
  <c r="DA100" i="7"/>
  <c r="DA83" i="7"/>
  <c r="DA142" i="7"/>
  <c r="CZ92" i="7"/>
  <c r="CZ98" i="7"/>
  <c r="CW57" i="7"/>
  <c r="CW60" i="7"/>
  <c r="CW63" i="7"/>
  <c r="CW70" i="7"/>
  <c r="CW73" i="7"/>
  <c r="CV76" i="7"/>
  <c r="CV27" i="7"/>
  <c r="CV33" i="7"/>
  <c r="CZ35" i="7"/>
  <c r="CZ39" i="7"/>
  <c r="CZ42" i="7"/>
  <c r="CZ45" i="7"/>
  <c r="CW48" i="7"/>
  <c r="CV7" i="7"/>
  <c r="CV9" i="7"/>
  <c r="CV30" i="7"/>
  <c r="CV65" i="7"/>
  <c r="DA12" i="7"/>
  <c r="DA15" i="7"/>
  <c r="DA18" i="7"/>
  <c r="DA20" i="7"/>
  <c r="CW111" i="7"/>
  <c r="CZ74" i="7"/>
  <c r="CW8" i="7"/>
  <c r="CV19" i="7"/>
  <c r="CV172" i="7"/>
  <c r="DA163" i="7"/>
  <c r="DA166" i="7"/>
  <c r="DA135" i="7"/>
  <c r="DA138" i="7"/>
  <c r="DA141" i="7"/>
  <c r="DA145" i="7"/>
  <c r="CW148" i="7"/>
  <c r="CW151" i="7"/>
  <c r="CW108" i="7"/>
  <c r="CW110" i="7"/>
  <c r="CW113" i="7"/>
  <c r="CW116" i="7"/>
  <c r="CW119" i="7"/>
  <c r="CV122" i="7"/>
  <c r="CV125" i="7"/>
  <c r="CV127" i="7"/>
  <c r="CV84" i="7"/>
  <c r="CV87" i="7"/>
  <c r="CV90" i="7"/>
  <c r="DA92" i="7"/>
  <c r="DA98" i="7"/>
  <c r="CZ57" i="7"/>
  <c r="CZ60" i="7"/>
  <c r="CZ63" i="7"/>
  <c r="CZ70" i="7"/>
  <c r="CZ73" i="7"/>
  <c r="CW76" i="7"/>
  <c r="CW27" i="7"/>
  <c r="CW33" i="7"/>
  <c r="DA35" i="7"/>
  <c r="DA39" i="7"/>
  <c r="DA42" i="7"/>
  <c r="DA45" i="7"/>
  <c r="CZ48" i="7"/>
  <c r="CW7" i="7"/>
  <c r="CW9" i="7"/>
  <c r="CW30" i="7"/>
  <c r="CW65" i="7"/>
  <c r="CV13" i="7"/>
  <c r="CV16" i="7"/>
  <c r="CV67" i="7"/>
  <c r="CV21" i="7"/>
  <c r="CV6" i="7"/>
  <c r="CV114" i="7"/>
  <c r="DA125" i="7"/>
  <c r="CZ96" i="7"/>
  <c r="CW66" i="7"/>
  <c r="CZ43" i="7"/>
  <c r="DA13" i="7"/>
  <c r="DA136" i="7"/>
  <c r="CZ66" i="7"/>
  <c r="CW34" i="7"/>
  <c r="CZ46" i="7"/>
  <c r="CW11" i="7"/>
  <c r="CV161" i="7"/>
  <c r="CV164" i="7"/>
  <c r="CV167" i="7"/>
  <c r="CV136" i="7"/>
  <c r="CV139" i="7"/>
  <c r="CV143" i="7"/>
  <c r="CV146" i="7"/>
  <c r="CZ148" i="7"/>
  <c r="CZ151" i="7"/>
  <c r="CZ108" i="7"/>
  <c r="CZ110" i="7"/>
  <c r="CZ113" i="7"/>
  <c r="CZ116" i="7"/>
  <c r="CZ119" i="7"/>
  <c r="CW122" i="7"/>
  <c r="CW125" i="7"/>
  <c r="CW127" i="7"/>
  <c r="CW84" i="7"/>
  <c r="CW87" i="7"/>
  <c r="CW90" i="7"/>
  <c r="CV93" i="7"/>
  <c r="CV96" i="7"/>
  <c r="CV99" i="7"/>
  <c r="DA57" i="7"/>
  <c r="DA60" i="7"/>
  <c r="DA63" i="7"/>
  <c r="DA70" i="7"/>
  <c r="DA73" i="7"/>
  <c r="CZ76" i="7"/>
  <c r="CZ27" i="7"/>
  <c r="CZ33" i="7"/>
  <c r="CV36" i="7"/>
  <c r="CV40" i="7"/>
  <c r="CV43" i="7"/>
  <c r="CV46" i="7"/>
  <c r="DA48" i="7"/>
  <c r="CZ7" i="7"/>
  <c r="CZ9" i="7"/>
  <c r="CZ30" i="7"/>
  <c r="CZ65" i="7"/>
  <c r="CW13" i="7"/>
  <c r="CW16" i="7"/>
  <c r="CW67" i="7"/>
  <c r="CW21" i="7"/>
  <c r="CZ139" i="7"/>
  <c r="CW61" i="7"/>
  <c r="DA67" i="7"/>
  <c r="CW161" i="7"/>
  <c r="CW164" i="7"/>
  <c r="CW167" i="7"/>
  <c r="CW136" i="7"/>
  <c r="CW139" i="7"/>
  <c r="CW143" i="7"/>
  <c r="CW146" i="7"/>
  <c r="DA148" i="7"/>
  <c r="DA151" i="7"/>
  <c r="DA108" i="7"/>
  <c r="DA110" i="7"/>
  <c r="DA113" i="7"/>
  <c r="DA116" i="7"/>
  <c r="DA119" i="7"/>
  <c r="CZ122" i="7"/>
  <c r="CZ125" i="7"/>
  <c r="CZ127" i="7"/>
  <c r="CZ84" i="7"/>
  <c r="CZ87" i="7"/>
  <c r="CZ90" i="7"/>
  <c r="CW93" i="7"/>
  <c r="CW96" i="7"/>
  <c r="CW99" i="7"/>
  <c r="CV58" i="7"/>
  <c r="CV61" i="7"/>
  <c r="CV66" i="7"/>
  <c r="CV71" i="7"/>
  <c r="CV74" i="7"/>
  <c r="DA76" i="7"/>
  <c r="DA27" i="7"/>
  <c r="DA33" i="7"/>
  <c r="CW36" i="7"/>
  <c r="CW40" i="7"/>
  <c r="CW43" i="7"/>
  <c r="CW46" i="7"/>
  <c r="CV49" i="7"/>
  <c r="DA7" i="7"/>
  <c r="DA9" i="7"/>
  <c r="DA30" i="7"/>
  <c r="DA65" i="7"/>
  <c r="CZ13" i="7"/>
  <c r="CZ16" i="7"/>
  <c r="CZ67" i="7"/>
  <c r="CZ21" i="7"/>
  <c r="CZ167" i="7"/>
  <c r="CV34" i="7"/>
  <c r="CW153" i="7"/>
  <c r="DA161" i="7"/>
  <c r="DA164" i="7"/>
  <c r="DA167" i="7"/>
  <c r="DA143" i="7"/>
  <c r="CW109" i="7"/>
  <c r="CW114" i="7"/>
  <c r="CW117" i="7"/>
  <c r="CW120" i="7"/>
  <c r="CV123" i="7"/>
  <c r="CV82" i="7"/>
  <c r="CV86" i="7"/>
  <c r="CV89" i="7"/>
  <c r="DA93" i="7"/>
  <c r="DA96" i="7"/>
  <c r="DA99" i="7"/>
  <c r="CZ61" i="7"/>
  <c r="CZ71" i="7"/>
  <c r="CW77" i="7"/>
  <c r="DA36" i="7"/>
  <c r="CV14" i="7"/>
  <c r="DB159" i="7" l="1"/>
  <c r="DC159" i="7" s="1"/>
  <c r="CX88" i="7"/>
  <c r="CY88" i="7" s="1"/>
  <c r="CX94" i="7"/>
  <c r="CY94" i="7" s="1"/>
  <c r="DB101" i="7"/>
  <c r="DC101" i="7" s="1"/>
  <c r="DB88" i="7"/>
  <c r="DC88" i="7" s="1"/>
  <c r="CX102" i="7"/>
  <c r="CY102" i="7" s="1"/>
  <c r="CX101" i="7"/>
  <c r="CY101" i="7" s="1"/>
  <c r="DB94" i="7"/>
  <c r="DC94" i="7" s="1"/>
  <c r="DB102" i="7"/>
  <c r="DC102" i="7" s="1"/>
  <c r="CX85" i="7"/>
  <c r="CY85" i="7" s="1"/>
  <c r="CX133" i="7"/>
  <c r="CY133" i="7" s="1"/>
  <c r="CX179" i="7"/>
  <c r="CY179" i="7" s="1"/>
  <c r="CX134" i="7"/>
  <c r="CY134" i="7" s="1"/>
  <c r="DB85" i="7"/>
  <c r="DC85" i="7" s="1"/>
  <c r="DB134" i="7"/>
  <c r="DC134" i="7" s="1"/>
  <c r="CX177" i="7"/>
  <c r="CY177" i="7" s="1"/>
  <c r="DB133" i="7"/>
  <c r="DC133" i="7" s="1"/>
  <c r="DB177" i="7"/>
  <c r="DC177" i="7" s="1"/>
  <c r="DB179" i="7"/>
  <c r="DC179" i="7" s="1"/>
  <c r="CX174" i="7"/>
  <c r="CY174" i="7" s="1"/>
  <c r="DB186" i="7"/>
  <c r="DC186" i="7" s="1"/>
  <c r="DB174" i="7"/>
  <c r="DC174" i="7" s="1"/>
  <c r="CX186" i="7"/>
  <c r="CY186" i="7" s="1"/>
  <c r="DB175" i="7"/>
  <c r="DC175" i="7" s="1"/>
  <c r="DB173" i="7"/>
  <c r="DC173" i="7" s="1"/>
  <c r="CX175" i="7"/>
  <c r="CY175" i="7" s="1"/>
  <c r="CX173" i="7"/>
  <c r="CY173" i="7" s="1"/>
  <c r="DB38" i="7"/>
  <c r="DC38" i="7" s="1"/>
  <c r="CX38" i="7"/>
  <c r="CY38" i="7" s="1"/>
  <c r="CW156" i="7"/>
  <c r="CV156" i="7"/>
  <c r="DA156" i="7"/>
  <c r="CZ156" i="7"/>
  <c r="CX56" i="7"/>
  <c r="CY56" i="7" s="1"/>
  <c r="DB158" i="7"/>
  <c r="DC158" i="7" s="1"/>
  <c r="DB69" i="7"/>
  <c r="DC69" i="7" s="1"/>
  <c r="DB56" i="7"/>
  <c r="DC56" i="7" s="1"/>
  <c r="DB176" i="7"/>
  <c r="DC176" i="7" s="1"/>
  <c r="CX69" i="7"/>
  <c r="CY69" i="7" s="1"/>
  <c r="CX158" i="7"/>
  <c r="CY158" i="7" s="1"/>
  <c r="CX176" i="7"/>
  <c r="CY176" i="7" s="1"/>
  <c r="DB71" i="7"/>
  <c r="DC71" i="7" s="1"/>
  <c r="DB181" i="7"/>
  <c r="DC181" i="7" s="1"/>
  <c r="DB185" i="7"/>
  <c r="DC185" i="7" s="1"/>
  <c r="CX187" i="7"/>
  <c r="CY187" i="7" s="1"/>
  <c r="DB180" i="7"/>
  <c r="DC180" i="7" s="1"/>
  <c r="CX178" i="7"/>
  <c r="CY178" i="7" s="1"/>
  <c r="CX185" i="7"/>
  <c r="CY185" i="7" s="1"/>
  <c r="DB183" i="7"/>
  <c r="DC183" i="7" s="1"/>
  <c r="CX181" i="7"/>
  <c r="CY181" i="7" s="1"/>
  <c r="CX182" i="7"/>
  <c r="CY182" i="7" s="1"/>
  <c r="DB188" i="7"/>
  <c r="DC188" i="7" s="1"/>
  <c r="CX180" i="7"/>
  <c r="CY180" i="7" s="1"/>
  <c r="DB178" i="7"/>
  <c r="DC178" i="7" s="1"/>
  <c r="DB182" i="7"/>
  <c r="DC182" i="7" s="1"/>
  <c r="CX183" i="7"/>
  <c r="CY183" i="7" s="1"/>
  <c r="CX188" i="7"/>
  <c r="CY188" i="7" s="1"/>
  <c r="DB187" i="7"/>
  <c r="DC187" i="7" s="1"/>
  <c r="DB184" i="7"/>
  <c r="DC184" i="7" s="1"/>
  <c r="CX184" i="7"/>
  <c r="CY184" i="7" s="1"/>
  <c r="AL152" i="2"/>
  <c r="DB16" i="7"/>
  <c r="DC16" i="7" s="1"/>
  <c r="CX82" i="7"/>
  <c r="CY82" i="7" s="1"/>
  <c r="CX77" i="7"/>
  <c r="CY77" i="7" s="1"/>
  <c r="DB61" i="7"/>
  <c r="DC61" i="7" s="1"/>
  <c r="DB122" i="7"/>
  <c r="DC122" i="7" s="1"/>
  <c r="DB90" i="7"/>
  <c r="DC90" i="7" s="1"/>
  <c r="CX58" i="7"/>
  <c r="CY58" i="7" s="1"/>
  <c r="CX17" i="7"/>
  <c r="CY17" i="7" s="1"/>
  <c r="CX8" i="7"/>
  <c r="CY8" i="7" s="1"/>
  <c r="CX123" i="7"/>
  <c r="CY123" i="7" s="1"/>
  <c r="DB87" i="7"/>
  <c r="DC87" i="7" s="1"/>
  <c r="CX126" i="7"/>
  <c r="CY126" i="7" s="1"/>
  <c r="CX14" i="7"/>
  <c r="CY14" i="7" s="1"/>
  <c r="DB7" i="7"/>
  <c r="DC7" i="7" s="1"/>
  <c r="CX167" i="7"/>
  <c r="CY167" i="7" s="1"/>
  <c r="DB141" i="7"/>
  <c r="DC141" i="7" s="1"/>
  <c r="DB64" i="7"/>
  <c r="DC64" i="7" s="1"/>
  <c r="CX64" i="7"/>
  <c r="CY64" i="7" s="1"/>
  <c r="DB120" i="7"/>
  <c r="DC120" i="7" s="1"/>
  <c r="DB115" i="7"/>
  <c r="DC115" i="7" s="1"/>
  <c r="CX83" i="7"/>
  <c r="CY83" i="7" s="1"/>
  <c r="DB95" i="7"/>
  <c r="DC95" i="7" s="1"/>
  <c r="CX68" i="7"/>
  <c r="CY68" i="7" s="1"/>
  <c r="CX91" i="7"/>
  <c r="CY91" i="7" s="1"/>
  <c r="DB153" i="7"/>
  <c r="DC153" i="7" s="1"/>
  <c r="DB21" i="7"/>
  <c r="DC21" i="7" s="1"/>
  <c r="CX72" i="7"/>
  <c r="CY72" i="7" s="1"/>
  <c r="CX37" i="7"/>
  <c r="CY37" i="7" s="1"/>
  <c r="CX95" i="7"/>
  <c r="CY95" i="7" s="1"/>
  <c r="DB109" i="7"/>
  <c r="DC109" i="7" s="1"/>
  <c r="CX67" i="7"/>
  <c r="CY67" i="7" s="1"/>
  <c r="CX141" i="7"/>
  <c r="CY141" i="7" s="1"/>
  <c r="CX40" i="7"/>
  <c r="CY40" i="7" s="1"/>
  <c r="CX96" i="7"/>
  <c r="CY96" i="7" s="1"/>
  <c r="DB110" i="7"/>
  <c r="DC110" i="7" s="1"/>
  <c r="DB19" i="7"/>
  <c r="DC19" i="7" s="1"/>
  <c r="CX114" i="7"/>
  <c r="CY114" i="7" s="1"/>
  <c r="DB77" i="7"/>
  <c r="DC77" i="7" s="1"/>
  <c r="CX30" i="7"/>
  <c r="CY30" i="7" s="1"/>
  <c r="CX135" i="7"/>
  <c r="CY135" i="7" s="1"/>
  <c r="DB86" i="7"/>
  <c r="DC86" i="7" s="1"/>
  <c r="DB167" i="7"/>
  <c r="DC167" i="7" s="1"/>
  <c r="CX66" i="7"/>
  <c r="CY66" i="7" s="1"/>
  <c r="DB20" i="7"/>
  <c r="DC20" i="7" s="1"/>
  <c r="DB35" i="7"/>
  <c r="DC35" i="7" s="1"/>
  <c r="CX151" i="7"/>
  <c r="CY151" i="7" s="1"/>
  <c r="DB28" i="7"/>
  <c r="DC28" i="7" s="1"/>
  <c r="CX60" i="7"/>
  <c r="CY60" i="7" s="1"/>
  <c r="CX166" i="7"/>
  <c r="CY166" i="7" s="1"/>
  <c r="CX18" i="7"/>
  <c r="CY18" i="7" s="1"/>
  <c r="DB32" i="7"/>
  <c r="DC32" i="7" s="1"/>
  <c r="DB150" i="7"/>
  <c r="DC150" i="7" s="1"/>
  <c r="CX28" i="7"/>
  <c r="CY28" i="7" s="1"/>
  <c r="DB59" i="7"/>
  <c r="DC59" i="7" s="1"/>
  <c r="CX121" i="7"/>
  <c r="CY121" i="7" s="1"/>
  <c r="DB165" i="7"/>
  <c r="DC165" i="7" s="1"/>
  <c r="DB54" i="7"/>
  <c r="DC54" i="7" s="1"/>
  <c r="DB82" i="7"/>
  <c r="DC82" i="7" s="1"/>
  <c r="CX44" i="7"/>
  <c r="CY44" i="7" s="1"/>
  <c r="DB114" i="7"/>
  <c r="DC114" i="7" s="1"/>
  <c r="DB31" i="7"/>
  <c r="DC31" i="7" s="1"/>
  <c r="CX36" i="7"/>
  <c r="CY36" i="7" s="1"/>
  <c r="CX93" i="7"/>
  <c r="CY93" i="7" s="1"/>
  <c r="DB108" i="7"/>
  <c r="DC108" i="7" s="1"/>
  <c r="DB166" i="7"/>
  <c r="DC166" i="7" s="1"/>
  <c r="DB18" i="7"/>
  <c r="DC18" i="7" s="1"/>
  <c r="CX31" i="7"/>
  <c r="CY31" i="7" s="1"/>
  <c r="CX26" i="7"/>
  <c r="CY26" i="7" s="1"/>
  <c r="DB118" i="7"/>
  <c r="DC118" i="7" s="1"/>
  <c r="CX163" i="7"/>
  <c r="CY163" i="7" s="1"/>
  <c r="CX142" i="7"/>
  <c r="CY142" i="7" s="1"/>
  <c r="DB26" i="7"/>
  <c r="DC26" i="7" s="1"/>
  <c r="CX118" i="7"/>
  <c r="CY118" i="7" s="1"/>
  <c r="DB162" i="7"/>
  <c r="DC162" i="7" s="1"/>
  <c r="DB17" i="7"/>
  <c r="DC17" i="7" s="1"/>
  <c r="CX75" i="7"/>
  <c r="CY75" i="7" s="1"/>
  <c r="CX41" i="7"/>
  <c r="CY41" i="7" s="1"/>
  <c r="CX97" i="7"/>
  <c r="CY97" i="7" s="1"/>
  <c r="DB111" i="7"/>
  <c r="DC111" i="7" s="1"/>
  <c r="DB151" i="7"/>
  <c r="DC151" i="7" s="1"/>
  <c r="CX119" i="7"/>
  <c r="CY119" i="7" s="1"/>
  <c r="DB163" i="7"/>
  <c r="DC163" i="7" s="1"/>
  <c r="DB142" i="7"/>
  <c r="DC142" i="7" s="1"/>
  <c r="CX115" i="7"/>
  <c r="CY115" i="7" s="1"/>
  <c r="DB14" i="7"/>
  <c r="DC14" i="7" s="1"/>
  <c r="DB139" i="7"/>
  <c r="DC139" i="7" s="1"/>
  <c r="DB97" i="7"/>
  <c r="DC97" i="7" s="1"/>
  <c r="CX112" i="7"/>
  <c r="CY112" i="7" s="1"/>
  <c r="CX165" i="7"/>
  <c r="CY165" i="7" s="1"/>
  <c r="CX160" i="7"/>
  <c r="CY160" i="7" s="1"/>
  <c r="DB58" i="7"/>
  <c r="DC58" i="7" s="1"/>
  <c r="DB136" i="7"/>
  <c r="DC136" i="7" s="1"/>
  <c r="DB138" i="7"/>
  <c r="DC138" i="7" s="1"/>
  <c r="DB10" i="7"/>
  <c r="DC10" i="7" s="1"/>
  <c r="CX20" i="7"/>
  <c r="CY20" i="7" s="1"/>
  <c r="CX10" i="7"/>
  <c r="CY10" i="7" s="1"/>
  <c r="DB117" i="7"/>
  <c r="DC117" i="7" s="1"/>
  <c r="CX162" i="7"/>
  <c r="CY162" i="7" s="1"/>
  <c r="DB148" i="7"/>
  <c r="DC148" i="7" s="1"/>
  <c r="DB46" i="7"/>
  <c r="DC46" i="7" s="1"/>
  <c r="CV170" i="7"/>
  <c r="CX143" i="7"/>
  <c r="CY143" i="7" s="1"/>
  <c r="CX16" i="7"/>
  <c r="CY16" i="7" s="1"/>
  <c r="CX87" i="7"/>
  <c r="CY87" i="7" s="1"/>
  <c r="CX116" i="7"/>
  <c r="CY116" i="7" s="1"/>
  <c r="DB83" i="7"/>
  <c r="DC83" i="7" s="1"/>
  <c r="CX71" i="7"/>
  <c r="CY71" i="7" s="1"/>
  <c r="DB99" i="7"/>
  <c r="DC99" i="7" s="1"/>
  <c r="CX19" i="7"/>
  <c r="CY19" i="7" s="1"/>
  <c r="DB30" i="7"/>
  <c r="DC30" i="7" s="1"/>
  <c r="CX139" i="7"/>
  <c r="CY139" i="7" s="1"/>
  <c r="CX13" i="7"/>
  <c r="CY13" i="7" s="1"/>
  <c r="CX76" i="7"/>
  <c r="CY76" i="7" s="1"/>
  <c r="CX84" i="7"/>
  <c r="CY84" i="7" s="1"/>
  <c r="DB145" i="7"/>
  <c r="DC145" i="7" s="1"/>
  <c r="CX113" i="7"/>
  <c r="CY113" i="7" s="1"/>
  <c r="DB12" i="7"/>
  <c r="DC12" i="7" s="1"/>
  <c r="CX73" i="7"/>
  <c r="CY73" i="7" s="1"/>
  <c r="CX42" i="7"/>
  <c r="CY42" i="7" s="1"/>
  <c r="CX98" i="7"/>
  <c r="CY98" i="7" s="1"/>
  <c r="DB112" i="7"/>
  <c r="DC112" i="7" s="1"/>
  <c r="DB72" i="7"/>
  <c r="DC72" i="7" s="1"/>
  <c r="DB41" i="7"/>
  <c r="DC41" i="7" s="1"/>
  <c r="DB91" i="7"/>
  <c r="DC91" i="7" s="1"/>
  <c r="DB132" i="7"/>
  <c r="DC132" i="7" s="1"/>
  <c r="CX62" i="7"/>
  <c r="CY62" i="7" s="1"/>
  <c r="DB123" i="7"/>
  <c r="DC123" i="7" s="1"/>
  <c r="DB29" i="7"/>
  <c r="DC29" i="7" s="1"/>
  <c r="DB149" i="7"/>
  <c r="DC149" i="7" s="1"/>
  <c r="CX92" i="7"/>
  <c r="CY92" i="7" s="1"/>
  <c r="CX147" i="7"/>
  <c r="CY147" i="7" s="1"/>
  <c r="CX144" i="7"/>
  <c r="CY144" i="7" s="1"/>
  <c r="DB76" i="7"/>
  <c r="DC76" i="7" s="1"/>
  <c r="DB74" i="7"/>
  <c r="DC74" i="7" s="1"/>
  <c r="CX65" i="7"/>
  <c r="CY65" i="7" s="1"/>
  <c r="DB42" i="7"/>
  <c r="DC42" i="7" s="1"/>
  <c r="DB98" i="7"/>
  <c r="DC98" i="7" s="1"/>
  <c r="CX138" i="7"/>
  <c r="CY138" i="7" s="1"/>
  <c r="DB89" i="7"/>
  <c r="DC89" i="7" s="1"/>
  <c r="DB9" i="7"/>
  <c r="DC9" i="7" s="1"/>
  <c r="CX136" i="7"/>
  <c r="CY136" i="7" s="1"/>
  <c r="DB13" i="7"/>
  <c r="DC13" i="7" s="1"/>
  <c r="CX110" i="7"/>
  <c r="CY110" i="7" s="1"/>
  <c r="CX70" i="7"/>
  <c r="CY70" i="7" s="1"/>
  <c r="DB100" i="7"/>
  <c r="DC100" i="7" s="1"/>
  <c r="DB161" i="7"/>
  <c r="DC161" i="7" s="1"/>
  <c r="CX39" i="7"/>
  <c r="CY39" i="7" s="1"/>
  <c r="DB107" i="7"/>
  <c r="DC107" i="7" s="1"/>
  <c r="DB68" i="7"/>
  <c r="DC68" i="7" s="1"/>
  <c r="CX100" i="7"/>
  <c r="CY100" i="7" s="1"/>
  <c r="DB37" i="7"/>
  <c r="DC37" i="7" s="1"/>
  <c r="CX150" i="7"/>
  <c r="CY150" i="7" s="1"/>
  <c r="CX149" i="7"/>
  <c r="CY149" i="7" s="1"/>
  <c r="CX59" i="7"/>
  <c r="CY59" i="7" s="1"/>
  <c r="DB146" i="7"/>
  <c r="DC146" i="7" s="1"/>
  <c r="DB39" i="7"/>
  <c r="DC39" i="7" s="1"/>
  <c r="CX108" i="7"/>
  <c r="CY108" i="7" s="1"/>
  <c r="CX63" i="7"/>
  <c r="CY63" i="7" s="1"/>
  <c r="DB124" i="7"/>
  <c r="DC124" i="7" s="1"/>
  <c r="CX35" i="7"/>
  <c r="CY35" i="7" s="1"/>
  <c r="DB62" i="7"/>
  <c r="DC62" i="7" s="1"/>
  <c r="CX124" i="7"/>
  <c r="CY124" i="7" s="1"/>
  <c r="CX32" i="7"/>
  <c r="CY32" i="7" s="1"/>
  <c r="CX55" i="7"/>
  <c r="CY55" i="7" s="1"/>
  <c r="CX33" i="7"/>
  <c r="CY33" i="7" s="1"/>
  <c r="DB147" i="7"/>
  <c r="DC147" i="7" s="1"/>
  <c r="DB55" i="7"/>
  <c r="DC55" i="7" s="1"/>
  <c r="CX29" i="7"/>
  <c r="CY29" i="7" s="1"/>
  <c r="DB47" i="7"/>
  <c r="DC47" i="7" s="1"/>
  <c r="CW170" i="7"/>
  <c r="CZ4" i="7"/>
  <c r="DB70" i="7"/>
  <c r="DC70" i="7" s="1"/>
  <c r="CX89" i="7"/>
  <c r="CY89" i="7" s="1"/>
  <c r="DB143" i="7"/>
  <c r="DC143" i="7" s="1"/>
  <c r="DB27" i="7"/>
  <c r="DC27" i="7" s="1"/>
  <c r="DB40" i="7"/>
  <c r="DC40" i="7" s="1"/>
  <c r="CX127" i="7"/>
  <c r="CY127" i="7" s="1"/>
  <c r="CX90" i="7"/>
  <c r="CY90" i="7" s="1"/>
  <c r="DB127" i="7"/>
  <c r="DC127" i="7" s="1"/>
  <c r="CX43" i="7"/>
  <c r="CY43" i="7" s="1"/>
  <c r="DB113" i="7"/>
  <c r="DC113" i="7" s="1"/>
  <c r="CX21" i="7"/>
  <c r="CY21" i="7" s="1"/>
  <c r="CX122" i="7"/>
  <c r="CY122" i="7" s="1"/>
  <c r="CX99" i="7"/>
  <c r="CY99" i="7" s="1"/>
  <c r="CX48" i="7"/>
  <c r="CY48" i="7" s="1"/>
  <c r="CX45" i="7"/>
  <c r="CY45" i="7" s="1"/>
  <c r="DB44" i="7"/>
  <c r="DC44" i="7" s="1"/>
  <c r="CX49" i="7"/>
  <c r="CY49" i="7" s="1"/>
  <c r="DB45" i="7"/>
  <c r="DC45" i="7" s="1"/>
  <c r="CX34" i="7"/>
  <c r="CY34" i="7" s="1"/>
  <c r="CX47" i="7"/>
  <c r="CY47" i="7" s="1"/>
  <c r="DB8" i="7"/>
  <c r="DC8" i="7" s="1"/>
  <c r="DB49" i="7"/>
  <c r="DC49" i="7" s="1"/>
  <c r="CX12" i="7"/>
  <c r="CY12" i="7" s="1"/>
  <c r="DB84" i="7"/>
  <c r="DC84" i="7" s="1"/>
  <c r="DB119" i="7"/>
  <c r="DC119" i="7" s="1"/>
  <c r="CW105" i="7"/>
  <c r="DB164" i="7"/>
  <c r="DC164" i="7" s="1"/>
  <c r="CX164" i="7"/>
  <c r="CY164" i="7" s="1"/>
  <c r="DB93" i="7"/>
  <c r="DC93" i="7" s="1"/>
  <c r="CX86" i="7"/>
  <c r="CY86" i="7" s="1"/>
  <c r="DA24" i="7"/>
  <c r="DB43" i="7"/>
  <c r="DC43" i="7" s="1"/>
  <c r="DB36" i="7"/>
  <c r="DC36" i="7" s="1"/>
  <c r="CW130" i="7"/>
  <c r="DB73" i="7"/>
  <c r="DC73" i="7" s="1"/>
  <c r="DB11" i="7"/>
  <c r="DC11" i="7" s="1"/>
  <c r="DB63" i="7"/>
  <c r="DC63" i="7" s="1"/>
  <c r="CX125" i="7"/>
  <c r="CY125" i="7" s="1"/>
  <c r="DA130" i="7"/>
  <c r="CZ80" i="7"/>
  <c r="CX6" i="7"/>
  <c r="CY6" i="7" s="1"/>
  <c r="CX120" i="7"/>
  <c r="CY120" i="7" s="1"/>
  <c r="DB144" i="7"/>
  <c r="DC144" i="7" s="1"/>
  <c r="CX74" i="7"/>
  <c r="CY74" i="7" s="1"/>
  <c r="CX140" i="7"/>
  <c r="CY140" i="7" s="1"/>
  <c r="CX46" i="7"/>
  <c r="CY46" i="7" s="1"/>
  <c r="DB116" i="7"/>
  <c r="DC116" i="7" s="1"/>
  <c r="DB96" i="7"/>
  <c r="DC96" i="7" s="1"/>
  <c r="DB60" i="7"/>
  <c r="DC60" i="7" s="1"/>
  <c r="CX148" i="7"/>
  <c r="CY148" i="7" s="1"/>
  <c r="CX111" i="7"/>
  <c r="CY111" i="7" s="1"/>
  <c r="CV24" i="7"/>
  <c r="CV52" i="7"/>
  <c r="CX15" i="7"/>
  <c r="CY15" i="7" s="1"/>
  <c r="CX54" i="7"/>
  <c r="CY54" i="7" s="1"/>
  <c r="CV4" i="7"/>
  <c r="CZ52" i="7"/>
  <c r="DB140" i="7"/>
  <c r="DC140" i="7" s="1"/>
  <c r="DB66" i="7"/>
  <c r="DC66" i="7" s="1"/>
  <c r="CV130" i="7"/>
  <c r="CX61" i="7"/>
  <c r="CY61" i="7" s="1"/>
  <c r="CZ105" i="7"/>
  <c r="DB48" i="7"/>
  <c r="DC48" i="7" s="1"/>
  <c r="DB57" i="7"/>
  <c r="DC57" i="7" s="1"/>
  <c r="DB15" i="7"/>
  <c r="DC15" i="7" s="1"/>
  <c r="CX27" i="7"/>
  <c r="CY27" i="7" s="1"/>
  <c r="CZ170" i="7"/>
  <c r="CX145" i="7"/>
  <c r="CY145" i="7" s="1"/>
  <c r="DB152" i="7"/>
  <c r="DC152" i="7" s="1"/>
  <c r="DB126" i="7"/>
  <c r="DC126" i="7" s="1"/>
  <c r="CZ130" i="7"/>
  <c r="DB65" i="7"/>
  <c r="DC65" i="7" s="1"/>
  <c r="CX172" i="7"/>
  <c r="CY172" i="7" s="1"/>
  <c r="CX153" i="7"/>
  <c r="CY153" i="7" s="1"/>
  <c r="DB33" i="7"/>
  <c r="DC33" i="7" s="1"/>
  <c r="DA170" i="7"/>
  <c r="CV80" i="7"/>
  <c r="CX161" i="7"/>
  <c r="CY161" i="7" s="1"/>
  <c r="CX11" i="7"/>
  <c r="CY11" i="7" s="1"/>
  <c r="DB135" i="7"/>
  <c r="DC135" i="7" s="1"/>
  <c r="CZ24" i="7"/>
  <c r="DB92" i="7"/>
  <c r="DC92" i="7" s="1"/>
  <c r="DB75" i="7"/>
  <c r="DC75" i="7" s="1"/>
  <c r="CX107" i="7"/>
  <c r="CY107" i="7" s="1"/>
  <c r="DB34" i="7"/>
  <c r="DC34" i="7" s="1"/>
  <c r="CX109" i="7"/>
  <c r="CY109" i="7" s="1"/>
  <c r="CW24" i="7"/>
  <c r="CX137" i="7"/>
  <c r="CY137" i="7" s="1"/>
  <c r="DB160" i="7"/>
  <c r="DC160" i="7" s="1"/>
  <c r="CW80" i="7"/>
  <c r="DB172" i="7"/>
  <c r="DC172" i="7" s="1"/>
  <c r="DB137" i="7"/>
  <c r="DC137" i="7" s="1"/>
  <c r="DA80" i="7"/>
  <c r="CW4" i="7"/>
  <c r="CW52" i="7"/>
  <c r="DA105" i="7"/>
  <c r="CV105" i="7"/>
  <c r="DA4" i="7"/>
  <c r="DB67" i="7"/>
  <c r="DC67" i="7" s="1"/>
  <c r="DA52" i="7"/>
  <c r="CX57" i="7"/>
  <c r="CY57" i="7" s="1"/>
  <c r="CX132" i="7"/>
  <c r="CY132" i="7" s="1"/>
  <c r="DB6" i="7"/>
  <c r="DC6" i="7" s="1"/>
  <c r="CX152" i="7"/>
  <c r="CY152" i="7" s="1"/>
  <c r="CX9" i="7"/>
  <c r="CY9" i="7" s="1"/>
  <c r="DB121" i="7"/>
  <c r="DC121" i="7" s="1"/>
  <c r="DB125" i="7"/>
  <c r="DC125" i="7" s="1"/>
  <c r="CX146" i="7"/>
  <c r="CY146" i="7" s="1"/>
  <c r="CX7" i="7"/>
  <c r="CY7" i="7" s="1"/>
  <c r="CX117" i="7"/>
  <c r="CY117" i="7" s="1"/>
  <c r="K5" i="67"/>
  <c r="K38" i="67" s="1"/>
  <c r="AF5" i="67"/>
  <c r="AF38" i="67" s="1"/>
  <c r="AB5" i="67"/>
  <c r="AB38" i="67" s="1"/>
  <c r="R5" i="67"/>
  <c r="R38" i="67" s="1"/>
  <c r="K37" i="67" l="1"/>
  <c r="L37" i="67" s="1"/>
  <c r="AF37" i="67"/>
  <c r="AG37" i="67" s="1"/>
  <c r="AB37" i="67"/>
  <c r="AC37" i="67" s="1"/>
  <c r="AD37" i="67" s="1"/>
  <c r="R37" i="67"/>
  <c r="S37" i="67" s="1"/>
  <c r="R51" i="67" s="1"/>
  <c r="K36" i="67"/>
  <c r="AB36" i="67"/>
  <c r="AF36" i="67"/>
  <c r="R36" i="67"/>
  <c r="CX170" i="7"/>
  <c r="CY170" i="7" s="1"/>
  <c r="DB4" i="7"/>
  <c r="DC4" i="7" s="1"/>
  <c r="DB105" i="7"/>
  <c r="DC105" i="7" s="1"/>
  <c r="CX130" i="7"/>
  <c r="CY130" i="7" s="1"/>
  <c r="CX80" i="7"/>
  <c r="CY80" i="7" s="1"/>
  <c r="DB80" i="7"/>
  <c r="DC80" i="7" s="1"/>
  <c r="CX156" i="7"/>
  <c r="CY156" i="7" s="1"/>
  <c r="CX24" i="7"/>
  <c r="CY24" i="7" s="1"/>
  <c r="CX52" i="7"/>
  <c r="CY52" i="7" s="1"/>
  <c r="CV191" i="7"/>
  <c r="CW191" i="7"/>
  <c r="CX105" i="7"/>
  <c r="CY105" i="7" s="1"/>
  <c r="DA191" i="7"/>
  <c r="CX4" i="7"/>
  <c r="CY4" i="7" s="1"/>
  <c r="DB24" i="7"/>
  <c r="DC24" i="7" s="1"/>
  <c r="DB52" i="7"/>
  <c r="DC52" i="7" s="1"/>
  <c r="R48" i="67" l="1"/>
  <c r="S48" i="67" s="1"/>
  <c r="R49" i="67"/>
  <c r="S49" i="67" s="1"/>
  <c r="R50" i="67"/>
  <c r="S50" i="67" s="1"/>
  <c r="CX191" i="7"/>
  <c r="CY191" i="7" s="1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2" i="32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2" i="32"/>
  <c r="A3" i="32"/>
  <c r="B3" i="32" s="1"/>
  <c r="A4" i="32"/>
  <c r="B4" i="32" s="1"/>
  <c r="A5" i="32"/>
  <c r="B5" i="32" s="1"/>
  <c r="A6" i="32"/>
  <c r="B6" i="32" s="1"/>
  <c r="A7" i="32"/>
  <c r="B7" i="32" s="1"/>
  <c r="A8" i="32"/>
  <c r="B8" i="32" s="1"/>
  <c r="A9" i="32"/>
  <c r="B9" i="32" s="1"/>
  <c r="A10" i="32"/>
  <c r="B10" i="32" s="1"/>
  <c r="A11" i="32"/>
  <c r="B11" i="32" s="1"/>
  <c r="A12" i="32"/>
  <c r="B12" i="32" s="1"/>
  <c r="A13" i="32"/>
  <c r="B13" i="32" s="1"/>
  <c r="A14" i="32"/>
  <c r="B14" i="32" s="1"/>
  <c r="A15" i="32"/>
  <c r="B15" i="32" s="1"/>
  <c r="A16" i="32"/>
  <c r="B16" i="32" s="1"/>
  <c r="A17" i="32"/>
  <c r="B17" i="32" s="1"/>
  <c r="A18" i="32"/>
  <c r="B18" i="32" s="1"/>
  <c r="A19" i="32"/>
  <c r="B19" i="32" s="1"/>
  <c r="A20" i="32"/>
  <c r="B20" i="32" s="1"/>
  <c r="A21" i="32"/>
  <c r="B21" i="32" s="1"/>
  <c r="A22" i="32"/>
  <c r="B22" i="32" s="1"/>
  <c r="A23" i="32"/>
  <c r="B23" i="32" s="1"/>
  <c r="A24" i="32"/>
  <c r="B24" i="32" s="1"/>
  <c r="A25" i="32"/>
  <c r="B25" i="32" s="1"/>
  <c r="A26" i="32"/>
  <c r="B26" i="32" s="1"/>
  <c r="A27" i="32"/>
  <c r="B27" i="32" s="1"/>
  <c r="A28" i="32"/>
  <c r="B28" i="32" s="1"/>
  <c r="A29" i="32"/>
  <c r="B29" i="32" s="1"/>
  <c r="A30" i="32"/>
  <c r="B30" i="32" s="1"/>
  <c r="A31" i="32"/>
  <c r="B31" i="32" s="1"/>
  <c r="A32" i="32"/>
  <c r="B32" i="32" s="1"/>
  <c r="A33" i="32"/>
  <c r="B33" i="32" s="1"/>
  <c r="A34" i="32"/>
  <c r="B34" i="32" s="1"/>
  <c r="A35" i="32"/>
  <c r="B35" i="32" s="1"/>
  <c r="A36" i="32"/>
  <c r="B36" i="32" s="1"/>
  <c r="A37" i="32"/>
  <c r="B37" i="32" s="1"/>
  <c r="A38" i="32"/>
  <c r="B38" i="32" s="1"/>
  <c r="A39" i="32"/>
  <c r="B39" i="32" s="1"/>
  <c r="A40" i="32"/>
  <c r="B40" i="32" s="1"/>
  <c r="A41" i="32"/>
  <c r="B41" i="32" s="1"/>
  <c r="A42" i="32"/>
  <c r="B42" i="32" s="1"/>
  <c r="A43" i="32"/>
  <c r="B43" i="32" s="1"/>
  <c r="A44" i="32"/>
  <c r="B44" i="32" s="1"/>
  <c r="A45" i="32"/>
  <c r="B45" i="32" s="1"/>
  <c r="A46" i="32"/>
  <c r="B46" i="32" s="1"/>
  <c r="A47" i="32"/>
  <c r="B47" i="32" s="1"/>
  <c r="A48" i="32"/>
  <c r="B48" i="32" s="1"/>
  <c r="A49" i="32"/>
  <c r="B49" i="32" s="1"/>
  <c r="A50" i="32"/>
  <c r="B50" i="32" s="1"/>
  <c r="A51" i="32"/>
  <c r="B51" i="32" s="1"/>
  <c r="A52" i="32"/>
  <c r="B52" i="32" s="1"/>
  <c r="A53" i="32"/>
  <c r="B53" i="32" s="1"/>
  <c r="A54" i="32"/>
  <c r="B54" i="32" s="1"/>
  <c r="A55" i="32"/>
  <c r="B55" i="32" s="1"/>
  <c r="A56" i="32"/>
  <c r="B56" i="32" s="1"/>
  <c r="A57" i="32"/>
  <c r="B57" i="32" s="1"/>
  <c r="A58" i="32"/>
  <c r="B58" i="32" s="1"/>
  <c r="A59" i="32"/>
  <c r="B59" i="32" s="1"/>
  <c r="A60" i="32"/>
  <c r="B60" i="32" s="1"/>
  <c r="A61" i="32"/>
  <c r="B61" i="32" s="1"/>
  <c r="A62" i="32"/>
  <c r="B62" i="32" s="1"/>
  <c r="A63" i="32"/>
  <c r="B63" i="32" s="1"/>
  <c r="A64" i="32"/>
  <c r="B64" i="32" s="1"/>
  <c r="A65" i="32"/>
  <c r="B65" i="32" s="1"/>
  <c r="A66" i="32"/>
  <c r="B66" i="32" s="1"/>
  <c r="A67" i="32"/>
  <c r="B67" i="32" s="1"/>
  <c r="A68" i="32"/>
  <c r="B68" i="32" s="1"/>
  <c r="A69" i="32"/>
  <c r="B69" i="32" s="1"/>
  <c r="A70" i="32"/>
  <c r="B70" i="32" s="1"/>
  <c r="A71" i="32"/>
  <c r="B71" i="32" s="1"/>
  <c r="A72" i="32"/>
  <c r="B72" i="32" s="1"/>
  <c r="A73" i="32"/>
  <c r="B73" i="32" s="1"/>
  <c r="A74" i="32"/>
  <c r="B74" i="32" s="1"/>
  <c r="A75" i="32"/>
  <c r="B75" i="32" s="1"/>
  <c r="A76" i="32"/>
  <c r="B76" i="32" s="1"/>
  <c r="A77" i="32"/>
  <c r="B77" i="32" s="1"/>
  <c r="A78" i="32"/>
  <c r="B78" i="32" s="1"/>
  <c r="A79" i="32"/>
  <c r="B79" i="32" s="1"/>
  <c r="A80" i="32"/>
  <c r="B80" i="32" s="1"/>
  <c r="A81" i="32"/>
  <c r="B81" i="32" s="1"/>
  <c r="A82" i="32"/>
  <c r="B82" i="32" s="1"/>
  <c r="A83" i="32"/>
  <c r="B83" i="32" s="1"/>
  <c r="A84" i="32"/>
  <c r="B84" i="32" s="1"/>
  <c r="A85" i="32"/>
  <c r="B85" i="32" s="1"/>
  <c r="A86" i="32"/>
  <c r="B86" i="32" s="1"/>
  <c r="A87" i="32"/>
  <c r="B87" i="32" s="1"/>
  <c r="A88" i="32"/>
  <c r="B88" i="32" s="1"/>
  <c r="A89" i="32"/>
  <c r="B89" i="32" s="1"/>
  <c r="A90" i="32"/>
  <c r="B90" i="32" s="1"/>
  <c r="A91" i="32"/>
  <c r="B91" i="32" s="1"/>
  <c r="A92" i="32"/>
  <c r="B92" i="32" s="1"/>
  <c r="A93" i="32"/>
  <c r="B93" i="32" s="1"/>
  <c r="A94" i="32"/>
  <c r="B94" i="32" s="1"/>
  <c r="A95" i="32"/>
  <c r="B95" i="32" s="1"/>
  <c r="A96" i="32"/>
  <c r="B96" i="32" s="1"/>
  <c r="A97" i="32"/>
  <c r="B97" i="32" s="1"/>
  <c r="A98" i="32"/>
  <c r="B98" i="32" s="1"/>
  <c r="A99" i="32"/>
  <c r="B99" i="32" s="1"/>
  <c r="A100" i="32"/>
  <c r="B100" i="32" s="1"/>
  <c r="A101" i="32"/>
  <c r="B101" i="32" s="1"/>
  <c r="A102" i="32"/>
  <c r="B102" i="32" s="1"/>
  <c r="A103" i="32"/>
  <c r="B103" i="32" s="1"/>
  <c r="A104" i="32"/>
  <c r="B104" i="32" s="1"/>
  <c r="A105" i="32"/>
  <c r="B105" i="32" s="1"/>
  <c r="A106" i="32"/>
  <c r="B106" i="32" s="1"/>
  <c r="A107" i="32"/>
  <c r="B107" i="32" s="1"/>
  <c r="A108" i="32"/>
  <c r="B108" i="32" s="1"/>
  <c r="A109" i="32"/>
  <c r="B109" i="32" s="1"/>
  <c r="A110" i="32"/>
  <c r="B110" i="32" s="1"/>
  <c r="A111" i="32"/>
  <c r="B111" i="32" s="1"/>
  <c r="A112" i="32"/>
  <c r="B112" i="32" s="1"/>
  <c r="A113" i="32"/>
  <c r="B113" i="32" s="1"/>
  <c r="A114" i="32"/>
  <c r="B114" i="32" s="1"/>
  <c r="A115" i="32"/>
  <c r="B115" i="32" s="1"/>
  <c r="A116" i="32"/>
  <c r="B116" i="32" s="1"/>
  <c r="A117" i="32"/>
  <c r="B117" i="32" s="1"/>
  <c r="A118" i="32"/>
  <c r="B118" i="32" s="1"/>
  <c r="A119" i="32"/>
  <c r="B119" i="32" s="1"/>
  <c r="A120" i="32"/>
  <c r="B120" i="32" s="1"/>
  <c r="A121" i="32"/>
  <c r="B121" i="32" s="1"/>
  <c r="A122" i="32"/>
  <c r="B122" i="32" s="1"/>
  <c r="A123" i="32"/>
  <c r="B123" i="32" s="1"/>
  <c r="A124" i="32"/>
  <c r="B124" i="32" s="1"/>
  <c r="A125" i="32"/>
  <c r="B125" i="32" s="1"/>
  <c r="A126" i="32"/>
  <c r="B126" i="32" s="1"/>
  <c r="A127" i="32"/>
  <c r="B127" i="32" s="1"/>
  <c r="A128" i="32"/>
  <c r="B128" i="32" s="1"/>
  <c r="A129" i="32"/>
  <c r="B129" i="32" s="1"/>
  <c r="A130" i="32"/>
  <c r="B130" i="32" s="1"/>
  <c r="A131" i="32"/>
  <c r="B131" i="32" s="1"/>
  <c r="A132" i="32"/>
  <c r="B132" i="32" s="1"/>
  <c r="A133" i="32"/>
  <c r="B133" i="32" s="1"/>
  <c r="A134" i="32"/>
  <c r="B134" i="32" s="1"/>
  <c r="A135" i="32"/>
  <c r="B135" i="32" s="1"/>
  <c r="A136" i="32"/>
  <c r="B136" i="32" s="1"/>
  <c r="A137" i="32"/>
  <c r="B137" i="32" s="1"/>
  <c r="A138" i="32"/>
  <c r="B138" i="32" s="1"/>
  <c r="A139" i="32"/>
  <c r="B139" i="32" s="1"/>
  <c r="A140" i="32"/>
  <c r="B140" i="32" s="1"/>
  <c r="A141" i="32"/>
  <c r="B141" i="32" s="1"/>
  <c r="A142" i="32"/>
  <c r="B142" i="32" s="1"/>
  <c r="A143" i="32"/>
  <c r="B143" i="32" s="1"/>
  <c r="A144" i="32"/>
  <c r="B144" i="32" s="1"/>
  <c r="A145" i="32"/>
  <c r="B145" i="32" s="1"/>
  <c r="A146" i="32"/>
  <c r="B146" i="32" s="1"/>
  <c r="A147" i="32"/>
  <c r="B147" i="32" s="1"/>
  <c r="A148" i="32"/>
  <c r="B148" i="32" s="1"/>
  <c r="A149" i="32"/>
  <c r="B149" i="32" s="1"/>
  <c r="A150" i="32"/>
  <c r="B150" i="32" s="1"/>
  <c r="A151" i="32"/>
  <c r="B151" i="32" s="1"/>
  <c r="A152" i="32"/>
  <c r="B152" i="32" s="1"/>
  <c r="A153" i="32"/>
  <c r="B153" i="32" s="1"/>
  <c r="A154" i="32"/>
  <c r="B154" i="32" s="1"/>
  <c r="A155" i="32"/>
  <c r="B155" i="32" s="1"/>
  <c r="A156" i="32"/>
  <c r="B156" i="32" s="1"/>
  <c r="A157" i="32"/>
  <c r="B157" i="32" s="1"/>
  <c r="A158" i="32"/>
  <c r="B158" i="32" s="1"/>
  <c r="A159" i="32"/>
  <c r="B159" i="32" s="1"/>
  <c r="A160" i="32"/>
  <c r="B160" i="32" s="1"/>
  <c r="A161" i="32"/>
  <c r="B161" i="32" s="1"/>
  <c r="A162" i="32"/>
  <c r="B162" i="32" s="1"/>
  <c r="A163" i="32"/>
  <c r="B163" i="32" s="1"/>
  <c r="A164" i="32"/>
  <c r="B164" i="32" s="1"/>
  <c r="A165" i="32"/>
  <c r="B165" i="32" s="1"/>
  <c r="A166" i="32"/>
  <c r="B166" i="32" s="1"/>
  <c r="A167" i="32"/>
  <c r="B167" i="32" s="1"/>
  <c r="A168" i="32"/>
  <c r="B168" i="32" s="1"/>
  <c r="A169" i="32"/>
  <c r="B169" i="32" s="1"/>
  <c r="A170" i="32"/>
  <c r="B170" i="32" s="1"/>
  <c r="A171" i="32"/>
  <c r="B171" i="32" s="1"/>
  <c r="A172" i="32"/>
  <c r="B172" i="32" s="1"/>
  <c r="A173" i="32"/>
  <c r="B173" i="32" s="1"/>
  <c r="A174" i="32"/>
  <c r="B174" i="32" s="1"/>
  <c r="A175" i="32"/>
  <c r="B175" i="32" s="1"/>
  <c r="A176" i="32"/>
  <c r="B176" i="32" s="1"/>
  <c r="A177" i="32"/>
  <c r="B177" i="32" s="1"/>
  <c r="A178" i="32"/>
  <c r="B178" i="32" s="1"/>
  <c r="A179" i="32"/>
  <c r="B179" i="32" s="1"/>
  <c r="A180" i="32"/>
  <c r="B180" i="32" s="1"/>
  <c r="A2" i="32"/>
  <c r="B2" i="32" s="1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2" i="30"/>
  <c r="A3" i="30"/>
  <c r="B3" i="30" s="1"/>
  <c r="A4" i="30"/>
  <c r="B4" i="30" s="1"/>
  <c r="A5" i="30"/>
  <c r="B5" i="30" s="1"/>
  <c r="A6" i="30"/>
  <c r="B6" i="30" s="1"/>
  <c r="A7" i="30"/>
  <c r="B7" i="30" s="1"/>
  <c r="A8" i="30"/>
  <c r="B8" i="30" s="1"/>
  <c r="A9" i="30"/>
  <c r="B9" i="30" s="1"/>
  <c r="A10" i="30"/>
  <c r="B10" i="30" s="1"/>
  <c r="A11" i="30"/>
  <c r="B11" i="30" s="1"/>
  <c r="A12" i="30"/>
  <c r="B12" i="30" s="1"/>
  <c r="A13" i="30"/>
  <c r="B13" i="30" s="1"/>
  <c r="A14" i="30"/>
  <c r="B14" i="30" s="1"/>
  <c r="A15" i="30"/>
  <c r="B15" i="30" s="1"/>
  <c r="A16" i="30"/>
  <c r="B16" i="30" s="1"/>
  <c r="A17" i="30"/>
  <c r="B17" i="30" s="1"/>
  <c r="A18" i="30"/>
  <c r="B18" i="30" s="1"/>
  <c r="A19" i="30"/>
  <c r="B19" i="30" s="1"/>
  <c r="A20" i="30"/>
  <c r="B20" i="30" s="1"/>
  <c r="A21" i="30"/>
  <c r="B21" i="30" s="1"/>
  <c r="A22" i="30"/>
  <c r="B22" i="30" s="1"/>
  <c r="A23" i="30"/>
  <c r="B23" i="30" s="1"/>
  <c r="A24" i="30"/>
  <c r="B24" i="30" s="1"/>
  <c r="A25" i="30"/>
  <c r="B25" i="30" s="1"/>
  <c r="A26" i="30"/>
  <c r="B26" i="30" s="1"/>
  <c r="A27" i="30"/>
  <c r="B27" i="30" s="1"/>
  <c r="A28" i="30"/>
  <c r="B28" i="30" s="1"/>
  <c r="A29" i="30"/>
  <c r="B29" i="30" s="1"/>
  <c r="A30" i="30"/>
  <c r="B30" i="30" s="1"/>
  <c r="A31" i="30"/>
  <c r="B31" i="30" s="1"/>
  <c r="A32" i="30"/>
  <c r="B32" i="30" s="1"/>
  <c r="A33" i="30"/>
  <c r="B33" i="30" s="1"/>
  <c r="A34" i="30"/>
  <c r="B34" i="30" s="1"/>
  <c r="A35" i="30"/>
  <c r="B35" i="30" s="1"/>
  <c r="A36" i="30"/>
  <c r="B36" i="30" s="1"/>
  <c r="A37" i="30"/>
  <c r="B37" i="30" s="1"/>
  <c r="A38" i="30"/>
  <c r="B38" i="30" s="1"/>
  <c r="A39" i="30"/>
  <c r="B39" i="30" s="1"/>
  <c r="A40" i="30"/>
  <c r="B40" i="30" s="1"/>
  <c r="A41" i="30"/>
  <c r="B41" i="30" s="1"/>
  <c r="A42" i="30"/>
  <c r="B42" i="30" s="1"/>
  <c r="A43" i="30"/>
  <c r="B43" i="30" s="1"/>
  <c r="A44" i="30"/>
  <c r="B44" i="30" s="1"/>
  <c r="A45" i="30"/>
  <c r="B45" i="30" s="1"/>
  <c r="A46" i="30"/>
  <c r="B46" i="30" s="1"/>
  <c r="A47" i="30"/>
  <c r="B47" i="30" s="1"/>
  <c r="A48" i="30"/>
  <c r="B48" i="30" s="1"/>
  <c r="A49" i="30"/>
  <c r="B49" i="30" s="1"/>
  <c r="A50" i="30"/>
  <c r="B50" i="30" s="1"/>
  <c r="A51" i="30"/>
  <c r="B51" i="30" s="1"/>
  <c r="A52" i="30"/>
  <c r="B52" i="30" s="1"/>
  <c r="A53" i="30"/>
  <c r="B53" i="30" s="1"/>
  <c r="A54" i="30"/>
  <c r="B54" i="30" s="1"/>
  <c r="A55" i="30"/>
  <c r="B55" i="30" s="1"/>
  <c r="A56" i="30"/>
  <c r="B56" i="30" s="1"/>
  <c r="A57" i="30"/>
  <c r="B57" i="30" s="1"/>
  <c r="A58" i="30"/>
  <c r="B58" i="30" s="1"/>
  <c r="A59" i="30"/>
  <c r="B59" i="30" s="1"/>
  <c r="A60" i="30"/>
  <c r="B60" i="30" s="1"/>
  <c r="A61" i="30"/>
  <c r="B61" i="30" s="1"/>
  <c r="A62" i="30"/>
  <c r="B62" i="30" s="1"/>
  <c r="A63" i="30"/>
  <c r="B63" i="30" s="1"/>
  <c r="A64" i="30"/>
  <c r="B64" i="30" s="1"/>
  <c r="A65" i="30"/>
  <c r="B65" i="30" s="1"/>
  <c r="A66" i="30"/>
  <c r="B66" i="30" s="1"/>
  <c r="A67" i="30"/>
  <c r="B67" i="30" s="1"/>
  <c r="A68" i="30"/>
  <c r="B68" i="30" s="1"/>
  <c r="A69" i="30"/>
  <c r="B69" i="30" s="1"/>
  <c r="A70" i="30"/>
  <c r="B70" i="30" s="1"/>
  <c r="A71" i="30"/>
  <c r="B71" i="30" s="1"/>
  <c r="A72" i="30"/>
  <c r="B72" i="30" s="1"/>
  <c r="A73" i="30"/>
  <c r="B73" i="30" s="1"/>
  <c r="A74" i="30"/>
  <c r="B74" i="30" s="1"/>
  <c r="A75" i="30"/>
  <c r="B75" i="30" s="1"/>
  <c r="A76" i="30"/>
  <c r="B76" i="30" s="1"/>
  <c r="A77" i="30"/>
  <c r="B77" i="30" s="1"/>
  <c r="A78" i="30"/>
  <c r="B78" i="30" s="1"/>
  <c r="A79" i="30"/>
  <c r="B79" i="30" s="1"/>
  <c r="A80" i="30"/>
  <c r="B80" i="30" s="1"/>
  <c r="A81" i="30"/>
  <c r="B81" i="30" s="1"/>
  <c r="A82" i="30"/>
  <c r="B82" i="30" s="1"/>
  <c r="A83" i="30"/>
  <c r="B83" i="30" s="1"/>
  <c r="A84" i="30"/>
  <c r="B84" i="30" s="1"/>
  <c r="A85" i="30"/>
  <c r="B85" i="30" s="1"/>
  <c r="A86" i="30"/>
  <c r="B86" i="30" s="1"/>
  <c r="A87" i="30"/>
  <c r="B87" i="30" s="1"/>
  <c r="A88" i="30"/>
  <c r="B88" i="30" s="1"/>
  <c r="A89" i="30"/>
  <c r="B89" i="30" s="1"/>
  <c r="A90" i="30"/>
  <c r="B90" i="30" s="1"/>
  <c r="A91" i="30"/>
  <c r="B91" i="30" s="1"/>
  <c r="A92" i="30"/>
  <c r="B92" i="30" s="1"/>
  <c r="A93" i="30"/>
  <c r="B93" i="30" s="1"/>
  <c r="A94" i="30"/>
  <c r="B94" i="30" s="1"/>
  <c r="A95" i="30"/>
  <c r="B95" i="30" s="1"/>
  <c r="A96" i="30"/>
  <c r="B96" i="30" s="1"/>
  <c r="A97" i="30"/>
  <c r="B97" i="30" s="1"/>
  <c r="A98" i="30"/>
  <c r="B98" i="30" s="1"/>
  <c r="A99" i="30"/>
  <c r="B99" i="30" s="1"/>
  <c r="A100" i="30"/>
  <c r="B100" i="30" s="1"/>
  <c r="A101" i="30"/>
  <c r="B101" i="30" s="1"/>
  <c r="A102" i="30"/>
  <c r="B102" i="30" s="1"/>
  <c r="A103" i="30"/>
  <c r="B103" i="30" s="1"/>
  <c r="A104" i="30"/>
  <c r="B104" i="30" s="1"/>
  <c r="A105" i="30"/>
  <c r="B105" i="30" s="1"/>
  <c r="A106" i="30"/>
  <c r="B106" i="30" s="1"/>
  <c r="A107" i="30"/>
  <c r="B107" i="30" s="1"/>
  <c r="A108" i="30"/>
  <c r="B108" i="30" s="1"/>
  <c r="A109" i="30"/>
  <c r="B109" i="30" s="1"/>
  <c r="A110" i="30"/>
  <c r="B110" i="30" s="1"/>
  <c r="A111" i="30"/>
  <c r="B111" i="30" s="1"/>
  <c r="A112" i="30"/>
  <c r="B112" i="30" s="1"/>
  <c r="A113" i="30"/>
  <c r="B113" i="30" s="1"/>
  <c r="A114" i="30"/>
  <c r="B114" i="30" s="1"/>
  <c r="A115" i="30"/>
  <c r="B115" i="30" s="1"/>
  <c r="A116" i="30"/>
  <c r="B116" i="30" s="1"/>
  <c r="A117" i="30"/>
  <c r="B117" i="30" s="1"/>
  <c r="A118" i="30"/>
  <c r="B118" i="30" s="1"/>
  <c r="A119" i="30"/>
  <c r="B119" i="30" s="1"/>
  <c r="A120" i="30"/>
  <c r="B120" i="30" s="1"/>
  <c r="A121" i="30"/>
  <c r="B121" i="30" s="1"/>
  <c r="A122" i="30"/>
  <c r="B122" i="30" s="1"/>
  <c r="A123" i="30"/>
  <c r="B123" i="30" s="1"/>
  <c r="A124" i="30"/>
  <c r="B124" i="30" s="1"/>
  <c r="A125" i="30"/>
  <c r="B125" i="30" s="1"/>
  <c r="A126" i="30"/>
  <c r="B126" i="30" s="1"/>
  <c r="A127" i="30"/>
  <c r="B127" i="30" s="1"/>
  <c r="A128" i="30"/>
  <c r="B128" i="30" s="1"/>
  <c r="A129" i="30"/>
  <c r="B129" i="30" s="1"/>
  <c r="A130" i="30"/>
  <c r="B130" i="30" s="1"/>
  <c r="A131" i="30"/>
  <c r="B131" i="30" s="1"/>
  <c r="A132" i="30"/>
  <c r="B132" i="30" s="1"/>
  <c r="A133" i="30"/>
  <c r="B133" i="30" s="1"/>
  <c r="A134" i="30"/>
  <c r="B134" i="30" s="1"/>
  <c r="A135" i="30"/>
  <c r="B135" i="30" s="1"/>
  <c r="A136" i="30"/>
  <c r="B136" i="30" s="1"/>
  <c r="A137" i="30"/>
  <c r="B137" i="30" s="1"/>
  <c r="A138" i="30"/>
  <c r="B138" i="30" s="1"/>
  <c r="A139" i="30"/>
  <c r="B139" i="30" s="1"/>
  <c r="A140" i="30"/>
  <c r="B140" i="30" s="1"/>
  <c r="A141" i="30"/>
  <c r="B141" i="30" s="1"/>
  <c r="A142" i="30"/>
  <c r="B142" i="30" s="1"/>
  <c r="A143" i="30"/>
  <c r="B143" i="30" s="1"/>
  <c r="A144" i="30"/>
  <c r="B144" i="30" s="1"/>
  <c r="A145" i="30"/>
  <c r="B145" i="30" s="1"/>
  <c r="A146" i="30"/>
  <c r="B146" i="30" s="1"/>
  <c r="A147" i="30"/>
  <c r="B147" i="30" s="1"/>
  <c r="A148" i="30"/>
  <c r="B148" i="30" s="1"/>
  <c r="A149" i="30"/>
  <c r="B149" i="30" s="1"/>
  <c r="A150" i="30"/>
  <c r="B150" i="30" s="1"/>
  <c r="A151" i="30"/>
  <c r="B151" i="30" s="1"/>
  <c r="A152" i="30"/>
  <c r="B152" i="30" s="1"/>
  <c r="A153" i="30"/>
  <c r="B153" i="30" s="1"/>
  <c r="A154" i="30"/>
  <c r="B154" i="30" s="1"/>
  <c r="A155" i="30"/>
  <c r="B155" i="30" s="1"/>
  <c r="A156" i="30"/>
  <c r="B156" i="30" s="1"/>
  <c r="A157" i="30"/>
  <c r="B157" i="30" s="1"/>
  <c r="A158" i="30"/>
  <c r="B158" i="30" s="1"/>
  <c r="A159" i="30"/>
  <c r="B159" i="30" s="1"/>
  <c r="A160" i="30"/>
  <c r="B160" i="30" s="1"/>
  <c r="A161" i="30"/>
  <c r="B161" i="30" s="1"/>
  <c r="A162" i="30"/>
  <c r="B162" i="30" s="1"/>
  <c r="A163" i="30"/>
  <c r="B163" i="30" s="1"/>
  <c r="A164" i="30"/>
  <c r="B164" i="30" s="1"/>
  <c r="A165" i="30"/>
  <c r="B165" i="30" s="1"/>
  <c r="A166" i="30"/>
  <c r="B166" i="30" s="1"/>
  <c r="A167" i="30"/>
  <c r="B167" i="30" s="1"/>
  <c r="A168" i="30"/>
  <c r="B168" i="30" s="1"/>
  <c r="A169" i="30"/>
  <c r="B169" i="30" s="1"/>
  <c r="A170" i="30"/>
  <c r="B170" i="30" s="1"/>
  <c r="A171" i="30"/>
  <c r="B171" i="30" s="1"/>
  <c r="A172" i="30"/>
  <c r="B172" i="30" s="1"/>
  <c r="A173" i="30"/>
  <c r="B173" i="30" s="1"/>
  <c r="A174" i="30"/>
  <c r="B174" i="30" s="1"/>
  <c r="A175" i="30"/>
  <c r="B175" i="30" s="1"/>
  <c r="A176" i="30"/>
  <c r="B176" i="30" s="1"/>
  <c r="A177" i="30"/>
  <c r="B177" i="30" s="1"/>
  <c r="A178" i="30"/>
  <c r="B178" i="30" s="1"/>
  <c r="A179" i="30"/>
  <c r="B179" i="30" s="1"/>
  <c r="A180" i="30"/>
  <c r="B180" i="30" s="1"/>
  <c r="A2" i="30"/>
  <c r="B2" i="30" s="1"/>
  <c r="CO159" i="7" l="1"/>
  <c r="CN159" i="7"/>
  <c r="CM159" i="7"/>
  <c r="CN94" i="7"/>
  <c r="CN101" i="7"/>
  <c r="CN88" i="7"/>
  <c r="CO102" i="7"/>
  <c r="CO88" i="7"/>
  <c r="CO94" i="7"/>
  <c r="CN102" i="7"/>
  <c r="CO101" i="7"/>
  <c r="CM102" i="7"/>
  <c r="CM94" i="7"/>
  <c r="CM101" i="7"/>
  <c r="CM88" i="7"/>
  <c r="CN177" i="7"/>
  <c r="CO85" i="7"/>
  <c r="CO174" i="7"/>
  <c r="CN85" i="7"/>
  <c r="CN174" i="7"/>
  <c r="CN186" i="7"/>
  <c r="CO186" i="7"/>
  <c r="CO133" i="7"/>
  <c r="CN134" i="7"/>
  <c r="CO179" i="7"/>
  <c r="CN133" i="7"/>
  <c r="CO177" i="7"/>
  <c r="CN179" i="7"/>
  <c r="CO134" i="7"/>
  <c r="CM186" i="7"/>
  <c r="CM177" i="7"/>
  <c r="CM85" i="7"/>
  <c r="CM133" i="7"/>
  <c r="CM134" i="7"/>
  <c r="CM179" i="7"/>
  <c r="CM174" i="7"/>
  <c r="I36" i="67"/>
  <c r="P36" i="67"/>
  <c r="CN173" i="7"/>
  <c r="CO173" i="7"/>
  <c r="CO175" i="7"/>
  <c r="CN175" i="7"/>
  <c r="CM175" i="7"/>
  <c r="CM173" i="7"/>
  <c r="D36" i="67"/>
  <c r="CN38" i="7"/>
  <c r="CO38" i="7"/>
  <c r="CM38" i="7"/>
  <c r="S8" i="67"/>
  <c r="Y8" i="67"/>
  <c r="Z8" i="67"/>
  <c r="X8" i="67"/>
  <c r="V8" i="67"/>
  <c r="L21" i="67"/>
  <c r="S7" i="67"/>
  <c r="Y7" i="67"/>
  <c r="Z7" i="67"/>
  <c r="V7" i="67"/>
  <c r="X7" i="67"/>
  <c r="L6" i="67"/>
  <c r="X21" i="67"/>
  <c r="V21" i="67"/>
  <c r="Y21" i="67"/>
  <c r="S21" i="67"/>
  <c r="Z21" i="67"/>
  <c r="S19" i="67"/>
  <c r="Z19" i="67"/>
  <c r="Y19" i="67"/>
  <c r="V19" i="67"/>
  <c r="X19" i="67"/>
  <c r="L17" i="67"/>
  <c r="L28" i="67"/>
  <c r="V14" i="67"/>
  <c r="S14" i="67"/>
  <c r="Z14" i="67"/>
  <c r="Y14" i="67"/>
  <c r="X14" i="67"/>
  <c r="L27" i="67"/>
  <c r="L19" i="67"/>
  <c r="Y15" i="67"/>
  <c r="S15" i="67"/>
  <c r="V15" i="67"/>
  <c r="Z15" i="67"/>
  <c r="X15" i="67"/>
  <c r="Y18" i="67"/>
  <c r="Z18" i="67"/>
  <c r="S18" i="67"/>
  <c r="T18" i="67" s="1"/>
  <c r="V18" i="67"/>
  <c r="X18" i="67"/>
  <c r="X28" i="67"/>
  <c r="S28" i="67"/>
  <c r="Z28" i="67"/>
  <c r="V28" i="67"/>
  <c r="Y28" i="67"/>
  <c r="Z17" i="67"/>
  <c r="V17" i="67"/>
  <c r="X17" i="67"/>
  <c r="S17" i="67"/>
  <c r="Y17" i="67"/>
  <c r="L14" i="67"/>
  <c r="V9" i="67"/>
  <c r="Y9" i="67"/>
  <c r="X9" i="67"/>
  <c r="Z9" i="67"/>
  <c r="S9" i="67"/>
  <c r="AC25" i="67"/>
  <c r="AD25" i="67" s="1"/>
  <c r="AC29" i="67"/>
  <c r="AC18" i="67"/>
  <c r="AD18" i="67" s="1"/>
  <c r="AC8" i="67"/>
  <c r="AC22" i="67"/>
  <c r="AC11" i="67"/>
  <c r="AD11" i="67" s="1"/>
  <c r="AC15" i="67"/>
  <c r="L26" i="67"/>
  <c r="L22" i="67"/>
  <c r="V30" i="67"/>
  <c r="Z30" i="67"/>
  <c r="Y30" i="67"/>
  <c r="S30" i="67"/>
  <c r="X30" i="67"/>
  <c r="X25" i="67"/>
  <c r="S25" i="67"/>
  <c r="T25" i="67" s="1"/>
  <c r="V25" i="67"/>
  <c r="Y25" i="67"/>
  <c r="Z25" i="67"/>
  <c r="Z26" i="67"/>
  <c r="V26" i="67"/>
  <c r="Y26" i="67"/>
  <c r="X26" i="67"/>
  <c r="S26" i="67"/>
  <c r="Y22" i="67"/>
  <c r="Z22" i="67"/>
  <c r="X22" i="67"/>
  <c r="V22" i="67"/>
  <c r="S22" i="67"/>
  <c r="V10" i="67"/>
  <c r="Y10" i="67"/>
  <c r="X10" i="67"/>
  <c r="S10" i="67"/>
  <c r="Z10" i="67"/>
  <c r="L25" i="67"/>
  <c r="M25" i="67" s="1"/>
  <c r="L16" i="67"/>
  <c r="L23" i="67"/>
  <c r="L7" i="67"/>
  <c r="L8" i="67"/>
  <c r="L29" i="67"/>
  <c r="Y20" i="67"/>
  <c r="Z20" i="67"/>
  <c r="X20" i="67"/>
  <c r="V20" i="67"/>
  <c r="S20" i="67"/>
  <c r="X29" i="67"/>
  <c r="Y29" i="67"/>
  <c r="V29" i="67"/>
  <c r="Z29" i="67"/>
  <c r="S29" i="67"/>
  <c r="L12" i="67"/>
  <c r="L13" i="67"/>
  <c r="X16" i="67"/>
  <c r="Z16" i="67"/>
  <c r="Y16" i="67"/>
  <c r="V16" i="67"/>
  <c r="S16" i="67"/>
  <c r="L18" i="67"/>
  <c r="M18" i="67" s="1"/>
  <c r="L11" i="67"/>
  <c r="M11" i="67" s="1"/>
  <c r="Z13" i="67"/>
  <c r="S13" i="67"/>
  <c r="Y13" i="67"/>
  <c r="X13" i="67"/>
  <c r="V13" i="67"/>
  <c r="L30" i="67"/>
  <c r="Z6" i="67"/>
  <c r="X6" i="67"/>
  <c r="V6" i="67"/>
  <c r="Y6" i="67"/>
  <c r="S6" i="67"/>
  <c r="L20" i="67"/>
  <c r="S27" i="67"/>
  <c r="Y27" i="67"/>
  <c r="V27" i="67"/>
  <c r="Z27" i="67"/>
  <c r="X27" i="67"/>
  <c r="V23" i="67"/>
  <c r="Z23" i="67"/>
  <c r="S23" i="67"/>
  <c r="X23" i="67"/>
  <c r="Y23" i="67"/>
  <c r="L15" i="67"/>
  <c r="L10" i="67"/>
  <c r="Z12" i="67"/>
  <c r="X12" i="67"/>
  <c r="S12" i="67"/>
  <c r="V12" i="67"/>
  <c r="Y12" i="67"/>
  <c r="L24" i="67"/>
  <c r="L9" i="67"/>
  <c r="Y11" i="67"/>
  <c r="V11" i="67"/>
  <c r="Z11" i="67"/>
  <c r="S11" i="67"/>
  <c r="T11" i="67" s="1"/>
  <c r="X11" i="67"/>
  <c r="X24" i="67"/>
  <c r="Z24" i="67"/>
  <c r="V24" i="67"/>
  <c r="Y24" i="67"/>
  <c r="S24" i="67"/>
  <c r="N21" i="67"/>
  <c r="F21" i="67"/>
  <c r="F26" i="67"/>
  <c r="N26" i="67"/>
  <c r="N10" i="67"/>
  <c r="F10" i="67"/>
  <c r="N24" i="67"/>
  <c r="F24" i="67"/>
  <c r="F27" i="67"/>
  <c r="N27" i="67"/>
  <c r="F11" i="67"/>
  <c r="G11" i="67" s="1"/>
  <c r="N11" i="67"/>
  <c r="F7" i="67"/>
  <c r="N7" i="67"/>
  <c r="N12" i="67"/>
  <c r="F12" i="67"/>
  <c r="N17" i="67"/>
  <c r="F17" i="67"/>
  <c r="N20" i="67"/>
  <c r="F20" i="67"/>
  <c r="N28" i="67"/>
  <c r="F28" i="67"/>
  <c r="F19" i="67"/>
  <c r="N19" i="67"/>
  <c r="F14" i="67"/>
  <c r="N14" i="67"/>
  <c r="N9" i="67"/>
  <c r="F9" i="67"/>
  <c r="N25" i="67"/>
  <c r="F25" i="67"/>
  <c r="G25" i="67" s="1"/>
  <c r="N16" i="67"/>
  <c r="F16" i="67"/>
  <c r="N5" i="67"/>
  <c r="N6" i="67"/>
  <c r="F6" i="67"/>
  <c r="N18" i="67"/>
  <c r="F18" i="67"/>
  <c r="G18" i="67" s="1"/>
  <c r="N8" i="67"/>
  <c r="F8" i="67"/>
  <c r="N13" i="67"/>
  <c r="F13" i="67"/>
  <c r="N15" i="67"/>
  <c r="F15" i="67"/>
  <c r="N29" i="67"/>
  <c r="F29" i="67"/>
  <c r="N22" i="67"/>
  <c r="F22" i="67"/>
  <c r="N23" i="67"/>
  <c r="F23" i="67"/>
  <c r="N30" i="67"/>
  <c r="F30" i="67"/>
  <c r="CO56" i="7"/>
  <c r="CN176" i="7"/>
  <c r="CO176" i="7"/>
  <c r="CN158" i="7"/>
  <c r="CO158" i="7"/>
  <c r="CN69" i="7"/>
  <c r="CO69" i="7"/>
  <c r="CN56" i="7"/>
  <c r="CM176" i="7"/>
  <c r="CM56" i="7"/>
  <c r="CM158" i="7"/>
  <c r="CM69" i="7"/>
  <c r="CO181" i="7"/>
  <c r="CN185" i="7"/>
  <c r="CN178" i="7"/>
  <c r="CO185" i="7"/>
  <c r="CO178" i="7"/>
  <c r="CN182" i="7"/>
  <c r="CO182" i="7"/>
  <c r="CN187" i="7"/>
  <c r="CO187" i="7"/>
  <c r="CN183" i="7"/>
  <c r="CO184" i="7"/>
  <c r="CO183" i="7"/>
  <c r="CN188" i="7"/>
  <c r="CN184" i="7"/>
  <c r="CN181" i="7"/>
  <c r="CN180" i="7"/>
  <c r="CO188" i="7"/>
  <c r="CO180" i="7"/>
  <c r="CM188" i="7"/>
  <c r="CM184" i="7"/>
  <c r="CM182" i="7"/>
  <c r="CM180" i="7"/>
  <c r="CM181" i="7"/>
  <c r="CM183" i="7"/>
  <c r="CM185" i="7"/>
  <c r="CM187" i="7"/>
  <c r="CM178" i="7"/>
  <c r="F5" i="67"/>
  <c r="E170" i="30"/>
  <c r="E158" i="30"/>
  <c r="E146" i="30"/>
  <c r="E134" i="30"/>
  <c r="E122" i="30"/>
  <c r="E110" i="30"/>
  <c r="E98" i="30"/>
  <c r="E86" i="30"/>
  <c r="E74" i="30"/>
  <c r="E62" i="30"/>
  <c r="E50" i="30"/>
  <c r="E38" i="30"/>
  <c r="E26" i="30"/>
  <c r="E14" i="30"/>
  <c r="E175" i="30"/>
  <c r="E163" i="30"/>
  <c r="E151" i="30"/>
  <c r="E139" i="30"/>
  <c r="E127" i="30"/>
  <c r="E115" i="30"/>
  <c r="E149" i="30"/>
  <c r="E137" i="30"/>
  <c r="E173" i="30"/>
  <c r="E161" i="30"/>
  <c r="E125" i="30"/>
  <c r="E113" i="30"/>
  <c r="E103" i="30"/>
  <c r="E91" i="30"/>
  <c r="E79" i="30"/>
  <c r="E67" i="30"/>
  <c r="E55" i="30"/>
  <c r="E43" i="30"/>
  <c r="E31" i="30"/>
  <c r="E19" i="30"/>
  <c r="E7" i="30"/>
  <c r="E53" i="30"/>
  <c r="E5" i="30"/>
  <c r="E17" i="30"/>
  <c r="E41" i="30"/>
  <c r="E77" i="30"/>
  <c r="E101" i="30"/>
  <c r="E29" i="30"/>
  <c r="E89" i="30"/>
  <c r="E65" i="30"/>
  <c r="E100" i="30"/>
  <c r="E160" i="30"/>
  <c r="E136" i="30"/>
  <c r="E172" i="30"/>
  <c r="E112" i="30"/>
  <c r="E148" i="30"/>
  <c r="E124" i="30"/>
  <c r="E2" i="30"/>
  <c r="E169" i="30"/>
  <c r="E157" i="30"/>
  <c r="E145" i="30"/>
  <c r="E133" i="30"/>
  <c r="E121" i="30"/>
  <c r="E109" i="30"/>
  <c r="E97" i="30"/>
  <c r="E85" i="30"/>
  <c r="E73" i="30"/>
  <c r="E61" i="30"/>
  <c r="E49" i="30"/>
  <c r="E37" i="30"/>
  <c r="E25" i="30"/>
  <c r="E13" i="30"/>
  <c r="E176" i="30"/>
  <c r="E164" i="30"/>
  <c r="E152" i="30"/>
  <c r="E140" i="30"/>
  <c r="E128" i="30"/>
  <c r="E116" i="30"/>
  <c r="E104" i="30"/>
  <c r="E92" i="30"/>
  <c r="E80" i="30"/>
  <c r="E68" i="30"/>
  <c r="E56" i="30"/>
  <c r="E44" i="30"/>
  <c r="E32" i="30"/>
  <c r="E20" i="30"/>
  <c r="E8" i="30"/>
  <c r="E88" i="30"/>
  <c r="E177" i="30"/>
  <c r="E165" i="30"/>
  <c r="E153" i="30"/>
  <c r="E141" i="30"/>
  <c r="E129" i="30"/>
  <c r="E117" i="30"/>
  <c r="E105" i="30"/>
  <c r="E93" i="30"/>
  <c r="CN163" i="7"/>
  <c r="CO163" i="7"/>
  <c r="E16" i="30"/>
  <c r="E28" i="30"/>
  <c r="E4" i="30"/>
  <c r="E40" i="30"/>
  <c r="E52" i="30"/>
  <c r="E76" i="30"/>
  <c r="E64" i="30"/>
  <c r="E81" i="30"/>
  <c r="E69" i="30"/>
  <c r="E57" i="30"/>
  <c r="E45" i="30"/>
  <c r="E33" i="30"/>
  <c r="E21" i="30"/>
  <c r="E9" i="30"/>
  <c r="E155" i="30"/>
  <c r="E95" i="30"/>
  <c r="E59" i="30"/>
  <c r="E178" i="30"/>
  <c r="E166" i="30"/>
  <c r="E154" i="30"/>
  <c r="E142" i="30"/>
  <c r="E130" i="30"/>
  <c r="E118" i="30"/>
  <c r="E106" i="30"/>
  <c r="E94" i="30"/>
  <c r="E82" i="30"/>
  <c r="E70" i="30"/>
  <c r="E58" i="30"/>
  <c r="E46" i="30"/>
  <c r="E34" i="30"/>
  <c r="E22" i="30"/>
  <c r="E10" i="30"/>
  <c r="E179" i="30"/>
  <c r="E71" i="30"/>
  <c r="E11" i="30"/>
  <c r="E167" i="30"/>
  <c r="E83" i="30"/>
  <c r="E23" i="30"/>
  <c r="E119" i="30"/>
  <c r="E35" i="30"/>
  <c r="E47" i="30"/>
  <c r="E131" i="30"/>
  <c r="E143" i="30"/>
  <c r="E107" i="30"/>
  <c r="CM163" i="7"/>
  <c r="CO67" i="7"/>
  <c r="CO97" i="7"/>
  <c r="CO161" i="7"/>
  <c r="CO141" i="7"/>
  <c r="CO31" i="7"/>
  <c r="CO19" i="7"/>
  <c r="CO39" i="7"/>
  <c r="CO55" i="7"/>
  <c r="CO72" i="7"/>
  <c r="CO142" i="7"/>
  <c r="CO98" i="7"/>
  <c r="CO114" i="7"/>
  <c r="CO126" i="7"/>
  <c r="CO143" i="7"/>
  <c r="CO162" i="7"/>
  <c r="CO64" i="7"/>
  <c r="CO20" i="7"/>
  <c r="CO40" i="7"/>
  <c r="CO57" i="7"/>
  <c r="CO73" i="7"/>
  <c r="CO87" i="7"/>
  <c r="CO99" i="7"/>
  <c r="CO115" i="7"/>
  <c r="CO100" i="7"/>
  <c r="CO144" i="7"/>
  <c r="CO164" i="7"/>
  <c r="CO65" i="7"/>
  <c r="CO21" i="7"/>
  <c r="CO41" i="7"/>
  <c r="CO58" i="7"/>
  <c r="CO74" i="7"/>
  <c r="CO89" i="7"/>
  <c r="CO152" i="7"/>
  <c r="CO116" i="7"/>
  <c r="CO127" i="7"/>
  <c r="CO145" i="7"/>
  <c r="CO165" i="7"/>
  <c r="CO113" i="7"/>
  <c r="CO11" i="7"/>
  <c r="CO26" i="7"/>
  <c r="CO42" i="7"/>
  <c r="CO59" i="7"/>
  <c r="CO75" i="7"/>
  <c r="CO117" i="7"/>
  <c r="CO146" i="7"/>
  <c r="CO166" i="7"/>
  <c r="CO125" i="7"/>
  <c r="CO6" i="7"/>
  <c r="CO12" i="7"/>
  <c r="CO27" i="7"/>
  <c r="CO43" i="7"/>
  <c r="CO60" i="7"/>
  <c r="CO76" i="7"/>
  <c r="CO90" i="7"/>
  <c r="CO118" i="7"/>
  <c r="CO132" i="7"/>
  <c r="CO147" i="7"/>
  <c r="CO167" i="7"/>
  <c r="CO86" i="7"/>
  <c r="CO7" i="7"/>
  <c r="CO13" i="7"/>
  <c r="CO29" i="7"/>
  <c r="CO44" i="7"/>
  <c r="CO61" i="7"/>
  <c r="CO77" i="7"/>
  <c r="CO91" i="7"/>
  <c r="CO108" i="7"/>
  <c r="CO119" i="7"/>
  <c r="CO135" i="7"/>
  <c r="CO148" i="7"/>
  <c r="CO172" i="7"/>
  <c r="CO30" i="7"/>
  <c r="CO8" i="7"/>
  <c r="CO14" i="7"/>
  <c r="CO32" i="7"/>
  <c r="CO45" i="7"/>
  <c r="CO62" i="7"/>
  <c r="CO92" i="7"/>
  <c r="CO109" i="7"/>
  <c r="CO120" i="7"/>
  <c r="CO136" i="7"/>
  <c r="CO149" i="7"/>
  <c r="CO54" i="7"/>
  <c r="CO28" i="7"/>
  <c r="CO15" i="7"/>
  <c r="CO33" i="7"/>
  <c r="CO46" i="7"/>
  <c r="CO63" i="7"/>
  <c r="CO93" i="7"/>
  <c r="CO107" i="7"/>
  <c r="CO121" i="7"/>
  <c r="CO137" i="7"/>
  <c r="CO150" i="7"/>
  <c r="CO71" i="7"/>
  <c r="CO9" i="7"/>
  <c r="CO16" i="7"/>
  <c r="CO34" i="7"/>
  <c r="CO47" i="7"/>
  <c r="CO66" i="7"/>
  <c r="CO82" i="7"/>
  <c r="CO95" i="7"/>
  <c r="CO110" i="7"/>
  <c r="CO122" i="7"/>
  <c r="CO138" i="7"/>
  <c r="CO151" i="7"/>
  <c r="CO37" i="7"/>
  <c r="CO17" i="7"/>
  <c r="CO35" i="7"/>
  <c r="CO48" i="7"/>
  <c r="CO68" i="7"/>
  <c r="CO83" i="7"/>
  <c r="CO111" i="7"/>
  <c r="CO123" i="7"/>
  <c r="CO139" i="7"/>
  <c r="CO153" i="7"/>
  <c r="CO10" i="7"/>
  <c r="CO18" i="7"/>
  <c r="CO36" i="7"/>
  <c r="CO49" i="7"/>
  <c r="CO70" i="7"/>
  <c r="CO84" i="7"/>
  <c r="CO96" i="7"/>
  <c r="CO112" i="7"/>
  <c r="CO124" i="7"/>
  <c r="CO140" i="7"/>
  <c r="CO160" i="7"/>
  <c r="E174" i="30"/>
  <c r="E162" i="30"/>
  <c r="E150" i="30"/>
  <c r="E138" i="30"/>
  <c r="E126" i="30"/>
  <c r="E114" i="30"/>
  <c r="E102" i="30"/>
  <c r="E90" i="30"/>
  <c r="E78" i="30"/>
  <c r="E66" i="30"/>
  <c r="E54" i="30"/>
  <c r="E42" i="30"/>
  <c r="E30" i="30"/>
  <c r="E18" i="30"/>
  <c r="E6" i="30"/>
  <c r="E171" i="30"/>
  <c r="E159" i="30"/>
  <c r="E147" i="30"/>
  <c r="E135" i="30"/>
  <c r="E123" i="30"/>
  <c r="E111" i="30"/>
  <c r="E99" i="30"/>
  <c r="E87" i="30"/>
  <c r="E75" i="30"/>
  <c r="E63" i="30"/>
  <c r="E51" i="30"/>
  <c r="E39" i="30"/>
  <c r="E27" i="30"/>
  <c r="E15" i="30"/>
  <c r="E3" i="30"/>
  <c r="E180" i="30"/>
  <c r="E168" i="30"/>
  <c r="E156" i="30"/>
  <c r="E144" i="30"/>
  <c r="E132" i="30"/>
  <c r="E120" i="30"/>
  <c r="E108" i="30"/>
  <c r="E96" i="30"/>
  <c r="E84" i="30"/>
  <c r="E72" i="30"/>
  <c r="E60" i="30"/>
  <c r="E48" i="30"/>
  <c r="E36" i="30"/>
  <c r="E24" i="30"/>
  <c r="E12" i="30"/>
  <c r="CN63" i="7"/>
  <c r="CN41" i="7"/>
  <c r="CN37" i="7"/>
  <c r="CN125" i="7"/>
  <c r="CN20" i="7"/>
  <c r="CN15" i="7"/>
  <c r="CN28" i="7"/>
  <c r="CN122" i="7"/>
  <c r="CN150" i="7"/>
  <c r="CN123" i="7"/>
  <c r="CN126" i="7"/>
  <c r="CN68" i="7"/>
  <c r="CN127" i="7"/>
  <c r="CN86" i="7"/>
  <c r="CN107" i="7"/>
  <c r="CM167" i="7"/>
  <c r="CM147" i="7"/>
  <c r="CM132" i="7"/>
  <c r="CM118" i="7"/>
  <c r="CM90" i="7"/>
  <c r="CM76" i="7"/>
  <c r="CM60" i="7"/>
  <c r="CM43" i="7"/>
  <c r="CM27" i="7"/>
  <c r="CM12" i="7"/>
  <c r="CM6" i="7"/>
  <c r="CM166" i="7"/>
  <c r="CM146" i="7"/>
  <c r="CM117" i="7"/>
  <c r="CM75" i="7"/>
  <c r="CM59" i="7"/>
  <c r="CM42" i="7"/>
  <c r="CM26" i="7"/>
  <c r="CM11" i="7"/>
  <c r="CM33" i="7"/>
  <c r="CM165" i="7"/>
  <c r="CM145" i="7"/>
  <c r="CM127" i="7"/>
  <c r="CM116" i="7"/>
  <c r="CM152" i="7"/>
  <c r="CM89" i="7"/>
  <c r="CM74" i="7"/>
  <c r="CM58" i="7"/>
  <c r="CM41" i="7"/>
  <c r="CM21" i="7"/>
  <c r="CM65" i="7"/>
  <c r="CM15" i="7"/>
  <c r="CM164" i="7"/>
  <c r="CM144" i="7"/>
  <c r="CM100" i="7"/>
  <c r="CM115" i="7"/>
  <c r="CM99" i="7"/>
  <c r="CM87" i="7"/>
  <c r="CM73" i="7"/>
  <c r="CM57" i="7"/>
  <c r="CM40" i="7"/>
  <c r="CM20" i="7"/>
  <c r="CM64" i="7"/>
  <c r="CM162" i="7"/>
  <c r="CM143" i="7"/>
  <c r="CM126" i="7"/>
  <c r="CM114" i="7"/>
  <c r="CM98" i="7"/>
  <c r="CM142" i="7"/>
  <c r="CM72" i="7"/>
  <c r="CM55" i="7"/>
  <c r="CM39" i="7"/>
  <c r="CM19" i="7"/>
  <c r="CM31" i="7"/>
  <c r="CM161" i="7"/>
  <c r="CM141" i="7"/>
  <c r="CM125" i="7"/>
  <c r="CM113" i="7"/>
  <c r="CM97" i="7"/>
  <c r="CM86" i="7"/>
  <c r="CM71" i="7"/>
  <c r="CM54" i="7"/>
  <c r="CM37" i="7"/>
  <c r="CM67" i="7"/>
  <c r="CM30" i="7"/>
  <c r="CM150" i="7"/>
  <c r="CM28" i="7"/>
  <c r="CM160" i="7"/>
  <c r="CM140" i="7"/>
  <c r="CM124" i="7"/>
  <c r="CM112" i="7"/>
  <c r="CM96" i="7"/>
  <c r="CM84" i="7"/>
  <c r="CM70" i="7"/>
  <c r="CM49" i="7"/>
  <c r="CM36" i="7"/>
  <c r="CM18" i="7"/>
  <c r="CM10" i="7"/>
  <c r="CM107" i="7"/>
  <c r="CM46" i="7"/>
  <c r="CM153" i="7"/>
  <c r="CM139" i="7"/>
  <c r="CM123" i="7"/>
  <c r="CM111" i="7"/>
  <c r="CM83" i="7"/>
  <c r="CM68" i="7"/>
  <c r="CM48" i="7"/>
  <c r="CM35" i="7"/>
  <c r="CM17" i="7"/>
  <c r="CM137" i="7"/>
  <c r="CM151" i="7"/>
  <c r="CM138" i="7"/>
  <c r="CM122" i="7"/>
  <c r="CM110" i="7"/>
  <c r="CM95" i="7"/>
  <c r="CM82" i="7"/>
  <c r="CM66" i="7"/>
  <c r="CM47" i="7"/>
  <c r="CM34" i="7"/>
  <c r="CM16" i="7"/>
  <c r="CM9" i="7"/>
  <c r="CM121" i="7"/>
  <c r="CM93" i="7"/>
  <c r="CM149" i="7"/>
  <c r="CM136" i="7"/>
  <c r="CM120" i="7"/>
  <c r="CM109" i="7"/>
  <c r="CM92" i="7"/>
  <c r="CM62" i="7"/>
  <c r="CM45" i="7"/>
  <c r="CM32" i="7"/>
  <c r="CM14" i="7"/>
  <c r="CM8" i="7"/>
  <c r="CM172" i="7"/>
  <c r="CM148" i="7"/>
  <c r="CM135" i="7"/>
  <c r="CM119" i="7"/>
  <c r="CM108" i="7"/>
  <c r="CM91" i="7"/>
  <c r="CM77" i="7"/>
  <c r="CM61" i="7"/>
  <c r="CM44" i="7"/>
  <c r="CM29" i="7"/>
  <c r="CM13" i="7"/>
  <c r="CM7" i="7"/>
  <c r="CM63" i="7"/>
  <c r="CN151" i="7"/>
  <c r="CN64" i="7"/>
  <c r="CN35" i="7"/>
  <c r="CN57" i="7"/>
  <c r="CN83" i="7"/>
  <c r="CN99" i="7"/>
  <c r="CN144" i="7"/>
  <c r="CN65" i="7"/>
  <c r="CN36" i="7"/>
  <c r="CN58" i="7"/>
  <c r="CN84" i="7"/>
  <c r="CN152" i="7"/>
  <c r="CN124" i="7"/>
  <c r="CN145" i="7"/>
  <c r="CN39" i="7"/>
  <c r="CN111" i="7"/>
  <c r="CN89" i="7"/>
  <c r="CN67" i="7"/>
  <c r="CN46" i="7"/>
  <c r="CN71" i="7"/>
  <c r="CN93" i="7"/>
  <c r="CN113" i="7"/>
  <c r="CN137" i="7"/>
  <c r="CN161" i="7"/>
  <c r="CN16" i="7"/>
  <c r="CN17" i="7"/>
  <c r="CN153" i="7"/>
  <c r="CN9" i="7"/>
  <c r="CN19" i="7"/>
  <c r="CN47" i="7"/>
  <c r="CN72" i="7"/>
  <c r="CN95" i="7"/>
  <c r="CN114" i="7"/>
  <c r="CN138" i="7"/>
  <c r="CN162" i="7"/>
  <c r="CN142" i="7"/>
  <c r="CN40" i="7"/>
  <c r="CN70" i="7"/>
  <c r="CN48" i="7"/>
  <c r="CN73" i="7"/>
  <c r="CN115" i="7"/>
  <c r="CN139" i="7"/>
  <c r="CN164" i="7"/>
  <c r="CN66" i="7"/>
  <c r="CN87" i="7"/>
  <c r="CN160" i="7"/>
  <c r="CN10" i="7"/>
  <c r="CN21" i="7"/>
  <c r="CN49" i="7"/>
  <c r="CN74" i="7"/>
  <c r="CN96" i="7"/>
  <c r="CN116" i="7"/>
  <c r="CN140" i="7"/>
  <c r="CN165" i="7"/>
  <c r="CN110" i="7"/>
  <c r="CN100" i="7"/>
  <c r="CN18" i="7"/>
  <c r="CN112" i="7"/>
  <c r="CN30" i="7"/>
  <c r="CN33" i="7"/>
  <c r="CN54" i="7"/>
  <c r="CN97" i="7"/>
  <c r="CN121" i="7"/>
  <c r="CN141" i="7"/>
  <c r="CN31" i="7"/>
  <c r="CN34" i="7"/>
  <c r="CN55" i="7"/>
  <c r="CN82" i="7"/>
  <c r="CN98" i="7"/>
  <c r="CN143" i="7"/>
  <c r="CN11" i="7"/>
  <c r="CN26" i="7"/>
  <c r="CN42" i="7"/>
  <c r="CN59" i="7"/>
  <c r="CN75" i="7"/>
  <c r="CN117" i="7"/>
  <c r="CN146" i="7"/>
  <c r="CN166" i="7"/>
  <c r="CN6" i="7"/>
  <c r="CN12" i="7"/>
  <c r="CN27" i="7"/>
  <c r="CN43" i="7"/>
  <c r="CN60" i="7"/>
  <c r="CN76" i="7"/>
  <c r="CN90" i="7"/>
  <c r="CN118" i="7"/>
  <c r="CN132" i="7"/>
  <c r="CN147" i="7"/>
  <c r="CN167" i="7"/>
  <c r="CN7" i="7"/>
  <c r="CN13" i="7"/>
  <c r="CN29" i="7"/>
  <c r="CN44" i="7"/>
  <c r="CN61" i="7"/>
  <c r="CN77" i="7"/>
  <c r="CN91" i="7"/>
  <c r="CN108" i="7"/>
  <c r="CN119" i="7"/>
  <c r="CN135" i="7"/>
  <c r="CN148" i="7"/>
  <c r="CN172" i="7"/>
  <c r="CN8" i="7"/>
  <c r="CN14" i="7"/>
  <c r="CN32" i="7"/>
  <c r="CN45" i="7"/>
  <c r="CN62" i="7"/>
  <c r="CN92" i="7"/>
  <c r="CN109" i="7"/>
  <c r="CN120" i="7"/>
  <c r="CN136" i="7"/>
  <c r="CN149" i="7"/>
  <c r="CP159" i="7" l="1"/>
  <c r="CQ159" i="7" s="1"/>
  <c r="F42" i="67"/>
  <c r="G42" i="67" s="1"/>
  <c r="X39" i="67"/>
  <c r="L39" i="67"/>
  <c r="M39" i="67" s="1"/>
  <c r="N40" i="67"/>
  <c r="F39" i="67"/>
  <c r="G39" i="67" s="1"/>
  <c r="Y42" i="67"/>
  <c r="V39" i="67"/>
  <c r="Z39" i="67"/>
  <c r="V42" i="67"/>
  <c r="N42" i="67"/>
  <c r="N39" i="67"/>
  <c r="F41" i="67"/>
  <c r="G41" i="67" s="1"/>
  <c r="Z40" i="67"/>
  <c r="Y41" i="67"/>
  <c r="F40" i="67"/>
  <c r="G40" i="67" s="1"/>
  <c r="N41" i="67"/>
  <c r="S40" i="67"/>
  <c r="T40" i="67" s="1"/>
  <c r="V41" i="67"/>
  <c r="V40" i="67"/>
  <c r="X41" i="67"/>
  <c r="F38" i="67"/>
  <c r="G38" i="67" s="1"/>
  <c r="Z42" i="67"/>
  <c r="Y39" i="67"/>
  <c r="S42" i="67"/>
  <c r="T42" i="67" s="1"/>
  <c r="S39" i="67"/>
  <c r="T39" i="67" s="1"/>
  <c r="X42" i="67"/>
  <c r="X40" i="67"/>
  <c r="Z41" i="67"/>
  <c r="Y40" i="67"/>
  <c r="S41" i="67"/>
  <c r="T41" i="67" s="1"/>
  <c r="L42" i="67"/>
  <c r="M42" i="67" s="1"/>
  <c r="L41" i="67"/>
  <c r="M41" i="67" s="1"/>
  <c r="N38" i="67"/>
  <c r="L40" i="67"/>
  <c r="M40" i="67" s="1"/>
  <c r="M29" i="67"/>
  <c r="M43" i="67"/>
  <c r="AD15" i="67"/>
  <c r="T29" i="67"/>
  <c r="T43" i="67"/>
  <c r="M8" i="67"/>
  <c r="G22" i="67"/>
  <c r="AD22" i="67"/>
  <c r="AD8" i="67"/>
  <c r="T22" i="67"/>
  <c r="T15" i="67"/>
  <c r="T8" i="67"/>
  <c r="G29" i="67"/>
  <c r="G43" i="67"/>
  <c r="AD29" i="67"/>
  <c r="G15" i="67"/>
  <c r="M22" i="67"/>
  <c r="G8" i="67"/>
  <c r="M15" i="67"/>
  <c r="CP88" i="7"/>
  <c r="CQ88" i="7" s="1"/>
  <c r="CP94" i="7"/>
  <c r="CQ94" i="7" s="1"/>
  <c r="CP101" i="7"/>
  <c r="CQ101" i="7" s="1"/>
  <c r="CP102" i="7"/>
  <c r="CQ102" i="7" s="1"/>
  <c r="CP85" i="7"/>
  <c r="CQ85" i="7" s="1"/>
  <c r="CP134" i="7"/>
  <c r="CQ134" i="7" s="1"/>
  <c r="CP133" i="7"/>
  <c r="CQ133" i="7" s="1"/>
  <c r="CP174" i="7"/>
  <c r="CQ174" i="7" s="1"/>
  <c r="CP179" i="7"/>
  <c r="CQ179" i="7" s="1"/>
  <c r="CP177" i="7"/>
  <c r="CQ177" i="7" s="1"/>
  <c r="CP186" i="7"/>
  <c r="CQ186" i="7" s="1"/>
  <c r="F36" i="67"/>
  <c r="G37" i="67" s="1"/>
  <c r="N36" i="67"/>
  <c r="N37" i="67" s="1"/>
  <c r="AA36" i="67"/>
  <c r="T27" i="67"/>
  <c r="AC6" i="67"/>
  <c r="M6" i="67"/>
  <c r="M13" i="67"/>
  <c r="M20" i="67"/>
  <c r="T20" i="67"/>
  <c r="G6" i="67"/>
  <c r="G20" i="67"/>
  <c r="T13" i="67"/>
  <c r="AC27" i="67"/>
  <c r="G27" i="67"/>
  <c r="M27" i="67"/>
  <c r="T6" i="67"/>
  <c r="G13" i="67"/>
  <c r="AC20" i="67"/>
  <c r="AC13" i="67"/>
  <c r="AC9" i="67"/>
  <c r="AD9" i="67" s="1"/>
  <c r="AC16" i="67"/>
  <c r="AD16" i="67" s="1"/>
  <c r="AC23" i="67"/>
  <c r="AD23" i="67" s="1"/>
  <c r="AC30" i="67"/>
  <c r="T30" i="67"/>
  <c r="G30" i="67"/>
  <c r="M30" i="67"/>
  <c r="T23" i="67"/>
  <c r="G23" i="67"/>
  <c r="M23" i="67"/>
  <c r="T16" i="67"/>
  <c r="M16" i="67"/>
  <c r="G16" i="67"/>
  <c r="G9" i="67"/>
  <c r="T9" i="67"/>
  <c r="M9" i="67"/>
  <c r="CP173" i="7"/>
  <c r="CQ173" i="7" s="1"/>
  <c r="CP175" i="7"/>
  <c r="CQ175" i="7" s="1"/>
  <c r="M19" i="67"/>
  <c r="G19" i="67"/>
  <c r="G26" i="67"/>
  <c r="M26" i="67"/>
  <c r="M12" i="67"/>
  <c r="AC26" i="67"/>
  <c r="T12" i="67"/>
  <c r="AC12" i="67"/>
  <c r="AC19" i="67"/>
  <c r="T26" i="67"/>
  <c r="T19" i="67"/>
  <c r="G12" i="67"/>
  <c r="CP38" i="7"/>
  <c r="CQ38" i="7" s="1"/>
  <c r="M14" i="67"/>
  <c r="AC5" i="67"/>
  <c r="AC7" i="67"/>
  <c r="G28" i="67"/>
  <c r="M28" i="67"/>
  <c r="G21" i="67"/>
  <c r="M7" i="67"/>
  <c r="M21" i="67"/>
  <c r="T7" i="67"/>
  <c r="T14" i="67"/>
  <c r="AC21" i="67"/>
  <c r="AC14" i="67"/>
  <c r="G7" i="67"/>
  <c r="T21" i="67"/>
  <c r="G14" i="67"/>
  <c r="AC28" i="67"/>
  <c r="T28" i="67"/>
  <c r="CM156" i="7"/>
  <c r="CO156" i="7"/>
  <c r="CN156" i="7"/>
  <c r="U10" i="67"/>
  <c r="W10" i="67"/>
  <c r="U24" i="67"/>
  <c r="W24" i="67"/>
  <c r="U7" i="67"/>
  <c r="W7" i="67"/>
  <c r="M24" i="67"/>
  <c r="W29" i="67"/>
  <c r="U29" i="67"/>
  <c r="W22" i="67"/>
  <c r="U22" i="67"/>
  <c r="W25" i="67"/>
  <c r="U25" i="67"/>
  <c r="O25" i="67" s="1"/>
  <c r="AC10" i="67"/>
  <c r="U28" i="67"/>
  <c r="W28" i="67"/>
  <c r="AC17" i="67"/>
  <c r="U23" i="67"/>
  <c r="W23" i="67"/>
  <c r="W19" i="67"/>
  <c r="U19" i="67"/>
  <c r="W13" i="67"/>
  <c r="U13" i="67"/>
  <c r="W12" i="67"/>
  <c r="U12" i="67"/>
  <c r="M10" i="67"/>
  <c r="W9" i="67"/>
  <c r="U9" i="67"/>
  <c r="W6" i="67"/>
  <c r="U6" i="67"/>
  <c r="W20" i="67"/>
  <c r="U20" i="67"/>
  <c r="U14" i="67"/>
  <c r="W14" i="67"/>
  <c r="U27" i="67"/>
  <c r="W27" i="67"/>
  <c r="U15" i="67"/>
  <c r="W15" i="67"/>
  <c r="W8" i="67"/>
  <c r="U8" i="67"/>
  <c r="U18" i="67"/>
  <c r="O18" i="67" s="1"/>
  <c r="W18" i="67"/>
  <c r="W16" i="67"/>
  <c r="U16" i="67"/>
  <c r="U11" i="67"/>
  <c r="O11" i="67" s="1"/>
  <c r="W11" i="67"/>
  <c r="AC24" i="67"/>
  <c r="W21" i="67"/>
  <c r="U21" i="67"/>
  <c r="U26" i="67"/>
  <c r="W26" i="67"/>
  <c r="T17" i="67"/>
  <c r="U30" i="67"/>
  <c r="W30" i="67"/>
  <c r="M17" i="67"/>
  <c r="T10" i="67"/>
  <c r="T24" i="67"/>
  <c r="W17" i="67"/>
  <c r="U17" i="67"/>
  <c r="G10" i="67"/>
  <c r="G24" i="67"/>
  <c r="G17" i="67"/>
  <c r="CP69" i="7"/>
  <c r="CQ69" i="7" s="1"/>
  <c r="CP158" i="7"/>
  <c r="CQ158" i="7" s="1"/>
  <c r="CP176" i="7"/>
  <c r="CQ176" i="7" s="1"/>
  <c r="CP56" i="7"/>
  <c r="CQ56" i="7" s="1"/>
  <c r="CP182" i="7"/>
  <c r="CQ182" i="7" s="1"/>
  <c r="CP185" i="7"/>
  <c r="CQ185" i="7" s="1"/>
  <c r="CP187" i="7"/>
  <c r="CQ187" i="7" s="1"/>
  <c r="CP184" i="7"/>
  <c r="CQ184" i="7" s="1"/>
  <c r="CP188" i="7"/>
  <c r="CQ188" i="7" s="1"/>
  <c r="CP178" i="7"/>
  <c r="CQ178" i="7" s="1"/>
  <c r="CP183" i="7"/>
  <c r="CQ183" i="7" s="1"/>
  <c r="CP181" i="7"/>
  <c r="CQ181" i="7" s="1"/>
  <c r="CP180" i="7"/>
  <c r="CQ180" i="7" s="1"/>
  <c r="G5" i="67"/>
  <c r="CP6" i="7"/>
  <c r="CQ6" i="7" s="1"/>
  <c r="L5" i="67"/>
  <c r="L38" i="67" s="1"/>
  <c r="V5" i="67"/>
  <c r="V38" i="67" s="1"/>
  <c r="S5" i="67"/>
  <c r="S38" i="67" s="1"/>
  <c r="Z5" i="67"/>
  <c r="Z38" i="67" s="1"/>
  <c r="Y5" i="67"/>
  <c r="Y38" i="67" s="1"/>
  <c r="X5" i="67"/>
  <c r="X38" i="67" s="1"/>
  <c r="CP59" i="7"/>
  <c r="CQ59" i="7" s="1"/>
  <c r="CP17" i="7"/>
  <c r="CQ17" i="7" s="1"/>
  <c r="CP11" i="7"/>
  <c r="CQ11" i="7" s="1"/>
  <c r="CP12" i="7"/>
  <c r="CQ12" i="7" s="1"/>
  <c r="CP107" i="7"/>
  <c r="CQ107" i="7" s="1"/>
  <c r="CP163" i="7"/>
  <c r="CQ163" i="7" s="1"/>
  <c r="CP86" i="7"/>
  <c r="CQ86" i="7" s="1"/>
  <c r="CP28" i="7"/>
  <c r="CQ28" i="7" s="1"/>
  <c r="CP31" i="7"/>
  <c r="CQ31" i="7" s="1"/>
  <c r="CP64" i="7"/>
  <c r="CQ64" i="7" s="1"/>
  <c r="CP143" i="7"/>
  <c r="CQ143" i="7" s="1"/>
  <c r="CP20" i="7"/>
  <c r="CQ20" i="7" s="1"/>
  <c r="CP37" i="7"/>
  <c r="CQ37" i="7" s="1"/>
  <c r="CP65" i="7"/>
  <c r="CQ65" i="7" s="1"/>
  <c r="CP10" i="7"/>
  <c r="CQ10" i="7" s="1"/>
  <c r="CP161" i="7"/>
  <c r="CQ161" i="7" s="1"/>
  <c r="CP122" i="7"/>
  <c r="CQ122" i="7" s="1"/>
  <c r="CP26" i="7"/>
  <c r="CQ26" i="7" s="1"/>
  <c r="CP127" i="7"/>
  <c r="CQ127" i="7" s="1"/>
  <c r="CP21" i="7"/>
  <c r="CQ21" i="7" s="1"/>
  <c r="CP113" i="7"/>
  <c r="CQ113" i="7" s="1"/>
  <c r="CP15" i="7"/>
  <c r="CQ15" i="7" s="1"/>
  <c r="CP18" i="7"/>
  <c r="CQ18" i="7" s="1"/>
  <c r="CP16" i="7"/>
  <c r="CQ16" i="7" s="1"/>
  <c r="CM130" i="7"/>
  <c r="CM105" i="7"/>
  <c r="CO52" i="7"/>
  <c r="CO4" i="7"/>
  <c r="CP126" i="7"/>
  <c r="CQ126" i="7" s="1"/>
  <c r="CP150" i="7"/>
  <c r="CQ150" i="7" s="1"/>
  <c r="CO24" i="7"/>
  <c r="CO130" i="7"/>
  <c r="CO170" i="7"/>
  <c r="CO80" i="7"/>
  <c r="CO105" i="7"/>
  <c r="CP72" i="7"/>
  <c r="CQ72" i="7" s="1"/>
  <c r="CP68" i="7"/>
  <c r="CQ68" i="7" s="1"/>
  <c r="CP67" i="7"/>
  <c r="CQ67" i="7" s="1"/>
  <c r="CP7" i="7"/>
  <c r="CQ7" i="7" s="1"/>
  <c r="CP111" i="7"/>
  <c r="CQ111" i="7" s="1"/>
  <c r="CP19" i="7"/>
  <c r="CQ19" i="7" s="1"/>
  <c r="CP30" i="7"/>
  <c r="CQ30" i="7" s="1"/>
  <c r="CM24" i="7"/>
  <c r="CP8" i="7"/>
  <c r="CQ8" i="7" s="1"/>
  <c r="CP63" i="7"/>
  <c r="CQ63" i="7" s="1"/>
  <c r="CP123" i="7"/>
  <c r="CQ123" i="7" s="1"/>
  <c r="CP138" i="7"/>
  <c r="CQ138" i="7" s="1"/>
  <c r="CP116" i="7"/>
  <c r="CQ116" i="7" s="1"/>
  <c r="CP41" i="7"/>
  <c r="CQ41" i="7" s="1"/>
  <c r="CP125" i="7"/>
  <c r="CQ125" i="7" s="1"/>
  <c r="CM80" i="7"/>
  <c r="CM4" i="7"/>
  <c r="CP14" i="7"/>
  <c r="CQ14" i="7" s="1"/>
  <c r="CP13" i="7"/>
  <c r="CQ13" i="7" s="1"/>
  <c r="CP9" i="7"/>
  <c r="CQ9" i="7" s="1"/>
  <c r="CM170" i="7"/>
  <c r="CM52" i="7"/>
  <c r="CP165" i="7"/>
  <c r="CQ165" i="7" s="1"/>
  <c r="CP98" i="7"/>
  <c r="CQ98" i="7" s="1"/>
  <c r="CP117" i="7"/>
  <c r="CQ117" i="7" s="1"/>
  <c r="CP162" i="7"/>
  <c r="CQ162" i="7" s="1"/>
  <c r="CP89" i="7"/>
  <c r="CQ89" i="7" s="1"/>
  <c r="CP144" i="7"/>
  <c r="CQ144" i="7" s="1"/>
  <c r="CP142" i="7"/>
  <c r="CQ142" i="7" s="1"/>
  <c r="CP84" i="7"/>
  <c r="CQ84" i="7" s="1"/>
  <c r="CP54" i="7"/>
  <c r="CQ54" i="7" s="1"/>
  <c r="CP136" i="7"/>
  <c r="CQ136" i="7" s="1"/>
  <c r="CP35" i="7"/>
  <c r="CQ35" i="7" s="1"/>
  <c r="CP87" i="7"/>
  <c r="CQ87" i="7" s="1"/>
  <c r="CP73" i="7"/>
  <c r="CQ73" i="7" s="1"/>
  <c r="CP115" i="7"/>
  <c r="CQ115" i="7" s="1"/>
  <c r="CP57" i="7"/>
  <c r="CQ57" i="7" s="1"/>
  <c r="CP74" i="7"/>
  <c r="CQ74" i="7" s="1"/>
  <c r="CP121" i="7"/>
  <c r="CQ121" i="7" s="1"/>
  <c r="CP27" i="7"/>
  <c r="CQ27" i="7" s="1"/>
  <c r="CP97" i="7"/>
  <c r="CQ97" i="7" s="1"/>
  <c r="CP160" i="7"/>
  <c r="CQ160" i="7" s="1"/>
  <c r="CP71" i="7"/>
  <c r="CQ71" i="7" s="1"/>
  <c r="CP140" i="7"/>
  <c r="CQ140" i="7" s="1"/>
  <c r="CP153" i="7"/>
  <c r="CQ153" i="7" s="1"/>
  <c r="CN80" i="7"/>
  <c r="CP39" i="7"/>
  <c r="CQ39" i="7" s="1"/>
  <c r="CN170" i="7"/>
  <c r="CP40" i="7"/>
  <c r="CQ40" i="7" s="1"/>
  <c r="CP70" i="7"/>
  <c r="CQ70" i="7" s="1"/>
  <c r="CP83" i="7"/>
  <c r="CQ83" i="7" s="1"/>
  <c r="CP152" i="7"/>
  <c r="CQ152" i="7" s="1"/>
  <c r="CP99" i="7"/>
  <c r="CQ99" i="7" s="1"/>
  <c r="CP141" i="7"/>
  <c r="CQ141" i="7" s="1"/>
  <c r="CP48" i="7"/>
  <c r="CQ48" i="7" s="1"/>
  <c r="CP82" i="7"/>
  <c r="CQ82" i="7" s="1"/>
  <c r="CP49" i="7"/>
  <c r="CQ49" i="7" s="1"/>
  <c r="CP33" i="7"/>
  <c r="CQ33" i="7" s="1"/>
  <c r="CP151" i="7"/>
  <c r="CQ151" i="7" s="1"/>
  <c r="CP132" i="7"/>
  <c r="CQ132" i="7" s="1"/>
  <c r="CP66" i="7"/>
  <c r="CQ66" i="7" s="1"/>
  <c r="CP139" i="7"/>
  <c r="CQ139" i="7" s="1"/>
  <c r="CP93" i="7"/>
  <c r="CQ93" i="7" s="1"/>
  <c r="CP124" i="7"/>
  <c r="CQ124" i="7" s="1"/>
  <c r="CP100" i="7"/>
  <c r="CQ100" i="7" s="1"/>
  <c r="CP110" i="7"/>
  <c r="CQ110" i="7" s="1"/>
  <c r="CP45" i="7"/>
  <c r="CQ45" i="7" s="1"/>
  <c r="CP95" i="7"/>
  <c r="CQ95" i="7" s="1"/>
  <c r="CP58" i="7"/>
  <c r="CQ58" i="7" s="1"/>
  <c r="CP137" i="7"/>
  <c r="CQ137" i="7" s="1"/>
  <c r="CP46" i="7"/>
  <c r="CQ46" i="7" s="1"/>
  <c r="CP36" i="7"/>
  <c r="CQ36" i="7" s="1"/>
  <c r="CP34" i="7"/>
  <c r="CQ34" i="7" s="1"/>
  <c r="CP112" i="7"/>
  <c r="CQ112" i="7" s="1"/>
  <c r="CP166" i="7"/>
  <c r="CQ166" i="7" s="1"/>
  <c r="CP145" i="7"/>
  <c r="CQ145" i="7" s="1"/>
  <c r="CP43" i="7"/>
  <c r="CQ43" i="7" s="1"/>
  <c r="CP164" i="7"/>
  <c r="CQ164" i="7" s="1"/>
  <c r="CP55" i="7"/>
  <c r="CQ55" i="7" s="1"/>
  <c r="CP114" i="7"/>
  <c r="CQ114" i="7" s="1"/>
  <c r="CP96" i="7"/>
  <c r="CQ96" i="7" s="1"/>
  <c r="CP47" i="7"/>
  <c r="CQ47" i="7" s="1"/>
  <c r="CP148" i="7"/>
  <c r="CQ148" i="7" s="1"/>
  <c r="CP147" i="7"/>
  <c r="CQ147" i="7" s="1"/>
  <c r="CP119" i="7"/>
  <c r="CQ119" i="7" s="1"/>
  <c r="CN4" i="7"/>
  <c r="CP149" i="7"/>
  <c r="CQ149" i="7" s="1"/>
  <c r="CP92" i="7"/>
  <c r="CQ92" i="7" s="1"/>
  <c r="CP118" i="7"/>
  <c r="CQ118" i="7" s="1"/>
  <c r="CP172" i="7"/>
  <c r="CQ172" i="7" s="1"/>
  <c r="CP108" i="7"/>
  <c r="CQ108" i="7" s="1"/>
  <c r="CP120" i="7"/>
  <c r="CQ120" i="7" s="1"/>
  <c r="CN52" i="7"/>
  <c r="CP91" i="7"/>
  <c r="CQ91" i="7" s="1"/>
  <c r="CP146" i="7"/>
  <c r="CQ146" i="7" s="1"/>
  <c r="CP109" i="7"/>
  <c r="CQ109" i="7" s="1"/>
  <c r="CP90" i="7"/>
  <c r="CQ90" i="7" s="1"/>
  <c r="CP77" i="7"/>
  <c r="CQ77" i="7" s="1"/>
  <c r="CP61" i="7"/>
  <c r="CQ61" i="7" s="1"/>
  <c r="CP76" i="7"/>
  <c r="CQ76" i="7" s="1"/>
  <c r="CN24" i="7"/>
  <c r="CN105" i="7"/>
  <c r="CN130" i="7"/>
  <c r="CP32" i="7"/>
  <c r="CQ32" i="7" s="1"/>
  <c r="CP44" i="7"/>
  <c r="CQ44" i="7" s="1"/>
  <c r="CP60" i="7"/>
  <c r="CQ60" i="7" s="1"/>
  <c r="CP135" i="7"/>
  <c r="CQ135" i="7" s="1"/>
  <c r="CP62" i="7"/>
  <c r="CQ62" i="7" s="1"/>
  <c r="CP75" i="7"/>
  <c r="CQ75" i="7" s="1"/>
  <c r="CP29" i="7"/>
  <c r="CQ29" i="7" s="1"/>
  <c r="CP42" i="7"/>
  <c r="CQ42" i="7" s="1"/>
  <c r="CP167" i="7"/>
  <c r="CQ167" i="7" s="1"/>
  <c r="AC38" i="67" l="1"/>
  <c r="AD38" i="67" s="1"/>
  <c r="AC40" i="67"/>
  <c r="AD40" i="67" s="1"/>
  <c r="W42" i="67"/>
  <c r="U42" i="67"/>
  <c r="U40" i="67"/>
  <c r="W40" i="67"/>
  <c r="AC42" i="67"/>
  <c r="AD42" i="67" s="1"/>
  <c r="AC39" i="67"/>
  <c r="AD39" i="67" s="1"/>
  <c r="W39" i="67"/>
  <c r="U39" i="67"/>
  <c r="U41" i="67"/>
  <c r="W41" i="67"/>
  <c r="AC41" i="67"/>
  <c r="AD41" i="67" s="1"/>
  <c r="AD30" i="67"/>
  <c r="O22" i="67"/>
  <c r="O29" i="67"/>
  <c r="AD43" i="67"/>
  <c r="O15" i="67"/>
  <c r="O8" i="67"/>
  <c r="X36" i="67"/>
  <c r="X37" i="67" s="1"/>
  <c r="M38" i="67"/>
  <c r="L36" i="67"/>
  <c r="AC36" i="67"/>
  <c r="AD36" i="67" s="1"/>
  <c r="Z36" i="67"/>
  <c r="Z37" i="67" s="1"/>
  <c r="S36" i="67"/>
  <c r="T38" i="67"/>
  <c r="Y36" i="67"/>
  <c r="Y37" i="67" s="1"/>
  <c r="V36" i="67"/>
  <c r="V37" i="67" s="1"/>
  <c r="AD27" i="67"/>
  <c r="O13" i="67"/>
  <c r="AD13" i="67"/>
  <c r="O27" i="67"/>
  <c r="O20" i="67"/>
  <c r="O6" i="67"/>
  <c r="AD6" i="67"/>
  <c r="AD20" i="67"/>
  <c r="O23" i="67"/>
  <c r="O16" i="67"/>
  <c r="O9" i="67"/>
  <c r="O30" i="67"/>
  <c r="O19" i="67"/>
  <c r="AD26" i="67"/>
  <c r="AD12" i="67"/>
  <c r="O12" i="67"/>
  <c r="AD19" i="67"/>
  <c r="O26" i="67"/>
  <c r="G36" i="67"/>
  <c r="AD21" i="67"/>
  <c r="AD7" i="67"/>
  <c r="O21" i="67"/>
  <c r="O14" i="67"/>
  <c r="O7" i="67"/>
  <c r="AD28" i="67"/>
  <c r="O28" i="67"/>
  <c r="AD5" i="67"/>
  <c r="AD14" i="67"/>
  <c r="CP156" i="7"/>
  <c r="CQ156" i="7" s="1"/>
  <c r="AD17" i="67"/>
  <c r="O17" i="67"/>
  <c r="AD24" i="67"/>
  <c r="O24" i="67"/>
  <c r="AD10" i="67"/>
  <c r="O10" i="67"/>
  <c r="T5" i="67"/>
  <c r="M5" i="67"/>
  <c r="W5" i="67"/>
  <c r="W38" i="67" s="1"/>
  <c r="U5" i="67"/>
  <c r="U38" i="67" s="1"/>
  <c r="CP105" i="7"/>
  <c r="CQ105" i="7" s="1"/>
  <c r="CP80" i="7"/>
  <c r="CQ80" i="7" s="1"/>
  <c r="CP52" i="7"/>
  <c r="CQ52" i="7" s="1"/>
  <c r="CM191" i="7"/>
  <c r="CP130" i="7"/>
  <c r="CQ130" i="7" s="1"/>
  <c r="CO191" i="7"/>
  <c r="CP24" i="7"/>
  <c r="CQ24" i="7" s="1"/>
  <c r="CP4" i="7"/>
  <c r="CQ4" i="7" s="1"/>
  <c r="CP170" i="7"/>
  <c r="CQ170" i="7" s="1"/>
  <c r="CN191" i="7"/>
  <c r="O42" i="67" l="1"/>
  <c r="O39" i="67"/>
  <c r="O40" i="67"/>
  <c r="O41" i="67"/>
  <c r="M36" i="67"/>
  <c r="M37" i="67"/>
  <c r="T36" i="67"/>
  <c r="T37" i="67"/>
  <c r="U36" i="67"/>
  <c r="U37" i="67" s="1"/>
  <c r="W36" i="67"/>
  <c r="W37" i="67" s="1"/>
  <c r="O5" i="67"/>
  <c r="O38" i="67" s="1"/>
  <c r="CP191" i="7"/>
  <c r="CQ191" i="7" s="1"/>
  <c r="O36" i="67" l="1"/>
  <c r="O37" i="67" s="1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2" i="28"/>
  <c r="A135" i="28"/>
  <c r="B135" i="28" s="1"/>
  <c r="A136" i="28"/>
  <c r="B136" i="28" s="1"/>
  <c r="A137" i="28"/>
  <c r="B137" i="28" s="1"/>
  <c r="A138" i="28"/>
  <c r="B138" i="28" s="1"/>
  <c r="A139" i="28"/>
  <c r="B139" i="28" s="1"/>
  <c r="A140" i="28"/>
  <c r="B140" i="28" s="1"/>
  <c r="A141" i="28"/>
  <c r="B141" i="28" s="1"/>
  <c r="A142" i="28"/>
  <c r="B142" i="28" s="1"/>
  <c r="A143" i="28"/>
  <c r="B143" i="28" s="1"/>
  <c r="A144" i="28"/>
  <c r="B144" i="28" s="1"/>
  <c r="A145" i="28"/>
  <c r="B145" i="28" s="1"/>
  <c r="A146" i="28"/>
  <c r="B146" i="28" s="1"/>
  <c r="A147" i="28"/>
  <c r="B147" i="28" s="1"/>
  <c r="A148" i="28"/>
  <c r="B148" i="28" s="1"/>
  <c r="A149" i="28"/>
  <c r="B149" i="28" s="1"/>
  <c r="A150" i="28"/>
  <c r="B150" i="28" s="1"/>
  <c r="A3" i="28"/>
  <c r="B3" i="28" s="1"/>
  <c r="A4" i="28"/>
  <c r="B4" i="28" s="1"/>
  <c r="A5" i="28"/>
  <c r="B5" i="28" s="1"/>
  <c r="A6" i="28"/>
  <c r="B6" i="28" s="1"/>
  <c r="A7" i="28"/>
  <c r="B7" i="28" s="1"/>
  <c r="A8" i="28"/>
  <c r="B8" i="28" s="1"/>
  <c r="A9" i="28"/>
  <c r="B9" i="28" s="1"/>
  <c r="A10" i="28"/>
  <c r="B10" i="28" s="1"/>
  <c r="A11" i="28"/>
  <c r="B11" i="28" s="1"/>
  <c r="A12" i="28"/>
  <c r="B12" i="28" s="1"/>
  <c r="A13" i="28"/>
  <c r="B13" i="28" s="1"/>
  <c r="A14" i="28"/>
  <c r="B14" i="28" s="1"/>
  <c r="A15" i="28"/>
  <c r="B15" i="28" s="1"/>
  <c r="A16" i="28"/>
  <c r="B16" i="28" s="1"/>
  <c r="A17" i="28"/>
  <c r="B17" i="28" s="1"/>
  <c r="A18" i="28"/>
  <c r="B18" i="28" s="1"/>
  <c r="A19" i="28"/>
  <c r="B19" i="28" s="1"/>
  <c r="A20" i="28"/>
  <c r="B20" i="28" s="1"/>
  <c r="A21" i="28"/>
  <c r="B21" i="28" s="1"/>
  <c r="A22" i="28"/>
  <c r="B22" i="28" s="1"/>
  <c r="A23" i="28"/>
  <c r="B23" i="28" s="1"/>
  <c r="A24" i="28"/>
  <c r="B24" i="28" s="1"/>
  <c r="A25" i="28"/>
  <c r="B25" i="28" s="1"/>
  <c r="A26" i="28"/>
  <c r="B26" i="28" s="1"/>
  <c r="A27" i="28"/>
  <c r="B27" i="28" s="1"/>
  <c r="A28" i="28"/>
  <c r="B28" i="28" s="1"/>
  <c r="A29" i="28"/>
  <c r="B29" i="28" s="1"/>
  <c r="A30" i="28"/>
  <c r="B30" i="28" s="1"/>
  <c r="A31" i="28"/>
  <c r="B31" i="28" s="1"/>
  <c r="A32" i="28"/>
  <c r="B32" i="28" s="1"/>
  <c r="A33" i="28"/>
  <c r="B33" i="28" s="1"/>
  <c r="A34" i="28"/>
  <c r="B34" i="28" s="1"/>
  <c r="A35" i="28"/>
  <c r="B35" i="28" s="1"/>
  <c r="A36" i="28"/>
  <c r="B36" i="28" s="1"/>
  <c r="A37" i="28"/>
  <c r="B37" i="28" s="1"/>
  <c r="A38" i="28"/>
  <c r="B38" i="28" s="1"/>
  <c r="A39" i="28"/>
  <c r="B39" i="28" s="1"/>
  <c r="A40" i="28"/>
  <c r="B40" i="28" s="1"/>
  <c r="A41" i="28"/>
  <c r="B41" i="28" s="1"/>
  <c r="A42" i="28"/>
  <c r="B42" i="28" s="1"/>
  <c r="A43" i="28"/>
  <c r="B43" i="28" s="1"/>
  <c r="A44" i="28"/>
  <c r="B44" i="28" s="1"/>
  <c r="A45" i="28"/>
  <c r="B45" i="28" s="1"/>
  <c r="A46" i="28"/>
  <c r="B46" i="28" s="1"/>
  <c r="A47" i="28"/>
  <c r="B47" i="28" s="1"/>
  <c r="A48" i="28"/>
  <c r="B48" i="28" s="1"/>
  <c r="A49" i="28"/>
  <c r="B49" i="28" s="1"/>
  <c r="A50" i="28"/>
  <c r="B50" i="28" s="1"/>
  <c r="A51" i="28"/>
  <c r="B51" i="28" s="1"/>
  <c r="A52" i="28"/>
  <c r="B52" i="28" s="1"/>
  <c r="A53" i="28"/>
  <c r="B53" i="28" s="1"/>
  <c r="A54" i="28"/>
  <c r="B54" i="28" s="1"/>
  <c r="A55" i="28"/>
  <c r="B55" i="28" s="1"/>
  <c r="A56" i="28"/>
  <c r="B56" i="28" s="1"/>
  <c r="A57" i="28"/>
  <c r="B57" i="28" s="1"/>
  <c r="A58" i="28"/>
  <c r="B58" i="28" s="1"/>
  <c r="A59" i="28"/>
  <c r="B59" i="28" s="1"/>
  <c r="A60" i="28"/>
  <c r="B60" i="28" s="1"/>
  <c r="A61" i="28"/>
  <c r="B61" i="28" s="1"/>
  <c r="A62" i="28"/>
  <c r="B62" i="28" s="1"/>
  <c r="A63" i="28"/>
  <c r="B63" i="28" s="1"/>
  <c r="A64" i="28"/>
  <c r="B64" i="28" s="1"/>
  <c r="A65" i="28"/>
  <c r="B65" i="28" s="1"/>
  <c r="A66" i="28"/>
  <c r="B66" i="28" s="1"/>
  <c r="A67" i="28"/>
  <c r="B67" i="28" s="1"/>
  <c r="A68" i="28"/>
  <c r="B68" i="28" s="1"/>
  <c r="A69" i="28"/>
  <c r="B69" i="28" s="1"/>
  <c r="A70" i="28"/>
  <c r="B70" i="28" s="1"/>
  <c r="A71" i="28"/>
  <c r="B71" i="28" s="1"/>
  <c r="A72" i="28"/>
  <c r="B72" i="28" s="1"/>
  <c r="A73" i="28"/>
  <c r="B73" i="28" s="1"/>
  <c r="A74" i="28"/>
  <c r="B74" i="28" s="1"/>
  <c r="A75" i="28"/>
  <c r="B75" i="28" s="1"/>
  <c r="A76" i="28"/>
  <c r="B76" i="28" s="1"/>
  <c r="A77" i="28"/>
  <c r="B77" i="28" s="1"/>
  <c r="A78" i="28"/>
  <c r="B78" i="28" s="1"/>
  <c r="A79" i="28"/>
  <c r="B79" i="28" s="1"/>
  <c r="A80" i="28"/>
  <c r="B80" i="28" s="1"/>
  <c r="A81" i="28"/>
  <c r="B81" i="28" s="1"/>
  <c r="A82" i="28"/>
  <c r="B82" i="28" s="1"/>
  <c r="A83" i="28"/>
  <c r="B83" i="28" s="1"/>
  <c r="A84" i="28"/>
  <c r="B84" i="28" s="1"/>
  <c r="A85" i="28"/>
  <c r="B85" i="28" s="1"/>
  <c r="A86" i="28"/>
  <c r="B86" i="28" s="1"/>
  <c r="A87" i="28"/>
  <c r="B87" i="28" s="1"/>
  <c r="A88" i="28"/>
  <c r="B88" i="28" s="1"/>
  <c r="A89" i="28"/>
  <c r="B89" i="28" s="1"/>
  <c r="A90" i="28"/>
  <c r="B90" i="28" s="1"/>
  <c r="A91" i="28"/>
  <c r="B91" i="28" s="1"/>
  <c r="A92" i="28"/>
  <c r="B92" i="28" s="1"/>
  <c r="A93" i="28"/>
  <c r="B93" i="28" s="1"/>
  <c r="A94" i="28"/>
  <c r="B94" i="28" s="1"/>
  <c r="A95" i="28"/>
  <c r="B95" i="28" s="1"/>
  <c r="A96" i="28"/>
  <c r="B96" i="28" s="1"/>
  <c r="A97" i="28"/>
  <c r="B97" i="28" s="1"/>
  <c r="A98" i="28"/>
  <c r="B98" i="28" s="1"/>
  <c r="A99" i="28"/>
  <c r="B99" i="28" s="1"/>
  <c r="A100" i="28"/>
  <c r="B100" i="28" s="1"/>
  <c r="A101" i="28"/>
  <c r="B101" i="28" s="1"/>
  <c r="A102" i="28"/>
  <c r="B102" i="28" s="1"/>
  <c r="A103" i="28"/>
  <c r="B103" i="28" s="1"/>
  <c r="A104" i="28"/>
  <c r="B104" i="28" s="1"/>
  <c r="A105" i="28"/>
  <c r="B105" i="28" s="1"/>
  <c r="A106" i="28"/>
  <c r="B106" i="28" s="1"/>
  <c r="A107" i="28"/>
  <c r="B107" i="28" s="1"/>
  <c r="A108" i="28"/>
  <c r="B108" i="28" s="1"/>
  <c r="A109" i="28"/>
  <c r="B109" i="28" s="1"/>
  <c r="A110" i="28"/>
  <c r="B110" i="28" s="1"/>
  <c r="A111" i="28"/>
  <c r="B111" i="28" s="1"/>
  <c r="A112" i="28"/>
  <c r="B112" i="28" s="1"/>
  <c r="A113" i="28"/>
  <c r="B113" i="28" s="1"/>
  <c r="A114" i="28"/>
  <c r="B114" i="28" s="1"/>
  <c r="A115" i="28"/>
  <c r="B115" i="28" s="1"/>
  <c r="A116" i="28"/>
  <c r="B116" i="28" s="1"/>
  <c r="A117" i="28"/>
  <c r="B117" i="28" s="1"/>
  <c r="A118" i="28"/>
  <c r="B118" i="28" s="1"/>
  <c r="A119" i="28"/>
  <c r="B119" i="28" s="1"/>
  <c r="A120" i="28"/>
  <c r="B120" i="28" s="1"/>
  <c r="A121" i="28"/>
  <c r="B121" i="28" s="1"/>
  <c r="A122" i="28"/>
  <c r="B122" i="28" s="1"/>
  <c r="A123" i="28"/>
  <c r="B123" i="28" s="1"/>
  <c r="A124" i="28"/>
  <c r="B124" i="28" s="1"/>
  <c r="A125" i="28"/>
  <c r="B125" i="28" s="1"/>
  <c r="A126" i="28"/>
  <c r="B126" i="28" s="1"/>
  <c r="A127" i="28"/>
  <c r="B127" i="28" s="1"/>
  <c r="A128" i="28"/>
  <c r="B128" i="28" s="1"/>
  <c r="A129" i="28"/>
  <c r="B129" i="28" s="1"/>
  <c r="A130" i="28"/>
  <c r="B130" i="28" s="1"/>
  <c r="A131" i="28"/>
  <c r="B131" i="28" s="1"/>
  <c r="A132" i="28"/>
  <c r="B132" i="28" s="1"/>
  <c r="A133" i="28"/>
  <c r="B133" i="28" s="1"/>
  <c r="A134" i="28"/>
  <c r="B134" i="28" s="1"/>
  <c r="A2" i="28"/>
  <c r="B2" i="28" s="1"/>
  <c r="CF159" i="7" l="1"/>
  <c r="CF102" i="7"/>
  <c r="CF101" i="7"/>
  <c r="CF88" i="7"/>
  <c r="CF94" i="7"/>
  <c r="CF177" i="7"/>
  <c r="CF174" i="7"/>
  <c r="CF186" i="7"/>
  <c r="CF133" i="7"/>
  <c r="CF134" i="7"/>
  <c r="CF179" i="7"/>
  <c r="CF85" i="7"/>
  <c r="CF173" i="7"/>
  <c r="CF175" i="7"/>
  <c r="CF38" i="7"/>
  <c r="CF66" i="7"/>
  <c r="CF21" i="7"/>
  <c r="CF99" i="7"/>
  <c r="CF181" i="7"/>
  <c r="CF188" i="7"/>
  <c r="CF164" i="7"/>
  <c r="CF136" i="7"/>
  <c r="CF143" i="7"/>
  <c r="CF149" i="7"/>
  <c r="CF109" i="7"/>
  <c r="CF114" i="7"/>
  <c r="CF120" i="7"/>
  <c r="CF126" i="7"/>
  <c r="CF82" i="7"/>
  <c r="CF89" i="7"/>
  <c r="CF95" i="7"/>
  <c r="CF152" i="7"/>
  <c r="CF73" i="7"/>
  <c r="CF27" i="7"/>
  <c r="CF36" i="7"/>
  <c r="CF43" i="7"/>
  <c r="CF49" i="7"/>
  <c r="CF56" i="7"/>
  <c r="CF11" i="7"/>
  <c r="CF17" i="7"/>
  <c r="CF58" i="7"/>
  <c r="CF172" i="7"/>
  <c r="CF59" i="7"/>
  <c r="CF68" i="7"/>
  <c r="CF26" i="7"/>
  <c r="CF182" i="7"/>
  <c r="CF165" i="7"/>
  <c r="CF137" i="7"/>
  <c r="CF144" i="7"/>
  <c r="CF150" i="7"/>
  <c r="CF107" i="7"/>
  <c r="CF115" i="7"/>
  <c r="CF121" i="7"/>
  <c r="CF100" i="7"/>
  <c r="CF83" i="7"/>
  <c r="CF74" i="7"/>
  <c r="CF29" i="7"/>
  <c r="CF37" i="7"/>
  <c r="CF44" i="7"/>
  <c r="CF10" i="7"/>
  <c r="CF12" i="7"/>
  <c r="CF60" i="7"/>
  <c r="CF69" i="7"/>
  <c r="CF18" i="7"/>
  <c r="CF163" i="7"/>
  <c r="CF65" i="7"/>
  <c r="CF176" i="7"/>
  <c r="CF183" i="7"/>
  <c r="CF160" i="7"/>
  <c r="CF166" i="7"/>
  <c r="CF138" i="7"/>
  <c r="CF145" i="7"/>
  <c r="CF151" i="7"/>
  <c r="CF110" i="7"/>
  <c r="CF116" i="7"/>
  <c r="CF122" i="7"/>
  <c r="CF127" i="7"/>
  <c r="CF84" i="7"/>
  <c r="CF90" i="7"/>
  <c r="CF96" i="7"/>
  <c r="CF75" i="7"/>
  <c r="CF32" i="7"/>
  <c r="CF39" i="7"/>
  <c r="CF45" i="7"/>
  <c r="CF7" i="7"/>
  <c r="CF30" i="7"/>
  <c r="CF13" i="7"/>
  <c r="CF180" i="7"/>
  <c r="CF135" i="7"/>
  <c r="CF148" i="7"/>
  <c r="CF113" i="7"/>
  <c r="CF125" i="7"/>
  <c r="CF87" i="7"/>
  <c r="CF35" i="7"/>
  <c r="CF48" i="7"/>
  <c r="CF61" i="7"/>
  <c r="CF70" i="7"/>
  <c r="CF67" i="7"/>
  <c r="CF178" i="7"/>
  <c r="CF184" i="7"/>
  <c r="CF161" i="7"/>
  <c r="CF167" i="7"/>
  <c r="CF139" i="7"/>
  <c r="CF146" i="7"/>
  <c r="CF153" i="7"/>
  <c r="CF111" i="7"/>
  <c r="CF117" i="7"/>
  <c r="CF123" i="7"/>
  <c r="CF86" i="7"/>
  <c r="CF91" i="7"/>
  <c r="CF97" i="7"/>
  <c r="CF55" i="7"/>
  <c r="CF76" i="7"/>
  <c r="CF33" i="7"/>
  <c r="CF40" i="7"/>
  <c r="CF46" i="7"/>
  <c r="CF8" i="7"/>
  <c r="CF31" i="7"/>
  <c r="CF14" i="7"/>
  <c r="CF187" i="7"/>
  <c r="CF141" i="7"/>
  <c r="CF108" i="7"/>
  <c r="CF119" i="7"/>
  <c r="CF93" i="7"/>
  <c r="CF42" i="7"/>
  <c r="CF9" i="7"/>
  <c r="CF158" i="7"/>
  <c r="CF132" i="7"/>
  <c r="CF62" i="7"/>
  <c r="CF71" i="7"/>
  <c r="CF19" i="7"/>
  <c r="CF16" i="7"/>
  <c r="CF185" i="7"/>
  <c r="CF162" i="7"/>
  <c r="CF140" i="7"/>
  <c r="CF147" i="7"/>
  <c r="CF112" i="7"/>
  <c r="CF118" i="7"/>
  <c r="CF124" i="7"/>
  <c r="CF142" i="7"/>
  <c r="CF92" i="7"/>
  <c r="CF98" i="7"/>
  <c r="CF57" i="7"/>
  <c r="CF77" i="7"/>
  <c r="CF34" i="7"/>
  <c r="CF41" i="7"/>
  <c r="CF47" i="7"/>
  <c r="CF28" i="7"/>
  <c r="CF64" i="7"/>
  <c r="CF15" i="7"/>
  <c r="CF63" i="7"/>
  <c r="CF72" i="7"/>
  <c r="CF54" i="7"/>
  <c r="CF20" i="7"/>
  <c r="CF6" i="7"/>
  <c r="CF156" i="7" l="1"/>
  <c r="CF24" i="7"/>
  <c r="K5" i="21" l="1"/>
  <c r="K37" i="21" s="1"/>
  <c r="K36" i="21" l="1"/>
  <c r="M17" i="23"/>
  <c r="Y5" i="15"/>
  <c r="S8" i="23" l="1"/>
  <c r="T8" i="23" s="1"/>
  <c r="S3" i="23"/>
  <c r="T3" i="23" s="1"/>
  <c r="S4" i="23"/>
  <c r="T4" i="23" s="1"/>
  <c r="S5" i="23"/>
  <c r="T5" i="23" s="1"/>
  <c r="S6" i="23"/>
  <c r="T6" i="23" s="1"/>
  <c r="S7" i="23"/>
  <c r="T7" i="23" s="1"/>
  <c r="S2" i="23"/>
  <c r="T2" i="23" s="1"/>
  <c r="P3" i="23"/>
  <c r="P4" i="23"/>
  <c r="P5" i="23"/>
  <c r="P6" i="23"/>
  <c r="P7" i="23"/>
  <c r="P8" i="23"/>
  <c r="P2" i="23"/>
  <c r="O3" i="23"/>
  <c r="O4" i="23"/>
  <c r="O5" i="23"/>
  <c r="O6" i="23"/>
  <c r="O7" i="23"/>
  <c r="O8" i="23"/>
  <c r="O2" i="23"/>
  <c r="K3" i="23"/>
  <c r="K4" i="23"/>
  <c r="K5" i="23"/>
  <c r="K6" i="23"/>
  <c r="K7" i="23"/>
  <c r="K8" i="23"/>
  <c r="K9" i="23"/>
  <c r="K10" i="23"/>
  <c r="K11" i="23"/>
  <c r="K12" i="23"/>
  <c r="K13" i="23"/>
  <c r="K2" i="23"/>
  <c r="M5" i="21"/>
  <c r="M37" i="21" s="1"/>
  <c r="B16" i="9"/>
  <c r="M36" i="21" l="1"/>
  <c r="V4" i="15"/>
  <c r="AH4" i="15"/>
  <c r="N5" i="21"/>
  <c r="N37" i="21" s="1"/>
  <c r="O5" i="21"/>
  <c r="O37" i="21" s="1"/>
  <c r="B17" i="9"/>
  <c r="I4" i="15"/>
  <c r="P4" i="15"/>
  <c r="AI161" i="15" l="1"/>
  <c r="L161" i="15" s="1"/>
  <c r="K161" i="15"/>
  <c r="J161" i="15" s="1"/>
  <c r="X161" i="15"/>
  <c r="AI96" i="15"/>
  <c r="L96" i="15" s="1"/>
  <c r="K96" i="15"/>
  <c r="J96" i="15" s="1"/>
  <c r="X96" i="15"/>
  <c r="AI90" i="15"/>
  <c r="L90" i="15" s="1"/>
  <c r="K90" i="15"/>
  <c r="J90" i="15" s="1"/>
  <c r="X90" i="15"/>
  <c r="AI103" i="15"/>
  <c r="L103" i="15" s="1"/>
  <c r="K103" i="15"/>
  <c r="J103" i="15" s="1"/>
  <c r="X103" i="15"/>
  <c r="AI188" i="15"/>
  <c r="L188" i="15" s="1"/>
  <c r="K188" i="15"/>
  <c r="J188" i="15" s="1"/>
  <c r="X188" i="15"/>
  <c r="AI181" i="15"/>
  <c r="L181" i="15" s="1"/>
  <c r="K181" i="15"/>
  <c r="J181" i="15" s="1"/>
  <c r="X181" i="15"/>
  <c r="AI179" i="15"/>
  <c r="L179" i="15" s="1"/>
  <c r="K179" i="15"/>
  <c r="J179" i="15" s="1"/>
  <c r="X179" i="15"/>
  <c r="AI176" i="15"/>
  <c r="L176" i="15" s="1"/>
  <c r="K176" i="15"/>
  <c r="J176" i="15" s="1"/>
  <c r="X176" i="15"/>
  <c r="AI87" i="15"/>
  <c r="L87" i="15" s="1"/>
  <c r="K87" i="15"/>
  <c r="J87" i="15" s="1"/>
  <c r="X87" i="15"/>
  <c r="X136" i="15"/>
  <c r="AI136" i="15"/>
  <c r="L136" i="15" s="1"/>
  <c r="K136" i="15"/>
  <c r="J136" i="15" s="1"/>
  <c r="AI135" i="15"/>
  <c r="L135" i="15" s="1"/>
  <c r="K135" i="15"/>
  <c r="J135" i="15" s="1"/>
  <c r="X135" i="15"/>
  <c r="O36" i="21"/>
  <c r="N36" i="21"/>
  <c r="AI177" i="15"/>
  <c r="L177" i="15" s="1"/>
  <c r="X175" i="15"/>
  <c r="K177" i="15"/>
  <c r="J177" i="15" s="1"/>
  <c r="X177" i="15"/>
  <c r="K175" i="15"/>
  <c r="J175" i="15" s="1"/>
  <c r="AI175" i="15"/>
  <c r="L175" i="15" s="1"/>
  <c r="AI58" i="15"/>
  <c r="L58" i="15" s="1"/>
  <c r="X58" i="15"/>
  <c r="X160" i="15"/>
  <c r="K58" i="15"/>
  <c r="J58" i="15" s="1"/>
  <c r="K160" i="15"/>
  <c r="J160" i="15" s="1"/>
  <c r="AI41" i="15"/>
  <c r="L41" i="15" s="1"/>
  <c r="K41" i="15"/>
  <c r="J41" i="15" s="1"/>
  <c r="X41" i="15"/>
  <c r="AI160" i="15"/>
  <c r="AI178" i="15"/>
  <c r="L178" i="15" s="1"/>
  <c r="X178" i="15"/>
  <c r="K178" i="15"/>
  <c r="J178" i="15" s="1"/>
  <c r="AI180" i="15"/>
  <c r="L180" i="15" s="1"/>
  <c r="AI164" i="15"/>
  <c r="L164" i="15" s="1"/>
  <c r="AI142" i="15"/>
  <c r="L142" i="15" s="1"/>
  <c r="AI134" i="15"/>
  <c r="L134" i="15" s="1"/>
  <c r="AI120" i="15"/>
  <c r="L120" i="15" s="1"/>
  <c r="AI94" i="15"/>
  <c r="L94" i="15" s="1"/>
  <c r="AI59" i="15"/>
  <c r="L59" i="15" s="1"/>
  <c r="AI74" i="15"/>
  <c r="L74" i="15" s="1"/>
  <c r="AI37" i="15"/>
  <c r="L37" i="15" s="1"/>
  <c r="AI50" i="15"/>
  <c r="L50" i="15" s="1"/>
  <c r="AI67" i="15"/>
  <c r="L67" i="15" s="1"/>
  <c r="AI23" i="15"/>
  <c r="L23" i="15" s="1"/>
  <c r="X167" i="15"/>
  <c r="X137" i="15"/>
  <c r="X113" i="15"/>
  <c r="X126" i="15"/>
  <c r="X95" i="15"/>
  <c r="X36" i="15"/>
  <c r="X49" i="15"/>
  <c r="X21" i="15"/>
  <c r="K138" i="15"/>
  <c r="J138" i="15" s="1"/>
  <c r="K145" i="15"/>
  <c r="J145" i="15" s="1"/>
  <c r="K78" i="15"/>
  <c r="J78" i="15" s="1"/>
  <c r="K36" i="15"/>
  <c r="J36" i="15" s="1"/>
  <c r="K43" i="15"/>
  <c r="J43" i="15" s="1"/>
  <c r="K30" i="15"/>
  <c r="J30" i="15" s="1"/>
  <c r="K17" i="15"/>
  <c r="J17" i="15" s="1"/>
  <c r="AI48" i="15"/>
  <c r="L48" i="15" s="1"/>
  <c r="X79" i="15"/>
  <c r="K137" i="15"/>
  <c r="J137" i="15" s="1"/>
  <c r="AI182" i="15"/>
  <c r="L182" i="15" s="1"/>
  <c r="AI165" i="15"/>
  <c r="L165" i="15" s="1"/>
  <c r="AI143" i="15"/>
  <c r="L143" i="15" s="1"/>
  <c r="AI110" i="15"/>
  <c r="L110" i="15" s="1"/>
  <c r="AI121" i="15"/>
  <c r="L121" i="15" s="1"/>
  <c r="AI95" i="15"/>
  <c r="L95" i="15" s="1"/>
  <c r="AI60" i="15"/>
  <c r="L60" i="15" s="1"/>
  <c r="AI75" i="15"/>
  <c r="L75" i="15" s="1"/>
  <c r="AI38" i="15"/>
  <c r="L38" i="15" s="1"/>
  <c r="AI51" i="15"/>
  <c r="L51" i="15" s="1"/>
  <c r="AI13" i="15"/>
  <c r="L13" i="15" s="1"/>
  <c r="AI8" i="15"/>
  <c r="L8" i="15" s="1"/>
  <c r="X174" i="15"/>
  <c r="X138" i="15"/>
  <c r="X134" i="15"/>
  <c r="X117" i="15"/>
  <c r="X121" i="15"/>
  <c r="X97" i="15"/>
  <c r="X56" i="15"/>
  <c r="X40" i="15"/>
  <c r="X19" i="15"/>
  <c r="K182" i="15"/>
  <c r="J182" i="15" s="1"/>
  <c r="K189" i="15"/>
  <c r="J189" i="15" s="1"/>
  <c r="K166" i="15"/>
  <c r="J166" i="15" s="1"/>
  <c r="K152" i="15"/>
  <c r="J152" i="15" s="1"/>
  <c r="K109" i="15"/>
  <c r="J109" i="15" s="1"/>
  <c r="K117" i="15"/>
  <c r="J117" i="15" s="1"/>
  <c r="K123" i="15"/>
  <c r="J123" i="15" s="1"/>
  <c r="K102" i="15"/>
  <c r="J102" i="15" s="1"/>
  <c r="K85" i="15"/>
  <c r="J85" i="15" s="1"/>
  <c r="K98" i="15"/>
  <c r="J98" i="15" s="1"/>
  <c r="K63" i="15"/>
  <c r="J63" i="15" s="1"/>
  <c r="K72" i="15"/>
  <c r="J72" i="15" s="1"/>
  <c r="K50" i="15"/>
  <c r="J50" i="15" s="1"/>
  <c r="K11" i="15"/>
  <c r="J11" i="15" s="1"/>
  <c r="K18" i="15"/>
  <c r="J18" i="15" s="1"/>
  <c r="AI72" i="15"/>
  <c r="L72" i="15" s="1"/>
  <c r="X75" i="15"/>
  <c r="K143" i="15"/>
  <c r="J143" i="15" s="1"/>
  <c r="AI183" i="15"/>
  <c r="L183" i="15" s="1"/>
  <c r="AI166" i="15"/>
  <c r="L166" i="15" s="1"/>
  <c r="AI145" i="15"/>
  <c r="L145" i="15" s="1"/>
  <c r="AI111" i="15"/>
  <c r="L111" i="15" s="1"/>
  <c r="AI122" i="15"/>
  <c r="L122" i="15" s="1"/>
  <c r="AI84" i="15"/>
  <c r="L84" i="15" s="1"/>
  <c r="AI97" i="15"/>
  <c r="L97" i="15" s="1"/>
  <c r="AI61" i="15"/>
  <c r="L61" i="15" s="1"/>
  <c r="AI76" i="15"/>
  <c r="L76" i="15" s="1"/>
  <c r="AI39" i="15"/>
  <c r="L39" i="15" s="1"/>
  <c r="AI28" i="15"/>
  <c r="L28" i="15" s="1"/>
  <c r="AI14" i="15"/>
  <c r="L14" i="15" s="1"/>
  <c r="X180" i="15"/>
  <c r="X186" i="15"/>
  <c r="X162" i="15"/>
  <c r="X143" i="15"/>
  <c r="X150" i="15"/>
  <c r="X110" i="15"/>
  <c r="X122" i="15"/>
  <c r="X101" i="15"/>
  <c r="X60" i="15"/>
  <c r="X64" i="15"/>
  <c r="X72" i="15"/>
  <c r="X76" i="15"/>
  <c r="X29" i="15"/>
  <c r="X45" i="15"/>
  <c r="X16" i="15"/>
  <c r="K139" i="15"/>
  <c r="J139" i="15" s="1"/>
  <c r="K146" i="15"/>
  <c r="J146" i="15" s="1"/>
  <c r="K73" i="15"/>
  <c r="J73" i="15" s="1"/>
  <c r="K79" i="15"/>
  <c r="J79" i="15" s="1"/>
  <c r="K37" i="15"/>
  <c r="J37" i="15" s="1"/>
  <c r="K44" i="15"/>
  <c r="J44" i="15" s="1"/>
  <c r="K19" i="15"/>
  <c r="J19" i="15" s="1"/>
  <c r="X129" i="15"/>
  <c r="K15" i="15"/>
  <c r="J15" i="15" s="1"/>
  <c r="AI184" i="15"/>
  <c r="L184" i="15" s="1"/>
  <c r="AI167" i="15"/>
  <c r="L167" i="15" s="1"/>
  <c r="AI146" i="15"/>
  <c r="L146" i="15" s="1"/>
  <c r="AI109" i="15"/>
  <c r="L109" i="15" s="1"/>
  <c r="AI123" i="15"/>
  <c r="L123" i="15" s="1"/>
  <c r="AI85" i="15"/>
  <c r="L85" i="15" s="1"/>
  <c r="AI62" i="15"/>
  <c r="L62" i="15" s="1"/>
  <c r="AI77" i="15"/>
  <c r="L77" i="15" s="1"/>
  <c r="AI40" i="15"/>
  <c r="L40" i="15" s="1"/>
  <c r="AI9" i="15"/>
  <c r="L9" i="15" s="1"/>
  <c r="AI15" i="15"/>
  <c r="L15" i="15" s="1"/>
  <c r="X182" i="15"/>
  <c r="X163" i="15"/>
  <c r="X139" i="15"/>
  <c r="X145" i="15"/>
  <c r="X151" i="15"/>
  <c r="X111" i="15"/>
  <c r="X127" i="15"/>
  <c r="X86" i="15"/>
  <c r="X154" i="15"/>
  <c r="X65" i="15"/>
  <c r="X77" i="15"/>
  <c r="X31" i="15"/>
  <c r="X46" i="15"/>
  <c r="X13" i="15"/>
  <c r="X22" i="15"/>
  <c r="K183" i="15"/>
  <c r="J183" i="15" s="1"/>
  <c r="K190" i="15"/>
  <c r="J190" i="15" s="1"/>
  <c r="K167" i="15"/>
  <c r="J167" i="15" s="1"/>
  <c r="K153" i="15"/>
  <c r="J153" i="15" s="1"/>
  <c r="K112" i="15"/>
  <c r="J112" i="15" s="1"/>
  <c r="K118" i="15"/>
  <c r="J118" i="15" s="1"/>
  <c r="K124" i="15"/>
  <c r="J124" i="15" s="1"/>
  <c r="K129" i="15"/>
  <c r="J129" i="15" s="1"/>
  <c r="K86" i="15"/>
  <c r="J86" i="15" s="1"/>
  <c r="K92" i="15"/>
  <c r="J92" i="15" s="1"/>
  <c r="K99" i="15"/>
  <c r="J99" i="15" s="1"/>
  <c r="K57" i="15"/>
  <c r="J57" i="15" s="1"/>
  <c r="K64" i="15"/>
  <c r="J64" i="15" s="1"/>
  <c r="K51" i="15"/>
  <c r="J51" i="15" s="1"/>
  <c r="K12" i="15"/>
  <c r="J12" i="15" s="1"/>
  <c r="K20" i="15"/>
  <c r="J20" i="15" s="1"/>
  <c r="AI92" i="15"/>
  <c r="L92" i="15" s="1"/>
  <c r="X89" i="15"/>
  <c r="K48" i="15"/>
  <c r="J48" i="15" s="1"/>
  <c r="AI185" i="15"/>
  <c r="L185" i="15" s="1"/>
  <c r="AI168" i="15"/>
  <c r="L168" i="15" s="1"/>
  <c r="AI147" i="15"/>
  <c r="L147" i="15" s="1"/>
  <c r="AI112" i="15"/>
  <c r="L112" i="15" s="1"/>
  <c r="AI124" i="15"/>
  <c r="L124" i="15" s="1"/>
  <c r="AI86" i="15"/>
  <c r="L86" i="15" s="1"/>
  <c r="AI98" i="15"/>
  <c r="L98" i="15" s="1"/>
  <c r="AI63" i="15"/>
  <c r="L63" i="15" s="1"/>
  <c r="AI78" i="15"/>
  <c r="L78" i="15" s="1"/>
  <c r="AI42" i="15"/>
  <c r="L42" i="15" s="1"/>
  <c r="AI10" i="15"/>
  <c r="L10" i="15" s="1"/>
  <c r="AI16" i="15"/>
  <c r="L16" i="15" s="1"/>
  <c r="X187" i="15"/>
  <c r="X168" i="15"/>
  <c r="X114" i="15"/>
  <c r="X128" i="15"/>
  <c r="X88" i="15"/>
  <c r="X37" i="15"/>
  <c r="X50" i="15"/>
  <c r="X10" i="15"/>
  <c r="X33" i="15"/>
  <c r="X20" i="15"/>
  <c r="K140" i="15"/>
  <c r="J140" i="15" s="1"/>
  <c r="K147" i="15"/>
  <c r="J147" i="15" s="1"/>
  <c r="K74" i="15"/>
  <c r="J74" i="15" s="1"/>
  <c r="K56" i="15"/>
  <c r="J56" i="15" s="1"/>
  <c r="K38" i="15"/>
  <c r="J38" i="15" s="1"/>
  <c r="K45" i="15"/>
  <c r="J45" i="15" s="1"/>
  <c r="K32" i="15"/>
  <c r="J32" i="15" s="1"/>
  <c r="K71" i="15"/>
  <c r="J71" i="15" s="1"/>
  <c r="AI129" i="15"/>
  <c r="L129" i="15" s="1"/>
  <c r="X9" i="15"/>
  <c r="K9" i="15"/>
  <c r="J9" i="15" s="1"/>
  <c r="AI186" i="15"/>
  <c r="L186" i="15" s="1"/>
  <c r="AI169" i="15"/>
  <c r="L169" i="15" s="1"/>
  <c r="AI148" i="15"/>
  <c r="L148" i="15" s="1"/>
  <c r="AI113" i="15"/>
  <c r="L113" i="15" s="1"/>
  <c r="AI125" i="15"/>
  <c r="L125" i="15" s="1"/>
  <c r="AI88" i="15"/>
  <c r="L88" i="15" s="1"/>
  <c r="AI99" i="15"/>
  <c r="L99" i="15" s="1"/>
  <c r="AI64" i="15"/>
  <c r="L64" i="15" s="1"/>
  <c r="AI79" i="15"/>
  <c r="L79" i="15" s="1"/>
  <c r="AI43" i="15"/>
  <c r="L43" i="15" s="1"/>
  <c r="AI30" i="15"/>
  <c r="L30" i="15" s="1"/>
  <c r="AI17" i="15"/>
  <c r="L17" i="15" s="1"/>
  <c r="X189" i="15"/>
  <c r="X164" i="15"/>
  <c r="X169" i="15"/>
  <c r="X146" i="15"/>
  <c r="X152" i="15"/>
  <c r="X118" i="15"/>
  <c r="X123" i="15"/>
  <c r="X92" i="15"/>
  <c r="X104" i="15"/>
  <c r="X42" i="15"/>
  <c r="X17" i="15"/>
  <c r="X23" i="15"/>
  <c r="K184" i="15"/>
  <c r="J184" i="15" s="1"/>
  <c r="K174" i="15"/>
  <c r="J174" i="15" s="1"/>
  <c r="K168" i="15"/>
  <c r="J168" i="15" s="1"/>
  <c r="K155" i="15"/>
  <c r="J155" i="15" s="1"/>
  <c r="K113" i="15"/>
  <c r="J113" i="15" s="1"/>
  <c r="K119" i="15"/>
  <c r="J119" i="15" s="1"/>
  <c r="K125" i="15"/>
  <c r="J125" i="15" s="1"/>
  <c r="K88" i="15"/>
  <c r="J88" i="15" s="1"/>
  <c r="K93" i="15"/>
  <c r="J93" i="15" s="1"/>
  <c r="K100" i="15"/>
  <c r="J100" i="15" s="1"/>
  <c r="K59" i="15"/>
  <c r="J59" i="15" s="1"/>
  <c r="K65" i="15"/>
  <c r="J65" i="15" s="1"/>
  <c r="K29" i="15"/>
  <c r="J29" i="15" s="1"/>
  <c r="K28" i="15"/>
  <c r="J28" i="15" s="1"/>
  <c r="K33" i="15"/>
  <c r="J33" i="15" s="1"/>
  <c r="K21" i="15"/>
  <c r="J21" i="15" s="1"/>
  <c r="AI35" i="15"/>
  <c r="L35" i="15" s="1"/>
  <c r="AI33" i="15"/>
  <c r="L33" i="15" s="1"/>
  <c r="AI21" i="15"/>
  <c r="L21" i="15" s="1"/>
  <c r="X166" i="15"/>
  <c r="X63" i="15"/>
  <c r="X32" i="15"/>
  <c r="K42" i="15"/>
  <c r="J42" i="15" s="1"/>
  <c r="AI163" i="15"/>
  <c r="L163" i="15" s="1"/>
  <c r="AI22" i="15"/>
  <c r="L22" i="15" s="1"/>
  <c r="AI187" i="15"/>
  <c r="L187" i="15" s="1"/>
  <c r="AI149" i="15"/>
  <c r="L149" i="15" s="1"/>
  <c r="AI114" i="15"/>
  <c r="L114" i="15" s="1"/>
  <c r="AI126" i="15"/>
  <c r="L126" i="15" s="1"/>
  <c r="AI144" i="15"/>
  <c r="L144" i="15" s="1"/>
  <c r="AI100" i="15"/>
  <c r="L100" i="15" s="1"/>
  <c r="AI65" i="15"/>
  <c r="L65" i="15" s="1"/>
  <c r="AI56" i="15"/>
  <c r="L56" i="15" s="1"/>
  <c r="AI44" i="15"/>
  <c r="L44" i="15" s="1"/>
  <c r="AI11" i="15"/>
  <c r="L11" i="15" s="1"/>
  <c r="AI18" i="15"/>
  <c r="L18" i="15" s="1"/>
  <c r="X119" i="15"/>
  <c r="X93" i="15"/>
  <c r="X61" i="15"/>
  <c r="X68" i="15"/>
  <c r="X73" i="15"/>
  <c r="X78" i="15"/>
  <c r="X43" i="15"/>
  <c r="X14" i="15"/>
  <c r="X71" i="15"/>
  <c r="K162" i="15"/>
  <c r="J162" i="15" s="1"/>
  <c r="K141" i="15"/>
  <c r="J141" i="15" s="1"/>
  <c r="K148" i="15"/>
  <c r="J148" i="15" s="1"/>
  <c r="K94" i="15"/>
  <c r="J94" i="15" s="1"/>
  <c r="K75" i="15"/>
  <c r="J75" i="15" s="1"/>
  <c r="K39" i="15"/>
  <c r="J39" i="15" s="1"/>
  <c r="K46" i="15"/>
  <c r="J46" i="15" s="1"/>
  <c r="K66" i="15"/>
  <c r="J66" i="15" s="1"/>
  <c r="K22" i="15"/>
  <c r="J22" i="15" s="1"/>
  <c r="AI153" i="15"/>
  <c r="L153" i="15" s="1"/>
  <c r="X142" i="15"/>
  <c r="X44" i="15"/>
  <c r="AI155" i="15"/>
  <c r="L155" i="15" s="1"/>
  <c r="AI189" i="15"/>
  <c r="L189" i="15" s="1"/>
  <c r="AI137" i="15"/>
  <c r="L137" i="15" s="1"/>
  <c r="AI150" i="15"/>
  <c r="L150" i="15" s="1"/>
  <c r="AI115" i="15"/>
  <c r="L115" i="15" s="1"/>
  <c r="AI127" i="15"/>
  <c r="L127" i="15" s="1"/>
  <c r="AI89" i="15"/>
  <c r="L89" i="15" s="1"/>
  <c r="AI101" i="15"/>
  <c r="L101" i="15" s="1"/>
  <c r="AI68" i="15"/>
  <c r="L68" i="15" s="1"/>
  <c r="AI29" i="15"/>
  <c r="L29" i="15" s="1"/>
  <c r="AI45" i="15"/>
  <c r="L45" i="15" s="1"/>
  <c r="AI19" i="15"/>
  <c r="L19" i="15" s="1"/>
  <c r="X183" i="15"/>
  <c r="X140" i="15"/>
  <c r="X109" i="15"/>
  <c r="X102" i="15"/>
  <c r="X144" i="15"/>
  <c r="X98" i="15"/>
  <c r="X62" i="15"/>
  <c r="X74" i="15"/>
  <c r="X34" i="15"/>
  <c r="X47" i="15"/>
  <c r="X66" i="15"/>
  <c r="X18" i="15"/>
  <c r="K185" i="15"/>
  <c r="J185" i="15" s="1"/>
  <c r="K163" i="15"/>
  <c r="J163" i="15" s="1"/>
  <c r="K169" i="15"/>
  <c r="J169" i="15" s="1"/>
  <c r="K114" i="15"/>
  <c r="J114" i="15" s="1"/>
  <c r="K120" i="15"/>
  <c r="J120" i="15" s="1"/>
  <c r="K126" i="15"/>
  <c r="J126" i="15" s="1"/>
  <c r="K144" i="15"/>
  <c r="J144" i="15" s="1"/>
  <c r="K95" i="15"/>
  <c r="J95" i="15" s="1"/>
  <c r="K101" i="15"/>
  <c r="J101" i="15" s="1"/>
  <c r="K60" i="15"/>
  <c r="J60" i="15" s="1"/>
  <c r="K68" i="15"/>
  <c r="J68" i="15" s="1"/>
  <c r="K31" i="15"/>
  <c r="J31" i="15" s="1"/>
  <c r="K67" i="15"/>
  <c r="J67" i="15" s="1"/>
  <c r="K23" i="15"/>
  <c r="J23" i="15" s="1"/>
  <c r="AI118" i="15"/>
  <c r="L118" i="15" s="1"/>
  <c r="X185" i="15"/>
  <c r="X100" i="15"/>
  <c r="K77" i="15"/>
  <c r="J77" i="15" s="1"/>
  <c r="AI141" i="15"/>
  <c r="L141" i="15" s="1"/>
  <c r="AI66" i="15"/>
  <c r="L66" i="15" s="1"/>
  <c r="X149" i="15"/>
  <c r="AI190" i="15"/>
  <c r="L190" i="15" s="1"/>
  <c r="AI138" i="15"/>
  <c r="L138" i="15" s="1"/>
  <c r="AI151" i="15"/>
  <c r="L151" i="15" s="1"/>
  <c r="AI116" i="15"/>
  <c r="L116" i="15" s="1"/>
  <c r="AI128" i="15"/>
  <c r="L128" i="15" s="1"/>
  <c r="AI91" i="15"/>
  <c r="L91" i="15" s="1"/>
  <c r="AI154" i="15"/>
  <c r="L154" i="15" s="1"/>
  <c r="AI69" i="15"/>
  <c r="L69" i="15" s="1"/>
  <c r="AI31" i="15"/>
  <c r="L31" i="15" s="1"/>
  <c r="AI46" i="15"/>
  <c r="L46" i="15" s="1"/>
  <c r="AI12" i="15"/>
  <c r="L12" i="15" s="1"/>
  <c r="AI20" i="15"/>
  <c r="L20" i="15" s="1"/>
  <c r="X141" i="15"/>
  <c r="X147" i="15"/>
  <c r="X153" i="15"/>
  <c r="X115" i="15"/>
  <c r="X124" i="15"/>
  <c r="X84" i="15"/>
  <c r="X94" i="15"/>
  <c r="X99" i="15"/>
  <c r="X38" i="15"/>
  <c r="X51" i="15"/>
  <c r="X12" i="15"/>
  <c r="X15" i="15"/>
  <c r="K142" i="15"/>
  <c r="J142" i="15" s="1"/>
  <c r="K149" i="15"/>
  <c r="J149" i="15" s="1"/>
  <c r="K134" i="15"/>
  <c r="J134" i="15" s="1"/>
  <c r="K76" i="15"/>
  <c r="J76" i="15" s="1"/>
  <c r="K40" i="15"/>
  <c r="J40" i="15" s="1"/>
  <c r="K47" i="15"/>
  <c r="J47" i="15" s="1"/>
  <c r="K13" i="15"/>
  <c r="J13" i="15" s="1"/>
  <c r="K8" i="15"/>
  <c r="J8" i="15" s="1"/>
  <c r="AI140" i="15"/>
  <c r="L140" i="15" s="1"/>
  <c r="X57" i="15"/>
  <c r="AI174" i="15"/>
  <c r="L174" i="15" s="1"/>
  <c r="AI139" i="15"/>
  <c r="L139" i="15" s="1"/>
  <c r="AI152" i="15"/>
  <c r="L152" i="15" s="1"/>
  <c r="AI117" i="15"/>
  <c r="L117" i="15" s="1"/>
  <c r="AI102" i="15"/>
  <c r="L102" i="15" s="1"/>
  <c r="AI104" i="15"/>
  <c r="L104" i="15" s="1"/>
  <c r="AI70" i="15"/>
  <c r="L70" i="15" s="1"/>
  <c r="AI34" i="15"/>
  <c r="L34" i="15" s="1"/>
  <c r="AI47" i="15"/>
  <c r="L47" i="15" s="1"/>
  <c r="AI32" i="15"/>
  <c r="L32" i="15" s="1"/>
  <c r="AI71" i="15"/>
  <c r="L71" i="15" s="1"/>
  <c r="X184" i="15"/>
  <c r="X190" i="15"/>
  <c r="X165" i="15"/>
  <c r="X148" i="15"/>
  <c r="X155" i="15"/>
  <c r="X116" i="15"/>
  <c r="X120" i="15"/>
  <c r="X125" i="15"/>
  <c r="X39" i="15"/>
  <c r="X28" i="15"/>
  <c r="X30" i="15"/>
  <c r="X67" i="15"/>
  <c r="K186" i="15"/>
  <c r="J186" i="15" s="1"/>
  <c r="K164" i="15"/>
  <c r="J164" i="15" s="1"/>
  <c r="K150" i="15"/>
  <c r="J150" i="15" s="1"/>
  <c r="K110" i="15"/>
  <c r="J110" i="15" s="1"/>
  <c r="K115" i="15"/>
  <c r="J115" i="15" s="1"/>
  <c r="K121" i="15"/>
  <c r="J121" i="15" s="1"/>
  <c r="K127" i="15"/>
  <c r="J127" i="15" s="1"/>
  <c r="K89" i="15"/>
  <c r="J89" i="15" s="1"/>
  <c r="K97" i="15"/>
  <c r="J97" i="15" s="1"/>
  <c r="K154" i="15"/>
  <c r="J154" i="15" s="1"/>
  <c r="K61" i="15"/>
  <c r="J61" i="15" s="1"/>
  <c r="K69" i="15"/>
  <c r="J69" i="15" s="1"/>
  <c r="K34" i="15"/>
  <c r="J34" i="15" s="1"/>
  <c r="K14" i="15"/>
  <c r="J14" i="15" s="1"/>
  <c r="AI162" i="15"/>
  <c r="L162" i="15" s="1"/>
  <c r="X69" i="15"/>
  <c r="X35" i="15"/>
  <c r="X8" i="15"/>
  <c r="K180" i="15"/>
  <c r="J180" i="15" s="1"/>
  <c r="K91" i="15"/>
  <c r="J91" i="15" s="1"/>
  <c r="K16" i="15"/>
  <c r="J16" i="15" s="1"/>
  <c r="AI49" i="15"/>
  <c r="L49" i="15" s="1"/>
  <c r="AI119" i="15"/>
  <c r="L119" i="15" s="1"/>
  <c r="K187" i="15"/>
  <c r="J187" i="15" s="1"/>
  <c r="K165" i="15"/>
  <c r="J165" i="15" s="1"/>
  <c r="K104" i="15"/>
  <c r="J104" i="15" s="1"/>
  <c r="K111" i="15"/>
  <c r="J111" i="15" s="1"/>
  <c r="AI93" i="15"/>
  <c r="L93" i="15" s="1"/>
  <c r="X85" i="15"/>
  <c r="X48" i="15"/>
  <c r="K62" i="15"/>
  <c r="J62" i="15" s="1"/>
  <c r="AI36" i="15"/>
  <c r="L36" i="15" s="1"/>
  <c r="AI57" i="15"/>
  <c r="L57" i="15" s="1"/>
  <c r="X91" i="15"/>
  <c r="K70" i="15"/>
  <c r="J70" i="15" s="1"/>
  <c r="K35" i="15"/>
  <c r="J35" i="15" s="1"/>
  <c r="X59" i="15"/>
  <c r="AI73" i="15"/>
  <c r="L73" i="15" s="1"/>
  <c r="X11" i="15"/>
  <c r="K151" i="15"/>
  <c r="J151" i="15" s="1"/>
  <c r="K116" i="15"/>
  <c r="J116" i="15" s="1"/>
  <c r="K49" i="15"/>
  <c r="J49" i="15" s="1"/>
  <c r="X70" i="15"/>
  <c r="K122" i="15"/>
  <c r="J122" i="15" s="1"/>
  <c r="X112" i="15"/>
  <c r="K128" i="15"/>
  <c r="J128" i="15" s="1"/>
  <c r="K10" i="15"/>
  <c r="J10" i="15" s="1"/>
  <c r="K84" i="15"/>
  <c r="J84" i="15" s="1"/>
  <c r="L5" i="21"/>
  <c r="L37" i="21" s="1"/>
  <c r="J5" i="21"/>
  <c r="J37" i="21" s="1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C5" i="6"/>
  <c r="C4" i="6"/>
  <c r="B5" i="6"/>
  <c r="B4" i="6"/>
  <c r="A5" i="6"/>
  <c r="A4" i="6"/>
  <c r="AB144" i="2"/>
  <c r="AA144" i="2"/>
  <c r="Z144" i="2"/>
  <c r="Y144" i="2"/>
  <c r="AK159" i="7" l="1"/>
  <c r="AJ159" i="7"/>
  <c r="E159" i="7"/>
  <c r="AN159" i="7"/>
  <c r="AL159" i="7"/>
  <c r="BR159" i="7"/>
  <c r="AI159" i="7"/>
  <c r="AF159" i="7"/>
  <c r="BI159" i="7"/>
  <c r="X159" i="7"/>
  <c r="BJ159" i="7"/>
  <c r="BA159" i="7"/>
  <c r="AZ159" i="7"/>
  <c r="O159" i="7"/>
  <c r="AV159" i="7"/>
  <c r="AC161" i="15"/>
  <c r="AB161" i="15"/>
  <c r="Z161" i="15"/>
  <c r="AD161" i="15"/>
  <c r="J6" i="15"/>
  <c r="J107" i="15"/>
  <c r="J26" i="15"/>
  <c r="J54" i="15"/>
  <c r="J132" i="15"/>
  <c r="J82" i="15"/>
  <c r="J172" i="15"/>
  <c r="J158" i="15"/>
  <c r="BR177" i="7"/>
  <c r="BR161" i="7"/>
  <c r="BR144" i="7"/>
  <c r="BR132" i="7"/>
  <c r="BR116" i="7"/>
  <c r="BR100" i="7"/>
  <c r="BR88" i="7"/>
  <c r="BR72" i="7"/>
  <c r="BR60" i="7"/>
  <c r="BR44" i="7"/>
  <c r="BR32" i="7"/>
  <c r="BR16" i="7"/>
  <c r="AZ188" i="7"/>
  <c r="AZ184" i="7"/>
  <c r="AZ180" i="7"/>
  <c r="AZ176" i="7"/>
  <c r="AZ172" i="7"/>
  <c r="AZ164" i="7"/>
  <c r="AZ160" i="7"/>
  <c r="AZ151" i="7"/>
  <c r="AZ147" i="7"/>
  <c r="AZ143" i="7"/>
  <c r="AZ139" i="7"/>
  <c r="AZ135" i="7"/>
  <c r="AZ127" i="7"/>
  <c r="AZ123" i="7"/>
  <c r="AZ119" i="7"/>
  <c r="AZ115" i="7"/>
  <c r="AZ111" i="7"/>
  <c r="AZ107" i="7"/>
  <c r="AZ99" i="7"/>
  <c r="AZ95" i="7"/>
  <c r="AZ91" i="7"/>
  <c r="AZ87" i="7"/>
  <c r="AZ83" i="7"/>
  <c r="AZ75" i="7"/>
  <c r="AZ71" i="7"/>
  <c r="AZ67" i="7"/>
  <c r="AZ63" i="7"/>
  <c r="AZ59" i="7"/>
  <c r="AZ55" i="7"/>
  <c r="AZ47" i="7"/>
  <c r="AZ43" i="7"/>
  <c r="AZ39" i="7"/>
  <c r="AZ35" i="7"/>
  <c r="AZ31" i="7"/>
  <c r="AZ27" i="7"/>
  <c r="AZ19" i="7"/>
  <c r="AZ15" i="7"/>
  <c r="AZ11" i="7"/>
  <c r="AZ7" i="7"/>
  <c r="BI185" i="7"/>
  <c r="BI179" i="7"/>
  <c r="BI173" i="7"/>
  <c r="BI163" i="7"/>
  <c r="BI152" i="7"/>
  <c r="BI146" i="7"/>
  <c r="BI140" i="7"/>
  <c r="BI134" i="7"/>
  <c r="BI124" i="7"/>
  <c r="BI118" i="7"/>
  <c r="BI112" i="7"/>
  <c r="BI102" i="7"/>
  <c r="BI96" i="7"/>
  <c r="BI90" i="7"/>
  <c r="BI84" i="7"/>
  <c r="BI74" i="7"/>
  <c r="BI68" i="7"/>
  <c r="BI62" i="7"/>
  <c r="BI56" i="7"/>
  <c r="BI46" i="7"/>
  <c r="BI40" i="7"/>
  <c r="BI34" i="7"/>
  <c r="BI28" i="7"/>
  <c r="BI18" i="7"/>
  <c r="BI12" i="7"/>
  <c r="BI6" i="7"/>
  <c r="BR174" i="7"/>
  <c r="BR113" i="7"/>
  <c r="BR69" i="7"/>
  <c r="BR13" i="7"/>
  <c r="AZ179" i="7"/>
  <c r="AZ163" i="7"/>
  <c r="AZ146" i="7"/>
  <c r="BR188" i="7"/>
  <c r="BR176" i="7"/>
  <c r="BR160" i="7"/>
  <c r="BR143" i="7"/>
  <c r="BR127" i="7"/>
  <c r="BR115" i="7"/>
  <c r="BR99" i="7"/>
  <c r="BR87" i="7"/>
  <c r="BR71" i="7"/>
  <c r="BR59" i="7"/>
  <c r="BR43" i="7"/>
  <c r="BR31" i="7"/>
  <c r="BR15" i="7"/>
  <c r="AV188" i="7"/>
  <c r="AV184" i="7"/>
  <c r="AV180" i="7"/>
  <c r="AV176" i="7"/>
  <c r="AV172" i="7"/>
  <c r="AV164" i="7"/>
  <c r="AV160" i="7"/>
  <c r="AV151" i="7"/>
  <c r="AV147" i="7"/>
  <c r="AV143" i="7"/>
  <c r="AV139" i="7"/>
  <c r="AV135" i="7"/>
  <c r="AV127" i="7"/>
  <c r="AV123" i="7"/>
  <c r="AV119" i="7"/>
  <c r="AV115" i="7"/>
  <c r="AV111" i="7"/>
  <c r="AV107" i="7"/>
  <c r="AV99" i="7"/>
  <c r="AV95" i="7"/>
  <c r="AV91" i="7"/>
  <c r="AV87" i="7"/>
  <c r="AV83" i="7"/>
  <c r="AV75" i="7"/>
  <c r="AV71" i="7"/>
  <c r="AV67" i="7"/>
  <c r="AV63" i="7"/>
  <c r="AV59" i="7"/>
  <c r="AV55" i="7"/>
  <c r="AV47" i="7"/>
  <c r="AV43" i="7"/>
  <c r="AV39" i="7"/>
  <c r="AV35" i="7"/>
  <c r="AV31" i="7"/>
  <c r="AV27" i="7"/>
  <c r="AV19" i="7"/>
  <c r="AV15" i="7"/>
  <c r="AV11" i="7"/>
  <c r="AV7" i="7"/>
  <c r="BJ184" i="7"/>
  <c r="BJ178" i="7"/>
  <c r="BJ172" i="7"/>
  <c r="BJ162" i="7"/>
  <c r="BJ151" i="7"/>
  <c r="BJ145" i="7"/>
  <c r="BJ139" i="7"/>
  <c r="BJ133" i="7"/>
  <c r="BJ123" i="7"/>
  <c r="BJ117" i="7"/>
  <c r="BJ111" i="7"/>
  <c r="BJ101" i="7"/>
  <c r="BJ95" i="7"/>
  <c r="BJ89" i="7"/>
  <c r="BJ83" i="7"/>
  <c r="BJ73" i="7"/>
  <c r="BJ67" i="7"/>
  <c r="BJ61" i="7"/>
  <c r="BJ55" i="7"/>
  <c r="BJ45" i="7"/>
  <c r="BJ39" i="7"/>
  <c r="BJ33" i="7"/>
  <c r="BJ27" i="7"/>
  <c r="BJ17" i="7"/>
  <c r="BJ11" i="7"/>
  <c r="BR141" i="7"/>
  <c r="BR97" i="7"/>
  <c r="BR57" i="7"/>
  <c r="BR29" i="7"/>
  <c r="AZ183" i="7"/>
  <c r="AZ167" i="7"/>
  <c r="AZ150" i="7"/>
  <c r="BR187" i="7"/>
  <c r="BR175" i="7"/>
  <c r="BR158" i="7"/>
  <c r="BR142" i="7"/>
  <c r="BR126" i="7"/>
  <c r="BR114" i="7"/>
  <c r="BR98" i="7"/>
  <c r="BS98" i="7" s="1"/>
  <c r="BR86" i="7"/>
  <c r="BS86" i="7" s="1"/>
  <c r="BR70" i="7"/>
  <c r="BR58" i="7"/>
  <c r="BR42" i="7"/>
  <c r="BR30" i="7"/>
  <c r="BR14" i="7"/>
  <c r="BS14" i="7" s="1"/>
  <c r="BA187" i="7"/>
  <c r="BA183" i="7"/>
  <c r="BA179" i="7"/>
  <c r="BA175" i="7"/>
  <c r="BA167" i="7"/>
  <c r="BA163" i="7"/>
  <c r="BA158" i="7"/>
  <c r="BA150" i="7"/>
  <c r="BA146" i="7"/>
  <c r="BA142" i="7"/>
  <c r="BA138" i="7"/>
  <c r="BA134" i="7"/>
  <c r="BA126" i="7"/>
  <c r="BA122" i="7"/>
  <c r="BA118" i="7"/>
  <c r="BA114" i="7"/>
  <c r="BA110" i="7"/>
  <c r="BA102" i="7"/>
  <c r="BA98" i="7"/>
  <c r="BA94" i="7"/>
  <c r="BA90" i="7"/>
  <c r="BA86" i="7"/>
  <c r="BA82" i="7"/>
  <c r="BA74" i="7"/>
  <c r="BA70" i="7"/>
  <c r="BA66" i="7"/>
  <c r="BA62" i="7"/>
  <c r="BA58" i="7"/>
  <c r="BA54" i="7"/>
  <c r="BA46" i="7"/>
  <c r="BA42" i="7"/>
  <c r="BA38" i="7"/>
  <c r="BA34" i="7"/>
  <c r="BA30" i="7"/>
  <c r="BA26" i="7"/>
  <c r="BA18" i="7"/>
  <c r="BA14" i="7"/>
  <c r="BA10" i="7"/>
  <c r="BA6" i="7"/>
  <c r="BI184" i="7"/>
  <c r="BI178" i="7"/>
  <c r="BI172" i="7"/>
  <c r="BI162" i="7"/>
  <c r="BI151" i="7"/>
  <c r="BI145" i="7"/>
  <c r="BI139" i="7"/>
  <c r="BI133" i="7"/>
  <c r="BI123" i="7"/>
  <c r="BI117" i="7"/>
  <c r="BI111" i="7"/>
  <c r="BI101" i="7"/>
  <c r="BI95" i="7"/>
  <c r="BI89" i="7"/>
  <c r="BI83" i="7"/>
  <c r="BI73" i="7"/>
  <c r="BI67" i="7"/>
  <c r="BI61" i="7"/>
  <c r="BI55" i="7"/>
  <c r="BI45" i="7"/>
  <c r="BI39" i="7"/>
  <c r="BI33" i="7"/>
  <c r="BI27" i="7"/>
  <c r="BI17" i="7"/>
  <c r="BI11" i="7"/>
  <c r="BR153" i="7"/>
  <c r="BR125" i="7"/>
  <c r="BR85" i="7"/>
  <c r="BR41" i="7"/>
  <c r="AZ187" i="7"/>
  <c r="AZ175" i="7"/>
  <c r="AZ158" i="7"/>
  <c r="BR186" i="7"/>
  <c r="BR185" i="7"/>
  <c r="BR173" i="7"/>
  <c r="BR152" i="7"/>
  <c r="BR140" i="7"/>
  <c r="BR124" i="7"/>
  <c r="BR112" i="7"/>
  <c r="BR96" i="7"/>
  <c r="BR84" i="7"/>
  <c r="BR68" i="7"/>
  <c r="BR56" i="7"/>
  <c r="BR40" i="7"/>
  <c r="BR28" i="7"/>
  <c r="BR12" i="7"/>
  <c r="AV187" i="7"/>
  <c r="AV183" i="7"/>
  <c r="AV179" i="7"/>
  <c r="AV175" i="7"/>
  <c r="AV167" i="7"/>
  <c r="AV163" i="7"/>
  <c r="AV158" i="7"/>
  <c r="AV150" i="7"/>
  <c r="AV146" i="7"/>
  <c r="AV142" i="7"/>
  <c r="AV138" i="7"/>
  <c r="AV134" i="7"/>
  <c r="AV126" i="7"/>
  <c r="AV122" i="7"/>
  <c r="AV118" i="7"/>
  <c r="AV114" i="7"/>
  <c r="AV110" i="7"/>
  <c r="AV102" i="7"/>
  <c r="AV98" i="7"/>
  <c r="AV94" i="7"/>
  <c r="AV90" i="7"/>
  <c r="AV86" i="7"/>
  <c r="AV82" i="7"/>
  <c r="AV74" i="7"/>
  <c r="AV70" i="7"/>
  <c r="AV66" i="7"/>
  <c r="AV62" i="7"/>
  <c r="AV58" i="7"/>
  <c r="AV54" i="7"/>
  <c r="AV46" i="7"/>
  <c r="AV42" i="7"/>
  <c r="AV38" i="7"/>
  <c r="AV34" i="7"/>
  <c r="AV30" i="7"/>
  <c r="AV26" i="7"/>
  <c r="AV18" i="7"/>
  <c r="AV14" i="7"/>
  <c r="AV10" i="7"/>
  <c r="AV6" i="7"/>
  <c r="BI183" i="7"/>
  <c r="BI177" i="7"/>
  <c r="BI167" i="7"/>
  <c r="BI161" i="7"/>
  <c r="BI150" i="7"/>
  <c r="BI144" i="7"/>
  <c r="BI138" i="7"/>
  <c r="BI132" i="7"/>
  <c r="BI122" i="7"/>
  <c r="BI116" i="7"/>
  <c r="BI110" i="7"/>
  <c r="BI100" i="7"/>
  <c r="BI94" i="7"/>
  <c r="BI88" i="7"/>
  <c r="BI82" i="7"/>
  <c r="BI72" i="7"/>
  <c r="BI66" i="7"/>
  <c r="BI60" i="7"/>
  <c r="BI54" i="7"/>
  <c r="BI44" i="7"/>
  <c r="BI38" i="7"/>
  <c r="BI32" i="7"/>
  <c r="BI26" i="7"/>
  <c r="BI16" i="7"/>
  <c r="BI10" i="7"/>
  <c r="BR119" i="7"/>
  <c r="BR184" i="7"/>
  <c r="BR172" i="7"/>
  <c r="BR151" i="7"/>
  <c r="BR139" i="7"/>
  <c r="BR123" i="7"/>
  <c r="BR111" i="7"/>
  <c r="BR95" i="7"/>
  <c r="BR83" i="7"/>
  <c r="BR67" i="7"/>
  <c r="BR55" i="7"/>
  <c r="BR39" i="7"/>
  <c r="BR27" i="7"/>
  <c r="BR11" i="7"/>
  <c r="BA186" i="7"/>
  <c r="BA182" i="7"/>
  <c r="BA178" i="7"/>
  <c r="BA174" i="7"/>
  <c r="BA166" i="7"/>
  <c r="BA162" i="7"/>
  <c r="BA153" i="7"/>
  <c r="BA149" i="7"/>
  <c r="BA145" i="7"/>
  <c r="BA141" i="7"/>
  <c r="BA137" i="7"/>
  <c r="BA133" i="7"/>
  <c r="BA125" i="7"/>
  <c r="BA121" i="7"/>
  <c r="BA117" i="7"/>
  <c r="BA113" i="7"/>
  <c r="BA109" i="7"/>
  <c r="BA101" i="7"/>
  <c r="BA97" i="7"/>
  <c r="BA93" i="7"/>
  <c r="BA89" i="7"/>
  <c r="BA85" i="7"/>
  <c r="BA77" i="7"/>
  <c r="BA73" i="7"/>
  <c r="BA69" i="7"/>
  <c r="BA65" i="7"/>
  <c r="BA61" i="7"/>
  <c r="BA57" i="7"/>
  <c r="BA49" i="7"/>
  <c r="BA45" i="7"/>
  <c r="BA41" i="7"/>
  <c r="BA37" i="7"/>
  <c r="BA33" i="7"/>
  <c r="BA29" i="7"/>
  <c r="BA21" i="7"/>
  <c r="BA17" i="7"/>
  <c r="BA13" i="7"/>
  <c r="BA9" i="7"/>
  <c r="BJ188" i="7"/>
  <c r="BJ182" i="7"/>
  <c r="BJ176" i="7"/>
  <c r="BJ166" i="7"/>
  <c r="BJ160" i="7"/>
  <c r="BJ149" i="7"/>
  <c r="BJ143" i="7"/>
  <c r="BJ137" i="7"/>
  <c r="BJ127" i="7"/>
  <c r="BJ121" i="7"/>
  <c r="BJ115" i="7"/>
  <c r="BJ109" i="7"/>
  <c r="BJ99" i="7"/>
  <c r="BJ93" i="7"/>
  <c r="BJ87" i="7"/>
  <c r="BJ77" i="7"/>
  <c r="BJ71" i="7"/>
  <c r="BJ65" i="7"/>
  <c r="BJ59" i="7"/>
  <c r="BJ49" i="7"/>
  <c r="BJ43" i="7"/>
  <c r="BJ37" i="7"/>
  <c r="BJ31" i="7"/>
  <c r="BJ21" i="7"/>
  <c r="BJ15" i="7"/>
  <c r="BJ9" i="7"/>
  <c r="BR135" i="7"/>
  <c r="BR75" i="7"/>
  <c r="BR7" i="7"/>
  <c r="BR183" i="7"/>
  <c r="BR167" i="7"/>
  <c r="BR150" i="7"/>
  <c r="BR138" i="7"/>
  <c r="BR122" i="7"/>
  <c r="BR110" i="7"/>
  <c r="BR94" i="7"/>
  <c r="BR82" i="7"/>
  <c r="BR66" i="7"/>
  <c r="BR54" i="7"/>
  <c r="BR38" i="7"/>
  <c r="BR26" i="7"/>
  <c r="BR10" i="7"/>
  <c r="AZ186" i="7"/>
  <c r="AZ182" i="7"/>
  <c r="AZ178" i="7"/>
  <c r="AZ174" i="7"/>
  <c r="AZ166" i="7"/>
  <c r="AZ162" i="7"/>
  <c r="AZ153" i="7"/>
  <c r="AZ149" i="7"/>
  <c r="AZ145" i="7"/>
  <c r="AZ141" i="7"/>
  <c r="AZ137" i="7"/>
  <c r="AZ133" i="7"/>
  <c r="AZ125" i="7"/>
  <c r="AZ121" i="7"/>
  <c r="AZ117" i="7"/>
  <c r="AZ113" i="7"/>
  <c r="AZ109" i="7"/>
  <c r="AZ101" i="7"/>
  <c r="AZ97" i="7"/>
  <c r="AZ93" i="7"/>
  <c r="AZ89" i="7"/>
  <c r="AZ85" i="7"/>
  <c r="AZ77" i="7"/>
  <c r="AZ73" i="7"/>
  <c r="AZ69" i="7"/>
  <c r="AZ65" i="7"/>
  <c r="AZ61" i="7"/>
  <c r="AZ57" i="7"/>
  <c r="AZ49" i="7"/>
  <c r="AZ45" i="7"/>
  <c r="AZ41" i="7"/>
  <c r="AZ37" i="7"/>
  <c r="AZ33" i="7"/>
  <c r="AZ29" i="7"/>
  <c r="AZ21" i="7"/>
  <c r="AZ17" i="7"/>
  <c r="AZ13" i="7"/>
  <c r="AZ9" i="7"/>
  <c r="BI188" i="7"/>
  <c r="BI182" i="7"/>
  <c r="BI176" i="7"/>
  <c r="BI166" i="7"/>
  <c r="BI160" i="7"/>
  <c r="BI149" i="7"/>
  <c r="BI143" i="7"/>
  <c r="BI137" i="7"/>
  <c r="BI127" i="7"/>
  <c r="BI121" i="7"/>
  <c r="BI115" i="7"/>
  <c r="BI109" i="7"/>
  <c r="BI99" i="7"/>
  <c r="BI93" i="7"/>
  <c r="BI87" i="7"/>
  <c r="BI77" i="7"/>
  <c r="BI71" i="7"/>
  <c r="BI65" i="7"/>
  <c r="BI59" i="7"/>
  <c r="BI49" i="7"/>
  <c r="BI43" i="7"/>
  <c r="BI37" i="7"/>
  <c r="BI31" i="7"/>
  <c r="BI21" i="7"/>
  <c r="BI15" i="7"/>
  <c r="BI9" i="7"/>
  <c r="BR164" i="7"/>
  <c r="BR35" i="7"/>
  <c r="BR182" i="7"/>
  <c r="BR166" i="7"/>
  <c r="BR149" i="7"/>
  <c r="BR137" i="7"/>
  <c r="BR121" i="7"/>
  <c r="BR109" i="7"/>
  <c r="BR93" i="7"/>
  <c r="BR77" i="7"/>
  <c r="BR65" i="7"/>
  <c r="BR49" i="7"/>
  <c r="BR37" i="7"/>
  <c r="BR21" i="7"/>
  <c r="BR9" i="7"/>
  <c r="AV186" i="7"/>
  <c r="AV182" i="7"/>
  <c r="AV178" i="7"/>
  <c r="AV174" i="7"/>
  <c r="AV166" i="7"/>
  <c r="AV162" i="7"/>
  <c r="AV153" i="7"/>
  <c r="AV149" i="7"/>
  <c r="AV145" i="7"/>
  <c r="AV141" i="7"/>
  <c r="AV137" i="7"/>
  <c r="AV133" i="7"/>
  <c r="AV125" i="7"/>
  <c r="AV121" i="7"/>
  <c r="AV117" i="7"/>
  <c r="AV113" i="7"/>
  <c r="AV109" i="7"/>
  <c r="AV101" i="7"/>
  <c r="AV97" i="7"/>
  <c r="AV93" i="7"/>
  <c r="AV89" i="7"/>
  <c r="AV85" i="7"/>
  <c r="AV77" i="7"/>
  <c r="AV73" i="7"/>
  <c r="AV69" i="7"/>
  <c r="AV65" i="7"/>
  <c r="AV61" i="7"/>
  <c r="AV57" i="7"/>
  <c r="AV49" i="7"/>
  <c r="AV45" i="7"/>
  <c r="AV41" i="7"/>
  <c r="AV37" i="7"/>
  <c r="AV33" i="7"/>
  <c r="AV29" i="7"/>
  <c r="AV21" i="7"/>
  <c r="AV17" i="7"/>
  <c r="AV13" i="7"/>
  <c r="AV9" i="7"/>
  <c r="BJ187" i="7"/>
  <c r="BJ181" i="7"/>
  <c r="BJ175" i="7"/>
  <c r="BJ165" i="7"/>
  <c r="BJ158" i="7"/>
  <c r="BJ148" i="7"/>
  <c r="BJ142" i="7"/>
  <c r="BJ136" i="7"/>
  <c r="BJ126" i="7"/>
  <c r="BJ120" i="7"/>
  <c r="BJ114" i="7"/>
  <c r="BJ108" i="7"/>
  <c r="BJ98" i="7"/>
  <c r="BJ92" i="7"/>
  <c r="BJ86" i="7"/>
  <c r="BJ76" i="7"/>
  <c r="BJ70" i="7"/>
  <c r="BJ64" i="7"/>
  <c r="BJ58" i="7"/>
  <c r="BJ48" i="7"/>
  <c r="BJ42" i="7"/>
  <c r="BJ36" i="7"/>
  <c r="BJ30" i="7"/>
  <c r="BJ20" i="7"/>
  <c r="BJ14" i="7"/>
  <c r="BJ8" i="7"/>
  <c r="BR147" i="7"/>
  <c r="BR47" i="7"/>
  <c r="AZ185" i="7"/>
  <c r="BR181" i="7"/>
  <c r="BR165" i="7"/>
  <c r="BR148" i="7"/>
  <c r="BR136" i="7"/>
  <c r="BR120" i="7"/>
  <c r="BR108" i="7"/>
  <c r="BR92" i="7"/>
  <c r="BR76" i="7"/>
  <c r="BR64" i="7"/>
  <c r="BR48" i="7"/>
  <c r="BR36" i="7"/>
  <c r="BR20" i="7"/>
  <c r="BR8" i="7"/>
  <c r="BA185" i="7"/>
  <c r="BA181" i="7"/>
  <c r="BA177" i="7"/>
  <c r="BA173" i="7"/>
  <c r="BA165" i="7"/>
  <c r="BA161" i="7"/>
  <c r="BA152" i="7"/>
  <c r="BA148" i="7"/>
  <c r="BA144" i="7"/>
  <c r="BA140" i="7"/>
  <c r="BA136" i="7"/>
  <c r="BA132" i="7"/>
  <c r="BA124" i="7"/>
  <c r="BA120" i="7"/>
  <c r="BA116" i="7"/>
  <c r="BA112" i="7"/>
  <c r="BA108" i="7"/>
  <c r="BA100" i="7"/>
  <c r="BA96" i="7"/>
  <c r="BA92" i="7"/>
  <c r="BA88" i="7"/>
  <c r="BA84" i="7"/>
  <c r="BA76" i="7"/>
  <c r="BA72" i="7"/>
  <c r="BA68" i="7"/>
  <c r="BA64" i="7"/>
  <c r="BA60" i="7"/>
  <c r="BA56" i="7"/>
  <c r="BA48" i="7"/>
  <c r="BA44" i="7"/>
  <c r="BA40" i="7"/>
  <c r="BA36" i="7"/>
  <c r="BA32" i="7"/>
  <c r="BA28" i="7"/>
  <c r="BA20" i="7"/>
  <c r="BA16" i="7"/>
  <c r="BA12" i="7"/>
  <c r="BA8" i="7"/>
  <c r="BI187" i="7"/>
  <c r="BI181" i="7"/>
  <c r="BI175" i="7"/>
  <c r="BI165" i="7"/>
  <c r="BI158" i="7"/>
  <c r="BI148" i="7"/>
  <c r="BI142" i="7"/>
  <c r="BI136" i="7"/>
  <c r="BI126" i="7"/>
  <c r="BI120" i="7"/>
  <c r="BI114" i="7"/>
  <c r="BI108" i="7"/>
  <c r="BI98" i="7"/>
  <c r="BI92" i="7"/>
  <c r="BI86" i="7"/>
  <c r="BI76" i="7"/>
  <c r="BI70" i="7"/>
  <c r="BI64" i="7"/>
  <c r="BI58" i="7"/>
  <c r="BI48" i="7"/>
  <c r="BI42" i="7"/>
  <c r="BI36" i="7"/>
  <c r="BI30" i="7"/>
  <c r="BI20" i="7"/>
  <c r="BI14" i="7"/>
  <c r="BI8" i="7"/>
  <c r="BR180" i="7"/>
  <c r="BR107" i="7"/>
  <c r="BR91" i="7"/>
  <c r="BR63" i="7"/>
  <c r="BR19" i="7"/>
  <c r="AZ181" i="7"/>
  <c r="BR101" i="7"/>
  <c r="BR17" i="7"/>
  <c r="BA172" i="7"/>
  <c r="BA147" i="7"/>
  <c r="AZ134" i="7"/>
  <c r="AZ118" i="7"/>
  <c r="AZ102" i="7"/>
  <c r="AZ90" i="7"/>
  <c r="AZ74" i="7"/>
  <c r="AZ62" i="7"/>
  <c r="AZ46" i="7"/>
  <c r="AZ34" i="7"/>
  <c r="AZ18" i="7"/>
  <c r="AZ6" i="7"/>
  <c r="BJ167" i="7"/>
  <c r="BJ144" i="7"/>
  <c r="BJ122" i="7"/>
  <c r="BJ100" i="7"/>
  <c r="BJ82" i="7"/>
  <c r="BJ60" i="7"/>
  <c r="BJ38" i="7"/>
  <c r="BJ16" i="7"/>
  <c r="AZ161" i="7"/>
  <c r="AZ98" i="7"/>
  <c r="AZ58" i="7"/>
  <c r="BJ183" i="7"/>
  <c r="BJ94" i="7"/>
  <c r="BJ10" i="7"/>
  <c r="BR62" i="7"/>
  <c r="AZ112" i="7"/>
  <c r="AZ56" i="7"/>
  <c r="BJ180" i="7"/>
  <c r="BJ91" i="7"/>
  <c r="BJ7" i="7"/>
  <c r="BR179" i="7"/>
  <c r="BR90" i="7"/>
  <c r="BR6" i="7"/>
  <c r="AZ165" i="7"/>
  <c r="AZ144" i="7"/>
  <c r="AZ132" i="7"/>
  <c r="AZ116" i="7"/>
  <c r="AZ100" i="7"/>
  <c r="AZ88" i="7"/>
  <c r="AZ72" i="7"/>
  <c r="AZ60" i="7"/>
  <c r="AZ44" i="7"/>
  <c r="AZ32" i="7"/>
  <c r="AZ16" i="7"/>
  <c r="BJ186" i="7"/>
  <c r="BJ164" i="7"/>
  <c r="BJ141" i="7"/>
  <c r="BJ119" i="7"/>
  <c r="BJ97" i="7"/>
  <c r="BJ75" i="7"/>
  <c r="BJ57" i="7"/>
  <c r="BJ35" i="7"/>
  <c r="BJ13" i="7"/>
  <c r="BR73" i="7"/>
  <c r="AZ142" i="7"/>
  <c r="AZ86" i="7"/>
  <c r="AZ30" i="7"/>
  <c r="BJ138" i="7"/>
  <c r="BJ32" i="7"/>
  <c r="AV161" i="7"/>
  <c r="AZ140" i="7"/>
  <c r="AZ84" i="7"/>
  <c r="AZ28" i="7"/>
  <c r="BJ135" i="7"/>
  <c r="BJ47" i="7"/>
  <c r="BR178" i="7"/>
  <c r="BR89" i="7"/>
  <c r="BA188" i="7"/>
  <c r="AV165" i="7"/>
  <c r="AV144" i="7"/>
  <c r="AV132" i="7"/>
  <c r="AV116" i="7"/>
  <c r="AV100" i="7"/>
  <c r="AV88" i="7"/>
  <c r="AV72" i="7"/>
  <c r="AV60" i="7"/>
  <c r="AV44" i="7"/>
  <c r="AV32" i="7"/>
  <c r="AV16" i="7"/>
  <c r="BI186" i="7"/>
  <c r="BI164" i="7"/>
  <c r="BI141" i="7"/>
  <c r="BI119" i="7"/>
  <c r="BI97" i="7"/>
  <c r="BI75" i="7"/>
  <c r="BI57" i="7"/>
  <c r="BI35" i="7"/>
  <c r="BI13" i="7"/>
  <c r="BA184" i="7"/>
  <c r="AZ126" i="7"/>
  <c r="AZ70" i="7"/>
  <c r="AZ14" i="7"/>
  <c r="BJ116" i="7"/>
  <c r="BJ54" i="7"/>
  <c r="BR146" i="7"/>
  <c r="AZ124" i="7"/>
  <c r="AZ68" i="7"/>
  <c r="AZ12" i="7"/>
  <c r="BJ113" i="7"/>
  <c r="BJ29" i="7"/>
  <c r="BR163" i="7"/>
  <c r="BR74" i="7"/>
  <c r="AV185" i="7"/>
  <c r="BA164" i="7"/>
  <c r="BA143" i="7"/>
  <c r="BA127" i="7"/>
  <c r="BA115" i="7"/>
  <c r="BA99" i="7"/>
  <c r="BA87" i="7"/>
  <c r="BA71" i="7"/>
  <c r="BA59" i="7"/>
  <c r="BA43" i="7"/>
  <c r="BA31" i="7"/>
  <c r="BA15" i="7"/>
  <c r="BJ185" i="7"/>
  <c r="BJ163" i="7"/>
  <c r="BJ140" i="7"/>
  <c r="BJ118" i="7"/>
  <c r="BJ96" i="7"/>
  <c r="BJ74" i="7"/>
  <c r="BJ56" i="7"/>
  <c r="BJ34" i="7"/>
  <c r="BJ12" i="7"/>
  <c r="BR162" i="7"/>
  <c r="AZ114" i="7"/>
  <c r="AZ42" i="7"/>
  <c r="BJ161" i="7"/>
  <c r="BJ72" i="7"/>
  <c r="AV181" i="7"/>
  <c r="AZ96" i="7"/>
  <c r="AZ40" i="7"/>
  <c r="BJ153" i="7"/>
  <c r="BJ69" i="7"/>
  <c r="BR145" i="7"/>
  <c r="BR61" i="7"/>
  <c r="BA180" i="7"/>
  <c r="BA160" i="7"/>
  <c r="AV140" i="7"/>
  <c r="AV124" i="7"/>
  <c r="AV112" i="7"/>
  <c r="AV96" i="7"/>
  <c r="AV84" i="7"/>
  <c r="AV68" i="7"/>
  <c r="AV56" i="7"/>
  <c r="AV40" i="7"/>
  <c r="AV28" i="7"/>
  <c r="AV12" i="7"/>
  <c r="BI180" i="7"/>
  <c r="BI153" i="7"/>
  <c r="BI135" i="7"/>
  <c r="BI113" i="7"/>
  <c r="BI91" i="7"/>
  <c r="BI69" i="7"/>
  <c r="BI47" i="7"/>
  <c r="BI29" i="7"/>
  <c r="BI7" i="7"/>
  <c r="AV64" i="7"/>
  <c r="BR18" i="7"/>
  <c r="BA75" i="7"/>
  <c r="BA35" i="7"/>
  <c r="BJ173" i="7"/>
  <c r="BJ102" i="7"/>
  <c r="BJ18" i="7"/>
  <c r="BR134" i="7"/>
  <c r="BR46" i="7"/>
  <c r="AZ177" i="7"/>
  <c r="AZ152" i="7"/>
  <c r="BA139" i="7"/>
  <c r="BA123" i="7"/>
  <c r="BA111" i="7"/>
  <c r="BA95" i="7"/>
  <c r="BA83" i="7"/>
  <c r="BA67" i="7"/>
  <c r="BA55" i="7"/>
  <c r="BA39" i="7"/>
  <c r="BA27" i="7"/>
  <c r="BA11" i="7"/>
  <c r="BJ179" i="7"/>
  <c r="BJ152" i="7"/>
  <c r="BJ134" i="7"/>
  <c r="BJ112" i="7"/>
  <c r="BJ90" i="7"/>
  <c r="BJ68" i="7"/>
  <c r="BJ46" i="7"/>
  <c r="BJ28" i="7"/>
  <c r="BJ6" i="7"/>
  <c r="AV20" i="7"/>
  <c r="AV173" i="7"/>
  <c r="BA47" i="7"/>
  <c r="BJ124" i="7"/>
  <c r="BJ40" i="7"/>
  <c r="BR133" i="7"/>
  <c r="BR45" i="7"/>
  <c r="AV177" i="7"/>
  <c r="AV152" i="7"/>
  <c r="AZ138" i="7"/>
  <c r="AZ122" i="7"/>
  <c r="AZ110" i="7"/>
  <c r="AZ94" i="7"/>
  <c r="AZ82" i="7"/>
  <c r="AZ66" i="7"/>
  <c r="AZ54" i="7"/>
  <c r="AZ38" i="7"/>
  <c r="AZ26" i="7"/>
  <c r="AZ10" i="7"/>
  <c r="BJ177" i="7"/>
  <c r="BJ150" i="7"/>
  <c r="BJ132" i="7"/>
  <c r="BJ110" i="7"/>
  <c r="BJ88" i="7"/>
  <c r="BJ66" i="7"/>
  <c r="BJ44" i="7"/>
  <c r="BJ26" i="7"/>
  <c r="AV48" i="7"/>
  <c r="AV148" i="7"/>
  <c r="BA7" i="7"/>
  <c r="BJ62" i="7"/>
  <c r="BR118" i="7"/>
  <c r="BR34" i="7"/>
  <c r="BA176" i="7"/>
  <c r="BA151" i="7"/>
  <c r="AZ136" i="7"/>
  <c r="AZ120" i="7"/>
  <c r="AZ108" i="7"/>
  <c r="AZ92" i="7"/>
  <c r="AZ76" i="7"/>
  <c r="AZ64" i="7"/>
  <c r="AZ48" i="7"/>
  <c r="AZ36" i="7"/>
  <c r="AZ20" i="7"/>
  <c r="AZ8" i="7"/>
  <c r="BJ174" i="7"/>
  <c r="BJ147" i="7"/>
  <c r="BJ125" i="7"/>
  <c r="BJ107" i="7"/>
  <c r="BJ85" i="7"/>
  <c r="BJ63" i="7"/>
  <c r="BJ41" i="7"/>
  <c r="BJ19" i="7"/>
  <c r="BR117" i="7"/>
  <c r="BR33" i="7"/>
  <c r="AZ173" i="7"/>
  <c r="AZ148" i="7"/>
  <c r="AV136" i="7"/>
  <c r="AV120" i="7"/>
  <c r="AV108" i="7"/>
  <c r="AV92" i="7"/>
  <c r="AV76" i="7"/>
  <c r="AV36" i="7"/>
  <c r="AV8" i="7"/>
  <c r="BI174" i="7"/>
  <c r="BI147" i="7"/>
  <c r="BI125" i="7"/>
  <c r="BI107" i="7"/>
  <c r="BI85" i="7"/>
  <c r="BI63" i="7"/>
  <c r="BI41" i="7"/>
  <c r="BI19" i="7"/>
  <c r="BR102" i="7"/>
  <c r="BA135" i="7"/>
  <c r="BA119" i="7"/>
  <c r="BA107" i="7"/>
  <c r="BA91" i="7"/>
  <c r="BA63" i="7"/>
  <c r="BA19" i="7"/>
  <c r="BJ146" i="7"/>
  <c r="BJ84" i="7"/>
  <c r="AI94" i="7"/>
  <c r="AL88" i="7"/>
  <c r="AF94" i="7"/>
  <c r="E101" i="7"/>
  <c r="AL102" i="7"/>
  <c r="AK88" i="7"/>
  <c r="X94" i="7"/>
  <c r="AN101" i="7"/>
  <c r="AJ88" i="7"/>
  <c r="AI88" i="7"/>
  <c r="O94" i="7"/>
  <c r="AL101" i="7"/>
  <c r="E102" i="7"/>
  <c r="AI101" i="7"/>
  <c r="AI102" i="7"/>
  <c r="AJ94" i="7"/>
  <c r="O101" i="7"/>
  <c r="AF88" i="7"/>
  <c r="AK101" i="7"/>
  <c r="E94" i="7"/>
  <c r="AJ101" i="7"/>
  <c r="O102" i="7"/>
  <c r="AN94" i="7"/>
  <c r="AN88" i="7"/>
  <c r="X88" i="7"/>
  <c r="AF102" i="7"/>
  <c r="AK94" i="7"/>
  <c r="AJ102" i="7"/>
  <c r="O88" i="7"/>
  <c r="AF101" i="7"/>
  <c r="X102" i="7"/>
  <c r="AL94" i="7"/>
  <c r="X101" i="7"/>
  <c r="E88" i="7"/>
  <c r="AK102" i="7"/>
  <c r="AN102" i="7"/>
  <c r="AD96" i="15"/>
  <c r="AB96" i="15"/>
  <c r="Z96" i="15"/>
  <c r="AC96" i="15"/>
  <c r="Z90" i="15"/>
  <c r="AD90" i="15"/>
  <c r="AC90" i="15"/>
  <c r="AB90" i="15"/>
  <c r="AD103" i="15"/>
  <c r="AC103" i="15"/>
  <c r="AB103" i="15"/>
  <c r="Z103" i="15"/>
  <c r="AJ186" i="7"/>
  <c r="AI174" i="7"/>
  <c r="O85" i="7"/>
  <c r="AI134" i="7"/>
  <c r="AL133" i="7"/>
  <c r="AF133" i="7"/>
  <c r="AI179" i="7"/>
  <c r="AK134" i="7"/>
  <c r="AI186" i="7"/>
  <c r="O179" i="7"/>
  <c r="AF174" i="7"/>
  <c r="AF134" i="7"/>
  <c r="AL85" i="7"/>
  <c r="AL174" i="7"/>
  <c r="AL134" i="7"/>
  <c r="AF179" i="7"/>
  <c r="AF186" i="7"/>
  <c r="X174" i="7"/>
  <c r="E85" i="7"/>
  <c r="AK133" i="7"/>
  <c r="X134" i="7"/>
  <c r="X179" i="7"/>
  <c r="AJ134" i="7"/>
  <c r="X186" i="7"/>
  <c r="E179" i="7"/>
  <c r="AN85" i="7"/>
  <c r="AJ133" i="7"/>
  <c r="AJ179" i="7"/>
  <c r="AI85" i="7"/>
  <c r="O133" i="7"/>
  <c r="AL186" i="7"/>
  <c r="E133" i="7"/>
  <c r="AJ174" i="7"/>
  <c r="AN179" i="7"/>
  <c r="O174" i="7"/>
  <c r="AI133" i="7"/>
  <c r="O134" i="7"/>
  <c r="O186" i="7"/>
  <c r="AF85" i="7"/>
  <c r="AK174" i="7"/>
  <c r="AL179" i="7"/>
  <c r="E174" i="7"/>
  <c r="AK85" i="7"/>
  <c r="X133" i="7"/>
  <c r="E134" i="7"/>
  <c r="AN174" i="7"/>
  <c r="AJ85" i="7"/>
  <c r="AN134" i="7"/>
  <c r="AK186" i="7"/>
  <c r="AN133" i="7"/>
  <c r="E186" i="7"/>
  <c r="AK179" i="7"/>
  <c r="AN186" i="7"/>
  <c r="X85" i="7"/>
  <c r="AL177" i="7"/>
  <c r="AN177" i="7"/>
  <c r="AI177" i="7"/>
  <c r="O177" i="7"/>
  <c r="AJ177" i="7"/>
  <c r="AK177" i="7"/>
  <c r="AF177" i="7"/>
  <c r="E177" i="7"/>
  <c r="X177" i="7"/>
  <c r="AD188" i="15"/>
  <c r="AC188" i="15"/>
  <c r="AB188" i="15"/>
  <c r="Z188" i="15"/>
  <c r="AD181" i="15"/>
  <c r="AC181" i="15"/>
  <c r="AB181" i="15"/>
  <c r="Z181" i="15"/>
  <c r="AD179" i="15"/>
  <c r="AC179" i="15"/>
  <c r="AB179" i="15"/>
  <c r="Z179" i="15"/>
  <c r="AD176" i="15"/>
  <c r="AC176" i="15"/>
  <c r="AB176" i="15"/>
  <c r="Z176" i="15"/>
  <c r="AD87" i="15"/>
  <c r="AC87" i="15"/>
  <c r="AB87" i="15"/>
  <c r="Z87" i="15"/>
  <c r="AD136" i="15"/>
  <c r="AC136" i="15"/>
  <c r="AB136" i="15"/>
  <c r="Z136" i="15"/>
  <c r="AD135" i="15"/>
  <c r="AC135" i="15"/>
  <c r="AB135" i="15"/>
  <c r="Z135" i="15"/>
  <c r="J36" i="21"/>
  <c r="L36" i="21"/>
  <c r="AI173" i="7"/>
  <c r="AI178" i="7"/>
  <c r="AI182" i="7"/>
  <c r="AI185" i="7"/>
  <c r="AL172" i="7"/>
  <c r="AI162" i="7"/>
  <c r="AI165" i="7"/>
  <c r="AL158" i="7"/>
  <c r="AI137" i="7"/>
  <c r="AI140" i="7"/>
  <c r="AI144" i="7"/>
  <c r="AI147" i="7"/>
  <c r="AI150" i="7"/>
  <c r="AL132" i="7"/>
  <c r="AI107" i="7"/>
  <c r="AI112" i="7"/>
  <c r="AI115" i="7"/>
  <c r="AI118" i="7"/>
  <c r="AI121" i="7"/>
  <c r="AI124" i="7"/>
  <c r="AI100" i="7"/>
  <c r="AI83" i="7"/>
  <c r="AI142" i="7"/>
  <c r="AI92" i="7"/>
  <c r="AI98" i="7"/>
  <c r="AI57" i="7"/>
  <c r="AI60" i="7"/>
  <c r="AI63" i="7"/>
  <c r="AI69" i="7"/>
  <c r="AI72" i="7"/>
  <c r="AI75" i="7"/>
  <c r="AL54" i="7"/>
  <c r="AI32" i="7"/>
  <c r="AI35" i="7"/>
  <c r="AI38" i="7"/>
  <c r="AI41" i="7"/>
  <c r="AI44" i="7"/>
  <c r="AI47" i="7"/>
  <c r="AL26" i="7"/>
  <c r="AI28" i="7"/>
  <c r="AI10" i="7"/>
  <c r="AI64" i="7"/>
  <c r="AI12" i="7"/>
  <c r="AI15" i="7"/>
  <c r="AI18" i="7"/>
  <c r="AI20" i="7"/>
  <c r="AK28" i="7"/>
  <c r="AK64" i="7"/>
  <c r="AK15" i="7"/>
  <c r="AK20" i="7"/>
  <c r="AJ136" i="7"/>
  <c r="AJ59" i="7"/>
  <c r="AJ46" i="7"/>
  <c r="AK176" i="7"/>
  <c r="AK123" i="7"/>
  <c r="AK59" i="7"/>
  <c r="AK46" i="7"/>
  <c r="AJ6" i="7"/>
  <c r="AL139" i="7"/>
  <c r="AL59" i="7"/>
  <c r="AL46" i="7"/>
  <c r="AI6" i="7"/>
  <c r="AJ173" i="7"/>
  <c r="AJ178" i="7"/>
  <c r="AJ182" i="7"/>
  <c r="AJ185" i="7"/>
  <c r="AK172" i="7"/>
  <c r="AJ162" i="7"/>
  <c r="AJ165" i="7"/>
  <c r="AK158" i="7"/>
  <c r="AJ137" i="7"/>
  <c r="AJ140" i="7"/>
  <c r="AJ144" i="7"/>
  <c r="AJ147" i="7"/>
  <c r="AJ150" i="7"/>
  <c r="AK132" i="7"/>
  <c r="AJ107" i="7"/>
  <c r="AJ112" i="7"/>
  <c r="AJ115" i="7"/>
  <c r="AJ118" i="7"/>
  <c r="AJ121" i="7"/>
  <c r="AJ124" i="7"/>
  <c r="AJ100" i="7"/>
  <c r="AJ83" i="7"/>
  <c r="AJ142" i="7"/>
  <c r="AJ92" i="7"/>
  <c r="AJ98" i="7"/>
  <c r="AJ57" i="7"/>
  <c r="AJ60" i="7"/>
  <c r="AJ63" i="7"/>
  <c r="AJ69" i="7"/>
  <c r="AJ72" i="7"/>
  <c r="AJ75" i="7"/>
  <c r="AK54" i="7"/>
  <c r="AJ32" i="7"/>
  <c r="AJ35" i="7"/>
  <c r="AJ38" i="7"/>
  <c r="AJ41" i="7"/>
  <c r="AJ44" i="7"/>
  <c r="AJ47" i="7"/>
  <c r="AK26" i="7"/>
  <c r="AJ28" i="7"/>
  <c r="AJ10" i="7"/>
  <c r="AJ64" i="7"/>
  <c r="AJ12" i="7"/>
  <c r="AJ15" i="7"/>
  <c r="AJ18" i="7"/>
  <c r="AJ20" i="7"/>
  <c r="AJ26" i="7"/>
  <c r="AK10" i="7"/>
  <c r="AK12" i="7"/>
  <c r="AK18" i="7"/>
  <c r="AJ167" i="7"/>
  <c r="AJ152" i="7"/>
  <c r="AJ43" i="7"/>
  <c r="AK184" i="7"/>
  <c r="AK114" i="7"/>
  <c r="AK97" i="7"/>
  <c r="AK34" i="7"/>
  <c r="AK19" i="7"/>
  <c r="AL136" i="7"/>
  <c r="AL123" i="7"/>
  <c r="AL152" i="7"/>
  <c r="AL40" i="7"/>
  <c r="AL17" i="7"/>
  <c r="AK173" i="7"/>
  <c r="AK178" i="7"/>
  <c r="AK182" i="7"/>
  <c r="AK185" i="7"/>
  <c r="AJ172" i="7"/>
  <c r="AK162" i="7"/>
  <c r="AK165" i="7"/>
  <c r="AJ158" i="7"/>
  <c r="AK137" i="7"/>
  <c r="AK140" i="7"/>
  <c r="AK144" i="7"/>
  <c r="AK147" i="7"/>
  <c r="AK150" i="7"/>
  <c r="AJ132" i="7"/>
  <c r="AK107" i="7"/>
  <c r="AK112" i="7"/>
  <c r="AK115" i="7"/>
  <c r="AK118" i="7"/>
  <c r="AK121" i="7"/>
  <c r="AK124" i="7"/>
  <c r="AK100" i="7"/>
  <c r="AK83" i="7"/>
  <c r="AK142" i="7"/>
  <c r="AK92" i="7"/>
  <c r="AK98" i="7"/>
  <c r="AK57" i="7"/>
  <c r="AK60" i="7"/>
  <c r="AK63" i="7"/>
  <c r="AK69" i="7"/>
  <c r="AK72" i="7"/>
  <c r="AK75" i="7"/>
  <c r="AJ54" i="7"/>
  <c r="AK32" i="7"/>
  <c r="AK35" i="7"/>
  <c r="AK38" i="7"/>
  <c r="AK41" i="7"/>
  <c r="AK44" i="7"/>
  <c r="AK47" i="7"/>
  <c r="AJ120" i="7"/>
  <c r="AJ11" i="7"/>
  <c r="AK139" i="7"/>
  <c r="AK152" i="7"/>
  <c r="AK49" i="7"/>
  <c r="AL188" i="7"/>
  <c r="AL126" i="7"/>
  <c r="AL68" i="7"/>
  <c r="AL8" i="7"/>
  <c r="AL173" i="7"/>
  <c r="AL178" i="7"/>
  <c r="AL182" i="7"/>
  <c r="AL185" i="7"/>
  <c r="AI172" i="7"/>
  <c r="AL162" i="7"/>
  <c r="AL165" i="7"/>
  <c r="AI158" i="7"/>
  <c r="AL137" i="7"/>
  <c r="AL140" i="7"/>
  <c r="AL144" i="7"/>
  <c r="AL147" i="7"/>
  <c r="AL150" i="7"/>
  <c r="AI132" i="7"/>
  <c r="AL107" i="7"/>
  <c r="AL112" i="7"/>
  <c r="AL115" i="7"/>
  <c r="AL118" i="7"/>
  <c r="AL121" i="7"/>
  <c r="AL124" i="7"/>
  <c r="AL100" i="7"/>
  <c r="AL83" i="7"/>
  <c r="AL142" i="7"/>
  <c r="AL92" i="7"/>
  <c r="AL98" i="7"/>
  <c r="AL57" i="7"/>
  <c r="AL60" i="7"/>
  <c r="AL63" i="7"/>
  <c r="AL69" i="7"/>
  <c r="AL72" i="7"/>
  <c r="AL75" i="7"/>
  <c r="AI54" i="7"/>
  <c r="AL32" i="7"/>
  <c r="AL35" i="7"/>
  <c r="AL38" i="7"/>
  <c r="AL41" i="7"/>
  <c r="AL44" i="7"/>
  <c r="AL47" i="7"/>
  <c r="AI26" i="7"/>
  <c r="AL28" i="7"/>
  <c r="AL10" i="7"/>
  <c r="AL64" i="7"/>
  <c r="AL12" i="7"/>
  <c r="AL15" i="7"/>
  <c r="AL18" i="7"/>
  <c r="AL20" i="7"/>
  <c r="AJ161" i="7"/>
  <c r="AJ139" i="7"/>
  <c r="AJ149" i="7"/>
  <c r="AJ123" i="7"/>
  <c r="AJ91" i="7"/>
  <c r="AJ71" i="7"/>
  <c r="AJ40" i="7"/>
  <c r="AJ14" i="7"/>
  <c r="AK161" i="7"/>
  <c r="AK111" i="7"/>
  <c r="AK89" i="7"/>
  <c r="AK77" i="7"/>
  <c r="AK31" i="7"/>
  <c r="AL161" i="7"/>
  <c r="AL109" i="7"/>
  <c r="AL95" i="7"/>
  <c r="AL29" i="7"/>
  <c r="AL14" i="7"/>
  <c r="AI175" i="7"/>
  <c r="AI180" i="7"/>
  <c r="AI183" i="7"/>
  <c r="AI187" i="7"/>
  <c r="AI160" i="7"/>
  <c r="AI163" i="7"/>
  <c r="AI166" i="7"/>
  <c r="AI135" i="7"/>
  <c r="AI138" i="7"/>
  <c r="AI141" i="7"/>
  <c r="AI145" i="7"/>
  <c r="AI148" i="7"/>
  <c r="AI151" i="7"/>
  <c r="AI108" i="7"/>
  <c r="AI110" i="7"/>
  <c r="AI113" i="7"/>
  <c r="AI116" i="7"/>
  <c r="AI119" i="7"/>
  <c r="AI122" i="7"/>
  <c r="AI125" i="7"/>
  <c r="AI127" i="7"/>
  <c r="AI84" i="7"/>
  <c r="AI87" i="7"/>
  <c r="AI90" i="7"/>
  <c r="AI93" i="7"/>
  <c r="AI96" i="7"/>
  <c r="AI99" i="7"/>
  <c r="AI58" i="7"/>
  <c r="AI61" i="7"/>
  <c r="AI66" i="7"/>
  <c r="AI70" i="7"/>
  <c r="AI73" i="7"/>
  <c r="AI76" i="7"/>
  <c r="AI27" i="7"/>
  <c r="AI33" i="7"/>
  <c r="AI36" i="7"/>
  <c r="AI39" i="7"/>
  <c r="AI42" i="7"/>
  <c r="AI45" i="7"/>
  <c r="AI48" i="7"/>
  <c r="AI7" i="7"/>
  <c r="AI9" i="7"/>
  <c r="AI30" i="7"/>
  <c r="AI65" i="7"/>
  <c r="AI13" i="7"/>
  <c r="AI16" i="7"/>
  <c r="AI67" i="7"/>
  <c r="AI21" i="7"/>
  <c r="AJ188" i="7"/>
  <c r="AJ146" i="7"/>
  <c r="AJ117" i="7"/>
  <c r="AJ86" i="7"/>
  <c r="AJ62" i="7"/>
  <c r="AJ34" i="7"/>
  <c r="AJ56" i="7"/>
  <c r="AK181" i="7"/>
  <c r="AK120" i="7"/>
  <c r="AK55" i="7"/>
  <c r="AK37" i="7"/>
  <c r="AK17" i="7"/>
  <c r="AL164" i="7"/>
  <c r="AL111" i="7"/>
  <c r="AL89" i="7"/>
  <c r="AL77" i="7"/>
  <c r="AL31" i="7"/>
  <c r="AJ175" i="7"/>
  <c r="AJ180" i="7"/>
  <c r="AJ183" i="7"/>
  <c r="AJ187" i="7"/>
  <c r="AJ160" i="7"/>
  <c r="AJ163" i="7"/>
  <c r="AJ166" i="7"/>
  <c r="AJ135" i="7"/>
  <c r="AJ138" i="7"/>
  <c r="AJ141" i="7"/>
  <c r="AJ145" i="7"/>
  <c r="AJ148" i="7"/>
  <c r="AJ151" i="7"/>
  <c r="AJ108" i="7"/>
  <c r="AJ110" i="7"/>
  <c r="AJ113" i="7"/>
  <c r="AJ116" i="7"/>
  <c r="AJ119" i="7"/>
  <c r="AJ122" i="7"/>
  <c r="AJ125" i="7"/>
  <c r="AJ127" i="7"/>
  <c r="AJ84" i="7"/>
  <c r="AJ87" i="7"/>
  <c r="AJ90" i="7"/>
  <c r="AJ93" i="7"/>
  <c r="AJ96" i="7"/>
  <c r="AJ99" i="7"/>
  <c r="AJ58" i="7"/>
  <c r="AJ61" i="7"/>
  <c r="AJ66" i="7"/>
  <c r="AJ70" i="7"/>
  <c r="AJ73" i="7"/>
  <c r="AJ76" i="7"/>
  <c r="AJ27" i="7"/>
  <c r="AJ33" i="7"/>
  <c r="AJ36" i="7"/>
  <c r="AJ39" i="7"/>
  <c r="AJ42" i="7"/>
  <c r="AJ45" i="7"/>
  <c r="AJ48" i="7"/>
  <c r="AJ7" i="7"/>
  <c r="AJ9" i="7"/>
  <c r="AJ30" i="7"/>
  <c r="AJ65" i="7"/>
  <c r="AJ13" i="7"/>
  <c r="AJ16" i="7"/>
  <c r="AJ67" i="7"/>
  <c r="AJ21" i="7"/>
  <c r="AJ184" i="7"/>
  <c r="AJ153" i="7"/>
  <c r="AJ126" i="7"/>
  <c r="AJ95" i="7"/>
  <c r="AJ74" i="7"/>
  <c r="AJ49" i="7"/>
  <c r="AJ19" i="7"/>
  <c r="AK164" i="7"/>
  <c r="AK149" i="7"/>
  <c r="AK117" i="7"/>
  <c r="AK82" i="7"/>
  <c r="AK68" i="7"/>
  <c r="AK43" i="7"/>
  <c r="AK14" i="7"/>
  <c r="AL176" i="7"/>
  <c r="AL146" i="7"/>
  <c r="AL114" i="7"/>
  <c r="AL86" i="7"/>
  <c r="AL55" i="7"/>
  <c r="AL34" i="7"/>
  <c r="AL56" i="7"/>
  <c r="AK175" i="7"/>
  <c r="AK180" i="7"/>
  <c r="AK183" i="7"/>
  <c r="AK187" i="7"/>
  <c r="AK160" i="7"/>
  <c r="AK163" i="7"/>
  <c r="AK166" i="7"/>
  <c r="AK135" i="7"/>
  <c r="AK138" i="7"/>
  <c r="AK141" i="7"/>
  <c r="AK145" i="7"/>
  <c r="AK148" i="7"/>
  <c r="AK151" i="7"/>
  <c r="AK108" i="7"/>
  <c r="AK110" i="7"/>
  <c r="AK113" i="7"/>
  <c r="AK116" i="7"/>
  <c r="AK119" i="7"/>
  <c r="AK122" i="7"/>
  <c r="AK125" i="7"/>
  <c r="AK127" i="7"/>
  <c r="AK84" i="7"/>
  <c r="AK87" i="7"/>
  <c r="AK90" i="7"/>
  <c r="AK93" i="7"/>
  <c r="AK96" i="7"/>
  <c r="AK99" i="7"/>
  <c r="AK58" i="7"/>
  <c r="AK61" i="7"/>
  <c r="AK66" i="7"/>
  <c r="AK70" i="7"/>
  <c r="AK73" i="7"/>
  <c r="AK76" i="7"/>
  <c r="AK27" i="7"/>
  <c r="AK33" i="7"/>
  <c r="AK36" i="7"/>
  <c r="AK39" i="7"/>
  <c r="AK42" i="7"/>
  <c r="AK45" i="7"/>
  <c r="AK48" i="7"/>
  <c r="AK7" i="7"/>
  <c r="AK9" i="7"/>
  <c r="AK30" i="7"/>
  <c r="AK65" i="7"/>
  <c r="AK13" i="7"/>
  <c r="AK16" i="7"/>
  <c r="AK67" i="7"/>
  <c r="AK21" i="7"/>
  <c r="AJ181" i="7"/>
  <c r="AJ111" i="7"/>
  <c r="AJ89" i="7"/>
  <c r="AJ68" i="7"/>
  <c r="AJ37" i="7"/>
  <c r="AJ17" i="7"/>
  <c r="AK136" i="7"/>
  <c r="AK143" i="7"/>
  <c r="AK153" i="7"/>
  <c r="AK95" i="7"/>
  <c r="AK71" i="7"/>
  <c r="AK40" i="7"/>
  <c r="AK11" i="7"/>
  <c r="AL167" i="7"/>
  <c r="AL149" i="7"/>
  <c r="AL117" i="7"/>
  <c r="AL91" i="7"/>
  <c r="AL74" i="7"/>
  <c r="AL49" i="7"/>
  <c r="AL175" i="7"/>
  <c r="AL180" i="7"/>
  <c r="AL183" i="7"/>
  <c r="AL187" i="7"/>
  <c r="AL160" i="7"/>
  <c r="AL163" i="7"/>
  <c r="AL166" i="7"/>
  <c r="AL135" i="7"/>
  <c r="AL138" i="7"/>
  <c r="AL141" i="7"/>
  <c r="AL145" i="7"/>
  <c r="AL148" i="7"/>
  <c r="AL151" i="7"/>
  <c r="AL108" i="7"/>
  <c r="AL110" i="7"/>
  <c r="AL113" i="7"/>
  <c r="AL116" i="7"/>
  <c r="AL119" i="7"/>
  <c r="AL122" i="7"/>
  <c r="AL125" i="7"/>
  <c r="AL127" i="7"/>
  <c r="AL84" i="7"/>
  <c r="AL87" i="7"/>
  <c r="AL90" i="7"/>
  <c r="AL93" i="7"/>
  <c r="AL96" i="7"/>
  <c r="AL99" i="7"/>
  <c r="AL58" i="7"/>
  <c r="AL61" i="7"/>
  <c r="AL66" i="7"/>
  <c r="AL70" i="7"/>
  <c r="AL73" i="7"/>
  <c r="AL76" i="7"/>
  <c r="AL27" i="7"/>
  <c r="AL33" i="7"/>
  <c r="AL36" i="7"/>
  <c r="AL39" i="7"/>
  <c r="AL42" i="7"/>
  <c r="AL45" i="7"/>
  <c r="AL48" i="7"/>
  <c r="AL7" i="7"/>
  <c r="AL9" i="7"/>
  <c r="AL30" i="7"/>
  <c r="AL65" i="7"/>
  <c r="AL13" i="7"/>
  <c r="AL16" i="7"/>
  <c r="AL67" i="7"/>
  <c r="AL21" i="7"/>
  <c r="AJ176" i="7"/>
  <c r="AJ109" i="7"/>
  <c r="AJ82" i="7"/>
  <c r="AJ55" i="7"/>
  <c r="AJ77" i="7"/>
  <c r="AJ8" i="7"/>
  <c r="AK6" i="7"/>
  <c r="AK167" i="7"/>
  <c r="AK146" i="7"/>
  <c r="AK126" i="7"/>
  <c r="AK91" i="7"/>
  <c r="AK62" i="7"/>
  <c r="AK29" i="7"/>
  <c r="AK56" i="7"/>
  <c r="AL181" i="7"/>
  <c r="AL143" i="7"/>
  <c r="AL153" i="7"/>
  <c r="AL82" i="7"/>
  <c r="AL62" i="7"/>
  <c r="AL43" i="7"/>
  <c r="AL11" i="7"/>
  <c r="AI176" i="7"/>
  <c r="AI181" i="7"/>
  <c r="AI184" i="7"/>
  <c r="AI188" i="7"/>
  <c r="AI161" i="7"/>
  <c r="AI164" i="7"/>
  <c r="AI167" i="7"/>
  <c r="AI136" i="7"/>
  <c r="AI139" i="7"/>
  <c r="AI143" i="7"/>
  <c r="AI146" i="7"/>
  <c r="AI149" i="7"/>
  <c r="AI153" i="7"/>
  <c r="AI109" i="7"/>
  <c r="AI111" i="7"/>
  <c r="AI114" i="7"/>
  <c r="AI117" i="7"/>
  <c r="AI120" i="7"/>
  <c r="AI123" i="7"/>
  <c r="AI126" i="7"/>
  <c r="AI82" i="7"/>
  <c r="AI86" i="7"/>
  <c r="AI89" i="7"/>
  <c r="AI91" i="7"/>
  <c r="AI95" i="7"/>
  <c r="AI97" i="7"/>
  <c r="AI152" i="7"/>
  <c r="AI55" i="7"/>
  <c r="AI59" i="7"/>
  <c r="AI62" i="7"/>
  <c r="AI68" i="7"/>
  <c r="AI71" i="7"/>
  <c r="AI74" i="7"/>
  <c r="AI77" i="7"/>
  <c r="AI29" i="7"/>
  <c r="AI34" i="7"/>
  <c r="AI37" i="7"/>
  <c r="AI40" i="7"/>
  <c r="AI43" i="7"/>
  <c r="AI46" i="7"/>
  <c r="AI49" i="7"/>
  <c r="AI8" i="7"/>
  <c r="AI56" i="7"/>
  <c r="AI31" i="7"/>
  <c r="AI11" i="7"/>
  <c r="AI14" i="7"/>
  <c r="AI17" i="7"/>
  <c r="AI19" i="7"/>
  <c r="AL6" i="7"/>
  <c r="AJ164" i="7"/>
  <c r="AJ143" i="7"/>
  <c r="AJ114" i="7"/>
  <c r="AJ97" i="7"/>
  <c r="AJ29" i="7"/>
  <c r="AJ31" i="7"/>
  <c r="AK188" i="7"/>
  <c r="AK109" i="7"/>
  <c r="AK86" i="7"/>
  <c r="AK74" i="7"/>
  <c r="AK8" i="7"/>
  <c r="AL184" i="7"/>
  <c r="AL120" i="7"/>
  <c r="AL97" i="7"/>
  <c r="AL37" i="7"/>
  <c r="AL19" i="7"/>
  <c r="AL71" i="7"/>
  <c r="AF183" i="7"/>
  <c r="AF166" i="7"/>
  <c r="AF145" i="7"/>
  <c r="AF110" i="7"/>
  <c r="AF122" i="7"/>
  <c r="AF84" i="7"/>
  <c r="AF96" i="7"/>
  <c r="AF61" i="7"/>
  <c r="AF76" i="7"/>
  <c r="AF111" i="7"/>
  <c r="AF40" i="7"/>
  <c r="AF158" i="7"/>
  <c r="AF142" i="7"/>
  <c r="AF28" i="7"/>
  <c r="AF148" i="7"/>
  <c r="AF66" i="7"/>
  <c r="AF188" i="7"/>
  <c r="AF152" i="7"/>
  <c r="AF56" i="7"/>
  <c r="AF99" i="7"/>
  <c r="AF27" i="7"/>
  <c r="AF173" i="7"/>
  <c r="AF172" i="7"/>
  <c r="AF137" i="7"/>
  <c r="AF150" i="7"/>
  <c r="AF115" i="7"/>
  <c r="AF100" i="7"/>
  <c r="AF69" i="7"/>
  <c r="AF32" i="7"/>
  <c r="AF44" i="7"/>
  <c r="AF10" i="7"/>
  <c r="AF18" i="7"/>
  <c r="AF132" i="7"/>
  <c r="AF92" i="7"/>
  <c r="AF35" i="7"/>
  <c r="AF20" i="7"/>
  <c r="AF163" i="7"/>
  <c r="AF119" i="7"/>
  <c r="AF58" i="7"/>
  <c r="AF48" i="7"/>
  <c r="AF181" i="7"/>
  <c r="AF120" i="7"/>
  <c r="AF59" i="7"/>
  <c r="AF49" i="7"/>
  <c r="AF121" i="7"/>
  <c r="AF60" i="7"/>
  <c r="AF26" i="7"/>
  <c r="AF7" i="7"/>
  <c r="AF167" i="7"/>
  <c r="AF86" i="7"/>
  <c r="AF77" i="7"/>
  <c r="AF147" i="7"/>
  <c r="AF98" i="7"/>
  <c r="AF41" i="7"/>
  <c r="AF187" i="7"/>
  <c r="AF87" i="7"/>
  <c r="AF16" i="7"/>
  <c r="AF136" i="7"/>
  <c r="AF89" i="7"/>
  <c r="AF43" i="7"/>
  <c r="AF175" i="7"/>
  <c r="AF160" i="7"/>
  <c r="AF138" i="7"/>
  <c r="AF151" i="7"/>
  <c r="AF116" i="7"/>
  <c r="AF127" i="7"/>
  <c r="AF90" i="7"/>
  <c r="AF70" i="7"/>
  <c r="AF33" i="7"/>
  <c r="AF45" i="7"/>
  <c r="AF30" i="7"/>
  <c r="AF67" i="7"/>
  <c r="AF178" i="7"/>
  <c r="AF118" i="7"/>
  <c r="AF57" i="7"/>
  <c r="AF47" i="7"/>
  <c r="AF180" i="7"/>
  <c r="AF108" i="7"/>
  <c r="AF93" i="7"/>
  <c r="AF36" i="7"/>
  <c r="AF21" i="7"/>
  <c r="AF164" i="7"/>
  <c r="AF143" i="7"/>
  <c r="AF82" i="7"/>
  <c r="AF74" i="7"/>
  <c r="AF11" i="7"/>
  <c r="AF182" i="7"/>
  <c r="AF107" i="7"/>
  <c r="AF38" i="7"/>
  <c r="AF39" i="7"/>
  <c r="AF184" i="7"/>
  <c r="AF123" i="7"/>
  <c r="AF62" i="7"/>
  <c r="AF14" i="7"/>
  <c r="AF112" i="7"/>
  <c r="AF63" i="7"/>
  <c r="AF15" i="7"/>
  <c r="AF135" i="7"/>
  <c r="AF125" i="7"/>
  <c r="AF9" i="7"/>
  <c r="AF114" i="7"/>
  <c r="AF68" i="7"/>
  <c r="AF176" i="7"/>
  <c r="AF161" i="7"/>
  <c r="AF139" i="7"/>
  <c r="AF153" i="7"/>
  <c r="AF117" i="7"/>
  <c r="AF91" i="7"/>
  <c r="AF55" i="7"/>
  <c r="AF71" i="7"/>
  <c r="AF34" i="7"/>
  <c r="AF46" i="7"/>
  <c r="AF31" i="7"/>
  <c r="AF19" i="7"/>
  <c r="AF162" i="7"/>
  <c r="AF140" i="7"/>
  <c r="AF72" i="7"/>
  <c r="AF64" i="7"/>
  <c r="AF141" i="7"/>
  <c r="AF73" i="7"/>
  <c r="AF65" i="7"/>
  <c r="AF109" i="7"/>
  <c r="AF95" i="7"/>
  <c r="AF37" i="7"/>
  <c r="AF6" i="7"/>
  <c r="AF165" i="7"/>
  <c r="AF144" i="7"/>
  <c r="AF83" i="7"/>
  <c r="AF75" i="7"/>
  <c r="AF12" i="7"/>
  <c r="AF13" i="7"/>
  <c r="AF146" i="7"/>
  <c r="AF97" i="7"/>
  <c r="AF8" i="7"/>
  <c r="AF185" i="7"/>
  <c r="AF124" i="7"/>
  <c r="AF54" i="7"/>
  <c r="AF113" i="7"/>
  <c r="AF42" i="7"/>
  <c r="AF149" i="7"/>
  <c r="AF126" i="7"/>
  <c r="AF29" i="7"/>
  <c r="AF17" i="7"/>
  <c r="AN173" i="7"/>
  <c r="O175" i="7"/>
  <c r="BW175" i="7" s="1"/>
  <c r="X173" i="7"/>
  <c r="E175" i="7"/>
  <c r="O173" i="7"/>
  <c r="BW173" i="7" s="1"/>
  <c r="E173" i="7"/>
  <c r="AN175" i="7"/>
  <c r="X175" i="7"/>
  <c r="Z177" i="15"/>
  <c r="AB177" i="15"/>
  <c r="AC177" i="15"/>
  <c r="AD177" i="15"/>
  <c r="Z175" i="15"/>
  <c r="AD175" i="15"/>
  <c r="AB175" i="15"/>
  <c r="AC175" i="15"/>
  <c r="AB160" i="15"/>
  <c r="Z160" i="15"/>
  <c r="AC160" i="15"/>
  <c r="AD160" i="15"/>
  <c r="AB58" i="15"/>
  <c r="Z58" i="15"/>
  <c r="AD58" i="15"/>
  <c r="AC58" i="15"/>
  <c r="X38" i="7"/>
  <c r="O38" i="7"/>
  <c r="E38" i="7"/>
  <c r="AN38" i="7"/>
  <c r="AD41" i="15"/>
  <c r="AC41" i="15"/>
  <c r="Z41" i="15"/>
  <c r="AB41" i="15"/>
  <c r="K158" i="15"/>
  <c r="X158" i="15"/>
  <c r="L160" i="15"/>
  <c r="L158" i="15" s="1"/>
  <c r="AI158" i="15"/>
  <c r="O56" i="7"/>
  <c r="O11" i="7"/>
  <c r="O17" i="7"/>
  <c r="O26" i="7"/>
  <c r="O35" i="7"/>
  <c r="O42" i="7"/>
  <c r="O48" i="7"/>
  <c r="O59" i="7"/>
  <c r="O68" i="7"/>
  <c r="O74" i="7"/>
  <c r="O82" i="7"/>
  <c r="O89" i="7"/>
  <c r="O95" i="7"/>
  <c r="O152" i="7"/>
  <c r="O110" i="7"/>
  <c r="O116" i="7"/>
  <c r="O122" i="7"/>
  <c r="O127" i="7"/>
  <c r="O138" i="7"/>
  <c r="O145" i="7"/>
  <c r="O151" i="7"/>
  <c r="O163" i="7"/>
  <c r="BW163" i="7" s="1"/>
  <c r="O176" i="7"/>
  <c r="BW176" i="7" s="1"/>
  <c r="O184" i="7"/>
  <c r="BW184" i="7" s="1"/>
  <c r="O19" i="7"/>
  <c r="O62" i="7"/>
  <c r="O86" i="7"/>
  <c r="O125" i="7"/>
  <c r="O181" i="7"/>
  <c r="BW181" i="7" s="1"/>
  <c r="O31" i="7"/>
  <c r="O71" i="7"/>
  <c r="O119" i="7"/>
  <c r="O166" i="7"/>
  <c r="BW166" i="7" s="1"/>
  <c r="O6" i="7"/>
  <c r="O10" i="7"/>
  <c r="O12" i="7"/>
  <c r="O18" i="7"/>
  <c r="O27" i="7"/>
  <c r="O36" i="7"/>
  <c r="O43" i="7"/>
  <c r="O49" i="7"/>
  <c r="O60" i="7"/>
  <c r="O69" i="7"/>
  <c r="O75" i="7"/>
  <c r="O83" i="7"/>
  <c r="O111" i="7"/>
  <c r="O117" i="7"/>
  <c r="O123" i="7"/>
  <c r="O139" i="7"/>
  <c r="O146" i="7"/>
  <c r="O153" i="7"/>
  <c r="O164" i="7"/>
  <c r="BW164" i="7" s="1"/>
  <c r="O178" i="7"/>
  <c r="BW178" i="7" s="1"/>
  <c r="O185" i="7"/>
  <c r="BW185" i="7" s="1"/>
  <c r="O8" i="7"/>
  <c r="O32" i="7"/>
  <c r="O55" i="7"/>
  <c r="O77" i="7"/>
  <c r="O113" i="7"/>
  <c r="O135" i="7"/>
  <c r="O188" i="7"/>
  <c r="BW188" i="7" s="1"/>
  <c r="O14" i="7"/>
  <c r="O91" i="7"/>
  <c r="O148" i="7"/>
  <c r="O7" i="7"/>
  <c r="O30" i="7"/>
  <c r="O13" i="7"/>
  <c r="O67" i="7"/>
  <c r="O29" i="7"/>
  <c r="O37" i="7"/>
  <c r="O44" i="7"/>
  <c r="O54" i="7"/>
  <c r="O61" i="7"/>
  <c r="O70" i="7"/>
  <c r="O76" i="7"/>
  <c r="O84" i="7"/>
  <c r="O90" i="7"/>
  <c r="O96" i="7"/>
  <c r="O112" i="7"/>
  <c r="O118" i="7"/>
  <c r="O124" i="7"/>
  <c r="O132" i="7"/>
  <c r="O140" i="7"/>
  <c r="O147" i="7"/>
  <c r="O158" i="7"/>
  <c r="O165" i="7"/>
  <c r="BW165" i="7" s="1"/>
  <c r="O180" i="7"/>
  <c r="BW180" i="7" s="1"/>
  <c r="O187" i="7"/>
  <c r="BW187" i="7" s="1"/>
  <c r="O45" i="7"/>
  <c r="O97" i="7"/>
  <c r="O141" i="7"/>
  <c r="O39" i="7"/>
  <c r="O108" i="7"/>
  <c r="O160" i="7"/>
  <c r="BW160" i="7" s="1"/>
  <c r="O28" i="7"/>
  <c r="O64" i="7"/>
  <c r="O15" i="7"/>
  <c r="O20" i="7"/>
  <c r="O33" i="7"/>
  <c r="O40" i="7"/>
  <c r="O46" i="7"/>
  <c r="O57" i="7"/>
  <c r="O63" i="7"/>
  <c r="O72" i="7"/>
  <c r="O142" i="7"/>
  <c r="O92" i="7"/>
  <c r="O98" i="7"/>
  <c r="O109" i="7"/>
  <c r="O114" i="7"/>
  <c r="O120" i="7"/>
  <c r="O126" i="7"/>
  <c r="O136" i="7"/>
  <c r="O143" i="7"/>
  <c r="O149" i="7"/>
  <c r="O161" i="7"/>
  <c r="BW161" i="7" s="1"/>
  <c r="O167" i="7"/>
  <c r="BW167" i="7" s="1"/>
  <c r="O182" i="7"/>
  <c r="BW182" i="7" s="1"/>
  <c r="O9" i="7"/>
  <c r="O65" i="7"/>
  <c r="O16" i="7"/>
  <c r="O21" i="7"/>
  <c r="O34" i="7"/>
  <c r="O41" i="7"/>
  <c r="O47" i="7"/>
  <c r="O58" i="7"/>
  <c r="O66" i="7"/>
  <c r="O73" i="7"/>
  <c r="O87" i="7"/>
  <c r="O93" i="7"/>
  <c r="O99" i="7"/>
  <c r="O107" i="7"/>
  <c r="O115" i="7"/>
  <c r="O121" i="7"/>
  <c r="O100" i="7"/>
  <c r="O137" i="7"/>
  <c r="O144" i="7"/>
  <c r="O150" i="7"/>
  <c r="O162" i="7"/>
  <c r="BW162" i="7" s="1"/>
  <c r="O172" i="7"/>
  <c r="O183" i="7"/>
  <c r="BW183" i="7" s="1"/>
  <c r="AD178" i="15"/>
  <c r="AC178" i="15"/>
  <c r="AB178" i="15"/>
  <c r="Z178" i="15"/>
  <c r="AN176" i="7"/>
  <c r="AN183" i="7"/>
  <c r="AN100" i="7"/>
  <c r="AN83" i="7"/>
  <c r="AN60" i="7"/>
  <c r="AN69" i="7"/>
  <c r="AN75" i="7"/>
  <c r="AN32" i="7"/>
  <c r="AN39" i="7"/>
  <c r="AN45" i="7"/>
  <c r="AN7" i="7"/>
  <c r="AN30" i="7"/>
  <c r="AN13" i="7"/>
  <c r="AN18" i="7"/>
  <c r="X176" i="7"/>
  <c r="X172" i="7"/>
  <c r="X137" i="7"/>
  <c r="X150" i="7"/>
  <c r="X114" i="7"/>
  <c r="X84" i="7"/>
  <c r="X59" i="7"/>
  <c r="X74" i="7"/>
  <c r="AN160" i="7"/>
  <c r="AN166" i="7"/>
  <c r="AN138" i="7"/>
  <c r="AN145" i="7"/>
  <c r="AN151" i="7"/>
  <c r="AN110" i="7"/>
  <c r="AN116" i="7"/>
  <c r="AN122" i="7"/>
  <c r="X178" i="7"/>
  <c r="X160" i="7"/>
  <c r="X138" i="7"/>
  <c r="X151" i="7"/>
  <c r="X124" i="7"/>
  <c r="X86" i="7"/>
  <c r="X96" i="7"/>
  <c r="X60" i="7"/>
  <c r="X75" i="7"/>
  <c r="X37" i="7"/>
  <c r="X48" i="7"/>
  <c r="X18" i="7"/>
  <c r="E178" i="7"/>
  <c r="AN178" i="7"/>
  <c r="AN184" i="7"/>
  <c r="AN127" i="7"/>
  <c r="AN84" i="7"/>
  <c r="AN90" i="7"/>
  <c r="AN96" i="7"/>
  <c r="AN61" i="7"/>
  <c r="AN70" i="7"/>
  <c r="AN76" i="7"/>
  <c r="AN33" i="7"/>
  <c r="AN40" i="7"/>
  <c r="AN46" i="7"/>
  <c r="AN8" i="7"/>
  <c r="AN31" i="7"/>
  <c r="AN14" i="7"/>
  <c r="X161" i="7"/>
  <c r="X139" i="7"/>
  <c r="X153" i="7"/>
  <c r="X115" i="7"/>
  <c r="X142" i="7"/>
  <c r="X97" i="7"/>
  <c r="X61" i="7"/>
  <c r="X76" i="7"/>
  <c r="AN161" i="7"/>
  <c r="AN167" i="7"/>
  <c r="AN139" i="7"/>
  <c r="AN146" i="7"/>
  <c r="AN153" i="7"/>
  <c r="AN111" i="7"/>
  <c r="AN117" i="7"/>
  <c r="AN123" i="7"/>
  <c r="AN67" i="7"/>
  <c r="X180" i="7"/>
  <c r="X162" i="7"/>
  <c r="X140" i="7"/>
  <c r="X132" i="7"/>
  <c r="X116" i="7"/>
  <c r="X125" i="7"/>
  <c r="X98" i="7"/>
  <c r="X62" i="7"/>
  <c r="X77" i="7"/>
  <c r="X39" i="7"/>
  <c r="X26" i="7"/>
  <c r="X65" i="7"/>
  <c r="X19" i="7"/>
  <c r="E180" i="7"/>
  <c r="AN185" i="7"/>
  <c r="AN158" i="7"/>
  <c r="AN132" i="7"/>
  <c r="AN86" i="7"/>
  <c r="AN91" i="7"/>
  <c r="AN97" i="7"/>
  <c r="AN55" i="7"/>
  <c r="AN62" i="7"/>
  <c r="AN71" i="7"/>
  <c r="AN77" i="7"/>
  <c r="AN34" i="7"/>
  <c r="AN41" i="7"/>
  <c r="AN47" i="7"/>
  <c r="AN28" i="7"/>
  <c r="AN64" i="7"/>
  <c r="AN15" i="7"/>
  <c r="X181" i="7"/>
  <c r="X163" i="7"/>
  <c r="X141" i="7"/>
  <c r="X108" i="7"/>
  <c r="X117" i="7"/>
  <c r="X126" i="7"/>
  <c r="X87" i="7"/>
  <c r="X63" i="7"/>
  <c r="X54" i="7"/>
  <c r="X40" i="7"/>
  <c r="X7" i="7"/>
  <c r="X11" i="7"/>
  <c r="E181" i="7"/>
  <c r="AN162" i="7"/>
  <c r="AN140" i="7"/>
  <c r="AN147" i="7"/>
  <c r="AN112" i="7"/>
  <c r="AN118" i="7"/>
  <c r="AN124" i="7"/>
  <c r="AN54" i="7"/>
  <c r="AN19" i="7"/>
  <c r="X182" i="7"/>
  <c r="X164" i="7"/>
  <c r="X143" i="7"/>
  <c r="X118" i="7"/>
  <c r="X100" i="7"/>
  <c r="X89" i="7"/>
  <c r="X99" i="7"/>
  <c r="X66" i="7"/>
  <c r="X27" i="7"/>
  <c r="X41" i="7"/>
  <c r="X8" i="7"/>
  <c r="X12" i="7"/>
  <c r="X20" i="7"/>
  <c r="E182" i="7"/>
  <c r="AN180" i="7"/>
  <c r="AN187" i="7"/>
  <c r="AN142" i="7"/>
  <c r="AN92" i="7"/>
  <c r="AN98" i="7"/>
  <c r="AN57" i="7"/>
  <c r="AN63" i="7"/>
  <c r="AN72" i="7"/>
  <c r="AN35" i="7"/>
  <c r="AN42" i="7"/>
  <c r="AN48" i="7"/>
  <c r="AN9" i="7"/>
  <c r="AN65" i="7"/>
  <c r="X183" i="7"/>
  <c r="X165" i="7"/>
  <c r="X144" i="7"/>
  <c r="X109" i="7"/>
  <c r="X119" i="7"/>
  <c r="X127" i="7"/>
  <c r="X152" i="7"/>
  <c r="X68" i="7"/>
  <c r="X29" i="7"/>
  <c r="X42" i="7"/>
  <c r="X28" i="7"/>
  <c r="E183" i="7"/>
  <c r="AN163" i="7"/>
  <c r="AN135" i="7"/>
  <c r="AN141" i="7"/>
  <c r="AN148" i="7"/>
  <c r="AN108" i="7"/>
  <c r="AN113" i="7"/>
  <c r="AN119" i="7"/>
  <c r="AN20" i="7"/>
  <c r="X166" i="7"/>
  <c r="X145" i="7"/>
  <c r="X107" i="7"/>
  <c r="X120" i="7"/>
  <c r="X90" i="7"/>
  <c r="X69" i="7"/>
  <c r="X32" i="7"/>
  <c r="X43" i="7"/>
  <c r="X13" i="7"/>
  <c r="X21" i="7"/>
  <c r="E184" i="7"/>
  <c r="AN181" i="7"/>
  <c r="AN188" i="7"/>
  <c r="AN125" i="7"/>
  <c r="AN87" i="7"/>
  <c r="AN93" i="7"/>
  <c r="AN99" i="7"/>
  <c r="AN58" i="7"/>
  <c r="AN66" i="7"/>
  <c r="AN73" i="7"/>
  <c r="AN27" i="7"/>
  <c r="AN36" i="7"/>
  <c r="AN43" i="7"/>
  <c r="AN49" i="7"/>
  <c r="AN56" i="7"/>
  <c r="AN11" i="7"/>
  <c r="AN16" i="7"/>
  <c r="X184" i="7"/>
  <c r="X167" i="7"/>
  <c r="X146" i="7"/>
  <c r="X110" i="7"/>
  <c r="X91" i="7"/>
  <c r="X70" i="7"/>
  <c r="X33" i="7"/>
  <c r="X44" i="7"/>
  <c r="X9" i="7"/>
  <c r="X14" i="7"/>
  <c r="X6" i="7"/>
  <c r="Z6" i="7" s="1"/>
  <c r="E185" i="7"/>
  <c r="AN164" i="7"/>
  <c r="AN136" i="7"/>
  <c r="AN143" i="7"/>
  <c r="AN149" i="7"/>
  <c r="AN109" i="7"/>
  <c r="AN114" i="7"/>
  <c r="AN120" i="7"/>
  <c r="AN26" i="7"/>
  <c r="AN21" i="7"/>
  <c r="X185" i="7"/>
  <c r="X158" i="7"/>
  <c r="X147" i="7"/>
  <c r="X111" i="7"/>
  <c r="X121" i="7"/>
  <c r="X92" i="7"/>
  <c r="X55" i="7"/>
  <c r="X71" i="7"/>
  <c r="X34" i="7"/>
  <c r="X45" i="7"/>
  <c r="X56" i="7"/>
  <c r="X15" i="7"/>
  <c r="E187" i="7"/>
  <c r="AN121" i="7"/>
  <c r="X188" i="7"/>
  <c r="E166" i="7"/>
  <c r="E145" i="7"/>
  <c r="E110" i="7"/>
  <c r="E122" i="7"/>
  <c r="E84" i="7"/>
  <c r="E96" i="7"/>
  <c r="E61" i="7"/>
  <c r="E77" i="7"/>
  <c r="E41" i="7"/>
  <c r="E28" i="7"/>
  <c r="E15" i="7"/>
  <c r="X72" i="7"/>
  <c r="E13" i="7"/>
  <c r="X31" i="7"/>
  <c r="AN126" i="7"/>
  <c r="AN68" i="7"/>
  <c r="X135" i="7"/>
  <c r="X35" i="7"/>
  <c r="X64" i="7"/>
  <c r="E188" i="7"/>
  <c r="E167" i="7"/>
  <c r="E146" i="7"/>
  <c r="E111" i="7"/>
  <c r="E123" i="7"/>
  <c r="E86" i="7"/>
  <c r="E97" i="7"/>
  <c r="E62" i="7"/>
  <c r="E54" i="7"/>
  <c r="E42" i="7"/>
  <c r="E9" i="7"/>
  <c r="E16" i="7"/>
  <c r="E39" i="7"/>
  <c r="AN137" i="7"/>
  <c r="AN10" i="7"/>
  <c r="X136" i="7"/>
  <c r="X82" i="7"/>
  <c r="X36" i="7"/>
  <c r="E69" i="7"/>
  <c r="E158" i="7"/>
  <c r="E147" i="7"/>
  <c r="E112" i="7"/>
  <c r="E124" i="7"/>
  <c r="E142" i="7"/>
  <c r="E98" i="7"/>
  <c r="E63" i="7"/>
  <c r="E27" i="7"/>
  <c r="E43" i="7"/>
  <c r="E56" i="7"/>
  <c r="E17" i="7"/>
  <c r="X122" i="7"/>
  <c r="E82" i="7"/>
  <c r="AN82" i="7"/>
  <c r="AN74" i="7"/>
  <c r="X148" i="7"/>
  <c r="X83" i="7"/>
  <c r="X16" i="7"/>
  <c r="E135" i="7"/>
  <c r="E148" i="7"/>
  <c r="E113" i="7"/>
  <c r="E125" i="7"/>
  <c r="E87" i="7"/>
  <c r="E99" i="7"/>
  <c r="E66" i="7"/>
  <c r="E29" i="7"/>
  <c r="E44" i="7"/>
  <c r="E10" i="7"/>
  <c r="E18" i="7"/>
  <c r="AN144" i="7"/>
  <c r="AN12" i="7"/>
  <c r="X149" i="7"/>
  <c r="X46" i="7"/>
  <c r="X17" i="7"/>
  <c r="E136" i="7"/>
  <c r="E149" i="7"/>
  <c r="E114" i="7"/>
  <c r="E126" i="7"/>
  <c r="E89" i="7"/>
  <c r="E152" i="7"/>
  <c r="E68" i="7"/>
  <c r="E32" i="7"/>
  <c r="E45" i="7"/>
  <c r="E30" i="7"/>
  <c r="E67" i="7"/>
  <c r="E165" i="7"/>
  <c r="E121" i="7"/>
  <c r="E76" i="7"/>
  <c r="E14" i="7"/>
  <c r="AN89" i="7"/>
  <c r="AN29" i="7"/>
  <c r="X93" i="7"/>
  <c r="X47" i="7"/>
  <c r="E172" i="7"/>
  <c r="E137" i="7"/>
  <c r="E150" i="7"/>
  <c r="E115" i="7"/>
  <c r="E100" i="7"/>
  <c r="E70" i="7"/>
  <c r="E33" i="7"/>
  <c r="E46" i="7"/>
  <c r="E31" i="7"/>
  <c r="E19" i="7"/>
  <c r="E59" i="7"/>
  <c r="X187" i="7"/>
  <c r="E83" i="7"/>
  <c r="E40" i="7"/>
  <c r="AN182" i="7"/>
  <c r="AN150" i="7"/>
  <c r="AN17" i="7"/>
  <c r="X112" i="7"/>
  <c r="X95" i="7"/>
  <c r="X67" i="7"/>
  <c r="E160" i="7"/>
  <c r="E138" i="7"/>
  <c r="E151" i="7"/>
  <c r="E116" i="7"/>
  <c r="E127" i="7"/>
  <c r="E90" i="7"/>
  <c r="E71" i="7"/>
  <c r="E34" i="7"/>
  <c r="E47" i="7"/>
  <c r="E64" i="7"/>
  <c r="E20" i="7"/>
  <c r="E164" i="7"/>
  <c r="E120" i="7"/>
  <c r="E7" i="7"/>
  <c r="AN59" i="7"/>
  <c r="X123" i="7"/>
  <c r="E107" i="7"/>
  <c r="E60" i="7"/>
  <c r="AN95" i="7"/>
  <c r="AN37" i="7"/>
  <c r="X113" i="7"/>
  <c r="X49" i="7"/>
  <c r="E161" i="7"/>
  <c r="E139" i="7"/>
  <c r="E153" i="7"/>
  <c r="E117" i="7"/>
  <c r="E91" i="7"/>
  <c r="E55" i="7"/>
  <c r="E72" i="7"/>
  <c r="E35" i="7"/>
  <c r="E48" i="7"/>
  <c r="E65" i="7"/>
  <c r="E21" i="7"/>
  <c r="E95" i="7"/>
  <c r="X73" i="7"/>
  <c r="E144" i="7"/>
  <c r="E8" i="7"/>
  <c r="AN172" i="7"/>
  <c r="AN107" i="7"/>
  <c r="AN6" i="7"/>
  <c r="X57" i="7"/>
  <c r="E162" i="7"/>
  <c r="E140" i="7"/>
  <c r="E132" i="7"/>
  <c r="E118" i="7"/>
  <c r="E92" i="7"/>
  <c r="E57" i="7"/>
  <c r="E73" i="7"/>
  <c r="E36" i="7"/>
  <c r="E49" i="7"/>
  <c r="E11" i="7"/>
  <c r="E6" i="7"/>
  <c r="G6" i="7" s="1"/>
  <c r="AN152" i="7"/>
  <c r="AN44" i="7"/>
  <c r="X58" i="7"/>
  <c r="X10" i="7"/>
  <c r="E176" i="7"/>
  <c r="E163" i="7"/>
  <c r="E141" i="7"/>
  <c r="E108" i="7"/>
  <c r="E119" i="7"/>
  <c r="E93" i="7"/>
  <c r="E58" i="7"/>
  <c r="E74" i="7"/>
  <c r="E37" i="7"/>
  <c r="E26" i="7"/>
  <c r="E12" i="7"/>
  <c r="AN115" i="7"/>
  <c r="E143" i="7"/>
  <c r="AN165" i="7"/>
  <c r="X30" i="7"/>
  <c r="E109" i="7"/>
  <c r="E75" i="7"/>
  <c r="Z120" i="15"/>
  <c r="AD120" i="15"/>
  <c r="AB120" i="15"/>
  <c r="AC120" i="15"/>
  <c r="Z20" i="15"/>
  <c r="AD20" i="15"/>
  <c r="AC20" i="15"/>
  <c r="AB20" i="15"/>
  <c r="AB148" i="15"/>
  <c r="Z148" i="15"/>
  <c r="AC148" i="15"/>
  <c r="AD148" i="15"/>
  <c r="Z153" i="15"/>
  <c r="AD153" i="15"/>
  <c r="AB153" i="15"/>
  <c r="AC153" i="15"/>
  <c r="AD18" i="15"/>
  <c r="Z18" i="15"/>
  <c r="AB18" i="15"/>
  <c r="AC18" i="15"/>
  <c r="Z183" i="15"/>
  <c r="AD183" i="15"/>
  <c r="AC183" i="15"/>
  <c r="AB183" i="15"/>
  <c r="Z23" i="15"/>
  <c r="AD23" i="15"/>
  <c r="AB23" i="15"/>
  <c r="AC23" i="15"/>
  <c r="AB33" i="15"/>
  <c r="Z33" i="15"/>
  <c r="AC33" i="15"/>
  <c r="AD33" i="15"/>
  <c r="Z86" i="15"/>
  <c r="AB86" i="15"/>
  <c r="AC86" i="15"/>
  <c r="AD86" i="15"/>
  <c r="Z60" i="15"/>
  <c r="AB60" i="15"/>
  <c r="AC60" i="15"/>
  <c r="AD60" i="15"/>
  <c r="AD134" i="15"/>
  <c r="Z134" i="15"/>
  <c r="AB134" i="15"/>
  <c r="AC134" i="15"/>
  <c r="Z94" i="15"/>
  <c r="AC94" i="15"/>
  <c r="AB94" i="15"/>
  <c r="AD94" i="15"/>
  <c r="AB91" i="15"/>
  <c r="Z91" i="15"/>
  <c r="AC91" i="15"/>
  <c r="AD91" i="15"/>
  <c r="Z165" i="15"/>
  <c r="AD165" i="15"/>
  <c r="AC165" i="15"/>
  <c r="AB165" i="15"/>
  <c r="Z147" i="15"/>
  <c r="AD147" i="15"/>
  <c r="AB147" i="15"/>
  <c r="AC147" i="15"/>
  <c r="Z66" i="15"/>
  <c r="AD66" i="15"/>
  <c r="AB66" i="15"/>
  <c r="AC66" i="15"/>
  <c r="Z44" i="15"/>
  <c r="AC44" i="15"/>
  <c r="AD44" i="15"/>
  <c r="AB44" i="15"/>
  <c r="AC71" i="15"/>
  <c r="Z71" i="15"/>
  <c r="AB71" i="15"/>
  <c r="AD71" i="15"/>
  <c r="Z32" i="15"/>
  <c r="AB32" i="15"/>
  <c r="AC32" i="15"/>
  <c r="AD32" i="15"/>
  <c r="Z17" i="15"/>
  <c r="AD17" i="15"/>
  <c r="AC17" i="15"/>
  <c r="AB17" i="15"/>
  <c r="Z9" i="15"/>
  <c r="AB9" i="15"/>
  <c r="AC9" i="15"/>
  <c r="AD9" i="15"/>
  <c r="Z10" i="15"/>
  <c r="AB10" i="15"/>
  <c r="AC10" i="15"/>
  <c r="AD10" i="15"/>
  <c r="Z127" i="15"/>
  <c r="AD127" i="15"/>
  <c r="AB127" i="15"/>
  <c r="AC127" i="15"/>
  <c r="Z101" i="15"/>
  <c r="AD101" i="15"/>
  <c r="AB101" i="15"/>
  <c r="AC101" i="15"/>
  <c r="AB138" i="15"/>
  <c r="Z138" i="15"/>
  <c r="AD138" i="15"/>
  <c r="AC138" i="15"/>
  <c r="Z115" i="15"/>
  <c r="AC115" i="15"/>
  <c r="AD115" i="15"/>
  <c r="AB115" i="15"/>
  <c r="AD189" i="15"/>
  <c r="Z189" i="15"/>
  <c r="AB189" i="15"/>
  <c r="AC189" i="15"/>
  <c r="AB141" i="15"/>
  <c r="Z141" i="15"/>
  <c r="AC141" i="15"/>
  <c r="AD141" i="15"/>
  <c r="Z47" i="15"/>
  <c r="AD47" i="15"/>
  <c r="AB47" i="15"/>
  <c r="AC47" i="15"/>
  <c r="Z142" i="15"/>
  <c r="AC142" i="15"/>
  <c r="AD142" i="15"/>
  <c r="AB142" i="15"/>
  <c r="Z14" i="15"/>
  <c r="AD14" i="15"/>
  <c r="AB14" i="15"/>
  <c r="AC14" i="15"/>
  <c r="Z63" i="15"/>
  <c r="AC63" i="15"/>
  <c r="AD63" i="15"/>
  <c r="AB63" i="15"/>
  <c r="Z42" i="15"/>
  <c r="AC42" i="15"/>
  <c r="AD42" i="15"/>
  <c r="AB42" i="15"/>
  <c r="Z50" i="15"/>
  <c r="AB50" i="15"/>
  <c r="AC50" i="15"/>
  <c r="AD50" i="15"/>
  <c r="AC111" i="15"/>
  <c r="Z111" i="15"/>
  <c r="AB111" i="15"/>
  <c r="AD111" i="15"/>
  <c r="AC122" i="15"/>
  <c r="Z122" i="15"/>
  <c r="AB122" i="15"/>
  <c r="AD122" i="15"/>
  <c r="AD174" i="15"/>
  <c r="Z174" i="15"/>
  <c r="AC174" i="15"/>
  <c r="AB174" i="15"/>
  <c r="AB21" i="15"/>
  <c r="Z21" i="15"/>
  <c r="AC21" i="15"/>
  <c r="AD21" i="15"/>
  <c r="Z117" i="15"/>
  <c r="AB117" i="15"/>
  <c r="AC117" i="15"/>
  <c r="AD117" i="15"/>
  <c r="Z112" i="15"/>
  <c r="AB112" i="15"/>
  <c r="AC112" i="15"/>
  <c r="AD112" i="15"/>
  <c r="Z190" i="15"/>
  <c r="AD190" i="15"/>
  <c r="AC190" i="15"/>
  <c r="AB190" i="15"/>
  <c r="AB67" i="15"/>
  <c r="AC67" i="15"/>
  <c r="AD67" i="15"/>
  <c r="Z67" i="15"/>
  <c r="Z184" i="15"/>
  <c r="AD184" i="15"/>
  <c r="AC184" i="15"/>
  <c r="AB184" i="15"/>
  <c r="AC15" i="15"/>
  <c r="AD15" i="15"/>
  <c r="Z15" i="15"/>
  <c r="AB15" i="15"/>
  <c r="Z149" i="15"/>
  <c r="AB149" i="15"/>
  <c r="AD149" i="15"/>
  <c r="AC149" i="15"/>
  <c r="Z34" i="15"/>
  <c r="AD34" i="15"/>
  <c r="AB34" i="15"/>
  <c r="AC34" i="15"/>
  <c r="AC43" i="15"/>
  <c r="Z43" i="15"/>
  <c r="AB43" i="15"/>
  <c r="AD43" i="15"/>
  <c r="AB166" i="15"/>
  <c r="Z166" i="15"/>
  <c r="AD166" i="15"/>
  <c r="AC166" i="15"/>
  <c r="Z104" i="15"/>
  <c r="AB104" i="15"/>
  <c r="AC104" i="15"/>
  <c r="AD104" i="15"/>
  <c r="Z37" i="15"/>
  <c r="AB37" i="15"/>
  <c r="AC37" i="15"/>
  <c r="AD37" i="15"/>
  <c r="AB151" i="15"/>
  <c r="Z151" i="15"/>
  <c r="AC151" i="15"/>
  <c r="AD151" i="15"/>
  <c r="Z110" i="15"/>
  <c r="AB110" i="15"/>
  <c r="AC110" i="15"/>
  <c r="AD110" i="15"/>
  <c r="AC49" i="15"/>
  <c r="Z49" i="15"/>
  <c r="AB49" i="15"/>
  <c r="AD49" i="15"/>
  <c r="Z64" i="15"/>
  <c r="AD64" i="15"/>
  <c r="AB64" i="15"/>
  <c r="AC64" i="15"/>
  <c r="AC70" i="15"/>
  <c r="Z70" i="15"/>
  <c r="AB70" i="15"/>
  <c r="AD70" i="15"/>
  <c r="Z30" i="15"/>
  <c r="AD30" i="15"/>
  <c r="AB30" i="15"/>
  <c r="AC30" i="15"/>
  <c r="Z57" i="15"/>
  <c r="AC57" i="15"/>
  <c r="AD57" i="15"/>
  <c r="AB57" i="15"/>
  <c r="Z12" i="15"/>
  <c r="AD12" i="15"/>
  <c r="AB12" i="15"/>
  <c r="AC12" i="15"/>
  <c r="AC74" i="15"/>
  <c r="Z74" i="15"/>
  <c r="AB74" i="15"/>
  <c r="AD74" i="15"/>
  <c r="Z78" i="15"/>
  <c r="AB78" i="15"/>
  <c r="AC78" i="15"/>
  <c r="AD78" i="15"/>
  <c r="Z92" i="15"/>
  <c r="AC92" i="15"/>
  <c r="AD92" i="15"/>
  <c r="AB92" i="15"/>
  <c r="AC88" i="15"/>
  <c r="Z88" i="15"/>
  <c r="AB88" i="15"/>
  <c r="AD88" i="15"/>
  <c r="Z22" i="15"/>
  <c r="AD22" i="15"/>
  <c r="AC22" i="15"/>
  <c r="AB22" i="15"/>
  <c r="AB145" i="15"/>
  <c r="Z145" i="15"/>
  <c r="AC145" i="15"/>
  <c r="AD145" i="15"/>
  <c r="Z150" i="15"/>
  <c r="AD150" i="15"/>
  <c r="AB150" i="15"/>
  <c r="AC150" i="15"/>
  <c r="AC36" i="15"/>
  <c r="Z36" i="15"/>
  <c r="AB36" i="15"/>
  <c r="AD36" i="15"/>
  <c r="AC125" i="15"/>
  <c r="Z125" i="15"/>
  <c r="AB125" i="15"/>
  <c r="AD125" i="15"/>
  <c r="Z35" i="15"/>
  <c r="AB35" i="15"/>
  <c r="AC35" i="15"/>
  <c r="AD35" i="15"/>
  <c r="Z48" i="15"/>
  <c r="AC48" i="15"/>
  <c r="AD48" i="15"/>
  <c r="AB48" i="15"/>
  <c r="AD28" i="15"/>
  <c r="Z28" i="15"/>
  <c r="AB28" i="15"/>
  <c r="AC28" i="15"/>
  <c r="Z51" i="15"/>
  <c r="AC51" i="15"/>
  <c r="AB51" i="15"/>
  <c r="AD51" i="15"/>
  <c r="AC62" i="15"/>
  <c r="Z62" i="15"/>
  <c r="AB62" i="15"/>
  <c r="AD62" i="15"/>
  <c r="Z73" i="15"/>
  <c r="AD73" i="15"/>
  <c r="AB73" i="15"/>
  <c r="AC73" i="15"/>
  <c r="Z123" i="15"/>
  <c r="AB123" i="15"/>
  <c r="AD123" i="15"/>
  <c r="AC123" i="15"/>
  <c r="AC128" i="15"/>
  <c r="Z128" i="15"/>
  <c r="AB128" i="15"/>
  <c r="AD128" i="15"/>
  <c r="AB13" i="15"/>
  <c r="Z13" i="15"/>
  <c r="AC13" i="15"/>
  <c r="AD13" i="15"/>
  <c r="Z139" i="15"/>
  <c r="AB139" i="15"/>
  <c r="AC139" i="15"/>
  <c r="AD139" i="15"/>
  <c r="Z143" i="15"/>
  <c r="AD143" i="15"/>
  <c r="AB143" i="15"/>
  <c r="AC143" i="15"/>
  <c r="AB19" i="15"/>
  <c r="Z19" i="15"/>
  <c r="AC19" i="15"/>
  <c r="AD19" i="15"/>
  <c r="Z79" i="15"/>
  <c r="AB79" i="15"/>
  <c r="AC79" i="15"/>
  <c r="AD79" i="15"/>
  <c r="Z95" i="15"/>
  <c r="AC95" i="15"/>
  <c r="AD95" i="15"/>
  <c r="AB95" i="15"/>
  <c r="Z140" i="15"/>
  <c r="AD140" i="15"/>
  <c r="AB140" i="15"/>
  <c r="AC140" i="15"/>
  <c r="Z85" i="15"/>
  <c r="AB85" i="15"/>
  <c r="AC85" i="15"/>
  <c r="AD85" i="15"/>
  <c r="AC39" i="15"/>
  <c r="AD39" i="15"/>
  <c r="Z39" i="15"/>
  <c r="AB39" i="15"/>
  <c r="Z38" i="15"/>
  <c r="AC38" i="15"/>
  <c r="AD38" i="15"/>
  <c r="AB38" i="15"/>
  <c r="Z98" i="15"/>
  <c r="AD98" i="15"/>
  <c r="AB98" i="15"/>
  <c r="AC98" i="15"/>
  <c r="Z68" i="15"/>
  <c r="AB68" i="15"/>
  <c r="AC68" i="15"/>
  <c r="AD68" i="15"/>
  <c r="Z118" i="15"/>
  <c r="AC118" i="15"/>
  <c r="AD118" i="15"/>
  <c r="AB118" i="15"/>
  <c r="Z114" i="15"/>
  <c r="AB114" i="15"/>
  <c r="AC114" i="15"/>
  <c r="AD114" i="15"/>
  <c r="AC46" i="15"/>
  <c r="Z46" i="15"/>
  <c r="AB46" i="15"/>
  <c r="AD46" i="15"/>
  <c r="AB163" i="15"/>
  <c r="Z163" i="15"/>
  <c r="AD163" i="15"/>
  <c r="AC163" i="15"/>
  <c r="AB16" i="15"/>
  <c r="Z16" i="15"/>
  <c r="AC16" i="15"/>
  <c r="AD16" i="15"/>
  <c r="Z162" i="15"/>
  <c r="AD162" i="15"/>
  <c r="AC162" i="15"/>
  <c r="AB162" i="15"/>
  <c r="Z40" i="15"/>
  <c r="AB40" i="15"/>
  <c r="AC40" i="15"/>
  <c r="AD40" i="15"/>
  <c r="Z126" i="15"/>
  <c r="AB126" i="15"/>
  <c r="AD126" i="15"/>
  <c r="AC126" i="15"/>
  <c r="AD185" i="15"/>
  <c r="AB185" i="15"/>
  <c r="AC185" i="15"/>
  <c r="Z185" i="15"/>
  <c r="AB155" i="15"/>
  <c r="Z155" i="15"/>
  <c r="AC155" i="15"/>
  <c r="AD155" i="15"/>
  <c r="AB99" i="15"/>
  <c r="Z99" i="15"/>
  <c r="AC99" i="15"/>
  <c r="AD99" i="15"/>
  <c r="Z100" i="15"/>
  <c r="AC100" i="15"/>
  <c r="AD100" i="15"/>
  <c r="AB100" i="15"/>
  <c r="Z144" i="15"/>
  <c r="AC144" i="15"/>
  <c r="AD144" i="15"/>
  <c r="AB144" i="15"/>
  <c r="Z61" i="15"/>
  <c r="AC61" i="15"/>
  <c r="AD61" i="15"/>
  <c r="AB61" i="15"/>
  <c r="Z152" i="15"/>
  <c r="AB152" i="15"/>
  <c r="AD152" i="15"/>
  <c r="AC152" i="15"/>
  <c r="Z168" i="15"/>
  <c r="AD168" i="15"/>
  <c r="AC168" i="15"/>
  <c r="AB168" i="15"/>
  <c r="AC31" i="15"/>
  <c r="Z31" i="15"/>
  <c r="AB31" i="15"/>
  <c r="AD31" i="15"/>
  <c r="AD182" i="15"/>
  <c r="Z182" i="15"/>
  <c r="AB182" i="15"/>
  <c r="AC182" i="15"/>
  <c r="Z45" i="15"/>
  <c r="AD45" i="15"/>
  <c r="AC45" i="15"/>
  <c r="AB45" i="15"/>
  <c r="Z186" i="15"/>
  <c r="AD186" i="15"/>
  <c r="AB186" i="15"/>
  <c r="AC186" i="15"/>
  <c r="AC56" i="15"/>
  <c r="Z56" i="15"/>
  <c r="AD56" i="15"/>
  <c r="AB56" i="15"/>
  <c r="AC113" i="15"/>
  <c r="Z113" i="15"/>
  <c r="AB113" i="15"/>
  <c r="AD113" i="15"/>
  <c r="AB93" i="15"/>
  <c r="Z93" i="15"/>
  <c r="AC93" i="15"/>
  <c r="AD93" i="15"/>
  <c r="Z146" i="15"/>
  <c r="AB146" i="15"/>
  <c r="AD146" i="15"/>
  <c r="AC146" i="15"/>
  <c r="Z187" i="15"/>
  <c r="AD187" i="15"/>
  <c r="AC187" i="15"/>
  <c r="AB187" i="15"/>
  <c r="AC77" i="15"/>
  <c r="Z77" i="15"/>
  <c r="AB77" i="15"/>
  <c r="AD77" i="15"/>
  <c r="Z29" i="15"/>
  <c r="AB29" i="15"/>
  <c r="AC29" i="15"/>
  <c r="AD29" i="15"/>
  <c r="Z180" i="15"/>
  <c r="AC180" i="15"/>
  <c r="AD180" i="15"/>
  <c r="AB180" i="15"/>
  <c r="AB97" i="15"/>
  <c r="Z97" i="15"/>
  <c r="AC97" i="15"/>
  <c r="AD97" i="15"/>
  <c r="Z137" i="15"/>
  <c r="AC137" i="15"/>
  <c r="AB137" i="15"/>
  <c r="AD137" i="15"/>
  <c r="Z102" i="15"/>
  <c r="AB102" i="15"/>
  <c r="AD102" i="15"/>
  <c r="AC102" i="15"/>
  <c r="AB169" i="15"/>
  <c r="Z169" i="15"/>
  <c r="AC169" i="15"/>
  <c r="AD169" i="15"/>
  <c r="AC65" i="15"/>
  <c r="Z65" i="15"/>
  <c r="AB65" i="15"/>
  <c r="AD65" i="15"/>
  <c r="Z129" i="15"/>
  <c r="AD129" i="15"/>
  <c r="AB129" i="15"/>
  <c r="AC129" i="15"/>
  <c r="Z76" i="15"/>
  <c r="AD76" i="15"/>
  <c r="AB76" i="15"/>
  <c r="AC76" i="15"/>
  <c r="Z167" i="15"/>
  <c r="AB167" i="15"/>
  <c r="AC167" i="15"/>
  <c r="AD167" i="15"/>
  <c r="Z11" i="15"/>
  <c r="AB11" i="15"/>
  <c r="AC11" i="15"/>
  <c r="AD11" i="15"/>
  <c r="AC84" i="15"/>
  <c r="AB84" i="15"/>
  <c r="Z84" i="15"/>
  <c r="AD84" i="15"/>
  <c r="AC59" i="15"/>
  <c r="Z59" i="15"/>
  <c r="AB59" i="15"/>
  <c r="AD59" i="15"/>
  <c r="Z69" i="15"/>
  <c r="AD69" i="15"/>
  <c r="AB69" i="15"/>
  <c r="AC69" i="15"/>
  <c r="AC116" i="15"/>
  <c r="AD116" i="15"/>
  <c r="Z116" i="15"/>
  <c r="AB116" i="15"/>
  <c r="Z124" i="15"/>
  <c r="AC124" i="15"/>
  <c r="AD124" i="15"/>
  <c r="AB124" i="15"/>
  <c r="Z109" i="15"/>
  <c r="AD109" i="15"/>
  <c r="AB109" i="15"/>
  <c r="AC109" i="15"/>
  <c r="AC119" i="15"/>
  <c r="Z119" i="15"/>
  <c r="AB119" i="15"/>
  <c r="AD119" i="15"/>
  <c r="Z164" i="15"/>
  <c r="AB164" i="15"/>
  <c r="AC164" i="15"/>
  <c r="AD164" i="15"/>
  <c r="Z89" i="15"/>
  <c r="AB89" i="15"/>
  <c r="AC89" i="15"/>
  <c r="AD89" i="15"/>
  <c r="AB154" i="15"/>
  <c r="Z154" i="15"/>
  <c r="AD154" i="15"/>
  <c r="AC154" i="15"/>
  <c r="Z72" i="15"/>
  <c r="AB72" i="15"/>
  <c r="AC72" i="15"/>
  <c r="AD72" i="15"/>
  <c r="Z75" i="15"/>
  <c r="AC75" i="15"/>
  <c r="AD75" i="15"/>
  <c r="AB75" i="15"/>
  <c r="Z121" i="15"/>
  <c r="AC121" i="15"/>
  <c r="AD121" i="15"/>
  <c r="AB121" i="15"/>
  <c r="AI107" i="15"/>
  <c r="AI82" i="15"/>
  <c r="AI172" i="15"/>
  <c r="AI132" i="15"/>
  <c r="AI6" i="15"/>
  <c r="AI54" i="15"/>
  <c r="AI26" i="15"/>
  <c r="H5" i="21"/>
  <c r="H37" i="21" s="1"/>
  <c r="Q132" i="15"/>
  <c r="Q158" i="15"/>
  <c r="C54" i="15"/>
  <c r="Q26" i="15"/>
  <c r="C6" i="15"/>
  <c r="R54" i="15"/>
  <c r="Q54" i="15"/>
  <c r="C26" i="15"/>
  <c r="D6" i="15"/>
  <c r="R107" i="15"/>
  <c r="R82" i="15"/>
  <c r="C82" i="15"/>
  <c r="D82" i="15"/>
  <c r="Q82" i="15"/>
  <c r="C107" i="15"/>
  <c r="D132" i="15"/>
  <c r="Q172" i="15"/>
  <c r="R172" i="15"/>
  <c r="Q107" i="15"/>
  <c r="C132" i="15"/>
  <c r="C158" i="15"/>
  <c r="D172" i="15"/>
  <c r="C172" i="15"/>
  <c r="C170" i="7"/>
  <c r="BL159" i="7" l="1"/>
  <c r="BM159" i="7" s="1"/>
  <c r="BC159" i="7"/>
  <c r="BD159" i="7" s="1"/>
  <c r="BB159" i="7"/>
  <c r="Y159" i="7"/>
  <c r="Z159" i="7"/>
  <c r="BK159" i="7"/>
  <c r="BS159" i="7"/>
  <c r="BT159" i="7"/>
  <c r="G159" i="7"/>
  <c r="F159" i="7"/>
  <c r="BW159" i="7"/>
  <c r="BX159" i="7" s="1"/>
  <c r="AA161" i="15"/>
  <c r="Y161" i="15"/>
  <c r="W161" i="15" s="1"/>
  <c r="BT86" i="7"/>
  <c r="J193" i="15"/>
  <c r="BT158" i="7"/>
  <c r="BT98" i="7"/>
  <c r="BT14" i="7"/>
  <c r="BS40" i="7"/>
  <c r="BT40" i="7"/>
  <c r="BT82" i="7"/>
  <c r="BR80" i="7"/>
  <c r="BS80" i="7" s="1"/>
  <c r="BS82" i="7"/>
  <c r="BS56" i="7"/>
  <c r="BT56" i="7"/>
  <c r="BS35" i="7"/>
  <c r="BT35" i="7"/>
  <c r="BT59" i="7"/>
  <c r="BS59" i="7"/>
  <c r="BS117" i="7"/>
  <c r="BT117" i="7"/>
  <c r="BT133" i="7"/>
  <c r="BS133" i="7"/>
  <c r="BS148" i="7"/>
  <c r="BT148" i="7"/>
  <c r="BS37" i="7"/>
  <c r="BT37" i="7"/>
  <c r="BS164" i="7"/>
  <c r="BT164" i="7"/>
  <c r="BT110" i="7"/>
  <c r="BS110" i="7"/>
  <c r="BT172" i="7"/>
  <c r="BS172" i="7"/>
  <c r="BR170" i="7"/>
  <c r="BS170" i="7" s="1"/>
  <c r="BS84" i="7"/>
  <c r="BT84" i="7"/>
  <c r="BT41" i="7"/>
  <c r="BS41" i="7"/>
  <c r="BS70" i="7"/>
  <c r="BT70" i="7"/>
  <c r="BT29" i="7"/>
  <c r="BS29" i="7"/>
  <c r="BS71" i="7"/>
  <c r="BT71" i="7"/>
  <c r="BT13" i="7"/>
  <c r="BS13" i="7"/>
  <c r="BS60" i="7"/>
  <c r="BT60" i="7"/>
  <c r="BS45" i="7"/>
  <c r="BT45" i="7"/>
  <c r="BS136" i="7"/>
  <c r="BT136" i="7"/>
  <c r="BS21" i="7"/>
  <c r="BT21" i="7"/>
  <c r="BT94" i="7"/>
  <c r="BS94" i="7"/>
  <c r="BS146" i="7"/>
  <c r="BT146" i="7"/>
  <c r="BS165" i="7"/>
  <c r="BT165" i="7"/>
  <c r="BT49" i="7"/>
  <c r="BS49" i="7"/>
  <c r="BS122" i="7"/>
  <c r="BT122" i="7"/>
  <c r="BS11" i="7"/>
  <c r="BT11" i="7"/>
  <c r="BT184" i="7"/>
  <c r="BS184" i="7"/>
  <c r="BS96" i="7"/>
  <c r="BT96" i="7"/>
  <c r="BS85" i="7"/>
  <c r="BT85" i="7"/>
  <c r="BS57" i="7"/>
  <c r="BT57" i="7"/>
  <c r="BT87" i="7"/>
  <c r="BS87" i="7"/>
  <c r="BT69" i="7"/>
  <c r="BS69" i="7"/>
  <c r="BS72" i="7"/>
  <c r="BT72" i="7"/>
  <c r="BS66" i="7"/>
  <c r="BT66" i="7"/>
  <c r="BS118" i="7"/>
  <c r="BT118" i="7"/>
  <c r="BS145" i="7"/>
  <c r="BT145" i="7"/>
  <c r="BT182" i="7"/>
  <c r="BS182" i="7"/>
  <c r="BS139" i="7"/>
  <c r="BT139" i="7"/>
  <c r="BS33" i="7"/>
  <c r="BT33" i="7"/>
  <c r="BS68" i="7"/>
  <c r="BT68" i="7"/>
  <c r="BS17" i="7"/>
  <c r="BT17" i="7"/>
  <c r="BT8" i="7"/>
  <c r="BS8" i="7"/>
  <c r="BT181" i="7"/>
  <c r="BS181" i="7"/>
  <c r="BS65" i="7"/>
  <c r="BT65" i="7"/>
  <c r="BS138" i="7"/>
  <c r="BT138" i="7"/>
  <c r="BT27" i="7"/>
  <c r="BS27" i="7"/>
  <c r="BS119" i="7"/>
  <c r="BT119" i="7"/>
  <c r="BS112" i="7"/>
  <c r="BT112" i="7"/>
  <c r="BS125" i="7"/>
  <c r="BT125" i="7"/>
  <c r="BS97" i="7"/>
  <c r="BT97" i="7"/>
  <c r="BS99" i="7"/>
  <c r="BT99" i="7"/>
  <c r="BS113" i="7"/>
  <c r="BT113" i="7"/>
  <c r="BS88" i="7"/>
  <c r="BT88" i="7"/>
  <c r="BS180" i="7"/>
  <c r="BT180" i="7"/>
  <c r="BS30" i="7"/>
  <c r="BT30" i="7"/>
  <c r="BT120" i="7"/>
  <c r="BS120" i="7"/>
  <c r="BS9" i="7"/>
  <c r="BT9" i="7"/>
  <c r="BS46" i="7"/>
  <c r="BT46" i="7"/>
  <c r="BS6" i="7"/>
  <c r="BR4" i="7"/>
  <c r="BT6" i="7"/>
  <c r="BS101" i="7"/>
  <c r="BT101" i="7"/>
  <c r="BS20" i="7"/>
  <c r="BT20" i="7"/>
  <c r="BS77" i="7"/>
  <c r="BT77" i="7"/>
  <c r="BS150" i="7"/>
  <c r="BT150" i="7"/>
  <c r="BS39" i="7"/>
  <c r="BT39" i="7"/>
  <c r="BS124" i="7"/>
  <c r="BT124" i="7"/>
  <c r="BS153" i="7"/>
  <c r="BT153" i="7"/>
  <c r="BS114" i="7"/>
  <c r="BT114" i="7"/>
  <c r="BS141" i="7"/>
  <c r="BT141" i="7"/>
  <c r="BT115" i="7"/>
  <c r="BS115" i="7"/>
  <c r="BS174" i="7"/>
  <c r="BT174" i="7"/>
  <c r="BS100" i="7"/>
  <c r="BT100" i="7"/>
  <c r="BS134" i="7"/>
  <c r="BT134" i="7"/>
  <c r="BS90" i="7"/>
  <c r="BT90" i="7"/>
  <c r="BS36" i="7"/>
  <c r="BT36" i="7"/>
  <c r="BS47" i="7"/>
  <c r="BT47" i="7"/>
  <c r="BS93" i="7"/>
  <c r="BT93" i="7"/>
  <c r="BS167" i="7"/>
  <c r="BT167" i="7"/>
  <c r="BS55" i="7"/>
  <c r="BT55" i="7"/>
  <c r="BS140" i="7"/>
  <c r="BT140" i="7"/>
  <c r="BT126" i="7"/>
  <c r="BS126" i="7"/>
  <c r="BS127" i="7"/>
  <c r="BT127" i="7"/>
  <c r="BS116" i="7"/>
  <c r="BT116" i="7"/>
  <c r="BS61" i="7"/>
  <c r="BT61" i="7"/>
  <c r="BS166" i="7"/>
  <c r="BT166" i="7"/>
  <c r="BS102" i="7"/>
  <c r="BT102" i="7"/>
  <c r="BS89" i="7"/>
  <c r="BT89" i="7"/>
  <c r="BS179" i="7"/>
  <c r="BT179" i="7"/>
  <c r="BS19" i="7"/>
  <c r="BT19" i="7"/>
  <c r="BS48" i="7"/>
  <c r="BT48" i="7"/>
  <c r="BS147" i="7"/>
  <c r="BT147" i="7"/>
  <c r="BS109" i="7"/>
  <c r="BT109" i="7"/>
  <c r="BT10" i="7"/>
  <c r="BS10" i="7"/>
  <c r="BS183" i="7"/>
  <c r="BT183" i="7"/>
  <c r="BT67" i="7"/>
  <c r="BS67" i="7"/>
  <c r="BS152" i="7"/>
  <c r="BT152" i="7"/>
  <c r="BT142" i="7"/>
  <c r="BS142" i="7"/>
  <c r="BS143" i="7"/>
  <c r="BT143" i="7"/>
  <c r="BT132" i="7"/>
  <c r="BR130" i="7"/>
  <c r="BS130" i="7" s="1"/>
  <c r="BS132" i="7"/>
  <c r="BS108" i="7"/>
  <c r="BT108" i="7"/>
  <c r="BS123" i="7"/>
  <c r="BT123" i="7"/>
  <c r="BS31" i="7"/>
  <c r="BT31" i="7"/>
  <c r="BT62" i="7"/>
  <c r="BS62" i="7"/>
  <c r="BS151" i="7"/>
  <c r="BT151" i="7"/>
  <c r="BS44" i="7"/>
  <c r="BT44" i="7"/>
  <c r="BS74" i="7"/>
  <c r="BT74" i="7"/>
  <c r="BS178" i="7"/>
  <c r="BT178" i="7"/>
  <c r="BS73" i="7"/>
  <c r="BT73" i="7"/>
  <c r="BT63" i="7"/>
  <c r="BS63" i="7"/>
  <c r="BS64" i="7"/>
  <c r="BT64" i="7"/>
  <c r="BT121" i="7"/>
  <c r="BS121" i="7"/>
  <c r="BS26" i="7"/>
  <c r="BT26" i="7"/>
  <c r="BR24" i="7"/>
  <c r="BS24" i="7" s="1"/>
  <c r="BT7" i="7"/>
  <c r="BS7" i="7"/>
  <c r="BS83" i="7"/>
  <c r="BT83" i="7"/>
  <c r="BS173" i="7"/>
  <c r="BT173" i="7"/>
  <c r="BR156" i="7"/>
  <c r="BS156" i="7" s="1"/>
  <c r="BS158" i="7"/>
  <c r="BS160" i="7"/>
  <c r="BT160" i="7"/>
  <c r="BS144" i="7"/>
  <c r="BT144" i="7"/>
  <c r="BS16" i="7"/>
  <c r="BT16" i="7"/>
  <c r="BS18" i="7"/>
  <c r="BT18" i="7"/>
  <c r="BS32" i="7"/>
  <c r="BT32" i="7"/>
  <c r="BS163" i="7"/>
  <c r="BT163" i="7"/>
  <c r="BT91" i="7"/>
  <c r="BS91" i="7"/>
  <c r="BS76" i="7"/>
  <c r="BT76" i="7"/>
  <c r="BT137" i="7"/>
  <c r="BS137" i="7"/>
  <c r="BS38" i="7"/>
  <c r="BT38" i="7"/>
  <c r="BT75" i="7"/>
  <c r="BS75" i="7"/>
  <c r="BS95" i="7"/>
  <c r="BT95" i="7"/>
  <c r="BT12" i="7"/>
  <c r="BS12" i="7"/>
  <c r="BS185" i="7"/>
  <c r="BT185" i="7"/>
  <c r="BS175" i="7"/>
  <c r="BT175" i="7"/>
  <c r="BS176" i="7"/>
  <c r="BT176" i="7"/>
  <c r="BT161" i="7"/>
  <c r="BS161" i="7"/>
  <c r="BT34" i="7"/>
  <c r="BS34" i="7"/>
  <c r="BS42" i="7"/>
  <c r="BT42" i="7"/>
  <c r="BS43" i="7"/>
  <c r="BT43" i="7"/>
  <c r="BS58" i="7"/>
  <c r="BT58" i="7"/>
  <c r="BS162" i="7"/>
  <c r="BT162" i="7"/>
  <c r="BS107" i="7"/>
  <c r="BR105" i="7"/>
  <c r="BS105" i="7" s="1"/>
  <c r="BT107" i="7"/>
  <c r="BS92" i="7"/>
  <c r="BT92" i="7"/>
  <c r="BT149" i="7"/>
  <c r="BS149" i="7"/>
  <c r="BS54" i="7"/>
  <c r="BR52" i="7"/>
  <c r="BS52" i="7" s="1"/>
  <c r="BT54" i="7"/>
  <c r="BT135" i="7"/>
  <c r="BS135" i="7"/>
  <c r="BS111" i="7"/>
  <c r="BT111" i="7"/>
  <c r="BS28" i="7"/>
  <c r="BT28" i="7"/>
  <c r="BS186" i="7"/>
  <c r="BT186" i="7"/>
  <c r="BT187" i="7"/>
  <c r="BS187" i="7"/>
  <c r="BS15" i="7"/>
  <c r="BT15" i="7"/>
  <c r="BS188" i="7"/>
  <c r="BT188" i="7"/>
  <c r="BS177" i="7"/>
  <c r="BT177" i="7"/>
  <c r="C193" i="15"/>
  <c r="BW101" i="7"/>
  <c r="BX101" i="7" s="1"/>
  <c r="BC94" i="7"/>
  <c r="BD94" i="7" s="1"/>
  <c r="BB94" i="7"/>
  <c r="BK101" i="7"/>
  <c r="BL101" i="7"/>
  <c r="BM101" i="7" s="1"/>
  <c r="BB101" i="7"/>
  <c r="BC101" i="7"/>
  <c r="BD101" i="7" s="1"/>
  <c r="BW88" i="7"/>
  <c r="BX88" i="7" s="1"/>
  <c r="BL102" i="7"/>
  <c r="BM102" i="7" s="1"/>
  <c r="BK102" i="7"/>
  <c r="Z94" i="7"/>
  <c r="Y94" i="7"/>
  <c r="BW102" i="7"/>
  <c r="BX102" i="7" s="1"/>
  <c r="F88" i="7"/>
  <c r="G88" i="7"/>
  <c r="F94" i="7"/>
  <c r="G94" i="7"/>
  <c r="BB88" i="7"/>
  <c r="BC88" i="7"/>
  <c r="BD88" i="7" s="1"/>
  <c r="Z101" i="7"/>
  <c r="Y101" i="7"/>
  <c r="BB102" i="7"/>
  <c r="BC102" i="7"/>
  <c r="BD102" i="7" s="1"/>
  <c r="F102" i="7"/>
  <c r="G102" i="7"/>
  <c r="F101" i="7"/>
  <c r="G101" i="7"/>
  <c r="Z88" i="7"/>
  <c r="Y88" i="7"/>
  <c r="BW94" i="7"/>
  <c r="BX94" i="7" s="1"/>
  <c r="BL94" i="7"/>
  <c r="BM94" i="7" s="1"/>
  <c r="BK94" i="7"/>
  <c r="Y102" i="7"/>
  <c r="Z102" i="7"/>
  <c r="BL88" i="7"/>
  <c r="BM88" i="7" s="1"/>
  <c r="BK88" i="7"/>
  <c r="AA96" i="15"/>
  <c r="Y96" i="15"/>
  <c r="W96" i="15" s="1"/>
  <c r="AA90" i="15"/>
  <c r="Y90" i="15"/>
  <c r="W90" i="15" s="1"/>
  <c r="AA103" i="15"/>
  <c r="Y103" i="15"/>
  <c r="W103" i="15" s="1"/>
  <c r="BX163" i="7"/>
  <c r="G186" i="7"/>
  <c r="F186" i="7"/>
  <c r="F85" i="7"/>
  <c r="G85" i="7"/>
  <c r="BL133" i="7"/>
  <c r="BM133" i="7" s="1"/>
  <c r="BK133" i="7"/>
  <c r="BW174" i="7"/>
  <c r="BX174" i="7" s="1"/>
  <c r="BC186" i="7"/>
  <c r="BD186" i="7" s="1"/>
  <c r="BB186" i="7"/>
  <c r="BB174" i="7"/>
  <c r="BC174" i="7"/>
  <c r="BD174" i="7" s="1"/>
  <c r="Z174" i="7"/>
  <c r="Y174" i="7"/>
  <c r="G174" i="7"/>
  <c r="F174" i="7"/>
  <c r="BW177" i="7"/>
  <c r="BX177" i="7" s="1"/>
  <c r="F179" i="7"/>
  <c r="G179" i="7"/>
  <c r="BK134" i="7"/>
  <c r="BL134" i="7"/>
  <c r="BM134" i="7" s="1"/>
  <c r="F177" i="7"/>
  <c r="G177" i="7"/>
  <c r="BB85" i="7"/>
  <c r="BC85" i="7"/>
  <c r="BD85" i="7" s="1"/>
  <c r="F133" i="7"/>
  <c r="G133" i="7"/>
  <c r="Z186" i="7"/>
  <c r="Y186" i="7"/>
  <c r="BK174" i="7"/>
  <c r="BL174" i="7"/>
  <c r="BM174" i="7" s="1"/>
  <c r="BX166" i="7"/>
  <c r="BX175" i="7"/>
  <c r="BL186" i="7"/>
  <c r="BM186" i="7" s="1"/>
  <c r="BK186" i="7"/>
  <c r="BW179" i="7"/>
  <c r="BX179" i="7" s="1"/>
  <c r="BW85" i="7"/>
  <c r="BX85" i="7" s="1"/>
  <c r="BX183" i="7"/>
  <c r="BL177" i="7"/>
  <c r="BM177" i="7" s="1"/>
  <c r="BK177" i="7"/>
  <c r="BB133" i="7"/>
  <c r="BC133" i="7"/>
  <c r="BD133" i="7" s="1"/>
  <c r="BX162" i="7"/>
  <c r="BX185" i="7"/>
  <c r="BW186" i="7"/>
  <c r="BX186" i="7" s="1"/>
  <c r="BW133" i="7"/>
  <c r="BX133" i="7" s="1"/>
  <c r="Y179" i="7"/>
  <c r="Z179" i="7"/>
  <c r="BX178" i="7"/>
  <c r="G134" i="7"/>
  <c r="F134" i="7"/>
  <c r="BW134" i="7"/>
  <c r="BX134" i="7" s="1"/>
  <c r="BK179" i="7"/>
  <c r="BL179" i="7"/>
  <c r="BM179" i="7" s="1"/>
  <c r="BX187" i="7"/>
  <c r="BX164" i="7"/>
  <c r="Z177" i="7"/>
  <c r="Y177" i="7"/>
  <c r="BC177" i="7"/>
  <c r="BD177" i="7" s="1"/>
  <c r="BB177" i="7"/>
  <c r="Y133" i="7"/>
  <c r="Z133" i="7"/>
  <c r="BL85" i="7"/>
  <c r="BM85" i="7" s="1"/>
  <c r="BK85" i="7"/>
  <c r="BB179" i="7"/>
  <c r="BC179" i="7"/>
  <c r="BD179" i="7" s="1"/>
  <c r="BC134" i="7"/>
  <c r="BD134" i="7" s="1"/>
  <c r="BB134" i="7"/>
  <c r="BX180" i="7"/>
  <c r="Y85" i="7"/>
  <c r="Z85" i="7"/>
  <c r="Z134" i="7"/>
  <c r="Y134" i="7"/>
  <c r="AA188" i="15"/>
  <c r="Y188" i="15"/>
  <c r="W188" i="15" s="1"/>
  <c r="AA181" i="15"/>
  <c r="Y181" i="15"/>
  <c r="W181" i="15" s="1"/>
  <c r="AA179" i="15"/>
  <c r="Y179" i="15"/>
  <c r="W179" i="15" s="1"/>
  <c r="AA176" i="15"/>
  <c r="Y176" i="15"/>
  <c r="W176" i="15" s="1"/>
  <c r="AA87" i="15"/>
  <c r="Y87" i="15"/>
  <c r="W87" i="15" s="1"/>
  <c r="AA136" i="15"/>
  <c r="Y136" i="15"/>
  <c r="W136" i="15" s="1"/>
  <c r="AA135" i="15"/>
  <c r="Y135" i="15"/>
  <c r="W135" i="15" s="1"/>
  <c r="BX165" i="7"/>
  <c r="BX188" i="7"/>
  <c r="BX167" i="7"/>
  <c r="BX161" i="7"/>
  <c r="BX181" i="7"/>
  <c r="BX160" i="7"/>
  <c r="BX184" i="7"/>
  <c r="BX173" i="7"/>
  <c r="BX182" i="7"/>
  <c r="BX176" i="7"/>
  <c r="H36" i="21"/>
  <c r="AF52" i="7"/>
  <c r="AF4" i="7"/>
  <c r="AK170" i="7"/>
  <c r="AJ80" i="7"/>
  <c r="AL52" i="7"/>
  <c r="AF130" i="7"/>
  <c r="AF170" i="7"/>
  <c r="AJ105" i="7"/>
  <c r="AF80" i="7"/>
  <c r="AJ156" i="7"/>
  <c r="AJ24" i="7"/>
  <c r="AL105" i="7"/>
  <c r="AF156" i="7"/>
  <c r="AK130" i="7"/>
  <c r="AL156" i="7"/>
  <c r="AJ170" i="7"/>
  <c r="AK52" i="7"/>
  <c r="AI4" i="7"/>
  <c r="AL24" i="7"/>
  <c r="AL4" i="7"/>
  <c r="AL80" i="7"/>
  <c r="AK105" i="7"/>
  <c r="AL170" i="7"/>
  <c r="AJ130" i="7"/>
  <c r="AK156" i="7"/>
  <c r="AF105" i="7"/>
  <c r="AK4" i="7"/>
  <c r="AJ52" i="7"/>
  <c r="AK24" i="7"/>
  <c r="AJ4" i="7"/>
  <c r="AL130" i="7"/>
  <c r="AF24" i="7"/>
  <c r="AK80" i="7"/>
  <c r="BW115" i="7"/>
  <c r="BX115" i="7" s="1"/>
  <c r="BW21" i="7"/>
  <c r="BX21" i="7" s="1"/>
  <c r="BW114" i="7"/>
  <c r="BX114" i="7" s="1"/>
  <c r="BW20" i="7"/>
  <c r="BX20" i="7" s="1"/>
  <c r="BW76" i="7"/>
  <c r="BX76" i="7" s="1"/>
  <c r="BW91" i="7"/>
  <c r="BX91" i="7" s="1"/>
  <c r="BW153" i="7"/>
  <c r="BX153" i="7" s="1"/>
  <c r="BW138" i="7"/>
  <c r="BX138" i="7" s="1"/>
  <c r="BW48" i="7"/>
  <c r="BX48" i="7" s="1"/>
  <c r="BW107" i="7"/>
  <c r="BX107" i="7" s="1"/>
  <c r="BW16" i="7"/>
  <c r="BX16" i="7" s="1"/>
  <c r="BW109" i="7"/>
  <c r="BX109" i="7" s="1"/>
  <c r="BW15" i="7"/>
  <c r="BX15" i="7" s="1"/>
  <c r="BW70" i="7"/>
  <c r="BX70" i="7" s="1"/>
  <c r="BW14" i="7"/>
  <c r="BX14" i="7" s="1"/>
  <c r="BW146" i="7"/>
  <c r="BX146" i="7" s="1"/>
  <c r="BW60" i="7"/>
  <c r="BX60" i="7" s="1"/>
  <c r="BW31" i="7"/>
  <c r="BX31" i="7" s="1"/>
  <c r="BW127" i="7"/>
  <c r="BX127" i="7" s="1"/>
  <c r="BW42" i="7"/>
  <c r="BX42" i="7" s="1"/>
  <c r="BW99" i="7"/>
  <c r="BX99" i="7" s="1"/>
  <c r="BW65" i="7"/>
  <c r="BX65" i="7" s="1"/>
  <c r="BW98" i="7"/>
  <c r="BX98" i="7" s="1"/>
  <c r="BW64" i="7"/>
  <c r="BX64" i="7" s="1"/>
  <c r="BW147" i="7"/>
  <c r="BX147" i="7" s="1"/>
  <c r="BW61" i="7"/>
  <c r="BX61" i="7" s="1"/>
  <c r="BW139" i="7"/>
  <c r="BX139" i="7" s="1"/>
  <c r="BW49" i="7"/>
  <c r="BX49" i="7" s="1"/>
  <c r="BW122" i="7"/>
  <c r="BX122" i="7" s="1"/>
  <c r="BW35" i="7"/>
  <c r="BX35" i="7" s="1"/>
  <c r="BW93" i="7"/>
  <c r="BX93" i="7" s="1"/>
  <c r="BW9" i="7"/>
  <c r="BX9" i="7" s="1"/>
  <c r="BW92" i="7"/>
  <c r="BX92" i="7" s="1"/>
  <c r="BW28" i="7"/>
  <c r="BX28" i="7" s="1"/>
  <c r="BW140" i="7"/>
  <c r="BX140" i="7" s="1"/>
  <c r="BW54" i="7"/>
  <c r="BX54" i="7" s="1"/>
  <c r="BW43" i="7"/>
  <c r="BX43" i="7" s="1"/>
  <c r="BW125" i="7"/>
  <c r="BX125" i="7" s="1"/>
  <c r="BW116" i="7"/>
  <c r="BX116" i="7" s="1"/>
  <c r="BW26" i="7"/>
  <c r="BX26" i="7" s="1"/>
  <c r="BW87" i="7"/>
  <c r="BX87" i="7" s="1"/>
  <c r="BW132" i="7"/>
  <c r="BX132" i="7" s="1"/>
  <c r="BW44" i="7"/>
  <c r="BX44" i="7" s="1"/>
  <c r="BW113" i="7"/>
  <c r="BX113" i="7" s="1"/>
  <c r="BW123" i="7"/>
  <c r="BX123" i="7" s="1"/>
  <c r="BW36" i="7"/>
  <c r="BX36" i="7" s="1"/>
  <c r="BW86" i="7"/>
  <c r="BX86" i="7" s="1"/>
  <c r="BW110" i="7"/>
  <c r="BX110" i="7" s="1"/>
  <c r="BW17" i="7"/>
  <c r="BX17" i="7" s="1"/>
  <c r="BW73" i="7"/>
  <c r="BX73" i="7" s="1"/>
  <c r="BW72" i="7"/>
  <c r="BX72" i="7" s="1"/>
  <c r="BW39" i="7"/>
  <c r="BX39" i="7" s="1"/>
  <c r="BW118" i="7"/>
  <c r="BX118" i="7" s="1"/>
  <c r="BW29" i="7"/>
  <c r="BX29" i="7" s="1"/>
  <c r="BW55" i="7"/>
  <c r="BX55" i="7" s="1"/>
  <c r="BW111" i="7"/>
  <c r="BX111" i="7" s="1"/>
  <c r="BW18" i="7"/>
  <c r="BX18" i="7" s="1"/>
  <c r="BW19" i="7"/>
  <c r="BX19" i="7" s="1"/>
  <c r="BW95" i="7"/>
  <c r="BX95" i="7" s="1"/>
  <c r="BW124" i="7"/>
  <c r="BX124" i="7" s="1"/>
  <c r="BW117" i="7"/>
  <c r="BX117" i="7" s="1"/>
  <c r="BW27" i="7"/>
  <c r="BX27" i="7" s="1"/>
  <c r="BW150" i="7"/>
  <c r="BX150" i="7" s="1"/>
  <c r="BW66" i="7"/>
  <c r="BX66" i="7" s="1"/>
  <c r="BW149" i="7"/>
  <c r="BX149" i="7" s="1"/>
  <c r="BW63" i="7"/>
  <c r="BX63" i="7" s="1"/>
  <c r="BW141" i="7"/>
  <c r="BX141" i="7" s="1"/>
  <c r="BW112" i="7"/>
  <c r="BX112" i="7" s="1"/>
  <c r="BW67" i="7"/>
  <c r="BX67" i="7" s="1"/>
  <c r="BW32" i="7"/>
  <c r="BX32" i="7" s="1"/>
  <c r="BW12" i="7"/>
  <c r="BX12" i="7" s="1"/>
  <c r="BW172" i="7"/>
  <c r="BX172" i="7" s="1"/>
  <c r="BW37" i="7"/>
  <c r="BX37" i="7" s="1"/>
  <c r="BW152" i="7"/>
  <c r="BX152" i="7" s="1"/>
  <c r="BW144" i="7"/>
  <c r="BX144" i="7" s="1"/>
  <c r="BW58" i="7"/>
  <c r="BX58" i="7" s="1"/>
  <c r="BW143" i="7"/>
  <c r="BX143" i="7" s="1"/>
  <c r="BW57" i="7"/>
  <c r="BX57" i="7" s="1"/>
  <c r="BW97" i="7"/>
  <c r="BW13" i="7"/>
  <c r="BX13" i="7" s="1"/>
  <c r="BW8" i="7"/>
  <c r="BX8" i="7" s="1"/>
  <c r="BW10" i="7"/>
  <c r="BX10" i="7" s="1"/>
  <c r="BW82" i="7"/>
  <c r="BX82" i="7" s="1"/>
  <c r="BW77" i="7"/>
  <c r="BX77" i="7" s="1"/>
  <c r="BW137" i="7"/>
  <c r="BX137" i="7" s="1"/>
  <c r="BW47" i="7"/>
  <c r="BX47" i="7" s="1"/>
  <c r="BW136" i="7"/>
  <c r="BX136" i="7" s="1"/>
  <c r="BW46" i="7"/>
  <c r="BX46" i="7" s="1"/>
  <c r="BW45" i="7"/>
  <c r="BX45" i="7" s="1"/>
  <c r="BW96" i="7"/>
  <c r="BX96" i="7" s="1"/>
  <c r="BW30" i="7"/>
  <c r="BX30" i="7" s="1"/>
  <c r="BW6" i="7"/>
  <c r="BX6" i="7" s="1"/>
  <c r="BW74" i="7"/>
  <c r="BX74" i="7" s="1"/>
  <c r="BW108" i="7"/>
  <c r="BX108" i="7" s="1"/>
  <c r="BW11" i="7"/>
  <c r="BX11" i="7" s="1"/>
  <c r="BW100" i="7"/>
  <c r="BX100" i="7" s="1"/>
  <c r="BW41" i="7"/>
  <c r="BX41" i="7" s="1"/>
  <c r="BW126" i="7"/>
  <c r="BX126" i="7" s="1"/>
  <c r="BW40" i="7"/>
  <c r="BX40" i="7" s="1"/>
  <c r="BW90" i="7"/>
  <c r="BX90" i="7" s="1"/>
  <c r="BW7" i="7"/>
  <c r="BX7" i="7" s="1"/>
  <c r="BW83" i="7"/>
  <c r="BX83" i="7" s="1"/>
  <c r="BW151" i="7"/>
  <c r="BX151" i="7" s="1"/>
  <c r="BW68" i="7"/>
  <c r="BX68" i="7" s="1"/>
  <c r="BW148" i="7"/>
  <c r="BX148" i="7" s="1"/>
  <c r="BW75" i="7"/>
  <c r="BX75" i="7" s="1"/>
  <c r="G173" i="7"/>
  <c r="F173" i="7"/>
  <c r="BK173" i="7"/>
  <c r="BL173" i="7"/>
  <c r="BM173" i="7" s="1"/>
  <c r="BB173" i="7"/>
  <c r="BC173" i="7"/>
  <c r="BD173" i="7" s="1"/>
  <c r="BC175" i="7"/>
  <c r="BD175" i="7" s="1"/>
  <c r="BB175" i="7"/>
  <c r="Z175" i="7"/>
  <c r="Y175" i="7"/>
  <c r="BK175" i="7"/>
  <c r="BL175" i="7"/>
  <c r="BM175" i="7" s="1"/>
  <c r="G175" i="7"/>
  <c r="F175" i="7"/>
  <c r="Y173" i="7"/>
  <c r="Z173" i="7"/>
  <c r="AA175" i="15"/>
  <c r="Y175" i="15"/>
  <c r="W175" i="15" s="1"/>
  <c r="AA177" i="15"/>
  <c r="Y177" i="15"/>
  <c r="W177" i="15" s="1"/>
  <c r="AA58" i="15"/>
  <c r="Y58" i="15"/>
  <c r="W58" i="15" s="1"/>
  <c r="AA160" i="15"/>
  <c r="Y160" i="15"/>
  <c r="W160" i="15" s="1"/>
  <c r="BK38" i="7"/>
  <c r="BL38" i="7"/>
  <c r="BM38" i="7" s="1"/>
  <c r="F38" i="7"/>
  <c r="G38" i="7"/>
  <c r="BC38" i="7"/>
  <c r="BD38" i="7" s="1"/>
  <c r="BB38" i="7"/>
  <c r="BW38" i="7"/>
  <c r="BX38" i="7" s="1"/>
  <c r="Z38" i="7"/>
  <c r="Y38" i="7"/>
  <c r="AA41" i="15"/>
  <c r="Y41" i="15"/>
  <c r="W41" i="15" s="1"/>
  <c r="AZ156" i="7"/>
  <c r="AV156" i="7"/>
  <c r="X156" i="7"/>
  <c r="Z156" i="7" s="1"/>
  <c r="AB158" i="15"/>
  <c r="AC158" i="15"/>
  <c r="AD158" i="15"/>
  <c r="Z158" i="15"/>
  <c r="AN156" i="7"/>
  <c r="BA156" i="7"/>
  <c r="BI156" i="7"/>
  <c r="BJ156" i="7"/>
  <c r="E156" i="7"/>
  <c r="O156" i="7"/>
  <c r="BW119" i="7"/>
  <c r="BX119" i="7" s="1"/>
  <c r="BW84" i="7"/>
  <c r="BX84" i="7" s="1"/>
  <c r="O105" i="7"/>
  <c r="O4" i="7"/>
  <c r="BW120" i="7"/>
  <c r="BX120" i="7" s="1"/>
  <c r="BW33" i="7"/>
  <c r="BX33" i="7" s="1"/>
  <c r="BW34" i="7"/>
  <c r="BX34" i="7" s="1"/>
  <c r="O52" i="7"/>
  <c r="O24" i="7"/>
  <c r="O130" i="7"/>
  <c r="BW121" i="7"/>
  <c r="BX121" i="7" s="1"/>
  <c r="O170" i="7"/>
  <c r="O80" i="7"/>
  <c r="AA178" i="15"/>
  <c r="Y178" i="15"/>
  <c r="W178" i="15" s="1"/>
  <c r="BK65" i="7"/>
  <c r="G49" i="7"/>
  <c r="F49" i="7"/>
  <c r="Y16" i="7"/>
  <c r="Z16" i="7"/>
  <c r="BB187" i="7"/>
  <c r="BC187" i="7"/>
  <c r="BD187" i="7" s="1"/>
  <c r="F151" i="7"/>
  <c r="G151" i="7"/>
  <c r="G137" i="7"/>
  <c r="F137" i="7"/>
  <c r="Y46" i="7"/>
  <c r="Z46" i="7"/>
  <c r="F43" i="7"/>
  <c r="G43" i="7"/>
  <c r="Z147" i="7"/>
  <c r="Y147" i="7"/>
  <c r="Y146" i="7"/>
  <c r="Z146" i="7"/>
  <c r="Y68" i="7"/>
  <c r="Z68" i="7"/>
  <c r="BB16" i="7"/>
  <c r="BC16" i="7"/>
  <c r="BD16" i="7" s="1"/>
  <c r="Y118" i="7"/>
  <c r="Z118" i="7"/>
  <c r="Z87" i="7"/>
  <c r="Y87" i="7"/>
  <c r="Y116" i="7"/>
  <c r="Z116" i="7"/>
  <c r="Y139" i="7"/>
  <c r="Z139" i="7"/>
  <c r="Y96" i="7"/>
  <c r="Z96" i="7"/>
  <c r="Y84" i="7"/>
  <c r="Z84" i="7"/>
  <c r="BK11" i="7"/>
  <c r="BL11" i="7"/>
  <c r="BM11" i="7" s="1"/>
  <c r="BC82" i="7"/>
  <c r="BD82" i="7" s="1"/>
  <c r="BB82" i="7"/>
  <c r="BL65" i="7"/>
  <c r="BM65" i="7" s="1"/>
  <c r="BC11" i="7"/>
  <c r="BD11" i="7" s="1"/>
  <c r="BB11" i="7"/>
  <c r="BC139" i="7"/>
  <c r="BD139" i="7" s="1"/>
  <c r="BB139" i="7"/>
  <c r="BL28" i="7"/>
  <c r="BM28" i="7" s="1"/>
  <c r="BK28" i="7"/>
  <c r="BL123" i="7"/>
  <c r="BM123" i="7" s="1"/>
  <c r="BK123" i="7"/>
  <c r="BK76" i="7"/>
  <c r="BL76" i="7"/>
  <c r="BM76" i="7" s="1"/>
  <c r="BL139" i="7"/>
  <c r="BM139" i="7" s="1"/>
  <c r="BK139" i="7"/>
  <c r="BB42" i="7"/>
  <c r="BC42" i="7"/>
  <c r="BD42" i="7" s="1"/>
  <c r="BC108" i="7"/>
  <c r="BD108" i="7" s="1"/>
  <c r="BB108" i="7"/>
  <c r="BK116" i="7"/>
  <c r="BL116" i="7"/>
  <c r="BM116" i="7" s="1"/>
  <c r="BC183" i="7"/>
  <c r="BD183" i="7" s="1"/>
  <c r="BB183" i="7"/>
  <c r="BL166" i="7"/>
  <c r="BM166" i="7" s="1"/>
  <c r="BK166" i="7"/>
  <c r="BK115" i="7"/>
  <c r="BL115" i="7"/>
  <c r="BM115" i="7" s="1"/>
  <c r="BK137" i="7"/>
  <c r="BL137" i="7"/>
  <c r="BM137" i="7" s="1"/>
  <c r="BC124" i="7"/>
  <c r="BD124" i="7" s="1"/>
  <c r="BB124" i="7"/>
  <c r="BK82" i="7"/>
  <c r="BL82" i="7"/>
  <c r="BM82" i="7" s="1"/>
  <c r="F116" i="7"/>
  <c r="G116" i="7"/>
  <c r="BK54" i="7"/>
  <c r="BL54" i="7"/>
  <c r="BM54" i="7" s="1"/>
  <c r="BL33" i="7"/>
  <c r="BM33" i="7" s="1"/>
  <c r="BK33" i="7"/>
  <c r="BK89" i="7"/>
  <c r="BL89" i="7"/>
  <c r="BM89" i="7" s="1"/>
  <c r="F153" i="7"/>
  <c r="G153" i="7"/>
  <c r="G120" i="7"/>
  <c r="F120" i="7"/>
  <c r="F59" i="7"/>
  <c r="G59" i="7"/>
  <c r="F14" i="7"/>
  <c r="G14" i="7"/>
  <c r="G125" i="7"/>
  <c r="F125" i="7"/>
  <c r="F61" i="7"/>
  <c r="G61" i="7"/>
  <c r="F93" i="7"/>
  <c r="G93" i="7"/>
  <c r="F73" i="7"/>
  <c r="G73" i="7"/>
  <c r="F139" i="7"/>
  <c r="G139" i="7"/>
  <c r="F164" i="7"/>
  <c r="G164" i="7"/>
  <c r="G172" i="7"/>
  <c r="F172" i="7"/>
  <c r="F89" i="7"/>
  <c r="G89" i="7"/>
  <c r="Y149" i="7"/>
  <c r="Z149" i="7"/>
  <c r="F113" i="7"/>
  <c r="G113" i="7"/>
  <c r="F27" i="7"/>
  <c r="G27" i="7"/>
  <c r="F39" i="7"/>
  <c r="G39" i="7"/>
  <c r="G167" i="7"/>
  <c r="F167" i="7"/>
  <c r="G96" i="7"/>
  <c r="F96" i="7"/>
  <c r="F187" i="7"/>
  <c r="G187" i="7"/>
  <c r="Z158" i="7"/>
  <c r="Y158" i="7"/>
  <c r="F185" i="7"/>
  <c r="G185" i="7"/>
  <c r="Y167" i="7"/>
  <c r="Z167" i="7"/>
  <c r="Y90" i="7"/>
  <c r="Z90" i="7"/>
  <c r="Z152" i="7"/>
  <c r="Y152" i="7"/>
  <c r="BB13" i="7"/>
  <c r="BC13" i="7"/>
  <c r="BD13" i="7" s="1"/>
  <c r="Z143" i="7"/>
  <c r="Y143" i="7"/>
  <c r="Z126" i="7"/>
  <c r="Y126" i="7"/>
  <c r="BB165" i="7"/>
  <c r="BC165" i="7"/>
  <c r="BD165" i="7" s="1"/>
  <c r="Z132" i="7"/>
  <c r="Y132" i="7"/>
  <c r="Y161" i="7"/>
  <c r="Z161" i="7"/>
  <c r="Z86" i="7"/>
  <c r="Y86" i="7"/>
  <c r="Z114" i="7"/>
  <c r="Y114" i="7"/>
  <c r="BK73" i="7"/>
  <c r="BL73" i="7"/>
  <c r="BM73" i="7" s="1"/>
  <c r="BL9" i="7"/>
  <c r="BM9" i="7" s="1"/>
  <c r="BK9" i="7"/>
  <c r="BC31" i="7"/>
  <c r="BD31" i="7" s="1"/>
  <c r="BB31" i="7"/>
  <c r="BC126" i="7"/>
  <c r="BD126" i="7" s="1"/>
  <c r="BB126" i="7"/>
  <c r="BB136" i="7"/>
  <c r="BC136" i="7"/>
  <c r="BD136" i="7" s="1"/>
  <c r="BL63" i="7"/>
  <c r="BM63" i="7" s="1"/>
  <c r="BK63" i="7"/>
  <c r="BL47" i="7"/>
  <c r="BM47" i="7" s="1"/>
  <c r="BK47" i="7"/>
  <c r="BK117" i="7"/>
  <c r="BL117" i="7"/>
  <c r="BM117" i="7" s="1"/>
  <c r="BK167" i="7"/>
  <c r="BL167" i="7"/>
  <c r="BM167" i="7" s="1"/>
  <c r="BC39" i="7"/>
  <c r="BD39" i="7" s="1"/>
  <c r="BB39" i="7"/>
  <c r="BB151" i="7"/>
  <c r="BC151" i="7"/>
  <c r="BD151" i="7" s="1"/>
  <c r="BB180" i="7"/>
  <c r="BC180" i="7"/>
  <c r="BD180" i="7" s="1"/>
  <c r="BK160" i="7"/>
  <c r="BL160" i="7"/>
  <c r="BM160" i="7" s="1"/>
  <c r="BK165" i="7"/>
  <c r="BL165" i="7"/>
  <c r="BM165" i="7" s="1"/>
  <c r="BC121" i="7"/>
  <c r="BD121" i="7" s="1"/>
  <c r="BB121" i="7"/>
  <c r="BK126" i="7"/>
  <c r="BL126" i="7"/>
  <c r="BM126" i="7" s="1"/>
  <c r="Z73" i="7"/>
  <c r="Y73" i="7"/>
  <c r="Z95" i="7"/>
  <c r="Y95" i="7"/>
  <c r="BC185" i="7"/>
  <c r="BD185" i="7" s="1"/>
  <c r="BB185" i="7"/>
  <c r="Y29" i="7"/>
  <c r="Z29" i="7"/>
  <c r="BC86" i="7"/>
  <c r="BD86" i="7" s="1"/>
  <c r="BB143" i="7"/>
  <c r="BC143" i="7"/>
  <c r="BD143" i="7" s="1"/>
  <c r="BK138" i="7"/>
  <c r="BL138" i="7"/>
  <c r="BM138" i="7" s="1"/>
  <c r="F36" i="7"/>
  <c r="G36" i="7"/>
  <c r="Z112" i="7"/>
  <c r="Y112" i="7"/>
  <c r="G152" i="7"/>
  <c r="F152" i="7"/>
  <c r="Y83" i="7"/>
  <c r="Z83" i="7"/>
  <c r="F146" i="7"/>
  <c r="G146" i="7"/>
  <c r="Y188" i="7"/>
  <c r="Z188" i="7"/>
  <c r="F176" i="7"/>
  <c r="G176" i="7"/>
  <c r="Y57" i="7"/>
  <c r="Z57" i="7"/>
  <c r="BB74" i="7"/>
  <c r="BC74" i="7"/>
  <c r="BD74" i="7" s="1"/>
  <c r="G138" i="7"/>
  <c r="F138" i="7"/>
  <c r="G76" i="7"/>
  <c r="F76" i="7"/>
  <c r="Z148" i="7"/>
  <c r="Y148" i="7"/>
  <c r="BW145" i="7"/>
  <c r="BX145" i="7" s="1"/>
  <c r="Z10" i="7"/>
  <c r="Y10" i="7"/>
  <c r="F57" i="7"/>
  <c r="G57" i="7"/>
  <c r="G161" i="7"/>
  <c r="F161" i="7"/>
  <c r="G160" i="7"/>
  <c r="F160" i="7"/>
  <c r="F19" i="7"/>
  <c r="G19" i="7"/>
  <c r="F121" i="7"/>
  <c r="G121" i="7"/>
  <c r="G126" i="7"/>
  <c r="F126" i="7"/>
  <c r="F148" i="7"/>
  <c r="G148" i="7"/>
  <c r="G63" i="7"/>
  <c r="F63" i="7"/>
  <c r="F69" i="7"/>
  <c r="G69" i="7"/>
  <c r="F84" i="7"/>
  <c r="G84" i="7"/>
  <c r="BC17" i="7"/>
  <c r="BD17" i="7" s="1"/>
  <c r="BB17" i="7"/>
  <c r="Z15" i="7"/>
  <c r="Y15" i="7"/>
  <c r="Z185" i="7"/>
  <c r="Y185" i="7"/>
  <c r="Y184" i="7"/>
  <c r="Z184" i="7"/>
  <c r="F182" i="7"/>
  <c r="G182" i="7"/>
  <c r="Y164" i="7"/>
  <c r="Z164" i="7"/>
  <c r="Y117" i="7"/>
  <c r="Z117" i="7"/>
  <c r="Z140" i="7"/>
  <c r="Y140" i="7"/>
  <c r="BB92" i="7"/>
  <c r="BC92" i="7"/>
  <c r="BD92" i="7" s="1"/>
  <c r="Y124" i="7"/>
  <c r="Z124" i="7"/>
  <c r="Z150" i="7"/>
  <c r="Y150" i="7"/>
  <c r="BC132" i="7"/>
  <c r="BD132" i="7" s="1"/>
  <c r="BB132" i="7"/>
  <c r="BL48" i="7"/>
  <c r="BM48" i="7" s="1"/>
  <c r="BK48" i="7"/>
  <c r="BC56" i="7"/>
  <c r="BD56" i="7" s="1"/>
  <c r="BB56" i="7"/>
  <c r="BC123" i="7"/>
  <c r="BD123" i="7" s="1"/>
  <c r="BB123" i="7"/>
  <c r="BC167" i="7"/>
  <c r="BD167" i="7" s="1"/>
  <c r="BB167" i="7"/>
  <c r="BK57" i="7"/>
  <c r="BL57" i="7"/>
  <c r="BM57" i="7" s="1"/>
  <c r="BK41" i="7"/>
  <c r="BL41" i="7"/>
  <c r="BM41" i="7" s="1"/>
  <c r="BL132" i="7"/>
  <c r="BM132" i="7" s="1"/>
  <c r="BK132" i="7"/>
  <c r="BK161" i="7"/>
  <c r="BL161" i="7"/>
  <c r="BM161" i="7" s="1"/>
  <c r="BC35" i="7"/>
  <c r="BD35" i="7" s="1"/>
  <c r="BB35" i="7"/>
  <c r="BB148" i="7"/>
  <c r="BC148" i="7"/>
  <c r="BD148" i="7" s="1"/>
  <c r="BC176" i="7"/>
  <c r="BD176" i="7" s="1"/>
  <c r="BB176" i="7"/>
  <c r="BL183" i="7"/>
  <c r="BM183" i="7" s="1"/>
  <c r="BK183" i="7"/>
  <c r="BC118" i="7"/>
  <c r="BD118" i="7" s="1"/>
  <c r="BB118" i="7"/>
  <c r="BL26" i="7"/>
  <c r="BM26" i="7" s="1"/>
  <c r="BK26" i="7"/>
  <c r="BL120" i="7"/>
  <c r="BM120" i="7" s="1"/>
  <c r="BK120" i="7"/>
  <c r="Z17" i="7"/>
  <c r="Y17" i="7"/>
  <c r="Y111" i="7"/>
  <c r="Z111" i="7"/>
  <c r="Y153" i="7"/>
  <c r="Z153" i="7"/>
  <c r="F95" i="7"/>
  <c r="G95" i="7"/>
  <c r="Y30" i="7"/>
  <c r="Z30" i="7"/>
  <c r="G119" i="7"/>
  <c r="F119" i="7"/>
  <c r="Y58" i="7"/>
  <c r="Z58" i="7"/>
  <c r="F92" i="7"/>
  <c r="G92" i="7"/>
  <c r="F21" i="7"/>
  <c r="G21" i="7"/>
  <c r="F20" i="7"/>
  <c r="G20" i="7"/>
  <c r="F31" i="7"/>
  <c r="G31" i="7"/>
  <c r="G165" i="7"/>
  <c r="F165" i="7"/>
  <c r="F114" i="7"/>
  <c r="G114" i="7"/>
  <c r="G135" i="7"/>
  <c r="F135" i="7"/>
  <c r="G98" i="7"/>
  <c r="F98" i="7"/>
  <c r="Z36" i="7"/>
  <c r="Y36" i="7"/>
  <c r="F16" i="7"/>
  <c r="G16" i="7"/>
  <c r="BB98" i="7"/>
  <c r="BC98" i="7"/>
  <c r="BD98" i="7" s="1"/>
  <c r="G122" i="7"/>
  <c r="F122" i="7"/>
  <c r="Y56" i="7"/>
  <c r="Z56" i="7"/>
  <c r="Y14" i="7"/>
  <c r="Z14" i="7"/>
  <c r="Z120" i="7"/>
  <c r="Y120" i="7"/>
  <c r="Y127" i="7"/>
  <c r="Z127" i="7"/>
  <c r="BB47" i="7"/>
  <c r="BC47" i="7"/>
  <c r="BD47" i="7" s="1"/>
  <c r="BK43" i="7"/>
  <c r="BL43" i="7"/>
  <c r="BM43" i="7" s="1"/>
  <c r="Z20" i="7"/>
  <c r="Y20" i="7"/>
  <c r="Y182" i="7"/>
  <c r="Z182" i="7"/>
  <c r="Z108" i="7"/>
  <c r="Y108" i="7"/>
  <c r="BL36" i="7"/>
  <c r="BM36" i="7" s="1"/>
  <c r="BK36" i="7"/>
  <c r="G180" i="7"/>
  <c r="F180" i="7"/>
  <c r="Z162" i="7"/>
  <c r="Y162" i="7"/>
  <c r="BL93" i="7"/>
  <c r="BM93" i="7" s="1"/>
  <c r="BK93" i="7"/>
  <c r="BC83" i="7"/>
  <c r="BD83" i="7" s="1"/>
  <c r="BB83" i="7"/>
  <c r="Y151" i="7"/>
  <c r="Z151" i="7"/>
  <c r="Y137" i="7"/>
  <c r="Z137" i="7"/>
  <c r="BK143" i="7"/>
  <c r="BL143" i="7"/>
  <c r="BM143" i="7" s="1"/>
  <c r="BB158" i="7"/>
  <c r="BC158" i="7"/>
  <c r="BD158" i="7" s="1"/>
  <c r="BK42" i="7"/>
  <c r="BL42" i="7"/>
  <c r="BM42" i="7" s="1"/>
  <c r="BB8" i="7"/>
  <c r="BC8" i="7"/>
  <c r="BD8" i="7" s="1"/>
  <c r="BB120" i="7"/>
  <c r="BC120" i="7"/>
  <c r="BD120" i="7" s="1"/>
  <c r="BB172" i="7"/>
  <c r="BC172" i="7"/>
  <c r="BD172" i="7" s="1"/>
  <c r="BK98" i="7"/>
  <c r="BL98" i="7"/>
  <c r="BM98" i="7" s="1"/>
  <c r="BB164" i="7"/>
  <c r="BC164" i="7"/>
  <c r="BD164" i="7" s="1"/>
  <c r="BK34" i="7"/>
  <c r="BL34" i="7"/>
  <c r="BM34" i="7" s="1"/>
  <c r="BK184" i="7"/>
  <c r="BL184" i="7"/>
  <c r="BM184" i="7" s="1"/>
  <c r="BC32" i="7"/>
  <c r="BD32" i="7" s="1"/>
  <c r="BB32" i="7"/>
  <c r="BB145" i="7"/>
  <c r="BK67" i="7"/>
  <c r="BL67" i="7"/>
  <c r="BM67" i="7" s="1"/>
  <c r="BK176" i="7"/>
  <c r="BL176" i="7"/>
  <c r="BM176" i="7" s="1"/>
  <c r="BK182" i="7"/>
  <c r="BL182" i="7"/>
  <c r="BM182" i="7" s="1"/>
  <c r="BC115" i="7"/>
  <c r="BD115" i="7" s="1"/>
  <c r="BB115" i="7"/>
  <c r="BK114" i="7"/>
  <c r="BL114" i="7"/>
  <c r="BM114" i="7" s="1"/>
  <c r="F111" i="7"/>
  <c r="G111" i="7"/>
  <c r="Z110" i="7"/>
  <c r="Y110" i="7"/>
  <c r="BB87" i="7"/>
  <c r="BC87" i="7"/>
  <c r="BD87" i="7" s="1"/>
  <c r="Y63" i="7"/>
  <c r="Z63" i="7"/>
  <c r="BK64" i="7"/>
  <c r="BL64" i="7"/>
  <c r="BM64" i="7" s="1"/>
  <c r="BB110" i="7"/>
  <c r="BC110" i="7"/>
  <c r="BD110" i="7" s="1"/>
  <c r="G108" i="7"/>
  <c r="F108" i="7"/>
  <c r="F65" i="7"/>
  <c r="G65" i="7"/>
  <c r="F60" i="7"/>
  <c r="G60" i="7"/>
  <c r="F64" i="7"/>
  <c r="G64" i="7"/>
  <c r="F46" i="7"/>
  <c r="G46" i="7"/>
  <c r="F149" i="7"/>
  <c r="G149" i="7"/>
  <c r="F142" i="7"/>
  <c r="G142" i="7"/>
  <c r="Y82" i="7"/>
  <c r="Z82" i="7"/>
  <c r="G9" i="7"/>
  <c r="F9" i="7"/>
  <c r="G110" i="7"/>
  <c r="F110" i="7"/>
  <c r="BC90" i="7"/>
  <c r="BD90" i="7" s="1"/>
  <c r="BB90" i="7"/>
  <c r="Z45" i="7"/>
  <c r="Y45" i="7"/>
  <c r="BC64" i="7"/>
  <c r="BD64" i="7" s="1"/>
  <c r="BB64" i="7"/>
  <c r="BL66" i="7"/>
  <c r="BM66" i="7" s="1"/>
  <c r="BK66" i="7"/>
  <c r="Y9" i="7"/>
  <c r="Z9" i="7"/>
  <c r="Y107" i="7"/>
  <c r="Z107" i="7"/>
  <c r="BK58" i="7"/>
  <c r="BL58" i="7"/>
  <c r="BM58" i="7" s="1"/>
  <c r="Y119" i="7"/>
  <c r="Z119" i="7"/>
  <c r="BC41" i="7"/>
  <c r="BD41" i="7" s="1"/>
  <c r="BB41" i="7"/>
  <c r="Y12" i="7"/>
  <c r="Z12" i="7"/>
  <c r="Y141" i="7"/>
  <c r="Z141" i="7"/>
  <c r="BB12" i="7"/>
  <c r="BC12" i="7"/>
  <c r="BD12" i="7" s="1"/>
  <c r="Y19" i="7"/>
  <c r="Z19" i="7"/>
  <c r="Y180" i="7"/>
  <c r="Z180" i="7"/>
  <c r="Y138" i="7"/>
  <c r="Z138" i="7"/>
  <c r="Z172" i="7"/>
  <c r="Y172" i="7"/>
  <c r="BC44" i="7"/>
  <c r="BD44" i="7" s="1"/>
  <c r="BB44" i="7"/>
  <c r="BK35" i="7"/>
  <c r="BL35" i="7"/>
  <c r="BM35" i="7" s="1"/>
  <c r="BL108" i="7"/>
  <c r="BM108" i="7" s="1"/>
  <c r="BK108" i="7"/>
  <c r="BB49" i="7"/>
  <c r="BC49" i="7"/>
  <c r="BD49" i="7" s="1"/>
  <c r="BC117" i="7"/>
  <c r="BD117" i="7" s="1"/>
  <c r="BB117" i="7"/>
  <c r="BL92" i="7"/>
  <c r="BM92" i="7" s="1"/>
  <c r="BK92" i="7"/>
  <c r="BC161" i="7"/>
  <c r="BD161" i="7" s="1"/>
  <c r="BB161" i="7"/>
  <c r="BL77" i="7"/>
  <c r="BM77" i="7" s="1"/>
  <c r="BK77" i="7"/>
  <c r="BK147" i="7"/>
  <c r="BL147" i="7"/>
  <c r="BM147" i="7" s="1"/>
  <c r="BK178" i="7"/>
  <c r="BL178" i="7"/>
  <c r="BM178" i="7" s="1"/>
  <c r="BC141" i="7"/>
  <c r="BD141" i="7" s="1"/>
  <c r="BB141" i="7"/>
  <c r="BL70" i="7"/>
  <c r="BM70" i="7" s="1"/>
  <c r="BK70" i="7"/>
  <c r="BC145" i="7"/>
  <c r="BD145" i="7" s="1"/>
  <c r="BK13" i="7"/>
  <c r="BL13" i="7"/>
  <c r="BM13" i="7" s="1"/>
  <c r="BK69" i="7"/>
  <c r="BL69" i="7"/>
  <c r="BM69" i="7" s="1"/>
  <c r="BK18" i="7"/>
  <c r="BL18" i="7"/>
  <c r="BM18" i="7" s="1"/>
  <c r="BC112" i="7"/>
  <c r="BD112" i="7" s="1"/>
  <c r="BB112" i="7"/>
  <c r="G109" i="7"/>
  <c r="F109" i="7"/>
  <c r="F68" i="7"/>
  <c r="G68" i="7"/>
  <c r="BL146" i="7"/>
  <c r="BM146" i="7" s="1"/>
  <c r="BK146" i="7"/>
  <c r="G58" i="7"/>
  <c r="F58" i="7"/>
  <c r="G141" i="7"/>
  <c r="F141" i="7"/>
  <c r="G118" i="7"/>
  <c r="F118" i="7"/>
  <c r="G48" i="7"/>
  <c r="F48" i="7"/>
  <c r="G107" i="7"/>
  <c r="F107" i="7"/>
  <c r="F47" i="7"/>
  <c r="G47" i="7"/>
  <c r="F33" i="7"/>
  <c r="G33" i="7"/>
  <c r="G136" i="7"/>
  <c r="F136" i="7"/>
  <c r="G18" i="7"/>
  <c r="F18" i="7"/>
  <c r="BB59" i="7"/>
  <c r="BC59" i="7"/>
  <c r="BD59" i="7" s="1"/>
  <c r="F124" i="7"/>
  <c r="G124" i="7"/>
  <c r="Y136" i="7"/>
  <c r="Z136" i="7"/>
  <c r="G42" i="7"/>
  <c r="F42" i="7"/>
  <c r="Y31" i="7"/>
  <c r="Z31" i="7"/>
  <c r="G145" i="7"/>
  <c r="F145" i="7"/>
  <c r="BK56" i="7"/>
  <c r="BL56" i="7"/>
  <c r="BM56" i="7" s="1"/>
  <c r="Y34" i="7"/>
  <c r="Z34" i="7"/>
  <c r="BB26" i="7"/>
  <c r="BC26" i="7"/>
  <c r="BD26" i="7" s="1"/>
  <c r="BK125" i="7"/>
  <c r="BL125" i="7"/>
  <c r="BM125" i="7" s="1"/>
  <c r="Y44" i="7"/>
  <c r="Z44" i="7"/>
  <c r="Y145" i="7"/>
  <c r="Z145" i="7"/>
  <c r="BC28" i="7"/>
  <c r="BD28" i="7" s="1"/>
  <c r="BB28" i="7"/>
  <c r="BL119" i="7"/>
  <c r="BM119" i="7" s="1"/>
  <c r="BK119" i="7"/>
  <c r="Z109" i="7"/>
  <c r="Y109" i="7"/>
  <c r="BB34" i="7"/>
  <c r="BC34" i="7"/>
  <c r="BD34" i="7" s="1"/>
  <c r="Y8" i="7"/>
  <c r="Z8" i="7"/>
  <c r="Z163" i="7"/>
  <c r="Y163" i="7"/>
  <c r="BL109" i="7"/>
  <c r="BM109" i="7" s="1"/>
  <c r="BK109" i="7"/>
  <c r="Y65" i="7"/>
  <c r="Z65" i="7"/>
  <c r="BW69" i="7"/>
  <c r="BX69" i="7" s="1"/>
  <c r="Y160" i="7"/>
  <c r="Z160" i="7"/>
  <c r="Z176" i="7"/>
  <c r="Y176" i="7"/>
  <c r="BC37" i="7"/>
  <c r="BD37" i="7" s="1"/>
  <c r="BB37" i="7"/>
  <c r="BK148" i="7"/>
  <c r="BL148" i="7"/>
  <c r="BM148" i="7" s="1"/>
  <c r="BB46" i="7"/>
  <c r="BC46" i="7"/>
  <c r="BD46" i="7" s="1"/>
  <c r="BC114" i="7"/>
  <c r="BD114" i="7" s="1"/>
  <c r="BB114" i="7"/>
  <c r="BK142" i="7"/>
  <c r="BL142" i="7"/>
  <c r="BM142" i="7" s="1"/>
  <c r="BB76" i="7"/>
  <c r="BC76" i="7"/>
  <c r="BD76" i="7" s="1"/>
  <c r="BC188" i="7"/>
  <c r="BD188" i="7" s="1"/>
  <c r="BB188" i="7"/>
  <c r="BL71" i="7"/>
  <c r="BM71" i="7" s="1"/>
  <c r="BK71" i="7"/>
  <c r="BL140" i="7"/>
  <c r="BM140" i="7" s="1"/>
  <c r="BK140" i="7"/>
  <c r="BK158" i="7"/>
  <c r="BL158" i="7"/>
  <c r="BM158" i="7" s="1"/>
  <c r="BK19" i="7"/>
  <c r="BL19" i="7"/>
  <c r="BM19" i="7" s="1"/>
  <c r="BB127" i="7"/>
  <c r="BC127" i="7"/>
  <c r="BD127" i="7" s="1"/>
  <c r="BB138" i="7"/>
  <c r="BC138" i="7"/>
  <c r="BD138" i="7" s="1"/>
  <c r="BL61" i="7"/>
  <c r="BM61" i="7" s="1"/>
  <c r="BK61" i="7"/>
  <c r="BK30" i="7"/>
  <c r="BL30" i="7"/>
  <c r="BM30" i="7" s="1"/>
  <c r="BC75" i="7"/>
  <c r="BD75" i="7" s="1"/>
  <c r="BB75" i="7"/>
  <c r="BK60" i="7"/>
  <c r="BL60" i="7"/>
  <c r="BM60" i="7" s="1"/>
  <c r="BK12" i="7"/>
  <c r="BL12" i="7"/>
  <c r="BM12" i="7" s="1"/>
  <c r="BC107" i="7"/>
  <c r="BD107" i="7" s="1"/>
  <c r="BB107" i="7"/>
  <c r="G117" i="7"/>
  <c r="F117" i="7"/>
  <c r="G87" i="7"/>
  <c r="F87" i="7"/>
  <c r="G77" i="7"/>
  <c r="F77" i="7"/>
  <c r="Y69" i="7"/>
  <c r="Z69" i="7"/>
  <c r="BC67" i="7"/>
  <c r="BD67" i="7" s="1"/>
  <c r="BB67" i="7"/>
  <c r="BL121" i="7"/>
  <c r="BM121" i="7" s="1"/>
  <c r="BK121" i="7"/>
  <c r="BW142" i="7"/>
  <c r="BX142" i="7" s="1"/>
  <c r="G143" i="7"/>
  <c r="F143" i="7"/>
  <c r="G163" i="7"/>
  <c r="F163" i="7"/>
  <c r="F132" i="7"/>
  <c r="G132" i="7"/>
  <c r="G35" i="7"/>
  <c r="F35" i="7"/>
  <c r="F34" i="7"/>
  <c r="G34" i="7"/>
  <c r="BK136" i="7"/>
  <c r="BL136" i="7"/>
  <c r="BM136" i="7" s="1"/>
  <c r="G70" i="7"/>
  <c r="F70" i="7"/>
  <c r="Y47" i="7"/>
  <c r="Z47" i="7"/>
  <c r="BB14" i="7"/>
  <c r="BC14" i="7"/>
  <c r="BD14" i="7" s="1"/>
  <c r="G10" i="7"/>
  <c r="F10" i="7"/>
  <c r="F112" i="7"/>
  <c r="G112" i="7"/>
  <c r="G54" i="7"/>
  <c r="F54" i="7"/>
  <c r="F13" i="7"/>
  <c r="G13" i="7"/>
  <c r="G166" i="7"/>
  <c r="F166" i="7"/>
  <c r="Z71" i="7"/>
  <c r="Y71" i="7"/>
  <c r="Z33" i="7"/>
  <c r="Y33" i="7"/>
  <c r="G184" i="7"/>
  <c r="F184" i="7"/>
  <c r="Y166" i="7"/>
  <c r="Z166" i="7"/>
  <c r="BC54" i="7"/>
  <c r="BD54" i="7" s="1"/>
  <c r="BB54" i="7"/>
  <c r="Y144" i="7"/>
  <c r="Z144" i="7"/>
  <c r="BC77" i="7"/>
  <c r="BD77" i="7" s="1"/>
  <c r="BB77" i="7"/>
  <c r="BL188" i="7"/>
  <c r="BM188" i="7" s="1"/>
  <c r="BK188" i="7"/>
  <c r="Z41" i="7"/>
  <c r="Y41" i="7"/>
  <c r="BK99" i="7"/>
  <c r="BL99" i="7"/>
  <c r="BM99" i="7" s="1"/>
  <c r="G181" i="7"/>
  <c r="F181" i="7"/>
  <c r="Z181" i="7"/>
  <c r="Y181" i="7"/>
  <c r="BK181" i="7"/>
  <c r="BL181" i="7"/>
  <c r="BM181" i="7" s="1"/>
  <c r="Y26" i="7"/>
  <c r="Z26" i="7"/>
  <c r="Y76" i="7"/>
  <c r="Z76" i="7"/>
  <c r="BC20" i="7"/>
  <c r="BD20" i="7" s="1"/>
  <c r="BB20" i="7"/>
  <c r="BB162" i="7"/>
  <c r="BC162" i="7"/>
  <c r="BD162" i="7" s="1"/>
  <c r="F178" i="7"/>
  <c r="G178" i="7"/>
  <c r="Y178" i="7"/>
  <c r="Z178" i="7"/>
  <c r="BB29" i="7"/>
  <c r="BC29" i="7"/>
  <c r="BD29" i="7" s="1"/>
  <c r="BB152" i="7"/>
  <c r="BC152" i="7"/>
  <c r="BD152" i="7" s="1"/>
  <c r="BK72" i="7"/>
  <c r="BL72" i="7"/>
  <c r="BM72" i="7" s="1"/>
  <c r="BL141" i="7"/>
  <c r="BM141" i="7" s="1"/>
  <c r="BK141" i="7"/>
  <c r="BB43" i="7"/>
  <c r="BC43" i="7"/>
  <c r="BD43" i="7" s="1"/>
  <c r="BC111" i="7"/>
  <c r="BD111" i="7" s="1"/>
  <c r="BB111" i="7"/>
  <c r="BC184" i="7"/>
  <c r="BD184" i="7" s="1"/>
  <c r="BB184" i="7"/>
  <c r="BL62" i="7"/>
  <c r="BM62" i="7" s="1"/>
  <c r="BK62" i="7"/>
  <c r="BK14" i="7"/>
  <c r="BL14" i="7"/>
  <c r="BM14" i="7" s="1"/>
  <c r="BB65" i="7"/>
  <c r="BC65" i="7"/>
  <c r="BD65" i="7" s="1"/>
  <c r="BC125" i="7"/>
  <c r="BD125" i="7" s="1"/>
  <c r="BB125" i="7"/>
  <c r="BC135" i="7"/>
  <c r="BD135" i="7" s="1"/>
  <c r="BB135" i="7"/>
  <c r="BK7" i="7"/>
  <c r="BL7" i="7"/>
  <c r="BM7" i="7" s="1"/>
  <c r="BC72" i="7"/>
  <c r="BD72" i="7" s="1"/>
  <c r="BB72" i="7"/>
  <c r="BL10" i="7"/>
  <c r="BM10" i="7" s="1"/>
  <c r="BK10" i="7"/>
  <c r="BC150" i="7"/>
  <c r="BD150" i="7" s="1"/>
  <c r="BB150" i="7"/>
  <c r="Y135" i="7"/>
  <c r="Z135" i="7"/>
  <c r="Z100" i="7"/>
  <c r="Y100" i="7"/>
  <c r="Y125" i="7"/>
  <c r="Z125" i="7"/>
  <c r="Y60" i="7"/>
  <c r="Z60" i="7"/>
  <c r="BK16" i="7"/>
  <c r="BL16" i="7"/>
  <c r="BM16" i="7" s="1"/>
  <c r="BC45" i="7"/>
  <c r="BD45" i="7" s="1"/>
  <c r="BB45" i="7"/>
  <c r="BK144" i="7"/>
  <c r="BL144" i="7"/>
  <c r="BM144" i="7" s="1"/>
  <c r="G140" i="7"/>
  <c r="F140" i="7"/>
  <c r="G8" i="7"/>
  <c r="F8" i="7"/>
  <c r="G72" i="7"/>
  <c r="F72" i="7"/>
  <c r="G71" i="7"/>
  <c r="F71" i="7"/>
  <c r="F40" i="7"/>
  <c r="G40" i="7"/>
  <c r="Y93" i="7"/>
  <c r="Z93" i="7"/>
  <c r="F67" i="7"/>
  <c r="G67" i="7"/>
  <c r="G44" i="7"/>
  <c r="F44" i="7"/>
  <c r="G147" i="7"/>
  <c r="F147" i="7"/>
  <c r="F62" i="7"/>
  <c r="G62" i="7"/>
  <c r="Y72" i="7"/>
  <c r="Z72" i="7"/>
  <c r="Y55" i="7"/>
  <c r="Z55" i="7"/>
  <c r="Y70" i="7"/>
  <c r="Z70" i="7"/>
  <c r="BB182" i="7"/>
  <c r="BC182" i="7"/>
  <c r="BD182" i="7" s="1"/>
  <c r="Y21" i="7"/>
  <c r="Z21" i="7"/>
  <c r="BW158" i="7"/>
  <c r="BX158" i="7" s="1"/>
  <c r="Y165" i="7"/>
  <c r="Z165" i="7"/>
  <c r="Y27" i="7"/>
  <c r="Z27" i="7"/>
  <c r="BK113" i="7"/>
  <c r="BL113" i="7"/>
  <c r="BM113" i="7" s="1"/>
  <c r="Y11" i="7"/>
  <c r="Z11" i="7"/>
  <c r="Z39" i="7"/>
  <c r="Y39" i="7"/>
  <c r="Z61" i="7"/>
  <c r="Y61" i="7"/>
  <c r="BC18" i="7"/>
  <c r="BD18" i="7" s="1"/>
  <c r="BB18" i="7"/>
  <c r="BL17" i="7"/>
  <c r="BM17" i="7" s="1"/>
  <c r="BK17" i="7"/>
  <c r="Y18" i="7"/>
  <c r="Z18" i="7"/>
  <c r="BK87" i="7"/>
  <c r="BL87" i="7"/>
  <c r="BM87" i="7" s="1"/>
  <c r="BB97" i="7"/>
  <c r="BC97" i="7"/>
  <c r="BD97" i="7" s="1"/>
  <c r="BL135" i="7"/>
  <c r="BM135" i="7" s="1"/>
  <c r="BK135" i="7"/>
  <c r="BB40" i="7"/>
  <c r="BC40" i="7"/>
  <c r="BD40" i="7" s="1"/>
  <c r="BC109" i="7"/>
  <c r="BD109" i="7" s="1"/>
  <c r="BB109" i="7"/>
  <c r="BK124" i="7"/>
  <c r="BL124" i="7"/>
  <c r="BM124" i="7" s="1"/>
  <c r="BC181" i="7"/>
  <c r="BD181" i="7" s="1"/>
  <c r="BB181" i="7"/>
  <c r="BK162" i="7"/>
  <c r="BL162" i="7"/>
  <c r="BM162" i="7" s="1"/>
  <c r="BB73" i="7"/>
  <c r="BC73" i="7"/>
  <c r="BD73" i="7" s="1"/>
  <c r="BK55" i="7"/>
  <c r="BL55" i="7"/>
  <c r="BM55" i="7" s="1"/>
  <c r="BK31" i="7"/>
  <c r="BL31" i="7"/>
  <c r="BM31" i="7" s="1"/>
  <c r="BB30" i="7"/>
  <c r="BC30" i="7"/>
  <c r="BD30" i="7" s="1"/>
  <c r="BB122" i="7"/>
  <c r="BC122" i="7"/>
  <c r="BD122" i="7" s="1"/>
  <c r="BB166" i="7"/>
  <c r="BC166" i="7"/>
  <c r="BD166" i="7" s="1"/>
  <c r="BK96" i="7"/>
  <c r="BL96" i="7"/>
  <c r="BM96" i="7" s="1"/>
  <c r="BK45" i="7"/>
  <c r="BL45" i="7"/>
  <c r="BM45" i="7" s="1"/>
  <c r="BB69" i="7"/>
  <c r="BC69" i="7"/>
  <c r="BD69" i="7" s="1"/>
  <c r="BB147" i="7"/>
  <c r="BC147" i="7"/>
  <c r="BD147" i="7" s="1"/>
  <c r="BK68" i="7"/>
  <c r="BL68" i="7"/>
  <c r="BM68" i="7" s="1"/>
  <c r="G150" i="7"/>
  <c r="F150" i="7"/>
  <c r="BC100" i="7"/>
  <c r="BD100" i="7" s="1"/>
  <c r="BB100" i="7"/>
  <c r="BW59" i="7"/>
  <c r="BX59" i="7" s="1"/>
  <c r="F12" i="7"/>
  <c r="G12" i="7"/>
  <c r="G162" i="7"/>
  <c r="F162" i="7"/>
  <c r="G55" i="7"/>
  <c r="F55" i="7"/>
  <c r="Y123" i="7"/>
  <c r="Z123" i="7"/>
  <c r="F83" i="7"/>
  <c r="G83" i="7"/>
  <c r="G30" i="7"/>
  <c r="F30" i="7"/>
  <c r="G29" i="7"/>
  <c r="F29" i="7"/>
  <c r="F82" i="7"/>
  <c r="G82" i="7"/>
  <c r="G158" i="7"/>
  <c r="F158" i="7"/>
  <c r="BB19" i="7"/>
  <c r="BC19" i="7"/>
  <c r="BD19" i="7" s="1"/>
  <c r="F97" i="7"/>
  <c r="G97" i="7"/>
  <c r="G188" i="7"/>
  <c r="F188" i="7"/>
  <c r="F15" i="7"/>
  <c r="G15" i="7"/>
  <c r="Z92" i="7"/>
  <c r="Y92" i="7"/>
  <c r="BL49" i="7"/>
  <c r="BM49" i="7" s="1"/>
  <c r="BK49" i="7"/>
  <c r="Y13" i="7"/>
  <c r="Z13" i="7"/>
  <c r="F183" i="7"/>
  <c r="G183" i="7"/>
  <c r="Y183" i="7"/>
  <c r="Z183" i="7"/>
  <c r="Z66" i="7"/>
  <c r="Y66" i="7"/>
  <c r="Y7" i="7"/>
  <c r="Z7" i="7"/>
  <c r="BB71" i="7"/>
  <c r="BC71" i="7"/>
  <c r="BD71" i="7" s="1"/>
  <c r="Y77" i="7"/>
  <c r="Z77" i="7"/>
  <c r="BC93" i="7"/>
  <c r="BD93" i="7" s="1"/>
  <c r="BB93" i="7"/>
  <c r="Z97" i="7"/>
  <c r="Y97" i="7"/>
  <c r="BC15" i="7"/>
  <c r="BD15" i="7" s="1"/>
  <c r="BB15" i="7"/>
  <c r="BK27" i="7"/>
  <c r="BL27" i="7"/>
  <c r="BM27" i="7" s="1"/>
  <c r="Z48" i="7"/>
  <c r="Y48" i="7"/>
  <c r="BC95" i="7"/>
  <c r="BD95" i="7" s="1"/>
  <c r="BB95" i="7"/>
  <c r="BK163" i="7"/>
  <c r="BL163" i="7"/>
  <c r="BM163" i="7" s="1"/>
  <c r="BC36" i="7"/>
  <c r="BD36" i="7" s="1"/>
  <c r="BB36" i="7"/>
  <c r="BC153" i="7"/>
  <c r="BD153" i="7" s="1"/>
  <c r="BB153" i="7"/>
  <c r="BK118" i="7"/>
  <c r="BL118" i="7"/>
  <c r="BM118" i="7" s="1"/>
  <c r="BB178" i="7"/>
  <c r="BC178" i="7"/>
  <c r="BD178" i="7" s="1"/>
  <c r="BK185" i="7"/>
  <c r="BL185" i="7"/>
  <c r="BM185" i="7" s="1"/>
  <c r="BC70" i="7"/>
  <c r="BD70" i="7" s="1"/>
  <c r="BB70" i="7"/>
  <c r="BK97" i="7"/>
  <c r="BL97" i="7"/>
  <c r="BM97" i="7" s="1"/>
  <c r="BK8" i="7"/>
  <c r="BL8" i="7"/>
  <c r="BM8" i="7" s="1"/>
  <c r="BB9" i="7"/>
  <c r="BC9" i="7"/>
  <c r="BD9" i="7" s="1"/>
  <c r="BB119" i="7"/>
  <c r="BC119" i="7"/>
  <c r="BD119" i="7" s="1"/>
  <c r="BK90" i="7"/>
  <c r="BL90" i="7"/>
  <c r="BM90" i="7" s="1"/>
  <c r="BK39" i="7"/>
  <c r="BL39" i="7"/>
  <c r="BM39" i="7" s="1"/>
  <c r="BK110" i="7"/>
  <c r="BL110" i="7"/>
  <c r="BM110" i="7" s="1"/>
  <c r="BC63" i="7"/>
  <c r="BD63" i="7" s="1"/>
  <c r="BB63" i="7"/>
  <c r="BK44" i="7"/>
  <c r="BL44" i="7"/>
  <c r="BM44" i="7" s="1"/>
  <c r="BC144" i="7"/>
  <c r="BD144" i="7" s="1"/>
  <c r="BB144" i="7"/>
  <c r="BK59" i="7"/>
  <c r="BL59" i="7"/>
  <c r="BM59" i="7" s="1"/>
  <c r="F74" i="7"/>
  <c r="G74" i="7"/>
  <c r="F7" i="7"/>
  <c r="G7" i="7"/>
  <c r="BC58" i="7"/>
  <c r="BD58" i="7" s="1"/>
  <c r="BB58" i="7"/>
  <c r="BK122" i="7"/>
  <c r="BL122" i="7"/>
  <c r="BM122" i="7" s="1"/>
  <c r="BW89" i="7"/>
  <c r="BX89" i="7" s="1"/>
  <c r="F26" i="7"/>
  <c r="G26" i="7"/>
  <c r="F144" i="7"/>
  <c r="G144" i="7"/>
  <c r="F91" i="7"/>
  <c r="G91" i="7"/>
  <c r="Y49" i="7"/>
  <c r="Z49" i="7"/>
  <c r="F90" i="7"/>
  <c r="G90" i="7"/>
  <c r="G100" i="7"/>
  <c r="F100" i="7"/>
  <c r="G45" i="7"/>
  <c r="F45" i="7"/>
  <c r="G66" i="7"/>
  <c r="F66" i="7"/>
  <c r="Y122" i="7"/>
  <c r="Z122" i="7"/>
  <c r="G86" i="7"/>
  <c r="F86" i="7"/>
  <c r="Y64" i="7"/>
  <c r="Z64" i="7"/>
  <c r="F28" i="7"/>
  <c r="G28" i="7"/>
  <c r="Z91" i="7"/>
  <c r="Y91" i="7"/>
  <c r="Y43" i="7"/>
  <c r="Z43" i="7"/>
  <c r="Z28" i="7"/>
  <c r="Y28" i="7"/>
  <c r="Y99" i="7"/>
  <c r="Z99" i="7"/>
  <c r="Y40" i="7"/>
  <c r="Z40" i="7"/>
  <c r="BB62" i="7"/>
  <c r="BC62" i="7"/>
  <c r="BD62" i="7" s="1"/>
  <c r="Y62" i="7"/>
  <c r="Z62" i="7"/>
  <c r="BB84" i="7"/>
  <c r="BC84" i="7"/>
  <c r="BD84" i="7" s="1"/>
  <c r="Z142" i="7"/>
  <c r="Y142" i="7"/>
  <c r="Y37" i="7"/>
  <c r="Z37" i="7"/>
  <c r="Z74" i="7"/>
  <c r="Y74" i="7"/>
  <c r="BB91" i="7"/>
  <c r="BC91" i="7"/>
  <c r="BD91" i="7" s="1"/>
  <c r="BL187" i="7"/>
  <c r="BM187" i="7" s="1"/>
  <c r="BK187" i="7"/>
  <c r="BB33" i="7"/>
  <c r="BC33" i="7"/>
  <c r="BD33" i="7" s="1"/>
  <c r="BB149" i="7"/>
  <c r="BC149" i="7"/>
  <c r="BD149" i="7" s="1"/>
  <c r="BK112" i="7"/>
  <c r="BL112" i="7"/>
  <c r="BM112" i="7" s="1"/>
  <c r="BL20" i="7"/>
  <c r="BM20" i="7" s="1"/>
  <c r="BK20" i="7"/>
  <c r="BC66" i="7"/>
  <c r="BD66" i="7" s="1"/>
  <c r="BB66" i="7"/>
  <c r="BK91" i="7"/>
  <c r="BL91" i="7"/>
  <c r="BM91" i="7" s="1"/>
  <c r="BW56" i="7"/>
  <c r="BX56" i="7" s="1"/>
  <c r="BL46" i="7"/>
  <c r="BM46" i="7" s="1"/>
  <c r="BK46" i="7"/>
  <c r="BL111" i="7"/>
  <c r="BM111" i="7" s="1"/>
  <c r="BK111" i="7"/>
  <c r="BB7" i="7"/>
  <c r="BC7" i="7"/>
  <c r="BD7" i="7" s="1"/>
  <c r="BB116" i="7"/>
  <c r="BC116" i="7"/>
  <c r="BD116" i="7" s="1"/>
  <c r="BK84" i="7"/>
  <c r="BL84" i="7"/>
  <c r="BM84" i="7" s="1"/>
  <c r="BC163" i="7"/>
  <c r="BD163" i="7" s="1"/>
  <c r="BB163" i="7"/>
  <c r="BK32" i="7"/>
  <c r="BL32" i="7"/>
  <c r="BM32" i="7" s="1"/>
  <c r="BK151" i="7"/>
  <c r="BL151" i="7"/>
  <c r="BM151" i="7" s="1"/>
  <c r="BC60" i="7"/>
  <c r="BD60" i="7" s="1"/>
  <c r="BB60" i="7"/>
  <c r="BK83" i="7"/>
  <c r="BL83" i="7"/>
  <c r="BM83" i="7" s="1"/>
  <c r="BL37" i="7"/>
  <c r="BM37" i="7" s="1"/>
  <c r="BK37" i="7"/>
  <c r="BL107" i="7"/>
  <c r="BM107" i="7" s="1"/>
  <c r="BK107" i="7"/>
  <c r="BC140" i="7"/>
  <c r="BD140" i="7" s="1"/>
  <c r="BB140" i="7"/>
  <c r="BK152" i="7"/>
  <c r="BL152" i="7"/>
  <c r="BM152" i="7" s="1"/>
  <c r="BL172" i="7"/>
  <c r="BM172" i="7" s="1"/>
  <c r="BK172" i="7"/>
  <c r="G56" i="7"/>
  <c r="F56" i="7"/>
  <c r="BK164" i="7"/>
  <c r="BL164" i="7"/>
  <c r="BM164" i="7" s="1"/>
  <c r="BK74" i="7"/>
  <c r="BL74" i="7"/>
  <c r="BM74" i="7" s="1"/>
  <c r="BW135" i="7"/>
  <c r="BX135" i="7" s="1"/>
  <c r="BW62" i="7"/>
  <c r="BX62" i="7" s="1"/>
  <c r="BW71" i="7"/>
  <c r="BX71" i="7" s="1"/>
  <c r="F75" i="7"/>
  <c r="G75" i="7"/>
  <c r="F37" i="7"/>
  <c r="G37" i="7"/>
  <c r="G11" i="7"/>
  <c r="F11" i="7"/>
  <c r="Z113" i="7"/>
  <c r="Y113" i="7"/>
  <c r="G127" i="7"/>
  <c r="F127" i="7"/>
  <c r="Y67" i="7"/>
  <c r="Z67" i="7"/>
  <c r="Z187" i="7"/>
  <c r="Y187" i="7"/>
  <c r="F115" i="7"/>
  <c r="G115" i="7"/>
  <c r="BC68" i="7"/>
  <c r="BD68" i="7" s="1"/>
  <c r="BB68" i="7"/>
  <c r="G32" i="7"/>
  <c r="F32" i="7"/>
  <c r="G99" i="7"/>
  <c r="F99" i="7"/>
  <c r="G17" i="7"/>
  <c r="F17" i="7"/>
  <c r="BB99" i="7"/>
  <c r="BC99" i="7"/>
  <c r="BD99" i="7" s="1"/>
  <c r="F123" i="7"/>
  <c r="G123" i="7"/>
  <c r="Z35" i="7"/>
  <c r="Y35" i="7"/>
  <c r="G41" i="7"/>
  <c r="F41" i="7"/>
  <c r="Z121" i="7"/>
  <c r="Y121" i="7"/>
  <c r="Y32" i="7"/>
  <c r="Z32" i="7"/>
  <c r="BB96" i="7"/>
  <c r="BC96" i="7"/>
  <c r="BD96" i="7" s="1"/>
  <c r="Y42" i="7"/>
  <c r="Z42" i="7"/>
  <c r="BB21" i="7"/>
  <c r="BC21" i="7"/>
  <c r="BD21" i="7" s="1"/>
  <c r="BB142" i="7"/>
  <c r="BC142" i="7"/>
  <c r="BD142" i="7" s="1"/>
  <c r="Y89" i="7"/>
  <c r="Z89" i="7"/>
  <c r="BB55" i="7"/>
  <c r="BC55" i="7"/>
  <c r="BD55" i="7" s="1"/>
  <c r="Y54" i="7"/>
  <c r="Z54" i="7"/>
  <c r="Y98" i="7"/>
  <c r="Z98" i="7"/>
  <c r="Z115" i="7"/>
  <c r="Y115" i="7"/>
  <c r="BC10" i="7"/>
  <c r="BD10" i="7" s="1"/>
  <c r="BB10" i="7"/>
  <c r="BK149" i="7"/>
  <c r="BL149" i="7"/>
  <c r="BM149" i="7" s="1"/>
  <c r="Y75" i="7"/>
  <c r="Z75" i="7"/>
  <c r="Y59" i="7"/>
  <c r="Z59" i="7"/>
  <c r="BC89" i="7"/>
  <c r="BD89" i="7" s="1"/>
  <c r="BB89" i="7"/>
  <c r="BK21" i="7"/>
  <c r="BL21" i="7"/>
  <c r="BM21" i="7" s="1"/>
  <c r="BK180" i="7"/>
  <c r="BL180" i="7"/>
  <c r="BM180" i="7" s="1"/>
  <c r="BC27" i="7"/>
  <c r="BD27" i="7" s="1"/>
  <c r="BB27" i="7"/>
  <c r="BB86" i="7"/>
  <c r="BB146" i="7"/>
  <c r="BC146" i="7"/>
  <c r="BD146" i="7" s="1"/>
  <c r="BK15" i="7"/>
  <c r="BL15" i="7"/>
  <c r="BM15" i="7" s="1"/>
  <c r="BB61" i="7"/>
  <c r="BC61" i="7"/>
  <c r="BD61" i="7" s="1"/>
  <c r="BK86" i="7"/>
  <c r="BL86" i="7"/>
  <c r="BM86" i="7" s="1"/>
  <c r="BL40" i="7"/>
  <c r="BM40" i="7" s="1"/>
  <c r="BK40" i="7"/>
  <c r="BL153" i="7"/>
  <c r="BM153" i="7" s="1"/>
  <c r="BK153" i="7"/>
  <c r="BB48" i="7"/>
  <c r="BC48" i="7"/>
  <c r="BD48" i="7" s="1"/>
  <c r="BB113" i="7"/>
  <c r="BC113" i="7"/>
  <c r="BD113" i="7" s="1"/>
  <c r="BL127" i="7"/>
  <c r="BM127" i="7" s="1"/>
  <c r="BK127" i="7"/>
  <c r="BC160" i="7"/>
  <c r="BD160" i="7" s="1"/>
  <c r="BB160" i="7"/>
  <c r="BL75" i="7"/>
  <c r="BM75" i="7" s="1"/>
  <c r="BK75" i="7"/>
  <c r="BL145" i="7"/>
  <c r="BM145" i="7" s="1"/>
  <c r="BK145" i="7"/>
  <c r="BB57" i="7"/>
  <c r="BC57" i="7"/>
  <c r="BD57" i="7" s="1"/>
  <c r="BK100" i="7"/>
  <c r="BL100" i="7"/>
  <c r="BM100" i="7" s="1"/>
  <c r="BK29" i="7"/>
  <c r="BL29" i="7"/>
  <c r="BM29" i="7" s="1"/>
  <c r="BK150" i="7"/>
  <c r="BL150" i="7"/>
  <c r="BM150" i="7" s="1"/>
  <c r="BC137" i="7"/>
  <c r="BD137" i="7" s="1"/>
  <c r="BB137" i="7"/>
  <c r="BK95" i="7"/>
  <c r="BL95" i="7"/>
  <c r="BM95" i="7" s="1"/>
  <c r="AA15" i="15"/>
  <c r="Y15" i="15"/>
  <c r="W15" i="15" s="1"/>
  <c r="AA59" i="15"/>
  <c r="Y59" i="15"/>
  <c r="W59" i="15" s="1"/>
  <c r="AA97" i="15"/>
  <c r="Y97" i="15"/>
  <c r="W97" i="15" s="1"/>
  <c r="AA77" i="15"/>
  <c r="Y77" i="15"/>
  <c r="W77" i="15" s="1"/>
  <c r="AA93" i="15"/>
  <c r="Y93" i="15"/>
  <c r="W93" i="15" s="1"/>
  <c r="AA56" i="15"/>
  <c r="Y56" i="15"/>
  <c r="W56" i="15" s="1"/>
  <c r="AA182" i="15"/>
  <c r="Y182" i="15"/>
  <c r="W182" i="15" s="1"/>
  <c r="AA155" i="15"/>
  <c r="Y155" i="15"/>
  <c r="W155" i="15" s="1"/>
  <c r="AA163" i="15"/>
  <c r="Y163" i="15"/>
  <c r="W163" i="15" s="1"/>
  <c r="AA19" i="15"/>
  <c r="Y19" i="15"/>
  <c r="W19" i="15" s="1"/>
  <c r="AA13" i="15"/>
  <c r="Y13" i="15"/>
  <c r="W13" i="15" s="1"/>
  <c r="AA28" i="15"/>
  <c r="Y28" i="15"/>
  <c r="W28" i="15" s="1"/>
  <c r="AA88" i="15"/>
  <c r="Y88" i="15"/>
  <c r="W88" i="15" s="1"/>
  <c r="AA74" i="15"/>
  <c r="Y74" i="15"/>
  <c r="W74" i="15" s="1"/>
  <c r="AA49" i="15"/>
  <c r="Y49" i="15"/>
  <c r="W49" i="15" s="1"/>
  <c r="AA43" i="15"/>
  <c r="Y43" i="15"/>
  <c r="W43" i="15" s="1"/>
  <c r="AA21" i="15"/>
  <c r="Y21" i="15"/>
  <c r="W21" i="15" s="1"/>
  <c r="AA111" i="15"/>
  <c r="Y111" i="15"/>
  <c r="W111" i="15" s="1"/>
  <c r="AA134" i="15"/>
  <c r="Y134" i="15"/>
  <c r="W134" i="15" s="1"/>
  <c r="AA33" i="15"/>
  <c r="Y33" i="15"/>
  <c r="W33" i="15" s="1"/>
  <c r="AA18" i="15"/>
  <c r="Y18" i="15"/>
  <c r="W18" i="15" s="1"/>
  <c r="AA72" i="15"/>
  <c r="Y72" i="15"/>
  <c r="W72" i="15" s="1"/>
  <c r="AA164" i="15"/>
  <c r="Y164" i="15"/>
  <c r="W164" i="15" s="1"/>
  <c r="Y124" i="15"/>
  <c r="W124" i="15" s="1"/>
  <c r="AA124" i="15"/>
  <c r="AA167" i="15"/>
  <c r="Y167" i="15"/>
  <c r="W167" i="15" s="1"/>
  <c r="AA129" i="15"/>
  <c r="Y129" i="15"/>
  <c r="W129" i="15" s="1"/>
  <c r="Y152" i="15"/>
  <c r="W152" i="15" s="1"/>
  <c r="AA152" i="15"/>
  <c r="Y100" i="15"/>
  <c r="W100" i="15" s="1"/>
  <c r="AA100" i="15"/>
  <c r="Y40" i="15"/>
  <c r="W40" i="15" s="1"/>
  <c r="AA40" i="15"/>
  <c r="Y118" i="15"/>
  <c r="W118" i="15" s="1"/>
  <c r="AA118" i="15"/>
  <c r="Y38" i="15"/>
  <c r="W38" i="15" s="1"/>
  <c r="AA38" i="15"/>
  <c r="Y140" i="15"/>
  <c r="W140" i="15" s="1"/>
  <c r="AA140" i="15"/>
  <c r="Y73" i="15"/>
  <c r="W73" i="15" s="1"/>
  <c r="AA73" i="15"/>
  <c r="AA35" i="15"/>
  <c r="Y35" i="15"/>
  <c r="W35" i="15" s="1"/>
  <c r="Y150" i="15"/>
  <c r="W150" i="15" s="1"/>
  <c r="AA150" i="15"/>
  <c r="Y30" i="15"/>
  <c r="W30" i="15" s="1"/>
  <c r="AA30" i="15"/>
  <c r="AA37" i="15"/>
  <c r="Y37" i="15"/>
  <c r="W37" i="15" s="1"/>
  <c r="Y190" i="15"/>
  <c r="W190" i="15" s="1"/>
  <c r="AA190" i="15"/>
  <c r="AA63" i="15"/>
  <c r="Y63" i="15"/>
  <c r="W63" i="15" s="1"/>
  <c r="Y47" i="15"/>
  <c r="W47" i="15" s="1"/>
  <c r="AA47" i="15"/>
  <c r="Y115" i="15"/>
  <c r="W115" i="15" s="1"/>
  <c r="AA115" i="15"/>
  <c r="AA127" i="15"/>
  <c r="Y127" i="15"/>
  <c r="W127" i="15" s="1"/>
  <c r="Y17" i="15"/>
  <c r="W17" i="15" s="1"/>
  <c r="AA17" i="15"/>
  <c r="Y44" i="15"/>
  <c r="W44" i="15" s="1"/>
  <c r="AA44" i="15"/>
  <c r="Y165" i="15"/>
  <c r="W165" i="15" s="1"/>
  <c r="AA165" i="15"/>
  <c r="Y20" i="15"/>
  <c r="W20" i="15" s="1"/>
  <c r="AA20" i="15"/>
  <c r="AA185" i="15"/>
  <c r="Y185" i="15"/>
  <c r="W185" i="15" s="1"/>
  <c r="AA116" i="15"/>
  <c r="Y116" i="15"/>
  <c r="W116" i="15" s="1"/>
  <c r="AA84" i="15"/>
  <c r="Y84" i="15"/>
  <c r="W84" i="15" s="1"/>
  <c r="AA39" i="15"/>
  <c r="Y39" i="15"/>
  <c r="W39" i="15" s="1"/>
  <c r="AA154" i="15"/>
  <c r="Y154" i="15"/>
  <c r="W154" i="15" s="1"/>
  <c r="AA119" i="15"/>
  <c r="Y119" i="15"/>
  <c r="W119" i="15" s="1"/>
  <c r="AA65" i="15"/>
  <c r="Y65" i="15"/>
  <c r="W65" i="15" s="1"/>
  <c r="AA31" i="15"/>
  <c r="Y31" i="15"/>
  <c r="W31" i="15" s="1"/>
  <c r="AA99" i="15"/>
  <c r="Y99" i="15"/>
  <c r="W99" i="15" s="1"/>
  <c r="AA46" i="15"/>
  <c r="Y46" i="15"/>
  <c r="W46" i="15" s="1"/>
  <c r="AA128" i="15"/>
  <c r="Y128" i="15"/>
  <c r="W128" i="15" s="1"/>
  <c r="AA62" i="15"/>
  <c r="Y62" i="15"/>
  <c r="W62" i="15" s="1"/>
  <c r="AA125" i="15"/>
  <c r="Y125" i="15"/>
  <c r="W125" i="15" s="1"/>
  <c r="AA145" i="15"/>
  <c r="Y145" i="15"/>
  <c r="W145" i="15" s="1"/>
  <c r="AA70" i="15"/>
  <c r="Y70" i="15"/>
  <c r="W70" i="15" s="1"/>
  <c r="AA174" i="15"/>
  <c r="Y174" i="15"/>
  <c r="W174" i="15" s="1"/>
  <c r="AA141" i="15"/>
  <c r="Y141" i="15"/>
  <c r="W141" i="15" s="1"/>
  <c r="AA138" i="15"/>
  <c r="Y138" i="15"/>
  <c r="W138" i="15" s="1"/>
  <c r="AA91" i="15"/>
  <c r="Y91" i="15"/>
  <c r="W91" i="15" s="1"/>
  <c r="Y162" i="15"/>
  <c r="AA162" i="15"/>
  <c r="Y121" i="15"/>
  <c r="W121" i="15" s="1"/>
  <c r="AA121" i="15"/>
  <c r="Y102" i="15"/>
  <c r="W102" i="15" s="1"/>
  <c r="AA102" i="15"/>
  <c r="AA187" i="15"/>
  <c r="Y187" i="15"/>
  <c r="W187" i="15" s="1"/>
  <c r="Y143" i="15"/>
  <c r="W143" i="15" s="1"/>
  <c r="AA143" i="15"/>
  <c r="Y92" i="15"/>
  <c r="W92" i="15" s="1"/>
  <c r="AA92" i="15"/>
  <c r="Y104" i="15"/>
  <c r="W104" i="15" s="1"/>
  <c r="AA104" i="15"/>
  <c r="AA14" i="15"/>
  <c r="Y14" i="15"/>
  <c r="W14" i="15" s="1"/>
  <c r="AA32" i="15"/>
  <c r="Y32" i="15"/>
  <c r="W32" i="15" s="1"/>
  <c r="AA67" i="15"/>
  <c r="Y67" i="15"/>
  <c r="W67" i="15" s="1"/>
  <c r="Y180" i="15"/>
  <c r="W180" i="15" s="1"/>
  <c r="AA180" i="15"/>
  <c r="Y61" i="15"/>
  <c r="W61" i="15" s="1"/>
  <c r="AA61" i="15"/>
  <c r="Y68" i="15"/>
  <c r="W68" i="15" s="1"/>
  <c r="AA68" i="15"/>
  <c r="Y95" i="15"/>
  <c r="W95" i="15" s="1"/>
  <c r="AA95" i="15"/>
  <c r="Y48" i="15"/>
  <c r="W48" i="15" s="1"/>
  <c r="AA48" i="15"/>
  <c r="AA12" i="15"/>
  <c r="Y12" i="15"/>
  <c r="W12" i="15" s="1"/>
  <c r="Y110" i="15"/>
  <c r="W110" i="15" s="1"/>
  <c r="AA110" i="15"/>
  <c r="AA34" i="15"/>
  <c r="Y34" i="15"/>
  <c r="W34" i="15" s="1"/>
  <c r="Y184" i="15"/>
  <c r="W184" i="15" s="1"/>
  <c r="AA184" i="15"/>
  <c r="Y112" i="15"/>
  <c r="W112" i="15" s="1"/>
  <c r="AA112" i="15"/>
  <c r="Y50" i="15"/>
  <c r="W50" i="15" s="1"/>
  <c r="AA50" i="15"/>
  <c r="AA10" i="15"/>
  <c r="Y10" i="15"/>
  <c r="W10" i="15" s="1"/>
  <c r="Y66" i="15"/>
  <c r="W66" i="15" s="1"/>
  <c r="AA66" i="15"/>
  <c r="Y60" i="15"/>
  <c r="W60" i="15" s="1"/>
  <c r="AA60" i="15"/>
  <c r="Y153" i="15"/>
  <c r="W153" i="15" s="1"/>
  <c r="AA153" i="15"/>
  <c r="AA186" i="15"/>
  <c r="Y186" i="15"/>
  <c r="W186" i="15" s="1"/>
  <c r="AA23" i="15"/>
  <c r="Y23" i="15"/>
  <c r="W23" i="15" s="1"/>
  <c r="AA169" i="15"/>
  <c r="Y169" i="15"/>
  <c r="W169" i="15" s="1"/>
  <c r="AA113" i="15"/>
  <c r="Y113" i="15"/>
  <c r="W113" i="15" s="1"/>
  <c r="AA16" i="15"/>
  <c r="Y16" i="15"/>
  <c r="W16" i="15" s="1"/>
  <c r="AA36" i="15"/>
  <c r="Y36" i="15"/>
  <c r="W36" i="15" s="1"/>
  <c r="AA151" i="15"/>
  <c r="Y151" i="15"/>
  <c r="W151" i="15" s="1"/>
  <c r="AA166" i="15"/>
  <c r="Y166" i="15"/>
  <c r="W166" i="15" s="1"/>
  <c r="AA122" i="15"/>
  <c r="Y122" i="15"/>
  <c r="W122" i="15" s="1"/>
  <c r="AA189" i="15"/>
  <c r="Y189" i="15"/>
  <c r="W189" i="15" s="1"/>
  <c r="AA71" i="15"/>
  <c r="Y71" i="15"/>
  <c r="W71" i="15" s="1"/>
  <c r="AA148" i="15"/>
  <c r="Y148" i="15"/>
  <c r="W148" i="15" s="1"/>
  <c r="Y75" i="15"/>
  <c r="W75" i="15" s="1"/>
  <c r="AA75" i="15"/>
  <c r="Y89" i="15"/>
  <c r="W89" i="15" s="1"/>
  <c r="AA89" i="15"/>
  <c r="AA109" i="15"/>
  <c r="Y109" i="15"/>
  <c r="W109" i="15" s="1"/>
  <c r="Y69" i="15"/>
  <c r="W69" i="15" s="1"/>
  <c r="AA69" i="15"/>
  <c r="AA11" i="15"/>
  <c r="Y11" i="15"/>
  <c r="W11" i="15" s="1"/>
  <c r="Y76" i="15"/>
  <c r="W76" i="15" s="1"/>
  <c r="AA76" i="15"/>
  <c r="Y137" i="15"/>
  <c r="W137" i="15" s="1"/>
  <c r="AA137" i="15"/>
  <c r="Y29" i="15"/>
  <c r="W29" i="15" s="1"/>
  <c r="AA29" i="15"/>
  <c r="Y146" i="15"/>
  <c r="W146" i="15" s="1"/>
  <c r="AA146" i="15"/>
  <c r="Y45" i="15"/>
  <c r="W45" i="15" s="1"/>
  <c r="AA45" i="15"/>
  <c r="Y168" i="15"/>
  <c r="W168" i="15" s="1"/>
  <c r="AA168" i="15"/>
  <c r="Y144" i="15"/>
  <c r="W144" i="15" s="1"/>
  <c r="AA144" i="15"/>
  <c r="Y126" i="15"/>
  <c r="W126" i="15" s="1"/>
  <c r="AA126" i="15"/>
  <c r="Y114" i="15"/>
  <c r="W114" i="15" s="1"/>
  <c r="AA114" i="15"/>
  <c r="AA98" i="15"/>
  <c r="Y98" i="15"/>
  <c r="W98" i="15" s="1"/>
  <c r="Y85" i="15"/>
  <c r="W85" i="15" s="1"/>
  <c r="AA85" i="15"/>
  <c r="Y79" i="15"/>
  <c r="W79" i="15" s="1"/>
  <c r="AA79" i="15"/>
  <c r="Y139" i="15"/>
  <c r="W139" i="15" s="1"/>
  <c r="AA139" i="15"/>
  <c r="AA123" i="15"/>
  <c r="Y123" i="15"/>
  <c r="W123" i="15" s="1"/>
  <c r="AA51" i="15"/>
  <c r="Y51" i="15"/>
  <c r="W51" i="15" s="1"/>
  <c r="Y22" i="15"/>
  <c r="W22" i="15" s="1"/>
  <c r="AA22" i="15"/>
  <c r="Y78" i="15"/>
  <c r="W78" i="15" s="1"/>
  <c r="AA78" i="15"/>
  <c r="Y57" i="15"/>
  <c r="W57" i="15" s="1"/>
  <c r="AA57" i="15"/>
  <c r="Y64" i="15"/>
  <c r="W64" i="15" s="1"/>
  <c r="AA64" i="15"/>
  <c r="Y149" i="15"/>
  <c r="W149" i="15" s="1"/>
  <c r="AA149" i="15"/>
  <c r="Y117" i="15"/>
  <c r="W117" i="15" s="1"/>
  <c r="AA117" i="15"/>
  <c r="Y42" i="15"/>
  <c r="W42" i="15" s="1"/>
  <c r="AA42" i="15"/>
  <c r="Y142" i="15"/>
  <c r="W142" i="15" s="1"/>
  <c r="AA142" i="15"/>
  <c r="Y101" i="15"/>
  <c r="W101" i="15" s="1"/>
  <c r="AA101" i="15"/>
  <c r="AA9" i="15"/>
  <c r="Y9" i="15"/>
  <c r="W9" i="15" s="1"/>
  <c r="Y147" i="15"/>
  <c r="W147" i="15" s="1"/>
  <c r="AA147" i="15"/>
  <c r="Y94" i="15"/>
  <c r="W94" i="15" s="1"/>
  <c r="AA94" i="15"/>
  <c r="Y86" i="15"/>
  <c r="W86" i="15" s="1"/>
  <c r="AA86" i="15"/>
  <c r="Y183" i="15"/>
  <c r="W183" i="15" s="1"/>
  <c r="AA183" i="15"/>
  <c r="Y120" i="15"/>
  <c r="W120" i="15" s="1"/>
  <c r="AA120" i="15"/>
  <c r="X80" i="7"/>
  <c r="Z80" i="7" s="1"/>
  <c r="X52" i="7"/>
  <c r="Z52" i="7" s="1"/>
  <c r="X105" i="7"/>
  <c r="Z105" i="7" s="1"/>
  <c r="X170" i="7"/>
  <c r="Z170" i="7" s="1"/>
  <c r="X4" i="7"/>
  <c r="Y6" i="7"/>
  <c r="X24" i="7"/>
  <c r="Z24" i="7" s="1"/>
  <c r="X130" i="7"/>
  <c r="Z130" i="7" s="1"/>
  <c r="E170" i="7"/>
  <c r="AV130" i="7"/>
  <c r="AV24" i="7"/>
  <c r="AV4" i="7"/>
  <c r="AV80" i="7"/>
  <c r="AV52" i="7"/>
  <c r="AV170" i="7"/>
  <c r="AV105" i="7"/>
  <c r="BJ80" i="7"/>
  <c r="BJ130" i="7"/>
  <c r="BI52" i="7"/>
  <c r="BI24" i="7"/>
  <c r="BJ105" i="7"/>
  <c r="BI130" i="7"/>
  <c r="BI170" i="7"/>
  <c r="BL6" i="7"/>
  <c r="BM6" i="7" s="1"/>
  <c r="BK6" i="7"/>
  <c r="BJ4" i="7"/>
  <c r="BI80" i="7"/>
  <c r="BJ170" i="7"/>
  <c r="BJ24" i="7"/>
  <c r="BI105" i="7"/>
  <c r="BJ52" i="7"/>
  <c r="BI4" i="7"/>
  <c r="CF4" i="7"/>
  <c r="CF105" i="7"/>
  <c r="CF80" i="7"/>
  <c r="CF130" i="7"/>
  <c r="CF52" i="7"/>
  <c r="CF170" i="7"/>
  <c r="AI193" i="15"/>
  <c r="R26" i="15"/>
  <c r="D26" i="15"/>
  <c r="R132" i="15"/>
  <c r="D54" i="15"/>
  <c r="BT170" i="7" l="1"/>
  <c r="BT52" i="7"/>
  <c r="BT80" i="7"/>
  <c r="BT4" i="7"/>
  <c r="BT24" i="7"/>
  <c r="BT105" i="7"/>
  <c r="BT156" i="7"/>
  <c r="BS4" i="7"/>
  <c r="BR191" i="7"/>
  <c r="BS191" i="7" s="1"/>
  <c r="BT130" i="7"/>
  <c r="D193" i="15"/>
  <c r="AF191" i="7"/>
  <c r="AL191" i="7"/>
  <c r="AJ191" i="7"/>
  <c r="AK191" i="7"/>
  <c r="Y156" i="7"/>
  <c r="AA158" i="15"/>
  <c r="W162" i="15"/>
  <c r="W158" i="15" s="1"/>
  <c r="Y158" i="15"/>
  <c r="BK156" i="7"/>
  <c r="F156" i="7"/>
  <c r="BB156" i="7"/>
  <c r="O191" i="7"/>
  <c r="Y4" i="7"/>
  <c r="Y24" i="7"/>
  <c r="Y80" i="7"/>
  <c r="Y170" i="7"/>
  <c r="Y130" i="7"/>
  <c r="Y105" i="7"/>
  <c r="X191" i="7"/>
  <c r="Z191" i="7" s="1"/>
  <c r="Z4" i="7"/>
  <c r="Y52" i="7"/>
  <c r="AV191" i="7"/>
  <c r="BL156" i="7"/>
  <c r="BM156" i="7" s="1"/>
  <c r="BL52" i="7"/>
  <c r="BM52" i="7" s="1"/>
  <c r="BL24" i="7"/>
  <c r="BM24" i="7" s="1"/>
  <c r="BK170" i="7"/>
  <c r="BL4" i="7"/>
  <c r="BM4" i="7" s="1"/>
  <c r="BJ191" i="7"/>
  <c r="BK105" i="7"/>
  <c r="BK130" i="7"/>
  <c r="BK4" i="7"/>
  <c r="BL105" i="7"/>
  <c r="BM105" i="7" s="1"/>
  <c r="BL80" i="7"/>
  <c r="BM80" i="7" s="1"/>
  <c r="BK52" i="7"/>
  <c r="BI191" i="7"/>
  <c r="BK24" i="7"/>
  <c r="BK80" i="7"/>
  <c r="BL170" i="7"/>
  <c r="BM170" i="7" s="1"/>
  <c r="BL130" i="7"/>
  <c r="BM130" i="7" s="1"/>
  <c r="CF191" i="7"/>
  <c r="BT191" i="7" l="1"/>
  <c r="Y191" i="7"/>
  <c r="BL191" i="7"/>
  <c r="BM191" i="7" s="1"/>
  <c r="BK191" i="7"/>
  <c r="B4" i="9" l="1"/>
  <c r="B5" i="9" s="1"/>
  <c r="B6" i="9" s="1"/>
  <c r="B7" i="9" s="1"/>
  <c r="C36" i="9"/>
  <c r="E36" i="9" s="1"/>
  <c r="C35" i="9"/>
  <c r="E35" i="9" s="1"/>
  <c r="C34" i="9"/>
  <c r="E34" i="9" s="1"/>
  <c r="C33" i="9"/>
  <c r="E33" i="9" s="1"/>
  <c r="C32" i="9"/>
  <c r="E32" i="9" s="1"/>
  <c r="C31" i="9"/>
  <c r="E31" i="9" s="1"/>
  <c r="C30" i="9"/>
  <c r="E30" i="9" s="1"/>
  <c r="C29" i="9"/>
  <c r="E29" i="9" s="1"/>
  <c r="E28" i="9"/>
  <c r="C28" i="9"/>
  <c r="C27" i="9"/>
  <c r="E27" i="9" s="1"/>
  <c r="E26" i="9"/>
  <c r="C26" i="9"/>
  <c r="C25" i="9"/>
  <c r="E25" i="9" s="1"/>
  <c r="B8" i="9" l="1"/>
  <c r="B12" i="9"/>
  <c r="B13" i="9" s="1"/>
  <c r="E37" i="9"/>
  <c r="CC159" i="7" l="1"/>
  <c r="CD159" i="7" s="1"/>
  <c r="CE159" i="7" s="1"/>
  <c r="CB159" i="7" s="1"/>
  <c r="AU159" i="7"/>
  <c r="M159" i="7"/>
  <c r="AM159" i="7"/>
  <c r="CC177" i="7"/>
  <c r="CD177" i="7" s="1"/>
  <c r="CE177" i="7" s="1"/>
  <c r="CB177" i="7" s="1"/>
  <c r="M177" i="7"/>
  <c r="AU177" i="7"/>
  <c r="AM177" i="7"/>
  <c r="M179" i="7"/>
  <c r="AM179" i="7"/>
  <c r="AM88" i="7"/>
  <c r="CC94" i="7"/>
  <c r="CD94" i="7" s="1"/>
  <c r="CE94" i="7" s="1"/>
  <c r="CB94" i="7" s="1"/>
  <c r="AU101" i="7"/>
  <c r="CC88" i="7"/>
  <c r="CD88" i="7" s="1"/>
  <c r="CE88" i="7" s="1"/>
  <c r="CB88" i="7" s="1"/>
  <c r="AU102" i="7"/>
  <c r="AU88" i="7"/>
  <c r="M101" i="7"/>
  <c r="AM101" i="7"/>
  <c r="M94" i="7"/>
  <c r="M102" i="7"/>
  <c r="CC101" i="7"/>
  <c r="CD101" i="7" s="1"/>
  <c r="CE101" i="7" s="1"/>
  <c r="CB101" i="7" s="1"/>
  <c r="AU94" i="7"/>
  <c r="CC102" i="7"/>
  <c r="CD102" i="7" s="1"/>
  <c r="CE102" i="7" s="1"/>
  <c r="CB102" i="7" s="1"/>
  <c r="AM102" i="7"/>
  <c r="AM94" i="7"/>
  <c r="M88" i="7"/>
  <c r="CC174" i="7"/>
  <c r="CD174" i="7" s="1"/>
  <c r="CE174" i="7" s="1"/>
  <c r="CB174" i="7" s="1"/>
  <c r="AM133" i="7"/>
  <c r="CC134" i="7"/>
  <c r="CD134" i="7" s="1"/>
  <c r="CE134" i="7" s="1"/>
  <c r="CB134" i="7" s="1"/>
  <c r="M134" i="7"/>
  <c r="AM174" i="7"/>
  <c r="CC186" i="7"/>
  <c r="CD186" i="7" s="1"/>
  <c r="CE186" i="7" s="1"/>
  <c r="CB186" i="7" s="1"/>
  <c r="M85" i="7"/>
  <c r="AU85" i="7"/>
  <c r="AU179" i="7"/>
  <c r="AM134" i="7"/>
  <c r="AM85" i="7"/>
  <c r="CC133" i="7"/>
  <c r="CD133" i="7" s="1"/>
  <c r="CE133" i="7" s="1"/>
  <c r="CB133" i="7" s="1"/>
  <c r="M174" i="7"/>
  <c r="CC85" i="7"/>
  <c r="CD85" i="7" s="1"/>
  <c r="CE85" i="7" s="1"/>
  <c r="CB85" i="7" s="1"/>
  <c r="M133" i="7"/>
  <c r="M186" i="7"/>
  <c r="AU174" i="7"/>
  <c r="AU134" i="7"/>
  <c r="AU186" i="7"/>
  <c r="AU133" i="7"/>
  <c r="AM186" i="7"/>
  <c r="CC179" i="7"/>
  <c r="CD179" i="7" s="1"/>
  <c r="CE179" i="7" s="1"/>
  <c r="CB179" i="7" s="1"/>
  <c r="M175" i="7"/>
  <c r="P175" i="7" s="1"/>
  <c r="CC173" i="7"/>
  <c r="CD173" i="7" s="1"/>
  <c r="CE173" i="7" s="1"/>
  <c r="CB173" i="7" s="1"/>
  <c r="CC175" i="7"/>
  <c r="CD175" i="7" s="1"/>
  <c r="CE175" i="7" s="1"/>
  <c r="CB175" i="7" s="1"/>
  <c r="M173" i="7"/>
  <c r="P173" i="7" s="1"/>
  <c r="AU175" i="7"/>
  <c r="AM173" i="7"/>
  <c r="AM175" i="7"/>
  <c r="AU173" i="7"/>
  <c r="M69" i="7"/>
  <c r="P69" i="7" s="1"/>
  <c r="M182" i="7"/>
  <c r="P182" i="7" s="1"/>
  <c r="M158" i="7"/>
  <c r="P158" i="7" s="1"/>
  <c r="M181" i="7"/>
  <c r="P181" i="7" s="1"/>
  <c r="M56" i="7"/>
  <c r="P56" i="7" s="1"/>
  <c r="AM56" i="7"/>
  <c r="AM158" i="7"/>
  <c r="M38" i="7"/>
  <c r="P38" i="7" s="1"/>
  <c r="AU38" i="7"/>
  <c r="AM38" i="7"/>
  <c r="CC38" i="7"/>
  <c r="CD38" i="7" s="1"/>
  <c r="CE38" i="7" s="1"/>
  <c r="CB38" i="7" s="1"/>
  <c r="AU56" i="7"/>
  <c r="CC56" i="7"/>
  <c r="CD56" i="7" s="1"/>
  <c r="CE56" i="7" s="1"/>
  <c r="CB56" i="7" s="1"/>
  <c r="M83" i="7"/>
  <c r="P83" i="7" s="1"/>
  <c r="M117" i="7"/>
  <c r="P117" i="7" s="1"/>
  <c r="M146" i="7"/>
  <c r="P146" i="7" s="1"/>
  <c r="M164" i="7"/>
  <c r="P164" i="7" s="1"/>
  <c r="M185" i="7"/>
  <c r="P185" i="7" s="1"/>
  <c r="M122" i="7"/>
  <c r="P122" i="7" s="1"/>
  <c r="M6" i="7"/>
  <c r="P6" i="7" s="1"/>
  <c r="M10" i="7"/>
  <c r="P10" i="7" s="1"/>
  <c r="M12" i="7"/>
  <c r="P12" i="7" s="1"/>
  <c r="M18" i="7"/>
  <c r="P18" i="7" s="1"/>
  <c r="M27" i="7"/>
  <c r="P27" i="7" s="1"/>
  <c r="M36" i="7"/>
  <c r="P36" i="7" s="1"/>
  <c r="M43" i="7"/>
  <c r="P43" i="7" s="1"/>
  <c r="M49" i="7"/>
  <c r="P49" i="7" s="1"/>
  <c r="M60" i="7"/>
  <c r="P60" i="7" s="1"/>
  <c r="M75" i="7"/>
  <c r="P75" i="7" s="1"/>
  <c r="M111" i="7"/>
  <c r="P111" i="7" s="1"/>
  <c r="M123" i="7"/>
  <c r="P123" i="7" s="1"/>
  <c r="M139" i="7"/>
  <c r="P139" i="7" s="1"/>
  <c r="M153" i="7"/>
  <c r="P153" i="7" s="1"/>
  <c r="M178" i="7"/>
  <c r="P178" i="7" s="1"/>
  <c r="M96" i="7"/>
  <c r="P96" i="7" s="1"/>
  <c r="M112" i="7"/>
  <c r="P112" i="7" s="1"/>
  <c r="M124" i="7"/>
  <c r="P124" i="7" s="1"/>
  <c r="M140" i="7"/>
  <c r="P140" i="7" s="1"/>
  <c r="M180" i="7"/>
  <c r="P180" i="7" s="1"/>
  <c r="M127" i="7"/>
  <c r="P127" i="7" s="1"/>
  <c r="M7" i="7"/>
  <c r="P7" i="7" s="1"/>
  <c r="M30" i="7"/>
  <c r="P30" i="7" s="1"/>
  <c r="M13" i="7"/>
  <c r="P13" i="7" s="1"/>
  <c r="M67" i="7"/>
  <c r="P67" i="7" s="1"/>
  <c r="M29" i="7"/>
  <c r="P29" i="7" s="1"/>
  <c r="M37" i="7"/>
  <c r="P37" i="7" s="1"/>
  <c r="M44" i="7"/>
  <c r="P44" i="7" s="1"/>
  <c r="M54" i="7"/>
  <c r="P54" i="7" s="1"/>
  <c r="M61" i="7"/>
  <c r="P61" i="7" s="1"/>
  <c r="M70" i="7"/>
  <c r="P70" i="7" s="1"/>
  <c r="M76" i="7"/>
  <c r="P76" i="7" s="1"/>
  <c r="M84" i="7"/>
  <c r="P84" i="7" s="1"/>
  <c r="M90" i="7"/>
  <c r="P90" i="7" s="1"/>
  <c r="M118" i="7"/>
  <c r="P118" i="7" s="1"/>
  <c r="M132" i="7"/>
  <c r="P132" i="7" s="1"/>
  <c r="M147" i="7"/>
  <c r="P147" i="7" s="1"/>
  <c r="M165" i="7"/>
  <c r="P165" i="7" s="1"/>
  <c r="M187" i="7"/>
  <c r="P187" i="7" s="1"/>
  <c r="M110" i="7"/>
  <c r="P110" i="7" s="1"/>
  <c r="M163" i="7"/>
  <c r="P163" i="7" s="1"/>
  <c r="M77" i="7"/>
  <c r="P77" i="7" s="1"/>
  <c r="M97" i="7"/>
  <c r="P97" i="7" s="1"/>
  <c r="M113" i="7"/>
  <c r="P113" i="7" s="1"/>
  <c r="M125" i="7"/>
  <c r="P125" i="7" s="1"/>
  <c r="M135" i="7"/>
  <c r="P135" i="7" s="1"/>
  <c r="M148" i="7"/>
  <c r="P148" i="7" s="1"/>
  <c r="M166" i="7"/>
  <c r="P166" i="7" s="1"/>
  <c r="M188" i="7"/>
  <c r="P188" i="7" s="1"/>
  <c r="M116" i="7"/>
  <c r="P116" i="7" s="1"/>
  <c r="M184" i="7"/>
  <c r="P184" i="7" s="1"/>
  <c r="M8" i="7"/>
  <c r="P8" i="7" s="1"/>
  <c r="M31" i="7"/>
  <c r="P31" i="7" s="1"/>
  <c r="M14" i="7"/>
  <c r="P14" i="7" s="1"/>
  <c r="M19" i="7"/>
  <c r="P19" i="7" s="1"/>
  <c r="M32" i="7"/>
  <c r="P32" i="7" s="1"/>
  <c r="M39" i="7"/>
  <c r="P39" i="7" s="1"/>
  <c r="M45" i="7"/>
  <c r="P45" i="7" s="1"/>
  <c r="M55" i="7"/>
  <c r="P55" i="7" s="1"/>
  <c r="M62" i="7"/>
  <c r="P62" i="7" s="1"/>
  <c r="M71" i="7"/>
  <c r="P71" i="7" s="1"/>
  <c r="M86" i="7"/>
  <c r="P86" i="7" s="1"/>
  <c r="M91" i="7"/>
  <c r="P91" i="7" s="1"/>
  <c r="M108" i="7"/>
  <c r="P108" i="7" s="1"/>
  <c r="M119" i="7"/>
  <c r="P119" i="7" s="1"/>
  <c r="M141" i="7"/>
  <c r="P141" i="7" s="1"/>
  <c r="M160" i="7"/>
  <c r="P160" i="7" s="1"/>
  <c r="M95" i="7"/>
  <c r="P95" i="7" s="1"/>
  <c r="M176" i="7"/>
  <c r="P176" i="7" s="1"/>
  <c r="M28" i="7"/>
  <c r="P28" i="7" s="1"/>
  <c r="M64" i="7"/>
  <c r="P64" i="7" s="1"/>
  <c r="M15" i="7"/>
  <c r="P15" i="7" s="1"/>
  <c r="M20" i="7"/>
  <c r="P20" i="7" s="1"/>
  <c r="M33" i="7"/>
  <c r="P33" i="7" s="1"/>
  <c r="M40" i="7"/>
  <c r="P40" i="7" s="1"/>
  <c r="M46" i="7"/>
  <c r="P46" i="7" s="1"/>
  <c r="M57" i="7"/>
  <c r="P57" i="7" s="1"/>
  <c r="M63" i="7"/>
  <c r="P63" i="7" s="1"/>
  <c r="M72" i="7"/>
  <c r="P72" i="7" s="1"/>
  <c r="M142" i="7"/>
  <c r="P142" i="7" s="1"/>
  <c r="M92" i="7"/>
  <c r="P92" i="7" s="1"/>
  <c r="M98" i="7"/>
  <c r="P98" i="7" s="1"/>
  <c r="M109" i="7"/>
  <c r="P109" i="7" s="1"/>
  <c r="M114" i="7"/>
  <c r="P114" i="7" s="1"/>
  <c r="M120" i="7"/>
  <c r="P120" i="7" s="1"/>
  <c r="M126" i="7"/>
  <c r="P126" i="7" s="1"/>
  <c r="M136" i="7"/>
  <c r="P136" i="7" s="1"/>
  <c r="M143" i="7"/>
  <c r="P143" i="7" s="1"/>
  <c r="M149" i="7"/>
  <c r="P149" i="7" s="1"/>
  <c r="M161" i="7"/>
  <c r="P161" i="7" s="1"/>
  <c r="M167" i="7"/>
  <c r="P167" i="7" s="1"/>
  <c r="M138" i="7"/>
  <c r="P138" i="7" s="1"/>
  <c r="M73" i="7"/>
  <c r="P73" i="7" s="1"/>
  <c r="M93" i="7"/>
  <c r="P93" i="7" s="1"/>
  <c r="M107" i="7"/>
  <c r="P107" i="7" s="1"/>
  <c r="M121" i="7"/>
  <c r="P121" i="7" s="1"/>
  <c r="M137" i="7"/>
  <c r="P137" i="7" s="1"/>
  <c r="M150" i="7"/>
  <c r="P150" i="7" s="1"/>
  <c r="M162" i="7"/>
  <c r="P162" i="7" s="1"/>
  <c r="M172" i="7"/>
  <c r="P172" i="7" s="1"/>
  <c r="M82" i="7"/>
  <c r="P82" i="7" s="1"/>
  <c r="M145" i="7"/>
  <c r="P145" i="7" s="1"/>
  <c r="M9" i="7"/>
  <c r="P9" i="7" s="1"/>
  <c r="M65" i="7"/>
  <c r="P65" i="7" s="1"/>
  <c r="M16" i="7"/>
  <c r="P16" i="7" s="1"/>
  <c r="M21" i="7"/>
  <c r="P21" i="7" s="1"/>
  <c r="M34" i="7"/>
  <c r="P34" i="7" s="1"/>
  <c r="M41" i="7"/>
  <c r="P41" i="7" s="1"/>
  <c r="M47" i="7"/>
  <c r="P47" i="7" s="1"/>
  <c r="M58" i="7"/>
  <c r="P58" i="7" s="1"/>
  <c r="M66" i="7"/>
  <c r="P66" i="7" s="1"/>
  <c r="M87" i="7"/>
  <c r="P87" i="7" s="1"/>
  <c r="M99" i="7"/>
  <c r="P99" i="7" s="1"/>
  <c r="M115" i="7"/>
  <c r="P115" i="7" s="1"/>
  <c r="M100" i="7"/>
  <c r="P100" i="7" s="1"/>
  <c r="M144" i="7"/>
  <c r="P144" i="7" s="1"/>
  <c r="M183" i="7"/>
  <c r="P183" i="7" s="1"/>
  <c r="M152" i="7"/>
  <c r="P152" i="7" s="1"/>
  <c r="M11" i="7"/>
  <c r="P11" i="7" s="1"/>
  <c r="M17" i="7"/>
  <c r="P17" i="7" s="1"/>
  <c r="M26" i="7"/>
  <c r="P26" i="7" s="1"/>
  <c r="M35" i="7"/>
  <c r="P35" i="7" s="1"/>
  <c r="M42" i="7"/>
  <c r="P42" i="7" s="1"/>
  <c r="M48" i="7"/>
  <c r="P48" i="7" s="1"/>
  <c r="M59" i="7"/>
  <c r="P59" i="7" s="1"/>
  <c r="M68" i="7"/>
  <c r="P68" i="7" s="1"/>
  <c r="M74" i="7"/>
  <c r="P74" i="7" s="1"/>
  <c r="M89" i="7"/>
  <c r="P89" i="7" s="1"/>
  <c r="M151" i="7"/>
  <c r="P151" i="7" s="1"/>
  <c r="AU158" i="7"/>
  <c r="CC158" i="7"/>
  <c r="CC185" i="7"/>
  <c r="CD185" i="7" s="1"/>
  <c r="CE185" i="7" s="1"/>
  <c r="CB185" i="7" s="1"/>
  <c r="CC147" i="7"/>
  <c r="CD147" i="7" s="1"/>
  <c r="CE147" i="7" s="1"/>
  <c r="CB147" i="7" s="1"/>
  <c r="CC112" i="7"/>
  <c r="CD112" i="7" s="1"/>
  <c r="CE112" i="7" s="1"/>
  <c r="CB112" i="7" s="1"/>
  <c r="CC124" i="7"/>
  <c r="CD124" i="7" s="1"/>
  <c r="CE124" i="7" s="1"/>
  <c r="CB124" i="7" s="1"/>
  <c r="CC142" i="7"/>
  <c r="CD142" i="7" s="1"/>
  <c r="CE142" i="7" s="1"/>
  <c r="CB142" i="7" s="1"/>
  <c r="CC98" i="7"/>
  <c r="CD98" i="7" s="1"/>
  <c r="CE98" i="7" s="1"/>
  <c r="CB98" i="7" s="1"/>
  <c r="CC62" i="7"/>
  <c r="CD62" i="7" s="1"/>
  <c r="CE62" i="7" s="1"/>
  <c r="CB62" i="7" s="1"/>
  <c r="CC76" i="7"/>
  <c r="CD76" i="7" s="1"/>
  <c r="CE76" i="7" s="1"/>
  <c r="CB76" i="7" s="1"/>
  <c r="CC40" i="7"/>
  <c r="CD40" i="7" s="1"/>
  <c r="CE40" i="7" s="1"/>
  <c r="CB40" i="7" s="1"/>
  <c r="CC8" i="7"/>
  <c r="CD8" i="7" s="1"/>
  <c r="CE8" i="7" s="1"/>
  <c r="CB8" i="7" s="1"/>
  <c r="CC14" i="7"/>
  <c r="CD14" i="7" s="1"/>
  <c r="CE14" i="7" s="1"/>
  <c r="CB14" i="7" s="1"/>
  <c r="AU176" i="7"/>
  <c r="AU180" i="7"/>
  <c r="AU183" i="7"/>
  <c r="AU187" i="7"/>
  <c r="AU160" i="7"/>
  <c r="AU163" i="7"/>
  <c r="AU166" i="7"/>
  <c r="AU132" i="7"/>
  <c r="CC187" i="7"/>
  <c r="CD187" i="7" s="1"/>
  <c r="CE187" i="7" s="1"/>
  <c r="CB187" i="7" s="1"/>
  <c r="CC135" i="7"/>
  <c r="CD135" i="7" s="1"/>
  <c r="CE135" i="7" s="1"/>
  <c r="CB135" i="7" s="1"/>
  <c r="CC148" i="7"/>
  <c r="CD148" i="7" s="1"/>
  <c r="CE148" i="7" s="1"/>
  <c r="CB148" i="7" s="1"/>
  <c r="CC113" i="7"/>
  <c r="CD113" i="7" s="1"/>
  <c r="CE113" i="7" s="1"/>
  <c r="CB113" i="7" s="1"/>
  <c r="CC125" i="7"/>
  <c r="CD125" i="7" s="1"/>
  <c r="CE125" i="7" s="1"/>
  <c r="CB125" i="7" s="1"/>
  <c r="CC87" i="7"/>
  <c r="CD87" i="7" s="1"/>
  <c r="CE87" i="7" s="1"/>
  <c r="CB87" i="7" s="1"/>
  <c r="CC99" i="7"/>
  <c r="CD99" i="7" s="1"/>
  <c r="CE99" i="7" s="1"/>
  <c r="CB99" i="7" s="1"/>
  <c r="CC63" i="7"/>
  <c r="CD63" i="7" s="1"/>
  <c r="CE63" i="7" s="1"/>
  <c r="CB63" i="7" s="1"/>
  <c r="CC77" i="7"/>
  <c r="CD77" i="7" s="1"/>
  <c r="CE77" i="7" s="1"/>
  <c r="CB77" i="7" s="1"/>
  <c r="CC41" i="7"/>
  <c r="CD41" i="7" s="1"/>
  <c r="CE41" i="7" s="1"/>
  <c r="CB41" i="7" s="1"/>
  <c r="CC28" i="7"/>
  <c r="CD28" i="7" s="1"/>
  <c r="CE28" i="7" s="1"/>
  <c r="CB28" i="7" s="1"/>
  <c r="CC15" i="7"/>
  <c r="CD15" i="7" s="1"/>
  <c r="CE15" i="7" s="1"/>
  <c r="CB15" i="7" s="1"/>
  <c r="AU135" i="7"/>
  <c r="AU138" i="7"/>
  <c r="AU141" i="7"/>
  <c r="AU145" i="7"/>
  <c r="AU148" i="7"/>
  <c r="AU151" i="7"/>
  <c r="AU108" i="7"/>
  <c r="AU110" i="7"/>
  <c r="AU113" i="7"/>
  <c r="AU116" i="7"/>
  <c r="AU119" i="7"/>
  <c r="AU122" i="7"/>
  <c r="AU125" i="7"/>
  <c r="AU127" i="7"/>
  <c r="CC188" i="7"/>
  <c r="CD188" i="7" s="1"/>
  <c r="CE188" i="7" s="1"/>
  <c r="CB188" i="7" s="1"/>
  <c r="CC136" i="7"/>
  <c r="CD136" i="7" s="1"/>
  <c r="CE136" i="7" s="1"/>
  <c r="CB136" i="7" s="1"/>
  <c r="CC149" i="7"/>
  <c r="CD149" i="7" s="1"/>
  <c r="CE149" i="7" s="1"/>
  <c r="CB149" i="7" s="1"/>
  <c r="CC114" i="7"/>
  <c r="CD114" i="7" s="1"/>
  <c r="CE114" i="7" s="1"/>
  <c r="CB114" i="7" s="1"/>
  <c r="CC126" i="7"/>
  <c r="CD126" i="7" s="1"/>
  <c r="CE126" i="7" s="1"/>
  <c r="CB126" i="7" s="1"/>
  <c r="CC89" i="7"/>
  <c r="CD89" i="7" s="1"/>
  <c r="CE89" i="7" s="1"/>
  <c r="CB89" i="7" s="1"/>
  <c r="CC152" i="7"/>
  <c r="CD152" i="7" s="1"/>
  <c r="CE152" i="7" s="1"/>
  <c r="CB152" i="7" s="1"/>
  <c r="CC66" i="7"/>
  <c r="CD66" i="7" s="1"/>
  <c r="CE66" i="7" s="1"/>
  <c r="CB66" i="7" s="1"/>
  <c r="CC54" i="7"/>
  <c r="CD54" i="7" s="1"/>
  <c r="CE54" i="7" s="1"/>
  <c r="CB54" i="7" s="1"/>
  <c r="CC42" i="7"/>
  <c r="CD42" i="7" s="1"/>
  <c r="CE42" i="7" s="1"/>
  <c r="CB42" i="7" s="1"/>
  <c r="CC9" i="7"/>
  <c r="CD9" i="7" s="1"/>
  <c r="CE9" i="7" s="1"/>
  <c r="CB9" i="7" s="1"/>
  <c r="CC16" i="7"/>
  <c r="CD16" i="7" s="1"/>
  <c r="CE16" i="7" s="1"/>
  <c r="CB16" i="7" s="1"/>
  <c r="AU84" i="7"/>
  <c r="AU87" i="7"/>
  <c r="AU90" i="7"/>
  <c r="AU93" i="7"/>
  <c r="AU96" i="7"/>
  <c r="AU99" i="7"/>
  <c r="CC172" i="7"/>
  <c r="CD172" i="7" s="1"/>
  <c r="CE172" i="7" s="1"/>
  <c r="CB172" i="7" s="1"/>
  <c r="CC137" i="7"/>
  <c r="CD137" i="7" s="1"/>
  <c r="CE137" i="7" s="1"/>
  <c r="CB137" i="7" s="1"/>
  <c r="CC150" i="7"/>
  <c r="CD150" i="7" s="1"/>
  <c r="CE150" i="7" s="1"/>
  <c r="CB150" i="7" s="1"/>
  <c r="CC115" i="7"/>
  <c r="CD115" i="7" s="1"/>
  <c r="CE115" i="7" s="1"/>
  <c r="CB115" i="7" s="1"/>
  <c r="CC100" i="7"/>
  <c r="CD100" i="7" s="1"/>
  <c r="CE100" i="7" s="1"/>
  <c r="CB100" i="7" s="1"/>
  <c r="CC68" i="7"/>
  <c r="CD68" i="7" s="1"/>
  <c r="CE68" i="7" s="1"/>
  <c r="CB68" i="7" s="1"/>
  <c r="CC27" i="7"/>
  <c r="CD27" i="7" s="1"/>
  <c r="CE27" i="7" s="1"/>
  <c r="CB27" i="7" s="1"/>
  <c r="CC43" i="7"/>
  <c r="CD43" i="7" s="1"/>
  <c r="CE43" i="7" s="1"/>
  <c r="CB43" i="7" s="1"/>
  <c r="CC17" i="7"/>
  <c r="CD17" i="7" s="1"/>
  <c r="CE17" i="7" s="1"/>
  <c r="CB17" i="7" s="1"/>
  <c r="AU58" i="7"/>
  <c r="AU61" i="7"/>
  <c r="AU66" i="7"/>
  <c r="AU70" i="7"/>
  <c r="AU73" i="7"/>
  <c r="AU76" i="7"/>
  <c r="CC176" i="7"/>
  <c r="CD176" i="7" s="1"/>
  <c r="CE176" i="7" s="1"/>
  <c r="CB176" i="7" s="1"/>
  <c r="CC160" i="7"/>
  <c r="CD160" i="7" s="1"/>
  <c r="CE160" i="7" s="1"/>
  <c r="CB160" i="7" s="1"/>
  <c r="CC138" i="7"/>
  <c r="CD138" i="7" s="1"/>
  <c r="CE138" i="7" s="1"/>
  <c r="CB138" i="7" s="1"/>
  <c r="CC151" i="7"/>
  <c r="CD151" i="7" s="1"/>
  <c r="CE151" i="7" s="1"/>
  <c r="CB151" i="7" s="1"/>
  <c r="CC116" i="7"/>
  <c r="CD116" i="7" s="1"/>
  <c r="CE116" i="7" s="1"/>
  <c r="CB116" i="7" s="1"/>
  <c r="CC127" i="7"/>
  <c r="CD127" i="7" s="1"/>
  <c r="CE127" i="7" s="1"/>
  <c r="CB127" i="7" s="1"/>
  <c r="CC90" i="7"/>
  <c r="CD90" i="7" s="1"/>
  <c r="CE90" i="7" s="1"/>
  <c r="CB90" i="7" s="1"/>
  <c r="CC69" i="7"/>
  <c r="CD69" i="7" s="1"/>
  <c r="CE69" i="7" s="1"/>
  <c r="CB69" i="7" s="1"/>
  <c r="CC29" i="7"/>
  <c r="CD29" i="7" s="1"/>
  <c r="CE29" i="7" s="1"/>
  <c r="CB29" i="7" s="1"/>
  <c r="CC44" i="7"/>
  <c r="CD44" i="7" s="1"/>
  <c r="CE44" i="7" s="1"/>
  <c r="CB44" i="7" s="1"/>
  <c r="CC10" i="7"/>
  <c r="CD10" i="7" s="1"/>
  <c r="CE10" i="7" s="1"/>
  <c r="CB10" i="7" s="1"/>
  <c r="CC18" i="7"/>
  <c r="CD18" i="7" s="1"/>
  <c r="CE18" i="7" s="1"/>
  <c r="CB18" i="7" s="1"/>
  <c r="AU178" i="7"/>
  <c r="AU181" i="7"/>
  <c r="AU184" i="7"/>
  <c r="AU188" i="7"/>
  <c r="AU161" i="7"/>
  <c r="AU164" i="7"/>
  <c r="AU54" i="7"/>
  <c r="CC178" i="7"/>
  <c r="CD178" i="7" s="1"/>
  <c r="CE178" i="7" s="1"/>
  <c r="CB178" i="7" s="1"/>
  <c r="CC161" i="7"/>
  <c r="CD161" i="7" s="1"/>
  <c r="CE161" i="7" s="1"/>
  <c r="CB161" i="7" s="1"/>
  <c r="CC139" i="7"/>
  <c r="CD139" i="7" s="1"/>
  <c r="CE139" i="7" s="1"/>
  <c r="CB139" i="7" s="1"/>
  <c r="CC153" i="7"/>
  <c r="CD153" i="7" s="1"/>
  <c r="CE153" i="7" s="1"/>
  <c r="CB153" i="7" s="1"/>
  <c r="CC117" i="7"/>
  <c r="CD117" i="7" s="1"/>
  <c r="CE117" i="7" s="1"/>
  <c r="CB117" i="7" s="1"/>
  <c r="CC91" i="7"/>
  <c r="CD91" i="7" s="1"/>
  <c r="CE91" i="7" s="1"/>
  <c r="CB91" i="7" s="1"/>
  <c r="CC55" i="7"/>
  <c r="CD55" i="7" s="1"/>
  <c r="CE55" i="7" s="1"/>
  <c r="CB55" i="7" s="1"/>
  <c r="CC70" i="7"/>
  <c r="CD70" i="7" s="1"/>
  <c r="CE70" i="7" s="1"/>
  <c r="CB70" i="7" s="1"/>
  <c r="CC32" i="7"/>
  <c r="CD32" i="7" s="1"/>
  <c r="CE32" i="7" s="1"/>
  <c r="CB32" i="7" s="1"/>
  <c r="CC45" i="7"/>
  <c r="CD45" i="7" s="1"/>
  <c r="CE45" i="7" s="1"/>
  <c r="CB45" i="7" s="1"/>
  <c r="CC30" i="7"/>
  <c r="CD30" i="7" s="1"/>
  <c r="CE30" i="7" s="1"/>
  <c r="CB30" i="7" s="1"/>
  <c r="AU167" i="7"/>
  <c r="AU136" i="7"/>
  <c r="AU139" i="7"/>
  <c r="AU143" i="7"/>
  <c r="AU146" i="7"/>
  <c r="AU149" i="7"/>
  <c r="AU153" i="7"/>
  <c r="AU109" i="7"/>
  <c r="AU111" i="7"/>
  <c r="AU114" i="7"/>
  <c r="AU117" i="7"/>
  <c r="AU120" i="7"/>
  <c r="AU123" i="7"/>
  <c r="AU126" i="7"/>
  <c r="CC162" i="7"/>
  <c r="CD162" i="7" s="1"/>
  <c r="CE162" i="7" s="1"/>
  <c r="CB162" i="7" s="1"/>
  <c r="CC140" i="7"/>
  <c r="CD140" i="7" s="1"/>
  <c r="CE140" i="7" s="1"/>
  <c r="CB140" i="7" s="1"/>
  <c r="CC132" i="7"/>
  <c r="CD132" i="7" s="1"/>
  <c r="CE132" i="7" s="1"/>
  <c r="CB132" i="7" s="1"/>
  <c r="CC118" i="7"/>
  <c r="CD118" i="7" s="1"/>
  <c r="CE118" i="7" s="1"/>
  <c r="CB118" i="7" s="1"/>
  <c r="CC92" i="7"/>
  <c r="CD92" i="7" s="1"/>
  <c r="CE92" i="7" s="1"/>
  <c r="CB92" i="7" s="1"/>
  <c r="CC57" i="7"/>
  <c r="CD57" i="7" s="1"/>
  <c r="CE57" i="7" s="1"/>
  <c r="CB57" i="7" s="1"/>
  <c r="CC71" i="7"/>
  <c r="CD71" i="7" s="1"/>
  <c r="CE71" i="7" s="1"/>
  <c r="CB71" i="7" s="1"/>
  <c r="CC33" i="7"/>
  <c r="CD33" i="7" s="1"/>
  <c r="CE33" i="7" s="1"/>
  <c r="CB33" i="7" s="1"/>
  <c r="CC46" i="7"/>
  <c r="CD46" i="7" s="1"/>
  <c r="CE46" i="7" s="1"/>
  <c r="CB46" i="7" s="1"/>
  <c r="CC31" i="7"/>
  <c r="CD31" i="7" s="1"/>
  <c r="CE31" i="7" s="1"/>
  <c r="CB31" i="7" s="1"/>
  <c r="CC67" i="7"/>
  <c r="CD67" i="7" s="1"/>
  <c r="CE67" i="7" s="1"/>
  <c r="CB67" i="7" s="1"/>
  <c r="AU82" i="7"/>
  <c r="AU86" i="7"/>
  <c r="AU89" i="7"/>
  <c r="AU91" i="7"/>
  <c r="AU95" i="7"/>
  <c r="AU97" i="7"/>
  <c r="AU152" i="7"/>
  <c r="CC180" i="7"/>
  <c r="CD180" i="7" s="1"/>
  <c r="CE180" i="7" s="1"/>
  <c r="CB180" i="7" s="1"/>
  <c r="CC163" i="7"/>
  <c r="CD163" i="7" s="1"/>
  <c r="CE163" i="7" s="1"/>
  <c r="CB163" i="7" s="1"/>
  <c r="CC141" i="7"/>
  <c r="CD141" i="7" s="1"/>
  <c r="CE141" i="7" s="1"/>
  <c r="CB141" i="7" s="1"/>
  <c r="CC108" i="7"/>
  <c r="CD108" i="7" s="1"/>
  <c r="CE108" i="7" s="1"/>
  <c r="CB108" i="7" s="1"/>
  <c r="CC119" i="7"/>
  <c r="CD119" i="7" s="1"/>
  <c r="CE119" i="7" s="1"/>
  <c r="CB119" i="7" s="1"/>
  <c r="CC93" i="7"/>
  <c r="CD93" i="7" s="1"/>
  <c r="CE93" i="7" s="1"/>
  <c r="CB93" i="7" s="1"/>
  <c r="CC58" i="7"/>
  <c r="CD58" i="7" s="1"/>
  <c r="CE58" i="7" s="1"/>
  <c r="CB58" i="7" s="1"/>
  <c r="CC72" i="7"/>
  <c r="CD72" i="7" s="1"/>
  <c r="CE72" i="7" s="1"/>
  <c r="CB72" i="7" s="1"/>
  <c r="CC34" i="7"/>
  <c r="CD34" i="7" s="1"/>
  <c r="CE34" i="7" s="1"/>
  <c r="CB34" i="7" s="1"/>
  <c r="CC47" i="7"/>
  <c r="CD47" i="7" s="1"/>
  <c r="CE47" i="7" s="1"/>
  <c r="CB47" i="7" s="1"/>
  <c r="CC64" i="7"/>
  <c r="CD64" i="7" s="1"/>
  <c r="CE64" i="7" s="1"/>
  <c r="CB64" i="7" s="1"/>
  <c r="CC19" i="7"/>
  <c r="CD19" i="7" s="1"/>
  <c r="CE19" i="7" s="1"/>
  <c r="CB19" i="7" s="1"/>
  <c r="AU55" i="7"/>
  <c r="AU59" i="7"/>
  <c r="AU62" i="7"/>
  <c r="AU68" i="7"/>
  <c r="AU71" i="7"/>
  <c r="AU74" i="7"/>
  <c r="CC181" i="7"/>
  <c r="CD181" i="7" s="1"/>
  <c r="CE181" i="7" s="1"/>
  <c r="CB181" i="7" s="1"/>
  <c r="CC164" i="7"/>
  <c r="CD164" i="7" s="1"/>
  <c r="CE164" i="7" s="1"/>
  <c r="CB164" i="7" s="1"/>
  <c r="CC143" i="7"/>
  <c r="CD143" i="7" s="1"/>
  <c r="CE143" i="7" s="1"/>
  <c r="CB143" i="7" s="1"/>
  <c r="CC109" i="7"/>
  <c r="CD109" i="7" s="1"/>
  <c r="CE109" i="7" s="1"/>
  <c r="CB109" i="7" s="1"/>
  <c r="CC120" i="7"/>
  <c r="CD120" i="7" s="1"/>
  <c r="CE120" i="7" s="1"/>
  <c r="CB120" i="7" s="1"/>
  <c r="CC82" i="7"/>
  <c r="CD82" i="7" s="1"/>
  <c r="CE82" i="7" s="1"/>
  <c r="CB82" i="7" s="1"/>
  <c r="CC95" i="7"/>
  <c r="CD95" i="7" s="1"/>
  <c r="CE95" i="7" s="1"/>
  <c r="CB95" i="7" s="1"/>
  <c r="CC59" i="7"/>
  <c r="CD59" i="7" s="1"/>
  <c r="CE59" i="7" s="1"/>
  <c r="CB59" i="7" s="1"/>
  <c r="CC73" i="7"/>
  <c r="CD73" i="7" s="1"/>
  <c r="CE73" i="7" s="1"/>
  <c r="CB73" i="7" s="1"/>
  <c r="CC35" i="7"/>
  <c r="CD35" i="7" s="1"/>
  <c r="CE35" i="7" s="1"/>
  <c r="CB35" i="7" s="1"/>
  <c r="CC48" i="7"/>
  <c r="CD48" i="7" s="1"/>
  <c r="CE48" i="7" s="1"/>
  <c r="CB48" i="7" s="1"/>
  <c r="CC65" i="7"/>
  <c r="CD65" i="7" s="1"/>
  <c r="CE65" i="7" s="1"/>
  <c r="CB65" i="7" s="1"/>
  <c r="CC20" i="7"/>
  <c r="CD20" i="7" s="1"/>
  <c r="CE20" i="7" s="1"/>
  <c r="CB20" i="7" s="1"/>
  <c r="AU182" i="7"/>
  <c r="AU185" i="7"/>
  <c r="AU162" i="7"/>
  <c r="AU165" i="7"/>
  <c r="AU77" i="7"/>
  <c r="CC182" i="7"/>
  <c r="CD182" i="7" s="1"/>
  <c r="CE182" i="7" s="1"/>
  <c r="CB182" i="7" s="1"/>
  <c r="CC165" i="7"/>
  <c r="CD165" i="7" s="1"/>
  <c r="CE165" i="7" s="1"/>
  <c r="CB165" i="7" s="1"/>
  <c r="CC144" i="7"/>
  <c r="CD144" i="7" s="1"/>
  <c r="CE144" i="7" s="1"/>
  <c r="CB144" i="7" s="1"/>
  <c r="CC107" i="7"/>
  <c r="CD107" i="7" s="1"/>
  <c r="CE107" i="7" s="1"/>
  <c r="CB107" i="7" s="1"/>
  <c r="CC121" i="7"/>
  <c r="CD121" i="7" s="1"/>
  <c r="CE121" i="7" s="1"/>
  <c r="CB121" i="7" s="1"/>
  <c r="CC83" i="7"/>
  <c r="CD83" i="7" s="1"/>
  <c r="CE83" i="7" s="1"/>
  <c r="CB83" i="7" s="1"/>
  <c r="CC36" i="7"/>
  <c r="CD36" i="7" s="1"/>
  <c r="CE36" i="7" s="1"/>
  <c r="CB36" i="7" s="1"/>
  <c r="CC49" i="7"/>
  <c r="CD49" i="7" s="1"/>
  <c r="CE49" i="7" s="1"/>
  <c r="CB49" i="7" s="1"/>
  <c r="CC11" i="7"/>
  <c r="CD11" i="7" s="1"/>
  <c r="CE11" i="7" s="1"/>
  <c r="CB11" i="7" s="1"/>
  <c r="CC21" i="7"/>
  <c r="CD21" i="7" s="1"/>
  <c r="CE21" i="7" s="1"/>
  <c r="CB21" i="7" s="1"/>
  <c r="AU137" i="7"/>
  <c r="AU140" i="7"/>
  <c r="AU144" i="7"/>
  <c r="AU147" i="7"/>
  <c r="AU150" i="7"/>
  <c r="AU107" i="7"/>
  <c r="AU112" i="7"/>
  <c r="AU115" i="7"/>
  <c r="AU118" i="7"/>
  <c r="AU121" i="7"/>
  <c r="AU124" i="7"/>
  <c r="AU100" i="7"/>
  <c r="CC111" i="7"/>
  <c r="CD111" i="7" s="1"/>
  <c r="CE111" i="7" s="1"/>
  <c r="CB111" i="7" s="1"/>
  <c r="CC39" i="7"/>
  <c r="CD39" i="7" s="1"/>
  <c r="CE39" i="7" s="1"/>
  <c r="CB39" i="7" s="1"/>
  <c r="AU172" i="7"/>
  <c r="AU83" i="7"/>
  <c r="AU92" i="7"/>
  <c r="AU26" i="7"/>
  <c r="AM160" i="7"/>
  <c r="AM166" i="7"/>
  <c r="AM138" i="7"/>
  <c r="AM145" i="7"/>
  <c r="AM151" i="7"/>
  <c r="AM110" i="7"/>
  <c r="AM116" i="7"/>
  <c r="AM122" i="7"/>
  <c r="CC122" i="7"/>
  <c r="CD122" i="7" s="1"/>
  <c r="CE122" i="7" s="1"/>
  <c r="CB122" i="7" s="1"/>
  <c r="CC26" i="7"/>
  <c r="CD26" i="7" s="1"/>
  <c r="CE26" i="7" s="1"/>
  <c r="CB26" i="7" s="1"/>
  <c r="AU32" i="7"/>
  <c r="AU39" i="7"/>
  <c r="AU45" i="7"/>
  <c r="AU7" i="7"/>
  <c r="AU12" i="7"/>
  <c r="AM178" i="7"/>
  <c r="AM184" i="7"/>
  <c r="AM127" i="7"/>
  <c r="AM84" i="7"/>
  <c r="AM90" i="7"/>
  <c r="AM96" i="7"/>
  <c r="AM61" i="7"/>
  <c r="AM70" i="7"/>
  <c r="AM76" i="7"/>
  <c r="AM33" i="7"/>
  <c r="AM40" i="7"/>
  <c r="AM46" i="7"/>
  <c r="AM8" i="7"/>
  <c r="AM31" i="7"/>
  <c r="AM14" i="7"/>
  <c r="CC123" i="7"/>
  <c r="CD123" i="7" s="1"/>
  <c r="CE123" i="7" s="1"/>
  <c r="CB123" i="7" s="1"/>
  <c r="CC7" i="7"/>
  <c r="CD7" i="7" s="1"/>
  <c r="CE7" i="7" s="1"/>
  <c r="CB7" i="7" s="1"/>
  <c r="AU33" i="7"/>
  <c r="AU40" i="7"/>
  <c r="AU46" i="7"/>
  <c r="AU8" i="7"/>
  <c r="AM161" i="7"/>
  <c r="AM167" i="7"/>
  <c r="AM139" i="7"/>
  <c r="AM146" i="7"/>
  <c r="AM153" i="7"/>
  <c r="AM111" i="7"/>
  <c r="AM117" i="7"/>
  <c r="AM123" i="7"/>
  <c r="AM67" i="7"/>
  <c r="CC84" i="7"/>
  <c r="CD84" i="7" s="1"/>
  <c r="CE84" i="7" s="1"/>
  <c r="CB84" i="7" s="1"/>
  <c r="AU34" i="7"/>
  <c r="AU41" i="7"/>
  <c r="AU47" i="7"/>
  <c r="AU30" i="7"/>
  <c r="AU16" i="7"/>
  <c r="AU67" i="7"/>
  <c r="AU21" i="7"/>
  <c r="AM185" i="7"/>
  <c r="AM86" i="7"/>
  <c r="AM91" i="7"/>
  <c r="AM97" i="7"/>
  <c r="AM55" i="7"/>
  <c r="AM62" i="7"/>
  <c r="AM71" i="7"/>
  <c r="AM77" i="7"/>
  <c r="AM34" i="7"/>
  <c r="AM41" i="7"/>
  <c r="AM47" i="7"/>
  <c r="AM28" i="7"/>
  <c r="AM64" i="7"/>
  <c r="AM15" i="7"/>
  <c r="CC183" i="7"/>
  <c r="CD183" i="7" s="1"/>
  <c r="CE183" i="7" s="1"/>
  <c r="CB183" i="7" s="1"/>
  <c r="CC86" i="7"/>
  <c r="CD86" i="7" s="1"/>
  <c r="CE86" i="7" s="1"/>
  <c r="CB86" i="7" s="1"/>
  <c r="CC12" i="7"/>
  <c r="CD12" i="7" s="1"/>
  <c r="CE12" i="7" s="1"/>
  <c r="CB12" i="7" s="1"/>
  <c r="AU142" i="7"/>
  <c r="AU28" i="7"/>
  <c r="AU31" i="7"/>
  <c r="AM162" i="7"/>
  <c r="AM140" i="7"/>
  <c r="AM147" i="7"/>
  <c r="AM112" i="7"/>
  <c r="AM118" i="7"/>
  <c r="AM124" i="7"/>
  <c r="AM19" i="7"/>
  <c r="CC184" i="7"/>
  <c r="CD184" i="7" s="1"/>
  <c r="CE184" i="7" s="1"/>
  <c r="CB184" i="7" s="1"/>
  <c r="CC96" i="7"/>
  <c r="CD96" i="7" s="1"/>
  <c r="CE96" i="7" s="1"/>
  <c r="CB96" i="7" s="1"/>
  <c r="CC13" i="7"/>
  <c r="CD13" i="7" s="1"/>
  <c r="CE13" i="7" s="1"/>
  <c r="CB13" i="7" s="1"/>
  <c r="AU63" i="7"/>
  <c r="AU72" i="7"/>
  <c r="AU13" i="7"/>
  <c r="AM180" i="7"/>
  <c r="AM187" i="7"/>
  <c r="AM132" i="7"/>
  <c r="AM142" i="7"/>
  <c r="AM92" i="7"/>
  <c r="AM98" i="7"/>
  <c r="AM57" i="7"/>
  <c r="AM63" i="7"/>
  <c r="AM72" i="7"/>
  <c r="AM35" i="7"/>
  <c r="AM42" i="7"/>
  <c r="AM48" i="7"/>
  <c r="AM9" i="7"/>
  <c r="AM65" i="7"/>
  <c r="CC166" i="7"/>
  <c r="CD166" i="7" s="1"/>
  <c r="CE166" i="7" s="1"/>
  <c r="CB166" i="7" s="1"/>
  <c r="CC97" i="7"/>
  <c r="CD97" i="7" s="1"/>
  <c r="CE97" i="7" s="1"/>
  <c r="CB97" i="7" s="1"/>
  <c r="CC6" i="7"/>
  <c r="CD6" i="7" s="1"/>
  <c r="CE6" i="7" s="1"/>
  <c r="AU57" i="7"/>
  <c r="AU64" i="7"/>
  <c r="AM163" i="7"/>
  <c r="AM135" i="7"/>
  <c r="AM141" i="7"/>
  <c r="AM148" i="7"/>
  <c r="AM108" i="7"/>
  <c r="AM113" i="7"/>
  <c r="AM119" i="7"/>
  <c r="AM54" i="7"/>
  <c r="AM20" i="7"/>
  <c r="CC167" i="7"/>
  <c r="CD167" i="7" s="1"/>
  <c r="CE167" i="7" s="1"/>
  <c r="CB167" i="7" s="1"/>
  <c r="CC60" i="7"/>
  <c r="CD60" i="7" s="1"/>
  <c r="CE60" i="7" s="1"/>
  <c r="CB60" i="7" s="1"/>
  <c r="AU35" i="7"/>
  <c r="AU42" i="7"/>
  <c r="AU48" i="7"/>
  <c r="AU14" i="7"/>
  <c r="AU17" i="7"/>
  <c r="AU19" i="7"/>
  <c r="AM181" i="7"/>
  <c r="AM188" i="7"/>
  <c r="AM125" i="7"/>
  <c r="AM87" i="7"/>
  <c r="AM93" i="7"/>
  <c r="AM99" i="7"/>
  <c r="AM58" i="7"/>
  <c r="AM66" i="7"/>
  <c r="AM73" i="7"/>
  <c r="AM27" i="7"/>
  <c r="AM36" i="7"/>
  <c r="AM43" i="7"/>
  <c r="AM49" i="7"/>
  <c r="AM11" i="7"/>
  <c r="AM16" i="7"/>
  <c r="CC61" i="7"/>
  <c r="CD61" i="7" s="1"/>
  <c r="CE61" i="7" s="1"/>
  <c r="CB61" i="7" s="1"/>
  <c r="AU98" i="7"/>
  <c r="AU27" i="7"/>
  <c r="AU36" i="7"/>
  <c r="AU43" i="7"/>
  <c r="AU49" i="7"/>
  <c r="AU9" i="7"/>
  <c r="AM164" i="7"/>
  <c r="AM136" i="7"/>
  <c r="AM143" i="7"/>
  <c r="AM149" i="7"/>
  <c r="AM109" i="7"/>
  <c r="AM114" i="7"/>
  <c r="AM120" i="7"/>
  <c r="AM21" i="7"/>
  <c r="CC145" i="7"/>
  <c r="CD145" i="7" s="1"/>
  <c r="CE145" i="7" s="1"/>
  <c r="CB145" i="7" s="1"/>
  <c r="CC74" i="7"/>
  <c r="CD74" i="7" s="1"/>
  <c r="CE74" i="7" s="1"/>
  <c r="CB74" i="7" s="1"/>
  <c r="AU29" i="7"/>
  <c r="AU37" i="7"/>
  <c r="AU44" i="7"/>
  <c r="AM182" i="7"/>
  <c r="AM126" i="7"/>
  <c r="AM82" i="7"/>
  <c r="AM89" i="7"/>
  <c r="AM95" i="7"/>
  <c r="AM152" i="7"/>
  <c r="AM59" i="7"/>
  <c r="AM68" i="7"/>
  <c r="AM74" i="7"/>
  <c r="AM29" i="7"/>
  <c r="AM37" i="7"/>
  <c r="AM44" i="7"/>
  <c r="AM10" i="7"/>
  <c r="AM12" i="7"/>
  <c r="AM17" i="7"/>
  <c r="AM60" i="7"/>
  <c r="AM7" i="7"/>
  <c r="AU18" i="7"/>
  <c r="AM137" i="7"/>
  <c r="AM100" i="7"/>
  <c r="AM69" i="7"/>
  <c r="AU20" i="7"/>
  <c r="AM144" i="7"/>
  <c r="AM30" i="7"/>
  <c r="AU60" i="7"/>
  <c r="AU6" i="7"/>
  <c r="AY6" i="7" s="1"/>
  <c r="AM83" i="7"/>
  <c r="AM75" i="7"/>
  <c r="AM121" i="7"/>
  <c r="CC146" i="7"/>
  <c r="CD146" i="7" s="1"/>
  <c r="CE146" i="7" s="1"/>
  <c r="CB146" i="7" s="1"/>
  <c r="AM176" i="7"/>
  <c r="AM150" i="7"/>
  <c r="AM13" i="7"/>
  <c r="CC110" i="7"/>
  <c r="CD110" i="7" s="1"/>
  <c r="CE110" i="7" s="1"/>
  <c r="CB110" i="7" s="1"/>
  <c r="AU69" i="7"/>
  <c r="AM32" i="7"/>
  <c r="AM165" i="7"/>
  <c r="CC75" i="7"/>
  <c r="CD75" i="7" s="1"/>
  <c r="CE75" i="7" s="1"/>
  <c r="CB75" i="7" s="1"/>
  <c r="AU10" i="7"/>
  <c r="AM183" i="7"/>
  <c r="AM107" i="7"/>
  <c r="AM18" i="7"/>
  <c r="CC37" i="7"/>
  <c r="CD37" i="7" s="1"/>
  <c r="CE37" i="7" s="1"/>
  <c r="CB37" i="7" s="1"/>
  <c r="AU75" i="7"/>
  <c r="AU65" i="7"/>
  <c r="AM39" i="7"/>
  <c r="AM45" i="7"/>
  <c r="AU15" i="7"/>
  <c r="AU11" i="7"/>
  <c r="AM172" i="7"/>
  <c r="AM115" i="7"/>
  <c r="AM6" i="7"/>
  <c r="AM26" i="7"/>
  <c r="B24" i="9"/>
  <c r="B23" i="9"/>
  <c r="E38" i="9" s="1"/>
  <c r="E39" i="9" s="1"/>
  <c r="AE159" i="7" l="1"/>
  <c r="AP159" i="7"/>
  <c r="AO159" i="7"/>
  <c r="Q159" i="7"/>
  <c r="P159" i="7"/>
  <c r="AY159" i="7"/>
  <c r="AX159" i="7"/>
  <c r="AW159" i="7"/>
  <c r="CG159" i="7"/>
  <c r="CH159" i="7"/>
  <c r="AE177" i="7"/>
  <c r="AP177" i="7"/>
  <c r="AO177" i="7"/>
  <c r="AX177" i="7"/>
  <c r="AW177" i="7"/>
  <c r="AY177" i="7"/>
  <c r="P177" i="7"/>
  <c r="Q177" i="7"/>
  <c r="CG177" i="7"/>
  <c r="CH177" i="7"/>
  <c r="AE179" i="7"/>
  <c r="AO179" i="7"/>
  <c r="AP179" i="7"/>
  <c r="P179" i="7"/>
  <c r="Q179" i="7"/>
  <c r="CG101" i="7"/>
  <c r="CH101" i="7"/>
  <c r="Q102" i="7"/>
  <c r="P102" i="7"/>
  <c r="P94" i="7"/>
  <c r="Q94" i="7"/>
  <c r="AE101" i="7"/>
  <c r="AP101" i="7"/>
  <c r="AO101" i="7"/>
  <c r="P101" i="7"/>
  <c r="Q101" i="7"/>
  <c r="AX88" i="7"/>
  <c r="AW88" i="7"/>
  <c r="AY88" i="7"/>
  <c r="AX94" i="7"/>
  <c r="AW94" i="7"/>
  <c r="AY94" i="7"/>
  <c r="AX102" i="7"/>
  <c r="AY102" i="7"/>
  <c r="AW102" i="7"/>
  <c r="P88" i="7"/>
  <c r="Q88" i="7"/>
  <c r="CH88" i="7"/>
  <c r="CG88" i="7"/>
  <c r="AE94" i="7"/>
  <c r="AO94" i="7"/>
  <c r="AP94" i="7"/>
  <c r="AX101" i="7"/>
  <c r="AW101" i="7"/>
  <c r="AY101" i="7"/>
  <c r="AE102" i="7"/>
  <c r="AO102" i="7"/>
  <c r="AP102" i="7"/>
  <c r="CG94" i="7"/>
  <c r="CH94" i="7"/>
  <c r="CH102" i="7"/>
  <c r="CG102" i="7"/>
  <c r="AE88" i="7"/>
  <c r="AO88" i="7"/>
  <c r="AP88" i="7"/>
  <c r="CH179" i="7"/>
  <c r="CG179" i="7"/>
  <c r="AE134" i="7"/>
  <c r="AO134" i="7"/>
  <c r="AP134" i="7"/>
  <c r="AE85" i="7"/>
  <c r="AP85" i="7"/>
  <c r="AO85" i="7"/>
  <c r="AE186" i="7"/>
  <c r="AO186" i="7"/>
  <c r="AP186" i="7"/>
  <c r="AY179" i="7"/>
  <c r="AX179" i="7"/>
  <c r="AW179" i="7"/>
  <c r="AX133" i="7"/>
  <c r="AW133" i="7"/>
  <c r="AY133" i="7"/>
  <c r="AX85" i="7"/>
  <c r="AY85" i="7"/>
  <c r="AW85" i="7"/>
  <c r="AX186" i="7"/>
  <c r="AW186" i="7"/>
  <c r="AY186" i="7"/>
  <c r="P85" i="7"/>
  <c r="Q85" i="7"/>
  <c r="AX134" i="7"/>
  <c r="AW134" i="7"/>
  <c r="AY134" i="7"/>
  <c r="AX174" i="7"/>
  <c r="AW174" i="7"/>
  <c r="AY174" i="7"/>
  <c r="AE174" i="7"/>
  <c r="AP174" i="7"/>
  <c r="AO174" i="7"/>
  <c r="CH186" i="7"/>
  <c r="CG186" i="7"/>
  <c r="Q186" i="7"/>
  <c r="P186" i="7"/>
  <c r="Q134" i="7"/>
  <c r="P134" i="7"/>
  <c r="Q133" i="7"/>
  <c r="P133" i="7"/>
  <c r="CH134" i="7"/>
  <c r="CG134" i="7"/>
  <c r="CG133" i="7"/>
  <c r="CH133" i="7"/>
  <c r="CG85" i="7"/>
  <c r="CH85" i="7"/>
  <c r="AE133" i="7"/>
  <c r="AO133" i="7"/>
  <c r="AP133" i="7"/>
  <c r="Q174" i="7"/>
  <c r="P174" i="7"/>
  <c r="CG174" i="7"/>
  <c r="CH174" i="7"/>
  <c r="AE27" i="7"/>
  <c r="AH27" i="7" s="1"/>
  <c r="AE108" i="7"/>
  <c r="AG108" i="7" s="1"/>
  <c r="AE26" i="7"/>
  <c r="AG26" i="7" s="1"/>
  <c r="AE18" i="7"/>
  <c r="AG18" i="7" s="1"/>
  <c r="AE176" i="7"/>
  <c r="AG176" i="7" s="1"/>
  <c r="AE100" i="7"/>
  <c r="AG100" i="7" s="1"/>
  <c r="AE68" i="7"/>
  <c r="AG68" i="7" s="1"/>
  <c r="AE66" i="7"/>
  <c r="AH66" i="7" s="1"/>
  <c r="AE141" i="7"/>
  <c r="AH141" i="7" s="1"/>
  <c r="AE35" i="7"/>
  <c r="AG35" i="7" s="1"/>
  <c r="AE77" i="7"/>
  <c r="AH77" i="7" s="1"/>
  <c r="AE139" i="7"/>
  <c r="AH139" i="7" s="1"/>
  <c r="AE46" i="7"/>
  <c r="AG46" i="7" s="1"/>
  <c r="AE138" i="7"/>
  <c r="AH138" i="7" s="1"/>
  <c r="AE58" i="7"/>
  <c r="AG58" i="7" s="1"/>
  <c r="AE71" i="7"/>
  <c r="AG71" i="7" s="1"/>
  <c r="AE167" i="7"/>
  <c r="AH167" i="7" s="1"/>
  <c r="AE40" i="7"/>
  <c r="AH40" i="7" s="1"/>
  <c r="AE166" i="7"/>
  <c r="AG166" i="7" s="1"/>
  <c r="AE107" i="7"/>
  <c r="AG107" i="7" s="1"/>
  <c r="AE59" i="7"/>
  <c r="AG59" i="7" s="1"/>
  <c r="AE135" i="7"/>
  <c r="AG135" i="7" s="1"/>
  <c r="AE115" i="7"/>
  <c r="AH115" i="7" s="1"/>
  <c r="AE163" i="7"/>
  <c r="AH163" i="7" s="1"/>
  <c r="AE161" i="7"/>
  <c r="AG161" i="7" s="1"/>
  <c r="AE33" i="7"/>
  <c r="AH33" i="7" s="1"/>
  <c r="AE160" i="7"/>
  <c r="AG160" i="7" s="1"/>
  <c r="AE21" i="7"/>
  <c r="AH21" i="7" s="1"/>
  <c r="AE183" i="7"/>
  <c r="AG183" i="7" s="1"/>
  <c r="AE152" i="7"/>
  <c r="AG152" i="7" s="1"/>
  <c r="AE99" i="7"/>
  <c r="AH99" i="7" s="1"/>
  <c r="AE63" i="7"/>
  <c r="AG63" i="7" s="1"/>
  <c r="AE62" i="7"/>
  <c r="AH62" i="7" s="1"/>
  <c r="AE172" i="7"/>
  <c r="AG172" i="7" s="1"/>
  <c r="AE75" i="7"/>
  <c r="AG75" i="7" s="1"/>
  <c r="AE7" i="7"/>
  <c r="AH7" i="7" s="1"/>
  <c r="AE95" i="7"/>
  <c r="AH95" i="7" s="1"/>
  <c r="AE114" i="7"/>
  <c r="AH114" i="7" s="1"/>
  <c r="AE93" i="7"/>
  <c r="AH93" i="7" s="1"/>
  <c r="AE57" i="7"/>
  <c r="AG57" i="7" s="1"/>
  <c r="AE55" i="7"/>
  <c r="AH55" i="7" s="1"/>
  <c r="AE76" i="7"/>
  <c r="AH76" i="7" s="1"/>
  <c r="AE137" i="7"/>
  <c r="AG137" i="7" s="1"/>
  <c r="AE72" i="7"/>
  <c r="AH72" i="7" s="1"/>
  <c r="AE121" i="7"/>
  <c r="AG121" i="7" s="1"/>
  <c r="AE120" i="7"/>
  <c r="AG120" i="7" s="1"/>
  <c r="AE83" i="7"/>
  <c r="AG83" i="7" s="1"/>
  <c r="AE60" i="7"/>
  <c r="AG60" i="7" s="1"/>
  <c r="AE89" i="7"/>
  <c r="AH89" i="7" s="1"/>
  <c r="AE109" i="7"/>
  <c r="AG109" i="7" s="1"/>
  <c r="AE87" i="7"/>
  <c r="AG87" i="7" s="1"/>
  <c r="AE98" i="7"/>
  <c r="AG98" i="7" s="1"/>
  <c r="AE19" i="7"/>
  <c r="AH19" i="7" s="1"/>
  <c r="AE97" i="7"/>
  <c r="AG97" i="7" s="1"/>
  <c r="AE70" i="7"/>
  <c r="AG70" i="7" s="1"/>
  <c r="AE45" i="7"/>
  <c r="AG45" i="7" s="1"/>
  <c r="AE165" i="7"/>
  <c r="AH165" i="7" s="1"/>
  <c r="AE17" i="7"/>
  <c r="AG17" i="7" s="1"/>
  <c r="AE82" i="7"/>
  <c r="AH82" i="7" s="1"/>
  <c r="AE149" i="7"/>
  <c r="AG149" i="7" s="1"/>
  <c r="AE16" i="7"/>
  <c r="AG16" i="7" s="1"/>
  <c r="AE20" i="7"/>
  <c r="AH20" i="7" s="1"/>
  <c r="AE92" i="7"/>
  <c r="AG92" i="7" s="1"/>
  <c r="AE124" i="7"/>
  <c r="AH124" i="7" s="1"/>
  <c r="AE91" i="7"/>
  <c r="AH91" i="7" s="1"/>
  <c r="AE67" i="7"/>
  <c r="AG67" i="7" s="1"/>
  <c r="AE61" i="7"/>
  <c r="AH61" i="7" s="1"/>
  <c r="AE175" i="7"/>
  <c r="AH175" i="7" s="1"/>
  <c r="AE126" i="7"/>
  <c r="AG126" i="7" s="1"/>
  <c r="AE143" i="7"/>
  <c r="AG143" i="7" s="1"/>
  <c r="AE11" i="7"/>
  <c r="AH11" i="7" s="1"/>
  <c r="AE125" i="7"/>
  <c r="AG125" i="7" s="1"/>
  <c r="AE54" i="7"/>
  <c r="AG54" i="7" s="1"/>
  <c r="AE142" i="7"/>
  <c r="AH142" i="7" s="1"/>
  <c r="AE118" i="7"/>
  <c r="AG118" i="7" s="1"/>
  <c r="AE15" i="7"/>
  <c r="AG15" i="7" s="1"/>
  <c r="AE86" i="7"/>
  <c r="AG86" i="7" s="1"/>
  <c r="AE96" i="7"/>
  <c r="AH96" i="7" s="1"/>
  <c r="AE38" i="7"/>
  <c r="AH38" i="7" s="1"/>
  <c r="AE173" i="7"/>
  <c r="AH173" i="7" s="1"/>
  <c r="AE32" i="7"/>
  <c r="AG32" i="7" s="1"/>
  <c r="AE12" i="7"/>
  <c r="AG12" i="7" s="1"/>
  <c r="AE39" i="7"/>
  <c r="AG39" i="7" s="1"/>
  <c r="AE10" i="7"/>
  <c r="AH10" i="7" s="1"/>
  <c r="AE182" i="7"/>
  <c r="AG182" i="7" s="1"/>
  <c r="AE136" i="7"/>
  <c r="AH136" i="7" s="1"/>
  <c r="AE49" i="7"/>
  <c r="AH49" i="7" s="1"/>
  <c r="AE188" i="7"/>
  <c r="AG188" i="7" s="1"/>
  <c r="AE132" i="7"/>
  <c r="AG132" i="7" s="1"/>
  <c r="AE112" i="7"/>
  <c r="AH112" i="7" s="1"/>
  <c r="AE64" i="7"/>
  <c r="AH64" i="7" s="1"/>
  <c r="AE123" i="7"/>
  <c r="AH123" i="7" s="1"/>
  <c r="AE90" i="7"/>
  <c r="AH90" i="7" s="1"/>
  <c r="AE122" i="7"/>
  <c r="AH122" i="7" s="1"/>
  <c r="AE30" i="7"/>
  <c r="AG30" i="7" s="1"/>
  <c r="AE43" i="7"/>
  <c r="AH43" i="7" s="1"/>
  <c r="AE119" i="7"/>
  <c r="AH119" i="7" s="1"/>
  <c r="AE65" i="7"/>
  <c r="AH65" i="7" s="1"/>
  <c r="AE187" i="7"/>
  <c r="AG187" i="7" s="1"/>
  <c r="AE147" i="7"/>
  <c r="AH147" i="7" s="1"/>
  <c r="AE28" i="7"/>
  <c r="AH28" i="7" s="1"/>
  <c r="AE185" i="7"/>
  <c r="AG185" i="7" s="1"/>
  <c r="AE117" i="7"/>
  <c r="AG117" i="7" s="1"/>
  <c r="AE84" i="7"/>
  <c r="AH84" i="7" s="1"/>
  <c r="AE116" i="7"/>
  <c r="AH116" i="7" s="1"/>
  <c r="AE164" i="7"/>
  <c r="AH164" i="7" s="1"/>
  <c r="AE181" i="7"/>
  <c r="AG181" i="7" s="1"/>
  <c r="AE144" i="7"/>
  <c r="AG144" i="7" s="1"/>
  <c r="AE37" i="7"/>
  <c r="AG37" i="7" s="1"/>
  <c r="AE36" i="7"/>
  <c r="AG36" i="7" s="1"/>
  <c r="AE113" i="7"/>
  <c r="AH113" i="7" s="1"/>
  <c r="AE9" i="7"/>
  <c r="AG9" i="7" s="1"/>
  <c r="AE180" i="7"/>
  <c r="AH180" i="7" s="1"/>
  <c r="AE140" i="7"/>
  <c r="AH140" i="7" s="1"/>
  <c r="AE47" i="7"/>
  <c r="AH47" i="7" s="1"/>
  <c r="AE111" i="7"/>
  <c r="AH111" i="7" s="1"/>
  <c r="AE14" i="7"/>
  <c r="AH14" i="7" s="1"/>
  <c r="AE127" i="7"/>
  <c r="AG127" i="7" s="1"/>
  <c r="AE110" i="7"/>
  <c r="AG110" i="7" s="1"/>
  <c r="AE158" i="7"/>
  <c r="AH158" i="7" s="1"/>
  <c r="AE44" i="7"/>
  <c r="AH44" i="7" s="1"/>
  <c r="AE13" i="7"/>
  <c r="AH13" i="7" s="1"/>
  <c r="AE29" i="7"/>
  <c r="AG29" i="7" s="1"/>
  <c r="AE48" i="7"/>
  <c r="AH48" i="7" s="1"/>
  <c r="AE162" i="7"/>
  <c r="AG162" i="7" s="1"/>
  <c r="AE153" i="7"/>
  <c r="AH153" i="7" s="1"/>
  <c r="AE31" i="7"/>
  <c r="AG31" i="7" s="1"/>
  <c r="AE184" i="7"/>
  <c r="AG184" i="7" s="1"/>
  <c r="AE151" i="7"/>
  <c r="AG151" i="7" s="1"/>
  <c r="AE56" i="7"/>
  <c r="AG56" i="7" s="1"/>
  <c r="AE41" i="7"/>
  <c r="AH41" i="7" s="1"/>
  <c r="AE150" i="7"/>
  <c r="AG150" i="7" s="1"/>
  <c r="AE69" i="7"/>
  <c r="AH69" i="7" s="1"/>
  <c r="AE74" i="7"/>
  <c r="AG74" i="7" s="1"/>
  <c r="AE73" i="7"/>
  <c r="AH73" i="7" s="1"/>
  <c r="AE148" i="7"/>
  <c r="AG148" i="7" s="1"/>
  <c r="AE42" i="7"/>
  <c r="AG42" i="7" s="1"/>
  <c r="AE34" i="7"/>
  <c r="AG34" i="7" s="1"/>
  <c r="AE146" i="7"/>
  <c r="AH146" i="7" s="1"/>
  <c r="AE8" i="7"/>
  <c r="AG8" i="7" s="1"/>
  <c r="AE178" i="7"/>
  <c r="AH178" i="7" s="1"/>
  <c r="AE145" i="7"/>
  <c r="AH145" i="7" s="1"/>
  <c r="AP6" i="7"/>
  <c r="AE6" i="7"/>
  <c r="AP7" i="7"/>
  <c r="AP19" i="7"/>
  <c r="AP21" i="7"/>
  <c r="AP20" i="7"/>
  <c r="AP67" i="7"/>
  <c r="AP17" i="7"/>
  <c r="AP16" i="7"/>
  <c r="AP12" i="7"/>
  <c r="AP11" i="7"/>
  <c r="AP15" i="7"/>
  <c r="AP10" i="7"/>
  <c r="AP64" i="7"/>
  <c r="AP30" i="7"/>
  <c r="AP65" i="7"/>
  <c r="AP28" i="7"/>
  <c r="AP9" i="7"/>
  <c r="AP14" i="7"/>
  <c r="AP18" i="7"/>
  <c r="AP13" i="7"/>
  <c r="AP31" i="7"/>
  <c r="AP56" i="7"/>
  <c r="AP8" i="7"/>
  <c r="Q69" i="7"/>
  <c r="AX173" i="7"/>
  <c r="AW173" i="7"/>
  <c r="AY173" i="7"/>
  <c r="AP175" i="7"/>
  <c r="AO175" i="7"/>
  <c r="AP173" i="7"/>
  <c r="AO173" i="7"/>
  <c r="AX175" i="7"/>
  <c r="AW175" i="7"/>
  <c r="AY175" i="7"/>
  <c r="Q173" i="7"/>
  <c r="CH175" i="7"/>
  <c r="CG175" i="7"/>
  <c r="CH173" i="7"/>
  <c r="CG173" i="7"/>
  <c r="Q175" i="7"/>
  <c r="AP158" i="7"/>
  <c r="AO158" i="7"/>
  <c r="AO56" i="7"/>
  <c r="Q56" i="7"/>
  <c r="Q181" i="7"/>
  <c r="Q158" i="7"/>
  <c r="Q182" i="7"/>
  <c r="CH56" i="7"/>
  <c r="CG56" i="7"/>
  <c r="AX56" i="7"/>
  <c r="AW56" i="7"/>
  <c r="AY56" i="7"/>
  <c r="CH38" i="7"/>
  <c r="CG38" i="7"/>
  <c r="AP38" i="7"/>
  <c r="AO38" i="7"/>
  <c r="AX38" i="7"/>
  <c r="AW38" i="7"/>
  <c r="AY38" i="7"/>
  <c r="Q38" i="7"/>
  <c r="CD158" i="7"/>
  <c r="CC156" i="7"/>
  <c r="AM156" i="7"/>
  <c r="AU156" i="7"/>
  <c r="AX156" i="7" s="1"/>
  <c r="M156" i="7"/>
  <c r="Q156" i="7" s="1"/>
  <c r="Q114" i="7"/>
  <c r="Q71" i="7"/>
  <c r="Q153" i="7"/>
  <c r="Q152" i="7"/>
  <c r="Q34" i="7"/>
  <c r="Q107" i="7"/>
  <c r="Q109" i="7"/>
  <c r="Q15" i="7"/>
  <c r="Q62" i="7"/>
  <c r="Q166" i="7"/>
  <c r="M130" i="7"/>
  <c r="Q130" i="7" s="1"/>
  <c r="Q132" i="7"/>
  <c r="Q67" i="7"/>
  <c r="Q139" i="7"/>
  <c r="Q12" i="7"/>
  <c r="Q11" i="7"/>
  <c r="Q41" i="7"/>
  <c r="Q20" i="7"/>
  <c r="Q147" i="7"/>
  <c r="Q18" i="7"/>
  <c r="Q151" i="7"/>
  <c r="Q183" i="7"/>
  <c r="Q21" i="7"/>
  <c r="Q93" i="7"/>
  <c r="Q98" i="7"/>
  <c r="Q64" i="7"/>
  <c r="Q55" i="7"/>
  <c r="Q148" i="7"/>
  <c r="Q118" i="7"/>
  <c r="Q13" i="7"/>
  <c r="Q123" i="7"/>
  <c r="Q10" i="7"/>
  <c r="Q121" i="7"/>
  <c r="Q188" i="7"/>
  <c r="Q29" i="7"/>
  <c r="Q89" i="7"/>
  <c r="Q144" i="7"/>
  <c r="Q16" i="7"/>
  <c r="Q73" i="7"/>
  <c r="Q92" i="7"/>
  <c r="Q28" i="7"/>
  <c r="Q45" i="7"/>
  <c r="Q135" i="7"/>
  <c r="M105" i="7"/>
  <c r="Q105" i="7" s="1"/>
  <c r="Q30" i="7"/>
  <c r="Q111" i="7"/>
  <c r="M4" i="7"/>
  <c r="Q6" i="7"/>
  <c r="Q74" i="7"/>
  <c r="Q68" i="7"/>
  <c r="Q115" i="7"/>
  <c r="Q9" i="7"/>
  <c r="Q167" i="7"/>
  <c r="M80" i="7"/>
  <c r="Q80" i="7" s="1"/>
  <c r="Q95" i="7"/>
  <c r="Q32" i="7"/>
  <c r="Q113" i="7"/>
  <c r="Q84" i="7"/>
  <c r="Q127" i="7"/>
  <c r="Q185" i="7"/>
  <c r="Q122" i="7"/>
  <c r="Q59" i="7"/>
  <c r="Q99" i="7"/>
  <c r="Q145" i="7"/>
  <c r="Q161" i="7"/>
  <c r="Q72" i="7"/>
  <c r="Q160" i="7"/>
  <c r="Q19" i="7"/>
  <c r="Q97" i="7"/>
  <c r="Q76" i="7"/>
  <c r="Q180" i="7"/>
  <c r="Q75" i="7"/>
  <c r="Q164" i="7"/>
  <c r="Q100" i="7"/>
  <c r="Q125" i="7"/>
  <c r="Q48" i="7"/>
  <c r="Q87" i="7"/>
  <c r="Q82" i="7"/>
  <c r="Q149" i="7"/>
  <c r="Q63" i="7"/>
  <c r="Q141" i="7"/>
  <c r="Q14" i="7"/>
  <c r="Q77" i="7"/>
  <c r="Q70" i="7"/>
  <c r="Q140" i="7"/>
  <c r="Q60" i="7"/>
  <c r="Q146" i="7"/>
  <c r="Q176" i="7"/>
  <c r="Q42" i="7"/>
  <c r="M170" i="7"/>
  <c r="Q170" i="7" s="1"/>
  <c r="Q172" i="7"/>
  <c r="Q143" i="7"/>
  <c r="Q57" i="7"/>
  <c r="Q119" i="7"/>
  <c r="Q31" i="7"/>
  <c r="Q163" i="7"/>
  <c r="Q61" i="7"/>
  <c r="Q124" i="7"/>
  <c r="Q49" i="7"/>
  <c r="Q65" i="7"/>
  <c r="Q39" i="7"/>
  <c r="Q35" i="7"/>
  <c r="Q66" i="7"/>
  <c r="Q162" i="7"/>
  <c r="Q136" i="7"/>
  <c r="Q46" i="7"/>
  <c r="Q108" i="7"/>
  <c r="Q8" i="7"/>
  <c r="Q110" i="7"/>
  <c r="M52" i="7"/>
  <c r="Q52" i="7" s="1"/>
  <c r="Q54" i="7"/>
  <c r="Q112" i="7"/>
  <c r="Q43" i="7"/>
  <c r="Q117" i="7"/>
  <c r="Q142" i="7"/>
  <c r="Q7" i="7"/>
  <c r="M24" i="7"/>
  <c r="Q24" i="7" s="1"/>
  <c r="Q26" i="7"/>
  <c r="Q58" i="7"/>
  <c r="Q150" i="7"/>
  <c r="Q126" i="7"/>
  <c r="Q40" i="7"/>
  <c r="Q91" i="7"/>
  <c r="Q184" i="7"/>
  <c r="Q187" i="7"/>
  <c r="Q44" i="7"/>
  <c r="Q96" i="7"/>
  <c r="Q36" i="7"/>
  <c r="Q138" i="7"/>
  <c r="Q90" i="7"/>
  <c r="Q17" i="7"/>
  <c r="Q47" i="7"/>
  <c r="Q137" i="7"/>
  <c r="Q120" i="7"/>
  <c r="Q33" i="7"/>
  <c r="Q86" i="7"/>
  <c r="Q116" i="7"/>
  <c r="Q165" i="7"/>
  <c r="Q37" i="7"/>
  <c r="Q178" i="7"/>
  <c r="Q27" i="7"/>
  <c r="Q83" i="7"/>
  <c r="AX158" i="7"/>
  <c r="AW158" i="7"/>
  <c r="AY158" i="7"/>
  <c r="AP97" i="7"/>
  <c r="AO97" i="7"/>
  <c r="CH125" i="7"/>
  <c r="CG125" i="7"/>
  <c r="AO89" i="7"/>
  <c r="AP89" i="7"/>
  <c r="AO164" i="7"/>
  <c r="AP164" i="7"/>
  <c r="AO58" i="7"/>
  <c r="AP58" i="7"/>
  <c r="AX42" i="7"/>
  <c r="AY42" i="7"/>
  <c r="AW42" i="7"/>
  <c r="AO20" i="7"/>
  <c r="AO9" i="7"/>
  <c r="AP180" i="7"/>
  <c r="AO180" i="7"/>
  <c r="AO91" i="7"/>
  <c r="AP91" i="7"/>
  <c r="CG84" i="7"/>
  <c r="CH84" i="7"/>
  <c r="AX46" i="7"/>
  <c r="AW46" i="7"/>
  <c r="AY46" i="7"/>
  <c r="AP96" i="7"/>
  <c r="AO96" i="7"/>
  <c r="CG122" i="7"/>
  <c r="CH122" i="7"/>
  <c r="AX83" i="7"/>
  <c r="AW83" i="7"/>
  <c r="AY83" i="7"/>
  <c r="AX147" i="7"/>
  <c r="AW147" i="7"/>
  <c r="AY147" i="7"/>
  <c r="CH144" i="7"/>
  <c r="CG144" i="7"/>
  <c r="CG35" i="7"/>
  <c r="CH35" i="7"/>
  <c r="AX68" i="7"/>
  <c r="AY68" i="7"/>
  <c r="AW68" i="7"/>
  <c r="CG119" i="7"/>
  <c r="CH119" i="7"/>
  <c r="AX82" i="7"/>
  <c r="AY82" i="7"/>
  <c r="AW82" i="7"/>
  <c r="CH162" i="7"/>
  <c r="CG162" i="7"/>
  <c r="AW146" i="7"/>
  <c r="AX146" i="7"/>
  <c r="AY146" i="7"/>
  <c r="CH117" i="7"/>
  <c r="CG117" i="7"/>
  <c r="CH18" i="7"/>
  <c r="CG18" i="7"/>
  <c r="CG176" i="7"/>
  <c r="CH176" i="7"/>
  <c r="CG188" i="7"/>
  <c r="CH188" i="7"/>
  <c r="AX145" i="7"/>
  <c r="AY145" i="7"/>
  <c r="AW145" i="7"/>
  <c r="CG113" i="7"/>
  <c r="CH113" i="7"/>
  <c r="CG14" i="7"/>
  <c r="CH14" i="7"/>
  <c r="AP66" i="7"/>
  <c r="AO66" i="7"/>
  <c r="AX28" i="7"/>
  <c r="AY28" i="7"/>
  <c r="AW28" i="7"/>
  <c r="AX86" i="7"/>
  <c r="AW86" i="7"/>
  <c r="AY86" i="7"/>
  <c r="AX176" i="7"/>
  <c r="AY176" i="7"/>
  <c r="AW176" i="7"/>
  <c r="AX11" i="7"/>
  <c r="AW11" i="7"/>
  <c r="AY11" i="7"/>
  <c r="AX60" i="7"/>
  <c r="AY60" i="7"/>
  <c r="AW60" i="7"/>
  <c r="AX15" i="7"/>
  <c r="AW15" i="7"/>
  <c r="AY15" i="7"/>
  <c r="AX65" i="7"/>
  <c r="AY65" i="7"/>
  <c r="AW65" i="7"/>
  <c r="AO7" i="7"/>
  <c r="AO17" i="7"/>
  <c r="AO82" i="7"/>
  <c r="AP82" i="7"/>
  <c r="AX9" i="7"/>
  <c r="AY9" i="7"/>
  <c r="AW9" i="7"/>
  <c r="AO99" i="7"/>
  <c r="AP99" i="7"/>
  <c r="AX35" i="7"/>
  <c r="AW35" i="7"/>
  <c r="AY35" i="7"/>
  <c r="AO54" i="7"/>
  <c r="AP54" i="7"/>
  <c r="CG97" i="7"/>
  <c r="CH97" i="7"/>
  <c r="AO48" i="7"/>
  <c r="AP48" i="7"/>
  <c r="AX13" i="7"/>
  <c r="AY13" i="7"/>
  <c r="AW13" i="7"/>
  <c r="AX142" i="7"/>
  <c r="AY142" i="7"/>
  <c r="AW142" i="7"/>
  <c r="AO15" i="7"/>
  <c r="AO86" i="7"/>
  <c r="AP86" i="7"/>
  <c r="AO67" i="7"/>
  <c r="AX40" i="7"/>
  <c r="AY40" i="7"/>
  <c r="AW40" i="7"/>
  <c r="AO90" i="7"/>
  <c r="AP90" i="7"/>
  <c r="AP122" i="7"/>
  <c r="AO122" i="7"/>
  <c r="AX172" i="7"/>
  <c r="AW172" i="7"/>
  <c r="AY172" i="7"/>
  <c r="AX144" i="7"/>
  <c r="AY144" i="7"/>
  <c r="AW144" i="7"/>
  <c r="CH165" i="7"/>
  <c r="CG165" i="7"/>
  <c r="CH73" i="7"/>
  <c r="CG73" i="7"/>
  <c r="AX62" i="7"/>
  <c r="AY62" i="7"/>
  <c r="AW62" i="7"/>
  <c r="CG108" i="7"/>
  <c r="CH108" i="7"/>
  <c r="CG67" i="7"/>
  <c r="CH67" i="7"/>
  <c r="AX143" i="7"/>
  <c r="AY143" i="7"/>
  <c r="AW143" i="7"/>
  <c r="CH153" i="7"/>
  <c r="CG153" i="7"/>
  <c r="CG10" i="7"/>
  <c r="CH10" i="7"/>
  <c r="AX76" i="7"/>
  <c r="AY76" i="7"/>
  <c r="AW76" i="7"/>
  <c r="CH100" i="7"/>
  <c r="CG100" i="7"/>
  <c r="CG16" i="7"/>
  <c r="CH16" i="7"/>
  <c r="AX141" i="7"/>
  <c r="AY141" i="7"/>
  <c r="AW141" i="7"/>
  <c r="CH148" i="7"/>
  <c r="CG148" i="7"/>
  <c r="CH8" i="7"/>
  <c r="CG8" i="7"/>
  <c r="AO95" i="7"/>
  <c r="AP95" i="7"/>
  <c r="CG48" i="7"/>
  <c r="CH48" i="7"/>
  <c r="AX84" i="7"/>
  <c r="AW84" i="7"/>
  <c r="AY84" i="7"/>
  <c r="AO45" i="7"/>
  <c r="AP45" i="7"/>
  <c r="AX75" i="7"/>
  <c r="AW75" i="7"/>
  <c r="AY75" i="7"/>
  <c r="AO18" i="7"/>
  <c r="AO60" i="7"/>
  <c r="AP60" i="7"/>
  <c r="AO12" i="7"/>
  <c r="AP126" i="7"/>
  <c r="AO126" i="7"/>
  <c r="AX49" i="7"/>
  <c r="AY49" i="7"/>
  <c r="AW49" i="7"/>
  <c r="AO93" i="7"/>
  <c r="AP93" i="7"/>
  <c r="CH60" i="7"/>
  <c r="CG60" i="7"/>
  <c r="CG166" i="7"/>
  <c r="CH166" i="7"/>
  <c r="AP42" i="7"/>
  <c r="AO42" i="7"/>
  <c r="AX72" i="7"/>
  <c r="AW72" i="7"/>
  <c r="AY72" i="7"/>
  <c r="CH12" i="7"/>
  <c r="CG12" i="7"/>
  <c r="AO64" i="7"/>
  <c r="AX33" i="7"/>
  <c r="AW33" i="7"/>
  <c r="AY33" i="7"/>
  <c r="AP84" i="7"/>
  <c r="AO84" i="7"/>
  <c r="AO116" i="7"/>
  <c r="AP116" i="7"/>
  <c r="CH39" i="7"/>
  <c r="CG39" i="7"/>
  <c r="AX140" i="7"/>
  <c r="AY140" i="7"/>
  <c r="AW140" i="7"/>
  <c r="CG182" i="7"/>
  <c r="CH182" i="7"/>
  <c r="CH59" i="7"/>
  <c r="CG59" i="7"/>
  <c r="AX59" i="7"/>
  <c r="AY59" i="7"/>
  <c r="AW59" i="7"/>
  <c r="CG141" i="7"/>
  <c r="CH141" i="7"/>
  <c r="CG31" i="7"/>
  <c r="CH31" i="7"/>
  <c r="AX139" i="7"/>
  <c r="AW139" i="7"/>
  <c r="AY139" i="7"/>
  <c r="CH139" i="7"/>
  <c r="CG139" i="7"/>
  <c r="CG44" i="7"/>
  <c r="CH44" i="7"/>
  <c r="AX73" i="7"/>
  <c r="AY73" i="7"/>
  <c r="AW73" i="7"/>
  <c r="CG115" i="7"/>
  <c r="CH115" i="7"/>
  <c r="CG9" i="7"/>
  <c r="CH9" i="7"/>
  <c r="AX127" i="7"/>
  <c r="AW127" i="7"/>
  <c r="AY127" i="7"/>
  <c r="AX138" i="7"/>
  <c r="AY138" i="7"/>
  <c r="AW138" i="7"/>
  <c r="CG135" i="7"/>
  <c r="CH135" i="7"/>
  <c r="CH40" i="7"/>
  <c r="CG40" i="7"/>
  <c r="CH160" i="7"/>
  <c r="CG160" i="7"/>
  <c r="AP107" i="7"/>
  <c r="AO107" i="7"/>
  <c r="AP137" i="7"/>
  <c r="AO137" i="7"/>
  <c r="AO10" i="7"/>
  <c r="AP182" i="7"/>
  <c r="AO182" i="7"/>
  <c r="AX43" i="7"/>
  <c r="AW43" i="7"/>
  <c r="AY43" i="7"/>
  <c r="AO87" i="7"/>
  <c r="AP87" i="7"/>
  <c r="CG167" i="7"/>
  <c r="CH167" i="7"/>
  <c r="AP119" i="7"/>
  <c r="AO119" i="7"/>
  <c r="AP35" i="7"/>
  <c r="AO35" i="7"/>
  <c r="AX63" i="7"/>
  <c r="AW63" i="7"/>
  <c r="AY63" i="7"/>
  <c r="AO19" i="7"/>
  <c r="CH86" i="7"/>
  <c r="CG86" i="7"/>
  <c r="AO28" i="7"/>
  <c r="AO185" i="7"/>
  <c r="AP185" i="7"/>
  <c r="AO123" i="7"/>
  <c r="AP123" i="7"/>
  <c r="CG7" i="7"/>
  <c r="CH7" i="7"/>
  <c r="AO14" i="7"/>
  <c r="AO127" i="7"/>
  <c r="AP127" i="7"/>
  <c r="AO110" i="7"/>
  <c r="AP110" i="7"/>
  <c r="CG111" i="7"/>
  <c r="CH111" i="7"/>
  <c r="AX137" i="7"/>
  <c r="AW137" i="7"/>
  <c r="AY137" i="7"/>
  <c r="AX77" i="7"/>
  <c r="AW77" i="7"/>
  <c r="AY77" i="7"/>
  <c r="CG95" i="7"/>
  <c r="CH95" i="7"/>
  <c r="AX55" i="7"/>
  <c r="AW55" i="7"/>
  <c r="AY55" i="7"/>
  <c r="CG163" i="7"/>
  <c r="CH163" i="7"/>
  <c r="CG46" i="7"/>
  <c r="CH46" i="7"/>
  <c r="AX126" i="7"/>
  <c r="AW126" i="7"/>
  <c r="AY126" i="7"/>
  <c r="AX136" i="7"/>
  <c r="AY136" i="7"/>
  <c r="AW136" i="7"/>
  <c r="CH161" i="7"/>
  <c r="CG161" i="7"/>
  <c r="CG29" i="7"/>
  <c r="CH29" i="7"/>
  <c r="AX70" i="7"/>
  <c r="AW70" i="7"/>
  <c r="AY70" i="7"/>
  <c r="CH150" i="7"/>
  <c r="CG150" i="7"/>
  <c r="CG42" i="7"/>
  <c r="CH42" i="7"/>
  <c r="AX125" i="7"/>
  <c r="AY125" i="7"/>
  <c r="AW125" i="7"/>
  <c r="AX135" i="7"/>
  <c r="AY135" i="7"/>
  <c r="AW135" i="7"/>
  <c r="CH187" i="7"/>
  <c r="CG187" i="7"/>
  <c r="CH76" i="7"/>
  <c r="CG76" i="7"/>
  <c r="AX57" i="7"/>
  <c r="AW57" i="7"/>
  <c r="AY57" i="7"/>
  <c r="CG26" i="7"/>
  <c r="CH26" i="7"/>
  <c r="AX148" i="7"/>
  <c r="AW148" i="7"/>
  <c r="AY148" i="7"/>
  <c r="AO183" i="7"/>
  <c r="AP183" i="7"/>
  <c r="AP32" i="7"/>
  <c r="AO32" i="7"/>
  <c r="AX18" i="7"/>
  <c r="AY18" i="7"/>
  <c r="AW18" i="7"/>
  <c r="AO44" i="7"/>
  <c r="AP44" i="7"/>
  <c r="AX44" i="7"/>
  <c r="AW44" i="7"/>
  <c r="AY44" i="7"/>
  <c r="AX36" i="7"/>
  <c r="AW36" i="7"/>
  <c r="AY36" i="7"/>
  <c r="AO16" i="7"/>
  <c r="AP113" i="7"/>
  <c r="AO113" i="7"/>
  <c r="AO72" i="7"/>
  <c r="AP72" i="7"/>
  <c r="CG13" i="7"/>
  <c r="CH13" i="7"/>
  <c r="AP124" i="7"/>
  <c r="AO124" i="7"/>
  <c r="CG183" i="7"/>
  <c r="CH183" i="7"/>
  <c r="AP47" i="7"/>
  <c r="AO47" i="7"/>
  <c r="AO117" i="7"/>
  <c r="AP117" i="7"/>
  <c r="CG123" i="7"/>
  <c r="CH123" i="7"/>
  <c r="AO31" i="7"/>
  <c r="AO184" i="7"/>
  <c r="AP184" i="7"/>
  <c r="AO151" i="7"/>
  <c r="AP151" i="7"/>
  <c r="AX100" i="7"/>
  <c r="AY100" i="7"/>
  <c r="AW100" i="7"/>
  <c r="CG21" i="7"/>
  <c r="CH21" i="7"/>
  <c r="AX165" i="7"/>
  <c r="AW165" i="7"/>
  <c r="AY165" i="7"/>
  <c r="CH82" i="7"/>
  <c r="CG82" i="7"/>
  <c r="CG19" i="7"/>
  <c r="CH19" i="7"/>
  <c r="CG180" i="7"/>
  <c r="CH180" i="7"/>
  <c r="CH33" i="7"/>
  <c r="CG33" i="7"/>
  <c r="AX123" i="7"/>
  <c r="AY123" i="7"/>
  <c r="AW123" i="7"/>
  <c r="AX167" i="7"/>
  <c r="AY167" i="7"/>
  <c r="AW167" i="7"/>
  <c r="CG178" i="7"/>
  <c r="CH178" i="7"/>
  <c r="CG69" i="7"/>
  <c r="CH69" i="7"/>
  <c r="AX66" i="7"/>
  <c r="AW66" i="7"/>
  <c r="AY66" i="7"/>
  <c r="CH137" i="7"/>
  <c r="CG137" i="7"/>
  <c r="CH54" i="7"/>
  <c r="CG54" i="7"/>
  <c r="AW122" i="7"/>
  <c r="AX122" i="7"/>
  <c r="AY122" i="7"/>
  <c r="CH15" i="7"/>
  <c r="CG15" i="7"/>
  <c r="AX132" i="7"/>
  <c r="AW132" i="7"/>
  <c r="AY132" i="7"/>
  <c r="CG62" i="7"/>
  <c r="CH62" i="7"/>
  <c r="AP172" i="7"/>
  <c r="AO172" i="7"/>
  <c r="AO65" i="7"/>
  <c r="AX92" i="7"/>
  <c r="AY92" i="7"/>
  <c r="AW92" i="7"/>
  <c r="CG37" i="7"/>
  <c r="CH37" i="7"/>
  <c r="AX10" i="7"/>
  <c r="AY10" i="7"/>
  <c r="AW10" i="7"/>
  <c r="AO37" i="7"/>
  <c r="AP37" i="7"/>
  <c r="AX37" i="7"/>
  <c r="AW37" i="7"/>
  <c r="AY37" i="7"/>
  <c r="AO21" i="7"/>
  <c r="AX27" i="7"/>
  <c r="AW27" i="7"/>
  <c r="AY27" i="7"/>
  <c r="AO11" i="7"/>
  <c r="AO125" i="7"/>
  <c r="AP125" i="7"/>
  <c r="AO108" i="7"/>
  <c r="AP108" i="7"/>
  <c r="AP63" i="7"/>
  <c r="AO63" i="7"/>
  <c r="CH96" i="7"/>
  <c r="CG96" i="7"/>
  <c r="AO118" i="7"/>
  <c r="AP118" i="7"/>
  <c r="AO41" i="7"/>
  <c r="AP41" i="7"/>
  <c r="AX21" i="7"/>
  <c r="AW21" i="7"/>
  <c r="AY21" i="7"/>
  <c r="AO111" i="7"/>
  <c r="AP111" i="7"/>
  <c r="AO8" i="7"/>
  <c r="AP178" i="7"/>
  <c r="AO178" i="7"/>
  <c r="AO145" i="7"/>
  <c r="AP145" i="7"/>
  <c r="AX124" i="7"/>
  <c r="AW124" i="7"/>
  <c r="AY124" i="7"/>
  <c r="CH11" i="7"/>
  <c r="CG11" i="7"/>
  <c r="AX162" i="7"/>
  <c r="AW162" i="7"/>
  <c r="AY162" i="7"/>
  <c r="CH120" i="7"/>
  <c r="CG120" i="7"/>
  <c r="CG64" i="7"/>
  <c r="CH64" i="7"/>
  <c r="CG71" i="7"/>
  <c r="CH71" i="7"/>
  <c r="AX120" i="7"/>
  <c r="AY120" i="7"/>
  <c r="AW120" i="7"/>
  <c r="CH30" i="7"/>
  <c r="CG30" i="7"/>
  <c r="AX54" i="7"/>
  <c r="AW54" i="7"/>
  <c r="AY54" i="7"/>
  <c r="AX61" i="7"/>
  <c r="AY61" i="7"/>
  <c r="AW61" i="7"/>
  <c r="CG172" i="7"/>
  <c r="CH172" i="7"/>
  <c r="CG66" i="7"/>
  <c r="CH66" i="7"/>
  <c r="AX119" i="7"/>
  <c r="AW119" i="7"/>
  <c r="AY119" i="7"/>
  <c r="CG28" i="7"/>
  <c r="CH28" i="7"/>
  <c r="AX166" i="7"/>
  <c r="AY166" i="7"/>
  <c r="AW166" i="7"/>
  <c r="CG98" i="7"/>
  <c r="CH98" i="7"/>
  <c r="AO136" i="7"/>
  <c r="AP136" i="7"/>
  <c r="AX34" i="7"/>
  <c r="AY34" i="7"/>
  <c r="AW34" i="7"/>
  <c r="CG136" i="7"/>
  <c r="CH136" i="7"/>
  <c r="AO26" i="7"/>
  <c r="AP26" i="7"/>
  <c r="CG75" i="7"/>
  <c r="CH75" i="7"/>
  <c r="AX69" i="7"/>
  <c r="AW69" i="7"/>
  <c r="AY69" i="7"/>
  <c r="AO29" i="7"/>
  <c r="AP29" i="7"/>
  <c r="AX29" i="7"/>
  <c r="AW29" i="7"/>
  <c r="AY29" i="7"/>
  <c r="AO120" i="7"/>
  <c r="AP120" i="7"/>
  <c r="AX98" i="7"/>
  <c r="AY98" i="7"/>
  <c r="AW98" i="7"/>
  <c r="AP49" i="7"/>
  <c r="AO49" i="7"/>
  <c r="AP188" i="7"/>
  <c r="AO188" i="7"/>
  <c r="AO148" i="7"/>
  <c r="AP148" i="7"/>
  <c r="AO57" i="7"/>
  <c r="AP57" i="7"/>
  <c r="CH184" i="7"/>
  <c r="CG184" i="7"/>
  <c r="AP112" i="7"/>
  <c r="AO112" i="7"/>
  <c r="AO34" i="7"/>
  <c r="AP34" i="7"/>
  <c r="AX67" i="7"/>
  <c r="AW67" i="7"/>
  <c r="AY67" i="7"/>
  <c r="AO153" i="7"/>
  <c r="AP153" i="7"/>
  <c r="AO46" i="7"/>
  <c r="AP46" i="7"/>
  <c r="AX12" i="7"/>
  <c r="AY12" i="7"/>
  <c r="AW12" i="7"/>
  <c r="AO138" i="7"/>
  <c r="AP138" i="7"/>
  <c r="AX121" i="7"/>
  <c r="AY121" i="7"/>
  <c r="AW121" i="7"/>
  <c r="CH49" i="7"/>
  <c r="CG49" i="7"/>
  <c r="AW185" i="7"/>
  <c r="AX185" i="7"/>
  <c r="AY185" i="7"/>
  <c r="CG109" i="7"/>
  <c r="CH109" i="7"/>
  <c r="CG47" i="7"/>
  <c r="CH47" i="7"/>
  <c r="AX152" i="7"/>
  <c r="AY152" i="7"/>
  <c r="AW152" i="7"/>
  <c r="CH57" i="7"/>
  <c r="CG57" i="7"/>
  <c r="AX117" i="7"/>
  <c r="AW117" i="7"/>
  <c r="AY117" i="7"/>
  <c r="CH45" i="7"/>
  <c r="CG45" i="7"/>
  <c r="AX164" i="7"/>
  <c r="AW164" i="7"/>
  <c r="AY164" i="7"/>
  <c r="CG90" i="7"/>
  <c r="CH90" i="7"/>
  <c r="AX58" i="7"/>
  <c r="AY58" i="7"/>
  <c r="AW58" i="7"/>
  <c r="AX99" i="7"/>
  <c r="AW99" i="7"/>
  <c r="AY99" i="7"/>
  <c r="CG152" i="7"/>
  <c r="CH152" i="7"/>
  <c r="AX116" i="7"/>
  <c r="AY116" i="7"/>
  <c r="AW116" i="7"/>
  <c r="CH41" i="7"/>
  <c r="CG41" i="7"/>
  <c r="AX163" i="7"/>
  <c r="AW163" i="7"/>
  <c r="AY163" i="7"/>
  <c r="CH142" i="7"/>
  <c r="CG142" i="7"/>
  <c r="CH107" i="7"/>
  <c r="CG107" i="7"/>
  <c r="AX178" i="7"/>
  <c r="AY178" i="7"/>
  <c r="AW178" i="7"/>
  <c r="CG110" i="7"/>
  <c r="CH110" i="7"/>
  <c r="AO13" i="7"/>
  <c r="AP69" i="7"/>
  <c r="AO69" i="7"/>
  <c r="AO74" i="7"/>
  <c r="AP74" i="7"/>
  <c r="CG74" i="7"/>
  <c r="CH74" i="7"/>
  <c r="AO114" i="7"/>
  <c r="AP114" i="7"/>
  <c r="AO43" i="7"/>
  <c r="AP43" i="7"/>
  <c r="AO181" i="7"/>
  <c r="AP181" i="7"/>
  <c r="AP141" i="7"/>
  <c r="AO141" i="7"/>
  <c r="AP98" i="7"/>
  <c r="AO98" i="7"/>
  <c r="AO147" i="7"/>
  <c r="AP147" i="7"/>
  <c r="AP77" i="7"/>
  <c r="AO77" i="7"/>
  <c r="AX16" i="7"/>
  <c r="AW16" i="7"/>
  <c r="AY16" i="7"/>
  <c r="AP146" i="7"/>
  <c r="AO146" i="7"/>
  <c r="AO40" i="7"/>
  <c r="AP40" i="7"/>
  <c r="AX7" i="7"/>
  <c r="AW7" i="7"/>
  <c r="AY7" i="7"/>
  <c r="AO166" i="7"/>
  <c r="AP166" i="7"/>
  <c r="AX118" i="7"/>
  <c r="AW118" i="7"/>
  <c r="AY118" i="7"/>
  <c r="CG36" i="7"/>
  <c r="CH36" i="7"/>
  <c r="AX182" i="7"/>
  <c r="AW182" i="7"/>
  <c r="AY182" i="7"/>
  <c r="CG143" i="7"/>
  <c r="CH143" i="7"/>
  <c r="CH34" i="7"/>
  <c r="CG34" i="7"/>
  <c r="AX97" i="7"/>
  <c r="AY97" i="7"/>
  <c r="AW97" i="7"/>
  <c r="CG92" i="7"/>
  <c r="CH92" i="7"/>
  <c r="AX114" i="7"/>
  <c r="AW114" i="7"/>
  <c r="AY114" i="7"/>
  <c r="CH32" i="7"/>
  <c r="CG32" i="7"/>
  <c r="AX161" i="7"/>
  <c r="AW161" i="7"/>
  <c r="AY161" i="7"/>
  <c r="CG127" i="7"/>
  <c r="CH127" i="7"/>
  <c r="CG17" i="7"/>
  <c r="CH17" i="7"/>
  <c r="AX96" i="7"/>
  <c r="AW96" i="7"/>
  <c r="AY96" i="7"/>
  <c r="CG89" i="7"/>
  <c r="CH89" i="7"/>
  <c r="AX113" i="7"/>
  <c r="AW113" i="7"/>
  <c r="AY113" i="7"/>
  <c r="CH77" i="7"/>
  <c r="CG77" i="7"/>
  <c r="AX160" i="7"/>
  <c r="AY160" i="7"/>
  <c r="AW160" i="7"/>
  <c r="CG124" i="7"/>
  <c r="CH124" i="7"/>
  <c r="AX48" i="7"/>
  <c r="AY48" i="7"/>
  <c r="AW48" i="7"/>
  <c r="AX150" i="7"/>
  <c r="AW150" i="7"/>
  <c r="AY150" i="7"/>
  <c r="AX149" i="7"/>
  <c r="AY149" i="7"/>
  <c r="AW149" i="7"/>
  <c r="AO150" i="7"/>
  <c r="AP150" i="7"/>
  <c r="AP100" i="7"/>
  <c r="AO100" i="7"/>
  <c r="AP68" i="7"/>
  <c r="AO68" i="7"/>
  <c r="CH145" i="7"/>
  <c r="CG145" i="7"/>
  <c r="AO109" i="7"/>
  <c r="AP109" i="7"/>
  <c r="CH61" i="7"/>
  <c r="CG61" i="7"/>
  <c r="AP36" i="7"/>
  <c r="AO36" i="7"/>
  <c r="AX19" i="7"/>
  <c r="AY19" i="7"/>
  <c r="AW19" i="7"/>
  <c r="AO135" i="7"/>
  <c r="AP135" i="7"/>
  <c r="AO92" i="7"/>
  <c r="AP92" i="7"/>
  <c r="AP140" i="7"/>
  <c r="AO140" i="7"/>
  <c r="AP71" i="7"/>
  <c r="AO71" i="7"/>
  <c r="AX30" i="7"/>
  <c r="AY30" i="7"/>
  <c r="AW30" i="7"/>
  <c r="AO139" i="7"/>
  <c r="AP139" i="7"/>
  <c r="AP33" i="7"/>
  <c r="AO33" i="7"/>
  <c r="AX45" i="7"/>
  <c r="AY45" i="7"/>
  <c r="AW45" i="7"/>
  <c r="AP160" i="7"/>
  <c r="AO160" i="7"/>
  <c r="AX115" i="7"/>
  <c r="AY115" i="7"/>
  <c r="AW115" i="7"/>
  <c r="CH164" i="7"/>
  <c r="CG164" i="7"/>
  <c r="CH72" i="7"/>
  <c r="CG72" i="7"/>
  <c r="AX95" i="7"/>
  <c r="AW95" i="7"/>
  <c r="AY95" i="7"/>
  <c r="AX111" i="7"/>
  <c r="AY111" i="7"/>
  <c r="AW111" i="7"/>
  <c r="CH70" i="7"/>
  <c r="CG70" i="7"/>
  <c r="AX188" i="7"/>
  <c r="AW188" i="7"/>
  <c r="AY188" i="7"/>
  <c r="CG116" i="7"/>
  <c r="CH116" i="7"/>
  <c r="CG43" i="7"/>
  <c r="CH43" i="7"/>
  <c r="AX93" i="7"/>
  <c r="AY93" i="7"/>
  <c r="AW93" i="7"/>
  <c r="CH126" i="7"/>
  <c r="CG126" i="7"/>
  <c r="AX110" i="7"/>
  <c r="AY110" i="7"/>
  <c r="AW110" i="7"/>
  <c r="CG63" i="7"/>
  <c r="CH63" i="7"/>
  <c r="AX187" i="7"/>
  <c r="AY187" i="7"/>
  <c r="AW187" i="7"/>
  <c r="CH112" i="7"/>
  <c r="CG112" i="7"/>
  <c r="AO121" i="7"/>
  <c r="AP121" i="7"/>
  <c r="AP187" i="7"/>
  <c r="AO187" i="7"/>
  <c r="AX8" i="7"/>
  <c r="AY8" i="7"/>
  <c r="AW8" i="7"/>
  <c r="AO176" i="7"/>
  <c r="AP176" i="7"/>
  <c r="AP75" i="7"/>
  <c r="AO75" i="7"/>
  <c r="AO30" i="7"/>
  <c r="AO59" i="7"/>
  <c r="AP59" i="7"/>
  <c r="AO149" i="7"/>
  <c r="AP149" i="7"/>
  <c r="AP27" i="7"/>
  <c r="AO27" i="7"/>
  <c r="AX17" i="7"/>
  <c r="AY17" i="7"/>
  <c r="AW17" i="7"/>
  <c r="AO163" i="7"/>
  <c r="AP163" i="7"/>
  <c r="AP142" i="7"/>
  <c r="AO142" i="7"/>
  <c r="AO162" i="7"/>
  <c r="AP162" i="7"/>
  <c r="AO62" i="7"/>
  <c r="AP62" i="7"/>
  <c r="AX47" i="7"/>
  <c r="AW47" i="7"/>
  <c r="AY47" i="7"/>
  <c r="AO167" i="7"/>
  <c r="AP167" i="7"/>
  <c r="AP76" i="7"/>
  <c r="AO76" i="7"/>
  <c r="AX39" i="7"/>
  <c r="AY39" i="7"/>
  <c r="AW39" i="7"/>
  <c r="AX26" i="7"/>
  <c r="AW26" i="7"/>
  <c r="AY26" i="7"/>
  <c r="AX112" i="7"/>
  <c r="AY112" i="7"/>
  <c r="AW112" i="7"/>
  <c r="CH83" i="7"/>
  <c r="CG83" i="7"/>
  <c r="CG20" i="7"/>
  <c r="CH20" i="7"/>
  <c r="CH181" i="7"/>
  <c r="CG181" i="7"/>
  <c r="CG58" i="7"/>
  <c r="CH58" i="7"/>
  <c r="AX91" i="7"/>
  <c r="AY91" i="7"/>
  <c r="AW91" i="7"/>
  <c r="CG118" i="7"/>
  <c r="CH118" i="7"/>
  <c r="AX109" i="7"/>
  <c r="AY109" i="7"/>
  <c r="AW109" i="7"/>
  <c r="CG55" i="7"/>
  <c r="CH55" i="7"/>
  <c r="AX184" i="7"/>
  <c r="AW184" i="7"/>
  <c r="AY184" i="7"/>
  <c r="CH151" i="7"/>
  <c r="CG151" i="7"/>
  <c r="CG27" i="7"/>
  <c r="CH27" i="7"/>
  <c r="AX90" i="7"/>
  <c r="AY90" i="7"/>
  <c r="AW90" i="7"/>
  <c r="CG114" i="7"/>
  <c r="CH114" i="7"/>
  <c r="AX108" i="7"/>
  <c r="AY108" i="7"/>
  <c r="AW108" i="7"/>
  <c r="CH99" i="7"/>
  <c r="CG99" i="7"/>
  <c r="AX183" i="7"/>
  <c r="AW183" i="7"/>
  <c r="AY183" i="7"/>
  <c r="CG147" i="7"/>
  <c r="CH147" i="7"/>
  <c r="AP39" i="7"/>
  <c r="AO39" i="7"/>
  <c r="AX20" i="7"/>
  <c r="AW20" i="7"/>
  <c r="AY20" i="7"/>
  <c r="AP61" i="7"/>
  <c r="AO61" i="7"/>
  <c r="AX71" i="7"/>
  <c r="AW71" i="7"/>
  <c r="AY71" i="7"/>
  <c r="CG140" i="7"/>
  <c r="CH140" i="7"/>
  <c r="AO115" i="7"/>
  <c r="AP115" i="7"/>
  <c r="AP165" i="7"/>
  <c r="AO165" i="7"/>
  <c r="CG146" i="7"/>
  <c r="CH146" i="7"/>
  <c r="AP83" i="7"/>
  <c r="AO83" i="7"/>
  <c r="AP144" i="7"/>
  <c r="AO144" i="7"/>
  <c r="AP152" i="7"/>
  <c r="AO152" i="7"/>
  <c r="AP143" i="7"/>
  <c r="AO143" i="7"/>
  <c r="AO73" i="7"/>
  <c r="AP73" i="7"/>
  <c r="AX14" i="7"/>
  <c r="AY14" i="7"/>
  <c r="AW14" i="7"/>
  <c r="AX64" i="7"/>
  <c r="AY64" i="7"/>
  <c r="AW64" i="7"/>
  <c r="AP132" i="7"/>
  <c r="AO132" i="7"/>
  <c r="AX31" i="7"/>
  <c r="AW31" i="7"/>
  <c r="AY31" i="7"/>
  <c r="AO55" i="7"/>
  <c r="AP55" i="7"/>
  <c r="AX41" i="7"/>
  <c r="AY41" i="7"/>
  <c r="AW41" i="7"/>
  <c r="AO161" i="7"/>
  <c r="AP161" i="7"/>
  <c r="AP70" i="7"/>
  <c r="AO70" i="7"/>
  <c r="AX32" i="7"/>
  <c r="AY32" i="7"/>
  <c r="AW32" i="7"/>
  <c r="AX107" i="7"/>
  <c r="AW107" i="7"/>
  <c r="AY107" i="7"/>
  <c r="CH121" i="7"/>
  <c r="CG121" i="7"/>
  <c r="CG65" i="7"/>
  <c r="CH65" i="7"/>
  <c r="AX74" i="7"/>
  <c r="AW74" i="7"/>
  <c r="AY74" i="7"/>
  <c r="CG93" i="7"/>
  <c r="CH93" i="7"/>
  <c r="AX89" i="7"/>
  <c r="AY89" i="7"/>
  <c r="AW89" i="7"/>
  <c r="CH132" i="7"/>
  <c r="CG132" i="7"/>
  <c r="AX153" i="7"/>
  <c r="AY153" i="7"/>
  <c r="AW153" i="7"/>
  <c r="CG91" i="7"/>
  <c r="CH91" i="7"/>
  <c r="AX181" i="7"/>
  <c r="AY181" i="7"/>
  <c r="AW181" i="7"/>
  <c r="CG138" i="7"/>
  <c r="CH138" i="7"/>
  <c r="CH68" i="7"/>
  <c r="CG68" i="7"/>
  <c r="AX87" i="7"/>
  <c r="AY87" i="7"/>
  <c r="AW87" i="7"/>
  <c r="CH149" i="7"/>
  <c r="CG149" i="7"/>
  <c r="AX151" i="7"/>
  <c r="AY151" i="7"/>
  <c r="AW151" i="7"/>
  <c r="CG87" i="7"/>
  <c r="CH87" i="7"/>
  <c r="AX180" i="7"/>
  <c r="AW180" i="7"/>
  <c r="AY180" i="7"/>
  <c r="CH185" i="7"/>
  <c r="CG185" i="7"/>
  <c r="AU24" i="7"/>
  <c r="AX24" i="7" s="1"/>
  <c r="AU4" i="7"/>
  <c r="AX6" i="7"/>
  <c r="AW6" i="7"/>
  <c r="AU80" i="7"/>
  <c r="AX80" i="7" s="1"/>
  <c r="AU105" i="7"/>
  <c r="AX105" i="7" s="1"/>
  <c r="AU52" i="7"/>
  <c r="AX52" i="7" s="1"/>
  <c r="AU130" i="7"/>
  <c r="AX130" i="7" s="1"/>
  <c r="AU170" i="7"/>
  <c r="AX170" i="7" s="1"/>
  <c r="CD170" i="7"/>
  <c r="CD24" i="7"/>
  <c r="CD52" i="7"/>
  <c r="CD130" i="7"/>
  <c r="CD80" i="7"/>
  <c r="CD105" i="7"/>
  <c r="CC4" i="7"/>
  <c r="CC105" i="7"/>
  <c r="Z8" i="15"/>
  <c r="AA8" i="15" s="1"/>
  <c r="AD8" i="15"/>
  <c r="AC8" i="15"/>
  <c r="AB8" i="15"/>
  <c r="AM24" i="7"/>
  <c r="AM4" i="7"/>
  <c r="AM130" i="7"/>
  <c r="AM170" i="7"/>
  <c r="AM52" i="7"/>
  <c r="AM105" i="7"/>
  <c r="AM80" i="7"/>
  <c r="K6" i="15"/>
  <c r="K107" i="15"/>
  <c r="X6" i="15"/>
  <c r="K54" i="15"/>
  <c r="X172" i="15"/>
  <c r="K82" i="15"/>
  <c r="X54" i="15"/>
  <c r="X82" i="15"/>
  <c r="K172" i="15"/>
  <c r="X132" i="15"/>
  <c r="K26" i="15"/>
  <c r="X26" i="15"/>
  <c r="K132" i="15"/>
  <c r="X107" i="15"/>
  <c r="B2" i="7"/>
  <c r="AH159" i="7" l="1"/>
  <c r="AG159" i="7"/>
  <c r="AG177" i="7"/>
  <c r="AH177" i="7"/>
  <c r="AH179" i="7"/>
  <c r="AG179" i="7"/>
  <c r="AG102" i="7"/>
  <c r="AH102" i="7"/>
  <c r="AG101" i="7"/>
  <c r="AH101" i="7"/>
  <c r="AH88" i="7"/>
  <c r="AG88" i="7"/>
  <c r="AH94" i="7"/>
  <c r="AG94" i="7"/>
  <c r="AG174" i="7"/>
  <c r="AH174" i="7"/>
  <c r="AH186" i="7"/>
  <c r="AG186" i="7"/>
  <c r="AH133" i="7"/>
  <c r="AG133" i="7"/>
  <c r="AG85" i="7"/>
  <c r="AH85" i="7"/>
  <c r="AH134" i="7"/>
  <c r="AG134" i="7"/>
  <c r="AH58" i="7"/>
  <c r="AH108" i="7"/>
  <c r="AH176" i="7"/>
  <c r="AG27" i="7"/>
  <c r="AH60" i="7"/>
  <c r="AG7" i="7"/>
  <c r="AG163" i="7"/>
  <c r="AH26" i="7"/>
  <c r="AH109" i="7"/>
  <c r="AG123" i="7"/>
  <c r="AG114" i="7"/>
  <c r="AH46" i="7"/>
  <c r="AG11" i="7"/>
  <c r="AH100" i="7"/>
  <c r="AG167" i="7"/>
  <c r="AG91" i="7"/>
  <c r="AH16" i="7"/>
  <c r="AG140" i="7"/>
  <c r="AH54" i="7"/>
  <c r="AH98" i="7"/>
  <c r="AH149" i="7"/>
  <c r="AG64" i="7"/>
  <c r="AH185" i="7"/>
  <c r="AG21" i="7"/>
  <c r="AG146" i="7"/>
  <c r="AH39" i="7"/>
  <c r="AG47" i="7"/>
  <c r="AG95" i="7"/>
  <c r="AH92" i="7"/>
  <c r="AH117" i="7"/>
  <c r="AG84" i="7"/>
  <c r="AH184" i="7"/>
  <c r="AH12" i="7"/>
  <c r="AH8" i="7"/>
  <c r="AH118" i="7"/>
  <c r="AG111" i="7"/>
  <c r="AG33" i="7"/>
  <c r="AH30" i="7"/>
  <c r="AH56" i="7"/>
  <c r="AG76" i="7"/>
  <c r="AH144" i="7"/>
  <c r="AG41" i="7"/>
  <c r="AH86" i="7"/>
  <c r="AG164" i="7"/>
  <c r="AG124" i="7"/>
  <c r="AH68" i="7"/>
  <c r="AG122" i="7"/>
  <c r="AH97" i="7"/>
  <c r="AG145" i="7"/>
  <c r="AH57" i="7"/>
  <c r="AH127" i="7"/>
  <c r="AG10" i="7"/>
  <c r="AH182" i="7"/>
  <c r="AH150" i="7"/>
  <c r="AH110" i="7"/>
  <c r="AG136" i="7"/>
  <c r="AH166" i="7"/>
  <c r="AG19" i="7"/>
  <c r="AG40" i="7"/>
  <c r="AG43" i="7"/>
  <c r="AG153" i="7"/>
  <c r="AG178" i="7"/>
  <c r="AH70" i="7"/>
  <c r="AH34" i="7"/>
  <c r="AG119" i="7"/>
  <c r="AG158" i="7"/>
  <c r="AH181" i="7"/>
  <c r="AH152" i="7"/>
  <c r="AH67" i="7"/>
  <c r="AG66" i="7"/>
  <c r="AG99" i="7"/>
  <c r="AG69" i="7"/>
  <c r="AG77" i="7"/>
  <c r="AH120" i="7"/>
  <c r="AH9" i="7"/>
  <c r="AH37" i="7"/>
  <c r="AH32" i="7"/>
  <c r="AG141" i="7"/>
  <c r="AH126" i="7"/>
  <c r="AH148" i="7"/>
  <c r="AG48" i="7"/>
  <c r="AG173" i="7"/>
  <c r="AH143" i="7"/>
  <c r="AH162" i="7"/>
  <c r="AG180" i="7"/>
  <c r="AG112" i="7"/>
  <c r="AG82" i="7"/>
  <c r="AH36" i="7"/>
  <c r="AH63" i="7"/>
  <c r="AH42" i="7"/>
  <c r="AH107" i="7"/>
  <c r="AG139" i="7"/>
  <c r="AH75" i="7"/>
  <c r="AG115" i="7"/>
  <c r="AH74" i="7"/>
  <c r="AG13" i="7"/>
  <c r="AG28" i="7"/>
  <c r="AG65" i="7"/>
  <c r="AH45" i="7"/>
  <c r="AG73" i="7"/>
  <c r="AH17" i="7"/>
  <c r="AG72" i="7"/>
  <c r="AG61" i="7"/>
  <c r="AH132" i="7"/>
  <c r="AH135" i="7"/>
  <c r="AG147" i="7"/>
  <c r="AG96" i="7"/>
  <c r="AH172" i="7"/>
  <c r="AH188" i="7"/>
  <c r="AG116" i="7"/>
  <c r="AH187" i="7"/>
  <c r="AG44" i="7"/>
  <c r="AH161" i="7"/>
  <c r="AH137" i="7"/>
  <c r="AG138" i="7"/>
  <c r="AG113" i="7"/>
  <c r="AH71" i="7"/>
  <c r="AG14" i="7"/>
  <c r="AH151" i="7"/>
  <c r="AH87" i="7"/>
  <c r="AG89" i="7"/>
  <c r="AH125" i="7"/>
  <c r="AH31" i="7"/>
  <c r="AG49" i="7"/>
  <c r="AH83" i="7"/>
  <c r="AH59" i="7"/>
  <c r="AE4" i="7"/>
  <c r="AH4" i="7" s="1"/>
  <c r="AH29" i="7"/>
  <c r="AG93" i="7"/>
  <c r="AE156" i="7"/>
  <c r="AH156" i="7" s="1"/>
  <c r="AG165" i="7"/>
  <c r="AG62" i="7"/>
  <c r="AH121" i="7"/>
  <c r="AH35" i="7"/>
  <c r="AH18" i="7"/>
  <c r="AE105" i="7"/>
  <c r="AH105" i="7" s="1"/>
  <c r="AE52" i="7"/>
  <c r="AH52" i="7" s="1"/>
  <c r="AE130" i="7"/>
  <c r="AH130" i="7" s="1"/>
  <c r="AG175" i="7"/>
  <c r="AE80" i="7"/>
  <c r="AH80" i="7" s="1"/>
  <c r="AG20" i="7"/>
  <c r="AH160" i="7"/>
  <c r="AG90" i="7"/>
  <c r="AG38" i="7"/>
  <c r="AH15" i="7"/>
  <c r="AG142" i="7"/>
  <c r="AI105" i="7"/>
  <c r="AI170" i="7"/>
  <c r="AH183" i="7"/>
  <c r="AI52" i="7"/>
  <c r="AI80" i="7"/>
  <c r="AG55" i="7"/>
  <c r="AI24" i="7"/>
  <c r="AI156" i="7"/>
  <c r="AE24" i="7"/>
  <c r="AH24" i="7" s="1"/>
  <c r="AE170" i="7"/>
  <c r="AH170" i="7" s="1"/>
  <c r="AI130" i="7"/>
  <c r="AG6" i="7"/>
  <c r="AH6" i="7"/>
  <c r="AW156" i="7"/>
  <c r="P156" i="7"/>
  <c r="AO156" i="7"/>
  <c r="CE158" i="7"/>
  <c r="CD156" i="7"/>
  <c r="P105" i="7"/>
  <c r="P24" i="7"/>
  <c r="P130" i="7"/>
  <c r="P4" i="7"/>
  <c r="U2" i="7"/>
  <c r="L2" i="7"/>
  <c r="M191" i="7"/>
  <c r="Q191" i="7" s="1"/>
  <c r="Q4" i="7"/>
  <c r="P80" i="7"/>
  <c r="P52" i="7"/>
  <c r="P170" i="7"/>
  <c r="AW130" i="7"/>
  <c r="AW52" i="7"/>
  <c r="AW4" i="7"/>
  <c r="AW105" i="7"/>
  <c r="AW80" i="7"/>
  <c r="AU191" i="7"/>
  <c r="AX191" i="7" s="1"/>
  <c r="AX4" i="7"/>
  <c r="AW24" i="7"/>
  <c r="AW170" i="7"/>
  <c r="L82" i="15"/>
  <c r="L172" i="15"/>
  <c r="L54" i="15"/>
  <c r="L132" i="15"/>
  <c r="L107" i="15"/>
  <c r="L26" i="15"/>
  <c r="CE105" i="7"/>
  <c r="CE52" i="7"/>
  <c r="L6" i="15"/>
  <c r="CD4" i="7"/>
  <c r="CE80" i="7"/>
  <c r="CE24" i="7"/>
  <c r="CE130" i="7"/>
  <c r="CE170" i="7"/>
  <c r="CC130" i="7"/>
  <c r="CC80" i="7"/>
  <c r="CC170" i="7"/>
  <c r="CC24" i="7"/>
  <c r="CC52" i="7"/>
  <c r="AA26" i="15"/>
  <c r="AA82" i="15"/>
  <c r="AA6" i="15"/>
  <c r="AA54" i="15"/>
  <c r="AA172" i="15"/>
  <c r="AA132" i="15"/>
  <c r="AA107" i="15"/>
  <c r="Y8" i="15"/>
  <c r="W8" i="15" s="1"/>
  <c r="Z132" i="15"/>
  <c r="Z107" i="15"/>
  <c r="Z82" i="15"/>
  <c r="Z26" i="15"/>
  <c r="Z172" i="15"/>
  <c r="Z54" i="15"/>
  <c r="Z6" i="15"/>
  <c r="AB82" i="15"/>
  <c r="AB54" i="15"/>
  <c r="AB172" i="15"/>
  <c r="AB6" i="15"/>
  <c r="AB132" i="15"/>
  <c r="AB107" i="15"/>
  <c r="AB26" i="15"/>
  <c r="AM191" i="7"/>
  <c r="X193" i="15"/>
  <c r="K193" i="15"/>
  <c r="AD2" i="7"/>
  <c r="AT2" i="7"/>
  <c r="BH2" i="7" s="1"/>
  <c r="BQ2" i="7" s="1"/>
  <c r="N159" i="2"/>
  <c r="K159" i="2"/>
  <c r="I159" i="2"/>
  <c r="N158" i="2"/>
  <c r="K158" i="2"/>
  <c r="I158" i="2"/>
  <c r="N157" i="2"/>
  <c r="K157" i="2"/>
  <c r="I157" i="2"/>
  <c r="N156" i="2"/>
  <c r="K156" i="2"/>
  <c r="I156" i="2"/>
  <c r="N155" i="2"/>
  <c r="K155" i="2"/>
  <c r="I155" i="2"/>
  <c r="N154" i="2"/>
  <c r="K154" i="2"/>
  <c r="I154" i="2"/>
  <c r="N153" i="2"/>
  <c r="K153" i="2"/>
  <c r="I153" i="2"/>
  <c r="N152" i="2"/>
  <c r="K152" i="2"/>
  <c r="I152" i="2"/>
  <c r="N70" i="2"/>
  <c r="K70" i="2"/>
  <c r="I70" i="2"/>
  <c r="N32" i="2"/>
  <c r="K32" i="2"/>
  <c r="I32" i="2"/>
  <c r="N114" i="2"/>
  <c r="K114" i="2"/>
  <c r="I114" i="2"/>
  <c r="N139" i="2"/>
  <c r="K139" i="2"/>
  <c r="I139" i="2"/>
  <c r="N23" i="2"/>
  <c r="K23" i="2"/>
  <c r="I23" i="2"/>
  <c r="N127" i="2"/>
  <c r="K127" i="2"/>
  <c r="I127" i="2"/>
  <c r="N131" i="2"/>
  <c r="K131" i="2"/>
  <c r="I131" i="2"/>
  <c r="N84" i="2"/>
  <c r="K84" i="2"/>
  <c r="I84" i="2"/>
  <c r="N75" i="2"/>
  <c r="K75" i="2"/>
  <c r="I75" i="2"/>
  <c r="N107" i="2"/>
  <c r="K107" i="2"/>
  <c r="I107" i="2"/>
  <c r="N138" i="2"/>
  <c r="K138" i="2"/>
  <c r="I138" i="2"/>
  <c r="N97" i="2"/>
  <c r="K97" i="2"/>
  <c r="I97" i="2"/>
  <c r="N83" i="2"/>
  <c r="K83" i="2"/>
  <c r="I83" i="2"/>
  <c r="N49" i="2"/>
  <c r="K49" i="2"/>
  <c r="I49" i="2"/>
  <c r="N13" i="2"/>
  <c r="K13" i="2"/>
  <c r="I13" i="2"/>
  <c r="N100" i="2"/>
  <c r="K100" i="2"/>
  <c r="I100" i="2"/>
  <c r="N111" i="2"/>
  <c r="K111" i="2"/>
  <c r="I111" i="2"/>
  <c r="N27" i="2"/>
  <c r="K27" i="2"/>
  <c r="I27" i="2"/>
  <c r="N52" i="2"/>
  <c r="K52" i="2"/>
  <c r="I52" i="2"/>
  <c r="N106" i="2"/>
  <c r="K106" i="2"/>
  <c r="I106" i="2"/>
  <c r="N48" i="2"/>
  <c r="K48" i="2"/>
  <c r="I48" i="2"/>
  <c r="N92" i="2"/>
  <c r="K92" i="2"/>
  <c r="I92" i="2"/>
  <c r="N35" i="2"/>
  <c r="K35" i="2"/>
  <c r="I35" i="2"/>
  <c r="N36" i="2"/>
  <c r="K36" i="2"/>
  <c r="I36" i="2"/>
  <c r="N121" i="2"/>
  <c r="K121" i="2"/>
  <c r="I121" i="2"/>
  <c r="N109" i="2"/>
  <c r="K109" i="2"/>
  <c r="I109" i="2"/>
  <c r="N122" i="2"/>
  <c r="K122" i="2"/>
  <c r="I122" i="2"/>
  <c r="N7" i="2"/>
  <c r="K7" i="2"/>
  <c r="I7" i="2"/>
  <c r="N137" i="2"/>
  <c r="K137" i="2"/>
  <c r="I137" i="2"/>
  <c r="N129" i="2"/>
  <c r="K129" i="2"/>
  <c r="I129" i="2"/>
  <c r="N134" i="2"/>
  <c r="K134" i="2"/>
  <c r="I134" i="2"/>
  <c r="N37" i="2"/>
  <c r="K37" i="2"/>
  <c r="I37" i="2"/>
  <c r="N12" i="2"/>
  <c r="K12" i="2"/>
  <c r="I12" i="2"/>
  <c r="N63" i="2"/>
  <c r="K63" i="2"/>
  <c r="I63" i="2"/>
  <c r="N115" i="2"/>
  <c r="K115" i="2"/>
  <c r="I115" i="2"/>
  <c r="N133" i="2"/>
  <c r="K133" i="2"/>
  <c r="I133" i="2"/>
  <c r="N47" i="2"/>
  <c r="K47" i="2"/>
  <c r="I47" i="2"/>
  <c r="N22" i="2"/>
  <c r="K22" i="2"/>
  <c r="I22" i="2"/>
  <c r="N43" i="2"/>
  <c r="K43" i="2"/>
  <c r="I43" i="2"/>
  <c r="N110" i="2"/>
  <c r="K110" i="2"/>
  <c r="I110" i="2"/>
  <c r="N54" i="2"/>
  <c r="K54" i="2"/>
  <c r="I54" i="2"/>
  <c r="N81" i="2"/>
  <c r="K81" i="2"/>
  <c r="I81" i="2"/>
  <c r="N93" i="2"/>
  <c r="K93" i="2"/>
  <c r="I93" i="2"/>
  <c r="N30" i="2"/>
  <c r="K30" i="2"/>
  <c r="I30" i="2"/>
  <c r="N14" i="2"/>
  <c r="K14" i="2"/>
  <c r="I14" i="2"/>
  <c r="N80" i="2"/>
  <c r="K80" i="2"/>
  <c r="I80" i="2"/>
  <c r="N62" i="2"/>
  <c r="K62" i="2"/>
  <c r="I62" i="2"/>
  <c r="N96" i="2"/>
  <c r="K96" i="2"/>
  <c r="I96" i="2"/>
  <c r="N113" i="2"/>
  <c r="K113" i="2"/>
  <c r="I113" i="2"/>
  <c r="N74" i="2"/>
  <c r="K74" i="2"/>
  <c r="I74" i="2"/>
  <c r="N40" i="2"/>
  <c r="K40" i="2"/>
  <c r="I40" i="2"/>
  <c r="N33" i="2"/>
  <c r="K33" i="2"/>
  <c r="I33" i="2"/>
  <c r="N89" i="2"/>
  <c r="K89" i="2"/>
  <c r="I89" i="2"/>
  <c r="N98" i="2"/>
  <c r="K98" i="2"/>
  <c r="I98" i="2"/>
  <c r="N128" i="2"/>
  <c r="K128" i="2"/>
  <c r="I128" i="2"/>
  <c r="N105" i="2"/>
  <c r="K105" i="2"/>
  <c r="I105" i="2"/>
  <c r="N104" i="2"/>
  <c r="K104" i="2"/>
  <c r="I104" i="2"/>
  <c r="N20" i="2"/>
  <c r="K20" i="2"/>
  <c r="I20" i="2"/>
  <c r="N9" i="2"/>
  <c r="K9" i="2"/>
  <c r="I9" i="2"/>
  <c r="N53" i="2"/>
  <c r="K53" i="2"/>
  <c r="I53" i="2"/>
  <c r="N58" i="2"/>
  <c r="K58" i="2"/>
  <c r="I58" i="2"/>
  <c r="N91" i="2"/>
  <c r="K91" i="2"/>
  <c r="I91" i="2"/>
  <c r="N79" i="2"/>
  <c r="K79" i="2"/>
  <c r="I79" i="2"/>
  <c r="N94" i="2"/>
  <c r="K94" i="2"/>
  <c r="I94" i="2"/>
  <c r="N31" i="2"/>
  <c r="K31" i="2"/>
  <c r="I31" i="2"/>
  <c r="N55" i="2"/>
  <c r="K55" i="2"/>
  <c r="I55" i="2"/>
  <c r="N10" i="2"/>
  <c r="K10" i="2"/>
  <c r="I10" i="2"/>
  <c r="N116" i="2"/>
  <c r="K116" i="2"/>
  <c r="I116" i="2"/>
  <c r="N15" i="2"/>
  <c r="K15" i="2"/>
  <c r="I15" i="2"/>
  <c r="N130" i="2"/>
  <c r="K130" i="2"/>
  <c r="I130" i="2"/>
  <c r="N28" i="2"/>
  <c r="K28" i="2"/>
  <c r="I28" i="2"/>
  <c r="N29" i="2"/>
  <c r="K29" i="2"/>
  <c r="I29" i="2"/>
  <c r="N46" i="2"/>
  <c r="K46" i="2"/>
  <c r="I46" i="2"/>
  <c r="N108" i="2"/>
  <c r="K108" i="2"/>
  <c r="I108" i="2"/>
  <c r="N88" i="2"/>
  <c r="K88" i="2"/>
  <c r="I88" i="2"/>
  <c r="N72" i="2"/>
  <c r="K72" i="2"/>
  <c r="I72" i="2"/>
  <c r="N120" i="2"/>
  <c r="K120" i="2"/>
  <c r="I120" i="2"/>
  <c r="N65" i="2"/>
  <c r="K65" i="2"/>
  <c r="I65" i="2"/>
  <c r="N67" i="2"/>
  <c r="K67" i="2"/>
  <c r="I67" i="2"/>
  <c r="N34" i="2"/>
  <c r="K34" i="2"/>
  <c r="I34" i="2"/>
  <c r="N6" i="2"/>
  <c r="K6" i="2"/>
  <c r="I6" i="2"/>
  <c r="N56" i="2"/>
  <c r="K56" i="2"/>
  <c r="I56" i="2"/>
  <c r="N5" i="2"/>
  <c r="K5" i="2"/>
  <c r="I5" i="2"/>
  <c r="N112" i="2"/>
  <c r="K112" i="2"/>
  <c r="I112" i="2"/>
  <c r="N45" i="2"/>
  <c r="K45" i="2"/>
  <c r="I45" i="2"/>
  <c r="N119" i="2"/>
  <c r="K119" i="2"/>
  <c r="I119" i="2"/>
  <c r="N82" i="2"/>
  <c r="K82" i="2"/>
  <c r="I82" i="2"/>
  <c r="N103" i="2"/>
  <c r="K103" i="2"/>
  <c r="I103" i="2"/>
  <c r="N95" i="2"/>
  <c r="K95" i="2"/>
  <c r="I95" i="2"/>
  <c r="N61" i="2"/>
  <c r="K61" i="2"/>
  <c r="I61" i="2"/>
  <c r="N38" i="2"/>
  <c r="K38" i="2"/>
  <c r="I38" i="2"/>
  <c r="N123" i="2"/>
  <c r="K123" i="2"/>
  <c r="I123" i="2"/>
  <c r="N77" i="2"/>
  <c r="K77" i="2"/>
  <c r="I77" i="2"/>
  <c r="N39" i="2"/>
  <c r="K39" i="2"/>
  <c r="I39" i="2"/>
  <c r="N102" i="2"/>
  <c r="K102" i="2"/>
  <c r="I102" i="2"/>
  <c r="N60" i="2"/>
  <c r="K60" i="2"/>
  <c r="I60" i="2"/>
  <c r="N125" i="2"/>
  <c r="K125" i="2"/>
  <c r="I125" i="2"/>
  <c r="N19" i="2"/>
  <c r="K19" i="2"/>
  <c r="I19" i="2"/>
  <c r="N57" i="2"/>
  <c r="K57" i="2"/>
  <c r="I57" i="2"/>
  <c r="N64" i="2"/>
  <c r="K64" i="2"/>
  <c r="I64" i="2"/>
  <c r="N66" i="2"/>
  <c r="K66" i="2"/>
  <c r="I66" i="2"/>
  <c r="N11" i="2"/>
  <c r="K11" i="2"/>
  <c r="I11" i="2"/>
  <c r="N51" i="2"/>
  <c r="K51" i="2"/>
  <c r="I51" i="2"/>
  <c r="N136" i="2"/>
  <c r="K136" i="2"/>
  <c r="I136" i="2"/>
  <c r="N86" i="2"/>
  <c r="K86" i="2"/>
  <c r="I86" i="2"/>
  <c r="N68" i="2"/>
  <c r="K68" i="2"/>
  <c r="I68" i="2"/>
  <c r="N126" i="2"/>
  <c r="K126" i="2"/>
  <c r="I126" i="2"/>
  <c r="N24" i="2"/>
  <c r="K24" i="2"/>
  <c r="I24" i="2"/>
  <c r="N8" i="2"/>
  <c r="K8" i="2"/>
  <c r="I8" i="2"/>
  <c r="N135" i="2"/>
  <c r="K135" i="2"/>
  <c r="I135" i="2"/>
  <c r="N42" i="2"/>
  <c r="K42" i="2"/>
  <c r="I42" i="2"/>
  <c r="N69" i="2"/>
  <c r="K69" i="2"/>
  <c r="I69" i="2"/>
  <c r="N85" i="2"/>
  <c r="K85" i="2"/>
  <c r="I85" i="2"/>
  <c r="N78" i="2"/>
  <c r="K78" i="2"/>
  <c r="I78" i="2"/>
  <c r="N44" i="2"/>
  <c r="K44" i="2"/>
  <c r="I44" i="2"/>
  <c r="N132" i="2"/>
  <c r="K132" i="2"/>
  <c r="I132" i="2"/>
  <c r="N117" i="2"/>
  <c r="K117" i="2"/>
  <c r="I117" i="2"/>
  <c r="N73" i="2"/>
  <c r="K73" i="2"/>
  <c r="I73" i="2"/>
  <c r="N18" i="2"/>
  <c r="K18" i="2"/>
  <c r="I18" i="2"/>
  <c r="N71" i="2"/>
  <c r="K71" i="2"/>
  <c r="I71" i="2"/>
  <c r="N25" i="2"/>
  <c r="K25" i="2"/>
  <c r="I25" i="2"/>
  <c r="N59" i="2"/>
  <c r="K59" i="2"/>
  <c r="I59" i="2"/>
  <c r="N99" i="2"/>
  <c r="K99" i="2"/>
  <c r="I99" i="2"/>
  <c r="N118" i="2"/>
  <c r="K118" i="2"/>
  <c r="I118" i="2"/>
  <c r="N21" i="2"/>
  <c r="K21" i="2"/>
  <c r="I21" i="2"/>
  <c r="N41" i="2"/>
  <c r="K41" i="2"/>
  <c r="I41" i="2"/>
  <c r="N17" i="2"/>
  <c r="K17" i="2"/>
  <c r="I17" i="2"/>
  <c r="N124" i="2"/>
  <c r="K124" i="2"/>
  <c r="I124" i="2"/>
  <c r="N87" i="2"/>
  <c r="K87" i="2"/>
  <c r="I87" i="2"/>
  <c r="N90" i="2"/>
  <c r="K90" i="2"/>
  <c r="I90" i="2"/>
  <c r="N50" i="2"/>
  <c r="K50" i="2"/>
  <c r="I50" i="2"/>
  <c r="N26" i="2"/>
  <c r="K26" i="2"/>
  <c r="I26" i="2"/>
  <c r="N76" i="2"/>
  <c r="K76" i="2"/>
  <c r="I76" i="2"/>
  <c r="N101" i="2"/>
  <c r="K101" i="2"/>
  <c r="I101" i="2"/>
  <c r="N16" i="2"/>
  <c r="K16" i="2"/>
  <c r="I16" i="2"/>
  <c r="AG156" i="7" l="1"/>
  <c r="AG24" i="7"/>
  <c r="AG170" i="7"/>
  <c r="AG105" i="7"/>
  <c r="AG130" i="7"/>
  <c r="AG4" i="7"/>
  <c r="AG52" i="7"/>
  <c r="AG80" i="7"/>
  <c r="AE191" i="7"/>
  <c r="AH191" i="7" s="1"/>
  <c r="AI191" i="7"/>
  <c r="CD191" i="7"/>
  <c r="CB158" i="7"/>
  <c r="CE156" i="7"/>
  <c r="P191" i="7"/>
  <c r="AW191" i="7"/>
  <c r="L193" i="15"/>
  <c r="CB24" i="7"/>
  <c r="CH24" i="7" s="1"/>
  <c r="CG24" i="7"/>
  <c r="CB80" i="7"/>
  <c r="CH80" i="7" s="1"/>
  <c r="CG80" i="7"/>
  <c r="CB6" i="7"/>
  <c r="CG6" i="7" s="1"/>
  <c r="CE4" i="7"/>
  <c r="CB170" i="7"/>
  <c r="CH170" i="7" s="1"/>
  <c r="CG170" i="7"/>
  <c r="CB52" i="7"/>
  <c r="CH52" i="7" s="1"/>
  <c r="CG52" i="7"/>
  <c r="CB130" i="7"/>
  <c r="CH130" i="7" s="1"/>
  <c r="CG130" i="7"/>
  <c r="CB105" i="7"/>
  <c r="CH105" i="7" s="1"/>
  <c r="CG105" i="7"/>
  <c r="CC191" i="7"/>
  <c r="AA193" i="15"/>
  <c r="W172" i="15"/>
  <c r="W82" i="15"/>
  <c r="W107" i="15"/>
  <c r="W132" i="15"/>
  <c r="Y107" i="15"/>
  <c r="Y172" i="15"/>
  <c r="Y132" i="15"/>
  <c r="Y54" i="15"/>
  <c r="Y82" i="15"/>
  <c r="W26" i="15"/>
  <c r="W54" i="15"/>
  <c r="W6" i="15"/>
  <c r="Y6" i="15"/>
  <c r="Y26" i="15"/>
  <c r="Z193" i="15"/>
  <c r="AD107" i="15"/>
  <c r="AC107" i="15"/>
  <c r="AC132" i="15"/>
  <c r="AD132" i="15"/>
  <c r="AD6" i="15"/>
  <c r="AC6" i="15"/>
  <c r="AB193" i="15"/>
  <c r="AD172" i="15"/>
  <c r="AC172" i="15"/>
  <c r="AD54" i="15"/>
  <c r="AC54" i="15"/>
  <c r="AD26" i="15"/>
  <c r="AC26" i="15"/>
  <c r="AD82" i="15"/>
  <c r="AC82" i="15"/>
  <c r="D130" i="7"/>
  <c r="D52" i="7"/>
  <c r="D80" i="7"/>
  <c r="D24" i="7"/>
  <c r="D170" i="7"/>
  <c r="C52" i="7"/>
  <c r="C105" i="7"/>
  <c r="C80" i="7"/>
  <c r="C130" i="7"/>
  <c r="C24" i="7"/>
  <c r="D4" i="7" s="1"/>
  <c r="C4" i="7"/>
  <c r="D191" i="7" l="1"/>
  <c r="AG191" i="7"/>
  <c r="CE191" i="7"/>
  <c r="CB156" i="7"/>
  <c r="CH156" i="7" s="1"/>
  <c r="CG158" i="7"/>
  <c r="CG156" i="7" s="1"/>
  <c r="CH158" i="7"/>
  <c r="CB4" i="7"/>
  <c r="CG4" i="7"/>
  <c r="CH6" i="7"/>
  <c r="W193" i="15"/>
  <c r="Y193" i="15"/>
  <c r="AC193" i="15"/>
  <c r="AD193" i="15"/>
  <c r="C191" i="7"/>
  <c r="BA52" i="7"/>
  <c r="AY52" i="7" s="1"/>
  <c r="BA80" i="7"/>
  <c r="AY80" i="7" s="1"/>
  <c r="BA24" i="7"/>
  <c r="AY24" i="7" s="1"/>
  <c r="AZ24" i="7"/>
  <c r="AZ170" i="7"/>
  <c r="BA170" i="7"/>
  <c r="AY170" i="7" s="1"/>
  <c r="AZ130" i="7"/>
  <c r="BA130" i="7"/>
  <c r="AY130" i="7" s="1"/>
  <c r="AZ52" i="7"/>
  <c r="BA105" i="7"/>
  <c r="AY105" i="7" s="1"/>
  <c r="AZ4" i="7"/>
  <c r="AZ105" i="7"/>
  <c r="AY156" i="7"/>
  <c r="AZ80" i="7"/>
  <c r="BB6" i="7"/>
  <c r="BC6" i="7"/>
  <c r="BD6" i="7" s="1"/>
  <c r="BA4" i="7"/>
  <c r="AY4" i="7" s="1"/>
  <c r="G170" i="7"/>
  <c r="AN170" i="7"/>
  <c r="AP170" i="7" s="1"/>
  <c r="AO6" i="7"/>
  <c r="AN24" i="7"/>
  <c r="AP24" i="7" s="1"/>
  <c r="AN4" i="7"/>
  <c r="AP4" i="7" s="1"/>
  <c r="AN130" i="7"/>
  <c r="AP130" i="7" s="1"/>
  <c r="AN52" i="7"/>
  <c r="AP52" i="7" s="1"/>
  <c r="AP156" i="7"/>
  <c r="AN105" i="7"/>
  <c r="AP105" i="7" s="1"/>
  <c r="AN80" i="7"/>
  <c r="AP80" i="7" s="1"/>
  <c r="G156" i="7"/>
  <c r="E130" i="7"/>
  <c r="G130" i="7" s="1"/>
  <c r="E105" i="7"/>
  <c r="G105" i="7" s="1"/>
  <c r="E80" i="7"/>
  <c r="G80" i="7" s="1"/>
  <c r="E52" i="7"/>
  <c r="G52" i="7" s="1"/>
  <c r="E4" i="7"/>
  <c r="E24" i="7"/>
  <c r="G24" i="7" s="1"/>
  <c r="CG191" i="7" l="1"/>
  <c r="CB191" i="7"/>
  <c r="CH191" i="7" s="1"/>
  <c r="CH4" i="7"/>
  <c r="BW24" i="7"/>
  <c r="BX24" i="7" s="1"/>
  <c r="BW4" i="7"/>
  <c r="BX4" i="7" s="1"/>
  <c r="BW156" i="7"/>
  <c r="BX156" i="7" s="1"/>
  <c r="BW130" i="7"/>
  <c r="BX130" i="7" s="1"/>
  <c r="BW105" i="7"/>
  <c r="BX105" i="7" s="1"/>
  <c r="BW52" i="7"/>
  <c r="BX52" i="7" s="1"/>
  <c r="BW170" i="7"/>
  <c r="BX170" i="7" s="1"/>
  <c r="BW80" i="7"/>
  <c r="BX80" i="7" s="1"/>
  <c r="BC130" i="7"/>
  <c r="BD130" i="7" s="1"/>
  <c r="BB24" i="7"/>
  <c r="BC170" i="7"/>
  <c r="BD170" i="7" s="1"/>
  <c r="AZ191" i="7"/>
  <c r="BC105" i="7"/>
  <c r="BD105" i="7" s="1"/>
  <c r="BC156" i="7"/>
  <c r="BD156" i="7" s="1"/>
  <c r="BC4" i="7"/>
  <c r="BD4" i="7" s="1"/>
  <c r="BA191" i="7"/>
  <c r="AY191" i="7" s="1"/>
  <c r="BC24" i="7"/>
  <c r="BD24" i="7" s="1"/>
  <c r="BB80" i="7"/>
  <c r="BB4" i="7"/>
  <c r="BC80" i="7"/>
  <c r="BD80" i="7" s="1"/>
  <c r="BB105" i="7"/>
  <c r="BB170" i="7"/>
  <c r="BC52" i="7"/>
  <c r="BD52" i="7" s="1"/>
  <c r="BB130" i="7"/>
  <c r="BB52" i="7"/>
  <c r="AO170" i="7"/>
  <c r="F170" i="7"/>
  <c r="AN191" i="7"/>
  <c r="AP191" i="7" s="1"/>
  <c r="E191" i="7"/>
  <c r="AO80" i="7"/>
  <c r="AO4" i="7"/>
  <c r="AO52" i="7"/>
  <c r="AO24" i="7"/>
  <c r="AO105" i="7"/>
  <c r="AO130" i="7"/>
  <c r="F130" i="7"/>
  <c r="F105" i="7"/>
  <c r="F80" i="7"/>
  <c r="F52" i="7"/>
  <c r="F24" i="7"/>
  <c r="BW191" i="7" l="1"/>
  <c r="BX191" i="7" s="1"/>
  <c r="BC191" i="7"/>
  <c r="BD191" i="7" s="1"/>
  <c r="BB191" i="7"/>
  <c r="AO191" i="7"/>
  <c r="F6" i="7"/>
  <c r="F4" i="7" s="1"/>
  <c r="F191" i="7" s="1"/>
  <c r="G4" i="7"/>
  <c r="G191" i="7" l="1"/>
  <c r="Q6" i="15"/>
  <c r="Q193" i="15" s="1"/>
  <c r="AG25" i="67" l="1"/>
  <c r="AH25" i="67" s="1"/>
  <c r="AG18" i="67"/>
  <c r="AH18" i="67" s="1"/>
  <c r="AG22" i="67"/>
  <c r="AG15" i="67"/>
  <c r="AG29" i="67"/>
  <c r="AG8" i="67"/>
  <c r="AG11" i="67"/>
  <c r="AH11" i="67" s="1"/>
  <c r="R6" i="15"/>
  <c r="R193" i="15" s="1"/>
  <c r="AH8" i="67" l="1"/>
  <c r="AH29" i="67"/>
  <c r="AH15" i="67"/>
  <c r="AH22" i="67"/>
  <c r="AE36" i="67"/>
  <c r="AG6" i="67"/>
  <c r="AG27" i="67"/>
  <c r="AG13" i="67"/>
  <c r="AG20" i="67"/>
  <c r="AG9" i="67"/>
  <c r="AH9" i="67" s="1"/>
  <c r="AG30" i="67"/>
  <c r="AH30" i="67" s="1"/>
  <c r="AG16" i="67"/>
  <c r="AH16" i="67" s="1"/>
  <c r="AG23" i="67"/>
  <c r="AH23" i="67" s="1"/>
  <c r="AG26" i="67"/>
  <c r="AG12" i="67"/>
  <c r="AG19" i="67"/>
  <c r="AG14" i="67"/>
  <c r="AG7" i="67"/>
  <c r="AG21" i="67"/>
  <c r="AG28" i="67"/>
  <c r="AG17" i="67"/>
  <c r="AG10" i="67"/>
  <c r="AG24" i="67"/>
  <c r="AG5" i="67"/>
  <c r="AK152" i="2"/>
  <c r="DB130" i="7"/>
  <c r="DC130" i="7" s="1"/>
  <c r="DB156" i="7"/>
  <c r="DC156" i="7" s="1"/>
  <c r="CZ191" i="7"/>
  <c r="DB191" i="7" s="1"/>
  <c r="DC191" i="7" s="1"/>
  <c r="DB170" i="7"/>
  <c r="DC170" i="7" s="1"/>
  <c r="AG38" i="67" l="1"/>
  <c r="AH38" i="67" s="1"/>
  <c r="AG39" i="67"/>
  <c r="AH39" i="67" s="1"/>
  <c r="AG42" i="67"/>
  <c r="AH42" i="67" s="1"/>
  <c r="AG41" i="67"/>
  <c r="AH41" i="67" s="1"/>
  <c r="AG40" i="67"/>
  <c r="AH40" i="67" s="1"/>
  <c r="AH43" i="67"/>
  <c r="AG36" i="67"/>
  <c r="AH36" i="67" s="1"/>
  <c r="AH20" i="67"/>
  <c r="AH13" i="67"/>
  <c r="AH27" i="67"/>
  <c r="AH6" i="67"/>
  <c r="AH12" i="67"/>
  <c r="AH19" i="67"/>
  <c r="AH26" i="67"/>
  <c r="AH7" i="67"/>
  <c r="AH21" i="67"/>
  <c r="AH14" i="67"/>
  <c r="AH28" i="67"/>
  <c r="AH17" i="67"/>
  <c r="AH5" i="67"/>
  <c r="AH24" i="67"/>
  <c r="AH10" i="67"/>
  <c r="AH37" i="6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C25" authorId="0" shapeId="0" xr:uid="{D568A3F3-DC61-4FE2-9F76-82A1CBAD78BB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Se trova le tre lettere in B12 assegna un numero, altrimenti da zero</t>
        </r>
      </text>
    </comment>
    <comment ref="D25" authorId="0" shapeId="0" xr:uid="{D5CEDE16-CD64-4BFE-9B78-7A9ABD8B8804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Numero giorni del mese flat</t>
        </r>
      </text>
    </comment>
    <comment ref="E25" authorId="0" shapeId="0" xr:uid="{FD162CFE-7D80-4611-8FBE-D06F2155A33C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Se colonna C è 0 dà 0, altrimenti da il numero di giorni che ha quel mese, nella colonna accanto
</t>
        </r>
      </text>
    </comment>
    <comment ref="E37" authorId="0" shapeId="0" xr:uid="{DF983349-EBCD-41B8-A970-0322FA5E743F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Somma, ovvero hai sempre in automatico quanti giorni ha quel mese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E4" authorId="0" shapeId="0" xr:uid="{7EF737FC-729D-44AB-AC05-4DE616E9965C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I margini % sulle varie polizze di ST sono molto diversi tra loro, questa colonna è da ritenersi piuttosto indicativa ed ha il solo scopo di permettere un confronto con i valori della Dashboard, che esprime valori in Sales e non in EBIT.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J4" authorId="0" shapeId="0" xr:uid="{6961250A-0B50-42DC-95FF-185AEDD2BC0B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I margini % sulle varie polizze di ST sono molto diversi tra loro, questa colonna è da ritenersi piuttosto indicativa ed ha il solo scopo di permettere un confronto con i valori della Dashboard, che esprime valori in Sales e non in EBIT.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AF5" authorId="0" shapeId="0" xr:uid="{76F5261C-1F72-4048-870B-46A972FCF828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In realtà Recovery fa la somma per i cazzi suoi, quindi il problemone che avevi dei mesi con 30 o 31 non c'è.
Il mese che ha 31 giorni sposti il TOT sulla colonna AG e amen</t>
        </r>
      </text>
    </comment>
    <comment ref="BO5" authorId="0" shapeId="0" xr:uid="{DE7A91BA-B164-4194-8FD1-47D8E63CE57A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Come anche per Protection, serve a poco.
Negli altri fogli il totale è una somma dinamica</t>
        </r>
      </text>
    </comment>
    <comment ref="CX5" authorId="0" shapeId="0" xr:uid="{8A8E3966-D332-42A1-B65A-F4D04F4B9DAE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Serve a poco la somma, negli altri fogli è una somma dinamica</t>
        </r>
      </text>
    </comment>
    <comment ref="EF5" authorId="0" shapeId="0" xr:uid="{F215B08B-C83C-44F2-B2F9-0656C4429237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ATTENZIONE!
Per il mese di Febbraio hai interrotto la somma al 28, ripristinala al 31 nei prox mesi</t>
        </r>
      </text>
    </comment>
    <comment ref="EH32" authorId="0" shapeId="0" xr:uid="{3B39B1ED-E689-4F94-A704-4C63A06F4E1B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Qui non ci arriva, fottitene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M21" authorId="0" shapeId="0" xr:uid="{DFAB42C0-7837-4CD6-B6FE-716E18394251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Nuova Media Margine Pellicole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AK1" authorId="0" shapeId="0" xr:uid="{2C72D06C-721D-4FC7-BE33-43BF58A64550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Briefing cerca qui</t>
        </r>
      </text>
    </comment>
    <comment ref="BC3" authorId="0" shapeId="0" xr:uid="{39C0F0A7-76E7-46C1-8DC7-14CAC8E21702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Usa CERCA.VERT sul file Donati e fai un /31 nella colonna accanto.
BDGT AREE usa il valore del giorno, non del mese
</t>
        </r>
      </text>
    </comment>
    <comment ref="AZ155" authorId="0" shapeId="0" xr:uid="{B40ED6D5-B0E6-4B4A-9BEB-BA5CF5927ED3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Usato RIETI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Mariani, Paolo</author>
  </authors>
  <commentList>
    <comment ref="E2" authorId="0" shapeId="0" xr:uid="{9FD3E61F-DC2E-4C3E-A09E-38BECBC5BB68}">
      <text>
        <r>
          <rPr>
            <b/>
            <sz val="9"/>
            <color indexed="81"/>
            <rFont val="Tahoma"/>
            <family val="2"/>
          </rPr>
          <t>Mariani, Paolo:</t>
        </r>
        <r>
          <rPr>
            <sz val="9"/>
            <color indexed="81"/>
            <rFont val="Tahoma"/>
            <family val="2"/>
          </rPr>
          <t xml:space="preserve">
Come per McAfee - Usa un CERCA.VERT sul file Donati e poi dividi. Ricorda che BDGT AREE lavora sul giornaliero e non sul mensile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396B0E-51FC-4831-854E-EA083E2C47D4}" keepAlive="1" name="Query - 01" description="Connessione alla query '01' nella cartella di lavoro." type="5" refreshedVersion="8" background="1" saveData="1">
    <dbPr connection="Provider=Microsoft.Mashup.OleDb.1;Data Source=$Workbook$;Location=01;Extended Properties=&quot;&quot;" command="SELECT * FROM [01]"/>
  </connection>
  <connection id="2" xr16:uid="{0135B407-ACC1-4DA3-812A-1F7C96CEBE7E}" keepAlive="1" name="Query - 02" description="Connessione alla query '02' nella cartella di lavoro." type="5" refreshedVersion="8" background="1" saveData="1">
    <dbPr connection="Provider=Microsoft.Mashup.OleDb.1;Data Source=$Workbook$;Location=02;Extended Properties=&quot;&quot;" command="SELECT * FROM [02]"/>
  </connection>
  <connection id="3" xr16:uid="{8E9DB167-A4AC-4232-BCF3-15C1417C6A88}" keepAlive="1" name="Query - 03" description="Connessione alla query '03' nella cartella di lavoro." type="5" refreshedVersion="8" background="1" saveData="1">
    <dbPr connection="Provider=Microsoft.Mashup.OleDb.1;Data Source=$Workbook$;Location=03;Extended Properties=&quot;&quot;" command="SELECT * FROM [03]"/>
  </connection>
  <connection id="4" xr16:uid="{8F521142-81E2-4476-A71E-AC2736074E48}" keepAlive="1" name="Query - 04" description="Connessione alla query '04' nella cartella di lavoro." type="5" refreshedVersion="8" background="1" saveData="1">
    <dbPr connection="Provider=Microsoft.Mashup.OleDb.1;Data Source=$Workbook$;Location=04;Extended Properties=&quot;&quot;" command="SELECT * FROM [04]"/>
  </connection>
  <connection id="5" xr16:uid="{EF149FAA-8D01-4597-A899-667A0D89E104}" keepAlive="1" name="Query - 05" description="Connessione alla query '05' nella cartella di lavoro." type="5" refreshedVersion="8" background="1" saveData="1">
    <dbPr connection="Provider=Microsoft.Mashup.OleDb.1;Data Source=$Workbook$;Location=05;Extended Properties=&quot;&quot;" command="SELECT * FROM [05]"/>
  </connection>
  <connection id="6" xr16:uid="{962485CF-AEC8-495D-812C-BD10BDBD62B9}" keepAlive="1" name="Query - 06" description="Connessione alla query '06' nella cartella di lavoro." type="5" refreshedVersion="8" background="1" saveData="1">
    <dbPr connection="Provider=Microsoft.Mashup.OleDb.1;Data Source=$Workbook$;Location=06;Extended Properties=&quot;&quot;" command="SELECT * FROM [06]"/>
  </connection>
  <connection id="7" xr16:uid="{44E0DA82-F809-4E10-B44B-C330C42909BA}" keepAlive="1" name="Query - 07" description="Connessione alla query '07' nella cartella di lavoro." type="5" refreshedVersion="8" background="1" saveData="1">
    <dbPr connection="Provider=Microsoft.Mashup.OleDb.1;Data Source=$Workbook$;Location=07;Extended Properties=&quot;&quot;" command="SELECT * FROM [07]"/>
  </connection>
  <connection id="8" xr16:uid="{84C18688-D421-4C26-B302-3C26480D7214}" keepAlive="1" name="Query - 08" description="Connessione alla query '08' nella cartella di lavoro." type="5" refreshedVersion="8" background="1" saveData="1">
    <dbPr connection="Provider=Microsoft.Mashup.OleDb.1;Data Source=$Workbook$;Location=08;Extended Properties=&quot;&quot;" command="SELECT * FROM [08]"/>
  </connection>
  <connection id="9" xr16:uid="{4451FB65-8606-4ABE-B190-25FD1D924DAC}" keepAlive="1" name="Query - 09" description="Connessione alla query '09' nella cartella di lavoro." type="5" refreshedVersion="8" background="1" saveData="1">
    <dbPr connection="Provider=Microsoft.Mashup.OleDb.1;Data Source=$Workbook$;Location=09;Extended Properties=&quot;&quot;" command="SELECT * FROM [09]"/>
  </connection>
  <connection id="10" xr16:uid="{EFB82F6A-30D6-4B5A-8F24-A2E7B9492D1B}" keepAlive="1" name="Query - 10" description="Connessione alla query '10' nella cartella di lavoro." type="5" refreshedVersion="8" background="1" saveData="1">
    <dbPr connection="Provider=Microsoft.Mashup.OleDb.1;Data Source=$Workbook$;Location=10;Extended Properties=&quot;&quot;" command="SELECT * FROM [10]"/>
  </connection>
  <connection id="11" xr16:uid="{AB65856E-3484-484D-9C3F-3D9A2BDCC28A}" keepAlive="1" name="Query - 11" description="Connessione alla query '11' nella cartella di lavoro." type="5" refreshedVersion="8" background="1" saveData="1">
    <dbPr connection="Provider=Microsoft.Mashup.OleDb.1;Data Source=$Workbook$;Location=11;Extended Properties=&quot;&quot;" command="SELECT * FROM [11]"/>
  </connection>
  <connection id="12" xr16:uid="{AED8EDC1-D00C-4C66-B94F-F40F49BF904A}" keepAlive="1" name="Query - 12" description="Connessione alla query '12' nella cartella di lavoro." type="5" refreshedVersion="8" background="1" saveData="1">
    <dbPr connection="Provider=Microsoft.Mashup.OleDb.1;Data Source=$Workbook$;Location=12;Extended Properties=&quot;&quot;" command="SELECT * FROM [12]"/>
  </connection>
  <connection id="13" xr16:uid="{0B0538A8-B96C-44D7-A98B-526AFE2BADDF}" keepAlive="1" name="Query - 13" description="Connessione alla query '13' nella cartella di lavoro." type="5" refreshedVersion="8" background="1" saveData="1">
    <dbPr connection="Provider=Microsoft.Mashup.OleDb.1;Data Source=$Workbook$;Location=13;Extended Properties=&quot;&quot;" command="SELECT * FROM [13]"/>
  </connection>
  <connection id="14" xr16:uid="{77467699-8E5F-472B-B5CB-B6693B5D0223}" keepAlive="1" name="Query - 14" description="Connessione alla query '14' nella cartella di lavoro." type="5" refreshedVersion="8" background="1" saveData="1">
    <dbPr connection="Provider=Microsoft.Mashup.OleDb.1;Data Source=$Workbook$;Location=14;Extended Properties=&quot;&quot;" command="SELECT * FROM [14]"/>
  </connection>
  <connection id="15" xr16:uid="{EB20126E-E89D-46CD-A3A7-C553E3CF6CEC}" keepAlive="1" name="Query - 15" description="Connessione alla query '15' nella cartella di lavoro." type="5" refreshedVersion="8" background="1" saveData="1">
    <dbPr connection="Provider=Microsoft.Mashup.OleDb.1;Data Source=$Workbook$;Location=15;Extended Properties=&quot;&quot;" command="SELECT * FROM [15]"/>
  </connection>
  <connection id="16" xr16:uid="{F15907BD-762C-4887-888E-8E8F2675E6FC}" keepAlive="1" name="Query - 16" description="Connessione alla query '16' nella cartella di lavoro." type="5" refreshedVersion="8" background="1" saveData="1">
    <dbPr connection="Provider=Microsoft.Mashup.OleDb.1;Data Source=$Workbook$;Location=16;Extended Properties=&quot;&quot;" command="SELECT * FROM [16]"/>
  </connection>
  <connection id="17" xr16:uid="{D720D7B3-C62D-4A2A-8280-F29308EB6BE8}" keepAlive="1" name="Query - 17" description="Connessione alla query '17' nella cartella di lavoro." type="5" refreshedVersion="8" background="1" saveData="1">
    <dbPr connection="Provider=Microsoft.Mashup.OleDb.1;Data Source=$Workbook$;Location=17;Extended Properties=&quot;&quot;" command="SELECT * FROM [17]"/>
  </connection>
  <connection id="18" xr16:uid="{99A9F4F9-BADA-4130-974C-FE6E2BA3A900}" keepAlive="1" name="Query - 18" description="Connessione alla query '18' nella cartella di lavoro." type="5" refreshedVersion="8" background="1" saveData="1">
    <dbPr connection="Provider=Microsoft.Mashup.OleDb.1;Data Source=$Workbook$;Location=18;Extended Properties=&quot;&quot;" command="SELECT * FROM [18]"/>
  </connection>
  <connection id="19" xr16:uid="{7FE84CD5-7B75-42AD-BCCF-3F2AD3B36E7F}" keepAlive="1" name="Query - 19" description="Connessione alla query '19' nella cartella di lavoro." type="5" refreshedVersion="8" background="1" saveData="1">
    <dbPr connection="Provider=Microsoft.Mashup.OleDb.1;Data Source=$Workbook$;Location=19;Extended Properties=&quot;&quot;" command="SELECT * FROM [19]"/>
  </connection>
  <connection id="20" xr16:uid="{5E431A1F-1F9A-4CB5-80C0-D061F7BC2928}" keepAlive="1" name="Query - 20" description="Connessione alla query '20' nella cartella di lavoro." type="5" refreshedVersion="8" background="1" saveData="1">
    <dbPr connection="Provider=Microsoft.Mashup.OleDb.1;Data Source=$Workbook$;Location=20;Extended Properties=&quot;&quot;" command="SELECT * FROM [20]"/>
  </connection>
  <connection id="21" xr16:uid="{7F799AB2-3F4A-46EF-8B89-29A95FC25BCD}" keepAlive="1" name="Query - 21" description="Connessione alla query '21' nella cartella di lavoro." type="5" refreshedVersion="8" background="1" saveData="1">
    <dbPr connection="Provider=Microsoft.Mashup.OleDb.1;Data Source=$Workbook$;Location=21;Extended Properties=&quot;&quot;" command="SELECT * FROM [21]"/>
  </connection>
  <connection id="22" xr16:uid="{0740C81C-F73A-4EFC-9841-7C20902F43E5}" keepAlive="1" name="Query - 22" description="Connessione alla query '22' nella cartella di lavoro." type="5" refreshedVersion="8" background="1" saveData="1">
    <dbPr connection="Provider=Microsoft.Mashup.OleDb.1;Data Source=$Workbook$;Location=22;Extended Properties=&quot;&quot;" command="SELECT * FROM [22]"/>
  </connection>
  <connection id="23" xr16:uid="{B0F0BB32-9A6A-48F3-9E2C-92484184DB48}" keepAlive="1" name="Query - 23" description="Connessione alla query '23' nella cartella di lavoro." type="5" refreshedVersion="8" background="1" saveData="1">
    <dbPr connection="Provider=Microsoft.Mashup.OleDb.1;Data Source=$Workbook$;Location=23;Extended Properties=&quot;&quot;" command="SELECT * FROM [23]"/>
  </connection>
  <connection id="24" xr16:uid="{D6B5353D-A417-49A0-8B15-46FD3615A7E9}" keepAlive="1" name="Query - 24" description="Connessione alla query '24' nella cartella di lavoro." type="5" refreshedVersion="8" background="1" saveData="1">
    <dbPr connection="Provider=Microsoft.Mashup.OleDb.1;Data Source=$Workbook$;Location=24;Extended Properties=&quot;&quot;" command="SELECT * FROM [24]"/>
  </connection>
  <connection id="25" xr16:uid="{C17F3A51-C28E-4E54-A791-831B62914619}" keepAlive="1" name="Query - 25" description="Connessione alla query '25' nella cartella di lavoro." type="5" refreshedVersion="8" background="1" saveData="1">
    <dbPr connection="Provider=Microsoft.Mashup.OleDb.1;Data Source=$Workbook$;Location=25;Extended Properties=&quot;&quot;" command="SELECT * FROM [25]"/>
  </connection>
  <connection id="26" xr16:uid="{7E52AF72-C92E-42F7-ADB8-1988115B2485}" keepAlive="1" name="Query - 26" description="Connessione alla query '26' nella cartella di lavoro." type="5" refreshedVersion="8" background="1" saveData="1">
    <dbPr connection="Provider=Microsoft.Mashup.OleDb.1;Data Source=$Workbook$;Location=26;Extended Properties=&quot;&quot;" command="SELECT * FROM [26]"/>
  </connection>
  <connection id="27" xr16:uid="{EE9E481A-DCEE-43F0-BE1A-FF501CE0164D}" keepAlive="1" name="Query - 27" description="Connessione alla query '27' nella cartella di lavoro." type="5" refreshedVersion="8" background="1" saveData="1">
    <dbPr connection="Provider=Microsoft.Mashup.OleDb.1;Data Source=$Workbook$;Location=27;Extended Properties=&quot;&quot;" command="SELECT * FROM [27]"/>
  </connection>
  <connection id="28" xr16:uid="{68E0AFD4-8488-48BB-AB2A-64C10D700F9E}" keepAlive="1" name="Query - 28" description="Connessione alla query '28' nella cartella di lavoro." type="5" refreshedVersion="8" background="1" saveData="1">
    <dbPr connection="Provider=Microsoft.Mashup.OleDb.1;Data Source=$Workbook$;Location=28;Extended Properties=&quot;&quot;" command="SELECT * FROM [28]"/>
  </connection>
  <connection id="29" xr16:uid="{AD07E7D7-DA75-451B-B7EE-FBF3451B4746}" keepAlive="1" name="Query - 29" description="Connessione alla query '29' nella cartella di lavoro." type="5" refreshedVersion="8" background="1" saveData="1">
    <dbPr connection="Provider=Microsoft.Mashup.OleDb.1;Data Source=$Workbook$;Location=29;Extended Properties=&quot;&quot;" command="SELECT * FROM [29]"/>
  </connection>
  <connection id="30" xr16:uid="{C9E8FE50-BEEA-4077-B38F-D5F909171D6B}" keepAlive="1" name="Query - 30" description="Connessione alla query '30' nella cartella di lavoro." type="5" refreshedVersion="8" background="1" saveData="1">
    <dbPr connection="Provider=Microsoft.Mashup.OleDb.1;Data Source=$Workbook$;Location=30;Extended Properties=&quot;&quot;" command="SELECT * FROM [30]"/>
  </connection>
  <connection id="31" xr16:uid="{3DE9CB23-05F6-4104-9951-A4F2ED79E67C}" keepAlive="1" name="Query - 31" description="Connessione alla query '31' nella cartella di lavoro." type="5" refreshedVersion="8" background="1" saveData="1">
    <dbPr connection="Provider=Microsoft.Mashup.OleDb.1;Data Source=$Workbook$;Location=31;Extended Properties=&quot;&quot;" command="SELECT * FROM [31]"/>
  </connection>
  <connection id="32" xr16:uid="{74AF23AB-5980-41CB-A885-1779178B6701}" keepAlive="1" name="Query - iPhone" description="Connessione alla query 'iPhone' nella cartella di lavoro." type="5" refreshedVersion="8" background="1" saveData="1">
    <dbPr connection="Provider=Microsoft.Mashup.OleDb.1;Data Source=$Workbook$;Location=iPhone;Extended Properties=&quot;&quot;" command="SELECT * FROM [iPhone]"/>
  </connection>
  <connection id="33" xr16:uid="{1B75682C-802E-4A41-997C-9B57199873A7}" keepAlive="1" name="Query - Smartphones Sales" description="Connessione alla query 'Smartphones Sales' nella cartella di lavoro." type="5" refreshedVersion="8" background="1" saveData="1">
    <dbPr connection="Provider=Microsoft.Mashup.OleDb.1;Data Source=$Workbook$;Location=&quot;Smartphones Sales&quot;;Extended Properties=&quot;&quot;" command="SELECT * FROM [Smartphones Sales]"/>
  </connection>
  <connection id="34" xr16:uid="{9EC2BBA3-9A40-4052-9D3A-93CB0C9F8C0B}" keepAlive="1" name="Query - TOT" description="Connessione alla query 'TOT' nella cartella di lavoro." type="5" refreshedVersion="8" background="1" saveData="1">
    <dbPr connection="Provider=Microsoft.Mashup.OleDb.1;Data Source=$Workbook$;Location=TOT;Extended Properties=&quot;&quot;" command="SELECT * FROM [TOT]"/>
  </connection>
  <connection id="35" xr16:uid="{25AA8EAB-E208-4DE9-9447-25A680DF0E3E}" keepAlive="1" name="Query - Trasferimento Dati" description="Connessione alla query 'Trasferimento Dati' nella cartella di lavoro." type="5" refreshedVersion="8" background="1" saveData="1">
    <dbPr connection="Provider=Microsoft.Mashup.OleDb.1;Data Source=$Workbook$;Location=&quot;Trasferimento Dati&quot;;Extended Properties=&quot;&quot;" command="SELECT * FROM [Trasferimento Dati]"/>
  </connection>
  <connection id="36" xr16:uid="{0A5680C0-D706-46FF-8D55-E59B6A1E4680}" keepAlive="1" name="Query - Under300" description="Connessione alla query 'Under300' nella cartella di lavoro." type="5" refreshedVersion="8" background="1" saveData="1">
    <dbPr connection="Provider=Microsoft.Mashup.OleDb.1;Data Source=$Workbook$;Location=Under300;Extended Properties=&quot;&quot;" command="SELECT * FROM [Under300]"/>
  </connection>
</connections>
</file>

<file path=xl/sharedStrings.xml><?xml version="1.0" encoding="utf-8"?>
<sst xmlns="http://schemas.openxmlformats.org/spreadsheetml/2006/main" count="20696" uniqueCount="986">
  <si>
    <t>A prescindere da come venga scritta, alla fine ti dice SEMPRE quanti giorni conta l'analisi</t>
  </si>
  <si>
    <t>Modulo 2</t>
  </si>
  <si>
    <t>Punta qui la data del report</t>
  </si>
  <si>
    <t>annulla spazi</t>
  </si>
  <si>
    <t>Taglia l'orario</t>
  </si>
  <si>
    <t>Crea l'indice per il CERCA.V</t>
  </si>
  <si>
    <t>Creazine Indice per il BRIEFING</t>
  </si>
  <si>
    <t>Prendo la data della chiusura di ieri e faccio +1</t>
  </si>
  <si>
    <t>La scelta del giorno del Briefing è :</t>
  </si>
  <si>
    <t>Numero.valore</t>
  </si>
  <si>
    <t>minusc(b12)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</si>
  <si>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</si>
  <si>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</si>
  <si>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</si>
  <si>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</si>
  <si>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</si>
  <si>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</si>
  <si>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</si>
  <si>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</si>
  <si>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</si>
  <si>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</si>
  <si>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</si>
  <si>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</si>
  <si>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Quanti giorni ha il mese in analisi</t>
  </si>
  <si>
    <t>Il Report quanti giorni copre?</t>
  </si>
  <si>
    <t>Giorni mancanti a fine mese (TOT Mese - Giorni del Report)</t>
  </si>
  <si>
    <t>ALESSANDRIA</t>
  </si>
  <si>
    <t>ANCONA</t>
  </si>
  <si>
    <t>ANZANO XPRESS</t>
  </si>
  <si>
    <t>ARESE</t>
  </si>
  <si>
    <t>ASCOLI PICENO</t>
  </si>
  <si>
    <t>ASTI</t>
  </si>
  <si>
    <t>AVEZZANO</t>
  </si>
  <si>
    <t>BARI 1</t>
  </si>
  <si>
    <t>BARI 2</t>
  </si>
  <si>
    <t>BARI BLU</t>
  </si>
  <si>
    <t>BASSANO DEL GRAPPA</t>
  </si>
  <si>
    <t>BENEVENTO</t>
  </si>
  <si>
    <t>BERGAMO CHORUS LIFE SMART</t>
  </si>
  <si>
    <t>BERGAMO 1</t>
  </si>
  <si>
    <t>BERGAMO 2</t>
  </si>
  <si>
    <t>BOLOGNA 1</t>
  </si>
  <si>
    <t>BOLOGNA 2</t>
  </si>
  <si>
    <t>BOLZANO</t>
  </si>
  <si>
    <t>BOLZANO SMART</t>
  </si>
  <si>
    <t>BRESCIA 1</t>
  </si>
  <si>
    <t>BRINDISI</t>
  </si>
  <si>
    <t>BRUGHERIO XPRESS</t>
  </si>
  <si>
    <t>BUSNAGO</t>
  </si>
  <si>
    <t>CAGLIARI</t>
  </si>
  <si>
    <t>CANTU CORE</t>
  </si>
  <si>
    <t>CANTU XPRESS</t>
  </si>
  <si>
    <t>CARPI</t>
  </si>
  <si>
    <t>CARUGATE</t>
  </si>
  <si>
    <t>CASERTA</t>
  </si>
  <si>
    <t>CASTELLETTO TICINO</t>
  </si>
  <si>
    <t>CATANIA 1</t>
  </si>
  <si>
    <t>CATANIA 2</t>
  </si>
  <si>
    <t>CATANZARO</t>
  </si>
  <si>
    <t>CHIETI</t>
  </si>
  <si>
    <t>CHIVASSO</t>
  </si>
  <si>
    <t>COMO</t>
  </si>
  <si>
    <t>COMO XPRESS</t>
  </si>
  <si>
    <t>CONEGLIANO</t>
  </si>
  <si>
    <t>CORRIDONIA</t>
  </si>
  <si>
    <t>COSENZA</t>
  </si>
  <si>
    <t>CREMONA</t>
  </si>
  <si>
    <t>EMPOLI</t>
  </si>
  <si>
    <t>CUNEO XPRESS</t>
  </si>
  <si>
    <t>ERBA XPRESS</t>
  </si>
  <si>
    <t>ERBUSCO</t>
  </si>
  <si>
    <t>FERRARA</t>
  </si>
  <si>
    <t>FIGLINE VALDARNO</t>
  </si>
  <si>
    <t>FIRENZE 1</t>
  </si>
  <si>
    <t>FIRENZE 2</t>
  </si>
  <si>
    <t>FIRENZE NOVOLI</t>
  </si>
  <si>
    <t>FOGGIA</t>
  </si>
  <si>
    <t>FOLIGNO</t>
  </si>
  <si>
    <t>FORLI</t>
  </si>
  <si>
    <t>GALLARATE</t>
  </si>
  <si>
    <t>GENOVA</t>
  </si>
  <si>
    <t>GENOVA SMART</t>
  </si>
  <si>
    <t>IMOLA</t>
  </si>
  <si>
    <t>LA SPEZIA</t>
  </si>
  <si>
    <t>L'AQUILA</t>
  </si>
  <si>
    <t>LECCE</t>
  </si>
  <si>
    <t>LECCO</t>
  </si>
  <si>
    <t>LIMBIATE</t>
  </si>
  <si>
    <t>LENTATE XPRESS</t>
  </si>
  <si>
    <t>LODI</t>
  </si>
  <si>
    <t>LUCCA</t>
  </si>
  <si>
    <t>MANTOVA</t>
  </si>
  <si>
    <t>MARGHERA</t>
  </si>
  <si>
    <t>MERANO</t>
  </si>
  <si>
    <t>MESTRE</t>
  </si>
  <si>
    <t>MILANO CERTOSA</t>
  </si>
  <si>
    <t>MILANO CITTA' 1</t>
  </si>
  <si>
    <t>MILANO CITTA' 2</t>
  </si>
  <si>
    <t>MILANO EST</t>
  </si>
  <si>
    <t>MILANO NORD</t>
  </si>
  <si>
    <t>MILANO PESCHIERA</t>
  </si>
  <si>
    <t>MILANO SUD</t>
  </si>
  <si>
    <t>MILANOFIORI</t>
  </si>
  <si>
    <t>MODENA</t>
  </si>
  <si>
    <t>MOLFETTA</t>
  </si>
  <si>
    <t>MONTANO LUCINO XPRESS</t>
  </si>
  <si>
    <t>MONTEBELLO</t>
  </si>
  <si>
    <t>MW-ECOMMERCE</t>
  </si>
  <si>
    <t>NAPOLI 1</t>
  </si>
  <si>
    <t>PADOVA 1</t>
  </si>
  <si>
    <t>NICHELINO XPRESS</t>
  </si>
  <si>
    <t>PADOVA 2</t>
  </si>
  <si>
    <t>PALERMO 1</t>
  </si>
  <si>
    <t>PALERMO 2</t>
  </si>
  <si>
    <t>PARMA</t>
  </si>
  <si>
    <t>PARMA SMART</t>
  </si>
  <si>
    <t>PAVIA SMS</t>
  </si>
  <si>
    <t>PAVIA XPRESS</t>
  </si>
  <si>
    <t>PAVONE CANAVESE XPRESS</t>
  </si>
  <si>
    <t>PERUGIA</t>
  </si>
  <si>
    <t>PESARO</t>
  </si>
  <si>
    <t>PESCARA 1</t>
  </si>
  <si>
    <t>PESCARA 2</t>
  </si>
  <si>
    <t>PIACENZA</t>
  </si>
  <si>
    <t>PISA</t>
  </si>
  <si>
    <t>PISTOIA</t>
  </si>
  <si>
    <t>POMEZIA</t>
  </si>
  <si>
    <t>POMPEI</t>
  </si>
  <si>
    <t>PORDENONE</t>
  </si>
  <si>
    <t>PRADAMANO UDINE</t>
  </si>
  <si>
    <t>RAVENNA</t>
  </si>
  <si>
    <t>REGGIO CALABRIA</t>
  </si>
  <si>
    <t>REGGIO CALABRIA SMART</t>
  </si>
  <si>
    <t>REGGIO EMILIA</t>
  </si>
  <si>
    <t>REGGIO EMILIA SMART</t>
  </si>
  <si>
    <t>RESCALDINA</t>
  </si>
  <si>
    <t>RIETI</t>
  </si>
  <si>
    <t>RIMINI NORD</t>
  </si>
  <si>
    <t>ROMA 2</t>
  </si>
  <si>
    <t>ROMA 3</t>
  </si>
  <si>
    <t>ROMA 4</t>
  </si>
  <si>
    <t>ROMA 5</t>
  </si>
  <si>
    <t>ROMA CASAL BERTONE</t>
  </si>
  <si>
    <t>ROMA GRANROMA</t>
  </si>
  <si>
    <t>ROMA LEGA LOMBARDA SMART</t>
  </si>
  <si>
    <t>ROMA LUNGHEZZA</t>
  </si>
  <si>
    <t>ROMA TUSCOLANA SMART</t>
  </si>
  <si>
    <t>ROMAGNANO XPRESS</t>
  </si>
  <si>
    <t>ROMANO DI L. XPRESS</t>
  </si>
  <si>
    <t>ROVIGO</t>
  </si>
  <si>
    <t>SALERNO PORTA DEL MARE</t>
  </si>
  <si>
    <t>SANTA VITTORIA XPRESS</t>
  </si>
  <si>
    <t>SALERNO TEMPORARY</t>
  </si>
  <si>
    <t>SASSARI</t>
  </si>
  <si>
    <t>SIRACUSA</t>
  </si>
  <si>
    <t>STEZZANO</t>
  </si>
  <si>
    <t>TERAMO</t>
  </si>
  <si>
    <t>TERNI</t>
  </si>
  <si>
    <t>TORINO 1</t>
  </si>
  <si>
    <t>TORINO 2</t>
  </si>
  <si>
    <t>TORINO 3</t>
  </si>
  <si>
    <t>TORINO 4</t>
  </si>
  <si>
    <t>TORINO 5</t>
  </si>
  <si>
    <t>TORINO CASELLE XPRESS</t>
  </si>
  <si>
    <t>TORINO CASTELLO SMART</t>
  </si>
  <si>
    <t>TORINO MILLECITY XPRESS</t>
  </si>
  <si>
    <t>TRENTO</t>
  </si>
  <si>
    <t>TREVISO 1</t>
  </si>
  <si>
    <t>TRIESTE</t>
  </si>
  <si>
    <t>UDINE</t>
  </si>
  <si>
    <t>VANZAGHELLO XPRESS</t>
  </si>
  <si>
    <t>VARESE</t>
  </si>
  <si>
    <t>VARESE SMART</t>
  </si>
  <si>
    <t>VAPRIO D’ADDA XPRESS</t>
  </si>
  <si>
    <t>VERANO BRIANZA</t>
  </si>
  <si>
    <t>VERCELLI XPRESS</t>
  </si>
  <si>
    <t>VERONA 1</t>
  </si>
  <si>
    <t>VERONA 2</t>
  </si>
  <si>
    <t>VERONA 3</t>
  </si>
  <si>
    <t>VICENZA</t>
  </si>
  <si>
    <t>VIGNATE</t>
  </si>
  <si>
    <t>VILLESSE</t>
  </si>
  <si>
    <t>VITERBO</t>
  </si>
  <si>
    <t>VITTUONE</t>
  </si>
  <si>
    <t>AREA 1 - Milano &amp; Surroundings</t>
  </si>
  <si>
    <t>AREA 2 - Nord Est</t>
  </si>
  <si>
    <t>AREA 3 - Nord Ovest</t>
  </si>
  <si>
    <t>AREA 4 - Centro &amp; Sardegna</t>
  </si>
  <si>
    <t>AREA 5 - Tirrenica &amp; Sicilia</t>
  </si>
  <si>
    <t>AREA 6 - Sud</t>
  </si>
  <si>
    <t>AREA SMART</t>
  </si>
  <si>
    <t>AREA XPRESS</t>
  </si>
  <si>
    <t>NORD - Loseto</t>
  </si>
  <si>
    <t>SUD - Amicone</t>
  </si>
  <si>
    <t>TOTALE</t>
  </si>
  <si>
    <t>Nome Negozio</t>
  </si>
  <si>
    <t>Area</t>
  </si>
  <si>
    <t xml:space="preserve">Imponibile AC </t>
  </si>
  <si>
    <t xml:space="preserve">Imponibile AP </t>
  </si>
  <si>
    <t>vs AP</t>
  </si>
  <si>
    <t>Pedonabilità AC</t>
  </si>
  <si>
    <t>Pedonabilità AP</t>
  </si>
  <si>
    <t>Accessori</t>
  </si>
  <si>
    <t>Protection</t>
  </si>
  <si>
    <t>EBIT Polizze</t>
  </si>
  <si>
    <t>MWService</t>
  </si>
  <si>
    <t>EBIT MWService</t>
  </si>
  <si>
    <t>Ready to use PC</t>
  </si>
  <si>
    <t>Ready to use SMPH</t>
  </si>
  <si>
    <t>Ready to use 1° Avvio Smph</t>
  </si>
  <si>
    <t xml:space="preserve">Screen Protection </t>
  </si>
  <si>
    <t>Office</t>
  </si>
  <si>
    <t>McAfee</t>
  </si>
  <si>
    <t>Calibrazione</t>
  </si>
  <si>
    <t>Small Repair</t>
  </si>
  <si>
    <t>Home Delivery</t>
  </si>
  <si>
    <t>Stock Over 9</t>
  </si>
  <si>
    <t>Stock Over 12</t>
  </si>
  <si>
    <t>Own Brands</t>
  </si>
  <si>
    <t>Seleziona il negozio</t>
  </si>
  <si>
    <t>Data</t>
  </si>
  <si>
    <t>Sales</t>
  </si>
  <si>
    <t>MW Services</t>
  </si>
  <si>
    <t>Microsoft</t>
  </si>
  <si>
    <t>OB</t>
  </si>
  <si>
    <t>Obiettivo Sales</t>
  </si>
  <si>
    <t>Actual Sales</t>
  </si>
  <si>
    <t>Delta</t>
  </si>
  <si>
    <t>%</t>
  </si>
  <si>
    <t>Obiettivo EBIT</t>
  </si>
  <si>
    <t>Actual EBIT</t>
  </si>
  <si>
    <t>PEZZI U300</t>
  </si>
  <si>
    <t>Screen Sales</t>
  </si>
  <si>
    <t>Screen  EBIT</t>
  </si>
  <si>
    <t>PEZZI Screen</t>
  </si>
  <si>
    <t>EBIT RTU</t>
  </si>
  <si>
    <t>EBIT Calibrazioni</t>
  </si>
  <si>
    <t>EBIT   Altro</t>
  </si>
  <si>
    <t>Ob. Pezzi</t>
  </si>
  <si>
    <t>Actual</t>
  </si>
  <si>
    <t>Ago</t>
  </si>
  <si>
    <t>TOT EOM</t>
  </si>
  <si>
    <r>
      <t xml:space="preserve">TOT </t>
    </r>
    <r>
      <rPr>
        <b/>
        <sz val="10"/>
        <color rgb="FFFF0000"/>
        <rFont val="Arial"/>
        <family val="2"/>
      </rPr>
      <t>MTD</t>
    </r>
  </si>
  <si>
    <r>
      <t xml:space="preserve">W1 </t>
    </r>
    <r>
      <rPr>
        <sz val="10"/>
        <color rgb="FF000000"/>
        <rFont val="Arial"/>
        <family val="2"/>
      </rPr>
      <t>- 01-02</t>
    </r>
  </si>
  <si>
    <r>
      <t xml:space="preserve">W2 </t>
    </r>
    <r>
      <rPr>
        <sz val="10"/>
        <color rgb="FF000000"/>
        <rFont val="Arial"/>
        <family val="2"/>
      </rPr>
      <t>- 03-09</t>
    </r>
  </si>
  <si>
    <r>
      <t xml:space="preserve">W3 </t>
    </r>
    <r>
      <rPr>
        <sz val="10"/>
        <color rgb="FF000000"/>
        <rFont val="Arial"/>
        <family val="2"/>
      </rPr>
      <t>- 10-16</t>
    </r>
  </si>
  <si>
    <r>
      <t xml:space="preserve">W4 </t>
    </r>
    <r>
      <rPr>
        <sz val="10"/>
        <color rgb="FF000000"/>
        <rFont val="Arial"/>
        <family val="2"/>
      </rPr>
      <t>- 17-23</t>
    </r>
  </si>
  <si>
    <r>
      <t xml:space="preserve">W5 </t>
    </r>
    <r>
      <rPr>
        <sz val="10"/>
        <color rgb="FF000000"/>
        <rFont val="Arial"/>
        <family val="2"/>
      </rPr>
      <t>- 24-30</t>
    </r>
  </si>
  <si>
    <r>
      <t xml:space="preserve">W6 </t>
    </r>
    <r>
      <rPr>
        <sz val="10"/>
        <color rgb="FF000000"/>
        <rFont val="Arial"/>
        <family val="2"/>
      </rPr>
      <t>- 31</t>
    </r>
  </si>
  <si>
    <t>MW Services Recovery ON-TOP</t>
  </si>
  <si>
    <t>PELLICOLE</t>
  </si>
  <si>
    <t>PEZZI</t>
  </si>
  <si>
    <t>RTU (30€)</t>
  </si>
  <si>
    <t>CALIBRAZIONE (89€)</t>
  </si>
  <si>
    <t xml:space="preserve">Altro </t>
  </si>
  <si>
    <t>Sales Protection</t>
  </si>
  <si>
    <t>TOT</t>
  </si>
  <si>
    <t>Agosto</t>
  </si>
  <si>
    <t>Office - Microsoft 365</t>
  </si>
  <si>
    <t>Obiettivo Pezzi AGO 2026</t>
  </si>
  <si>
    <t>Obiettivo PZ OGGI</t>
  </si>
  <si>
    <t>Obiettivo   PEZZI U300</t>
  </si>
  <si>
    <t>Obiettivo  Pezzi OGGI</t>
  </si>
  <si>
    <t>Screen   EBIT</t>
  </si>
  <si>
    <t>Screen PEZZI</t>
  </si>
  <si>
    <t>EBIT Mondo RTU</t>
  </si>
  <si>
    <t>EBIT Mondo Calibrazione</t>
  </si>
  <si>
    <t>EBIT Altro</t>
  </si>
  <si>
    <t>TOT Area 1</t>
  </si>
  <si>
    <t>TOT Area 2</t>
  </si>
  <si>
    <t>TOT Area 3</t>
  </si>
  <si>
    <t>TOT Area 4</t>
  </si>
  <si>
    <t>TOT Area 5</t>
  </si>
  <si>
    <t>TOT Area 6</t>
  </si>
  <si>
    <t>TOT Area SMART</t>
  </si>
  <si>
    <t>TOT Area XPRESS</t>
  </si>
  <si>
    <t>TOT Catena</t>
  </si>
  <si>
    <t>Sales - FCST, Realtime e AP</t>
  </si>
  <si>
    <t>Pedonabilità vs AP</t>
  </si>
  <si>
    <t>OWN BRANDS</t>
  </si>
  <si>
    <t>Protection Under 300</t>
  </si>
  <si>
    <t>Backup &amp; Trasferimento Dati</t>
  </si>
  <si>
    <t>iPhone</t>
  </si>
  <si>
    <t>Realizzato Pezzi OGGI</t>
  </si>
  <si>
    <t>Pezzi Mancanti o fatti in più OGGI</t>
  </si>
  <si>
    <t>Obiettivo EBIT Oggi</t>
  </si>
  <si>
    <t>Realizzato EBIT Protection OGGI</t>
  </si>
  <si>
    <t>EBIT Mancante o in più OGGI</t>
  </si>
  <si>
    <t>Obiettivo Pezzi  AGO 2026</t>
  </si>
  <si>
    <t>Screen Protection - PEZZI</t>
  </si>
  <si>
    <t>RTU / Calibrazioni</t>
  </si>
  <si>
    <t>Obiettivo EBIT  Oggi</t>
  </si>
  <si>
    <t>Realizzato EBIT  OGGI</t>
  </si>
  <si>
    <t>FCST Sales</t>
  </si>
  <si>
    <t>Imponibile Realtime OGGI</t>
  </si>
  <si>
    <t>Diff. Realtime vs FCST Sales</t>
  </si>
  <si>
    <t>% vs FCST</t>
  </si>
  <si>
    <t>Imponibile Realtime AP</t>
  </si>
  <si>
    <t>Imponibile realtime OGGI</t>
  </si>
  <si>
    <t>Differenza Realtime vs AP</t>
  </si>
  <si>
    <t>% vs AP Realtime</t>
  </si>
  <si>
    <t>Ingressi realtime AP</t>
  </si>
  <si>
    <t>Ingressi realtime OGGI</t>
  </si>
  <si>
    <t>Differenza realtime vs AP</t>
  </si>
  <si>
    <t>Sales OB Realtime</t>
  </si>
  <si>
    <t>% vs Total Sales</t>
  </si>
  <si>
    <t>:</t>
  </si>
  <si>
    <t>Incid%</t>
  </si>
  <si>
    <t>Obiettivo PEZZI Oggi</t>
  </si>
  <si>
    <t>Obiettivo TOT Sales  OGGI</t>
  </si>
  <si>
    <t>Ipotesi Sales Under vs INC Target</t>
  </si>
  <si>
    <t>Pr Medio Under MAR25</t>
  </si>
  <si>
    <t>Realizzato PEZZI Under OGGI</t>
  </si>
  <si>
    <t>PEZZI Mancanti o in più OGGI</t>
  </si>
  <si>
    <t>EBIT Realtime</t>
  </si>
  <si>
    <t>Sales Smartphone Realtime</t>
  </si>
  <si>
    <t>PEZZI Smartphone Realtime</t>
  </si>
  <si>
    <t>% EBIT RT Vs Sales SMTP</t>
  </si>
  <si>
    <t>Sales Realtime AC</t>
  </si>
  <si>
    <t>Sales Realtime AP</t>
  </si>
  <si>
    <t>Pezzi Realtime AC</t>
  </si>
  <si>
    <t>Pezzi Realtime AP</t>
  </si>
  <si>
    <t>BDGT</t>
  </si>
  <si>
    <t>ACT</t>
  </si>
  <si>
    <t>DIFF</t>
  </si>
  <si>
    <t>RTU PC</t>
  </si>
  <si>
    <t>TLC 1°AV</t>
  </si>
  <si>
    <t>TLC .GB</t>
  </si>
  <si>
    <t>CALIBR.</t>
  </si>
  <si>
    <t xml:space="preserve"> </t>
  </si>
  <si>
    <t>RTU Pc</t>
  </si>
  <si>
    <t>RTU Tlc</t>
  </si>
  <si>
    <t>1°Avvio</t>
  </si>
  <si>
    <t>Screen</t>
  </si>
  <si>
    <t>Calibrazioni</t>
  </si>
  <si>
    <t>Column16</t>
  </si>
  <si>
    <t>INC PROT</t>
  </si>
  <si>
    <t>RNK</t>
  </si>
  <si>
    <t>INC MWS</t>
  </si>
  <si>
    <t>RNK_1</t>
  </si>
  <si>
    <t>AREA 1</t>
  </si>
  <si>
    <t>AREA 2</t>
  </si>
  <si>
    <t>AREA 3</t>
  </si>
  <si>
    <t>AREA 4</t>
  </si>
  <si>
    <t>AREA 5</t>
  </si>
  <si>
    <t>AREA 6</t>
  </si>
  <si>
    <t>Dati Aggiornati al 30/07/2026 23:23:23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</si>
  <si>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</si>
  <si>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</si>
  <si>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</si>
  <si>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</si>
  <si>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</si>
  <si>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</si>
  <si>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</si>
  <si>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</si>
  <si>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</si>
  <si>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</si>
  <si>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</si>
  <si>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</si>
  <si>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</si>
  <si>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</si>
  <si>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</si>
  <si>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Column17</t>
  </si>
  <si>
    <t>Column18</t>
  </si>
  <si>
    <t>Column19</t>
  </si>
  <si>
    <t>Column20</t>
  </si>
  <si>
    <t>Column21</t>
  </si>
  <si>
    <t>Punto Vendita</t>
  </si>
  <si>
    <t>Imponibile Ac</t>
  </si>
  <si>
    <t>Imponibile Ap</t>
  </si>
  <si>
    <t>Imponibile</t>
  </si>
  <si>
    <t>Margine Ac</t>
  </si>
  <si>
    <t>Margine Ap</t>
  </si>
  <si>
    <t>Diff. Margine</t>
  </si>
  <si>
    <t>Ticket Medio Ac</t>
  </si>
  <si>
    <t>Ticket Medio Ap</t>
  </si>
  <si>
    <t>Ticket Medio</t>
  </si>
  <si>
    <t>Pezzi Ac</t>
  </si>
  <si>
    <t>Pezzi Ap</t>
  </si>
  <si>
    <t>Pezzi</t>
  </si>
  <si>
    <t>Stock Over 9 Mesi</t>
  </si>
  <si>
    <t>Stock Over 9 Mesi %</t>
  </si>
  <si>
    <t>Stock Over 12 Mesi</t>
  </si>
  <si>
    <t>Stock Over 12 Mesi %</t>
  </si>
  <si>
    <t>MW Service</t>
  </si>
  <si>
    <t>Consulenza</t>
  </si>
  <si>
    <t>Ready To Use</t>
  </si>
  <si>
    <t>Ready To Use PC</t>
  </si>
  <si>
    <t>Ready To Use SMPH</t>
  </si>
  <si>
    <t>Screen Prot.</t>
  </si>
  <si>
    <t>Vendite da Centr.</t>
  </si>
  <si>
    <t>Val. Vendite da Centr.</t>
  </si>
  <si>
    <t>Pedonabilità Ac</t>
  </si>
  <si>
    <t>Pedonabilità Ap</t>
  </si>
  <si>
    <t>Pedonabilità</t>
  </si>
  <si>
    <t>Conv. Rate Ac</t>
  </si>
  <si>
    <t>Conv. Rate Ap</t>
  </si>
  <si>
    <t>Diff. Conv. Rate</t>
  </si>
  <si>
    <t>070 - MILANO CERTOSA</t>
  </si>
  <si>
    <t>-</t>
  </si>
  <si>
    <t>005 - GALLARATE</t>
  </si>
  <si>
    <t>043 - MILANO CITTA' 1</t>
  </si>
  <si>
    <t>022 - MODENA</t>
  </si>
  <si>
    <t>038 - MILANO EST</t>
  </si>
  <si>
    <t>019 - CAGLIARI</t>
  </si>
  <si>
    <t>310 - ROMA 4</t>
  </si>
  <si>
    <t>087 - VERANO BRIANZA</t>
  </si>
  <si>
    <t>012 - BRESCIA 1</t>
  </si>
  <si>
    <t>349 - ARESE</t>
  </si>
  <si>
    <t>018 - LODI</t>
  </si>
  <si>
    <t>311 - ROMA 5</t>
  </si>
  <si>
    <t>388 - PAVIA XPRESS</t>
  </si>
  <si>
    <t>367 - RIETI</t>
  </si>
  <si>
    <t>320 - MARGHERA</t>
  </si>
  <si>
    <t>025 - FIRENZE 1</t>
  </si>
  <si>
    <t>322 - BASSANO DEL GRAPPA</t>
  </si>
  <si>
    <t>046 - BOLOGNA 2</t>
  </si>
  <si>
    <t>370 - PAVIA SMS</t>
  </si>
  <si>
    <t>030 - MILANO NORD</t>
  </si>
  <si>
    <t>068 - CHIETI</t>
  </si>
  <si>
    <t>037 - UDINE</t>
  </si>
  <si>
    <t>054 - TRENTO</t>
  </si>
  <si>
    <t>325 - CASTELLETTO TICINO</t>
  </si>
  <si>
    <t>026 - PADOVA 1</t>
  </si>
  <si>
    <t>309 - BOLZANO</t>
  </si>
  <si>
    <t>078 - PESCARA 2</t>
  </si>
  <si>
    <t>006 - PISA</t>
  </si>
  <si>
    <t>345 - VERONA 3</t>
  </si>
  <si>
    <t>333 - ROVIGO</t>
  </si>
  <si>
    <t>378 - BRUGHERIO XPRESS</t>
  </si>
  <si>
    <t>009 - TREVISO 1</t>
  </si>
  <si>
    <t>059 - PARMA</t>
  </si>
  <si>
    <t>344 - CONEGLIANO</t>
  </si>
  <si>
    <t>062 - FIRENZE 2</t>
  </si>
  <si>
    <t>055 - COSENZA</t>
  </si>
  <si>
    <t>371 - REGGIO CALABRIA SMART</t>
  </si>
  <si>
    <t>338 - VERONA 2</t>
  </si>
  <si>
    <t>305 - LIMBIATE</t>
  </si>
  <si>
    <t>374 - MONTANO LUCINO XPRESS</t>
  </si>
  <si>
    <t>034 - ASCOLI PICENO</t>
  </si>
  <si>
    <t>010 - BERGAMO 2</t>
  </si>
  <si>
    <t>312 - VARESE</t>
  </si>
  <si>
    <t>024 - VERONA 1</t>
  </si>
  <si>
    <t>368 - BARI BLU</t>
  </si>
  <si>
    <t>704 - CATANIA 2</t>
  </si>
  <si>
    <t>313 - REGGIO EMILIA</t>
  </si>
  <si>
    <t>017 - RESCALDINA</t>
  </si>
  <si>
    <t>347 - VILLESSE</t>
  </si>
  <si>
    <t>377 - VANZAGHELLO XPRESS</t>
  </si>
  <si>
    <t>382 - CORRIDONIA</t>
  </si>
  <si>
    <t>021 - BOLOGNA 1</t>
  </si>
  <si>
    <t>028 - PERUGIA</t>
  </si>
  <si>
    <t>314 - PIACENZA</t>
  </si>
  <si>
    <t>013 - TORINO 2</t>
  </si>
  <si>
    <t>045 - LECCO</t>
  </si>
  <si>
    <t>351 - TORINO CASTELLO SMART</t>
  </si>
  <si>
    <t>386 - ROMAGNANO XPRESS</t>
  </si>
  <si>
    <t>315 - CATANZARO</t>
  </si>
  <si>
    <t>356 - CHIVASSO</t>
  </si>
  <si>
    <t>337 - FOGGIA</t>
  </si>
  <si>
    <t>063 - SASSARI</t>
  </si>
  <si>
    <t>056 - MANTOVA</t>
  </si>
  <si>
    <t>050 - ROMA 2</t>
  </si>
  <si>
    <t>340 - TERAMO</t>
  </si>
  <si>
    <t>304 - PISTOIA</t>
  </si>
  <si>
    <t>033 - VICENZA</t>
  </si>
  <si>
    <t>321 - PALERMO 1</t>
  </si>
  <si>
    <t>391 - CANTU CORE</t>
  </si>
  <si>
    <t>357 - POMEZIA</t>
  </si>
  <si>
    <t>041 - GENOVA</t>
  </si>
  <si>
    <t>316 - EMPOLI</t>
  </si>
  <si>
    <t>359 - ROMA GRANROMA</t>
  </si>
  <si>
    <t>049 - LUCCA</t>
  </si>
  <si>
    <t>390 - PRADAMANO UDINE</t>
  </si>
  <si>
    <t>066 - ANCONA</t>
  </si>
  <si>
    <t>042 - BARI 1</t>
  </si>
  <si>
    <t>328 - PALERMO 2</t>
  </si>
  <si>
    <t>048 - TRIESTE</t>
  </si>
  <si>
    <t>071 - TORINO 4</t>
  </si>
  <si>
    <t>002 - RIMINI NORD</t>
  </si>
  <si>
    <t>053 - NAPOLI 1</t>
  </si>
  <si>
    <t>396 - CUNEO XPRESS</t>
  </si>
  <si>
    <t>319 - REGGIO CALABRIA</t>
  </si>
  <si>
    <t>721 - MILANO PESCHIERA</t>
  </si>
  <si>
    <t>040 - VIGNATE</t>
  </si>
  <si>
    <t>001 - BERGAMO 1</t>
  </si>
  <si>
    <t>065 - LECCE</t>
  </si>
  <si>
    <t>057 - RAVENNA</t>
  </si>
  <si>
    <t>375 - PAVONE CANAVESE XPRESS</t>
  </si>
  <si>
    <t>355 - COMO</t>
  </si>
  <si>
    <t>300 - CATANIA 1</t>
  </si>
  <si>
    <t>329 - LA SPEZIA</t>
  </si>
  <si>
    <t>379 - TORINO MILLECITY XPRESS</t>
  </si>
  <si>
    <t>069 - MILANO CITTA' 2</t>
  </si>
  <si>
    <t>154 - TERNI</t>
  </si>
  <si>
    <t>159 - L'AQUILA</t>
  </si>
  <si>
    <t>044 - MESTRE</t>
  </si>
  <si>
    <t>702 - VITTUONE</t>
  </si>
  <si>
    <t>003 - MONTEBELLO</t>
  </si>
  <si>
    <t>703 - STEZZANO</t>
  </si>
  <si>
    <t>051 - CREMONA</t>
  </si>
  <si>
    <t>392 - ERBA XPRESS</t>
  </si>
  <si>
    <t>075 - MILANOFIORI</t>
  </si>
  <si>
    <t>032 - FERRARA</t>
  </si>
  <si>
    <t>023 - TORINO 1</t>
  </si>
  <si>
    <t>064 - ALESSANDRIA</t>
  </si>
  <si>
    <t>036 - BUSNAGO</t>
  </si>
  <si>
    <t>302 - PORDENONE</t>
  </si>
  <si>
    <t>085 - CARUGATE</t>
  </si>
  <si>
    <t>342 - BARI 2</t>
  </si>
  <si>
    <t>157 - AVEZZANO</t>
  </si>
  <si>
    <t>020 - MILANO SUD</t>
  </si>
  <si>
    <t>334 - FIGLINE VALDARNO</t>
  </si>
  <si>
    <t>080 - FIRENZE NOVOLI</t>
  </si>
  <si>
    <t>317 - MOLFETTA</t>
  </si>
  <si>
    <t>008 - PESCARA 1</t>
  </si>
  <si>
    <t>369 - FORLI</t>
  </si>
  <si>
    <t>362 - GENOVA SMART</t>
  </si>
  <si>
    <t>318 - SIRACUSA</t>
  </si>
  <si>
    <t>011 - ERBUSCO</t>
  </si>
  <si>
    <t>152 - BENEVENTO</t>
  </si>
  <si>
    <t>307 - IMOLA</t>
  </si>
  <si>
    <t>058 - ROMA 3</t>
  </si>
  <si>
    <t>365 - SALERNO PORTA DEL MARE</t>
  </si>
  <si>
    <t>303 - PADOVA 2</t>
  </si>
  <si>
    <t>373 - ROMA LEGA LOMBARDA SMART</t>
  </si>
  <si>
    <t>060 - TORINO 3</t>
  </si>
  <si>
    <t>079 - ROMA LUNGHEZZA</t>
  </si>
  <si>
    <t>004 - CANTU XPRESS</t>
  </si>
  <si>
    <t>358 - FOLIGNO</t>
  </si>
  <si>
    <t>335 - BRINDISI</t>
  </si>
  <si>
    <t>039 - PESARO</t>
  </si>
  <si>
    <t>084 - CASERTA</t>
  </si>
  <si>
    <t>389 - BOLZANO SMART</t>
  </si>
  <si>
    <t>354 - TORINO 5</t>
  </si>
  <si>
    <t>308 - ASTI</t>
  </si>
  <si>
    <t>387 - REGGIO EMILIA SMART</t>
  </si>
  <si>
    <t>364 - CARPI</t>
  </si>
  <si>
    <t>393 - ANZANO XPRESS</t>
  </si>
  <si>
    <t>341 - MERANO</t>
  </si>
  <si>
    <t>394 - NICHELINO XPRESS</t>
  </si>
  <si>
    <t>372 - VITERBO</t>
  </si>
  <si>
    <t>381 - ROMA CASAL BERTONE</t>
  </si>
  <si>
    <t>327 - POMPEI</t>
  </si>
  <si>
    <t>346 - VARESE SMART</t>
  </si>
  <si>
    <t>384 - ROMANO DI L. XPRESS</t>
  </si>
  <si>
    <t>376 - VERCELLI XPRESS</t>
  </si>
  <si>
    <t>380 - PARMA SMART</t>
  </si>
  <si>
    <t>383 - TORINO CASELLE XPRESS</t>
  </si>
  <si>
    <t>385 - SANTA VITTORIA XPRESS</t>
  </si>
  <si>
    <t>352 - ROMA TUSCOLANA SMART</t>
  </si>
  <si>
    <t>395 - VAPRIO D’ADDA XPRESS</t>
  </si>
  <si>
    <t>ac</t>
  </si>
  <si>
    <t>ap</t>
  </si>
  <si>
    <t>SALES</t>
  </si>
  <si>
    <t>MWS</t>
  </si>
  <si>
    <t>PROT</t>
  </si>
  <si>
    <t>MCAFEE</t>
  </si>
  <si>
    <t>MICROSOFT</t>
  </si>
  <si>
    <t>FCST</t>
  </si>
  <si>
    <t>AREA 1 - Milano LFL</t>
  </si>
  <si>
    <t>AREA 2 - Nord Est LFL</t>
  </si>
  <si>
    <t>AREA 3 - Nord Ovest LFL</t>
  </si>
  <si>
    <t>AREA 4 - Adriatica LFL</t>
  </si>
  <si>
    <t>AREA 5 - Centro e Isole LFL</t>
  </si>
  <si>
    <t>AREA 6 - Sud LFL</t>
  </si>
  <si>
    <t>AREA SMART LFL</t>
  </si>
  <si>
    <t>AREA XPRESS LFL</t>
  </si>
  <si>
    <t>TOTALE LFL</t>
  </si>
  <si>
    <t>CORE 1</t>
  </si>
  <si>
    <t>CORE 2</t>
  </si>
  <si>
    <t>SMART AREA 1</t>
  </si>
  <si>
    <t>SMART AREA 2</t>
  </si>
  <si>
    <t>SMART AREA 5</t>
  </si>
  <si>
    <t>TTL</t>
  </si>
  <si>
    <t>pim</t>
  </si>
  <si>
    <t>Descrizione</t>
  </si>
  <si>
    <t>prezzo acquisto</t>
  </si>
  <si>
    <t>prezzo vend no iva</t>
  </si>
  <si>
    <t>prezzo con applicazione ivato</t>
  </si>
  <si>
    <t>margine al pezzo</t>
  </si>
  <si>
    <t>margine al pezzo con applicazione</t>
  </si>
  <si>
    <t>cod applicazione</t>
  </si>
  <si>
    <t>Media rapporto Prezzo / Margine</t>
  </si>
  <si>
    <t>PROWET ANTISPY7</t>
  </si>
  <si>
    <t>FGO PROULT.WET 7</t>
  </si>
  <si>
    <t>FGO PROWET ANTIBLU7</t>
  </si>
  <si>
    <t>FGO PRO WET  7</t>
  </si>
  <si>
    <t>FGO PRO MAT 7</t>
  </si>
  <si>
    <t>FGO PROTETRA7</t>
  </si>
  <si>
    <t>FGO HYBRID GLOSSY</t>
  </si>
  <si>
    <t>FGO PRO WET TAB11</t>
  </si>
  <si>
    <t>FGO PRO WET TAB13</t>
  </si>
  <si>
    <t>FGO PRO WET TAB16</t>
  </si>
  <si>
    <t>FGO PRO MAT 13</t>
  </si>
  <si>
    <t>FGO PRO WET 4</t>
  </si>
  <si>
    <t>ISY HYBRID PRIVACY MATT</t>
  </si>
  <si>
    <t>ISY HYBRID MATT</t>
  </si>
  <si>
    <t>PROGRESSIVO GIORNALIERO</t>
  </si>
  <si>
    <t>310-ROMA 4</t>
  </si>
  <si>
    <t>070-MILANO CERTOSA</t>
  </si>
  <si>
    <t>019-CAGLIARI</t>
  </si>
  <si>
    <t>342-BARI 2</t>
  </si>
  <si>
    <t>042-BARI 1</t>
  </si>
  <si>
    <t>012-BRESCIA 1</t>
  </si>
  <si>
    <t>026-PADOVA 1</t>
  </si>
  <si>
    <t>311-ROMA 5</t>
  </si>
  <si>
    <t>085-CARUGATE</t>
  </si>
  <si>
    <t>054-TRENTO</t>
  </si>
  <si>
    <t>041-GENOVA</t>
  </si>
  <si>
    <t>349-ARESE</t>
  </si>
  <si>
    <t>055-COSENZA</t>
  </si>
  <si>
    <t>030-MILANO NORD</t>
  </si>
  <si>
    <t>037-UDINE</t>
  </si>
  <si>
    <t>058-ROMA 3</t>
  </si>
  <si>
    <t>044-MESTRE</t>
  </si>
  <si>
    <t>038-MILANO EST</t>
  </si>
  <si>
    <t>065-LECCE</t>
  </si>
  <si>
    <t>043-MILANO CITTA' 1</t>
  </si>
  <si>
    <t>010-BERGAMO 2</t>
  </si>
  <si>
    <t>302-PORDENONE</t>
  </si>
  <si>
    <t>005-GALLARATE</t>
  </si>
  <si>
    <t>064-ALESSANDRIA</t>
  </si>
  <si>
    <t>080-FIRENZE NOVOLI</t>
  </si>
  <si>
    <t>025-FIRENZE 1</t>
  </si>
  <si>
    <t>017-RESCALDINA</t>
  </si>
  <si>
    <t>321-PALERMO 1</t>
  </si>
  <si>
    <t>022-MODENA</t>
  </si>
  <si>
    <t>063-SASSARI</t>
  </si>
  <si>
    <t>023-TORINO 1</t>
  </si>
  <si>
    <t>320-MARGHERA</t>
  </si>
  <si>
    <t>049-LUCCA</t>
  </si>
  <si>
    <t>002-RIMINI NORD</t>
  </si>
  <si>
    <t>059-PARMA</t>
  </si>
  <si>
    <t>020-MILANO SUD</t>
  </si>
  <si>
    <t>028-PERUGIA</t>
  </si>
  <si>
    <t>345-VERONA 3</t>
  </si>
  <si>
    <t>006-PISA</t>
  </si>
  <si>
    <t>069-MILANO CITTA' 2</t>
  </si>
  <si>
    <t>309-BOLZANO</t>
  </si>
  <si>
    <t>084-CASERTA</t>
  </si>
  <si>
    <t>325-CASTELLETTO TICINO</t>
  </si>
  <si>
    <t>300-CATANIA 1</t>
  </si>
  <si>
    <t>008-PESCARA 1</t>
  </si>
  <si>
    <t>079-ROMA LUNGHEZZA</t>
  </si>
  <si>
    <t>021-BOLOGNA 1</t>
  </si>
  <si>
    <t>034-ASCOLI PICENO</t>
  </si>
  <si>
    <t>060-TORINO 3</t>
  </si>
  <si>
    <t>305-LIMBIATE</t>
  </si>
  <si>
    <t>045-LECCO</t>
  </si>
  <si>
    <t>087-VERANO BRIANZA</t>
  </si>
  <si>
    <t>303-PADOVA 2</t>
  </si>
  <si>
    <t>057-RAVENNA</t>
  </si>
  <si>
    <t>013-TORINO 2</t>
  </si>
  <si>
    <t>702-VITTUONE</t>
  </si>
  <si>
    <t>032-FERRARA</t>
  </si>
  <si>
    <t>048-TRIESTE</t>
  </si>
  <si>
    <t>001-BERGAMO 1</t>
  </si>
  <si>
    <t>050-ROMA 2</t>
  </si>
  <si>
    <t>033-VICENZA</t>
  </si>
  <si>
    <t>046-BOLOGNA 2</t>
  </si>
  <si>
    <t>340-TERAMO</t>
  </si>
  <si>
    <t>018-LODI</t>
  </si>
  <si>
    <t>314-PIACENZA</t>
  </si>
  <si>
    <t>053-NAPOLI 1</t>
  </si>
  <si>
    <t>322-BASSANO DEL GRAPPA</t>
  </si>
  <si>
    <t>024-VERONA 1</t>
  </si>
  <si>
    <t>316-EMPOLI</t>
  </si>
  <si>
    <t>318-SIRACUSA</t>
  </si>
  <si>
    <t>329-LA SPEZIA</t>
  </si>
  <si>
    <t>051-CREMONA</t>
  </si>
  <si>
    <t>317-MOLFETTA</t>
  </si>
  <si>
    <t>066-ANCONA</t>
  </si>
  <si>
    <t>335-BRINDISI</t>
  </si>
  <si>
    <t>154-TERNI</t>
  </si>
  <si>
    <t>056-MANTOVA</t>
  </si>
  <si>
    <t>315-CATANZARO</t>
  </si>
  <si>
    <t>078-PESCARA 2</t>
  </si>
  <si>
    <t>370-PAVIA SMS</t>
  </si>
  <si>
    <t>312-VARESE</t>
  </si>
  <si>
    <t>068-CHIETI</t>
  </si>
  <si>
    <t>338-VERONA 2</t>
  </si>
  <si>
    <t>062-FIRENZE 2</t>
  </si>
  <si>
    <t>368-BARI BLU</t>
  </si>
  <si>
    <t>327-POMPEI</t>
  </si>
  <si>
    <t>334-FIGLINE VALDARNO</t>
  </si>
  <si>
    <t>721-MILANO PESCHIERA</t>
  </si>
  <si>
    <t>319-REGGIO CALABRIA</t>
  </si>
  <si>
    <t>075-MILANOFIORI</t>
  </si>
  <si>
    <t>152-BENEVENTO</t>
  </si>
  <si>
    <t>036-BUSNAGO</t>
  </si>
  <si>
    <t>355-COMO XPRESS</t>
  </si>
  <si>
    <t>328-PALERMO 2</t>
  </si>
  <si>
    <t>344-CONEGLIANO</t>
  </si>
  <si>
    <t>313-REGGIO EMILIA</t>
  </si>
  <si>
    <t>011-ERBUSCO</t>
  </si>
  <si>
    <t>009-TREVISO 1</t>
  </si>
  <si>
    <t>040-VIGNATE</t>
  </si>
  <si>
    <t>347-VILLESSE</t>
  </si>
  <si>
    <t>365-SALERNO PORTA DEL MARE</t>
  </si>
  <si>
    <t>356-CHIVASSO</t>
  </si>
  <si>
    <t>704-CATANIA 2</t>
  </si>
  <si>
    <t>003-MONTEBELLO</t>
  </si>
  <si>
    <t>308-ASTI</t>
  </si>
  <si>
    <t>359-ROMA GRANROMA</t>
  </si>
  <si>
    <t>373-ROMA LEGA LOMBARDA SMART</t>
  </si>
  <si>
    <t>159-L'AQUILA</t>
  </si>
  <si>
    <t>372-VITERBO</t>
  </si>
  <si>
    <t>333-ROVIGO</t>
  </si>
  <si>
    <t>071-TORINO 4</t>
  </si>
  <si>
    <t>357-POMEZIA</t>
  </si>
  <si>
    <t>157-AVEZZANO</t>
  </si>
  <si>
    <t>388-PAVIA XPRESS</t>
  </si>
  <si>
    <t>367-RIETI</t>
  </si>
  <si>
    <t>364-CARPI</t>
  </si>
  <si>
    <t>304-PISTOIA</t>
  </si>
  <si>
    <t>381-ROMA CASAL BERTONE</t>
  </si>
  <si>
    <t>354-TORINO 5</t>
  </si>
  <si>
    <t>391-CANTU CORE</t>
  </si>
  <si>
    <t>374-MONTANO LUCINO XPRESS</t>
  </si>
  <si>
    <t>703-STEZZANO</t>
  </si>
  <si>
    <t>371-REGGIO CALABRIA SMART</t>
  </si>
  <si>
    <t>390-PRADAMANO UDINE</t>
  </si>
  <si>
    <t>337-FOGGIA</t>
  </si>
  <si>
    <t>358-FOLIGNO</t>
  </si>
  <si>
    <t>341-MERANO</t>
  </si>
  <si>
    <t>378-BRUGHERIO XPRESS</t>
  </si>
  <si>
    <t>307-IMOLA</t>
  </si>
  <si>
    <t>382-CORRIDONIA</t>
  </si>
  <si>
    <t>351-TORINO CASTELLO SMART</t>
  </si>
  <si>
    <t>392-ERBA XPRESS</t>
  </si>
  <si>
    <t>383-TORINO CASELLE XPRESS</t>
  </si>
  <si>
    <t>362-GENOVA SMART</t>
  </si>
  <si>
    <t>352-ROMA TUSCOLANA SMART</t>
  </si>
  <si>
    <t>377-VANZAGHELLO XPRESS</t>
  </si>
  <si>
    <t>397-LENTATE XPRESS</t>
  </si>
  <si>
    <t>386-ROMAGNANO XPRESS</t>
  </si>
  <si>
    <t>375-PAVONE CANAVESE XPRESS</t>
  </si>
  <si>
    <t>379-TORINO MILLECITY XPRESS</t>
  </si>
  <si>
    <t>004-CANTU XPRESS</t>
  </si>
  <si>
    <t>396-CUNEO XPRESS</t>
  </si>
  <si>
    <t>394-NICHELINO XPRESS</t>
  </si>
  <si>
    <t>389-BOLZANO SMART</t>
  </si>
  <si>
    <t>385-SANTA VITTORIA XPRESS</t>
  </si>
  <si>
    <t>399-BERGAMO CHORUS LIFE SMART</t>
  </si>
  <si>
    <t>346-VARESE SMART</t>
  </si>
  <si>
    <t>384-ROMANO DI L. XPRESS</t>
  </si>
  <si>
    <t>393-ANZANO XPRESS</t>
  </si>
  <si>
    <t>395-VAPRIO D’ADDA XPRESS</t>
  </si>
  <si>
    <t>376-VERCELLI XPRESS</t>
  </si>
  <si>
    <t>380-PARMA SMART</t>
  </si>
  <si>
    <t>387-REGGIO EMILIA SMART</t>
  </si>
  <si>
    <t>369-FORLI</t>
  </si>
  <si>
    <t>039-PESARO</t>
  </si>
  <si>
    <t>350-SALERNO TEMPORARY</t>
  </si>
  <si>
    <t>398-ROMA CASETTA MATTEI XPRS</t>
  </si>
  <si>
    <t xml:space="preserve">Budget a  Quantità   MCAFEE </t>
  </si>
  <si>
    <t>Q1 FY25 Ottobre/Novembre/Dicembre</t>
  </si>
  <si>
    <t>Aprile</t>
  </si>
  <si>
    <t>Maggio</t>
  </si>
  <si>
    <t>SETTEMBRE</t>
  </si>
  <si>
    <t>Tot Q3 2025</t>
  </si>
  <si>
    <t>TARGET  McAfee Q4</t>
  </si>
  <si>
    <t xml:space="preserve">TARGET  MCAFEE </t>
  </si>
  <si>
    <t>AGOSTO</t>
  </si>
  <si>
    <t>PV</t>
  </si>
  <si>
    <t>AREA</t>
  </si>
  <si>
    <t>TARGET TOTALE</t>
  </si>
  <si>
    <t>Giornaliero Aprile</t>
  </si>
  <si>
    <t xml:space="preserve">TARGET TOTALE </t>
  </si>
  <si>
    <t>Giornaliero Maggio</t>
  </si>
  <si>
    <t xml:space="preserve">TARGET TOTALE  </t>
  </si>
  <si>
    <t>Giornaliero Agosto</t>
  </si>
  <si>
    <t xml:space="preserve">TARGET TOTALE   </t>
  </si>
  <si>
    <t>mese</t>
  </si>
  <si>
    <t>giorno</t>
  </si>
  <si>
    <t>obiettivo tot qtà Q1FY25 Ott/Nov/Dic</t>
  </si>
  <si>
    <t xml:space="preserve">TGT a Quantità </t>
  </si>
  <si>
    <t xml:space="preserve">TGT  giorno </t>
  </si>
  <si>
    <t>GARA NATALE</t>
  </si>
  <si>
    <t>AREA 1 - Milano</t>
  </si>
  <si>
    <t>CERCA.VERT QUI</t>
  </si>
  <si>
    <t>COD. PV SAP</t>
  </si>
  <si>
    <t>COD.</t>
  </si>
  <si>
    <t xml:space="preserve">tot </t>
  </si>
  <si>
    <t>Ottobre</t>
  </si>
  <si>
    <t>Novembre</t>
  </si>
  <si>
    <t>Dicembre</t>
  </si>
  <si>
    <t>Gara Natale fino al 24-12</t>
  </si>
  <si>
    <t>GENNAIO</t>
  </si>
  <si>
    <t>FEBBRAIO</t>
  </si>
  <si>
    <t>MARZO</t>
  </si>
  <si>
    <t>Q2</t>
  </si>
  <si>
    <t>Luglio</t>
  </si>
  <si>
    <t>Settembre</t>
  </si>
  <si>
    <t>TOT Q4</t>
  </si>
  <si>
    <t>pz</t>
  </si>
  <si>
    <t>I041</t>
  </si>
  <si>
    <t>I047</t>
  </si>
  <si>
    <t>I057</t>
  </si>
  <si>
    <t>I042</t>
  </si>
  <si>
    <t>I035</t>
  </si>
  <si>
    <t>AREA 4 - Adriatica</t>
  </si>
  <si>
    <t>I087</t>
  </si>
  <si>
    <t>I386</t>
  </si>
  <si>
    <t>I043</t>
  </si>
  <si>
    <t>I349</t>
  </si>
  <si>
    <t>I091</t>
  </si>
  <si>
    <t>I044</t>
  </si>
  <si>
    <t>I083</t>
  </si>
  <si>
    <t>CANTU'</t>
  </si>
  <si>
    <t>I721</t>
  </si>
  <si>
    <t>I314</t>
  </si>
  <si>
    <t>I045</t>
  </si>
  <si>
    <t>I308</t>
  </si>
  <si>
    <t>I026</t>
  </si>
  <si>
    <t>I344</t>
  </si>
  <si>
    <t>I046</t>
  </si>
  <si>
    <t>I157</t>
  </si>
  <si>
    <t>I305</t>
  </si>
  <si>
    <t>I356</t>
  </si>
  <si>
    <t>I048</t>
  </si>
  <si>
    <t>I089</t>
  </si>
  <si>
    <t>I358</t>
  </si>
  <si>
    <t>I050</t>
  </si>
  <si>
    <t>I342</t>
  </si>
  <si>
    <t>I049</t>
  </si>
  <si>
    <t>I385</t>
  </si>
  <si>
    <t>I053</t>
  </si>
  <si>
    <t>I368</t>
  </si>
  <si>
    <t>I032</t>
  </si>
  <si>
    <t>I309</t>
  </si>
  <si>
    <t>I052</t>
  </si>
  <si>
    <t>I322</t>
  </si>
  <si>
    <t>I152</t>
  </si>
  <si>
    <t>I051</t>
  </si>
  <si>
    <t>AREA 7</t>
  </si>
  <si>
    <t>AREA 7 - Centro e Sardegna</t>
  </si>
  <si>
    <t>I085</t>
  </si>
  <si>
    <t>I355</t>
  </si>
  <si>
    <t>I054</t>
  </si>
  <si>
    <t>I303</t>
  </si>
  <si>
    <t>I058</t>
  </si>
  <si>
    <t>I703</t>
  </si>
  <si>
    <t>I062</t>
  </si>
  <si>
    <t>I084</t>
  </si>
  <si>
    <t>I338</t>
  </si>
  <si>
    <t>I059</t>
  </si>
  <si>
    <t>I070</t>
  </si>
  <si>
    <t>I011</t>
  </si>
  <si>
    <t>I061</t>
  </si>
  <si>
    <t>I015</t>
  </si>
  <si>
    <t>I024</t>
  </si>
  <si>
    <t>I378</t>
  </si>
  <si>
    <t>I063</t>
  </si>
  <si>
    <t>I335</t>
  </si>
  <si>
    <t>I074</t>
  </si>
  <si>
    <t>I367</t>
  </si>
  <si>
    <t>I064</t>
  </si>
  <si>
    <t>I010</t>
  </si>
  <si>
    <t>I159</t>
  </si>
  <si>
    <t>I065</t>
  </si>
  <si>
    <t>I312</t>
  </si>
  <si>
    <t>I066</t>
  </si>
  <si>
    <t>I383</t>
  </si>
  <si>
    <t>I067</t>
  </si>
  <si>
    <t>I088</t>
  </si>
  <si>
    <t>I069</t>
  </si>
  <si>
    <t>I364</t>
  </si>
  <si>
    <t>I302</t>
  </si>
  <si>
    <t>I081</t>
  </si>
  <si>
    <t>I333</t>
  </si>
  <si>
    <t>I080</t>
  </si>
  <si>
    <t>I023</t>
  </si>
  <si>
    <t>I082</t>
  </si>
  <si>
    <t>I325</t>
  </si>
  <si>
    <t>I365</t>
  </si>
  <si>
    <t>I300</t>
  </si>
  <si>
    <t>AREA 5 - Tirrenica</t>
  </si>
  <si>
    <t>I388</t>
  </si>
  <si>
    <t>I704</t>
  </si>
  <si>
    <t>I702</t>
  </si>
  <si>
    <t>I315</t>
  </si>
  <si>
    <t>I077</t>
  </si>
  <si>
    <t>I033</t>
  </si>
  <si>
    <t>I097</t>
  </si>
  <si>
    <t>I086</t>
  </si>
  <si>
    <t>I078</t>
  </si>
  <si>
    <t>AREA 5 - Centro e Isole</t>
  </si>
  <si>
    <t>I362</t>
  </si>
  <si>
    <t>I347</t>
  </si>
  <si>
    <t>I079</t>
  </si>
  <si>
    <t>I382</t>
  </si>
  <si>
    <t>I071</t>
  </si>
  <si>
    <t>I076</t>
  </si>
  <si>
    <t>I092</t>
  </si>
  <si>
    <t>I316</t>
  </si>
  <si>
    <t>I341</t>
  </si>
  <si>
    <t>I369</t>
  </si>
  <si>
    <t>I320</t>
  </si>
  <si>
    <t>I073</t>
  </si>
  <si>
    <t>I307</t>
  </si>
  <si>
    <t>I093</t>
  </si>
  <si>
    <t>I334</t>
  </si>
  <si>
    <t>I345</t>
  </si>
  <si>
    <t>I075</t>
  </si>
  <si>
    <t>I031</t>
  </si>
  <si>
    <t>I020</t>
  </si>
  <si>
    <t>I370</t>
  </si>
  <si>
    <t>I337</t>
  </si>
  <si>
    <t>I095</t>
  </si>
  <si>
    <t>I019</t>
  </si>
  <si>
    <t>I096</t>
  </si>
  <si>
    <t>I037</t>
  </si>
  <si>
    <t>I329</t>
  </si>
  <si>
    <t>I357</t>
  </si>
  <si>
    <t>I094</t>
  </si>
  <si>
    <t>I038</t>
  </si>
  <si>
    <t>I318</t>
  </si>
  <si>
    <t>I311</t>
  </si>
  <si>
    <t>I354</t>
  </si>
  <si>
    <t>I381</t>
  </si>
  <si>
    <t>I387</t>
  </si>
  <si>
    <t>I018</t>
  </si>
  <si>
    <t>I154</t>
  </si>
  <si>
    <t>I328</t>
  </si>
  <si>
    <t>I340</t>
  </si>
  <si>
    <t>I377</t>
  </si>
  <si>
    <t>I317</t>
  </si>
  <si>
    <t>I375</t>
  </si>
  <si>
    <t>I374</t>
  </si>
  <si>
    <t>I351</t>
  </si>
  <si>
    <t>I304</t>
  </si>
  <si>
    <t>I379</t>
  </si>
  <si>
    <t>I321</t>
  </si>
  <si>
    <t>I310</t>
  </si>
  <si>
    <t>I380</t>
  </si>
  <si>
    <t>I313</t>
  </si>
  <si>
    <t>I371</t>
  </si>
  <si>
    <t>I319</t>
  </si>
  <si>
    <t>I359</t>
  </si>
  <si>
    <t>I327</t>
  </si>
  <si>
    <t>I372</t>
  </si>
  <si>
    <t>I346</t>
  </si>
  <si>
    <t>I373</t>
  </si>
  <si>
    <t>I352</t>
  </si>
  <si>
    <t>SALERNO</t>
  </si>
  <si>
    <t>I376</t>
  </si>
  <si>
    <t>I384</t>
  </si>
  <si>
    <t>Totale</t>
  </si>
  <si>
    <t>TOTALE STORE</t>
  </si>
  <si>
    <t>TARGET MS OFFICE</t>
  </si>
  <si>
    <t>I722</t>
  </si>
  <si>
    <t>Desc PV</t>
  </si>
  <si>
    <t>desc pv</t>
  </si>
  <si>
    <t>STORES</t>
  </si>
  <si>
    <t>Cod  PV</t>
  </si>
  <si>
    <t>PARMA Smart</t>
  </si>
  <si>
    <t>PAVONE CANAVESE Xpress</t>
  </si>
  <si>
    <t>VERCELLI Xpress</t>
  </si>
  <si>
    <t>VANZAGHELLO Xpress</t>
  </si>
  <si>
    <t>BRUGHERIO Xpress</t>
  </si>
  <si>
    <t>TORINO MILLECITY Xpress</t>
  </si>
  <si>
    <t>SIS10</t>
  </si>
  <si>
    <t/>
  </si>
  <si>
    <t>SIS11</t>
  </si>
  <si>
    <t>ROMANO DI LOMBARDIA XPRESS</t>
  </si>
  <si>
    <t>SIS1</t>
  </si>
  <si>
    <t>I390</t>
  </si>
  <si>
    <t>PRADAMANO</t>
  </si>
  <si>
    <t>SIS19</t>
  </si>
  <si>
    <t>SIS22</t>
  </si>
  <si>
    <t>Prox04</t>
  </si>
  <si>
    <t>04</t>
  </si>
  <si>
    <t>Prox05</t>
  </si>
  <si>
    <t>05</t>
  </si>
  <si>
    <t>I389</t>
  </si>
  <si>
    <t>Prox08</t>
  </si>
  <si>
    <t>08</t>
  </si>
  <si>
    <t>Prox09</t>
  </si>
  <si>
    <t>09</t>
  </si>
  <si>
    <t>I090</t>
  </si>
  <si>
    <t>COMMERCE</t>
  </si>
  <si>
    <t>***</t>
  </si>
  <si>
    <t>SIS15</t>
  </si>
  <si>
    <t>I398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</si>
</sst>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0.0"/>
    <numFmt numFmtId="168" formatCode="\€\ #,##0;\-\€\ #,##0"/>
    <numFmt numFmtId="169" formatCode="_(* #,##0_);_(* \(#,##0\);_(* &quot;-&quot;??_);_(@_)"/>
    <numFmt numFmtId="170" formatCode="0.000"/>
    <numFmt numFmtId="171" formatCode="_-* #,##0\ &quot;€&quot;_-;\-* #,##0\ &quot;€&quot;_-;_-* &quot;-&quot;??\ &quot;€&quot;_-;_-@_-"/>
    <numFmt numFmtId="172" formatCode="0.0%"/>
    <numFmt numFmtId="173" formatCode="\tyy\n\dyy\r\d"/>
    <numFmt numFmtId="174" formatCode="#,##0_ ;[Red]\-#,##0_ ;#,##0_ "/>
    <numFmt numFmtId="175" formatCode="\€\ #,##0.00;\-\€\ #,##0.00"/>
  </numFmts>
  <fonts count="64">
    <font>
      <sz val="10"/>
      <color rgb="FF000000"/>
      <name val="Arial"/>
    </font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333333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22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333333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0"/>
      <name val="Arial"/>
      <family val="2"/>
    </font>
    <font>
      <sz val="8"/>
      <name val="Arial"/>
      <family val="2"/>
    </font>
    <font>
      <sz val="8"/>
      <color theme="0" tint="-4.9989318521683403E-2"/>
      <name val="Arial"/>
      <family val="2"/>
    </font>
    <font>
      <b/>
      <sz val="10"/>
      <color theme="0" tint="-4.9989318521683403E-2"/>
      <name val="Arial"/>
      <family val="2"/>
    </font>
    <font>
      <sz val="10"/>
      <color theme="0" tint="-4.9989318521683403E-2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24"/>
      <color theme="0"/>
      <name val="Arial"/>
      <family val="2"/>
    </font>
    <font>
      <sz val="8"/>
      <name val="Arial"/>
      <family val="2"/>
    </font>
    <font>
      <b/>
      <sz val="14"/>
      <color rgb="FF000000"/>
      <name val="Arial"/>
      <family val="2"/>
    </font>
    <font>
      <sz val="10"/>
      <color theme="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8"/>
      <color theme="0" tint="-4.9989318521683403E-2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color rgb="FF000000"/>
      <name val="Arial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2"/>
      <color rgb="FFFFFFFF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9"/>
      <color theme="0"/>
      <name val="Aptos"/>
      <family val="2"/>
    </font>
    <font>
      <sz val="8"/>
      <name val="Arial"/>
      <family val="2"/>
    </font>
    <font>
      <sz val="8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8"/>
      <color rgb="FFFF0000"/>
      <name val="Arial"/>
      <family val="2"/>
    </font>
    <font>
      <sz val="8"/>
      <color theme="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538DD5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gradientFill degree="180">
        <stop position="0">
          <color theme="0"/>
        </stop>
        <stop position="1">
          <color theme="4" tint="0.59999389629810485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FF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ck">
        <color rgb="FF000080"/>
      </left>
      <right/>
      <top style="thick">
        <color rgb="FF000080"/>
      </top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 style="thick">
        <color rgb="FF000080"/>
      </bottom>
      <diagonal/>
    </border>
    <border>
      <left style="thick">
        <color rgb="FF000080"/>
      </left>
      <right style="thick">
        <color rgb="FF000080"/>
      </right>
      <top style="thick">
        <color rgb="FF000080"/>
      </top>
      <bottom style="thin">
        <color rgb="FF000000"/>
      </bottom>
      <diagonal/>
    </border>
    <border>
      <left style="thick">
        <color rgb="FF000080"/>
      </left>
      <right style="thick">
        <color rgb="FF000080"/>
      </right>
      <top style="thick">
        <color rgb="FF00008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45"/>
      </right>
      <top style="thin">
        <color indexed="63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44" fillId="0" borderId="0" applyFont="0" applyFill="0" applyBorder="0" applyAlignment="0" applyProtection="0"/>
    <xf numFmtId="174" fontId="61" fillId="36" borderId="57"/>
  </cellStyleXfs>
  <cellXfs count="607">
    <xf numFmtId="0" fontId="0" fillId="0" borderId="0" xfId="0"/>
    <xf numFmtId="0" fontId="2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left"/>
    </xf>
    <xf numFmtId="49" fontId="7" fillId="6" borderId="1" xfId="0" applyNumberFormat="1" applyFont="1" applyFill="1" applyBorder="1" applyAlignment="1">
      <alignment vertical="center"/>
    </xf>
    <xf numFmtId="0" fontId="2" fillId="2" borderId="9" xfId="0" applyFont="1" applyFill="1" applyBorder="1" applyAlignment="1">
      <alignment horizontal="left"/>
    </xf>
    <xf numFmtId="49" fontId="3" fillId="3" borderId="13" xfId="0" applyNumberFormat="1" applyFont="1" applyFill="1" applyBorder="1" applyAlignment="1">
      <alignment horizontal="center" vertical="center" wrapText="1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1" fontId="5" fillId="4" borderId="4" xfId="0" applyNumberFormat="1" applyFont="1" applyFill="1" applyBorder="1" applyAlignment="1">
      <alignment horizontal="center" vertical="center"/>
    </xf>
    <xf numFmtId="0" fontId="0" fillId="10" borderId="0" xfId="0" applyFill="1"/>
    <xf numFmtId="0" fontId="2" fillId="9" borderId="0" xfId="0" applyFont="1" applyFill="1" applyAlignment="1">
      <alignment horizontal="left"/>
    </xf>
    <xf numFmtId="49" fontId="5" fillId="4" borderId="3" xfId="0" applyNumberFormat="1" applyFont="1" applyFill="1" applyBorder="1" applyAlignment="1">
      <alignment horizontal="center" vertical="center"/>
    </xf>
    <xf numFmtId="3" fontId="0" fillId="10" borderId="11" xfId="0" applyNumberFormat="1" applyFill="1" applyBorder="1" applyAlignment="1">
      <alignment horizontal="center"/>
    </xf>
    <xf numFmtId="1" fontId="5" fillId="4" borderId="3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/>
    </xf>
    <xf numFmtId="1" fontId="10" fillId="4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0" borderId="9" xfId="0" applyBorder="1"/>
    <xf numFmtId="0" fontId="11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12" fillId="2" borderId="0" xfId="0" applyNumberFormat="1" applyFont="1" applyFill="1" applyAlignment="1">
      <alignment horizontal="center"/>
    </xf>
    <xf numFmtId="1" fontId="12" fillId="2" borderId="11" xfId="0" applyNumberFormat="1" applyFont="1" applyFill="1" applyBorder="1" applyAlignment="1">
      <alignment horizontal="center"/>
    </xf>
    <xf numFmtId="0" fontId="2" fillId="7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0" fillId="10" borderId="9" xfId="0" applyNumberFormat="1" applyFill="1" applyBorder="1" applyAlignment="1">
      <alignment horizontal="center"/>
    </xf>
    <xf numFmtId="3" fontId="0" fillId="10" borderId="0" xfId="0" applyNumberFormat="1" applyFill="1" applyAlignment="1">
      <alignment horizontal="center"/>
    </xf>
    <xf numFmtId="3" fontId="0" fillId="10" borderId="17" xfId="0" applyNumberFormat="1" applyFill="1" applyBorder="1" applyAlignment="1">
      <alignment horizontal="center"/>
    </xf>
    <xf numFmtId="1" fontId="5" fillId="4" borderId="5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0" fontId="0" fillId="0" borderId="0" xfId="0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6" fillId="12" borderId="26" xfId="0" applyFont="1" applyFill="1" applyBorder="1" applyAlignment="1">
      <alignment horizontal="center" vertical="center" wrapText="1"/>
    </xf>
    <xf numFmtId="0" fontId="16" fillId="0" borderId="26" xfId="0" applyFont="1" applyBorder="1"/>
    <xf numFmtId="0" fontId="0" fillId="14" borderId="0" xfId="0" applyFill="1"/>
    <xf numFmtId="0" fontId="16" fillId="14" borderId="29" xfId="0" applyFont="1" applyFill="1" applyBorder="1" applyAlignment="1">
      <alignment vertical="center" wrapText="1"/>
    </xf>
    <xf numFmtId="0" fontId="17" fillId="15" borderId="30" xfId="0" applyFont="1" applyFill="1" applyBorder="1"/>
    <xf numFmtId="0" fontId="16" fillId="14" borderId="26" xfId="0" applyFont="1" applyFill="1" applyBorder="1" applyAlignment="1">
      <alignment horizontal="center" vertical="center" wrapText="1"/>
    </xf>
    <xf numFmtId="0" fontId="17" fillId="15" borderId="31" xfId="0" applyFont="1" applyFill="1" applyBorder="1"/>
    <xf numFmtId="0" fontId="0" fillId="16" borderId="0" xfId="0" applyFill="1"/>
    <xf numFmtId="0" fontId="0" fillId="16" borderId="0" xfId="0" applyFill="1" applyAlignment="1">
      <alignment horizontal="center" vertical="center"/>
    </xf>
    <xf numFmtId="0" fontId="0" fillId="16" borderId="0" xfId="0" applyFill="1" applyAlignment="1">
      <alignment vertical="center"/>
    </xf>
    <xf numFmtId="165" fontId="0" fillId="16" borderId="0" xfId="2" applyFont="1" applyFill="1" applyBorder="1" applyAlignment="1">
      <alignment horizontal="center" vertical="center"/>
    </xf>
    <xf numFmtId="1" fontId="0" fillId="16" borderId="0" xfId="0" applyNumberFormat="1" applyFill="1" applyAlignment="1">
      <alignment horizontal="center" vertical="center"/>
    </xf>
    <xf numFmtId="0" fontId="13" fillId="16" borderId="0" xfId="0" applyFont="1" applyFill="1"/>
    <xf numFmtId="0" fontId="13" fillId="16" borderId="0" xfId="0" applyFont="1" applyFill="1" applyAlignment="1">
      <alignment horizontal="center" vertical="center"/>
    </xf>
    <xf numFmtId="1" fontId="13" fillId="16" borderId="0" xfId="0" applyNumberFormat="1" applyFont="1" applyFill="1" applyAlignment="1">
      <alignment horizontal="center" vertical="center"/>
    </xf>
    <xf numFmtId="0" fontId="13" fillId="0" borderId="0" xfId="0" applyFont="1"/>
    <xf numFmtId="9" fontId="0" fillId="16" borderId="0" xfId="1" applyFont="1" applyFill="1" applyBorder="1"/>
    <xf numFmtId="9" fontId="0" fillId="10" borderId="26" xfId="1" applyFont="1" applyFill="1" applyBorder="1"/>
    <xf numFmtId="0" fontId="0" fillId="16" borderId="24" xfId="0" applyFill="1" applyBorder="1"/>
    <xf numFmtId="0" fontId="0" fillId="16" borderId="32" xfId="0" applyFill="1" applyBorder="1" applyAlignment="1">
      <alignment horizontal="center" vertical="center" wrapText="1"/>
    </xf>
    <xf numFmtId="0" fontId="13" fillId="16" borderId="32" xfId="0" applyFont="1" applyFill="1" applyBorder="1" applyAlignment="1">
      <alignment horizontal="center" vertical="center" wrapText="1"/>
    </xf>
    <xf numFmtId="0" fontId="0" fillId="16" borderId="25" xfId="0" applyFill="1" applyBorder="1"/>
    <xf numFmtId="0" fontId="0" fillId="16" borderId="33" xfId="0" applyFill="1" applyBorder="1"/>
    <xf numFmtId="0" fontId="0" fillId="16" borderId="34" xfId="0" applyFill="1" applyBorder="1"/>
    <xf numFmtId="0" fontId="13" fillId="16" borderId="33" xfId="0" applyFont="1" applyFill="1" applyBorder="1"/>
    <xf numFmtId="0" fontId="13" fillId="16" borderId="34" xfId="0" applyFont="1" applyFill="1" applyBorder="1"/>
    <xf numFmtId="0" fontId="0" fillId="16" borderId="27" xfId="0" applyFill="1" applyBorder="1"/>
    <xf numFmtId="0" fontId="0" fillId="16" borderId="35" xfId="0" applyFill="1" applyBorder="1"/>
    <xf numFmtId="0" fontId="0" fillId="16" borderId="35" xfId="0" applyFill="1" applyBorder="1" applyAlignment="1">
      <alignment horizontal="center" vertical="center"/>
    </xf>
    <xf numFmtId="0" fontId="0" fillId="16" borderId="28" xfId="0" applyFill="1" applyBorder="1"/>
    <xf numFmtId="1" fontId="0" fillId="16" borderId="35" xfId="0" applyNumberFormat="1" applyFill="1" applyBorder="1" applyAlignment="1">
      <alignment horizontal="center" vertical="center"/>
    </xf>
    <xf numFmtId="9" fontId="0" fillId="16" borderId="35" xfId="1" applyFont="1" applyFill="1" applyBorder="1"/>
    <xf numFmtId="9" fontId="13" fillId="10" borderId="26" xfId="1" applyFont="1" applyFill="1" applyBorder="1" applyAlignment="1">
      <alignment horizontal="right"/>
    </xf>
    <xf numFmtId="9" fontId="13" fillId="10" borderId="26" xfId="1" applyFont="1" applyFill="1" applyBorder="1"/>
    <xf numFmtId="0" fontId="0" fillId="16" borderId="32" xfId="0" applyFill="1" applyBorder="1"/>
    <xf numFmtId="0" fontId="0" fillId="16" borderId="32" xfId="0" applyFill="1" applyBorder="1" applyAlignment="1">
      <alignment horizontal="center" vertical="center"/>
    </xf>
    <xf numFmtId="1" fontId="0" fillId="16" borderId="32" xfId="0" applyNumberFormat="1" applyFill="1" applyBorder="1" applyAlignment="1">
      <alignment horizontal="center" vertical="center"/>
    </xf>
    <xf numFmtId="9" fontId="0" fillId="16" borderId="32" xfId="1" applyFont="1" applyFill="1" applyBorder="1"/>
    <xf numFmtId="9" fontId="13" fillId="10" borderId="26" xfId="1" applyFont="1" applyFill="1" applyBorder="1" applyAlignment="1">
      <alignment horizontal="right" vertical="center"/>
    </xf>
    <xf numFmtId="0" fontId="13" fillId="16" borderId="27" xfId="0" applyFont="1" applyFill="1" applyBorder="1"/>
    <xf numFmtId="0" fontId="13" fillId="16" borderId="35" xfId="0" applyFont="1" applyFill="1" applyBorder="1"/>
    <xf numFmtId="1" fontId="13" fillId="16" borderId="35" xfId="0" applyNumberFormat="1" applyFont="1" applyFill="1" applyBorder="1" applyAlignment="1">
      <alignment horizontal="center" vertical="center"/>
    </xf>
    <xf numFmtId="0" fontId="13" fillId="16" borderId="28" xfId="0" applyFont="1" applyFill="1" applyBorder="1"/>
    <xf numFmtId="0" fontId="13" fillId="16" borderId="35" xfId="2" applyNumberFormat="1" applyFont="1" applyFill="1" applyBorder="1" applyAlignment="1">
      <alignment horizontal="center" vertical="center"/>
    </xf>
    <xf numFmtId="1" fontId="13" fillId="16" borderId="35" xfId="2" applyNumberFormat="1" applyFont="1" applyFill="1" applyBorder="1" applyAlignment="1">
      <alignment horizontal="center" vertical="center"/>
    </xf>
    <xf numFmtId="0" fontId="0" fillId="16" borderId="29" xfId="0" applyFill="1" applyBorder="1"/>
    <xf numFmtId="0" fontId="0" fillId="16" borderId="36" xfId="0" applyFill="1" applyBorder="1"/>
    <xf numFmtId="0" fontId="0" fillId="16" borderId="36" xfId="0" applyFill="1" applyBorder="1" applyAlignment="1">
      <alignment horizontal="center" vertical="center"/>
    </xf>
    <xf numFmtId="0" fontId="0" fillId="16" borderId="37" xfId="0" applyFill="1" applyBorder="1"/>
    <xf numFmtId="0" fontId="0" fillId="14" borderId="21" xfId="0" applyFill="1" applyBorder="1"/>
    <xf numFmtId="0" fontId="0" fillId="14" borderId="22" xfId="0" applyFill="1" applyBorder="1"/>
    <xf numFmtId="0" fontId="0" fillId="0" borderId="11" xfId="0" applyBorder="1"/>
    <xf numFmtId="0" fontId="0" fillId="11" borderId="37" xfId="0" applyFill="1" applyBorder="1"/>
    <xf numFmtId="0" fontId="0" fillId="0" borderId="0" xfId="0" applyAlignment="1">
      <alignment horizontal="right"/>
    </xf>
    <xf numFmtId="0" fontId="20" fillId="14" borderId="20" xfId="0" applyFont="1" applyFill="1" applyBorder="1"/>
    <xf numFmtId="0" fontId="0" fillId="14" borderId="23" xfId="0" applyFill="1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0" fillId="19" borderId="21" xfId="0" applyFont="1" applyFill="1" applyBorder="1" applyAlignment="1">
      <alignment horizontal="center" vertical="center"/>
    </xf>
    <xf numFmtId="0" fontId="20" fillId="19" borderId="22" xfId="0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0" fontId="0" fillId="0" borderId="17" xfId="0" applyBorder="1" applyAlignment="1">
      <alignment horizontal="center"/>
    </xf>
    <xf numFmtId="0" fontId="21" fillId="20" borderId="23" xfId="0" applyFont="1" applyFill="1" applyBorder="1" applyAlignment="1">
      <alignment horizontal="center" vertical="center"/>
    </xf>
    <xf numFmtId="167" fontId="0" fillId="16" borderId="0" xfId="0" applyNumberFormat="1" applyFill="1" applyAlignment="1">
      <alignment horizontal="center" vertical="center"/>
    </xf>
    <xf numFmtId="9" fontId="26" fillId="16" borderId="34" xfId="0" applyNumberFormat="1" applyFont="1" applyFill="1" applyBorder="1"/>
    <xf numFmtId="10" fontId="0" fillId="10" borderId="26" xfId="1" applyNumberFormat="1" applyFont="1" applyFill="1" applyBorder="1"/>
    <xf numFmtId="10" fontId="13" fillId="10" borderId="26" xfId="1" applyNumberFormat="1" applyFont="1" applyFill="1" applyBorder="1" applyAlignment="1">
      <alignment horizontal="right"/>
    </xf>
    <xf numFmtId="0" fontId="0" fillId="16" borderId="0" xfId="2" applyNumberFormat="1" applyFont="1" applyFill="1" applyBorder="1" applyAlignment="1">
      <alignment horizontal="right" vertical="center"/>
    </xf>
    <xf numFmtId="0" fontId="13" fillId="16" borderId="35" xfId="2" applyNumberFormat="1" applyFont="1" applyFill="1" applyBorder="1" applyAlignment="1">
      <alignment horizontal="right" vertical="center"/>
    </xf>
    <xf numFmtId="0" fontId="0" fillId="16" borderId="0" xfId="0" applyFill="1" applyAlignment="1">
      <alignment horizontal="right" vertical="center"/>
    </xf>
    <xf numFmtId="0" fontId="0" fillId="16" borderId="35" xfId="0" applyFill="1" applyBorder="1" applyAlignment="1">
      <alignment horizontal="right" vertical="center"/>
    </xf>
    <xf numFmtId="0" fontId="13" fillId="16" borderId="0" xfId="2" applyNumberFormat="1" applyFont="1" applyFill="1" applyBorder="1" applyAlignment="1">
      <alignment horizontal="right" vertical="center"/>
    </xf>
    <xf numFmtId="0" fontId="0" fillId="16" borderId="32" xfId="0" applyFill="1" applyBorder="1" applyAlignment="1">
      <alignment horizontal="right" vertical="center"/>
    </xf>
    <xf numFmtId="0" fontId="0" fillId="16" borderId="36" xfId="0" applyFill="1" applyBorder="1" applyAlignment="1">
      <alignment horizontal="right" vertical="center"/>
    </xf>
    <xf numFmtId="10" fontId="13" fillId="16" borderId="32" xfId="1" applyNumberFormat="1" applyFont="1" applyFill="1" applyBorder="1" applyAlignment="1">
      <alignment horizontal="center" vertical="center" wrapText="1"/>
    </xf>
    <xf numFmtId="10" fontId="0" fillId="16" borderId="0" xfId="1" applyNumberFormat="1" applyFont="1" applyFill="1" applyBorder="1"/>
    <xf numFmtId="10" fontId="0" fillId="16" borderId="35" xfId="1" applyNumberFormat="1" applyFont="1" applyFill="1" applyBorder="1"/>
    <xf numFmtId="10" fontId="0" fillId="16" borderId="32" xfId="1" applyNumberFormat="1" applyFont="1" applyFill="1" applyBorder="1"/>
    <xf numFmtId="10" fontId="0" fillId="16" borderId="36" xfId="1" applyNumberFormat="1" applyFont="1" applyFill="1" applyBorder="1"/>
    <xf numFmtId="0" fontId="27" fillId="16" borderId="32" xfId="0" applyFont="1" applyFill="1" applyBorder="1" applyAlignment="1">
      <alignment horizontal="center" vertical="center" wrapText="1"/>
    </xf>
    <xf numFmtId="0" fontId="28" fillId="16" borderId="0" xfId="0" applyFont="1" applyFill="1" applyAlignment="1">
      <alignment horizontal="center" vertical="center"/>
    </xf>
    <xf numFmtId="10" fontId="28" fillId="16" borderId="35" xfId="1" applyNumberFormat="1" applyFont="1" applyFill="1" applyBorder="1" applyAlignment="1">
      <alignment horizontal="center" vertical="center"/>
    </xf>
    <xf numFmtId="10" fontId="28" fillId="16" borderId="0" xfId="1" applyNumberFormat="1" applyFont="1" applyFill="1" applyBorder="1" applyAlignment="1">
      <alignment horizontal="center" vertical="center"/>
    </xf>
    <xf numFmtId="1" fontId="28" fillId="16" borderId="35" xfId="0" applyNumberFormat="1" applyFont="1" applyFill="1" applyBorder="1" applyAlignment="1">
      <alignment horizontal="center" vertical="center"/>
    </xf>
    <xf numFmtId="1" fontId="28" fillId="16" borderId="0" xfId="0" applyNumberFormat="1" applyFont="1" applyFill="1" applyAlignment="1">
      <alignment horizontal="center" vertical="center"/>
    </xf>
    <xf numFmtId="1" fontId="28" fillId="16" borderId="32" xfId="0" applyNumberFormat="1" applyFont="1" applyFill="1" applyBorder="1" applyAlignment="1">
      <alignment horizontal="center" vertical="center"/>
    </xf>
    <xf numFmtId="0" fontId="28" fillId="16" borderId="36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49" fontId="4" fillId="3" borderId="40" xfId="0" applyNumberFormat="1" applyFont="1" applyFill="1" applyBorder="1" applyAlignment="1">
      <alignment horizontal="left"/>
    </xf>
    <xf numFmtId="3" fontId="0" fillId="0" borderId="40" xfId="0" applyNumberFormat="1" applyBorder="1" applyAlignment="1">
      <alignment horizontal="center" vertical="center"/>
    </xf>
    <xf numFmtId="3" fontId="29" fillId="27" borderId="40" xfId="0" applyNumberFormat="1" applyFont="1" applyFill="1" applyBorder="1" applyAlignment="1">
      <alignment horizontal="center" vertical="center"/>
    </xf>
    <xf numFmtId="0" fontId="30" fillId="11" borderId="4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1" fontId="10" fillId="4" borderId="0" xfId="0" applyNumberFormat="1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left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3" fontId="13" fillId="28" borderId="0" xfId="0" applyNumberFormat="1" applyFont="1" applyFill="1" applyAlignment="1">
      <alignment horizontal="center" vertical="center"/>
    </xf>
    <xf numFmtId="14" fontId="34" fillId="16" borderId="32" xfId="0" applyNumberFormat="1" applyFont="1" applyFill="1" applyBorder="1" applyAlignment="1">
      <alignment horizontal="left" vertical="center" wrapText="1"/>
    </xf>
    <xf numFmtId="0" fontId="9" fillId="0" borderId="0" xfId="0" applyFont="1"/>
    <xf numFmtId="0" fontId="0" fillId="29" borderId="0" xfId="0" applyFill="1" applyAlignment="1">
      <alignment horizontal="left"/>
    </xf>
    <xf numFmtId="0" fontId="35" fillId="20" borderId="0" xfId="0" applyFont="1" applyFill="1" applyAlignment="1">
      <alignment horizontal="left"/>
    </xf>
    <xf numFmtId="9" fontId="36" fillId="16" borderId="0" xfId="1" applyFont="1" applyFill="1" applyBorder="1" applyAlignment="1">
      <alignment horizontal="center" vertical="center"/>
    </xf>
    <xf numFmtId="165" fontId="13" fillId="16" borderId="28" xfId="2" applyFont="1" applyFill="1" applyBorder="1" applyAlignment="1">
      <alignment horizontal="center" vertical="center"/>
    </xf>
    <xf numFmtId="165" fontId="0" fillId="0" borderId="0" xfId="0" applyNumberFormat="1"/>
    <xf numFmtId="10" fontId="0" fillId="11" borderId="0" xfId="1" applyNumberFormat="1" applyFont="1" applyFill="1"/>
    <xf numFmtId="0" fontId="13" fillId="0" borderId="0" xfId="0" applyFont="1" applyAlignment="1">
      <alignment horizontal="center" vertical="center"/>
    </xf>
    <xf numFmtId="0" fontId="37" fillId="11" borderId="3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19" borderId="11" xfId="0" applyFill="1" applyBorder="1" applyAlignment="1">
      <alignment horizontal="left"/>
    </xf>
    <xf numFmtId="0" fontId="0" fillId="26" borderId="0" xfId="0" applyFill="1"/>
    <xf numFmtId="0" fontId="0" fillId="26" borderId="0" xfId="0" applyFill="1" applyAlignment="1">
      <alignment horizontal="center"/>
    </xf>
    <xf numFmtId="0" fontId="0" fillId="26" borderId="0" xfId="0" applyFill="1" applyAlignment="1">
      <alignment horizontal="center" vertical="center"/>
    </xf>
    <xf numFmtId="0" fontId="0" fillId="26" borderId="24" xfId="0" applyFill="1" applyBorder="1"/>
    <xf numFmtId="0" fontId="0" fillId="26" borderId="32" xfId="0" applyFill="1" applyBorder="1"/>
    <xf numFmtId="0" fontId="0" fillId="26" borderId="32" xfId="0" applyFill="1" applyBorder="1" applyAlignment="1">
      <alignment horizontal="center"/>
    </xf>
    <xf numFmtId="0" fontId="0" fillId="26" borderId="32" xfId="0" applyFill="1" applyBorder="1" applyAlignment="1">
      <alignment horizontal="center" vertical="center"/>
    </xf>
    <xf numFmtId="0" fontId="0" fillId="26" borderId="25" xfId="0" applyFill="1" applyBorder="1"/>
    <xf numFmtId="0" fontId="0" fillId="26" borderId="33" xfId="0" applyFill="1" applyBorder="1"/>
    <xf numFmtId="0" fontId="0" fillId="26" borderId="34" xfId="0" applyFill="1" applyBorder="1"/>
    <xf numFmtId="0" fontId="13" fillId="26" borderId="0" xfId="0" applyFont="1" applyFill="1"/>
    <xf numFmtId="1" fontId="13" fillId="16" borderId="26" xfId="0" applyNumberFormat="1" applyFont="1" applyFill="1" applyBorder="1" applyAlignment="1">
      <alignment horizontal="center"/>
    </xf>
    <xf numFmtId="0" fontId="29" fillId="28" borderId="0" xfId="0" applyFont="1" applyFill="1" applyAlignment="1">
      <alignment horizontal="center" vertical="center" wrapText="1"/>
    </xf>
    <xf numFmtId="0" fontId="29" fillId="16" borderId="0" xfId="0" applyFont="1" applyFill="1" applyAlignment="1">
      <alignment vertical="center" wrapText="1"/>
    </xf>
    <xf numFmtId="164" fontId="40" fillId="16" borderId="0" xfId="0" applyNumberFormat="1" applyFont="1" applyFill="1" applyAlignment="1">
      <alignment vertical="center" wrapText="1"/>
    </xf>
    <xf numFmtId="164" fontId="29" fillId="16" borderId="0" xfId="0" applyNumberFormat="1" applyFont="1" applyFill="1" applyAlignment="1">
      <alignment vertical="center" wrapText="1"/>
    </xf>
    <xf numFmtId="164" fontId="41" fillId="16" borderId="0" xfId="0" applyNumberFormat="1" applyFont="1" applyFill="1" applyAlignment="1">
      <alignment vertical="center" wrapText="1"/>
    </xf>
    <xf numFmtId="0" fontId="0" fillId="16" borderId="0" xfId="0" applyFill="1" applyAlignment="1">
      <alignment vertical="center" wrapText="1"/>
    </xf>
    <xf numFmtId="0" fontId="29" fillId="14" borderId="0" xfId="0" applyFont="1" applyFill="1" applyAlignment="1">
      <alignment vertical="center" wrapText="1"/>
    </xf>
    <xf numFmtId="164" fontId="40" fillId="14" borderId="0" xfId="0" applyNumberFormat="1" applyFont="1" applyFill="1" applyAlignment="1">
      <alignment vertical="center" wrapText="1"/>
    </xf>
    <xf numFmtId="164" fontId="29" fillId="14" borderId="0" xfId="0" applyNumberFormat="1" applyFont="1" applyFill="1" applyAlignment="1">
      <alignment vertical="center" wrapText="1"/>
    </xf>
    <xf numFmtId="164" fontId="41" fillId="14" borderId="0" xfId="0" applyNumberFormat="1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29" fillId="29" borderId="0" xfId="0" applyFont="1" applyFill="1" applyAlignment="1">
      <alignment vertical="center" wrapText="1"/>
    </xf>
    <xf numFmtId="164" fontId="40" fillId="29" borderId="0" xfId="0" applyNumberFormat="1" applyFont="1" applyFill="1" applyAlignment="1">
      <alignment vertical="center" wrapText="1"/>
    </xf>
    <xf numFmtId="164" fontId="29" fillId="29" borderId="0" xfId="0" applyNumberFormat="1" applyFont="1" applyFill="1" applyAlignment="1">
      <alignment vertical="center" wrapText="1"/>
    </xf>
    <xf numFmtId="164" fontId="41" fillId="29" borderId="0" xfId="0" applyNumberFormat="1" applyFont="1" applyFill="1" applyAlignment="1">
      <alignment vertical="center" wrapText="1"/>
    </xf>
    <xf numFmtId="0" fontId="0" fillId="29" borderId="0" xfId="0" applyFill="1" applyAlignment="1">
      <alignment vertical="center" wrapText="1"/>
    </xf>
    <xf numFmtId="1" fontId="0" fillId="16" borderId="0" xfId="2" applyNumberFormat="1" applyFont="1" applyFill="1" applyBorder="1" applyAlignment="1">
      <alignment horizontal="center" vertical="center"/>
    </xf>
    <xf numFmtId="9" fontId="0" fillId="0" borderId="0" xfId="1" applyFont="1"/>
    <xf numFmtId="164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center" vertical="center" wrapText="1"/>
    </xf>
    <xf numFmtId="0" fontId="0" fillId="11" borderId="3" xfId="0" applyFill="1" applyBorder="1"/>
    <xf numFmtId="165" fontId="0" fillId="0" borderId="0" xfId="2" applyFont="1"/>
    <xf numFmtId="1" fontId="13" fillId="16" borderId="0" xfId="2" applyNumberFormat="1" applyFont="1" applyFill="1" applyBorder="1" applyAlignment="1">
      <alignment horizontal="center" vertical="center"/>
    </xf>
    <xf numFmtId="171" fontId="13" fillId="16" borderId="35" xfId="2" applyNumberFormat="1" applyFont="1" applyFill="1" applyBorder="1" applyAlignment="1">
      <alignment horizontal="center" vertical="center"/>
    </xf>
    <xf numFmtId="0" fontId="43" fillId="16" borderId="32" xfId="0" applyFont="1" applyFill="1" applyBorder="1" applyAlignment="1">
      <alignment horizontal="center" vertical="center" wrapText="1"/>
    </xf>
    <xf numFmtId="0" fontId="13" fillId="16" borderId="24" xfId="0" applyFont="1" applyFill="1" applyBorder="1" applyAlignment="1">
      <alignment horizontal="center" vertical="center" wrapText="1"/>
    </xf>
    <xf numFmtId="0" fontId="43" fillId="16" borderId="25" xfId="0" applyFont="1" applyFill="1" applyBorder="1" applyAlignment="1">
      <alignment horizontal="center" vertical="center" wrapText="1"/>
    </xf>
    <xf numFmtId="0" fontId="0" fillId="16" borderId="33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171" fontId="13" fillId="16" borderId="28" xfId="2" applyNumberFormat="1" applyFont="1" applyFill="1" applyBorder="1" applyAlignment="1">
      <alignment horizontal="center" vertical="center"/>
    </xf>
    <xf numFmtId="171" fontId="0" fillId="16" borderId="34" xfId="0" applyNumberFormat="1" applyFill="1" applyBorder="1" applyAlignment="1">
      <alignment horizontal="center" vertical="center"/>
    </xf>
    <xf numFmtId="171" fontId="0" fillId="16" borderId="34" xfId="2" applyNumberFormat="1" applyFont="1" applyFill="1" applyBorder="1" applyAlignment="1">
      <alignment horizontal="center" vertical="center"/>
    </xf>
    <xf numFmtId="171" fontId="13" fillId="16" borderId="34" xfId="2" applyNumberFormat="1" applyFont="1" applyFill="1" applyBorder="1" applyAlignment="1">
      <alignment horizontal="center" vertical="center"/>
    </xf>
    <xf numFmtId="9" fontId="36" fillId="16" borderId="33" xfId="1" applyFont="1" applyFill="1" applyBorder="1" applyAlignment="1">
      <alignment horizontal="center" vertical="center"/>
    </xf>
    <xf numFmtId="0" fontId="13" fillId="16" borderId="41" xfId="0" applyFont="1" applyFill="1" applyBorder="1" applyAlignment="1">
      <alignment horizontal="center" vertical="center" wrapText="1"/>
    </xf>
    <xf numFmtId="9" fontId="36" fillId="16" borderId="43" xfId="1" applyFont="1" applyFill="1" applyBorder="1" applyAlignment="1">
      <alignment horizontal="center" vertical="center"/>
    </xf>
    <xf numFmtId="0" fontId="0" fillId="16" borderId="43" xfId="0" applyFill="1" applyBorder="1" applyAlignment="1">
      <alignment horizontal="center" vertical="center"/>
    </xf>
    <xf numFmtId="1" fontId="0" fillId="16" borderId="39" xfId="0" applyNumberFormat="1" applyFill="1" applyBorder="1" applyAlignment="1">
      <alignment horizontal="center" vertical="center"/>
    </xf>
    <xf numFmtId="1" fontId="0" fillId="16" borderId="43" xfId="0" applyNumberFormat="1" applyFill="1" applyBorder="1" applyAlignment="1">
      <alignment horizontal="center" vertical="center"/>
    </xf>
    <xf numFmtId="1" fontId="0" fillId="16" borderId="41" xfId="0" applyNumberFormat="1" applyFill="1" applyBorder="1" applyAlignment="1">
      <alignment horizontal="center" vertical="center"/>
    </xf>
    <xf numFmtId="1" fontId="13" fillId="16" borderId="26" xfId="0" applyNumberFormat="1" applyFont="1" applyFill="1" applyBorder="1" applyAlignment="1">
      <alignment horizontal="center" vertical="center"/>
    </xf>
    <xf numFmtId="171" fontId="13" fillId="16" borderId="26" xfId="0" applyNumberFormat="1" applyFont="1" applyFill="1" applyBorder="1"/>
    <xf numFmtId="0" fontId="29" fillId="11" borderId="0" xfId="0" applyFont="1" applyFill="1"/>
    <xf numFmtId="172" fontId="0" fillId="0" borderId="0" xfId="1" applyNumberFormat="1" applyFont="1"/>
    <xf numFmtId="16" fontId="0" fillId="0" borderId="0" xfId="0" applyNumberFormat="1"/>
    <xf numFmtId="0" fontId="45" fillId="0" borderId="0" xfId="4" applyFont="1" applyFill="1" applyAlignment="1">
      <alignment horizontal="center"/>
    </xf>
    <xf numFmtId="173" fontId="44" fillId="0" borderId="26" xfId="4" applyNumberFormat="1" applyFill="1" applyBorder="1" applyAlignment="1" applyProtection="1">
      <alignment horizontal="left" vertical="center"/>
    </xf>
    <xf numFmtId="169" fontId="0" fillId="0" borderId="0" xfId="5" applyNumberFormat="1" applyFont="1"/>
    <xf numFmtId="169" fontId="0" fillId="0" borderId="0" xfId="0" applyNumberFormat="1"/>
    <xf numFmtId="0" fontId="45" fillId="30" borderId="0" xfId="4" applyFont="1" applyFill="1" applyAlignment="1">
      <alignment horizontal="center"/>
    </xf>
    <xf numFmtId="173" fontId="44" fillId="0" borderId="26" xfId="4" applyNumberFormat="1" applyFill="1" applyBorder="1" applyAlignment="1">
      <alignment horizontal="left" vertical="center"/>
    </xf>
    <xf numFmtId="173" fontId="44" fillId="0" borderId="41" xfId="4" applyNumberFormat="1" applyFill="1" applyBorder="1" applyAlignment="1" applyProtection="1">
      <alignment horizontal="left" vertical="center"/>
    </xf>
    <xf numFmtId="0" fontId="0" fillId="20" borderId="0" xfId="0" applyFill="1"/>
    <xf numFmtId="0" fontId="45" fillId="16" borderId="26" xfId="4" applyFont="1" applyFill="1" applyBorder="1" applyAlignment="1">
      <alignment horizontal="center"/>
    </xf>
    <xf numFmtId="173" fontId="45" fillId="16" borderId="26" xfId="4" applyNumberFormat="1" applyFont="1" applyFill="1" applyBorder="1" applyAlignment="1" applyProtection="1">
      <alignment horizontal="center" vertical="center"/>
    </xf>
    <xf numFmtId="169" fontId="29" fillId="16" borderId="26" xfId="5" applyNumberFormat="1" applyFont="1" applyFill="1" applyBorder="1"/>
    <xf numFmtId="10" fontId="13" fillId="11" borderId="3" xfId="1" applyNumberFormat="1" applyFont="1" applyFill="1" applyBorder="1" applyAlignment="1">
      <alignment horizontal="center" vertical="center" wrapText="1"/>
    </xf>
    <xf numFmtId="165" fontId="13" fillId="11" borderId="3" xfId="2" applyFont="1" applyFill="1" applyBorder="1" applyAlignment="1">
      <alignment horizontal="center" vertical="center"/>
    </xf>
    <xf numFmtId="1" fontId="0" fillId="16" borderId="36" xfId="0" applyNumberFormat="1" applyFill="1" applyBorder="1" applyAlignment="1">
      <alignment horizontal="center" vertical="center"/>
    </xf>
    <xf numFmtId="0" fontId="13" fillId="16" borderId="0" xfId="2" applyNumberFormat="1" applyFont="1" applyFill="1" applyBorder="1" applyAlignment="1">
      <alignment horizontal="center" vertical="center"/>
    </xf>
    <xf numFmtId="0" fontId="39" fillId="26" borderId="29" xfId="0" applyFont="1" applyFill="1" applyBorder="1" applyAlignment="1">
      <alignment vertical="center"/>
    </xf>
    <xf numFmtId="0" fontId="39" fillId="26" borderId="37" xfId="0" applyFont="1" applyFill="1" applyBorder="1" applyAlignment="1">
      <alignment vertical="center"/>
    </xf>
    <xf numFmtId="0" fontId="46" fillId="26" borderId="33" xfId="0" applyFont="1" applyFill="1" applyBorder="1"/>
    <xf numFmtId="0" fontId="46" fillId="26" borderId="34" xfId="0" applyFont="1" applyFill="1" applyBorder="1"/>
    <xf numFmtId="0" fontId="46" fillId="0" borderId="0" xfId="0" applyFont="1"/>
    <xf numFmtId="0" fontId="9" fillId="26" borderId="33" xfId="0" applyFont="1" applyFill="1" applyBorder="1" applyAlignment="1">
      <alignment vertical="center" wrapText="1"/>
    </xf>
    <xf numFmtId="0" fontId="44" fillId="16" borderId="26" xfId="0" applyFont="1" applyFill="1" applyBorder="1" applyAlignment="1">
      <alignment horizontal="center" vertical="center" wrapText="1"/>
    </xf>
    <xf numFmtId="0" fontId="9" fillId="16" borderId="26" xfId="0" applyFont="1" applyFill="1" applyBorder="1" applyAlignment="1">
      <alignment horizontal="center" vertical="center" wrapText="1"/>
    </xf>
    <xf numFmtId="0" fontId="9" fillId="16" borderId="36" xfId="0" applyFont="1" applyFill="1" applyBorder="1" applyAlignment="1">
      <alignment horizontal="center" vertical="center" wrapText="1"/>
    </xf>
    <xf numFmtId="0" fontId="9" fillId="16" borderId="29" xfId="0" applyFont="1" applyFill="1" applyBorder="1" applyAlignment="1">
      <alignment horizontal="center" vertical="center" wrapText="1"/>
    </xf>
    <xf numFmtId="0" fontId="9" fillId="26" borderId="3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20" fontId="34" fillId="16" borderId="32" xfId="0" applyNumberFormat="1" applyFont="1" applyFill="1" applyBorder="1" applyAlignment="1">
      <alignment horizontal="left" vertical="center" wrapText="1"/>
    </xf>
    <xf numFmtId="0" fontId="43" fillId="16" borderId="41" xfId="0" applyFont="1" applyFill="1" applyBorder="1" applyAlignment="1">
      <alignment horizontal="center" vertical="center" wrapText="1"/>
    </xf>
    <xf numFmtId="170" fontId="42" fillId="16" borderId="43" xfId="2" applyNumberFormat="1" applyFont="1" applyFill="1" applyBorder="1" applyAlignment="1">
      <alignment horizontal="center" vertical="center"/>
    </xf>
    <xf numFmtId="171" fontId="13" fillId="16" borderId="39" xfId="2" applyNumberFormat="1" applyFont="1" applyFill="1" applyBorder="1" applyAlignment="1">
      <alignment horizontal="center" vertical="center"/>
    </xf>
    <xf numFmtId="171" fontId="0" fillId="16" borderId="43" xfId="2" applyNumberFormat="1" applyFont="1" applyFill="1" applyBorder="1" applyAlignment="1">
      <alignment horizontal="center" vertical="center"/>
    </xf>
    <xf numFmtId="171" fontId="0" fillId="16" borderId="39" xfId="2" applyNumberFormat="1" applyFont="1" applyFill="1" applyBorder="1" applyAlignment="1">
      <alignment horizontal="center" vertical="center"/>
    </xf>
    <xf numFmtId="171" fontId="13" fillId="16" borderId="43" xfId="2" applyNumberFormat="1" applyFont="1" applyFill="1" applyBorder="1" applyAlignment="1">
      <alignment horizontal="center" vertical="center"/>
    </xf>
    <xf numFmtId="171" fontId="0" fillId="16" borderId="41" xfId="2" applyNumberFormat="1" applyFont="1" applyFill="1" applyBorder="1" applyAlignment="1">
      <alignment horizontal="center" vertical="center"/>
    </xf>
    <xf numFmtId="171" fontId="13" fillId="16" borderId="26" xfId="2" applyNumberFormat="1" applyFont="1" applyFill="1" applyBorder="1" applyAlignment="1">
      <alignment horizontal="center" vertical="center"/>
    </xf>
    <xf numFmtId="1" fontId="13" fillId="16" borderId="39" xfId="2" applyNumberFormat="1" applyFont="1" applyFill="1" applyBorder="1" applyAlignment="1">
      <alignment horizontal="center" vertical="center"/>
    </xf>
    <xf numFmtId="1" fontId="0" fillId="16" borderId="43" xfId="2" applyNumberFormat="1" applyFont="1" applyFill="1" applyBorder="1" applyAlignment="1">
      <alignment horizontal="center" vertical="center"/>
    </xf>
    <xf numFmtId="1" fontId="13" fillId="16" borderId="43" xfId="2" applyNumberFormat="1" applyFont="1" applyFill="1" applyBorder="1" applyAlignment="1">
      <alignment horizontal="center" vertical="center"/>
    </xf>
    <xf numFmtId="0" fontId="0" fillId="16" borderId="41" xfId="0" applyFill="1" applyBorder="1" applyAlignment="1">
      <alignment horizontal="center" vertical="center"/>
    </xf>
    <xf numFmtId="1" fontId="13" fillId="16" borderId="26" xfId="2" applyNumberFormat="1" applyFont="1" applyFill="1" applyBorder="1" applyAlignment="1">
      <alignment horizontal="center" vertical="center"/>
    </xf>
    <xf numFmtId="0" fontId="0" fillId="16" borderId="0" xfId="2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8" fillId="31" borderId="44" xfId="0" applyFont="1" applyFill="1" applyBorder="1" applyAlignment="1">
      <alignment horizontal="center" vertical="center"/>
    </xf>
    <xf numFmtId="0" fontId="48" fillId="0" borderId="44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7" borderId="0" xfId="0" applyFont="1" applyFill="1" applyAlignment="1">
      <alignment horizontal="center" vertical="center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7" fillId="0" borderId="45" xfId="0" applyFont="1" applyBorder="1" applyAlignment="1">
      <alignment vertical="center"/>
    </xf>
    <xf numFmtId="3" fontId="47" fillId="31" borderId="45" xfId="0" applyNumberFormat="1" applyFont="1" applyFill="1" applyBorder="1" applyAlignment="1">
      <alignment horizontal="center" vertical="center"/>
    </xf>
    <xf numFmtId="3" fontId="47" fillId="0" borderId="45" xfId="0" applyNumberFormat="1" applyFont="1" applyBorder="1" applyAlignment="1">
      <alignment horizontal="center" vertical="center"/>
    </xf>
    <xf numFmtId="3" fontId="48" fillId="27" borderId="0" xfId="0" applyNumberFormat="1" applyFont="1" applyFill="1" applyAlignment="1">
      <alignment horizontal="center" vertical="center"/>
    </xf>
    <xf numFmtId="3" fontId="47" fillId="31" borderId="45" xfId="0" applyNumberFormat="1" applyFont="1" applyFill="1" applyBorder="1" applyAlignment="1">
      <alignment horizontal="center" vertical="center" wrapText="1"/>
    </xf>
    <xf numFmtId="3" fontId="47" fillId="27" borderId="0" xfId="0" applyNumberFormat="1" applyFont="1" applyFill="1" applyAlignment="1">
      <alignment horizontal="center" vertical="center"/>
    </xf>
    <xf numFmtId="165" fontId="13" fillId="16" borderId="32" xfId="2" applyFont="1" applyFill="1" applyBorder="1" applyAlignment="1">
      <alignment horizontal="center" vertical="center" wrapText="1"/>
    </xf>
    <xf numFmtId="172" fontId="13" fillId="16" borderId="35" xfId="1" applyNumberFormat="1" applyFont="1" applyFill="1" applyBorder="1" applyAlignment="1">
      <alignment horizontal="center" vertical="center"/>
    </xf>
    <xf numFmtId="172" fontId="0" fillId="16" borderId="0" xfId="1" applyNumberFormat="1" applyFont="1" applyFill="1" applyBorder="1" applyAlignment="1">
      <alignment horizontal="center" vertical="center"/>
    </xf>
    <xf numFmtId="172" fontId="13" fillId="16" borderId="0" xfId="1" applyNumberFormat="1" applyFont="1" applyFill="1" applyBorder="1" applyAlignment="1">
      <alignment horizontal="center" vertical="center"/>
    </xf>
    <xf numFmtId="9" fontId="13" fillId="10" borderId="37" xfId="1" applyFont="1" applyFill="1" applyBorder="1" applyAlignment="1">
      <alignment horizontal="right"/>
    </xf>
    <xf numFmtId="165" fontId="0" fillId="0" borderId="0" xfId="2" applyFont="1" applyAlignment="1">
      <alignment horizontal="center" vertical="center"/>
    </xf>
    <xf numFmtId="0" fontId="0" fillId="0" borderId="0" xfId="2" applyNumberFormat="1" applyFont="1"/>
    <xf numFmtId="1" fontId="13" fillId="16" borderId="39" xfId="0" applyNumberFormat="1" applyFont="1" applyFill="1" applyBorder="1" applyAlignment="1">
      <alignment horizontal="center"/>
    </xf>
    <xf numFmtId="0" fontId="0" fillId="14" borderId="33" xfId="0" applyFill="1" applyBorder="1"/>
    <xf numFmtId="17" fontId="9" fillId="14" borderId="34" xfId="0" applyNumberFormat="1" applyFont="1" applyFill="1" applyBorder="1"/>
    <xf numFmtId="0" fontId="13" fillId="26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" fontId="13" fillId="14" borderId="26" xfId="0" applyNumberFormat="1" applyFont="1" applyFill="1" applyBorder="1" applyAlignment="1">
      <alignment horizontal="center" vertical="center"/>
    </xf>
    <xf numFmtId="171" fontId="13" fillId="14" borderId="26" xfId="0" applyNumberFormat="1" applyFont="1" applyFill="1" applyBorder="1" applyAlignment="1">
      <alignment vertical="center"/>
    </xf>
    <xf numFmtId="1" fontId="0" fillId="14" borderId="33" xfId="0" applyNumberFormat="1" applyFill="1" applyBorder="1" applyAlignment="1">
      <alignment horizontal="center"/>
    </xf>
    <xf numFmtId="171" fontId="0" fillId="14" borderId="43" xfId="2" applyNumberFormat="1" applyFont="1" applyFill="1" applyBorder="1"/>
    <xf numFmtId="171" fontId="0" fillId="14" borderId="43" xfId="0" applyNumberFormat="1" applyFill="1" applyBorder="1"/>
    <xf numFmtId="1" fontId="0" fillId="14" borderId="43" xfId="0" applyNumberFormat="1" applyFill="1" applyBorder="1" applyAlignment="1">
      <alignment horizontal="center" vertical="center"/>
    </xf>
    <xf numFmtId="167" fontId="0" fillId="14" borderId="43" xfId="0" applyNumberFormat="1" applyFill="1" applyBorder="1" applyAlignment="1">
      <alignment horizontal="center" vertical="center"/>
    </xf>
    <xf numFmtId="0" fontId="39" fillId="21" borderId="29" xfId="0" applyFont="1" applyFill="1" applyBorder="1" applyAlignment="1">
      <alignment horizontal="center" vertical="center"/>
    </xf>
    <xf numFmtId="17" fontId="9" fillId="16" borderId="34" xfId="0" applyNumberFormat="1" applyFont="1" applyFill="1" applyBorder="1"/>
    <xf numFmtId="1" fontId="0" fillId="16" borderId="33" xfId="0" applyNumberFormat="1" applyFill="1" applyBorder="1" applyAlignment="1">
      <alignment horizontal="center"/>
    </xf>
    <xf numFmtId="171" fontId="0" fillId="16" borderId="43" xfId="2" applyNumberFormat="1" applyFont="1" applyFill="1" applyBorder="1"/>
    <xf numFmtId="167" fontId="0" fillId="16" borderId="43" xfId="0" applyNumberFormat="1" applyFill="1" applyBorder="1" applyAlignment="1">
      <alignment horizontal="center" vertical="center"/>
    </xf>
    <xf numFmtId="171" fontId="0" fillId="16" borderId="43" xfId="0" applyNumberFormat="1" applyFill="1" applyBorder="1"/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5" fontId="9" fillId="0" borderId="0" xfId="2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2" applyFont="1"/>
    <xf numFmtId="167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9" fillId="14" borderId="43" xfId="2" applyNumberFormat="1" applyFont="1" applyFill="1" applyBorder="1" applyAlignment="1">
      <alignment horizontal="center" vertical="center"/>
    </xf>
    <xf numFmtId="1" fontId="9" fillId="16" borderId="43" xfId="2" applyNumberFormat="1" applyFont="1" applyFill="1" applyBorder="1" applyAlignment="1">
      <alignment horizontal="center" vertical="center"/>
    </xf>
    <xf numFmtId="0" fontId="39" fillId="25" borderId="29" xfId="0" applyFont="1" applyFill="1" applyBorder="1" applyAlignment="1">
      <alignment horizontal="center" vertical="center"/>
    </xf>
    <xf numFmtId="0" fontId="39" fillId="24" borderId="29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 wrapText="1"/>
    </xf>
    <xf numFmtId="9" fontId="0" fillId="16" borderId="43" xfId="1" applyFont="1" applyFill="1" applyBorder="1" applyAlignment="1">
      <alignment horizontal="center" vertical="center"/>
    </xf>
    <xf numFmtId="9" fontId="0" fillId="14" borderId="43" xfId="1" applyFont="1" applyFill="1" applyBorder="1" applyAlignment="1">
      <alignment horizontal="center" vertical="center"/>
    </xf>
    <xf numFmtId="9" fontId="13" fillId="14" borderId="26" xfId="1" applyFont="1" applyFill="1" applyBorder="1" applyAlignment="1">
      <alignment horizontal="center" vertical="center"/>
    </xf>
    <xf numFmtId="9" fontId="13" fillId="16" borderId="26" xfId="1" applyFont="1" applyFill="1" applyBorder="1" applyAlignment="1">
      <alignment horizontal="center"/>
    </xf>
    <xf numFmtId="9" fontId="0" fillId="14" borderId="33" xfId="1" applyFont="1" applyFill="1" applyBorder="1"/>
    <xf numFmtId="9" fontId="0" fillId="16" borderId="33" xfId="1" applyFont="1" applyFill="1" applyBorder="1"/>
    <xf numFmtId="9" fontId="13" fillId="14" borderId="29" xfId="1" applyFont="1" applyFill="1" applyBorder="1" applyAlignment="1">
      <alignment vertical="center"/>
    </xf>
    <xf numFmtId="9" fontId="13" fillId="16" borderId="29" xfId="1" applyFont="1" applyFill="1" applyBorder="1"/>
    <xf numFmtId="9" fontId="13" fillId="14" borderId="26" xfId="1" applyFont="1" applyFill="1" applyBorder="1" applyAlignment="1">
      <alignment vertical="center"/>
    </xf>
    <xf numFmtId="9" fontId="13" fillId="16" borderId="26" xfId="1" applyFont="1" applyFill="1" applyBorder="1"/>
    <xf numFmtId="9" fontId="0" fillId="26" borderId="0" xfId="1" applyFont="1" applyFill="1"/>
    <xf numFmtId="9" fontId="9" fillId="14" borderId="43" xfId="1" applyFont="1" applyFill="1" applyBorder="1"/>
    <xf numFmtId="9" fontId="9" fillId="16" borderId="43" xfId="1" applyFont="1" applyFill="1" applyBorder="1"/>
    <xf numFmtId="173" fontId="44" fillId="0" borderId="0" xfId="4" applyNumberFormat="1" applyFill="1" applyBorder="1" applyAlignment="1" applyProtection="1">
      <alignment horizontal="left" vertical="center"/>
    </xf>
    <xf numFmtId="9" fontId="9" fillId="0" borderId="0" xfId="1" applyFont="1" applyAlignment="1">
      <alignment horizontal="center" vertical="center"/>
    </xf>
    <xf numFmtId="172" fontId="9" fillId="0" borderId="0" xfId="1" applyNumberFormat="1" applyFont="1"/>
    <xf numFmtId="169" fontId="0" fillId="0" borderId="0" xfId="3" applyNumberFormat="1" applyFont="1" applyAlignment="1">
      <alignment horizontal="center"/>
    </xf>
    <xf numFmtId="1" fontId="13" fillId="16" borderId="32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48" fillId="32" borderId="0" xfId="0" applyFont="1" applyFill="1" applyAlignment="1">
      <alignment horizontal="center" vertical="center"/>
    </xf>
    <xf numFmtId="0" fontId="47" fillId="32" borderId="0" xfId="0" applyFont="1" applyFill="1" applyAlignment="1">
      <alignment horizontal="center" vertical="center" wrapText="1"/>
    </xf>
    <xf numFmtId="3" fontId="47" fillId="32" borderId="45" xfId="0" applyNumberFormat="1" applyFont="1" applyFill="1" applyBorder="1" applyAlignment="1">
      <alignment horizontal="center" vertical="center"/>
    </xf>
    <xf numFmtId="3" fontId="47" fillId="32" borderId="0" xfId="0" applyNumberFormat="1" applyFont="1" applyFill="1" applyAlignment="1">
      <alignment horizontal="center" vertical="center"/>
    </xf>
    <xf numFmtId="0" fontId="47" fillId="32" borderId="0" xfId="0" applyFont="1" applyFill="1" applyAlignment="1">
      <alignment vertical="center"/>
    </xf>
    <xf numFmtId="10" fontId="13" fillId="10" borderId="26" xfId="1" applyNumberFormat="1" applyFont="1" applyFill="1" applyBorder="1"/>
    <xf numFmtId="9" fontId="27" fillId="16" borderId="32" xfId="1" applyFont="1" applyFill="1" applyBorder="1" applyAlignment="1">
      <alignment horizontal="center" vertical="center" wrapText="1"/>
    </xf>
    <xf numFmtId="9" fontId="28" fillId="16" borderId="0" xfId="1" applyFont="1" applyFill="1" applyAlignment="1">
      <alignment horizontal="center" vertical="center"/>
    </xf>
    <xf numFmtId="9" fontId="27" fillId="16" borderId="35" xfId="1" applyFont="1" applyFill="1" applyBorder="1" applyAlignment="1">
      <alignment horizontal="center" vertical="center"/>
    </xf>
    <xf numFmtId="9" fontId="28" fillId="16" borderId="0" xfId="1" applyFont="1" applyFill="1" applyBorder="1" applyAlignment="1">
      <alignment horizontal="center" vertical="center"/>
    </xf>
    <xf numFmtId="9" fontId="28" fillId="16" borderId="35" xfId="1" applyFont="1" applyFill="1" applyBorder="1" applyAlignment="1">
      <alignment horizontal="center" vertical="center"/>
    </xf>
    <xf numFmtId="9" fontId="28" fillId="16" borderId="32" xfId="1" applyFont="1" applyFill="1" applyBorder="1" applyAlignment="1">
      <alignment horizontal="center" vertical="center"/>
    </xf>
    <xf numFmtId="9" fontId="28" fillId="16" borderId="36" xfId="1" applyFont="1" applyFill="1" applyBorder="1" applyAlignment="1">
      <alignment horizontal="center" vertical="center"/>
    </xf>
    <xf numFmtId="9" fontId="28" fillId="0" borderId="0" xfId="1" applyFont="1" applyAlignment="1">
      <alignment horizontal="center" vertical="center"/>
    </xf>
    <xf numFmtId="1" fontId="13" fillId="16" borderId="33" xfId="2" applyNumberFormat="1" applyFont="1" applyFill="1" applyBorder="1" applyAlignment="1">
      <alignment horizontal="center" vertical="center"/>
    </xf>
    <xf numFmtId="9" fontId="27" fillId="16" borderId="0" xfId="1" applyFont="1" applyFill="1" applyBorder="1" applyAlignment="1">
      <alignment horizontal="center" vertical="center"/>
    </xf>
    <xf numFmtId="9" fontId="27" fillId="16" borderId="34" xfId="1" applyFont="1" applyFill="1" applyBorder="1" applyAlignment="1">
      <alignment horizontal="center" vertical="center"/>
    </xf>
    <xf numFmtId="0" fontId="52" fillId="35" borderId="0" xfId="0" applyFont="1" applyFill="1" applyAlignment="1">
      <alignment horizontal="center" vertical="center"/>
    </xf>
    <xf numFmtId="0" fontId="9" fillId="16" borderId="0" xfId="0" applyFont="1" applyFill="1" applyAlignment="1">
      <alignment vertical="center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16" borderId="0" xfId="0" applyFill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16" borderId="32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13" fillId="16" borderId="35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vertical="center" wrapText="1"/>
    </xf>
    <xf numFmtId="0" fontId="0" fillId="32" borderId="0" xfId="0" applyFill="1" applyAlignment="1">
      <alignment horizontal="center"/>
    </xf>
    <xf numFmtId="49" fontId="4" fillId="3" borderId="26" xfId="0" applyNumberFormat="1" applyFont="1" applyFill="1" applyBorder="1" applyAlignment="1">
      <alignment horizontal="left" vertical="center"/>
    </xf>
    <xf numFmtId="49" fontId="3" fillId="33" borderId="38" xfId="0" applyNumberFormat="1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55" fillId="0" borderId="0" xfId="0" applyFont="1"/>
    <xf numFmtId="165" fontId="55" fillId="0" borderId="0" xfId="2" applyFont="1" applyAlignment="1">
      <alignment horizontal="center" vertical="center"/>
    </xf>
    <xf numFmtId="165" fontId="55" fillId="0" borderId="0" xfId="2" applyFont="1"/>
    <xf numFmtId="1" fontId="55" fillId="0" borderId="0" xfId="0" applyNumberFormat="1" applyFont="1" applyAlignment="1">
      <alignment horizontal="center" vertical="center"/>
    </xf>
    <xf numFmtId="167" fontId="55" fillId="0" borderId="0" xfId="0" applyNumberFormat="1" applyFont="1" applyAlignment="1">
      <alignment horizontal="center" vertical="center"/>
    </xf>
    <xf numFmtId="0" fontId="0" fillId="10" borderId="24" xfId="0" applyFill="1" applyBorder="1"/>
    <xf numFmtId="0" fontId="0" fillId="10" borderId="32" xfId="0" applyFill="1" applyBorder="1"/>
    <xf numFmtId="0" fontId="0" fillId="10" borderId="25" xfId="0" applyFill="1" applyBorder="1"/>
    <xf numFmtId="0" fontId="57" fillId="10" borderId="33" xfId="0" applyFont="1" applyFill="1" applyBorder="1"/>
    <xf numFmtId="10" fontId="58" fillId="10" borderId="0" xfId="1" applyNumberFormat="1" applyFont="1" applyFill="1" applyBorder="1"/>
    <xf numFmtId="165" fontId="57" fillId="10" borderId="0" xfId="0" applyNumberFormat="1" applyFont="1" applyFill="1"/>
    <xf numFmtId="0" fontId="57" fillId="10" borderId="34" xfId="0" applyFont="1" applyFill="1" applyBorder="1"/>
    <xf numFmtId="0" fontId="56" fillId="10" borderId="0" xfId="0" applyFont="1" applyFill="1"/>
    <xf numFmtId="0" fontId="57" fillId="10" borderId="27" xfId="0" applyFont="1" applyFill="1" applyBorder="1"/>
    <xf numFmtId="0" fontId="57" fillId="10" borderId="35" xfId="0" applyFont="1" applyFill="1" applyBorder="1"/>
    <xf numFmtId="0" fontId="57" fillId="10" borderId="28" xfId="0" applyFont="1" applyFill="1" applyBorder="1"/>
    <xf numFmtId="167" fontId="56" fillId="10" borderId="0" xfId="0" applyNumberFormat="1" applyFont="1" applyFill="1"/>
    <xf numFmtId="171" fontId="0" fillId="16" borderId="41" xfId="0" applyNumberFormat="1" applyFill="1" applyBorder="1"/>
    <xf numFmtId="9" fontId="0" fillId="16" borderId="41" xfId="1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60" fillId="0" borderId="0" xfId="0" applyFont="1"/>
    <xf numFmtId="0" fontId="60" fillId="0" borderId="0" xfId="0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171" fontId="0" fillId="0" borderId="0" xfId="2" applyNumberFormat="1" applyFont="1"/>
    <xf numFmtId="171" fontId="9" fillId="16" borderId="43" xfId="2" applyNumberFormat="1" applyFont="1" applyFill="1" applyBorder="1"/>
    <xf numFmtId="171" fontId="9" fillId="14" borderId="43" xfId="2" applyNumberFormat="1" applyFont="1" applyFill="1" applyBorder="1"/>
    <xf numFmtId="171" fontId="0" fillId="16" borderId="43" xfId="0" applyNumberFormat="1" applyFill="1" applyBorder="1" applyAlignment="1">
      <alignment horizontal="center"/>
    </xf>
    <xf numFmtId="171" fontId="0" fillId="16" borderId="0" xfId="2" applyNumberFormat="1" applyFont="1" applyFill="1" applyBorder="1"/>
    <xf numFmtId="171" fontId="0" fillId="14" borderId="43" xfId="0" applyNumberFormat="1" applyFill="1" applyBorder="1" applyAlignment="1">
      <alignment horizontal="center"/>
    </xf>
    <xf numFmtId="171" fontId="0" fillId="14" borderId="0" xfId="2" applyNumberFormat="1" applyFont="1" applyFill="1" applyBorder="1"/>
    <xf numFmtId="171" fontId="44" fillId="16" borderId="43" xfId="2" applyNumberFormat="1" applyFont="1" applyFill="1" applyBorder="1"/>
    <xf numFmtId="171" fontId="13" fillId="14" borderId="26" xfId="2" applyNumberFormat="1" applyFont="1" applyFill="1" applyBorder="1" applyAlignment="1">
      <alignment vertical="center"/>
    </xf>
    <xf numFmtId="171" fontId="0" fillId="16" borderId="0" xfId="0" applyNumberFormat="1" applyFill="1"/>
    <xf numFmtId="171" fontId="0" fillId="16" borderId="0" xfId="0" applyNumberFormat="1" applyFill="1" applyAlignment="1">
      <alignment horizontal="center" vertical="center"/>
    </xf>
    <xf numFmtId="171" fontId="0" fillId="16" borderId="0" xfId="2" applyNumberFormat="1" applyFont="1" applyFill="1" applyBorder="1" applyAlignment="1">
      <alignment vertical="center"/>
    </xf>
    <xf numFmtId="171" fontId="0" fillId="16" borderId="0" xfId="2" applyNumberFormat="1" applyFont="1" applyFill="1" applyBorder="1" applyAlignment="1">
      <alignment horizontal="center" vertical="center"/>
    </xf>
    <xf numFmtId="171" fontId="0" fillId="16" borderId="35" xfId="0" applyNumberFormat="1" applyFill="1" applyBorder="1"/>
    <xf numFmtId="171" fontId="0" fillId="16" borderId="35" xfId="0" applyNumberFormat="1" applyFill="1" applyBorder="1" applyAlignment="1">
      <alignment horizontal="center" vertical="center"/>
    </xf>
    <xf numFmtId="171" fontId="13" fillId="16" borderId="0" xfId="2" applyNumberFormat="1" applyFont="1" applyFill="1" applyBorder="1" applyAlignment="1">
      <alignment horizontal="center" vertical="center"/>
    </xf>
    <xf numFmtId="171" fontId="0" fillId="16" borderId="32" xfId="0" applyNumberFormat="1" applyFill="1" applyBorder="1"/>
    <xf numFmtId="171" fontId="0" fillId="16" borderId="32" xfId="0" applyNumberFormat="1" applyFill="1" applyBorder="1" applyAlignment="1">
      <alignment horizontal="center" vertical="center"/>
    </xf>
    <xf numFmtId="171" fontId="0" fillId="16" borderId="36" xfId="0" applyNumberFormat="1" applyFill="1" applyBorder="1"/>
    <xf numFmtId="171" fontId="0" fillId="16" borderId="36" xfId="0" applyNumberFormat="1" applyFill="1" applyBorder="1" applyAlignment="1">
      <alignment horizontal="center" vertical="center"/>
    </xf>
    <xf numFmtId="171" fontId="13" fillId="16" borderId="35" xfId="2" applyNumberFormat="1" applyFont="1" applyFill="1" applyBorder="1"/>
    <xf numFmtId="171" fontId="9" fillId="16" borderId="41" xfId="2" applyNumberFormat="1" applyFont="1" applyFill="1" applyBorder="1"/>
    <xf numFmtId="171" fontId="9" fillId="16" borderId="34" xfId="2" applyNumberFormat="1" applyFont="1" applyFill="1" applyBorder="1"/>
    <xf numFmtId="171" fontId="0" fillId="16" borderId="33" xfId="2" applyNumberFormat="1" applyFont="1" applyFill="1" applyBorder="1"/>
    <xf numFmtId="171" fontId="9" fillId="14" borderId="34" xfId="2" applyNumberFormat="1" applyFont="1" applyFill="1" applyBorder="1"/>
    <xf numFmtId="171" fontId="0" fillId="14" borderId="33" xfId="2" applyNumberFormat="1" applyFont="1" applyFill="1" applyBorder="1"/>
    <xf numFmtId="171" fontId="13" fillId="14" borderId="36" xfId="0" applyNumberFormat="1" applyFont="1" applyFill="1" applyBorder="1" applyAlignment="1">
      <alignment vertical="center"/>
    </xf>
    <xf numFmtId="171" fontId="13" fillId="16" borderId="37" xfId="0" applyNumberFormat="1" applyFont="1" applyFill="1" applyBorder="1"/>
    <xf numFmtId="171" fontId="13" fillId="14" borderId="29" xfId="0" applyNumberFormat="1" applyFont="1" applyFill="1" applyBorder="1" applyAlignment="1">
      <alignment vertical="center"/>
    </xf>
    <xf numFmtId="171" fontId="13" fillId="16" borderId="29" xfId="0" applyNumberFormat="1" applyFont="1" applyFill="1" applyBorder="1"/>
    <xf numFmtId="171" fontId="0" fillId="16" borderId="33" xfId="0" applyNumberFormat="1" applyFill="1" applyBorder="1"/>
    <xf numFmtId="171" fontId="0" fillId="14" borderId="33" xfId="0" applyNumberFormat="1" applyFill="1" applyBorder="1"/>
    <xf numFmtId="171" fontId="13" fillId="16" borderId="27" xfId="2" applyNumberFormat="1" applyFont="1" applyFill="1" applyBorder="1" applyAlignment="1">
      <alignment horizontal="center" vertical="center"/>
    </xf>
    <xf numFmtId="171" fontId="0" fillId="16" borderId="33" xfId="0" applyNumberFormat="1" applyFill="1" applyBorder="1" applyAlignment="1">
      <alignment horizontal="center" vertical="center"/>
    </xf>
    <xf numFmtId="171" fontId="0" fillId="16" borderId="33" xfId="2" applyNumberFormat="1" applyFont="1" applyFill="1" applyBorder="1" applyAlignment="1">
      <alignment horizontal="center" vertical="center"/>
    </xf>
    <xf numFmtId="171" fontId="0" fillId="16" borderId="28" xfId="0" applyNumberFormat="1" applyFill="1" applyBorder="1" applyAlignment="1">
      <alignment horizontal="center" vertical="center"/>
    </xf>
    <xf numFmtId="171" fontId="0" fillId="16" borderId="27" xfId="0" applyNumberFormat="1" applyFill="1" applyBorder="1" applyAlignment="1">
      <alignment horizontal="center" vertical="center"/>
    </xf>
    <xf numFmtId="171" fontId="13" fillId="16" borderId="33" xfId="2" applyNumberFormat="1" applyFont="1" applyFill="1" applyBorder="1" applyAlignment="1">
      <alignment horizontal="center" vertical="center"/>
    </xf>
    <xf numFmtId="171" fontId="0" fillId="16" borderId="25" xfId="0" applyNumberFormat="1" applyFill="1" applyBorder="1" applyAlignment="1">
      <alignment horizontal="center" vertical="center"/>
    </xf>
    <xf numFmtId="171" fontId="0" fillId="16" borderId="24" xfId="0" applyNumberFormat="1" applyFill="1" applyBorder="1" applyAlignment="1">
      <alignment horizontal="center" vertical="center"/>
    </xf>
    <xf numFmtId="171" fontId="0" fillId="16" borderId="37" xfId="0" applyNumberFormat="1" applyFill="1" applyBorder="1" applyAlignment="1">
      <alignment horizontal="center" vertical="center"/>
    </xf>
    <xf numFmtId="171" fontId="0" fillId="16" borderId="29" xfId="0" applyNumberFormat="1" applyFill="1" applyBorder="1" applyAlignment="1">
      <alignment horizontal="center" vertical="center"/>
    </xf>
    <xf numFmtId="171" fontId="13" fillId="16" borderId="29" xfId="2" applyNumberFormat="1" applyFont="1" applyFill="1" applyBorder="1" applyAlignment="1">
      <alignment horizontal="center" vertical="center"/>
    </xf>
    <xf numFmtId="171" fontId="0" fillId="16" borderId="43" xfId="0" applyNumberFormat="1" applyFill="1" applyBorder="1" applyAlignment="1">
      <alignment horizontal="center" vertical="center"/>
    </xf>
    <xf numFmtId="171" fontId="0" fillId="16" borderId="39" xfId="0" applyNumberFormat="1" applyFill="1" applyBorder="1" applyAlignment="1">
      <alignment horizontal="center" vertical="center"/>
    </xf>
    <xf numFmtId="171" fontId="0" fillId="16" borderId="41" xfId="0" applyNumberFormat="1" applyFill="1" applyBorder="1" applyAlignment="1">
      <alignment horizontal="center" vertical="center"/>
    </xf>
    <xf numFmtId="171" fontId="0" fillId="16" borderId="26" xfId="0" applyNumberFormat="1" applyFill="1" applyBorder="1" applyAlignment="1">
      <alignment horizontal="center" vertical="center"/>
    </xf>
    <xf numFmtId="171" fontId="0" fillId="16" borderId="35" xfId="2" applyNumberFormat="1" applyFont="1" applyFill="1" applyBorder="1" applyAlignment="1">
      <alignment horizontal="center" vertical="center"/>
    </xf>
    <xf numFmtId="171" fontId="0" fillId="16" borderId="32" xfId="2" applyNumberFormat="1" applyFont="1" applyFill="1" applyBorder="1" applyAlignment="1">
      <alignment horizontal="center" vertical="center"/>
    </xf>
    <xf numFmtId="171" fontId="0" fillId="16" borderId="36" xfId="2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2" applyNumberFormat="1" applyFont="1" applyAlignment="1">
      <alignment horizontal="center" vertical="center"/>
    </xf>
    <xf numFmtId="171" fontId="0" fillId="0" borderId="0" xfId="0" applyNumberFormat="1"/>
    <xf numFmtId="165" fontId="13" fillId="16" borderId="35" xfId="2" applyFont="1" applyFill="1" applyBorder="1" applyAlignment="1">
      <alignment horizontal="center" vertical="center"/>
    </xf>
    <xf numFmtId="165" fontId="0" fillId="16" borderId="35" xfId="2" applyFont="1" applyFill="1" applyBorder="1" applyAlignment="1">
      <alignment horizontal="center" vertical="center"/>
    </xf>
    <xf numFmtId="165" fontId="13" fillId="16" borderId="0" xfId="2" applyFont="1" applyFill="1" applyBorder="1" applyAlignment="1">
      <alignment horizontal="center" vertical="center"/>
    </xf>
    <xf numFmtId="165" fontId="0" fillId="16" borderId="32" xfId="2" applyFont="1" applyFill="1" applyBorder="1" applyAlignment="1">
      <alignment horizontal="center" vertical="center"/>
    </xf>
    <xf numFmtId="165" fontId="0" fillId="16" borderId="36" xfId="2" applyFont="1" applyFill="1" applyBorder="1" applyAlignment="1">
      <alignment horizontal="center" vertical="center"/>
    </xf>
    <xf numFmtId="171" fontId="0" fillId="26" borderId="32" xfId="2" applyNumberFormat="1" applyFont="1" applyFill="1" applyBorder="1" applyAlignment="1">
      <alignment horizontal="center" vertical="center"/>
    </xf>
    <xf numFmtId="171" fontId="9" fillId="16" borderId="39" xfId="2" applyNumberFormat="1" applyFont="1" applyFill="1" applyBorder="1" applyAlignment="1">
      <alignment horizontal="center" vertical="center" wrapText="1"/>
    </xf>
    <xf numFmtId="171" fontId="9" fillId="16" borderId="43" xfId="2" applyNumberFormat="1" applyFont="1" applyFill="1" applyBorder="1" applyAlignment="1">
      <alignment horizontal="center" vertical="center"/>
    </xf>
    <xf numFmtId="171" fontId="9" fillId="14" borderId="43" xfId="2" applyNumberFormat="1" applyFont="1" applyFill="1" applyBorder="1" applyAlignment="1">
      <alignment horizontal="center" vertical="center"/>
    </xf>
    <xf numFmtId="171" fontId="13" fillId="14" borderId="26" xfId="2" applyNumberFormat="1" applyFont="1" applyFill="1" applyBorder="1" applyAlignment="1">
      <alignment horizontal="center" vertical="center"/>
    </xf>
    <xf numFmtId="171" fontId="0" fillId="26" borderId="0" xfId="2" applyNumberFormat="1" applyFont="1" applyFill="1" applyAlignment="1">
      <alignment horizontal="center" vertical="center"/>
    </xf>
    <xf numFmtId="172" fontId="0" fillId="16" borderId="41" xfId="1" applyNumberFormat="1" applyFont="1" applyFill="1" applyBorder="1" applyAlignment="1">
      <alignment horizontal="center" vertical="center"/>
    </xf>
    <xf numFmtId="172" fontId="0" fillId="16" borderId="43" xfId="1" applyNumberFormat="1" applyFont="1" applyFill="1" applyBorder="1" applyAlignment="1">
      <alignment horizontal="center" vertical="center"/>
    </xf>
    <xf numFmtId="172" fontId="0" fillId="14" borderId="43" xfId="1" applyNumberFormat="1" applyFont="1" applyFill="1" applyBorder="1" applyAlignment="1">
      <alignment horizontal="center" vertical="center"/>
    </xf>
    <xf numFmtId="172" fontId="13" fillId="14" borderId="26" xfId="1" applyNumberFormat="1" applyFont="1" applyFill="1" applyBorder="1" applyAlignment="1">
      <alignment horizontal="center" vertical="center"/>
    </xf>
    <xf numFmtId="172" fontId="13" fillId="16" borderId="26" xfId="1" applyNumberFormat="1" applyFont="1" applyFill="1" applyBorder="1" applyAlignment="1">
      <alignment horizontal="center"/>
    </xf>
    <xf numFmtId="0" fontId="0" fillId="0" borderId="0" xfId="1" applyNumberFormat="1" applyFont="1"/>
    <xf numFmtId="0" fontId="27" fillId="16" borderId="0" xfId="2" applyNumberFormat="1" applyFont="1" applyFill="1" applyBorder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71" fontId="44" fillId="14" borderId="43" xfId="2" applyNumberFormat="1" applyFont="1" applyFill="1" applyBorder="1"/>
    <xf numFmtId="9" fontId="2" fillId="2" borderId="0" xfId="1" applyFont="1" applyFill="1" applyAlignment="1">
      <alignment horizontal="left"/>
    </xf>
    <xf numFmtId="0" fontId="16" fillId="12" borderId="29" xfId="0" applyFont="1" applyFill="1" applyBorder="1" applyAlignment="1">
      <alignment vertical="center" wrapText="1"/>
    </xf>
    <xf numFmtId="0" fontId="16" fillId="38" borderId="26" xfId="0" applyFont="1" applyFill="1" applyBorder="1" applyAlignment="1">
      <alignment horizontal="left" vertical="center" wrapText="1"/>
    </xf>
    <xf numFmtId="168" fontId="16" fillId="38" borderId="26" xfId="0" applyNumberFormat="1" applyFont="1" applyFill="1" applyBorder="1" applyAlignment="1">
      <alignment horizontal="right" vertical="center" wrapText="1"/>
    </xf>
    <xf numFmtId="175" fontId="16" fillId="38" borderId="26" xfId="0" applyNumberFormat="1" applyFont="1" applyFill="1" applyBorder="1" applyAlignment="1">
      <alignment horizontal="right" vertical="center" wrapText="1"/>
    </xf>
    <xf numFmtId="3" fontId="16" fillId="38" borderId="26" xfId="0" applyNumberFormat="1" applyFont="1" applyFill="1" applyBorder="1" applyAlignment="1">
      <alignment horizontal="right" vertical="center" wrapText="1"/>
    </xf>
    <xf numFmtId="0" fontId="16" fillId="13" borderId="26" xfId="0" applyFont="1" applyFill="1" applyBorder="1" applyAlignment="1">
      <alignment horizontal="left" vertical="center" wrapText="1"/>
    </xf>
    <xf numFmtId="168" fontId="16" fillId="13" borderId="26" xfId="0" applyNumberFormat="1" applyFont="1" applyFill="1" applyBorder="1" applyAlignment="1">
      <alignment horizontal="right" vertical="center" wrapText="1"/>
    </xf>
    <xf numFmtId="175" fontId="62" fillId="13" borderId="26" xfId="0" applyNumberFormat="1" applyFont="1" applyFill="1" applyBorder="1" applyAlignment="1">
      <alignment horizontal="right" vertical="center" wrapText="1"/>
    </xf>
    <xf numFmtId="3" fontId="16" fillId="13" borderId="26" xfId="0" applyNumberFormat="1" applyFont="1" applyFill="1" applyBorder="1" applyAlignment="1">
      <alignment horizontal="right" vertical="center" wrapText="1"/>
    </xf>
    <xf numFmtId="175" fontId="62" fillId="38" borderId="26" xfId="0" applyNumberFormat="1" applyFont="1" applyFill="1" applyBorder="1" applyAlignment="1">
      <alignment horizontal="right" vertical="center" wrapText="1"/>
    </xf>
    <xf numFmtId="3" fontId="62" fillId="38" borderId="26" xfId="0" applyNumberFormat="1" applyFont="1" applyFill="1" applyBorder="1" applyAlignment="1">
      <alignment horizontal="right" vertical="center" wrapText="1"/>
    </xf>
    <xf numFmtId="175" fontId="16" fillId="13" borderId="26" xfId="0" applyNumberFormat="1" applyFont="1" applyFill="1" applyBorder="1" applyAlignment="1">
      <alignment horizontal="right" vertical="center" wrapText="1"/>
    </xf>
    <xf numFmtId="3" fontId="62" fillId="13" borderId="26" xfId="0" applyNumberFormat="1" applyFont="1" applyFill="1" applyBorder="1" applyAlignment="1">
      <alignment horizontal="right" vertical="center" wrapText="1"/>
    </xf>
    <xf numFmtId="3" fontId="16" fillId="38" borderId="26" xfId="0" applyNumberFormat="1" applyFont="1" applyFill="1" applyBorder="1" applyAlignment="1">
      <alignment horizontal="left" vertical="center" wrapText="1"/>
    </xf>
    <xf numFmtId="3" fontId="16" fillId="13" borderId="26" xfId="0" applyNumberFormat="1" applyFont="1" applyFill="1" applyBorder="1" applyAlignment="1">
      <alignment horizontal="left" vertical="center" wrapText="1"/>
    </xf>
    <xf numFmtId="0" fontId="16" fillId="13" borderId="5" xfId="0" applyFont="1" applyFill="1" applyBorder="1" applyAlignment="1">
      <alignment horizontal="left" vertical="center" wrapText="1"/>
    </xf>
    <xf numFmtId="168" fontId="16" fillId="13" borderId="58" xfId="0" applyNumberFormat="1" applyFont="1" applyFill="1" applyBorder="1" applyAlignment="1">
      <alignment horizontal="right" vertical="center" wrapText="1"/>
    </xf>
    <xf numFmtId="175" fontId="16" fillId="13" borderId="58" xfId="0" applyNumberFormat="1" applyFont="1" applyFill="1" applyBorder="1" applyAlignment="1">
      <alignment horizontal="right" vertical="center" wrapText="1"/>
    </xf>
    <xf numFmtId="3" fontId="16" fillId="13" borderId="58" xfId="0" applyNumberFormat="1" applyFont="1" applyFill="1" applyBorder="1" applyAlignment="1">
      <alignment horizontal="right" vertical="center" wrapText="1"/>
    </xf>
    <xf numFmtId="0" fontId="63" fillId="0" borderId="0" xfId="0" applyFont="1"/>
    <xf numFmtId="168" fontId="16" fillId="13" borderId="26" xfId="0" applyNumberFormat="1" applyFont="1" applyFill="1" applyBorder="1" applyAlignment="1">
      <alignment horizontal="left" vertical="center" wrapText="1"/>
    </xf>
    <xf numFmtId="168" fontId="16" fillId="38" borderId="26" xfId="0" applyNumberFormat="1" applyFont="1" applyFill="1" applyBorder="1" applyAlignment="1">
      <alignment horizontal="left" vertical="center" wrapText="1"/>
    </xf>
    <xf numFmtId="10" fontId="16" fillId="0" borderId="26" xfId="0" applyNumberFormat="1" applyFont="1" applyBorder="1"/>
    <xf numFmtId="0" fontId="2" fillId="34" borderId="0" xfId="0" applyFont="1" applyFill="1" applyAlignment="1">
      <alignment horizontal="left"/>
    </xf>
    <xf numFmtId="0" fontId="3" fillId="3" borderId="53" xfId="0" applyFont="1" applyFill="1" applyBorder="1" applyAlignment="1">
      <alignment horizontal="center" vertical="center" wrapText="1"/>
    </xf>
    <xf numFmtId="0" fontId="3" fillId="33" borderId="53" xfId="0" applyFont="1" applyFill="1" applyBorder="1" applyAlignment="1">
      <alignment horizontal="center" vertical="center" wrapText="1"/>
    </xf>
    <xf numFmtId="49" fontId="3" fillId="3" borderId="48" xfId="0" applyNumberFormat="1" applyFont="1" applyFill="1" applyBorder="1" applyAlignment="1">
      <alignment horizontal="center" vertical="center" wrapText="1"/>
    </xf>
    <xf numFmtId="49" fontId="3" fillId="3" borderId="49" xfId="0" applyNumberFormat="1" applyFont="1" applyFill="1" applyBorder="1" applyAlignment="1">
      <alignment horizontal="center" vertical="center" wrapText="1"/>
    </xf>
    <xf numFmtId="49" fontId="3" fillId="34" borderId="49" xfId="0" applyNumberFormat="1" applyFont="1" applyFill="1" applyBorder="1" applyAlignment="1">
      <alignment horizontal="center" vertical="center" wrapText="1"/>
    </xf>
    <xf numFmtId="49" fontId="3" fillId="3" borderId="50" xfId="0" applyNumberFormat="1" applyFont="1" applyFill="1" applyBorder="1" applyAlignment="1">
      <alignment horizontal="center" vertical="center" wrapText="1"/>
    </xf>
    <xf numFmtId="49" fontId="3" fillId="3" borderId="42" xfId="0" applyNumberFormat="1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3" borderId="54" xfId="0" applyFont="1" applyFill="1" applyBorder="1" applyAlignment="1">
      <alignment horizontal="center" vertical="center" wrapText="1"/>
    </xf>
    <xf numFmtId="49" fontId="4" fillId="34" borderId="2" xfId="0" applyNumberFormat="1" applyFont="1" applyFill="1" applyBorder="1" applyAlignment="1">
      <alignment horizontal="left"/>
    </xf>
    <xf numFmtId="1" fontId="2" fillId="34" borderId="0" xfId="0" applyNumberFormat="1" applyFont="1" applyFill="1" applyAlignment="1">
      <alignment horizontal="center"/>
    </xf>
    <xf numFmtId="1" fontId="2" fillId="2" borderId="11" xfId="0" applyNumberFormat="1" applyFont="1" applyFill="1" applyBorder="1" applyAlignment="1">
      <alignment horizontal="center"/>
    </xf>
    <xf numFmtId="1" fontId="2" fillId="2" borderId="2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33" borderId="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1" fontId="2" fillId="2" borderId="2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1" fontId="2" fillId="33" borderId="10" xfId="0" applyNumberFormat="1" applyFont="1" applyFill="1" applyBorder="1" applyAlignment="1">
      <alignment horizontal="center"/>
    </xf>
    <xf numFmtId="1" fontId="2" fillId="2" borderId="23" xfId="0" applyNumberFormat="1" applyFont="1" applyFill="1" applyBorder="1" applyAlignment="1">
      <alignment horizontal="center"/>
    </xf>
    <xf numFmtId="1" fontId="2" fillId="33" borderId="46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3" borderId="0" xfId="0" applyFont="1" applyFill="1" applyAlignment="1">
      <alignment horizontal="center"/>
    </xf>
    <xf numFmtId="49" fontId="3" fillId="3" borderId="38" xfId="0" applyNumberFormat="1" applyFont="1" applyFill="1" applyBorder="1" applyAlignment="1">
      <alignment horizontal="center" vertical="center" wrapText="1"/>
    </xf>
    <xf numFmtId="49" fontId="3" fillId="3" borderId="38" xfId="0" applyNumberFormat="1" applyFont="1" applyFill="1" applyBorder="1" applyAlignment="1">
      <alignment horizontal="left" vertical="center" wrapText="1"/>
    </xf>
    <xf numFmtId="49" fontId="4" fillId="3" borderId="26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49" fontId="4" fillId="3" borderId="29" xfId="0" applyNumberFormat="1" applyFont="1" applyFill="1" applyBorder="1" applyAlignment="1">
      <alignment horizontal="center" vertical="center"/>
    </xf>
    <xf numFmtId="0" fontId="2" fillId="33" borderId="21" xfId="0" applyFont="1" applyFill="1" applyBorder="1" applyAlignment="1">
      <alignment horizontal="center"/>
    </xf>
    <xf numFmtId="167" fontId="2" fillId="2" borderId="21" xfId="0" applyNumberFormat="1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3" fillId="16" borderId="26" xfId="0" applyFont="1" applyFill="1" applyBorder="1" applyAlignment="1">
      <alignment horizontal="left"/>
    </xf>
    <xf numFmtId="0" fontId="9" fillId="16" borderId="0" xfId="0" applyFont="1" applyFill="1" applyAlignment="1">
      <alignment horizontal="right" vertical="center"/>
    </xf>
    <xf numFmtId="0" fontId="13" fillId="14" borderId="26" xfId="0" applyFont="1" applyFill="1" applyBorder="1" applyAlignment="1">
      <alignment horizontal="left" vertical="center"/>
    </xf>
    <xf numFmtId="0" fontId="39" fillId="23" borderId="29" xfId="0" applyFont="1" applyFill="1" applyBorder="1" applyAlignment="1">
      <alignment horizontal="center" vertical="center"/>
    </xf>
    <xf numFmtId="0" fontId="39" fillId="23" borderId="36" xfId="0" applyFont="1" applyFill="1" applyBorder="1" applyAlignment="1">
      <alignment horizontal="center" vertical="center"/>
    </xf>
    <xf numFmtId="0" fontId="39" fillId="23" borderId="37" xfId="0" applyFont="1" applyFill="1" applyBorder="1" applyAlignment="1">
      <alignment horizontal="center" vertical="center"/>
    </xf>
    <xf numFmtId="0" fontId="38" fillId="16" borderId="29" xfId="0" applyFont="1" applyFill="1" applyBorder="1" applyAlignment="1">
      <alignment horizontal="center" vertical="center" wrapText="1"/>
    </xf>
    <xf numFmtId="0" fontId="38" fillId="16" borderId="37" xfId="0" applyFont="1" applyFill="1" applyBorder="1" applyAlignment="1">
      <alignment horizontal="center" vertical="center" wrapText="1"/>
    </xf>
    <xf numFmtId="0" fontId="39" fillId="22" borderId="29" xfId="0" applyFont="1" applyFill="1" applyBorder="1" applyAlignment="1">
      <alignment horizontal="center" vertical="center"/>
    </xf>
    <xf numFmtId="0" fontId="39" fillId="22" borderId="36" xfId="0" applyFont="1" applyFill="1" applyBorder="1" applyAlignment="1">
      <alignment horizontal="center" vertical="center"/>
    </xf>
    <xf numFmtId="0" fontId="39" fillId="22" borderId="37" xfId="0" applyFont="1" applyFill="1" applyBorder="1" applyAlignment="1">
      <alignment horizontal="center" vertical="center"/>
    </xf>
    <xf numFmtId="0" fontId="34" fillId="16" borderId="29" xfId="0" applyFont="1" applyFill="1" applyBorder="1" applyAlignment="1">
      <alignment horizontal="left" vertical="center"/>
    </xf>
    <xf numFmtId="0" fontId="34" fillId="16" borderId="36" xfId="0" applyFont="1" applyFill="1" applyBorder="1" applyAlignment="1">
      <alignment horizontal="left" vertical="center"/>
    </xf>
    <xf numFmtId="0" fontId="34" fillId="16" borderId="37" xfId="0" applyFont="1" applyFill="1" applyBorder="1" applyAlignment="1">
      <alignment horizontal="left" vertical="center"/>
    </xf>
    <xf numFmtId="0" fontId="18" fillId="17" borderId="21" xfId="0" applyFont="1" applyFill="1" applyBorder="1" applyAlignment="1">
      <alignment horizontal="center" vertical="center"/>
    </xf>
    <xf numFmtId="0" fontId="18" fillId="17" borderId="23" xfId="0" applyFon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17" xfId="0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textRotation="90"/>
    </xf>
    <xf numFmtId="0" fontId="19" fillId="18" borderId="22" xfId="0" applyFont="1" applyFill="1" applyBorder="1" applyAlignment="1">
      <alignment horizontal="center" vertical="center" textRotation="90"/>
    </xf>
    <xf numFmtId="0" fontId="19" fillId="18" borderId="23" xfId="0" applyFont="1" applyFill="1" applyBorder="1" applyAlignment="1">
      <alignment horizontal="center" vertical="center" textRotation="90"/>
    </xf>
    <xf numFmtId="0" fontId="39" fillId="25" borderId="29" xfId="0" applyFont="1" applyFill="1" applyBorder="1" applyAlignment="1">
      <alignment horizontal="center" vertical="center"/>
    </xf>
    <xf numFmtId="0" fontId="39" fillId="25" borderId="36" xfId="0" applyFont="1" applyFill="1" applyBorder="1" applyAlignment="1">
      <alignment horizontal="center" vertical="center"/>
    </xf>
    <xf numFmtId="0" fontId="39" fillId="25" borderId="37" xfId="0" applyFont="1" applyFill="1" applyBorder="1" applyAlignment="1">
      <alignment horizontal="center" vertical="center"/>
    </xf>
    <xf numFmtId="0" fontId="9" fillId="16" borderId="27" xfId="0" applyFont="1" applyFill="1" applyBorder="1" applyAlignment="1">
      <alignment horizontal="right" vertical="center"/>
    </xf>
    <xf numFmtId="0" fontId="9" fillId="16" borderId="35" xfId="0" applyFont="1" applyFill="1" applyBorder="1" applyAlignment="1">
      <alignment horizontal="right" vertical="center"/>
    </xf>
    <xf numFmtId="0" fontId="9" fillId="16" borderId="28" xfId="0" applyFont="1" applyFill="1" applyBorder="1" applyAlignment="1">
      <alignment horizontal="right" vertical="center"/>
    </xf>
    <xf numFmtId="0" fontId="34" fillId="16" borderId="26" xfId="0" applyFont="1" applyFill="1" applyBorder="1" applyAlignment="1">
      <alignment horizontal="left" vertical="center"/>
    </xf>
    <xf numFmtId="0" fontId="39" fillId="26" borderId="26" xfId="0" applyFont="1" applyFill="1" applyBorder="1" applyAlignment="1">
      <alignment horizontal="center" vertical="center"/>
    </xf>
    <xf numFmtId="0" fontId="39" fillId="37" borderId="36" xfId="0" applyFont="1" applyFill="1" applyBorder="1" applyAlignment="1">
      <alignment horizontal="center" vertical="center"/>
    </xf>
    <xf numFmtId="0" fontId="39" fillId="37" borderId="37" xfId="0" applyFont="1" applyFill="1" applyBorder="1" applyAlignment="1">
      <alignment horizontal="center" vertical="center"/>
    </xf>
    <xf numFmtId="0" fontId="39" fillId="21" borderId="29" xfId="0" applyFont="1" applyFill="1" applyBorder="1" applyAlignment="1">
      <alignment horizontal="center" vertical="center"/>
    </xf>
    <xf numFmtId="0" fontId="39" fillId="21" borderId="36" xfId="0" applyFont="1" applyFill="1" applyBorder="1" applyAlignment="1">
      <alignment horizontal="center" vertical="center"/>
    </xf>
    <xf numFmtId="0" fontId="39" fillId="21" borderId="37" xfId="0" applyFont="1" applyFill="1" applyBorder="1" applyAlignment="1">
      <alignment horizontal="center" vertical="center"/>
    </xf>
    <xf numFmtId="0" fontId="39" fillId="24" borderId="29" xfId="0" applyFont="1" applyFill="1" applyBorder="1" applyAlignment="1">
      <alignment horizontal="center" vertical="center"/>
    </xf>
    <xf numFmtId="0" fontId="39" fillId="24" borderId="36" xfId="0" applyFont="1" applyFill="1" applyBorder="1" applyAlignment="1">
      <alignment horizontal="center" vertical="center"/>
    </xf>
    <xf numFmtId="0" fontId="39" fillId="24" borderId="37" xfId="0" applyFont="1" applyFill="1" applyBorder="1" applyAlignment="1">
      <alignment horizontal="center" vertical="center"/>
    </xf>
    <xf numFmtId="0" fontId="24" fillId="25" borderId="29" xfId="0" applyFont="1" applyFill="1" applyBorder="1" applyAlignment="1">
      <alignment horizontal="center" vertical="center"/>
    </xf>
    <xf numFmtId="0" fontId="24" fillId="25" borderId="36" xfId="0" applyFont="1" applyFill="1" applyBorder="1" applyAlignment="1">
      <alignment horizontal="center" vertical="center"/>
    </xf>
    <xf numFmtId="0" fontId="24" fillId="23" borderId="29" xfId="0" applyFont="1" applyFill="1" applyBorder="1" applyAlignment="1">
      <alignment horizontal="center" vertical="center"/>
    </xf>
    <xf numFmtId="0" fontId="24" fillId="23" borderId="36" xfId="0" applyFont="1" applyFill="1" applyBorder="1" applyAlignment="1">
      <alignment horizontal="center" vertical="center"/>
    </xf>
    <xf numFmtId="0" fontId="24" fillId="23" borderId="37" xfId="0" applyFont="1" applyFill="1" applyBorder="1" applyAlignment="1">
      <alignment horizontal="center" vertical="center"/>
    </xf>
    <xf numFmtId="0" fontId="24" fillId="24" borderId="29" xfId="0" applyFont="1" applyFill="1" applyBorder="1" applyAlignment="1">
      <alignment horizontal="center" vertical="center"/>
    </xf>
    <xf numFmtId="0" fontId="24" fillId="24" borderId="36" xfId="0" applyFont="1" applyFill="1" applyBorder="1" applyAlignment="1">
      <alignment horizontal="center" vertical="center"/>
    </xf>
    <xf numFmtId="0" fontId="24" fillId="24" borderId="37" xfId="0" applyFont="1" applyFill="1" applyBorder="1" applyAlignment="1">
      <alignment horizontal="center" vertical="center"/>
    </xf>
    <xf numFmtId="0" fontId="24" fillId="22" borderId="29" xfId="0" applyFont="1" applyFill="1" applyBorder="1" applyAlignment="1">
      <alignment horizontal="center" vertical="center"/>
    </xf>
    <xf numFmtId="0" fontId="24" fillId="22" borderId="36" xfId="0" applyFont="1" applyFill="1" applyBorder="1" applyAlignment="1">
      <alignment horizontal="center" vertical="center"/>
    </xf>
    <xf numFmtId="0" fontId="24" fillId="22" borderId="37" xfId="0" applyFont="1" applyFill="1" applyBorder="1" applyAlignment="1">
      <alignment horizontal="center" vertical="center"/>
    </xf>
    <xf numFmtId="17" fontId="37" fillId="0" borderId="0" xfId="0" applyNumberFormat="1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24" fillId="21" borderId="29" xfId="0" applyFont="1" applyFill="1" applyBorder="1" applyAlignment="1">
      <alignment horizontal="center" vertical="center"/>
    </xf>
    <xf numFmtId="0" fontId="24" fillId="21" borderId="36" xfId="0" applyFont="1" applyFill="1" applyBorder="1" applyAlignment="1">
      <alignment horizontal="center" vertical="center"/>
    </xf>
    <xf numFmtId="0" fontId="24" fillId="21" borderId="37" xfId="0" applyFont="1" applyFill="1" applyBorder="1" applyAlignment="1">
      <alignment horizontal="center" vertical="center"/>
    </xf>
    <xf numFmtId="0" fontId="24" fillId="23" borderId="24" xfId="0" applyFont="1" applyFill="1" applyBorder="1" applyAlignment="1">
      <alignment horizontal="center" vertical="center"/>
    </xf>
    <xf numFmtId="0" fontId="24" fillId="23" borderId="32" xfId="0" applyFont="1" applyFill="1" applyBorder="1" applyAlignment="1">
      <alignment horizontal="center" vertical="center"/>
    </xf>
    <xf numFmtId="0" fontId="24" fillId="23" borderId="25" xfId="0" applyFont="1" applyFill="1" applyBorder="1" applyAlignment="1">
      <alignment horizontal="center" vertical="center"/>
    </xf>
    <xf numFmtId="0" fontId="24" fillId="25" borderId="37" xfId="0" applyFont="1" applyFill="1" applyBorder="1" applyAlignment="1">
      <alignment horizontal="center" vertical="center"/>
    </xf>
    <xf numFmtId="0" fontId="13" fillId="16" borderId="32" xfId="0" applyFont="1" applyFill="1" applyBorder="1" applyAlignment="1">
      <alignment horizontal="center" vertical="center" wrapText="1"/>
    </xf>
    <xf numFmtId="0" fontId="51" fillId="10" borderId="29" xfId="0" applyFont="1" applyFill="1" applyBorder="1" applyAlignment="1">
      <alignment horizontal="center" vertical="center"/>
    </xf>
    <xf numFmtId="0" fontId="51" fillId="10" borderId="36" xfId="0" applyFont="1" applyFill="1" applyBorder="1" applyAlignment="1">
      <alignment horizontal="center" vertical="center"/>
    </xf>
    <xf numFmtId="0" fontId="51" fillId="10" borderId="37" xfId="0" applyFont="1" applyFill="1" applyBorder="1" applyAlignment="1">
      <alignment horizontal="center" vertical="center"/>
    </xf>
    <xf numFmtId="0" fontId="24" fillId="22" borderId="32" xfId="0" applyFont="1" applyFill="1" applyBorder="1" applyAlignment="1">
      <alignment horizontal="center" vertical="center"/>
    </xf>
    <xf numFmtId="0" fontId="24" fillId="26" borderId="29" xfId="0" applyFont="1" applyFill="1" applyBorder="1" applyAlignment="1">
      <alignment horizontal="center" vertical="center"/>
    </xf>
    <xf numFmtId="0" fontId="24" fillId="26" borderId="36" xfId="0" applyFont="1" applyFill="1" applyBorder="1" applyAlignment="1">
      <alignment horizontal="center" vertical="center"/>
    </xf>
    <xf numFmtId="0" fontId="24" fillId="26" borderId="37" xfId="0" applyFont="1" applyFill="1" applyBorder="1" applyAlignment="1">
      <alignment horizontal="center" vertical="center"/>
    </xf>
    <xf numFmtId="0" fontId="24" fillId="37" borderId="29" xfId="0" applyFont="1" applyFill="1" applyBorder="1" applyAlignment="1">
      <alignment horizontal="center" vertical="center"/>
    </xf>
    <xf numFmtId="0" fontId="24" fillId="37" borderId="36" xfId="0" applyFont="1" applyFill="1" applyBorder="1" applyAlignment="1">
      <alignment horizontal="center" vertical="center"/>
    </xf>
    <xf numFmtId="0" fontId="24" fillId="37" borderId="37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49" fontId="49" fillId="6" borderId="1" xfId="0" applyNumberFormat="1" applyFont="1" applyFill="1" applyBorder="1" applyAlignment="1">
      <alignment horizontal="center" vertical="center"/>
    </xf>
    <xf numFmtId="49" fontId="6" fillId="5" borderId="8" xfId="0" applyNumberFormat="1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49" fontId="6" fillId="5" borderId="1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/>
    </xf>
    <xf numFmtId="49" fontId="8" fillId="6" borderId="18" xfId="0" applyNumberFormat="1" applyFont="1" applyFill="1" applyBorder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47" xfId="0" applyNumberFormat="1" applyFont="1" applyFill="1" applyBorder="1" applyAlignment="1">
      <alignment horizontal="center" vertical="center"/>
    </xf>
    <xf numFmtId="49" fontId="6" fillId="5" borderId="55" xfId="0" applyNumberFormat="1" applyFont="1" applyFill="1" applyBorder="1" applyAlignment="1">
      <alignment horizontal="center" vertical="center"/>
    </xf>
    <xf numFmtId="49" fontId="6" fillId="5" borderId="56" xfId="0" applyNumberFormat="1" applyFont="1" applyFill="1" applyBorder="1" applyAlignment="1">
      <alignment horizontal="center" vertical="center"/>
    </xf>
  </cellXfs>
  <cellStyles count="8">
    <cellStyle name="_Data" xfId="7" xr:uid="{4189DFA3-193E-4C02-8F90-B5775B0518EF}"/>
    <cellStyle name="Migliaia" xfId="3" builtinId="3"/>
    <cellStyle name="Migliaia 2" xfId="5" xr:uid="{1D561FF7-64FB-401E-890F-47F758166619}"/>
    <cellStyle name="Migliaia 3" xfId="6" xr:uid="{48C82E90-01D6-40A2-A55D-44634630D0ED}"/>
    <cellStyle name="Normal 2" xfId="4" xr:uid="{3E60B19F-67DA-4D8E-8E25-5D3EE73FCCFC}"/>
    <cellStyle name="Normale" xfId="0" builtinId="0"/>
    <cellStyle name="Percentuale" xfId="1" builtinId="5"/>
    <cellStyle name="Valuta" xfId="2" builtinId="4"/>
  </cellStyles>
  <dxfs count="395">
    <dxf>
      <font>
        <color theme="0"/>
      </font>
    </dxf>
    <dxf>
      <font>
        <b/>
        <family val="2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color rgb="FF9C0006"/>
      </font>
    </dxf>
    <dxf>
      <font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b/>
        <i val="0"/>
        <color theme="9" tint="-0.24994659260841701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color rgb="FFC00000"/>
      </font>
    </dxf>
    <dxf>
      <font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Stile tabella 1" pivot="0" count="0" xr9:uid="{3B46E53A-6503-4662-8DC7-C36654EC90FC}"/>
  </tableStyles>
  <colors>
    <mruColors>
      <color rgb="FFFF505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67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onnections" Target="connection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205740</xdr:colOff>
      <xdr:row>1</xdr:row>
      <xdr:rowOff>76200</xdr:rowOff>
    </xdr:from>
    <xdr:to>
      <xdr:col>30</xdr:col>
      <xdr:colOff>388620</xdr:colOff>
      <xdr:row>1</xdr:row>
      <xdr:rowOff>243840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1A81FEE6-C535-4445-BA0C-B14FA66822E6}"/>
            </a:ext>
          </a:extLst>
        </xdr:cNvPr>
        <xdr:cNvSpPr/>
      </xdr:nvSpPr>
      <xdr:spPr>
        <a:xfrm>
          <a:off x="11064240" y="243840"/>
          <a:ext cx="1958340" cy="16764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213360</xdr:colOff>
      <xdr:row>1</xdr:row>
      <xdr:rowOff>76200</xdr:rowOff>
    </xdr:from>
    <xdr:to>
      <xdr:col>15</xdr:col>
      <xdr:colOff>175260</xdr:colOff>
      <xdr:row>1</xdr:row>
      <xdr:rowOff>213360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2B88268C-128A-92D9-244A-E90F3E052482}"/>
            </a:ext>
          </a:extLst>
        </xdr:cNvPr>
        <xdr:cNvSpPr/>
      </xdr:nvSpPr>
      <xdr:spPr>
        <a:xfrm>
          <a:off x="8069580" y="243840"/>
          <a:ext cx="2255520" cy="13716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91440</xdr:rowOff>
    </xdr:from>
    <xdr:to>
      <xdr:col>1</xdr:col>
      <xdr:colOff>662940</xdr:colOff>
      <xdr:row>0</xdr:row>
      <xdr:rowOff>312420</xdr:rowOff>
    </xdr:to>
    <xdr:sp macro="" textlink="">
      <xdr:nvSpPr>
        <xdr:cNvPr id="2" name="Freccia a sinistra 1">
          <a:extLst>
            <a:ext uri="{FF2B5EF4-FFF2-40B4-BE49-F238E27FC236}">
              <a16:creationId xmlns:a16="http://schemas.microsoft.com/office/drawing/2014/main" id="{D02950A2-9A1A-4C95-B4AE-28E0C0CEAC1A}"/>
            </a:ext>
          </a:extLst>
        </xdr:cNvPr>
        <xdr:cNvSpPr/>
      </xdr:nvSpPr>
      <xdr:spPr>
        <a:xfrm>
          <a:off x="624840" y="91440"/>
          <a:ext cx="434340" cy="22098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708660</xdr:colOff>
      <xdr:row>0</xdr:row>
      <xdr:rowOff>60960</xdr:rowOff>
    </xdr:from>
    <xdr:to>
      <xdr:col>1</xdr:col>
      <xdr:colOff>1866900</xdr:colOff>
      <xdr:row>0</xdr:row>
      <xdr:rowOff>342900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DF758EBA-3A59-5937-7AA0-BAFBD03B84C9}"/>
            </a:ext>
          </a:extLst>
        </xdr:cNvPr>
        <xdr:cNvSpPr txBox="1"/>
      </xdr:nvSpPr>
      <xdr:spPr>
        <a:xfrm>
          <a:off x="1104900" y="60960"/>
          <a:ext cx="11582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Scegli il giorno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1524366</xdr:colOff>
      <xdr:row>3</xdr:row>
      <xdr:rowOff>83845</xdr:rowOff>
    </xdr:from>
    <xdr:ext cx="11613500" cy="937629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5EAE3BF3-95E4-E979-7A9A-96EB9B1CAAD1}"/>
            </a:ext>
          </a:extLst>
        </xdr:cNvPr>
        <xdr:cNvSpPr/>
      </xdr:nvSpPr>
      <xdr:spPr>
        <a:xfrm>
          <a:off x="1792322" y="619757"/>
          <a:ext cx="1161350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t-IT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INCOLLA QUI IL PROGRESSIVO A VALORE</a:t>
          </a:r>
        </a:p>
      </xdr:txBody>
    </xdr:sp>
    <xdr:clientData/>
  </xdr:oneCellAnchor>
  <xdr:twoCellAnchor>
    <xdr:from>
      <xdr:col>0</xdr:col>
      <xdr:colOff>177936</xdr:colOff>
      <xdr:row>0</xdr:row>
      <xdr:rowOff>186198</xdr:rowOff>
    </xdr:from>
    <xdr:to>
      <xdr:col>1</xdr:col>
      <xdr:colOff>797584</xdr:colOff>
      <xdr:row>4</xdr:row>
      <xdr:rowOff>135956</xdr:rowOff>
    </xdr:to>
    <xdr:sp macro="" textlink="">
      <xdr:nvSpPr>
        <xdr:cNvPr id="3" name="Freccia in su 2">
          <a:extLst>
            <a:ext uri="{FF2B5EF4-FFF2-40B4-BE49-F238E27FC236}">
              <a16:creationId xmlns:a16="http://schemas.microsoft.com/office/drawing/2014/main" id="{F1CDE728-4723-31E8-FBD4-26365C777E0B}"/>
            </a:ext>
          </a:extLst>
        </xdr:cNvPr>
        <xdr:cNvSpPr/>
      </xdr:nvSpPr>
      <xdr:spPr>
        <a:xfrm rot="18932791">
          <a:off x="177936" y="186198"/>
          <a:ext cx="887604" cy="870857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4" xr16:uid="{2C51D889-B5AC-4F21-88BA-5D441969957A}" autoFormatId="16" applyNumberFormats="0" applyBorderFormats="0" applyFontFormats="0" applyPatternFormats="0" applyAlignmentFormats="0" applyWidthHeightFormats="0">
  <queryTableRefresh nextId="25">
    <queryTableFields count="20">
      <queryTableField id="1" name="Area" tableColumnId="1"/>
      <queryTableField id="2" name="Imponibile AC " tableColumnId="2"/>
      <queryTableField id="3" name="Protection" tableColumnId="3"/>
      <queryTableField id="4" name="EBIT Polizze" tableColumnId="4"/>
      <queryTableField id="5" name="MWService" tableColumnId="5"/>
      <queryTableField id="6" name="EBIT MWService" tableColumnId="6"/>
      <queryTableField id="7" name="Office" tableColumnId="7"/>
      <queryTableField id="8" name="McAfee" tableColumnId="8"/>
      <queryTableField id="9" name="RTU Pc" tableColumnId="9"/>
      <queryTableField id="10" name="RTU Tlc" tableColumnId="10"/>
      <queryTableField id="11" name="1°Avvio" tableColumnId="11"/>
      <queryTableField id="12" name="Screen" tableColumnId="12"/>
      <queryTableField id="13" name="Calibrazioni" tableColumnId="13"/>
      <queryTableField id="19" name="Home Delivery" tableColumnId="14"/>
      <queryTableField id="20" name="Own Brands" tableColumnId="19"/>
      <queryTableField id="21" name="Column16" tableColumnId="20"/>
      <queryTableField id="15" name="INC PROT" tableColumnId="15"/>
      <queryTableField id="16" name="RNK" tableColumnId="16"/>
      <queryTableField id="17" name="INC MWS" tableColumnId="17"/>
      <queryTableField id="18" name="RNK_1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6DA40E2-5B04-43F2-887C-100FA2892079}" autoFormatId="16" applyNumberFormats="0" applyBorderFormats="0" applyFontFormats="0" applyPatternFormats="0" applyAlignmentFormats="0" applyWidthHeightFormats="0">
  <queryTableRefresh nextId="44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31" name="Column14" tableColumnId="14"/>
      <queryTableField id="32" name="Column15" tableColumnId="15"/>
      <queryTableField id="33" name="Column16" tableColumnId="16"/>
      <queryTableField id="34" name="Column17" tableColumnId="17"/>
      <queryTableField id="35" name="Column18" tableColumnId="18"/>
      <queryTableField id="36" name="Column19" tableColumnId="19"/>
      <queryTableField id="37" name="Column20" tableColumnId="20"/>
      <queryTableField id="38" name="Column21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1D9719E6-4426-4BCA-8988-0678D8BBD494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25B6A4CE-01AF-4D36-A6A2-FCF5934C1933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BEE028F7-6D38-4D5C-A21D-F511BC88810E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FC2B1BBD-9363-401A-86D8-5D2DE26DD351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6" xr16:uid="{D119F6EF-B2E7-44E2-B46F-4DEC3F37AC17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7" xr16:uid="{8D70275E-546A-48BA-A26B-CEB19C820D7F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A9B46878-67B9-40AF-A85D-801C0FCE1631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9" xr16:uid="{4211B094-4E2B-4D0E-9C7E-1404C899B608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2" name="Column14" tableColumnId="14"/>
      <queryTableField id="33" name="Column15" tableColumnId="15"/>
      <queryTableField id="34" name="Column16" tableColumnId="16"/>
      <queryTableField id="35" name="Column17" tableColumnId="17"/>
      <queryTableField id="36" name="Column18" tableColumnId="18"/>
      <queryTableField id="37" name="Column19" tableColumnId="19"/>
      <queryTableField id="38" name="Column20" tableColumnId="20"/>
      <queryTableField id="39" name="Column21" tableColumnId="2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0" xr16:uid="{B4E4B8C4-2292-4E7D-9079-F0F3CA619331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1" xr16:uid="{5F0F3374-DFD8-4D47-97CE-CB6820724F9D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2" xr16:uid="{00096089-F2BE-4069-ACE8-5A49A7BE2EF4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6CF32B72-6224-44B7-8E4E-641CE6D43BEB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4" xr16:uid="{7156B752-0029-4AE0-90BA-6232AEEB5DB6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5" xr16:uid="{0492209B-969B-4AA7-A73B-8DEE3721A9AF}" autoFormatId="16" applyNumberFormats="0" applyBorderFormats="0" applyFontFormats="0" applyPatternFormats="0" applyAlignmentFormats="0" applyWidthHeightFormats="0">
  <queryTableRefresh nextId="4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25" name="Column9" tableColumnId="9"/>
      <queryTableField id="26" name="Column10" tableColumnId="10"/>
      <queryTableField id="27" name="Column11" tableColumnId="11"/>
      <queryTableField id="28" name="Column12" tableColumnId="12"/>
      <queryTableField id="29" name="Column13" tableColumnId="13"/>
      <queryTableField id="30" name="Column14" tableColumnId="14"/>
      <queryTableField id="31" name="Column15" tableColumnId="15"/>
      <queryTableField id="32" name="Column16" tableColumnId="16"/>
      <queryTableField id="33" name="Column17" tableColumnId="17"/>
      <queryTableField id="34" name="Column18" tableColumnId="18"/>
      <queryTableField id="35" name="Column19" tableColumnId="19"/>
      <queryTableField id="36" name="Column20" tableColumnId="20"/>
      <queryTableField id="37" name="Column21" tableColumnId="2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6" xr16:uid="{090CBF77-A41D-4CF2-997F-57B36EE47819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7" xr16:uid="{356D2966-A62A-4A11-9B86-6E7C83B959F1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8" xr16:uid="{F4E052E6-AAE4-4DB1-9300-01DB2EBB3295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9" xr16:uid="{CE5F0AB0-0433-452F-AF45-60835037FC31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0" xr16:uid="{2899A26E-9C5B-450F-A003-A46B19F7F8C1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1" xr16:uid="{84B7F772-0360-4737-9302-5AE9BF9D9346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2" xr16:uid="{2272D76F-A419-42F6-9E8D-DFB7407E5EA3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3" xr16:uid="{E81D348F-7507-449E-A12D-CFEBF905984A}" autoFormatId="16" applyNumberFormats="0" applyBorderFormats="0" applyFontFormats="0" applyPatternFormats="0" applyAlignmentFormats="0" applyWidthHeightFormats="0">
  <queryTableRefresh nextId="4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24" name="Column9" tableColumnId="9"/>
      <queryTableField id="25" name="Column10" tableColumnId="10"/>
      <queryTableField id="26" name="Column11" tableColumnId="11"/>
      <queryTableField id="27" name="Column12" tableColumnId="12"/>
      <queryTableField id="28" name="Column13" tableColumnId="13"/>
      <queryTableField id="29" name="Column14" tableColumnId="14"/>
      <queryTableField id="30" name="Column15" tableColumnId="15"/>
      <queryTableField id="31" name="Column16" tableColumnId="16"/>
      <queryTableField id="32" name="Column17" tableColumnId="17"/>
      <queryTableField id="33" name="Column18" tableColumnId="18"/>
      <queryTableField id="34" name="Column19" tableColumnId="19"/>
      <queryTableField id="35" name="Column20" tableColumnId="20"/>
      <queryTableField id="36" name="Column21" tableColumnId="2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4" xr16:uid="{9F652BE3-BB52-450D-B77E-46BB28159DEC}" autoFormatId="16" applyNumberFormats="0" applyBorderFormats="0" applyFontFormats="0" applyPatternFormats="0" applyAlignmentFormats="0" applyWidthHeightFormats="0">
  <queryTableRefresh nextId="37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9" name="Column9" tableColumnId="9"/>
      <queryTableField id="20" name="Column10" tableColumnId="10"/>
      <queryTableField id="21" name="Column11" tableColumnId="11"/>
      <queryTableField id="22" name="Column12" tableColumnId="12"/>
      <queryTableField id="23" name="Column13" tableColumnId="13"/>
      <queryTableField id="24" name="Column14" tableColumnId="14"/>
      <queryTableField id="25" name="Column15" tableColumnId="15"/>
      <queryTableField id="26" name="Column16" tableColumnId="16"/>
      <queryTableField id="27" name="Column17" tableColumnId="17"/>
      <queryTableField id="28" name="Column18" tableColumnId="18"/>
      <queryTableField id="29" name="Column19" tableColumnId="19"/>
      <queryTableField id="30" name="Column20" tableColumnId="20"/>
      <queryTableField id="31" name="Column21" tableColumnId="2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5" xr16:uid="{3499BED8-71C9-466B-8309-8E750CF1952B}" autoFormatId="16" applyNumberFormats="0" applyBorderFormats="0" applyFontFormats="0" applyPatternFormats="0" applyAlignmentFormats="0" applyWidthHeightFormats="0">
  <queryTableRefresh nextId="37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9" name="Column9" tableColumnId="9"/>
      <queryTableField id="20" name="Column10" tableColumnId="10"/>
      <queryTableField id="21" name="Column11" tableColumnId="11"/>
      <queryTableField id="22" name="Column12" tableColumnId="12"/>
      <queryTableField id="23" name="Column13" tableColumnId="13"/>
      <queryTableField id="24" name="Column14" tableColumnId="14"/>
      <queryTableField id="25" name="Column15" tableColumnId="15"/>
      <queryTableField id="26" name="Column16" tableColumnId="16"/>
      <queryTableField id="27" name="Column17" tableColumnId="17"/>
      <queryTableField id="28" name="Column18" tableColumnId="18"/>
      <queryTableField id="29" name="Column19" tableColumnId="19"/>
      <queryTableField id="30" name="Column20" tableColumnId="20"/>
      <queryTableField id="31" name="Column21" tableColumnId="2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6" xr16:uid="{363D82F0-52D1-4074-8A90-1348469C20DF}" autoFormatId="16" applyNumberFormats="0" applyBorderFormats="0" applyFontFormats="0" applyPatternFormats="0" applyAlignmentFormats="0" applyWidthHeightFormats="0">
  <queryTableRefresh nextId="45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32" name="Column9" tableColumnId="9"/>
      <queryTableField id="33" name="Column10" tableColumnId="10"/>
      <queryTableField id="34" name="Column11" tableColumnId="11"/>
      <queryTableField id="35" name="Column12" tableColumnId="12"/>
      <queryTableField id="36" name="Column13" tableColumnId="13"/>
      <queryTableField id="37" name="Column14" tableColumnId="14"/>
      <queryTableField id="38" name="Column15" tableColumnId="15"/>
      <queryTableField id="39" name="Column16" tableColumnId="16"/>
      <queryTableField id="40" name="Column17" tableColumnId="17"/>
      <queryTableField id="41" name="Column18" tableColumnId="18"/>
      <queryTableField id="42" name="Column19" tableColumnId="19"/>
      <queryTableField id="43" name="Column20" tableColumnId="20"/>
      <queryTableField id="44" name="Column21" tableColumnId="2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7" xr16:uid="{2A5994FF-2579-497C-92A8-6E6D7A8558E0}" autoFormatId="16" applyNumberFormats="0" applyBorderFormats="0" applyFontFormats="0" applyPatternFormats="0" applyAlignmentFormats="0" applyWidthHeightFormats="0">
  <queryTableRefresh nextId="27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4" name="Column9" tableColumnId="9"/>
      <queryTableField id="15" name="Column10" tableColumnId="10"/>
      <queryTableField id="16" name="Column11" tableColumnId="11"/>
      <queryTableField id="17" name="Column12" tableColumnId="12"/>
      <queryTableField id="18" name="Column13" tableColumnId="13"/>
      <queryTableField id="19" name="Column14" tableColumnId="14"/>
      <queryTableField id="20" name="Column15" tableColumnId="15"/>
      <queryTableField id="21" name="Column16" tableColumnId="16"/>
      <queryTableField id="22" name="Column17" tableColumnId="17"/>
      <queryTableField id="23" name="Column18" tableColumnId="18"/>
      <queryTableField id="24" name="Column19" tableColumnId="19"/>
      <queryTableField id="25" name="Column20" tableColumnId="20"/>
      <queryTableField id="26" name="Column21" tableColumnId="2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8" xr16:uid="{2D8EADD8-51E6-4B13-B0B1-251ED6A51C75}" autoFormatId="16" applyNumberFormats="0" applyBorderFormats="0" applyFontFormats="0" applyPatternFormats="0" applyAlignmentFormats="0" applyWidthHeightFormats="0">
  <queryTableRefresh nextId="27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4" name="Column9" tableColumnId="9"/>
      <queryTableField id="15" name="Column10" tableColumnId="10"/>
      <queryTableField id="16" name="Column11" tableColumnId="11"/>
      <queryTableField id="17" name="Column12" tableColumnId="12"/>
      <queryTableField id="18" name="Column13" tableColumnId="13"/>
      <queryTableField id="19" name="Column14" tableColumnId="14"/>
      <queryTableField id="20" name="Column15" tableColumnId="15"/>
      <queryTableField id="21" name="Column16" tableColumnId="16"/>
      <queryTableField id="22" name="Column17" tableColumnId="17"/>
      <queryTableField id="23" name="Column18" tableColumnId="18"/>
      <queryTableField id="24" name="Column19" tableColumnId="19"/>
      <queryTableField id="25" name="Column20" tableColumnId="20"/>
      <queryTableField id="26" name="Column21" tableColumnId="2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9" xr16:uid="{ED3CC8C7-F92B-4FD5-980F-7644974604C1}" autoFormatId="16" applyNumberFormats="0" applyBorderFormats="0" applyFontFormats="0" applyPatternFormats="0" applyAlignmentFormats="0" applyWidthHeightFormats="0">
  <queryTableRefresh nextId="27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14" name="Column9" tableColumnId="9"/>
      <queryTableField id="15" name="Column10" tableColumnId="10"/>
      <queryTableField id="16" name="Column11" tableColumnId="11"/>
      <queryTableField id="17" name="Column12" tableColumnId="12"/>
      <queryTableField id="18" name="Column13" tableColumnId="13"/>
      <queryTableField id="19" name="Column14" tableColumnId="14"/>
      <queryTableField id="20" name="Column15" tableColumnId="15"/>
      <queryTableField id="21" name="Column16" tableColumnId="16"/>
      <queryTableField id="22" name="Column17" tableColumnId="17"/>
      <queryTableField id="23" name="Column18" tableColumnId="18"/>
      <queryTableField id="24" name="Column19" tableColumnId="19"/>
      <queryTableField id="25" name="Column20" tableColumnId="20"/>
      <queryTableField id="26" name="Column21" tableColumnId="2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0" xr16:uid="{C2EDA598-8ED6-4B2B-958B-110A18AC3FBF}" autoFormatId="16" applyNumberFormats="0" applyBorderFormats="0" applyFontFormats="0" applyPatternFormats="0" applyAlignmentFormats="0" applyWidthHeightFormats="0">
  <queryTableRefresh nextId="23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9" name="Column8" tableColumnId="8"/>
      <queryTableField id="10" name="Column9" tableColumnId="9"/>
      <queryTableField id="11" name="Column10" tableColumnId="10"/>
      <queryTableField id="12" name="Column11" tableColumnId="11"/>
      <queryTableField id="13" name="Column12" tableColumnId="12"/>
      <queryTableField id="14" name="Column13" tableColumnId="13"/>
      <queryTableField id="15" name="Column14" tableColumnId="14"/>
      <queryTableField id="16" name="Column15" tableColumnId="15"/>
      <queryTableField id="17" name="Column16" tableColumnId="16"/>
      <queryTableField id="18" name="Column17" tableColumnId="17"/>
      <queryTableField id="19" name="Column18" tableColumnId="18"/>
      <queryTableField id="20" name="Column19" tableColumnId="19"/>
      <queryTableField id="21" name="Column20" tableColumnId="20"/>
      <queryTableField id="22" name="Column21" tableColumnId="21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1" xr16:uid="{C79DABE6-35F8-4CFF-87D1-A6237200050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5" xr16:uid="{5610C123-9040-4E32-B8D9-DAE7A80522ED}" autoFormatId="16" applyNumberFormats="0" applyBorderFormats="0" applyFontFormats="0" applyPatternFormats="0" applyAlignmentFormats="0" applyWidthHeightFormats="0">
  <queryTableRefresh nextId="39">
    <queryTableFields count="38">
      <queryTableField id="1" name="Punto Vendita" tableColumnId="1"/>
      <queryTableField id="2" name="Imponibile Ac" tableColumnId="2"/>
      <queryTableField id="3" name="Imponibile Ap" tableColumnId="3"/>
      <queryTableField id="4" name="Imponibile" tableColumnId="4"/>
      <queryTableField id="5" name="Margine Ac" tableColumnId="5"/>
      <queryTableField id="6" name="Margine Ap" tableColumnId="6"/>
      <queryTableField id="7" name="Diff. Margine" tableColumnId="7"/>
      <queryTableField id="8" name="Ticket Medio Ac" tableColumnId="8"/>
      <queryTableField id="9" name="Ticket Medio Ap" tableColumnId="9"/>
      <queryTableField id="10" name="Ticket Medio" tableColumnId="10"/>
      <queryTableField id="11" name="Pezzi Ac" tableColumnId="11"/>
      <queryTableField id="12" name="Pezzi Ap" tableColumnId="12"/>
      <queryTableField id="13" name="Pezzi" tableColumnId="13"/>
      <queryTableField id="14" name="Stock Over 9 Mesi" tableColumnId="14"/>
      <queryTableField id="15" name="Stock Over 9 Mesi %" tableColumnId="15"/>
      <queryTableField id="16" name="Stock Over 12 Mesi" tableColumnId="16"/>
      <queryTableField id="17" name="Stock Over 12 Mesi %" tableColumnId="17"/>
      <queryTableField id="18" name="Accessori" tableColumnId="18"/>
      <queryTableField id="19" name="Protection" tableColumnId="19"/>
      <queryTableField id="20" name="MW Service" tableColumnId="20"/>
      <queryTableField id="21" name="Own Brands" tableColumnId="21"/>
      <queryTableField id="22" name="Small Repair" tableColumnId="22"/>
      <queryTableField id="23" name="Consulenza" tableColumnId="23"/>
      <queryTableField id="24" name="Ready To Use" tableColumnId="24"/>
      <queryTableField id="25" name="Ready To Use PC" tableColumnId="25"/>
      <queryTableField id="26" name="Ready To Use SMPH" tableColumnId="26"/>
      <queryTableField id="27" name="Screen Prot." tableColumnId="27"/>
      <queryTableField id="28" name="Vendite da Centr." tableColumnId="28"/>
      <queryTableField id="29" name="Val. Vendite da Centr." tableColumnId="29"/>
      <queryTableField id="30" name="Pedonabilità Ac" tableColumnId="30"/>
      <queryTableField id="31" name="Pedonabilità Ap" tableColumnId="31"/>
      <queryTableField id="32" name="Pedonabilità" tableColumnId="32"/>
      <queryTableField id="33" name="Conv. Rate Ac" tableColumnId="33"/>
      <queryTableField id="34" name="Conv. Rate Ap" tableColumnId="34"/>
      <queryTableField id="35" name="Diff. Conv. Rate" tableColumnId="35"/>
      <queryTableField id="36" name="Office" tableColumnId="36"/>
      <queryTableField id="37" name="McAfee" tableColumnId="37"/>
      <queryTableField id="38" name="Calibrazioni" tableColumnId="38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3" xr16:uid="{9B34F232-6014-45A0-A290-2D1FBBDC486A}" autoFormatId="16" applyNumberFormats="0" applyBorderFormats="0" applyFontFormats="0" applyPatternFormats="0" applyAlignmentFormats="0" applyWidthHeightFormats="0">
  <queryTableRefresh nextId="39">
    <queryTableFields count="38">
      <queryTableField id="1" name="Punto Vendita" tableColumnId="1"/>
      <queryTableField id="2" name="Imponibile Ac" tableColumnId="2"/>
      <queryTableField id="3" name="Imponibile Ap" tableColumnId="3"/>
      <queryTableField id="4" name="Imponibile" tableColumnId="4"/>
      <queryTableField id="5" name="Margine Ac" tableColumnId="5"/>
      <queryTableField id="6" name="Margine Ap" tableColumnId="6"/>
      <queryTableField id="7" name="Diff. Margine" tableColumnId="7"/>
      <queryTableField id="8" name="Ticket Medio Ac" tableColumnId="8"/>
      <queryTableField id="9" name="Ticket Medio Ap" tableColumnId="9"/>
      <queryTableField id="10" name="Ticket Medio" tableColumnId="10"/>
      <queryTableField id="11" name="Pezzi Ac" tableColumnId="11"/>
      <queryTableField id="12" name="Pezzi Ap" tableColumnId="12"/>
      <queryTableField id="13" name="Pezzi" tableColumnId="13"/>
      <queryTableField id="14" name="Stock Over 9 Mesi" tableColumnId="14"/>
      <queryTableField id="15" name="Stock Over 9 Mesi %" tableColumnId="15"/>
      <queryTableField id="16" name="Stock Over 12 Mesi" tableColumnId="16"/>
      <queryTableField id="17" name="Stock Over 12 Mesi %" tableColumnId="17"/>
      <queryTableField id="18" name="Accessori" tableColumnId="18"/>
      <queryTableField id="19" name="Protection" tableColumnId="19"/>
      <queryTableField id="20" name="MW Service" tableColumnId="20"/>
      <queryTableField id="21" name="Own Brands" tableColumnId="21"/>
      <queryTableField id="22" name="Small Repair" tableColumnId="22"/>
      <queryTableField id="23" name="Consulenza" tableColumnId="23"/>
      <queryTableField id="24" name="Ready To Use" tableColumnId="24"/>
      <queryTableField id="25" name="Ready To Use PC" tableColumnId="25"/>
      <queryTableField id="26" name="Ready To Use SMPH" tableColumnId="26"/>
      <queryTableField id="27" name="Screen Prot." tableColumnId="27"/>
      <queryTableField id="28" name="Vendite da Centr." tableColumnId="28"/>
      <queryTableField id="29" name="Val. Vendite da Centr." tableColumnId="29"/>
      <queryTableField id="30" name="Pedonabilità Ac" tableColumnId="30"/>
      <queryTableField id="31" name="Pedonabilità Ap" tableColumnId="31"/>
      <queryTableField id="32" name="Pedonabilità" tableColumnId="32"/>
      <queryTableField id="33" name="Conv. Rate Ac" tableColumnId="33"/>
      <queryTableField id="34" name="Conv. Rate Ap" tableColumnId="34"/>
      <queryTableField id="35" name="Diff. Conv. Rate" tableColumnId="35"/>
      <queryTableField id="36" name="Office" tableColumnId="36"/>
      <queryTableField id="37" name="McAfee" tableColumnId="37"/>
      <queryTableField id="38" name="Calibrazioni" tableColumnId="38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6" xr16:uid="{40D5F1F7-B2C2-4151-8DA8-09DEB4CA56DF}" autoFormatId="16" applyNumberFormats="0" applyBorderFormats="0" applyFontFormats="0" applyPatternFormats="0" applyAlignmentFormats="0" applyWidthHeightFormats="0">
  <queryTableRefresh nextId="39">
    <queryTableFields count="38">
      <queryTableField id="1" name="Punto Vendita" tableColumnId="1"/>
      <queryTableField id="2" name="Imponibile Ac" tableColumnId="2"/>
      <queryTableField id="3" name="Imponibile Ap" tableColumnId="3"/>
      <queryTableField id="4" name="Imponibile" tableColumnId="4"/>
      <queryTableField id="5" name="Margine Ac" tableColumnId="5"/>
      <queryTableField id="6" name="Margine Ap" tableColumnId="6"/>
      <queryTableField id="7" name="Diff. Margine" tableColumnId="7"/>
      <queryTableField id="8" name="Ticket Medio Ac" tableColumnId="8"/>
      <queryTableField id="9" name="Ticket Medio Ap" tableColumnId="9"/>
      <queryTableField id="10" name="Ticket Medio" tableColumnId="10"/>
      <queryTableField id="11" name="Pezzi Ac" tableColumnId="11"/>
      <queryTableField id="12" name="Pezzi Ap" tableColumnId="12"/>
      <queryTableField id="13" name="Pezzi" tableColumnId="13"/>
      <queryTableField id="14" name="Stock Over 9 Mesi" tableColumnId="14"/>
      <queryTableField id="15" name="Stock Over 9 Mesi %" tableColumnId="15"/>
      <queryTableField id="16" name="Stock Over 12 Mesi" tableColumnId="16"/>
      <queryTableField id="17" name="Stock Over 12 Mesi %" tableColumnId="17"/>
      <queryTableField id="18" name="Accessori" tableColumnId="18"/>
      <queryTableField id="19" name="Protection" tableColumnId="19"/>
      <queryTableField id="20" name="MW Service" tableColumnId="20"/>
      <queryTableField id="21" name="Own Brands" tableColumnId="21"/>
      <queryTableField id="22" name="Small Repair" tableColumnId="22"/>
      <queryTableField id="23" name="Consulenza" tableColumnId="23"/>
      <queryTableField id="24" name="Ready To Use" tableColumnId="24"/>
      <queryTableField id="25" name="Ready To Use PC" tableColumnId="25"/>
      <queryTableField id="26" name="Ready To Use SMPH" tableColumnId="26"/>
      <queryTableField id="27" name="Screen Prot." tableColumnId="27"/>
      <queryTableField id="28" name="Vendite da Centr." tableColumnId="28"/>
      <queryTableField id="29" name="Val. Vendite da Centr." tableColumnId="29"/>
      <queryTableField id="30" name="Pedonabilità Ac" tableColumnId="30"/>
      <queryTableField id="31" name="Pedonabilità Ap" tableColumnId="31"/>
      <queryTableField id="32" name="Pedonabilità" tableColumnId="32"/>
      <queryTableField id="33" name="Conv. Rate Ac" tableColumnId="33"/>
      <queryTableField id="34" name="Conv. Rate Ap" tableColumnId="34"/>
      <queryTableField id="35" name="Diff. Conv. Rate" tableColumnId="35"/>
      <queryTableField id="36" name="Office" tableColumnId="36"/>
      <queryTableField id="37" name="McAfee" tableColumnId="37"/>
      <queryTableField id="38" name="Calibrazioni" tableColumnId="38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2" xr16:uid="{8E63C222-F453-44CE-8210-39511C18567E}" autoFormatId="16" applyNumberFormats="0" applyBorderFormats="0" applyFontFormats="0" applyPatternFormats="0" applyAlignmentFormats="0" applyWidthHeightFormats="0">
  <queryTableRefresh nextId="39">
    <queryTableFields count="38">
      <queryTableField id="1" name="Punto Vendita" tableColumnId="1"/>
      <queryTableField id="2" name="Imponibile Ac" tableColumnId="2"/>
      <queryTableField id="3" name="Imponibile Ap" tableColumnId="3"/>
      <queryTableField id="4" name="Imponibile" tableColumnId="4"/>
      <queryTableField id="5" name="Margine Ac" tableColumnId="5"/>
      <queryTableField id="6" name="Margine Ap" tableColumnId="6"/>
      <queryTableField id="7" name="Diff. Margine" tableColumnId="7"/>
      <queryTableField id="8" name="Ticket Medio Ac" tableColumnId="8"/>
      <queryTableField id="9" name="Ticket Medio Ap" tableColumnId="9"/>
      <queryTableField id="10" name="Ticket Medio" tableColumnId="10"/>
      <queryTableField id="11" name="Pezzi Ac" tableColumnId="11"/>
      <queryTableField id="12" name="Pezzi Ap" tableColumnId="12"/>
      <queryTableField id="13" name="Pezzi" tableColumnId="13"/>
      <queryTableField id="14" name="Stock Over 9 Mesi" tableColumnId="14"/>
      <queryTableField id="15" name="Stock Over 9 Mesi %" tableColumnId="15"/>
      <queryTableField id="16" name="Stock Over 12 Mesi" tableColumnId="16"/>
      <queryTableField id="17" name="Stock Over 12 Mesi %" tableColumnId="17"/>
      <queryTableField id="18" name="Accessori" tableColumnId="18"/>
      <queryTableField id="19" name="Protection" tableColumnId="19"/>
      <queryTableField id="20" name="MW Service" tableColumnId="20"/>
      <queryTableField id="21" name="Own Brands" tableColumnId="21"/>
      <queryTableField id="22" name="Small Repair" tableColumnId="22"/>
      <queryTableField id="23" name="Consulenza" tableColumnId="23"/>
      <queryTableField id="24" name="Ready To Use" tableColumnId="24"/>
      <queryTableField id="25" name="Ready To Use PC" tableColumnId="25"/>
      <queryTableField id="26" name="Ready To Use SMPH" tableColumnId="26"/>
      <queryTableField id="27" name="Screen Prot." tableColumnId="27"/>
      <queryTableField id="28" name="Vendite da Centr." tableColumnId="28"/>
      <queryTableField id="29" name="Val. Vendite da Centr." tableColumnId="29"/>
      <queryTableField id="30" name="Pedonabilità Ac" tableColumnId="30"/>
      <queryTableField id="31" name="Pedonabilità Ap" tableColumnId="31"/>
      <queryTableField id="32" name="Pedonabilità" tableColumnId="32"/>
      <queryTableField id="33" name="Conv. Rate Ac" tableColumnId="33"/>
      <queryTableField id="34" name="Conv. Rate Ap" tableColumnId="34"/>
      <queryTableField id="35" name="Diff. Conv. Rate" tableColumnId="35"/>
      <queryTableField id="36" name="Office" tableColumnId="36"/>
      <queryTableField id="37" name="McAfee" tableColumnId="37"/>
      <queryTableField id="38" name="Calibrazioni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371C824-FAC2-4C28-A9B1-56D70C806CAA}" name="TOT" displayName="TOT" ref="A1:T168" tableType="queryTable" totalsRowShown="0">
  <autoFilter ref="A1:T168" xr:uid="{8371C824-FAC2-4C28-A9B1-56D70C806CAA}"/>
  <tableColumns count="20">
    <tableColumn id="1" xr3:uid="{B4B6217B-6FC7-4C81-97EB-A39135EF9B6F}" uniqueName="1" name="Area" queryTableFieldId="1" dataDxfId="85"/>
    <tableColumn id="2" xr3:uid="{732D1849-A73A-4181-9E44-0EC8529BD7B6}" uniqueName="2" name="Imponibile AC " queryTableFieldId="2"/>
    <tableColumn id="3" xr3:uid="{3D7CAFE1-6129-4F11-8263-5B8BF17933BC}" uniqueName="3" name="Protection" queryTableFieldId="3"/>
    <tableColumn id="4" xr3:uid="{2D3B7ED1-9AED-4975-927C-3DA833D68D4D}" uniqueName="4" name="EBIT Polizze" queryTableFieldId="4"/>
    <tableColumn id="5" xr3:uid="{4DD2D62D-9C7C-416F-9E7F-6EB7D3A917AB}" uniqueName="5" name="MWService" queryTableFieldId="5"/>
    <tableColumn id="6" xr3:uid="{A212BB0D-16C7-4C6A-AC91-096825E5946B}" uniqueName="6" name="EBIT MWService" queryTableFieldId="6"/>
    <tableColumn id="7" xr3:uid="{2FB36084-DB57-4441-B313-C53F37E1D417}" uniqueName="7" name="Office" queryTableFieldId="7"/>
    <tableColumn id="8" xr3:uid="{8A004E23-38D3-4962-94C0-2E0B17CCC57A}" uniqueName="8" name="McAfee" queryTableFieldId="8"/>
    <tableColumn id="9" xr3:uid="{F06CD9A4-8477-498E-BD94-C2BBC271CC78}" uniqueName="9" name="RTU Pc" queryTableFieldId="9"/>
    <tableColumn id="10" xr3:uid="{C52A5B16-60C7-465F-A21F-12492E27BFF8}" uniqueName="10" name="RTU Tlc" queryTableFieldId="10"/>
    <tableColumn id="11" xr3:uid="{9C95B063-BA21-4002-AC3E-314A8D01FA43}" uniqueName="11" name="1°Avvio" queryTableFieldId="11"/>
    <tableColumn id="12" xr3:uid="{1D9F28E7-FC66-4357-9242-2FCB099EC40C}" uniqueName="12" name="Screen" queryTableFieldId="12"/>
    <tableColumn id="13" xr3:uid="{92F4D71A-6B21-4C6D-AC5A-E7C200716F12}" uniqueName="13" name="Calibrazioni" queryTableFieldId="13"/>
    <tableColumn id="14" xr3:uid="{4286A67E-C72A-4B80-B6FD-9A17E8CBC4C0}" uniqueName="14" name="Home Delivery" queryTableFieldId="19"/>
    <tableColumn id="19" xr3:uid="{D3D6C8BA-2B18-438F-9606-61CE559D694C}" uniqueName="19" name="Own Brands" queryTableFieldId="20"/>
    <tableColumn id="20" xr3:uid="{99A80AB1-4644-4282-9B29-2D3306C10A39}" uniqueName="20" name="Column16" queryTableFieldId="21"/>
    <tableColumn id="15" xr3:uid="{E91B97B3-0F38-41C1-A164-62E51C9FA53D}" uniqueName="15" name="INC PROT" queryTableFieldId="15"/>
    <tableColumn id="16" xr3:uid="{56F453B9-DAFB-4630-9406-3836103796B0}" uniqueName="16" name="RNK" queryTableFieldId="16"/>
    <tableColumn id="17" xr3:uid="{FF9EF2CE-CE30-42EC-A4E7-2AD83ECAE571}" uniqueName="17" name="INC MWS" queryTableFieldId="17"/>
    <tableColumn id="18" xr3:uid="{48B45626-A17B-4E80-8AD8-3B066E348547}" uniqueName="18" name="RNK_1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598EC7-5B8E-4059-9A92-0941739C701D}" name="_01" displayName="_01" ref="A1:U206" tableType="queryTable" totalsRowShown="0">
  <autoFilter ref="A1:U206" xr:uid="{B1598EC7-5B8E-4059-9A92-0941739C701D}"/>
  <tableColumns count="21">
    <tableColumn id="1" xr3:uid="{24E6B209-B5D6-4210-802C-00E9FA9C13BC}" uniqueName="1" name="Column1" queryTableFieldId="1"/>
    <tableColumn id="2" xr3:uid="{FB531F75-E752-41A1-B92F-EA63DDA9488E}" uniqueName="2" name="Column2" queryTableFieldId="2"/>
    <tableColumn id="3" xr3:uid="{7273F63F-BB45-4863-B699-430258FD8FC8}" uniqueName="3" name="Column3" queryTableFieldId="3"/>
    <tableColumn id="4" xr3:uid="{F2D94770-6D68-4359-B717-FAE606A117EB}" uniqueName="4" name="Column4" queryTableFieldId="4"/>
    <tableColumn id="5" xr3:uid="{9828AC57-1BA2-4EAE-9E18-42CC5EB8E39C}" uniqueName="5" name="Column5" queryTableFieldId="5"/>
    <tableColumn id="6" xr3:uid="{CC7E801F-8865-480D-BE7D-CD6D29E91AD3}" uniqueName="6" name="Column6" queryTableFieldId="6"/>
    <tableColumn id="7" xr3:uid="{1E19CD33-7D09-4166-AD46-6AF0AC52DF32}" uniqueName="7" name="Column7" queryTableFieldId="7"/>
    <tableColumn id="8" xr3:uid="{E5984390-2773-40B4-9BEF-DF5344400E30}" uniqueName="8" name="Column8" queryTableFieldId="8"/>
    <tableColumn id="9" xr3:uid="{C2C7A085-45AA-4EC1-AA28-57731A85BFE7}" uniqueName="9" name="Column9" queryTableFieldId="24"/>
    <tableColumn id="10" xr3:uid="{DB39BA4D-35CB-4F9C-A44D-70A91FC58767}" uniqueName="10" name="Column10" queryTableFieldId="25"/>
    <tableColumn id="11" xr3:uid="{F25D3151-F3AF-4EB0-ABCE-B147C2C08BB6}" uniqueName="11" name="Column11" queryTableFieldId="26"/>
    <tableColumn id="12" xr3:uid="{9266DA76-FE87-481B-901A-16DEEC1BDA5B}" uniqueName="12" name="Column12" queryTableFieldId="27"/>
    <tableColumn id="13" xr3:uid="{FC743274-8CED-44F8-A666-07A06F915AE0}" uniqueName="13" name="Column13" queryTableFieldId="28"/>
    <tableColumn id="14" xr3:uid="{B0EDCEB2-9769-4FCC-B11C-58907953BA44}" uniqueName="14" name="Column14" queryTableFieldId="31"/>
    <tableColumn id="15" xr3:uid="{AD00A23E-6433-4246-A4A4-055ED5FD326B}" uniqueName="15" name="Column15" queryTableFieldId="32"/>
    <tableColumn id="16" xr3:uid="{295800B6-6094-440C-AE26-860595E1933F}" uniqueName="16" name="Column16" queryTableFieldId="33"/>
    <tableColumn id="17" xr3:uid="{35C88A5A-DF51-4E38-BC5F-02CCADCE2F93}" uniqueName="17" name="Column17" queryTableFieldId="34"/>
    <tableColumn id="18" xr3:uid="{CC375FF6-A3BC-459A-8C85-943AE13F9479}" uniqueName="18" name="Column18" queryTableFieldId="35"/>
    <tableColumn id="19" xr3:uid="{042F4CE8-4AD0-4E9B-A390-B785CB4B0285}" uniqueName="19" name="Column19" queryTableFieldId="36"/>
    <tableColumn id="20" xr3:uid="{7719687E-E1E8-4473-996A-F229EE9336AA}" uniqueName="20" name="Column20" queryTableFieldId="37"/>
    <tableColumn id="21" xr3:uid="{E56E5131-DA05-4F13-A922-AEE67B6EEA72}" uniqueName="21" name="Column21" queryTableField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C7CE13-3F90-4500-9625-C85E723BCEEA}" name="_02" displayName="_02" ref="A1:U206" tableType="queryTable" totalsRowShown="0">
  <autoFilter ref="A1:U206" xr:uid="{96C7CE13-3F90-4500-9625-C85E723BCEEA}"/>
  <tableColumns count="21">
    <tableColumn id="1" xr3:uid="{5BCBE024-4508-4986-BFF6-3B9ED4C0772F}" uniqueName="1" name="Column1" queryTableFieldId="1"/>
    <tableColumn id="2" xr3:uid="{2F77B2A3-1E7A-4EEC-B304-610FB9E945BD}" uniqueName="2" name="Column2" queryTableFieldId="2"/>
    <tableColumn id="3" xr3:uid="{ACDD42E9-6A59-4F55-86CF-11ED3B6DD077}" uniqueName="3" name="Column3" queryTableFieldId="3"/>
    <tableColumn id="4" xr3:uid="{458C0930-9B51-40D0-9DC8-80E4DDB6378A}" uniqueName="4" name="Column4" queryTableFieldId="4"/>
    <tableColumn id="5" xr3:uid="{B77D7ABF-C5E5-4B86-AEC1-BD71697F82E2}" uniqueName="5" name="Column5" queryTableFieldId="5"/>
    <tableColumn id="6" xr3:uid="{43CC91A2-F6AE-4AEE-B769-C5DC7419F18A}" uniqueName="6" name="Column6" queryTableFieldId="6"/>
    <tableColumn id="7" xr3:uid="{F9ADB005-F9F9-44F3-81B7-A65322F441A2}" uniqueName="7" name="Column7" queryTableFieldId="7"/>
    <tableColumn id="8" xr3:uid="{DEA0F20D-4A6A-4338-A071-6D2F9BE05198}" uniqueName="8" name="Column8" queryTableFieldId="9"/>
    <tableColumn id="9" xr3:uid="{AF8ECECF-E726-4CFD-B359-FA4FA69EC280}" uniqueName="9" name="Column9" queryTableFieldId="25"/>
    <tableColumn id="10" xr3:uid="{CA2DF930-BED2-4419-AFAC-358855AA740E}" uniqueName="10" name="Column10" queryTableFieldId="26"/>
    <tableColumn id="11" xr3:uid="{2519CB0B-48AB-496F-9F9D-4E99E38B8E91}" uniqueName="11" name="Column11" queryTableFieldId="27"/>
    <tableColumn id="12" xr3:uid="{A17EA638-60BA-4CFA-9E12-4336F97761BB}" uniqueName="12" name="Column12" queryTableFieldId="28"/>
    <tableColumn id="13" xr3:uid="{B7477496-F154-4218-9BA0-C4F4B5601EFF}" uniqueName="13" name="Column13" queryTableFieldId="29"/>
    <tableColumn id="14" xr3:uid="{C0B24E60-5947-4275-95ED-0624E9E36617}" uniqueName="14" name="Column14" queryTableFieldId="32"/>
    <tableColumn id="15" xr3:uid="{5AAEC19F-649A-4D7D-88AB-919E219EC7F8}" uniqueName="15" name="Column15" queryTableFieldId="33"/>
    <tableColumn id="16" xr3:uid="{982331D4-C10B-4361-B227-29EC1C5728B3}" uniqueName="16" name="Column16" queryTableFieldId="34"/>
    <tableColumn id="17" xr3:uid="{35A5D2CD-60CD-4CC9-8F05-8D70CA673306}" uniqueName="17" name="Column17" queryTableFieldId="35"/>
    <tableColumn id="18" xr3:uid="{6F42857B-18E8-4596-9A5B-E9C997CC43BE}" uniqueName="18" name="Column18" queryTableFieldId="36"/>
    <tableColumn id="19" xr3:uid="{C3676687-813C-4A38-8ADA-4D3B1CB8811F}" uniqueName="19" name="Column19" queryTableFieldId="37"/>
    <tableColumn id="20" xr3:uid="{7FCC2348-E4A7-4500-936F-E2A19A50E72C}" uniqueName="20" name="Column20" queryTableFieldId="38"/>
    <tableColumn id="21" xr3:uid="{0F5AF1A6-E471-45CC-8E2E-F4D7339F822A}" uniqueName="21" name="Column21" queryTableField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B4B3BF-3F66-4906-AA60-E0A73EAB67F3}" name="_03" displayName="_03" ref="A1:U206" tableType="queryTable" totalsRowShown="0">
  <autoFilter ref="A1:U206" xr:uid="{D0B4B3BF-3F66-4906-AA60-E0A73EAB67F3}"/>
  <tableColumns count="21">
    <tableColumn id="1" xr3:uid="{7400136A-BA9F-4DF4-9D25-007DC7D7A9FD}" uniqueName="1" name="Column1" queryTableFieldId="1"/>
    <tableColumn id="2" xr3:uid="{BF5FA626-5AF1-4978-B127-FA8F701D7FCB}" uniqueName="2" name="Column2" queryTableFieldId="2"/>
    <tableColumn id="3" xr3:uid="{A389DBA7-F5B7-4E23-9BA6-BBE0E3CF8AFF}" uniqueName="3" name="Column3" queryTableFieldId="3"/>
    <tableColumn id="4" xr3:uid="{70F4236B-FFC2-43B6-ABD9-80852429460B}" uniqueName="4" name="Column4" queryTableFieldId="4"/>
    <tableColumn id="5" xr3:uid="{BC76CDB2-089F-4896-B287-01E51EF586E8}" uniqueName="5" name="Column5" queryTableFieldId="5"/>
    <tableColumn id="6" xr3:uid="{F954E8DE-44AB-4829-B763-A21221BE8B1A}" uniqueName="6" name="Column6" queryTableFieldId="6"/>
    <tableColumn id="7" xr3:uid="{758E5E8F-FDBA-4EB2-B3CD-44793639B614}" uniqueName="7" name="Column7" queryTableFieldId="7"/>
    <tableColumn id="8" xr3:uid="{FFDF5EC3-9AC8-454D-9E87-50560AE393C9}" uniqueName="8" name="Column8" queryTableFieldId="9"/>
    <tableColumn id="9" xr3:uid="{62B68281-CB66-458F-905C-451BFA00E89A}" uniqueName="9" name="Column9" queryTableFieldId="25"/>
    <tableColumn id="10" xr3:uid="{6285B521-108A-4F0F-B533-1BABA83EEF6C}" uniqueName="10" name="Column10" queryTableFieldId="26"/>
    <tableColumn id="11" xr3:uid="{06A2B63F-502A-4333-A945-AD61B997E72D}" uniqueName="11" name="Column11" queryTableFieldId="27"/>
    <tableColumn id="12" xr3:uid="{3C9D0812-1E07-4D83-A22D-E9DD0F0BE79A}" uniqueName="12" name="Column12" queryTableFieldId="28"/>
    <tableColumn id="13" xr3:uid="{518314DE-8361-4A94-B475-33BCCAE1FD1B}" uniqueName="13" name="Column13" queryTableFieldId="29"/>
    <tableColumn id="14" xr3:uid="{BEE00642-0FD9-451A-8E16-E396F814C8AC}" uniqueName="14" name="Column14" queryTableFieldId="32"/>
    <tableColumn id="15" xr3:uid="{6B5066DE-024B-4EFD-B260-74185CBD0F6F}" uniqueName="15" name="Column15" queryTableFieldId="33"/>
    <tableColumn id="16" xr3:uid="{E39AF20A-23FD-413D-82F4-9D266E6D670C}" uniqueName="16" name="Column16" queryTableFieldId="34"/>
    <tableColumn id="17" xr3:uid="{8B9CB086-EAA8-4C4C-A4C2-FE0711F1CCFD}" uniqueName="17" name="Column17" queryTableFieldId="35"/>
    <tableColumn id="18" xr3:uid="{7F50F216-8CBF-4AE1-A88B-AE603CA1C07B}" uniqueName="18" name="Column18" queryTableFieldId="36"/>
    <tableColumn id="19" xr3:uid="{AF94E966-B88C-452C-9534-CFB2F86D571E}" uniqueName="19" name="Column19" queryTableFieldId="37"/>
    <tableColumn id="20" xr3:uid="{47EAFCAD-C36F-4432-AD7B-2C610EC6C0CE}" uniqueName="20" name="Column20" queryTableFieldId="38"/>
    <tableColumn id="21" xr3:uid="{68BDBEBF-7AA4-4E94-AE8D-5BE0D7CFB176}" uniqueName="21" name="Column21" queryTableFieldId="3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3DEF0D-1053-4D60-B9A7-7DC5D7D73FCF}" name="_04" displayName="_04" ref="A1:U206" tableType="queryTable" totalsRowShown="0">
  <autoFilter ref="A1:U206" xr:uid="{B83DEF0D-1053-4D60-B9A7-7DC5D7D73FCF}"/>
  <tableColumns count="21">
    <tableColumn id="1" xr3:uid="{5A8D342E-BF2D-4114-BF17-4B679F3B90B7}" uniqueName="1" name="Column1" queryTableFieldId="1"/>
    <tableColumn id="2" xr3:uid="{89B6ADCA-F28E-41EF-817D-FFDD4B80AA7B}" uniqueName="2" name="Column2" queryTableFieldId="2"/>
    <tableColumn id="3" xr3:uid="{936C12EA-B18B-4DC7-873C-65637C85E1FC}" uniqueName="3" name="Column3" queryTableFieldId="3"/>
    <tableColumn id="4" xr3:uid="{4545B7B6-A3A2-41C7-80A0-3F6536331B58}" uniqueName="4" name="Column4" queryTableFieldId="4"/>
    <tableColumn id="5" xr3:uid="{1EBF5D70-5033-4D97-BE89-22BD65332F82}" uniqueName="5" name="Column5" queryTableFieldId="5"/>
    <tableColumn id="6" xr3:uid="{7127B25E-A861-4A4D-B4A7-95F18EE7A0F6}" uniqueName="6" name="Column6" queryTableFieldId="6"/>
    <tableColumn id="7" xr3:uid="{9E8C8E65-9ED9-49C1-9965-C321564E57BC}" uniqueName="7" name="Column7" queryTableFieldId="7"/>
    <tableColumn id="8" xr3:uid="{69277914-A355-41AE-895C-A19C33EE4106}" uniqueName="8" name="Column8" queryTableFieldId="9"/>
    <tableColumn id="9" xr3:uid="{AF54E299-8115-40A3-B297-CC68F989D638}" uniqueName="9" name="Column9" queryTableFieldId="25"/>
    <tableColumn id="10" xr3:uid="{08E6BA70-4E13-413A-923C-AFB568485FCB}" uniqueName="10" name="Column10" queryTableFieldId="26"/>
    <tableColumn id="11" xr3:uid="{909ED049-E518-4859-97FB-DF31E95BD603}" uniqueName="11" name="Column11" queryTableFieldId="27"/>
    <tableColumn id="12" xr3:uid="{7FEC7689-92F4-4A12-A37E-B61802C27BC1}" uniqueName="12" name="Column12" queryTableFieldId="28"/>
    <tableColumn id="13" xr3:uid="{F4EBE9E0-058E-45E1-B61A-A8E5E290A1EA}" uniqueName="13" name="Column13" queryTableFieldId="29"/>
    <tableColumn id="14" xr3:uid="{6926507A-6617-4607-8144-08E04DA98E69}" uniqueName="14" name="Column14" queryTableFieldId="32"/>
    <tableColumn id="15" xr3:uid="{4EC44D15-DFD8-4BA7-ADEE-7BCE078D8249}" uniqueName="15" name="Column15" queryTableFieldId="33"/>
    <tableColumn id="16" xr3:uid="{5C9E3158-B0E2-407C-84E9-8EE7D4504055}" uniqueName="16" name="Column16" queryTableFieldId="34"/>
    <tableColumn id="17" xr3:uid="{8FE53B9D-1A3C-4D80-AC58-303CD146E1D7}" uniqueName="17" name="Column17" queryTableFieldId="35"/>
    <tableColumn id="18" xr3:uid="{B9D26775-6F71-4B8E-A278-C416C590B72C}" uniqueName="18" name="Column18" queryTableFieldId="36"/>
    <tableColumn id="19" xr3:uid="{D63C5839-EEC3-4186-A6B9-5F9FB8E34E42}" uniqueName="19" name="Column19" queryTableFieldId="37"/>
    <tableColumn id="20" xr3:uid="{402EB494-ABD6-465A-A779-80B1B675F2DB}" uniqueName="20" name="Column20" queryTableFieldId="38"/>
    <tableColumn id="21" xr3:uid="{243502B9-C395-4F9A-BC3A-E60FA89695EB}" uniqueName="21" name="Column21" queryTableFieldId="3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4AFFB4-E157-41B1-B041-D16381083751}" name="_05" displayName="_05" ref="A1:U206" tableType="queryTable" totalsRowShown="0">
  <autoFilter ref="A1:U206" xr:uid="{5C4AFFB4-E157-41B1-B041-D16381083751}"/>
  <tableColumns count="21">
    <tableColumn id="1" xr3:uid="{97802832-08C9-4306-8DEC-E9200DE6E410}" uniqueName="1" name="Column1" queryTableFieldId="1"/>
    <tableColumn id="2" xr3:uid="{C66D2DC4-4293-4A3C-BFFF-4BCB0E188679}" uniqueName="2" name="Column2" queryTableFieldId="2"/>
    <tableColumn id="3" xr3:uid="{31E771F5-45F2-490F-88D8-B5339183B81B}" uniqueName="3" name="Column3" queryTableFieldId="3"/>
    <tableColumn id="4" xr3:uid="{49AC8D49-1267-4A6D-BD89-A1A7FFAA586E}" uniqueName="4" name="Column4" queryTableFieldId="4"/>
    <tableColumn id="5" xr3:uid="{14F7B01F-D042-4081-AC05-AD05DA822500}" uniqueName="5" name="Column5" queryTableFieldId="5"/>
    <tableColumn id="6" xr3:uid="{DB2EC1E0-8885-4612-B16A-301FD4578FE3}" uniqueName="6" name="Column6" queryTableFieldId="6"/>
    <tableColumn id="7" xr3:uid="{6FAD8364-EF1C-414E-9497-FA7A1AEB12E2}" uniqueName="7" name="Column7" queryTableFieldId="7"/>
    <tableColumn id="8" xr3:uid="{FB068916-52A9-481E-BE63-7E86FFDCEF0A}" uniqueName="8" name="Column8" queryTableFieldId="9"/>
    <tableColumn id="9" xr3:uid="{F1A54A32-F80E-401E-B0B1-90351775139A}" uniqueName="9" name="Column9" queryTableFieldId="25"/>
    <tableColumn id="10" xr3:uid="{DBA503E2-2033-4B8D-ABE8-68559F25DC68}" uniqueName="10" name="Column10" queryTableFieldId="26"/>
    <tableColumn id="11" xr3:uid="{3EA6A3AD-CF62-4AB3-A76C-CBDA7FEC2935}" uniqueName="11" name="Column11" queryTableFieldId="27"/>
    <tableColumn id="12" xr3:uid="{6CDD75B2-159C-4CD7-AE57-D42AB7404F95}" uniqueName="12" name="Column12" queryTableFieldId="28"/>
    <tableColumn id="13" xr3:uid="{F242CD26-4A27-465E-AE93-E45695BA4A72}" uniqueName="13" name="Column13" queryTableFieldId="29"/>
    <tableColumn id="14" xr3:uid="{B0E5EB63-2C7A-41BE-9AFF-A33CDBFF2656}" uniqueName="14" name="Column14" queryTableFieldId="32"/>
    <tableColumn id="15" xr3:uid="{6DC41439-683C-4201-856A-615C5C4621F2}" uniqueName="15" name="Column15" queryTableFieldId="33"/>
    <tableColumn id="16" xr3:uid="{2465FC7D-CF69-470E-B9CB-2F9306E90DAF}" uniqueName="16" name="Column16" queryTableFieldId="34"/>
    <tableColumn id="17" xr3:uid="{2B1143AB-94A5-4284-853C-65BB7445E073}" uniqueName="17" name="Column17" queryTableFieldId="35"/>
    <tableColumn id="18" xr3:uid="{3ADA76D2-36E4-4018-9DB0-5077A4EEA13E}" uniqueName="18" name="Column18" queryTableFieldId="36"/>
    <tableColumn id="19" xr3:uid="{094DBEAF-7B16-487C-8572-B73938D3BDA4}" uniqueName="19" name="Column19" queryTableFieldId="37"/>
    <tableColumn id="20" xr3:uid="{61B6AF8C-9F72-4BDE-9CC3-820C3E9DE4A2}" uniqueName="20" name="Column20" queryTableFieldId="38"/>
    <tableColumn id="21" xr3:uid="{77217196-B7C5-4B89-865B-92FC832C4F84}" uniqueName="21" name="Column21" queryTableFieldId="3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BF588E-95FB-4FD7-95C2-AAEF1CDF24AB}" name="_06" displayName="_06" ref="A1:U206" tableType="queryTable" totalsRowShown="0">
  <autoFilter ref="A1:U206" xr:uid="{AABF588E-95FB-4FD7-95C2-AAEF1CDF24AB}"/>
  <tableColumns count="21">
    <tableColumn id="1" xr3:uid="{442AB313-09CE-4740-BCDC-EAB504A359F6}" uniqueName="1" name="Column1" queryTableFieldId="1"/>
    <tableColumn id="2" xr3:uid="{D2667F48-5D5B-4778-8FED-170E80FA6A6E}" uniqueName="2" name="Column2" queryTableFieldId="2"/>
    <tableColumn id="3" xr3:uid="{984F58EA-C8E0-4B8C-8F2B-095AD6AFFEE3}" uniqueName="3" name="Column3" queryTableFieldId="3"/>
    <tableColumn id="4" xr3:uid="{66C2E9C7-F24B-4AFE-B322-5599A6633239}" uniqueName="4" name="Column4" queryTableFieldId="4"/>
    <tableColumn id="5" xr3:uid="{634BB930-711A-44F0-9C60-888CBC12E66E}" uniqueName="5" name="Column5" queryTableFieldId="5"/>
    <tableColumn id="6" xr3:uid="{DD2EF0DE-56AB-437F-ACB8-1D6835D333B4}" uniqueName="6" name="Column6" queryTableFieldId="6"/>
    <tableColumn id="7" xr3:uid="{B6AD13CD-D5AF-405A-807E-16542D2F68AE}" uniqueName="7" name="Column7" queryTableFieldId="7"/>
    <tableColumn id="8" xr3:uid="{5EEBB824-EC68-4D29-B96A-9AEB31D4BD4C}" uniqueName="8" name="Column8" queryTableFieldId="9"/>
    <tableColumn id="9" xr3:uid="{299D66AF-AA12-4D42-89CA-DC34EEC22719}" uniqueName="9" name="Column9" queryTableFieldId="25"/>
    <tableColumn id="10" xr3:uid="{B76974D8-81B7-4115-9562-252F7D6D052C}" uniqueName="10" name="Column10" queryTableFieldId="26"/>
    <tableColumn id="11" xr3:uid="{53C10B87-3C2E-41B8-BA32-82CF4D2F06B3}" uniqueName="11" name="Column11" queryTableFieldId="27"/>
    <tableColumn id="12" xr3:uid="{D79C2D0A-FE4B-400C-ADAB-C5F17502C037}" uniqueName="12" name="Column12" queryTableFieldId="28"/>
    <tableColumn id="13" xr3:uid="{29172567-953D-4F41-9556-A3E4491664D2}" uniqueName="13" name="Column13" queryTableFieldId="29"/>
    <tableColumn id="14" xr3:uid="{93FA3C05-3373-4936-983A-3AD2C2701A99}" uniqueName="14" name="Column14" queryTableFieldId="32"/>
    <tableColumn id="15" xr3:uid="{DBA3FCA9-42AB-4682-B6D6-7BEB5DA4F8BE}" uniqueName="15" name="Column15" queryTableFieldId="33"/>
    <tableColumn id="16" xr3:uid="{6B635979-4BFA-4ECE-9490-B1733FBC742C}" uniqueName="16" name="Column16" queryTableFieldId="34"/>
    <tableColumn id="17" xr3:uid="{E096F411-7C21-4CEE-85DD-2C18C24046B4}" uniqueName="17" name="Column17" queryTableFieldId="35"/>
    <tableColumn id="18" xr3:uid="{80811320-1EE2-445A-A532-C6EC18C8107C}" uniqueName="18" name="Column18" queryTableFieldId="36"/>
    <tableColumn id="19" xr3:uid="{1A814AF1-A1BD-401A-9A07-36A690C2120A}" uniqueName="19" name="Column19" queryTableFieldId="37"/>
    <tableColumn id="20" xr3:uid="{D1A9E775-618A-4315-9C21-496A583706E4}" uniqueName="20" name="Column20" queryTableFieldId="38"/>
    <tableColumn id="21" xr3:uid="{E1B097D8-966D-4BC0-BE11-8135E864626E}" uniqueName="21" name="Column21" queryTableFieldId="3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305BDB-F7CF-4849-B127-0BAFBACCDF01}" name="_07" displayName="_07" ref="A1:U206" tableType="queryTable" totalsRowShown="0">
  <autoFilter ref="A1:U206" xr:uid="{60305BDB-F7CF-4849-B127-0BAFBACCDF01}"/>
  <tableColumns count="21">
    <tableColumn id="1" xr3:uid="{6AC36101-13CE-4024-A1F0-E33F28CEEC87}" uniqueName="1" name="Column1" queryTableFieldId="1"/>
    <tableColumn id="2" xr3:uid="{027284FF-1281-432C-AB87-8FA954E8FE72}" uniqueName="2" name="Column2" queryTableFieldId="2"/>
    <tableColumn id="3" xr3:uid="{0CDF3661-F60E-42A8-9D06-F3F49AD7660F}" uniqueName="3" name="Column3" queryTableFieldId="3"/>
    <tableColumn id="4" xr3:uid="{FAAD1B05-693E-4A2A-AA31-F9D5EEC3DD1F}" uniqueName="4" name="Column4" queryTableFieldId="4"/>
    <tableColumn id="5" xr3:uid="{FAD03A36-2A2C-447E-AB53-60272358C858}" uniqueName="5" name="Column5" queryTableFieldId="5"/>
    <tableColumn id="6" xr3:uid="{DAD41C21-9DEF-4B91-9E23-B9EBE58B0C96}" uniqueName="6" name="Column6" queryTableFieldId="6"/>
    <tableColumn id="7" xr3:uid="{271C0D59-BD7E-41FA-AEF9-3A3007095B55}" uniqueName="7" name="Column7" queryTableFieldId="7"/>
    <tableColumn id="8" xr3:uid="{D95C229F-7E60-4831-9675-F4A69B8565C2}" uniqueName="8" name="Column8" queryTableFieldId="9"/>
    <tableColumn id="9" xr3:uid="{28450DB1-E623-4132-81AC-AAEA23D53C1C}" uniqueName="9" name="Column9" queryTableFieldId="25"/>
    <tableColumn id="10" xr3:uid="{CB16989F-C30B-4B4F-8893-5FB00C40B10A}" uniqueName="10" name="Column10" queryTableFieldId="26"/>
    <tableColumn id="11" xr3:uid="{812E0E58-6581-42CF-89F4-091033D8CEFE}" uniqueName="11" name="Column11" queryTableFieldId="27"/>
    <tableColumn id="12" xr3:uid="{E019AAA4-588D-40FB-86F8-B436D26A671E}" uniqueName="12" name="Column12" queryTableFieldId="28"/>
    <tableColumn id="13" xr3:uid="{FA3F0DCC-2565-40F7-89AB-C3AFF59E8FC6}" uniqueName="13" name="Column13" queryTableFieldId="29"/>
    <tableColumn id="14" xr3:uid="{6E097BBB-7F45-4C8A-A7BC-B836884D5429}" uniqueName="14" name="Column14" queryTableFieldId="32"/>
    <tableColumn id="15" xr3:uid="{8A4407C1-8A2F-472E-BEB8-E3C74CA89B5A}" uniqueName="15" name="Column15" queryTableFieldId="33"/>
    <tableColumn id="16" xr3:uid="{1D79E1B3-A9F8-450C-A0A2-9729BDB6DBA6}" uniqueName="16" name="Column16" queryTableFieldId="34"/>
    <tableColumn id="17" xr3:uid="{1F350E83-B1E1-4EFA-AB6E-97811087B4F2}" uniqueName="17" name="Column17" queryTableFieldId="35"/>
    <tableColumn id="18" xr3:uid="{2D662ADE-90AA-4704-84B3-9AB889DA2C71}" uniqueName="18" name="Column18" queryTableFieldId="36"/>
    <tableColumn id="19" xr3:uid="{8505D569-F710-4386-9912-F7E21B1B7FF9}" uniqueName="19" name="Column19" queryTableFieldId="37"/>
    <tableColumn id="20" xr3:uid="{2DBE3D25-60D4-40FE-A9E1-9D9172C162AA}" uniqueName="20" name="Column20" queryTableFieldId="38"/>
    <tableColumn id="21" xr3:uid="{821975C2-7099-42E4-93D2-91F50DCF08BF}" uniqueName="21" name="Column21" queryTableFieldId="3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08458A-6AE9-4233-B0CE-FE739127A035}" name="_08" displayName="_08" ref="A1:U206" tableType="queryTable" totalsRowShown="0">
  <autoFilter ref="A1:U206" xr:uid="{1E08458A-6AE9-4233-B0CE-FE739127A035}"/>
  <tableColumns count="21">
    <tableColumn id="1" xr3:uid="{1857AE18-804D-49E5-8516-43802EA3D128}" uniqueName="1" name="Column1" queryTableFieldId="1"/>
    <tableColumn id="2" xr3:uid="{D27ACB87-F036-43C6-B366-06FC60AF555A}" uniqueName="2" name="Column2" queryTableFieldId="2"/>
    <tableColumn id="3" xr3:uid="{2F49B78E-D61A-45D9-A422-0B03E69C2A2E}" uniqueName="3" name="Column3" queryTableFieldId="3"/>
    <tableColumn id="4" xr3:uid="{A5057BBC-D02B-4A9D-8563-10793CFAF2DA}" uniqueName="4" name="Column4" queryTableFieldId="4"/>
    <tableColumn id="5" xr3:uid="{C05E20B6-FBAA-41AA-B81F-768344E0F06C}" uniqueName="5" name="Column5" queryTableFieldId="5"/>
    <tableColumn id="6" xr3:uid="{3143ABDB-161D-436B-8FC8-E05D18DEED6B}" uniqueName="6" name="Column6" queryTableFieldId="6"/>
    <tableColumn id="7" xr3:uid="{13389A3E-F0AA-4D21-B719-1B8F5B46C81A}" uniqueName="7" name="Column7" queryTableFieldId="7"/>
    <tableColumn id="8" xr3:uid="{69985FF4-7996-4B49-964F-4765F2C5BE77}" uniqueName="8" name="Column8" queryTableFieldId="9"/>
    <tableColumn id="9" xr3:uid="{AA4DBAE5-BAFC-4379-9B49-9C93793A0A88}" uniqueName="9" name="Column9" queryTableFieldId="25"/>
    <tableColumn id="10" xr3:uid="{9AA50674-1737-4D6E-B802-145BD59294C0}" uniqueName="10" name="Column10" queryTableFieldId="26"/>
    <tableColumn id="11" xr3:uid="{B642923A-0AE3-4B85-B4A5-2AF2A725E6CA}" uniqueName="11" name="Column11" queryTableFieldId="27"/>
    <tableColumn id="12" xr3:uid="{A890707D-542F-4E0F-8CA2-220336DDFF2F}" uniqueName="12" name="Column12" queryTableFieldId="28"/>
    <tableColumn id="13" xr3:uid="{8D076D9E-EF14-44B2-AFA3-EF5D13FD7A70}" uniqueName="13" name="Column13" queryTableFieldId="29"/>
    <tableColumn id="14" xr3:uid="{6CD362BB-4A3C-49F0-8889-CED6BC24E59B}" uniqueName="14" name="Column14" queryTableFieldId="32"/>
    <tableColumn id="15" xr3:uid="{D79D2557-92B9-417F-9D15-21C6BF0BCC41}" uniqueName="15" name="Column15" queryTableFieldId="33"/>
    <tableColumn id="16" xr3:uid="{1064DB45-033E-4293-97A6-0F6CD52B8709}" uniqueName="16" name="Column16" queryTableFieldId="34"/>
    <tableColumn id="17" xr3:uid="{A92FA30F-4799-4D94-86A1-A0CA3AAD0BB8}" uniqueName="17" name="Column17" queryTableFieldId="35"/>
    <tableColumn id="18" xr3:uid="{CB538562-2BAC-4F3E-944F-F51A0CBD6736}" uniqueName="18" name="Column18" queryTableFieldId="36"/>
    <tableColumn id="19" xr3:uid="{03DBB08D-1A8A-4787-B65E-EF6A97180378}" uniqueName="19" name="Column19" queryTableFieldId="37"/>
    <tableColumn id="20" xr3:uid="{D1FEA0F5-523D-420B-B477-22B28A9C83DC}" uniqueName="20" name="Column20" queryTableFieldId="38"/>
    <tableColumn id="21" xr3:uid="{C5552A7C-F4C5-40C4-B94A-30497ED57B57}" uniqueName="21" name="Column21" queryTableFieldId="3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707B615-4FFB-40A2-B2E4-967C73AD3680}" name="_09" displayName="_09" ref="A1:U206" tableType="queryTable" totalsRowShown="0">
  <autoFilter ref="A1:U206" xr:uid="{F707B615-4FFB-40A2-B2E4-967C73AD3680}"/>
  <tableColumns count="21">
    <tableColumn id="1" xr3:uid="{4989BD25-838A-4531-B4A2-B92E2C5D1405}" uniqueName="1" name="Column1" queryTableFieldId="1"/>
    <tableColumn id="2" xr3:uid="{74A04700-41E7-454D-9ECE-DE980ADDE74F}" uniqueName="2" name="Column2" queryTableFieldId="2"/>
    <tableColumn id="3" xr3:uid="{BE965045-4434-419F-B547-A3E061EB51C0}" uniqueName="3" name="Column3" queryTableFieldId="3"/>
    <tableColumn id="4" xr3:uid="{BB768AEE-0A4A-4190-AAD5-BBDB8201BDB9}" uniqueName="4" name="Column4" queryTableFieldId="4"/>
    <tableColumn id="5" xr3:uid="{64762577-7172-4297-8491-156A0B5D4397}" uniqueName="5" name="Column5" queryTableFieldId="5"/>
    <tableColumn id="6" xr3:uid="{26B5E3C9-F6B1-4B78-BE10-FB542DA4F4FB}" uniqueName="6" name="Column6" queryTableFieldId="6"/>
    <tableColumn id="7" xr3:uid="{EBAC7C01-4700-4954-8921-6659F4A6649B}" uniqueName="7" name="Column7" queryTableFieldId="7"/>
    <tableColumn id="8" xr3:uid="{482F9776-75CB-4C02-962A-527E7A877453}" uniqueName="8" name="Column8" queryTableFieldId="9"/>
    <tableColumn id="9" xr3:uid="{FADA45AD-AD9E-491A-BD99-B081DFBF953C}" uniqueName="9" name="Column9" queryTableFieldId="25"/>
    <tableColumn id="10" xr3:uid="{EACD30FB-109A-4297-9018-E70B4415EA2E}" uniqueName="10" name="Column10" queryTableFieldId="26"/>
    <tableColumn id="11" xr3:uid="{248CBBDE-1B67-4AB5-AE27-6BBB70E4CA98}" uniqueName="11" name="Column11" queryTableFieldId="27"/>
    <tableColumn id="12" xr3:uid="{0BDA9EAF-B11A-484A-B77E-367368B8EE3A}" uniqueName="12" name="Column12" queryTableFieldId="28"/>
    <tableColumn id="13" xr3:uid="{0BD26385-4318-4E8F-8EB4-EAAD5040581B}" uniqueName="13" name="Column13" queryTableFieldId="29"/>
    <tableColumn id="14" xr3:uid="{97238E5C-72D6-4E45-AD50-CC86254AC7EE}" uniqueName="14" name="Column14" queryTableFieldId="32"/>
    <tableColumn id="15" xr3:uid="{155C7650-DA4E-43B6-B6DC-0FA4DC123FF3}" uniqueName="15" name="Column15" queryTableFieldId="33"/>
    <tableColumn id="16" xr3:uid="{38377C83-22B9-415D-A2F5-F8DC07A143E9}" uniqueName="16" name="Column16" queryTableFieldId="34"/>
    <tableColumn id="17" xr3:uid="{C8C62FD0-2980-4447-96BB-A3B58BF621C9}" uniqueName="17" name="Column17" queryTableFieldId="35"/>
    <tableColumn id="18" xr3:uid="{86FB36FD-8D43-4796-8AC6-43E0BF4AB8F6}" uniqueName="18" name="Column18" queryTableFieldId="36"/>
    <tableColumn id="19" xr3:uid="{1073F8BE-11AB-4A30-AB26-912FB542B232}" uniqueName="19" name="Column19" queryTableFieldId="37"/>
    <tableColumn id="20" xr3:uid="{6CC1F258-42E4-4EA2-8C8C-D4F06FC423FC}" uniqueName="20" name="Column20" queryTableFieldId="38"/>
    <tableColumn id="21" xr3:uid="{0DEF5E94-9A33-470F-882A-B411C1A7CB25}" uniqueName="21" name="Column21" queryTableFieldId="3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8DDF5B-8F9D-49FE-8606-34CD6C3B33FE}" name="_10" displayName="_10" ref="A1:U206" tableType="queryTable" totalsRowShown="0">
  <autoFilter ref="A1:U206" xr:uid="{028DDF5B-8F9D-49FE-8606-34CD6C3B33FE}"/>
  <tableColumns count="21">
    <tableColumn id="1" xr3:uid="{8CDCAC76-E4FC-48FB-BFCB-DB006AFDECBA}" uniqueName="1" name="Column1" queryTableFieldId="1"/>
    <tableColumn id="2" xr3:uid="{7EA624CF-9FD5-4597-9DC7-D8DA9E7DB02D}" uniqueName="2" name="Column2" queryTableFieldId="2"/>
    <tableColumn id="3" xr3:uid="{594B1704-A571-4850-9B55-89BFD5675B33}" uniqueName="3" name="Column3" queryTableFieldId="3"/>
    <tableColumn id="4" xr3:uid="{DC096A3D-92BB-4556-BC81-D5206AA3E3D4}" uniqueName="4" name="Column4" queryTableFieldId="4"/>
    <tableColumn id="5" xr3:uid="{8DF1788D-9876-47EE-8308-03F0176699ED}" uniqueName="5" name="Column5" queryTableFieldId="5"/>
    <tableColumn id="6" xr3:uid="{628EFD24-9679-44A6-B1D9-22844693382A}" uniqueName="6" name="Column6" queryTableFieldId="6"/>
    <tableColumn id="7" xr3:uid="{4DE136E7-72CF-4DD7-B2E7-1E8CB44B1D3D}" uniqueName="7" name="Column7" queryTableFieldId="7"/>
    <tableColumn id="8" xr3:uid="{22A66424-A27B-4BA4-99CF-7DA34E5FED99}" uniqueName="8" name="Column8" queryTableFieldId="9"/>
    <tableColumn id="9" xr3:uid="{D2A5D8C5-B937-472C-BE60-F9A70C70CA3B}" uniqueName="9" name="Column9" queryTableFieldId="25"/>
    <tableColumn id="10" xr3:uid="{ED7DE0F5-57D9-4CA3-BC85-8475CA60ABCE}" uniqueName="10" name="Column10" queryTableFieldId="26"/>
    <tableColumn id="11" xr3:uid="{CD5CB852-AB09-4E47-8BD5-48B81A024236}" uniqueName="11" name="Column11" queryTableFieldId="27"/>
    <tableColumn id="12" xr3:uid="{F3F14B3E-46CE-43B1-AB7D-DDFA88BA9151}" uniqueName="12" name="Column12" queryTableFieldId="28"/>
    <tableColumn id="13" xr3:uid="{2A84A58A-8CBB-4981-B61B-7D36AAA55CE7}" uniqueName="13" name="Column13" queryTableFieldId="29"/>
    <tableColumn id="14" xr3:uid="{F4BF6642-A7C6-4D22-A507-D97B9660C59D}" uniqueName="14" name="Column14" queryTableFieldId="30"/>
    <tableColumn id="15" xr3:uid="{93DDFFFD-6452-4F0D-8F06-FED919076912}" uniqueName="15" name="Column15" queryTableFieldId="31"/>
    <tableColumn id="16" xr3:uid="{20FEB82F-626F-4896-B37C-CD410B181526}" uniqueName="16" name="Column16" queryTableFieldId="32"/>
    <tableColumn id="17" xr3:uid="{89DD38F2-7880-4B71-8594-786A5D49080B}" uniqueName="17" name="Column17" queryTableFieldId="33"/>
    <tableColumn id="18" xr3:uid="{8F8C10FD-1C92-46F1-9952-596C117D3B89}" uniqueName="18" name="Column18" queryTableFieldId="34"/>
    <tableColumn id="19" xr3:uid="{DF30D2CE-8815-4987-A24E-63B614F2526B}" uniqueName="19" name="Column19" queryTableFieldId="35"/>
    <tableColumn id="20" xr3:uid="{F4E5D57D-4208-48AE-8F14-151520F16D74}" uniqueName="20" name="Column20" queryTableFieldId="36"/>
    <tableColumn id="21" xr3:uid="{D0CD0234-1FD0-4A33-8189-299772756F2F}" uniqueName="21" name="Column21" queryTableFieldId="3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6E817D-C319-4E66-A910-23BD0B876F55}" name="_11" displayName="_11" ref="A1:U206" tableType="queryTable" totalsRowShown="0">
  <autoFilter ref="A1:U206" xr:uid="{176E817D-C319-4E66-A910-23BD0B876F55}"/>
  <tableColumns count="21">
    <tableColumn id="1" xr3:uid="{37A82511-C6AF-42A3-BC8D-FE6BD2D6A02B}" uniqueName="1" name="Column1" queryTableFieldId="1"/>
    <tableColumn id="2" xr3:uid="{6A3A0268-E66E-46D6-A0D8-8F627C72E48D}" uniqueName="2" name="Column2" queryTableFieldId="2"/>
    <tableColumn id="3" xr3:uid="{4C69894C-A8F8-4469-B4EC-0B876C1C2838}" uniqueName="3" name="Column3" queryTableFieldId="3"/>
    <tableColumn id="4" xr3:uid="{67BA07D8-ECAF-409D-B827-C96BE6CD486C}" uniqueName="4" name="Column4" queryTableFieldId="4"/>
    <tableColumn id="5" xr3:uid="{4A683539-9980-4DF4-8A49-5A6DD49F9357}" uniqueName="5" name="Column5" queryTableFieldId="5"/>
    <tableColumn id="6" xr3:uid="{48FF1BEC-EF03-4E7E-8CA1-0FD3DFB3FE88}" uniqueName="6" name="Column6" queryTableFieldId="6"/>
    <tableColumn id="7" xr3:uid="{935BEDEC-78E1-4597-81DD-5E69F31E99E6}" uniqueName="7" name="Column7" queryTableFieldId="7"/>
    <tableColumn id="8" xr3:uid="{E4FE8E53-77CA-4A84-90D3-14F310A3EC47}" uniqueName="8" name="Column8" queryTableFieldId="9"/>
    <tableColumn id="9" xr3:uid="{74058C92-F652-4778-87F1-79B0F37FF3AE}" uniqueName="9" name="Column9" queryTableFieldId="25"/>
    <tableColumn id="10" xr3:uid="{0767E4A9-441A-4B99-A999-6754D2D070BF}" uniqueName="10" name="Column10" queryTableFieldId="26"/>
    <tableColumn id="11" xr3:uid="{96D899EB-5049-4BAF-B6C9-94A4BB402501}" uniqueName="11" name="Column11" queryTableFieldId="27"/>
    <tableColumn id="12" xr3:uid="{E3A3CBA6-0844-4ABF-90DB-F1521574D5B1}" uniqueName="12" name="Column12" queryTableFieldId="28"/>
    <tableColumn id="13" xr3:uid="{A2B12919-CAB0-4522-9DBC-A9D661489F8E}" uniqueName="13" name="Column13" queryTableFieldId="29"/>
    <tableColumn id="14" xr3:uid="{3AF3185F-1BCF-4F13-8B96-36F3007CF1EA}" uniqueName="14" name="Column14" queryTableFieldId="30"/>
    <tableColumn id="15" xr3:uid="{062875F0-4DB1-43EB-A2DD-4ADFD68EC9AD}" uniqueName="15" name="Column15" queryTableFieldId="31"/>
    <tableColumn id="16" xr3:uid="{C1D082E0-C06B-4613-A9F5-D3F7F6D0F9B9}" uniqueName="16" name="Column16" queryTableFieldId="32"/>
    <tableColumn id="17" xr3:uid="{1E07216E-6C40-41B5-9E69-EB504CE23566}" uniqueName="17" name="Column17" queryTableFieldId="33"/>
    <tableColumn id="18" xr3:uid="{685AFA67-9EDF-4AE4-B7FD-662F80A2FA10}" uniqueName="18" name="Column18" queryTableFieldId="34"/>
    <tableColumn id="19" xr3:uid="{5F196556-C36C-449D-874B-2B75058F7CF7}" uniqueName="19" name="Column19" queryTableFieldId="35"/>
    <tableColumn id="20" xr3:uid="{88DD7E5D-1DD1-4614-B8EF-6DF20E1E9289}" uniqueName="20" name="Column20" queryTableFieldId="36"/>
    <tableColumn id="21" xr3:uid="{41939BEC-3BA3-4222-94B3-1FDBB2F878A6}" uniqueName="21" name="Column21" queryTableFieldId="3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CA71D65-11B3-45C8-8D2A-22FB7D22FC1B}" name="_12" displayName="_12" ref="A1:U206" tableType="queryTable" totalsRowShown="0">
  <autoFilter ref="A1:U206" xr:uid="{CCA71D65-11B3-45C8-8D2A-22FB7D22FC1B}"/>
  <tableColumns count="21">
    <tableColumn id="1" xr3:uid="{68D368F7-37A8-47F4-B8EA-DAD131BD6FC2}" uniqueName="1" name="Column1" queryTableFieldId="1"/>
    <tableColumn id="2" xr3:uid="{E76CB46A-7AE8-4D63-B929-874D32D8B538}" uniqueName="2" name="Column2" queryTableFieldId="2"/>
    <tableColumn id="3" xr3:uid="{333E681E-D94A-4954-8DF6-C291E483494A}" uniqueName="3" name="Column3" queryTableFieldId="3"/>
    <tableColumn id="4" xr3:uid="{E184C142-862A-4BF5-ACFA-FDBA19620B9A}" uniqueName="4" name="Column4" queryTableFieldId="4"/>
    <tableColumn id="5" xr3:uid="{DD3B8901-2758-4F1D-9FCE-73A4BA2A524D}" uniqueName="5" name="Column5" queryTableFieldId="5"/>
    <tableColumn id="6" xr3:uid="{7F6DF831-0682-4DD2-9CE3-6193DC191693}" uniqueName="6" name="Column6" queryTableFieldId="6"/>
    <tableColumn id="7" xr3:uid="{4E59A914-7CE1-453E-A678-7A6951CCCA30}" uniqueName="7" name="Column7" queryTableFieldId="7"/>
    <tableColumn id="8" xr3:uid="{8B4C1609-76BA-43C0-867F-301AB92E8588}" uniqueName="8" name="Column8" queryTableFieldId="9"/>
    <tableColumn id="9" xr3:uid="{A029C3BA-1CAC-4DC9-BE5D-15C5D9A3BE6D}" uniqueName="9" name="Column9" queryTableFieldId="25"/>
    <tableColumn id="10" xr3:uid="{22FFC747-A46F-4979-97DB-1E0AC7D30489}" uniqueName="10" name="Column10" queryTableFieldId="26"/>
    <tableColumn id="11" xr3:uid="{109DB95C-A74B-413C-8424-0149A46260E9}" uniqueName="11" name="Column11" queryTableFieldId="27"/>
    <tableColumn id="12" xr3:uid="{2CC308C3-775C-4C7A-B052-F16EB055B098}" uniqueName="12" name="Column12" queryTableFieldId="28"/>
    <tableColumn id="13" xr3:uid="{BA4FE85C-D0C0-445E-9910-2218D05AA9C5}" uniqueName="13" name="Column13" queryTableFieldId="29"/>
    <tableColumn id="14" xr3:uid="{085AE858-E6F5-4B4C-AF52-0758690C0412}" uniqueName="14" name="Column14" queryTableFieldId="30"/>
    <tableColumn id="15" xr3:uid="{E62C00D1-D72F-4A23-9DFE-824081E036E0}" uniqueName="15" name="Column15" queryTableFieldId="31"/>
    <tableColumn id="16" xr3:uid="{C93D250B-B7C5-46D8-A0AB-7EB2991E6FAC}" uniqueName="16" name="Column16" queryTableFieldId="32"/>
    <tableColumn id="17" xr3:uid="{F3795BAF-C2F0-4021-97FE-F69C7FA091B4}" uniqueName="17" name="Column17" queryTableFieldId="33"/>
    <tableColumn id="18" xr3:uid="{23C59005-1DC6-4E2E-9D55-BD8D0E48D837}" uniqueName="18" name="Column18" queryTableFieldId="34"/>
    <tableColumn id="19" xr3:uid="{C006F7DA-86F4-4351-9239-F4837BA514B6}" uniqueName="19" name="Column19" queryTableFieldId="35"/>
    <tableColumn id="20" xr3:uid="{892FE794-C5E7-4485-8636-21FC4A5070A6}" uniqueName="20" name="Column20" queryTableFieldId="36"/>
    <tableColumn id="21" xr3:uid="{DFE3A5A8-C115-4970-81F5-1BD1460811B0}" uniqueName="21" name="Column21" queryTableFieldId="3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2575BD8-400C-4BD5-A3F6-180A6E1F53A9}" name="_13" displayName="_13" ref="A1:U206" tableType="queryTable" totalsRowShown="0">
  <autoFilter ref="A1:U206" xr:uid="{52575BD8-400C-4BD5-A3F6-180A6E1F53A9}"/>
  <tableColumns count="21">
    <tableColumn id="1" xr3:uid="{98DF62F0-1791-469B-BF40-E5FE97E0ACB4}" uniqueName="1" name="Column1" queryTableFieldId="1"/>
    <tableColumn id="2" xr3:uid="{165DA2F9-580F-46EF-8400-ED812259E41A}" uniqueName="2" name="Column2" queryTableFieldId="2"/>
    <tableColumn id="3" xr3:uid="{6263A2EC-436B-4C20-9644-9742091693ED}" uniqueName="3" name="Column3" queryTableFieldId="3"/>
    <tableColumn id="4" xr3:uid="{3044D318-F213-4863-9ACC-5A8173CB24D1}" uniqueName="4" name="Column4" queryTableFieldId="4"/>
    <tableColumn id="5" xr3:uid="{7BDB1D52-FF1A-41F2-B6EF-ADF4A669606E}" uniqueName="5" name="Column5" queryTableFieldId="5"/>
    <tableColumn id="6" xr3:uid="{831B5699-95A0-4C95-9942-49EE23DBA007}" uniqueName="6" name="Column6" queryTableFieldId="6"/>
    <tableColumn id="7" xr3:uid="{1B78EF65-29D9-43D9-8701-A68A241CD355}" uniqueName="7" name="Column7" queryTableFieldId="7"/>
    <tableColumn id="8" xr3:uid="{F3E90B9F-1706-4D23-BF19-DF4AFD27CC00}" uniqueName="8" name="Column8" queryTableFieldId="9"/>
    <tableColumn id="9" xr3:uid="{596BC03B-B1ED-4D68-8A6F-CF003FE5D111}" uniqueName="9" name="Column9" queryTableFieldId="25"/>
    <tableColumn id="10" xr3:uid="{538EF0FB-1AB1-4544-86FA-C85205E714B8}" uniqueName="10" name="Column10" queryTableFieldId="26"/>
    <tableColumn id="11" xr3:uid="{15E9D0EB-E43B-4195-BBE8-691C8C85B016}" uniqueName="11" name="Column11" queryTableFieldId="27"/>
    <tableColumn id="12" xr3:uid="{E1031576-067B-480B-9D56-409914BB4081}" uniqueName="12" name="Column12" queryTableFieldId="28"/>
    <tableColumn id="13" xr3:uid="{6FFAF96D-3EF6-4306-97AA-47DDFE2772BA}" uniqueName="13" name="Column13" queryTableFieldId="29"/>
    <tableColumn id="14" xr3:uid="{83E894D9-4AA2-4767-96AD-6BE652852D3E}" uniqueName="14" name="Column14" queryTableFieldId="30"/>
    <tableColumn id="15" xr3:uid="{410C3A92-6108-4FC1-B97B-37EB7049CBF2}" uniqueName="15" name="Column15" queryTableFieldId="31"/>
    <tableColumn id="16" xr3:uid="{35FE54A6-D659-4761-AF05-19655AFDCF50}" uniqueName="16" name="Column16" queryTableFieldId="32"/>
    <tableColumn id="17" xr3:uid="{ED8B39BF-7208-4808-9F6A-FD2F12D5E8AA}" uniqueName="17" name="Column17" queryTableFieldId="33"/>
    <tableColumn id="18" xr3:uid="{0AFBCAD9-4A63-4D65-BCED-6DC4BA4B2F30}" uniqueName="18" name="Column18" queryTableFieldId="34"/>
    <tableColumn id="19" xr3:uid="{24BEB6AC-C2C6-47E8-AA7E-EAE32F5CE2C2}" uniqueName="19" name="Column19" queryTableFieldId="35"/>
    <tableColumn id="20" xr3:uid="{5A79B8F5-AB19-4A17-BD07-2F0B32A05B5D}" uniqueName="20" name="Column20" queryTableFieldId="36"/>
    <tableColumn id="21" xr3:uid="{ADAA7B84-15B0-4421-9C80-3A2648723F93}" uniqueName="21" name="Column21" queryTableFieldId="3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FFEB043-3441-41EE-B2D0-1E1C6DA58C52}" name="_14" displayName="_14" ref="A1:U206" tableType="queryTable" totalsRowShown="0">
  <autoFilter ref="A1:U206" xr:uid="{6FFEB043-3441-41EE-B2D0-1E1C6DA58C52}"/>
  <tableColumns count="21">
    <tableColumn id="1" xr3:uid="{CFDA26A9-57E4-4161-B9E9-5EB7BA4E86AA}" uniqueName="1" name="Column1" queryTableFieldId="1"/>
    <tableColumn id="2" xr3:uid="{8B7C2242-1DCE-4FEE-8B54-6202FF5B1FD2}" uniqueName="2" name="Column2" queryTableFieldId="2"/>
    <tableColumn id="3" xr3:uid="{3882A14B-F78A-482A-9134-3F9F57288D3A}" uniqueName="3" name="Column3" queryTableFieldId="3"/>
    <tableColumn id="4" xr3:uid="{6D76B947-0FEA-42C6-9743-65AE81EFD760}" uniqueName="4" name="Column4" queryTableFieldId="4"/>
    <tableColumn id="5" xr3:uid="{0AA58DF0-C665-44E3-BCD5-8309F3AC2667}" uniqueName="5" name="Column5" queryTableFieldId="5"/>
    <tableColumn id="6" xr3:uid="{303C71EB-7FAD-4445-B03C-0DD0AA31519B}" uniqueName="6" name="Column6" queryTableFieldId="6"/>
    <tableColumn id="7" xr3:uid="{E508B94E-DEA3-40A6-AB12-324585CCE259}" uniqueName="7" name="Column7" queryTableFieldId="7"/>
    <tableColumn id="8" xr3:uid="{2CE8EB75-438F-4279-9463-C5E24F5BA3E9}" uniqueName="8" name="Column8" queryTableFieldId="9"/>
    <tableColumn id="9" xr3:uid="{839F9EEB-DE6B-4694-A58A-28B823C6801D}" uniqueName="9" name="Column9" queryTableFieldId="25"/>
    <tableColumn id="10" xr3:uid="{775224D5-AB36-4874-B652-C11B5C6F4531}" uniqueName="10" name="Column10" queryTableFieldId="26"/>
    <tableColumn id="11" xr3:uid="{0E5B2A88-500D-459B-AA82-DA0A3E027FA3}" uniqueName="11" name="Column11" queryTableFieldId="27"/>
    <tableColumn id="12" xr3:uid="{E6C8A624-86E0-48D8-80FD-4A07D3621C1A}" uniqueName="12" name="Column12" queryTableFieldId="28"/>
    <tableColumn id="13" xr3:uid="{2753AA31-6DB5-4233-817A-3D5E50ECCF73}" uniqueName="13" name="Column13" queryTableFieldId="29"/>
    <tableColumn id="14" xr3:uid="{CF7A924E-766C-42EE-ABB1-DE7F9675CB0A}" uniqueName="14" name="Column14" queryTableFieldId="30"/>
    <tableColumn id="15" xr3:uid="{BD5DA659-AE23-4302-8BAC-784C1CA142FB}" uniqueName="15" name="Column15" queryTableFieldId="31"/>
    <tableColumn id="16" xr3:uid="{CC91D684-5012-4E51-B5F6-35D13F936B62}" uniqueName="16" name="Column16" queryTableFieldId="32"/>
    <tableColumn id="17" xr3:uid="{A40C5D36-4917-4224-A12C-3155C5656377}" uniqueName="17" name="Column17" queryTableFieldId="33"/>
    <tableColumn id="18" xr3:uid="{70CB63E5-9B7B-4A1C-A10C-A4444190312D}" uniqueName="18" name="Column18" queryTableFieldId="34"/>
    <tableColumn id="19" xr3:uid="{9E5173FD-8195-454B-83F7-23E79A09F7D8}" uniqueName="19" name="Column19" queryTableFieldId="35"/>
    <tableColumn id="20" xr3:uid="{5DD1140C-3F73-4690-B706-B2CC92CFA080}" uniqueName="20" name="Column20" queryTableFieldId="36"/>
    <tableColumn id="21" xr3:uid="{D0C1ED0F-8EC7-4EB1-8FB2-8D82C6D3320E}" uniqueName="21" name="Column21" queryTableFieldId="3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00F8815-5B21-418C-B45C-2F340F7FD674}" name="_15" displayName="_15" ref="A1:U206" tableType="queryTable" totalsRowShown="0">
  <autoFilter ref="A1:U206" xr:uid="{E00F8815-5B21-418C-B45C-2F340F7FD674}"/>
  <tableColumns count="21">
    <tableColumn id="1" xr3:uid="{F0583B92-94E3-403E-8F3F-AB9431F2B5F2}" uniqueName="1" name="Column1" queryTableFieldId="1"/>
    <tableColumn id="2" xr3:uid="{C7FECB17-5753-4602-8CFA-16454027FEB2}" uniqueName="2" name="Column2" queryTableFieldId="2"/>
    <tableColumn id="3" xr3:uid="{F78EACEE-1BE9-46F6-9F4D-0F9FD0F761F0}" uniqueName="3" name="Column3" queryTableFieldId="3"/>
    <tableColumn id="4" xr3:uid="{A9949B06-F16E-48C4-A749-A420FF3E93E3}" uniqueName="4" name="Column4" queryTableFieldId="4"/>
    <tableColumn id="5" xr3:uid="{20E82277-93AA-42F5-9DA9-DD7E501C4395}" uniqueName="5" name="Column5" queryTableFieldId="5"/>
    <tableColumn id="6" xr3:uid="{AB05FCBD-32D8-446E-A380-C212525CF795}" uniqueName="6" name="Column6" queryTableFieldId="6"/>
    <tableColumn id="7" xr3:uid="{DB736638-9601-4504-B493-45DA636F0C84}" uniqueName="7" name="Column7" queryTableFieldId="7"/>
    <tableColumn id="8" xr3:uid="{C4CD2788-13EC-453C-A711-9AA20F27E621}" uniqueName="8" name="Column8" queryTableFieldId="9"/>
    <tableColumn id="9" xr3:uid="{63FB7903-ACCA-4FCB-9C04-08144EA2F0C2}" uniqueName="9" name="Column9" queryTableFieldId="25"/>
    <tableColumn id="10" xr3:uid="{61EE2213-CAF0-44FF-9B90-E55299E6F35E}" uniqueName="10" name="Column10" queryTableFieldId="26"/>
    <tableColumn id="11" xr3:uid="{91AF28C3-D533-48D7-944E-DEF1F773E302}" uniqueName="11" name="Column11" queryTableFieldId="27"/>
    <tableColumn id="12" xr3:uid="{F5698981-A10C-49FA-9031-6E135A2942C9}" uniqueName="12" name="Column12" queryTableFieldId="28"/>
    <tableColumn id="13" xr3:uid="{F11AB580-B797-4B03-98FF-94C7BBBB0B98}" uniqueName="13" name="Column13" queryTableFieldId="29"/>
    <tableColumn id="14" xr3:uid="{43907B56-0A8B-4DA3-8AA7-84848B966A78}" uniqueName="14" name="Column14" queryTableFieldId="30"/>
    <tableColumn id="15" xr3:uid="{F4551E5A-E424-44FE-B14C-B118C9CD11C7}" uniqueName="15" name="Column15" queryTableFieldId="31"/>
    <tableColumn id="16" xr3:uid="{FC043747-745D-4645-8E74-5131876BC899}" uniqueName="16" name="Column16" queryTableFieldId="32"/>
    <tableColumn id="17" xr3:uid="{2E06EDAF-E9AD-4AE2-BEF1-FA72ED6948FE}" uniqueName="17" name="Column17" queryTableFieldId="33"/>
    <tableColumn id="18" xr3:uid="{2B060065-A2F9-4E6D-BEAB-C114C8004FAA}" uniqueName="18" name="Column18" queryTableFieldId="34"/>
    <tableColumn id="19" xr3:uid="{DF25718D-B6C4-42CD-A654-93721F981690}" uniqueName="19" name="Column19" queryTableFieldId="35"/>
    <tableColumn id="20" xr3:uid="{543627CC-1A97-45F1-9039-3A2D449210FF}" uniqueName="20" name="Column20" queryTableFieldId="36"/>
    <tableColumn id="21" xr3:uid="{0C62502B-6BF9-471E-A18C-DF530C48966E}" uniqueName="21" name="Column21" queryTableFieldId="3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6817FCB-4CFE-4408-981E-620ACBA17919}" name="_16" displayName="_16" ref="A1:U206" tableType="queryTable" totalsRowShown="0">
  <autoFilter ref="A1:U206" xr:uid="{66817FCB-4CFE-4408-981E-620ACBA17919}"/>
  <tableColumns count="21">
    <tableColumn id="1" xr3:uid="{51054FBA-3BCA-45BE-B556-219F400BFE09}" uniqueName="1" name="Column1" queryTableFieldId="1"/>
    <tableColumn id="2" xr3:uid="{003331CE-D07B-4438-BCFB-BFFBEAC5E4E1}" uniqueName="2" name="Column2" queryTableFieldId="2"/>
    <tableColumn id="3" xr3:uid="{C72F4D15-37F4-4FB1-859D-EF1D1C07421C}" uniqueName="3" name="Column3" queryTableFieldId="3"/>
    <tableColumn id="4" xr3:uid="{3D55300B-40B9-4D82-A5B9-EE1E0909907E}" uniqueName="4" name="Column4" queryTableFieldId="4"/>
    <tableColumn id="5" xr3:uid="{966187F9-2981-4382-A21D-22155313EF62}" uniqueName="5" name="Column5" queryTableFieldId="5"/>
    <tableColumn id="6" xr3:uid="{0E42A38A-C51A-4D7A-9E1D-687FD9F24CE5}" uniqueName="6" name="Column6" queryTableFieldId="6"/>
    <tableColumn id="7" xr3:uid="{E6AFD5F2-6815-45A6-8F01-4455688A5751}" uniqueName="7" name="Column7" queryTableFieldId="7"/>
    <tableColumn id="8" xr3:uid="{8ACD2770-F856-4F00-A046-D38D5827B5E1}" uniqueName="8" name="Column8" queryTableFieldId="8"/>
    <tableColumn id="9" xr3:uid="{0ABC2E16-C7A4-4366-8622-D126D36A64A6}" uniqueName="9" name="Column9" queryTableFieldId="24"/>
    <tableColumn id="10" xr3:uid="{91E361E7-82F4-475A-948E-27D553C79486}" uniqueName="10" name="Column10" queryTableFieldId="25"/>
    <tableColumn id="11" xr3:uid="{F80E0579-C423-4BF4-BC90-0F91103EC843}" uniqueName="11" name="Column11" queryTableFieldId="26"/>
    <tableColumn id="12" xr3:uid="{9B66B748-A708-46A4-A76D-813FDE7A200B}" uniqueName="12" name="Column12" queryTableFieldId="27"/>
    <tableColumn id="13" xr3:uid="{564621B2-C0C8-4ECD-930B-A86308BE52FC}" uniqueName="13" name="Column13" queryTableFieldId="28"/>
    <tableColumn id="14" xr3:uid="{D357044F-8C74-4B1B-AB76-0919EAFA5EFB}" uniqueName="14" name="Column14" queryTableFieldId="29"/>
    <tableColumn id="15" xr3:uid="{2D74E90A-AA88-428D-AC56-C874A93A43FD}" uniqueName="15" name="Column15" queryTableFieldId="30"/>
    <tableColumn id="16" xr3:uid="{ADA4D3D9-ADF5-4BD4-9A52-8B4C20DBE91E}" uniqueName="16" name="Column16" queryTableFieldId="31"/>
    <tableColumn id="17" xr3:uid="{ABFD6EE3-2A55-46BE-9C14-2D57DBBD64D9}" uniqueName="17" name="Column17" queryTableFieldId="32"/>
    <tableColumn id="18" xr3:uid="{A1FF7730-7426-4A7F-B925-A536A10B12B3}" uniqueName="18" name="Column18" queryTableFieldId="33"/>
    <tableColumn id="19" xr3:uid="{A3635BBA-3DF2-42EA-A7F8-D8676F127093}" uniqueName="19" name="Column19" queryTableFieldId="34"/>
    <tableColumn id="20" xr3:uid="{83412CCF-99F2-4ED1-8DFB-3F31AF6E64CE}" uniqueName="20" name="Column20" queryTableFieldId="35"/>
    <tableColumn id="21" xr3:uid="{A74AE289-3004-4B17-BE3C-0BF6FE6A79F7}" uniqueName="21" name="Column21" queryTableFieldId="3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D6BCF92-D374-45A3-9EAF-F73DED3C71BD}" name="_17" displayName="_17" ref="A1:U206" tableType="queryTable" totalsRowShown="0">
  <autoFilter ref="A1:U206" xr:uid="{8D6BCF92-D374-45A3-9EAF-F73DED3C71BD}"/>
  <tableColumns count="21">
    <tableColumn id="1" xr3:uid="{6F035EE8-DE8B-4576-9311-ABF091A51E07}" uniqueName="1" name="Column1" queryTableFieldId="1"/>
    <tableColumn id="2" xr3:uid="{F4958127-FDC0-4570-8CB1-0E7D5FFA07E6}" uniqueName="2" name="Column2" queryTableFieldId="2"/>
    <tableColumn id="3" xr3:uid="{BCA3E5E3-EF78-4F65-BE9F-D9806064F3F1}" uniqueName="3" name="Column3" queryTableFieldId="3"/>
    <tableColumn id="4" xr3:uid="{190F3A37-FCCE-4BC6-83E9-93367CB16B07}" uniqueName="4" name="Column4" queryTableFieldId="4"/>
    <tableColumn id="5" xr3:uid="{C970410E-08D4-4E5A-AF3E-CB6829E39A90}" uniqueName="5" name="Column5" queryTableFieldId="5"/>
    <tableColumn id="6" xr3:uid="{7CDC72BF-4508-4E91-B1C4-9FD7E27B66D0}" uniqueName="6" name="Column6" queryTableFieldId="6"/>
    <tableColumn id="7" xr3:uid="{3DADE04A-1E33-42EA-9BE3-706B47757C70}" uniqueName="7" name="Column7" queryTableFieldId="7"/>
    <tableColumn id="8" xr3:uid="{3CB5FB48-82F9-4BD6-98D8-A4624EF72692}" uniqueName="8" name="Column8" queryTableFieldId="8"/>
    <tableColumn id="9" xr3:uid="{3A75A045-4AD9-4D81-875A-5EBACE54992B}" uniqueName="9" name="Column9" queryTableFieldId="24"/>
    <tableColumn id="10" xr3:uid="{39800CB3-2680-4EA2-8AB5-F20E88552940}" uniqueName="10" name="Column10" queryTableFieldId="25"/>
    <tableColumn id="11" xr3:uid="{B637447D-98DE-45BE-8141-B83DA32D231F}" uniqueName="11" name="Column11" queryTableFieldId="26"/>
    <tableColumn id="12" xr3:uid="{AE68E17F-68CD-478E-AFA0-5F58B90DFE61}" uniqueName="12" name="Column12" queryTableFieldId="27"/>
    <tableColumn id="13" xr3:uid="{73AF5821-A9EC-4E14-82EE-344043B614A5}" uniqueName="13" name="Column13" queryTableFieldId="28"/>
    <tableColumn id="14" xr3:uid="{B9FEAB97-3047-415B-A71C-B58346B04061}" uniqueName="14" name="Column14" queryTableFieldId="29"/>
    <tableColumn id="15" xr3:uid="{18047C87-B8B5-4ED2-BB11-C768B5AF8409}" uniqueName="15" name="Column15" queryTableFieldId="30"/>
    <tableColumn id="16" xr3:uid="{81BB1EE8-BA53-4261-A2EA-5FD3B14AF859}" uniqueName="16" name="Column16" queryTableFieldId="31"/>
    <tableColumn id="17" xr3:uid="{17772C0C-6769-40D3-BDF8-12EC8C090C35}" uniqueName="17" name="Column17" queryTableFieldId="32"/>
    <tableColumn id="18" xr3:uid="{C64C48AE-363C-4283-BDE1-BA0F859D35AA}" uniqueName="18" name="Column18" queryTableFieldId="33"/>
    <tableColumn id="19" xr3:uid="{E9EDC3AE-4154-41A0-99B8-D6A4BBA3A2F9}" uniqueName="19" name="Column19" queryTableFieldId="34"/>
    <tableColumn id="20" xr3:uid="{0D64F63D-3FCF-4FDD-8F85-A0E2B818A2EE}" uniqueName="20" name="Column20" queryTableFieldId="35"/>
    <tableColumn id="21" xr3:uid="{15015D96-8DA6-49BB-8A78-5CDB4C501E39}" uniqueName="21" name="Column21" queryTableFieldId="3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7E6727C-41AB-40BE-B27B-E374B396BB67}" name="_18" displayName="_18" ref="A1:U206" tableType="queryTable" totalsRowShown="0">
  <autoFilter ref="A1:U206" xr:uid="{A7E6727C-41AB-40BE-B27B-E374B396BB67}"/>
  <tableColumns count="21">
    <tableColumn id="1" xr3:uid="{8F9AD94B-648D-4341-AC42-97446057A2C6}" uniqueName="1" name="Column1" queryTableFieldId="1"/>
    <tableColumn id="2" xr3:uid="{9C2F1D51-41EA-4E02-BCA4-35F36AE95E67}" uniqueName="2" name="Column2" queryTableFieldId="2"/>
    <tableColumn id="3" xr3:uid="{45174C54-502A-484F-88B7-9EA9E3D1E25D}" uniqueName="3" name="Column3" queryTableFieldId="3"/>
    <tableColumn id="4" xr3:uid="{2AA18623-4E06-4AEB-A44D-6B9FF33CC463}" uniqueName="4" name="Column4" queryTableFieldId="4"/>
    <tableColumn id="5" xr3:uid="{CF65E828-FE22-4060-8AA0-07D7950C5456}" uniqueName="5" name="Column5" queryTableFieldId="5"/>
    <tableColumn id="6" xr3:uid="{1EAE2B7C-5610-405E-9693-76A8D6508048}" uniqueName="6" name="Column6" queryTableFieldId="6"/>
    <tableColumn id="7" xr3:uid="{7D3580E9-E08F-42C7-B905-AA4B0942087F}" uniqueName="7" name="Column7" queryTableFieldId="7"/>
    <tableColumn id="8" xr3:uid="{FA6B4071-99B4-4456-AE26-E609C1EE3155}" uniqueName="8" name="Column8" queryTableFieldId="8"/>
    <tableColumn id="9" xr3:uid="{888AE8F6-E6D2-4F41-859F-F83962D65365}" uniqueName="9" name="Column9" queryTableFieldId="24"/>
    <tableColumn id="10" xr3:uid="{66ADA564-87F0-4831-9281-3ACB90C3C537}" uniqueName="10" name="Column10" queryTableFieldId="25"/>
    <tableColumn id="11" xr3:uid="{71D888E7-03F9-46A9-8B04-90446C5722F1}" uniqueName="11" name="Column11" queryTableFieldId="26"/>
    <tableColumn id="12" xr3:uid="{06BB847B-6746-4F37-BD73-8215FBC8C6F6}" uniqueName="12" name="Column12" queryTableFieldId="27"/>
    <tableColumn id="13" xr3:uid="{EB8BB827-A08D-42AC-AA92-764D27BB9866}" uniqueName="13" name="Column13" queryTableFieldId="28"/>
    <tableColumn id="14" xr3:uid="{08FE8F35-C926-4EAE-BC60-0ED5699BD087}" uniqueName="14" name="Column14" queryTableFieldId="29"/>
    <tableColumn id="15" xr3:uid="{FD749F40-64CB-4228-BD99-EDDA2DDBE364}" uniqueName="15" name="Column15" queryTableFieldId="30"/>
    <tableColumn id="16" xr3:uid="{BC216645-0472-4DC1-BD25-6E3F0A7A2A94}" uniqueName="16" name="Column16" queryTableFieldId="31"/>
    <tableColumn id="17" xr3:uid="{17A1CF9D-15BD-482B-AD0D-6383844591C9}" uniqueName="17" name="Column17" queryTableFieldId="32"/>
    <tableColumn id="18" xr3:uid="{14D1BE4B-F75E-443A-A47D-5AC744F76967}" uniqueName="18" name="Column18" queryTableFieldId="33"/>
    <tableColumn id="19" xr3:uid="{A73264BF-C0DD-4147-983E-CBFD00611B1C}" uniqueName="19" name="Column19" queryTableFieldId="34"/>
    <tableColumn id="20" xr3:uid="{1BD6514B-1117-4512-8C37-95A3B90B3ABD}" uniqueName="20" name="Column20" queryTableFieldId="35"/>
    <tableColumn id="21" xr3:uid="{C9BB5BFD-57D4-4ED9-B19B-45AAD128F05D}" uniqueName="21" name="Column21" queryTableFieldId="3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D33DD60-C896-4327-9BBC-890E69DC46EF}" name="_19" displayName="_19" ref="A1:U206" tableType="queryTable" totalsRowShown="0">
  <autoFilter ref="A1:U206" xr:uid="{7D33DD60-C896-4327-9BBC-890E69DC46EF}"/>
  <tableColumns count="21">
    <tableColumn id="1" xr3:uid="{85B795FD-2361-4210-A059-D0BD2546D41F}" uniqueName="1" name="Column1" queryTableFieldId="1"/>
    <tableColumn id="2" xr3:uid="{4361F6D7-0CBB-43EC-9909-36D53A326C30}" uniqueName="2" name="Column2" queryTableFieldId="2"/>
    <tableColumn id="3" xr3:uid="{C1707885-5EEE-47A5-B5C9-206DACAA4251}" uniqueName="3" name="Column3" queryTableFieldId="3"/>
    <tableColumn id="4" xr3:uid="{AD892FF8-4BF1-4F19-ACDA-23CAF37FDF5A}" uniqueName="4" name="Column4" queryTableFieldId="4"/>
    <tableColumn id="5" xr3:uid="{784E0779-0541-4873-9F90-746C45423485}" uniqueName="5" name="Column5" queryTableFieldId="5"/>
    <tableColumn id="6" xr3:uid="{7178294E-C578-404D-83B6-13BCCF419B8D}" uniqueName="6" name="Column6" queryTableFieldId="6"/>
    <tableColumn id="7" xr3:uid="{AAB6BADD-FF3C-47AC-890D-1DE995FE4F8E}" uniqueName="7" name="Column7" queryTableFieldId="7"/>
    <tableColumn id="8" xr3:uid="{FFEF7EF9-2525-4B64-A43D-C715133B2128}" uniqueName="8" name="Column8" queryTableFieldId="8"/>
    <tableColumn id="9" xr3:uid="{7FAC5100-A10A-4DCA-9E10-932A95333D93}" uniqueName="9" name="Column9" queryTableFieldId="24"/>
    <tableColumn id="10" xr3:uid="{FAEAC3EF-D41E-41F1-99F5-1C2069964155}" uniqueName="10" name="Column10" queryTableFieldId="25"/>
    <tableColumn id="11" xr3:uid="{9B28D347-9D92-4D75-8D90-FD795A858506}" uniqueName="11" name="Column11" queryTableFieldId="26"/>
    <tableColumn id="12" xr3:uid="{A926C2E7-A735-459A-A6BB-800DCF0086CB}" uniqueName="12" name="Column12" queryTableFieldId="27"/>
    <tableColumn id="13" xr3:uid="{E3566C42-1E85-46F0-9705-7A3E547C0424}" uniqueName="13" name="Column13" queryTableFieldId="28"/>
    <tableColumn id="14" xr3:uid="{31CE6695-C586-4460-9E60-FDE36A4AD4B3}" uniqueName="14" name="Column14" queryTableFieldId="29"/>
    <tableColumn id="15" xr3:uid="{239B46EA-71B9-4D6F-8515-4527EF91AD91}" uniqueName="15" name="Column15" queryTableFieldId="30"/>
    <tableColumn id="16" xr3:uid="{B5A9F45A-7939-4025-B999-4F6FB693C78A}" uniqueName="16" name="Column16" queryTableFieldId="31"/>
    <tableColumn id="17" xr3:uid="{DDD7469A-A4B3-4A8C-8C70-BB931B659A50}" uniqueName="17" name="Column17" queryTableFieldId="32"/>
    <tableColumn id="18" xr3:uid="{15CE443C-E9A6-4994-A14B-1EF5F8A56D1A}" uniqueName="18" name="Column18" queryTableFieldId="33"/>
    <tableColumn id="19" xr3:uid="{C056A402-0E1B-444F-B755-AF2C69523368}" uniqueName="19" name="Column19" queryTableFieldId="34"/>
    <tableColumn id="20" xr3:uid="{E37C577F-A574-41C8-BE51-D1E964D98D23}" uniqueName="20" name="Column20" queryTableFieldId="35"/>
    <tableColumn id="21" xr3:uid="{FABDB39C-A180-4AAC-AB58-00C7BC89ABF3}" uniqueName="21" name="Column21" queryTableFieldId="3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8901F9C-CBC7-4DB7-AD24-6E98D63DAE48}" name="_20" displayName="_20" ref="A1:U206" tableType="queryTable" totalsRowShown="0">
  <autoFilter ref="A1:U206" xr:uid="{48901F9C-CBC7-4DB7-AD24-6E98D63DAE48}"/>
  <tableColumns count="21">
    <tableColumn id="1" xr3:uid="{D4EDBAEB-7A87-4B99-93F8-FD849CEE0330}" uniqueName="1" name="Column1" queryTableFieldId="1"/>
    <tableColumn id="2" xr3:uid="{39B5A282-7F01-418A-8DC6-34B96FAC5701}" uniqueName="2" name="Column2" queryTableFieldId="2"/>
    <tableColumn id="3" xr3:uid="{E85E023A-7C1B-4802-914D-A3B1F909533D}" uniqueName="3" name="Column3" queryTableFieldId="3"/>
    <tableColumn id="4" xr3:uid="{ABDDEE7C-C153-4697-995A-0D72FA627410}" uniqueName="4" name="Column4" queryTableFieldId="4"/>
    <tableColumn id="5" xr3:uid="{965CD0E1-0E5E-4D20-9CC0-59D43489C830}" uniqueName="5" name="Column5" queryTableFieldId="5"/>
    <tableColumn id="6" xr3:uid="{C0DE193D-1125-4288-AD83-0A47BFB0D7CB}" uniqueName="6" name="Column6" queryTableFieldId="6"/>
    <tableColumn id="7" xr3:uid="{2D6FBE12-A6F1-4E30-B80E-B35D1B16D3CE}" uniqueName="7" name="Column7" queryTableFieldId="7"/>
    <tableColumn id="8" xr3:uid="{D63D6B1E-47E7-4A2D-86DA-3E2105BB13E9}" uniqueName="8" name="Column8" queryTableFieldId="8"/>
    <tableColumn id="9" xr3:uid="{93B2AF1B-5CCF-4AC6-BCA1-DF4C225B2254}" uniqueName="9" name="Column9" queryTableFieldId="24"/>
    <tableColumn id="10" xr3:uid="{EE5D2482-9B61-48AA-862F-3922ECD768B5}" uniqueName="10" name="Column10" queryTableFieldId="25"/>
    <tableColumn id="11" xr3:uid="{DC11BCCB-9F29-44DF-B348-AF22A8CD6C5C}" uniqueName="11" name="Column11" queryTableFieldId="26"/>
    <tableColumn id="12" xr3:uid="{DBEE4AEE-4370-4F5D-A6B9-0CCFD87BB0B1}" uniqueName="12" name="Column12" queryTableFieldId="27"/>
    <tableColumn id="13" xr3:uid="{B7B54E33-C86F-4031-BD96-5322DC4A8095}" uniqueName="13" name="Column13" queryTableFieldId="28"/>
    <tableColumn id="14" xr3:uid="{7C98AB10-0185-4425-B387-654C253C7622}" uniqueName="14" name="Column14" queryTableFieldId="29"/>
    <tableColumn id="15" xr3:uid="{EAA6D5A7-1D5F-40B5-AC62-D4BD800EE501}" uniqueName="15" name="Column15" queryTableFieldId="30"/>
    <tableColumn id="16" xr3:uid="{1750FD7C-20A5-4BBA-882A-6F14F8CB944F}" uniqueName="16" name="Column16" queryTableFieldId="31"/>
    <tableColumn id="17" xr3:uid="{91DA0E16-DBC8-438B-8A33-E2DDC19CD5E9}" uniqueName="17" name="Column17" queryTableFieldId="32"/>
    <tableColumn id="18" xr3:uid="{3E440044-0A1E-42C8-9186-8583FAF50B2C}" uniqueName="18" name="Column18" queryTableFieldId="33"/>
    <tableColumn id="19" xr3:uid="{A7E47F16-C385-4900-AB1F-56B7240CCFDD}" uniqueName="19" name="Column19" queryTableFieldId="34"/>
    <tableColumn id="20" xr3:uid="{69B0B97F-C06F-4DB7-A600-78B12F6037BF}" uniqueName="20" name="Column20" queryTableFieldId="35"/>
    <tableColumn id="21" xr3:uid="{423252E9-21F7-4171-980A-6E26FD18668A}" uniqueName="21" name="Column21" queryTableFieldId="3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AE41B0C-995F-4913-8D0E-68125FD5D67A}" name="_21" displayName="_21" ref="A1:U206" tableType="queryTable" totalsRowShown="0">
  <autoFilter ref="A1:U206" xr:uid="{0AE41B0C-995F-4913-8D0E-68125FD5D67A}"/>
  <tableColumns count="21">
    <tableColumn id="1" xr3:uid="{483044D0-9B6D-4237-A489-B40938127F34}" uniqueName="1" name="Column1" queryTableFieldId="1"/>
    <tableColumn id="2" xr3:uid="{35A5ABC1-4ED7-43B7-84E2-6E0B08F992FA}" uniqueName="2" name="Column2" queryTableFieldId="2"/>
    <tableColumn id="3" xr3:uid="{C2533D9A-29EA-4AB3-ABD5-9A2771600F68}" uniqueName="3" name="Column3" queryTableFieldId="3"/>
    <tableColumn id="4" xr3:uid="{8280F13E-0966-4A01-8673-B8189F388AC4}" uniqueName="4" name="Column4" queryTableFieldId="4"/>
    <tableColumn id="5" xr3:uid="{40AEB9E7-5539-465E-AF69-2898F6F10ECB}" uniqueName="5" name="Column5" queryTableFieldId="5"/>
    <tableColumn id="6" xr3:uid="{B1B6ECC1-4EC8-4C2C-BA7D-294EDA2E5E70}" uniqueName="6" name="Column6" queryTableFieldId="6"/>
    <tableColumn id="7" xr3:uid="{716845C3-9B27-4CEA-8758-859C8734726D}" uniqueName="7" name="Column7" queryTableFieldId="7"/>
    <tableColumn id="8" xr3:uid="{7B697261-5A1D-481F-98F7-331A90FFC95A}" uniqueName="8" name="Column8" queryTableFieldId="8"/>
    <tableColumn id="9" xr3:uid="{8C520966-3A18-4D3C-B839-856FEC7C6FDD}" uniqueName="9" name="Column9" queryTableFieldId="24"/>
    <tableColumn id="10" xr3:uid="{B64A2D64-4244-4685-818B-E3B3A3A57537}" uniqueName="10" name="Column10" queryTableFieldId="25"/>
    <tableColumn id="11" xr3:uid="{5FDE6FCB-A552-4361-A558-AB3A915A8784}" uniqueName="11" name="Column11" queryTableFieldId="26"/>
    <tableColumn id="12" xr3:uid="{807B51AB-150E-4580-8995-22C51BA8ABCB}" uniqueName="12" name="Column12" queryTableFieldId="27"/>
    <tableColumn id="13" xr3:uid="{FC042C3F-075F-4FF8-BC5C-B018A9EF3406}" uniqueName="13" name="Column13" queryTableFieldId="28"/>
    <tableColumn id="14" xr3:uid="{E7ECE683-17B6-4A02-9C29-30CE1EA4C075}" uniqueName="14" name="Column14" queryTableFieldId="29"/>
    <tableColumn id="15" xr3:uid="{64631375-6338-4257-9414-44D0E60BF816}" uniqueName="15" name="Column15" queryTableFieldId="30"/>
    <tableColumn id="16" xr3:uid="{EB110118-5778-4E61-B12E-AB9C2FFD1DAD}" uniqueName="16" name="Column16" queryTableFieldId="31"/>
    <tableColumn id="17" xr3:uid="{DE38181B-7D07-4285-95E6-A341C04A495B}" uniqueName="17" name="Column17" queryTableFieldId="32"/>
    <tableColumn id="18" xr3:uid="{39042015-BE74-4F37-9CB0-562B5864A9FA}" uniqueName="18" name="Column18" queryTableFieldId="33"/>
    <tableColumn id="19" xr3:uid="{4EA23C11-10D4-40C5-95D2-6D529D5C5CAA}" uniqueName="19" name="Column19" queryTableFieldId="34"/>
    <tableColumn id="20" xr3:uid="{C8AC1FE0-FF2D-4552-97ED-0778F6A70BA1}" uniqueName="20" name="Column20" queryTableFieldId="35"/>
    <tableColumn id="21" xr3:uid="{E316073B-0CEB-4649-8977-119938A21AAE}" uniqueName="21" name="Column21" queryTableFieldId="3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44A2157-DEA3-43C6-8865-2419F3EF2D0E}" name="_22" displayName="_22" ref="A1:U206" tableType="queryTable" totalsRowShown="0">
  <autoFilter ref="A1:U206" xr:uid="{444A2157-DEA3-43C6-8865-2419F3EF2D0E}"/>
  <tableColumns count="21">
    <tableColumn id="1" xr3:uid="{3AE2D0AB-B0D0-46CF-84B6-1F0ADD09626D}" uniqueName="1" name="Column1" queryTableFieldId="1"/>
    <tableColumn id="2" xr3:uid="{454B4D51-FBFB-43EF-B334-8F1B8701B798}" uniqueName="2" name="Column2" queryTableFieldId="2"/>
    <tableColumn id="3" xr3:uid="{1E5A63CE-134A-44B1-94A5-7E766428A701}" uniqueName="3" name="Column3" queryTableFieldId="3"/>
    <tableColumn id="4" xr3:uid="{5421AAC0-DEB6-4068-B071-6EED7DC44EA2}" uniqueName="4" name="Column4" queryTableFieldId="4"/>
    <tableColumn id="5" xr3:uid="{5735E144-19C2-444C-80D9-D3B77CD7C5B6}" uniqueName="5" name="Column5" queryTableFieldId="5"/>
    <tableColumn id="6" xr3:uid="{118D8A38-E69B-416A-A3E3-047F1A6958C8}" uniqueName="6" name="Column6" queryTableFieldId="6"/>
    <tableColumn id="7" xr3:uid="{10C09623-9AFC-44C1-83EE-3877A261CFF4}" uniqueName="7" name="Column7" queryTableFieldId="7"/>
    <tableColumn id="8" xr3:uid="{9266568A-CD71-459F-A435-F979654724B0}" uniqueName="8" name="Column8" queryTableFieldId="8"/>
    <tableColumn id="9" xr3:uid="{3A4DB2C6-FFBD-45E3-9BE0-82251CCE7A57}" uniqueName="9" name="Column9" queryTableFieldId="24"/>
    <tableColumn id="10" xr3:uid="{941A278A-26E8-43A7-B668-FC77E35CED62}" uniqueName="10" name="Column10" queryTableFieldId="25"/>
    <tableColumn id="11" xr3:uid="{2B5D6106-6615-49DF-ACAF-3C63D3CDD155}" uniqueName="11" name="Column11" queryTableFieldId="26"/>
    <tableColumn id="12" xr3:uid="{8D8DB84C-5C60-4D99-B40D-4FCAADC1CB25}" uniqueName="12" name="Column12" queryTableFieldId="27"/>
    <tableColumn id="13" xr3:uid="{5C40EAE5-7968-4CA1-BD9C-900267D16B4E}" uniqueName="13" name="Column13" queryTableFieldId="28"/>
    <tableColumn id="14" xr3:uid="{1378EB7A-E598-41F5-9710-5888448D8647}" uniqueName="14" name="Column14" queryTableFieldId="29"/>
    <tableColumn id="15" xr3:uid="{87D8A8BE-14D0-4918-9E4F-623B04173656}" uniqueName="15" name="Column15" queryTableFieldId="30"/>
    <tableColumn id="16" xr3:uid="{061E3B6C-6AE8-40DC-A4FE-24D969A3E704}" uniqueName="16" name="Column16" queryTableFieldId="31"/>
    <tableColumn id="17" xr3:uid="{63A1D8FE-63E8-4544-ADE3-608AB965CA10}" uniqueName="17" name="Column17" queryTableFieldId="32"/>
    <tableColumn id="18" xr3:uid="{EEB9B0C9-F41A-4678-88D6-1343EB3AE91A}" uniqueName="18" name="Column18" queryTableFieldId="33"/>
    <tableColumn id="19" xr3:uid="{2B25A902-A5BE-4D2D-B1D4-3D002092678C}" uniqueName="19" name="Column19" queryTableFieldId="34"/>
    <tableColumn id="20" xr3:uid="{DFEC435C-9090-4B94-BACB-33A5A1BEE349}" uniqueName="20" name="Column20" queryTableFieldId="35"/>
    <tableColumn id="21" xr3:uid="{FB895247-F9DB-4BD0-BDCE-8426DC7466DB}" uniqueName="21" name="Column21" queryTableFieldId="3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BA46ED-2CBC-4679-AC89-67EDC44D1B72}" name="_23" displayName="_23" ref="A1:U206" tableType="queryTable" totalsRowShown="0">
  <autoFilter ref="A1:U206" xr:uid="{0FBA46ED-2CBC-4679-AC89-67EDC44D1B72}"/>
  <tableColumns count="21">
    <tableColumn id="1" xr3:uid="{5004543D-4094-4AD5-9046-C91FBEEF06B1}" uniqueName="1" name="Column1" queryTableFieldId="1"/>
    <tableColumn id="2" xr3:uid="{E9D258EF-FD00-4555-9BA4-9ED3D2CD775B}" uniqueName="2" name="Column2" queryTableFieldId="2"/>
    <tableColumn id="3" xr3:uid="{99DA59E5-992E-4986-9479-7A8A9C4F2E7E}" uniqueName="3" name="Column3" queryTableFieldId="3"/>
    <tableColumn id="4" xr3:uid="{5E7DADA5-B40F-4723-91F8-2DC1FF7FC937}" uniqueName="4" name="Column4" queryTableFieldId="4"/>
    <tableColumn id="5" xr3:uid="{4C5B1719-7128-4B34-B5BF-C6E4C512032B}" uniqueName="5" name="Column5" queryTableFieldId="5"/>
    <tableColumn id="6" xr3:uid="{BECC946E-7ECB-49BE-9F95-CC9605DF64A4}" uniqueName="6" name="Column6" queryTableFieldId="6"/>
    <tableColumn id="7" xr3:uid="{7122672E-998D-4F9F-A3A3-4346F7DF1FC1}" uniqueName="7" name="Column7" queryTableFieldId="7"/>
    <tableColumn id="8" xr3:uid="{3CBE14BE-2122-42E3-A333-56A952D8BBD9}" uniqueName="8" name="Column8" queryTableFieldId="8"/>
    <tableColumn id="9" xr3:uid="{7EE1A7AB-EDDF-4DFF-86D3-79BAF7B43750}" uniqueName="9" name="Column9" queryTableFieldId="24"/>
    <tableColumn id="10" xr3:uid="{4E45AE94-9BE4-47DC-A8D5-A898CF77CD6D}" uniqueName="10" name="Column10" queryTableFieldId="25"/>
    <tableColumn id="11" xr3:uid="{009CBDC2-676B-4733-BB2F-5A1C60AAE4F4}" uniqueName="11" name="Column11" queryTableFieldId="26"/>
    <tableColumn id="12" xr3:uid="{06251F3E-FCCB-4B00-88FA-9D91A3BB8114}" uniqueName="12" name="Column12" queryTableFieldId="27"/>
    <tableColumn id="13" xr3:uid="{98A6CB9F-A9DD-487D-BA04-568C832370D7}" uniqueName="13" name="Column13" queryTableFieldId="28"/>
    <tableColumn id="14" xr3:uid="{BA1B23D4-0319-455D-B6B1-027265364057}" uniqueName="14" name="Column14" queryTableFieldId="29"/>
    <tableColumn id="15" xr3:uid="{DAC4ECE8-EA0B-4FA9-B08A-EBDE23E324C9}" uniqueName="15" name="Column15" queryTableFieldId="30"/>
    <tableColumn id="16" xr3:uid="{FAB7FEFF-CAE8-4DEB-AC6A-F7B5E4F4F988}" uniqueName="16" name="Column16" queryTableFieldId="31"/>
    <tableColumn id="17" xr3:uid="{D4A10982-80BC-4010-A797-54211CA2A19C}" uniqueName="17" name="Column17" queryTableFieldId="32"/>
    <tableColumn id="18" xr3:uid="{AD987973-5745-4C42-A83C-CFCEDD1E58B5}" uniqueName="18" name="Column18" queryTableFieldId="33"/>
    <tableColumn id="19" xr3:uid="{F8B7D694-5D38-4A5A-943B-DCBBBF9C51B4}" uniqueName="19" name="Column19" queryTableFieldId="34"/>
    <tableColumn id="20" xr3:uid="{C9FCEAFF-B3AD-44F0-A120-9543B966B2C1}" uniqueName="20" name="Column20" queryTableFieldId="35"/>
    <tableColumn id="21" xr3:uid="{766B27BC-0DE0-4CCE-8A3C-DB6611A5CA51}" uniqueName="21" name="Column21" queryTableFieldId="3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DC3B195-6001-4CF5-9CFA-ADB92367D992}" name="_24" displayName="_24" ref="A1:U206" tableType="queryTable" totalsRowShown="0">
  <autoFilter ref="A1:U206" xr:uid="{1DC3B195-6001-4CF5-9CFA-ADB92367D992}"/>
  <tableColumns count="21">
    <tableColumn id="1" xr3:uid="{D2A09D1C-AF23-4379-BDE0-1ED704B95050}" uniqueName="1" name="Column1" queryTableFieldId="1"/>
    <tableColumn id="2" xr3:uid="{DFA0843C-9A86-4DE0-8E22-7F30172CB596}" uniqueName="2" name="Column2" queryTableFieldId="2"/>
    <tableColumn id="3" xr3:uid="{C3CBA034-FF9C-4AFB-A6B3-3C95C2F6191A}" uniqueName="3" name="Column3" queryTableFieldId="3"/>
    <tableColumn id="4" xr3:uid="{C7BC15AF-1043-4064-95A1-A1E77DD73D2F}" uniqueName="4" name="Column4" queryTableFieldId="4"/>
    <tableColumn id="5" xr3:uid="{1624F07A-4070-4243-B2DC-47EA5E5C49B1}" uniqueName="5" name="Column5" queryTableFieldId="5"/>
    <tableColumn id="6" xr3:uid="{5C3E7456-CC79-49D1-A886-7E203F84A973}" uniqueName="6" name="Column6" queryTableFieldId="6"/>
    <tableColumn id="7" xr3:uid="{8DE06773-9AB9-4309-A3F0-385C00FE8FE0}" uniqueName="7" name="Column7" queryTableFieldId="7"/>
    <tableColumn id="8" xr3:uid="{24404A96-A906-47FB-9E1A-A32B9307DE9C}" uniqueName="8" name="Column8" queryTableFieldId="8"/>
    <tableColumn id="9" xr3:uid="{13752DD9-C0EE-47F4-82DE-A10FD2DCD4CA}" uniqueName="9" name="Column9" queryTableFieldId="19"/>
    <tableColumn id="10" xr3:uid="{C89C994A-6F8A-44F9-B7C4-FD76B23753DC}" uniqueName="10" name="Column10" queryTableFieldId="20"/>
    <tableColumn id="11" xr3:uid="{678F413C-867E-47EF-892B-CA53BE835971}" uniqueName="11" name="Column11" queryTableFieldId="21"/>
    <tableColumn id="12" xr3:uid="{FA9C662C-05F9-4D06-87CC-687FCE6A6863}" uniqueName="12" name="Column12" queryTableFieldId="22"/>
    <tableColumn id="13" xr3:uid="{C1425A79-F239-4343-B089-61FF030B9312}" uniqueName="13" name="Column13" queryTableFieldId="23"/>
    <tableColumn id="14" xr3:uid="{17E5C34B-B10B-409E-A9D7-2E5FB0633D4C}" uniqueName="14" name="Column14" queryTableFieldId="24"/>
    <tableColumn id="15" xr3:uid="{2205E9C5-EEFE-4940-9705-B816316997D9}" uniqueName="15" name="Column15" queryTableFieldId="25"/>
    <tableColumn id="16" xr3:uid="{3F15E0D0-05D0-47BE-9E16-AB234356A373}" uniqueName="16" name="Column16" queryTableFieldId="26"/>
    <tableColumn id="17" xr3:uid="{11710EB4-D72C-456B-995B-20C4452507EE}" uniqueName="17" name="Column17" queryTableFieldId="27"/>
    <tableColumn id="18" xr3:uid="{9A3F5D1E-E2EB-49B9-8A36-6D7F05F655E9}" uniqueName="18" name="Column18" queryTableFieldId="28"/>
    <tableColumn id="19" xr3:uid="{3D7BE802-EF4B-476A-AD3B-E54D566B948E}" uniqueName="19" name="Column19" queryTableFieldId="29"/>
    <tableColumn id="20" xr3:uid="{262B93A7-D1B5-46BF-AFC2-EC42DCF3F5E8}" uniqueName="20" name="Column20" queryTableFieldId="30"/>
    <tableColumn id="21" xr3:uid="{BA9BDC30-214E-4429-925B-6EE9765F14D1}" uniqueName="21" name="Column21" queryTableFieldId="3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B0D7ED1-C05C-490C-9171-833F8F9CDBAD}" name="_25" displayName="_25" ref="A1:U206" tableType="queryTable" totalsRowShown="0">
  <autoFilter ref="A1:U206" xr:uid="{8B0D7ED1-C05C-490C-9171-833F8F9CDBAD}"/>
  <tableColumns count="21">
    <tableColumn id="1" xr3:uid="{B32AB60D-3A33-4A28-812C-0A053C48B962}" uniqueName="1" name="Column1" queryTableFieldId="1"/>
    <tableColumn id="2" xr3:uid="{DC09A339-8953-4CA7-B9D5-DE7945EB09D2}" uniqueName="2" name="Column2" queryTableFieldId="2"/>
    <tableColumn id="3" xr3:uid="{15109656-D5AF-4D55-A199-C4E721438A8A}" uniqueName="3" name="Column3" queryTableFieldId="3"/>
    <tableColumn id="4" xr3:uid="{06231039-030E-4364-A32E-07F01A8E493D}" uniqueName="4" name="Column4" queryTableFieldId="4"/>
    <tableColumn id="5" xr3:uid="{BF3E0524-CEFB-4D77-A2FF-F7681817E181}" uniqueName="5" name="Column5" queryTableFieldId="5"/>
    <tableColumn id="6" xr3:uid="{DDB0DDE4-5B34-4953-973B-58BF0611EE6F}" uniqueName="6" name="Column6" queryTableFieldId="6"/>
    <tableColumn id="7" xr3:uid="{FAA3DDDA-82FE-45C7-8E7B-87214675CF04}" uniqueName="7" name="Column7" queryTableFieldId="7"/>
    <tableColumn id="8" xr3:uid="{75F194FD-DA6D-49DE-A5A2-51DD2CD4771C}" uniqueName="8" name="Column8" queryTableFieldId="8"/>
    <tableColumn id="9" xr3:uid="{7BB1CB3E-CE0D-4056-901B-B5CD871853F5}" uniqueName="9" name="Column9" queryTableFieldId="19"/>
    <tableColumn id="10" xr3:uid="{3D484DD5-E254-4AAA-B1EA-0335D6305601}" uniqueName="10" name="Column10" queryTableFieldId="20"/>
    <tableColumn id="11" xr3:uid="{BEB17472-D0B8-4985-8711-98BC3035E05F}" uniqueName="11" name="Column11" queryTableFieldId="21"/>
    <tableColumn id="12" xr3:uid="{72A2C8E7-C9EB-4311-ADC8-E7A804BD9BB2}" uniqueName="12" name="Column12" queryTableFieldId="22"/>
    <tableColumn id="13" xr3:uid="{AF97DC88-844B-4B6F-9645-0ABCDF8F0F54}" uniqueName="13" name="Column13" queryTableFieldId="23"/>
    <tableColumn id="14" xr3:uid="{7AF20BC4-469C-4E38-9BDF-CC162666814F}" uniqueName="14" name="Column14" queryTableFieldId="24"/>
    <tableColumn id="15" xr3:uid="{FAE29FC9-2B5C-4054-8D60-F32B5B7B0E4C}" uniqueName="15" name="Column15" queryTableFieldId="25"/>
    <tableColumn id="16" xr3:uid="{60A3BCCE-DD42-49C9-9147-A02B94BA7357}" uniqueName="16" name="Column16" queryTableFieldId="26"/>
    <tableColumn id="17" xr3:uid="{6FCF9A03-E463-46C3-AAC3-ACEAFB564A49}" uniqueName="17" name="Column17" queryTableFieldId="27"/>
    <tableColumn id="18" xr3:uid="{C7D0409A-D2A8-464C-A415-37F51F9E8FD5}" uniqueName="18" name="Column18" queryTableFieldId="28"/>
    <tableColumn id="19" xr3:uid="{D508E761-70F3-4D56-A7ED-CDB3A54DA3C2}" uniqueName="19" name="Column19" queryTableFieldId="29"/>
    <tableColumn id="20" xr3:uid="{6AE7B9D2-E486-4711-A7B9-CCF24F3F958B}" uniqueName="20" name="Column20" queryTableFieldId="30"/>
    <tableColumn id="21" xr3:uid="{D22EDA62-3A92-48C1-BECD-75BD6510B313}" uniqueName="21" name="Column21" queryTableFieldId="31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61B5213-061A-4B9A-B5A6-57FCCFCCDEE2}" name="_26" displayName="_26" ref="A1:U207" tableType="queryTable" totalsRowShown="0">
  <autoFilter ref="A1:U207" xr:uid="{B61B5213-061A-4B9A-B5A6-57FCCFCCDEE2}"/>
  <tableColumns count="21">
    <tableColumn id="1" xr3:uid="{293C15EB-D9D8-406F-896F-8FCF89420AED}" uniqueName="1" name="Column1" queryTableFieldId="1"/>
    <tableColumn id="2" xr3:uid="{4B4E13F0-D39A-4B31-9708-46B2CD357865}" uniqueName="2" name="Column2" queryTableFieldId="2"/>
    <tableColumn id="3" xr3:uid="{969E4893-6642-46C9-A317-43C30CF9A99D}" uniqueName="3" name="Column3" queryTableFieldId="3"/>
    <tableColumn id="4" xr3:uid="{1D3F6AD0-097B-4254-B890-0383264BA704}" uniqueName="4" name="Column4" queryTableFieldId="4"/>
    <tableColumn id="5" xr3:uid="{3B952182-C82A-482D-8831-5607A9D98BE6}" uniqueName="5" name="Column5" queryTableFieldId="5"/>
    <tableColumn id="6" xr3:uid="{A71D1DB7-3C90-4789-8A94-BC5D26A5E0FA}" uniqueName="6" name="Column6" queryTableFieldId="6"/>
    <tableColumn id="7" xr3:uid="{885F36CF-5190-4EC3-8CC3-38DA11A1ADA2}" uniqueName="7" name="Column7" queryTableFieldId="7"/>
    <tableColumn id="8" xr3:uid="{7C864693-DEBF-420E-88A9-927A4FCDE737}" uniqueName="8" name="Column8" queryTableFieldId="8"/>
    <tableColumn id="9" xr3:uid="{20FE7B10-38EE-4BE0-B1FE-5BD92786920F}" uniqueName="9" name="Column9" queryTableFieldId="32"/>
    <tableColumn id="10" xr3:uid="{C18CD373-F573-4DA2-AB37-C7CE5F2F8629}" uniqueName="10" name="Column10" queryTableFieldId="33"/>
    <tableColumn id="11" xr3:uid="{D9906409-289A-4712-8805-78D5DC55A3F8}" uniqueName="11" name="Column11" queryTableFieldId="34"/>
    <tableColumn id="12" xr3:uid="{8DEE0A5F-55D4-4D81-8912-6299B6FF0835}" uniqueName="12" name="Column12" queryTableFieldId="35"/>
    <tableColumn id="13" xr3:uid="{0C4DD0BD-B207-4812-A424-73009FEC3CCD}" uniqueName="13" name="Column13" queryTableFieldId="36"/>
    <tableColumn id="14" xr3:uid="{10701CC0-83E7-4D1D-8F6F-B1E52BB09EE9}" uniqueName="14" name="Column14" queryTableFieldId="37"/>
    <tableColumn id="15" xr3:uid="{D210778D-8212-410E-AA48-5B6FD112CD20}" uniqueName="15" name="Column15" queryTableFieldId="38"/>
    <tableColumn id="16" xr3:uid="{4E6A2F85-90D8-489F-911B-32120CE3207B}" uniqueName="16" name="Column16" queryTableFieldId="39"/>
    <tableColumn id="17" xr3:uid="{530691F0-57C6-4086-9100-D5EB2338E866}" uniqueName="17" name="Column17" queryTableFieldId="40"/>
    <tableColumn id="18" xr3:uid="{FC7C9EC8-FCBB-412B-93C1-262A3CE0839B}" uniqueName="18" name="Column18" queryTableFieldId="41"/>
    <tableColumn id="19" xr3:uid="{42441B6E-59C2-4A8C-98E5-DE645BC9CC45}" uniqueName="19" name="Column19" queryTableFieldId="42"/>
    <tableColumn id="20" xr3:uid="{6CC3A31B-1078-4614-A161-8AF09105B21F}" uniqueName="20" name="Column20" queryTableFieldId="43"/>
    <tableColumn id="21" xr3:uid="{A16CAFD1-0CE4-469D-BF1D-FF22ABE2A131}" uniqueName="21" name="Column21" queryTableFieldId="4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658ACF7-14FD-492A-A52C-D595BD448BD6}" name="_27" displayName="_27" ref="A1:U207" tableType="queryTable" totalsRowShown="0">
  <autoFilter ref="A1:U207" xr:uid="{1658ACF7-14FD-492A-A52C-D595BD448BD6}"/>
  <tableColumns count="21">
    <tableColumn id="1" xr3:uid="{E177796A-C92A-424A-BE0C-1F921973217E}" uniqueName="1" name="Column1" queryTableFieldId="1"/>
    <tableColumn id="2" xr3:uid="{76DFA72C-C2D2-432F-A255-2CA98F071850}" uniqueName="2" name="Column2" queryTableFieldId="2"/>
    <tableColumn id="3" xr3:uid="{4303DA32-6A98-4D28-8A00-F5284D5E5FEF}" uniqueName="3" name="Column3" queryTableFieldId="3"/>
    <tableColumn id="4" xr3:uid="{8A35A512-E9DA-45BC-B13C-6C2A36BD6B81}" uniqueName="4" name="Column4" queryTableFieldId="4"/>
    <tableColumn id="5" xr3:uid="{3B611E81-757D-4B88-AA3D-2A9B1FA87B65}" uniqueName="5" name="Column5" queryTableFieldId="5"/>
    <tableColumn id="6" xr3:uid="{1D13BFC9-7F29-4DCB-AF5E-8212D5809BD2}" uniqueName="6" name="Column6" queryTableFieldId="6"/>
    <tableColumn id="7" xr3:uid="{BB2D859F-695D-44D4-9757-FB70A4320273}" uniqueName="7" name="Column7" queryTableFieldId="7"/>
    <tableColumn id="8" xr3:uid="{2690BDB3-801F-425B-BC5F-69C648CDB8FA}" uniqueName="8" name="Column8" queryTableFieldId="8"/>
    <tableColumn id="9" xr3:uid="{F7135D16-0017-4A8A-8352-0EDC65A38F5B}" uniqueName="9" name="Column9" queryTableFieldId="14"/>
    <tableColumn id="10" xr3:uid="{569B8659-ADE8-469D-8CD4-08834585A339}" uniqueName="10" name="Column10" queryTableFieldId="15"/>
    <tableColumn id="11" xr3:uid="{0E12973C-2BE0-45D3-AA75-10720F5D8533}" uniqueName="11" name="Column11" queryTableFieldId="16"/>
    <tableColumn id="12" xr3:uid="{4376232B-00C1-4E11-91D9-5711121D1753}" uniqueName="12" name="Column12" queryTableFieldId="17"/>
    <tableColumn id="13" xr3:uid="{C948720E-3AF2-4C7E-A640-11C5AFC958EE}" uniqueName="13" name="Column13" queryTableFieldId="18"/>
    <tableColumn id="14" xr3:uid="{6370CD15-706F-46C6-85C0-3E5EFE22363B}" uniqueName="14" name="Column14" queryTableFieldId="19"/>
    <tableColumn id="15" xr3:uid="{8361604D-3240-4EE1-863D-2B82A219F673}" uniqueName="15" name="Column15" queryTableFieldId="20"/>
    <tableColumn id="16" xr3:uid="{8DA0F168-C3F5-437B-97C4-A9441D68483F}" uniqueName="16" name="Column16" queryTableFieldId="21"/>
    <tableColumn id="17" xr3:uid="{30CECCD5-ADED-4BCA-95C8-D17A0C57D56A}" uniqueName="17" name="Column17" queryTableFieldId="22"/>
    <tableColumn id="18" xr3:uid="{EE631AFB-CC5A-4E29-90E2-2D7C5FCA34FA}" uniqueName="18" name="Column18" queryTableFieldId="23"/>
    <tableColumn id="19" xr3:uid="{1A84280D-343D-494A-957C-9C0B4002C782}" uniqueName="19" name="Column19" queryTableFieldId="24"/>
    <tableColumn id="20" xr3:uid="{0C69DE65-07B6-44A7-914E-C481A229EBFE}" uniqueName="20" name="Column20" queryTableFieldId="25"/>
    <tableColumn id="21" xr3:uid="{0CCD2EC7-3952-417C-8ACF-A4EECE7290E5}" uniqueName="21" name="Column21" queryTableFieldId="2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4A46F8B-D5F4-47AF-9CA8-55C2D09189F1}" name="_28" displayName="_28" ref="A1:U207" tableType="queryTable" totalsRowShown="0">
  <autoFilter ref="A1:U207" xr:uid="{94A46F8B-D5F4-47AF-9CA8-55C2D09189F1}"/>
  <tableColumns count="21">
    <tableColumn id="1" xr3:uid="{2BD1D3C5-E8F9-4D03-8F0C-DA7F9702A01E}" uniqueName="1" name="Column1" queryTableFieldId="1"/>
    <tableColumn id="2" xr3:uid="{688C48C2-4496-44A5-9945-E9E806966494}" uniqueName="2" name="Column2" queryTableFieldId="2"/>
    <tableColumn id="3" xr3:uid="{B2ED5723-47B0-49B3-AEA4-C80C405F63B1}" uniqueName="3" name="Column3" queryTableFieldId="3"/>
    <tableColumn id="4" xr3:uid="{A8E66BAC-6F54-4C72-97AC-19FBBA8E99B8}" uniqueName="4" name="Column4" queryTableFieldId="4"/>
    <tableColumn id="5" xr3:uid="{1C1EAA50-EEE7-4A90-844B-34C43F048A29}" uniqueName="5" name="Column5" queryTableFieldId="5"/>
    <tableColumn id="6" xr3:uid="{97495E26-CE42-4D12-BDC0-C3257AC57D16}" uniqueName="6" name="Column6" queryTableFieldId="6"/>
    <tableColumn id="7" xr3:uid="{0F1D54FD-3AE3-4960-87AD-B96B1D7B8E73}" uniqueName="7" name="Column7" queryTableFieldId="7"/>
    <tableColumn id="8" xr3:uid="{93353B34-7B58-4B5B-8F9C-6EEC4349BBEC}" uniqueName="8" name="Column8" queryTableFieldId="8"/>
    <tableColumn id="9" xr3:uid="{A8D18EC6-6B3C-4BFB-94E2-3E653987431B}" uniqueName="9" name="Column9" queryTableFieldId="14"/>
    <tableColumn id="10" xr3:uid="{458CCD5C-4B2B-4C72-AA2B-EAEFA24F210A}" uniqueName="10" name="Column10" queryTableFieldId="15"/>
    <tableColumn id="11" xr3:uid="{F491DCCA-9797-409D-AB01-B92057559865}" uniqueName="11" name="Column11" queryTableFieldId="16"/>
    <tableColumn id="12" xr3:uid="{D74FC30C-8907-4089-97AB-3C6AA67A6BF5}" uniqueName="12" name="Column12" queryTableFieldId="17"/>
    <tableColumn id="13" xr3:uid="{7CC2E584-DA03-459C-B964-9010156A4E87}" uniqueName="13" name="Column13" queryTableFieldId="18"/>
    <tableColumn id="14" xr3:uid="{6AD96FBA-C822-4E4C-9B72-2C0534F4F988}" uniqueName="14" name="Column14" queryTableFieldId="19"/>
    <tableColumn id="15" xr3:uid="{71B52D34-4CD0-43CE-9A39-089E84ABF9B7}" uniqueName="15" name="Column15" queryTableFieldId="20"/>
    <tableColumn id="16" xr3:uid="{58B54549-86F7-4E90-8737-C1E37ED64849}" uniqueName="16" name="Column16" queryTableFieldId="21"/>
    <tableColumn id="17" xr3:uid="{B790D9A6-5371-474E-89A7-95AE765E5150}" uniqueName="17" name="Column17" queryTableFieldId="22"/>
    <tableColumn id="18" xr3:uid="{49486805-B87B-494E-B603-D33A38135C0C}" uniqueName="18" name="Column18" queryTableFieldId="23"/>
    <tableColumn id="19" xr3:uid="{F6E22E22-9731-4DB4-80B0-B32B0C06CABD}" uniqueName="19" name="Column19" queryTableFieldId="24"/>
    <tableColumn id="20" xr3:uid="{BB45B351-E1E4-4942-9093-6EB2E38B6632}" uniqueName="20" name="Column20" queryTableFieldId="25"/>
    <tableColumn id="21" xr3:uid="{6FD85AD3-BE6F-4C21-B1AC-E494B42D3457}" uniqueName="21" name="Column21" queryTableFieldId="2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9FA84EB-42A8-4AAF-858F-433BD9E5B809}" name="_29" displayName="_29" ref="A1:U207" tableType="queryTable" totalsRowShown="0">
  <autoFilter ref="A1:U207" xr:uid="{29FA84EB-42A8-4AAF-858F-433BD9E5B809}"/>
  <tableColumns count="21">
    <tableColumn id="1" xr3:uid="{9A543CFB-4AF4-4D60-AA49-61ABF22E44AF}" uniqueName="1" name="Column1" queryTableFieldId="1"/>
    <tableColumn id="2" xr3:uid="{464A425F-796C-4529-A106-9EF14495C37F}" uniqueName="2" name="Column2" queryTableFieldId="2"/>
    <tableColumn id="3" xr3:uid="{E4CF16EF-0D50-4B45-BCC3-6AD1BD00840F}" uniqueName="3" name="Column3" queryTableFieldId="3"/>
    <tableColumn id="4" xr3:uid="{E78DB12E-FC8D-455A-99EF-EEAD27915BCC}" uniqueName="4" name="Column4" queryTableFieldId="4"/>
    <tableColumn id="5" xr3:uid="{B37660A7-CD12-4989-A587-5F537ACE8B5D}" uniqueName="5" name="Column5" queryTableFieldId="5"/>
    <tableColumn id="6" xr3:uid="{3F382376-D11D-4D8D-A83B-21377588B360}" uniqueName="6" name="Column6" queryTableFieldId="6"/>
    <tableColumn id="7" xr3:uid="{0B1CA6A4-6F77-4631-8C4B-3AC082FF668A}" uniqueName="7" name="Column7" queryTableFieldId="7"/>
    <tableColumn id="8" xr3:uid="{E12FC115-8C1B-4537-8AF1-D1CD5AB98022}" uniqueName="8" name="Column8" queryTableFieldId="8"/>
    <tableColumn id="9" xr3:uid="{F713BBF2-C44F-4CD5-B17D-E70CC7092D10}" uniqueName="9" name="Column9" queryTableFieldId="14"/>
    <tableColumn id="10" xr3:uid="{9A9737F2-E381-4553-93C7-38DE08ED9FA7}" uniqueName="10" name="Column10" queryTableFieldId="15"/>
    <tableColumn id="11" xr3:uid="{76E61A6E-2762-40EB-BB3B-D6BA764A6B47}" uniqueName="11" name="Column11" queryTableFieldId="16"/>
    <tableColumn id="12" xr3:uid="{DCD1DC4D-C02A-4960-8A13-ADAD460EAE03}" uniqueName="12" name="Column12" queryTableFieldId="17"/>
    <tableColumn id="13" xr3:uid="{50A3B7F2-9224-4D80-9B3B-F123740B1DC2}" uniqueName="13" name="Column13" queryTableFieldId="18"/>
    <tableColumn id="14" xr3:uid="{98FB0525-0826-46B9-8891-8854CCE659D0}" uniqueName="14" name="Column14" queryTableFieldId="19"/>
    <tableColumn id="15" xr3:uid="{F08FE12A-B416-4932-B095-2BF2E6AC833C}" uniqueName="15" name="Column15" queryTableFieldId="20"/>
    <tableColumn id="16" xr3:uid="{D8AC9AF1-AE16-4266-AD50-D0F299EB5614}" uniqueName="16" name="Column16" queryTableFieldId="21"/>
    <tableColumn id="17" xr3:uid="{1276FA43-7EC4-4388-93AF-935085CF8969}" uniqueName="17" name="Column17" queryTableFieldId="22"/>
    <tableColumn id="18" xr3:uid="{A2701054-C324-4C89-8B57-A527962198CB}" uniqueName="18" name="Column18" queryTableFieldId="23"/>
    <tableColumn id="19" xr3:uid="{8B903E8C-049A-45DA-A70F-89AE3A0EF9BE}" uniqueName="19" name="Column19" queryTableFieldId="24"/>
    <tableColumn id="20" xr3:uid="{41DCCA35-6E41-473C-A802-3BB735B7BC90}" uniqueName="20" name="Column20" queryTableFieldId="25"/>
    <tableColumn id="21" xr3:uid="{A7A4FEDC-E115-4CD0-990A-9F2F6D5F02DF}" uniqueName="21" name="Column21" queryTableFieldId="2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BB0E80A-0E46-489B-8C70-306226585E59}" name="_30" displayName="_30" ref="A1:U207" tableType="queryTable" totalsRowShown="0">
  <autoFilter ref="A1:U207" xr:uid="{5BB0E80A-0E46-489B-8C70-306226585E59}"/>
  <tableColumns count="21">
    <tableColumn id="1" xr3:uid="{01434013-CC33-478F-9BC9-56863818F61F}" uniqueName="1" name="Column1" queryTableFieldId="1"/>
    <tableColumn id="2" xr3:uid="{F0AF9970-BECF-4260-8763-004493F34F24}" uniqueName="2" name="Column2" queryTableFieldId="2"/>
    <tableColumn id="3" xr3:uid="{45307B88-DE21-4F0B-BA8A-798E6BE0F88E}" uniqueName="3" name="Column3" queryTableFieldId="3"/>
    <tableColumn id="4" xr3:uid="{AC4CAC34-DE14-44C4-B2DC-7AE93769D2DC}" uniqueName="4" name="Column4" queryTableFieldId="4"/>
    <tableColumn id="5" xr3:uid="{11C417D4-58D0-4D55-9BD7-BF352E52FC0B}" uniqueName="5" name="Column5" queryTableFieldId="5"/>
    <tableColumn id="6" xr3:uid="{B360C0F6-52AD-4EFC-AD58-E747A73924F7}" uniqueName="6" name="Column6" queryTableFieldId="6"/>
    <tableColumn id="7" xr3:uid="{21E5C01A-D0A6-4C77-9D99-774E8E4019F3}" uniqueName="7" name="Column7" queryTableFieldId="7"/>
    <tableColumn id="8" xr3:uid="{F77DDC7D-2744-45D7-BBA1-2680DA187DF5}" uniqueName="8" name="Column8" queryTableFieldId="9"/>
    <tableColumn id="9" xr3:uid="{C85EBA65-F7D0-44CA-BC14-78235D4BED36}" uniqueName="9" name="Column9" queryTableFieldId="10"/>
    <tableColumn id="10" xr3:uid="{4EEAA4A5-640B-4DF8-9DFF-835778487D38}" uniqueName="10" name="Column10" queryTableFieldId="11"/>
    <tableColumn id="11" xr3:uid="{FD46C34A-63BC-4790-A986-0A6B689FB22D}" uniqueName="11" name="Column11" queryTableFieldId="12"/>
    <tableColumn id="12" xr3:uid="{A9E17ECD-EBF4-4443-BD93-D6AC1E83E5B2}" uniqueName="12" name="Column12" queryTableFieldId="13"/>
    <tableColumn id="13" xr3:uid="{C6348354-734D-40E9-8C1A-7F52844E56B6}" uniqueName="13" name="Column13" queryTableFieldId="14"/>
    <tableColumn id="14" xr3:uid="{7E43DB22-06D8-45B1-8F2F-42CB7A64F808}" uniqueName="14" name="Column14" queryTableFieldId="15"/>
    <tableColumn id="15" xr3:uid="{CDEC6523-161B-43C1-A707-482AC9A7E644}" uniqueName="15" name="Column15" queryTableFieldId="16"/>
    <tableColumn id="16" xr3:uid="{A1D8D09B-D600-417A-ABA2-794E6E1F2D54}" uniqueName="16" name="Column16" queryTableFieldId="17"/>
    <tableColumn id="17" xr3:uid="{10B3AE5E-5522-498D-8B04-6599F5061FD9}" uniqueName="17" name="Column17" queryTableFieldId="18"/>
    <tableColumn id="18" xr3:uid="{A5DE163A-0FE9-4368-A5D9-DA0861995FE2}" uniqueName="18" name="Column18" queryTableFieldId="19"/>
    <tableColumn id="19" xr3:uid="{81A4EC63-1EB8-45EE-A63E-6257E68E91DD}" uniqueName="19" name="Column19" queryTableFieldId="20"/>
    <tableColumn id="20" xr3:uid="{38CDF0F3-50D5-48B6-A6AB-872644C2D1B2}" uniqueName="20" name="Column20" queryTableFieldId="21"/>
    <tableColumn id="21" xr3:uid="{6348A1A3-224C-4142-9CB2-1023AF59873E}" uniqueName="21" name="Column21" queryTableFieldId="22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C966D43-7DD7-408F-811A-24AE59EC59F8}" name="_31" displayName="_31" ref="A1:H201" tableType="queryTable" totalsRowShown="0">
  <autoFilter ref="A1:H201" xr:uid="{DC966D43-7DD7-408F-811A-24AE59EC59F8}"/>
  <tableColumns count="8">
    <tableColumn id="1" xr3:uid="{EEBD2C30-824E-4068-80FF-8A50782A14FD}" uniqueName="1" name="Column1" queryTableFieldId="1"/>
    <tableColumn id="2" xr3:uid="{5BDD69ED-439B-4DCE-A440-CEE2B202651C}" uniqueName="2" name="Column2" queryTableFieldId="2"/>
    <tableColumn id="3" xr3:uid="{B61E1785-F783-49AA-B604-E296D43B643B}" uniqueName="3" name="Column3" queryTableFieldId="3"/>
    <tableColumn id="4" xr3:uid="{6CE897F8-B46D-49F1-8DA5-11B0439A886E}" uniqueName="4" name="Column4" queryTableFieldId="4"/>
    <tableColumn id="5" xr3:uid="{7F9972FF-2418-4283-83CC-0687CF2D419B}" uniqueName="5" name="Column5" queryTableFieldId="5"/>
    <tableColumn id="6" xr3:uid="{BD3AAC78-8633-44CC-8138-D263F9F67FA4}" uniqueName="6" name="Column6" queryTableFieldId="6"/>
    <tableColumn id="7" xr3:uid="{C8BD0738-9366-4139-AE6F-B67DAE1E836F}" uniqueName="7" name="Column7" queryTableFieldId="7"/>
    <tableColumn id="8" xr3:uid="{C3BC4E3B-83D5-45BC-98E4-523D7687EEC6}" uniqueName="8" name="Column8" queryTableFieldId="8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18D6E7-FF93-4A8B-9A87-7C8715B73D28}" name="Trasferimento_Dati" displayName="Trasferimento_Dati" ref="A1:AL134" tableType="queryTable" totalsRowShown="0">
  <autoFilter ref="A1:AL134" xr:uid="{3818D6E7-FF93-4A8B-9A87-7C8715B73D28}"/>
  <tableColumns count="38">
    <tableColumn id="1" xr3:uid="{F821BF0E-DC6E-4B80-BEA7-1AC7E993A959}" uniqueName="1" name="Punto Vendita" queryTableFieldId="1" dataDxfId="84"/>
    <tableColumn id="2" xr3:uid="{806FC764-1182-4FD9-860E-29211324B775}" uniqueName="2" name="Imponibile Ac" queryTableFieldId="2"/>
    <tableColumn id="3" xr3:uid="{40CACEDA-5006-41A9-A20D-98811D1D91C1}" uniqueName="3" name="Imponibile Ap" queryTableFieldId="3"/>
    <tableColumn id="4" xr3:uid="{7E7061B2-5FD9-44BB-BF65-940CAEAD33D8}" uniqueName="4" name="Imponibile" queryTableFieldId="4"/>
    <tableColumn id="5" xr3:uid="{C4665F93-FB9F-45FE-8E2E-769366A63EC1}" uniqueName="5" name="Margine Ac" queryTableFieldId="5"/>
    <tableColumn id="6" xr3:uid="{D483BD50-5E3A-45FD-B94E-6841054DC08F}" uniqueName="6" name="Margine Ap" queryTableFieldId="6"/>
    <tableColumn id="7" xr3:uid="{CF2ACD80-0E4B-4815-88A2-DA921A4A7958}" uniqueName="7" name="Diff. Margine" queryTableFieldId="7"/>
    <tableColumn id="8" xr3:uid="{79A76418-9C92-482E-ADE7-28BA9CA32970}" uniqueName="8" name="Ticket Medio Ac" queryTableFieldId="8"/>
    <tableColumn id="9" xr3:uid="{E0A1E66D-46AE-4AB9-B415-CAEBDD38179D}" uniqueName="9" name="Ticket Medio Ap" queryTableFieldId="9"/>
    <tableColumn id="10" xr3:uid="{5434D541-2F73-4E63-90C8-C3700207F06E}" uniqueName="10" name="Ticket Medio" queryTableFieldId="10"/>
    <tableColumn id="11" xr3:uid="{A02EB49D-35F8-4B4C-84CF-685A91DC32C3}" uniqueName="11" name="Pezzi Ac" queryTableFieldId="11"/>
    <tableColumn id="12" xr3:uid="{01C2E99A-9A0F-43A7-A41F-BEE6A0B93668}" uniqueName="12" name="Pezzi Ap" queryTableFieldId="12"/>
    <tableColumn id="13" xr3:uid="{476D850D-DAA9-48A0-A16F-06D487866184}" uniqueName="13" name="Pezzi" queryTableFieldId="13"/>
    <tableColumn id="14" xr3:uid="{17A74955-0C48-4359-A03F-B6042D3C59D7}" uniqueName="14" name="Stock Over 9 Mesi" queryTableFieldId="14" dataDxfId="83"/>
    <tableColumn id="15" xr3:uid="{A1457E6D-F9DD-4D41-8556-924781C924AE}" uniqueName="15" name="Stock Over 9 Mesi %" queryTableFieldId="15" dataDxfId="82"/>
    <tableColumn id="16" xr3:uid="{A29542F9-A025-4C58-8B71-818D599711AC}" uniqueName="16" name="Stock Over 12 Mesi" queryTableFieldId="16" dataDxfId="81"/>
    <tableColumn id="17" xr3:uid="{C0F1F226-C713-4E19-91EB-11B57F274ED0}" uniqueName="17" name="Stock Over 12 Mesi %" queryTableFieldId="17" dataDxfId="80"/>
    <tableColumn id="18" xr3:uid="{3E8FA5A0-9503-48A4-84D3-884999724FB2}" uniqueName="18" name="Accessori" queryTableFieldId="18" dataDxfId="79"/>
    <tableColumn id="19" xr3:uid="{FE9AC55E-17DC-46D0-AC38-169E438E51AD}" uniqueName="19" name="Protection" queryTableFieldId="19"/>
    <tableColumn id="20" xr3:uid="{29908A0A-C28C-484C-B182-58449C58C553}" uniqueName="20" name="MW Service" queryTableFieldId="20"/>
    <tableColumn id="21" xr3:uid="{B96DD409-FA79-43BD-B151-B26A798F8F9C}" uniqueName="21" name="Own Brands" queryTableFieldId="21"/>
    <tableColumn id="22" xr3:uid="{1F4A7A2D-9E9F-4D59-97D1-BFBC0EDBE8DE}" uniqueName="22" name="Small Repair" queryTableFieldId="22" dataDxfId="78"/>
    <tableColumn id="23" xr3:uid="{C9C43436-CF8B-45EB-95AE-6DB144DEC74B}" uniqueName="23" name="Consulenza" queryTableFieldId="23" dataDxfId="77"/>
    <tableColumn id="24" xr3:uid="{E94D97D2-7130-4297-B4A3-DEE5DB802250}" uniqueName="24" name="Ready To Use" queryTableFieldId="24" dataDxfId="76"/>
    <tableColumn id="25" xr3:uid="{63F85BBD-839E-4434-BC1B-7D6C2AA6B4D4}" uniqueName="25" name="Ready To Use PC" queryTableFieldId="25" dataDxfId="75"/>
    <tableColumn id="26" xr3:uid="{DEABC622-AEDA-4DCD-8AB2-1F8D4DDCF4ED}" uniqueName="26" name="Ready To Use SMPH" queryTableFieldId="26" dataDxfId="74"/>
    <tableColumn id="27" xr3:uid="{6CD776A3-792F-4C38-B3F1-B59B65BF983D}" uniqueName="27" name="Screen Prot." queryTableFieldId="27" dataDxfId="73"/>
    <tableColumn id="28" xr3:uid="{F231F989-3FC6-46CB-A603-5905FAD3E92C}" uniqueName="28" name="Vendite da Centr." queryTableFieldId="28" dataDxfId="72"/>
    <tableColumn id="29" xr3:uid="{F52CDD26-7D49-4DFE-963F-57CC9534C847}" uniqueName="29" name="Val. Vendite da Centr." queryTableFieldId="29" dataDxfId="71"/>
    <tableColumn id="30" xr3:uid="{B18AF896-62B4-4FE5-92A4-59B101E5DC47}" uniqueName="30" name="Pedonabilità Ac" queryTableFieldId="30"/>
    <tableColumn id="31" xr3:uid="{7CB47D35-0473-4228-A94D-7D8A9475A8DB}" uniqueName="31" name="Pedonabilità Ap" queryTableFieldId="31"/>
    <tableColumn id="32" xr3:uid="{EA075A7C-3798-4432-ACDF-FC5FEFB71430}" uniqueName="32" name="Pedonabilità" queryTableFieldId="32"/>
    <tableColumn id="33" xr3:uid="{9E373F18-4729-4708-B01E-0C9BFFCBDD20}" uniqueName="33" name="Conv. Rate Ac" queryTableFieldId="33"/>
    <tableColumn id="34" xr3:uid="{1E841C9C-BA96-4110-BD7C-9530A3EBE9F8}" uniqueName="34" name="Conv. Rate Ap" queryTableFieldId="34"/>
    <tableColumn id="35" xr3:uid="{4AD9252A-F496-470C-A459-9E6F2D98336F}" uniqueName="35" name="Diff. Conv. Rate" queryTableFieldId="35"/>
    <tableColumn id="36" xr3:uid="{382E4570-8FDC-47EC-8C1D-BA6EA45E7EE8}" uniqueName="36" name="Office" queryTableFieldId="36" dataDxfId="70"/>
    <tableColumn id="37" xr3:uid="{1FF942AB-4107-46D5-8B7E-7F7E3F736C89}" uniqueName="37" name="McAfee" queryTableFieldId="37" dataDxfId="69"/>
    <tableColumn id="38" xr3:uid="{E41653B6-C230-4D53-ACDE-5EF949B4C9A9}" uniqueName="38" name="Calibrazioni" queryTableFieldId="38" dataDxfId="68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B57C5A-137D-4366-BBB5-4905FCE77DA2}" name="Smartphones_Sales" displayName="Smartphones_Sales" ref="A1:AL154" tableType="queryTable" totalsRowShown="0">
  <autoFilter ref="A1:AL154" xr:uid="{0DB57C5A-137D-4366-BBB5-4905FCE77DA2}"/>
  <tableColumns count="38">
    <tableColumn id="1" xr3:uid="{E538D4CB-349C-46B3-A014-1116376F3EA7}" uniqueName="1" name="Punto Vendita" queryTableFieldId="1" dataDxfId="67"/>
    <tableColumn id="2" xr3:uid="{C27EA394-CFDF-4DB1-B087-CD5C615C159E}" uniqueName="2" name="Imponibile Ac" queryTableFieldId="2"/>
    <tableColumn id="3" xr3:uid="{B919D20F-3593-4657-9E65-5ECE0077172C}" uniqueName="3" name="Imponibile Ap" queryTableFieldId="3"/>
    <tableColumn id="4" xr3:uid="{AEA9CB6F-B837-48E3-B481-CF752E59D7F8}" uniqueName="4" name="Imponibile" queryTableFieldId="4"/>
    <tableColumn id="5" xr3:uid="{9A0784D3-A53C-41D6-A79B-5D5DD322ACAD}" uniqueName="5" name="Margine Ac" queryTableFieldId="5"/>
    <tableColumn id="6" xr3:uid="{B4282CE0-EEE6-443F-93A7-CF6215FF7AB4}" uniqueName="6" name="Margine Ap" queryTableFieldId="6"/>
    <tableColumn id="7" xr3:uid="{9FAD0BA6-C549-46AF-8DA8-3DE6504E76D2}" uniqueName="7" name="Diff. Margine" queryTableFieldId="7"/>
    <tableColumn id="8" xr3:uid="{2DB85682-F60D-4289-B33C-1DBEC18760D7}" uniqueName="8" name="Ticket Medio Ac" queryTableFieldId="8"/>
    <tableColumn id="9" xr3:uid="{C9D681C8-BD70-44DB-A5C5-6AAD3E8AE057}" uniqueName="9" name="Ticket Medio Ap" queryTableFieldId="9"/>
    <tableColumn id="10" xr3:uid="{565F12DC-9B54-46A0-9F00-6DE80D3C37B3}" uniqueName="10" name="Ticket Medio" queryTableFieldId="10"/>
    <tableColumn id="11" xr3:uid="{8CD4E79F-E244-4368-BCE9-4F7B0D44DE7A}" uniqueName="11" name="Pezzi Ac" queryTableFieldId="11"/>
    <tableColumn id="12" xr3:uid="{A723C00B-1A04-4DE1-8B87-4005A40F8456}" uniqueName="12" name="Pezzi Ap" queryTableFieldId="12"/>
    <tableColumn id="13" xr3:uid="{948AFD60-EBE4-4C00-BC1E-A1FA9088D378}" uniqueName="13" name="Pezzi" queryTableFieldId="13"/>
    <tableColumn id="14" xr3:uid="{0B0CCE54-9BBC-4079-8631-936AF105F0E7}" uniqueName="14" name="Stock Over 9 Mesi" queryTableFieldId="14"/>
    <tableColumn id="15" xr3:uid="{272EBE6D-7AA7-4085-8488-19B719348026}" uniqueName="15" name="Stock Over 9 Mesi %" queryTableFieldId="15"/>
    <tableColumn id="16" xr3:uid="{39A74E16-B03D-4A42-8B42-402539736019}" uniqueName="16" name="Stock Over 12 Mesi" queryTableFieldId="16"/>
    <tableColumn id="17" xr3:uid="{C78E68AB-37AC-474C-880E-9DB43124C1D1}" uniqueName="17" name="Stock Over 12 Mesi %" queryTableFieldId="17"/>
    <tableColumn id="18" xr3:uid="{1367440D-3B92-426D-B059-B6F9B0CF3724}" uniqueName="18" name="Accessori" queryTableFieldId="18" dataDxfId="66"/>
    <tableColumn id="19" xr3:uid="{2F7FBF5A-46A3-4158-B860-0FA03C7AE765}" uniqueName="19" name="Protection" queryTableFieldId="19"/>
    <tableColumn id="20" xr3:uid="{9A0ED5E3-4AC1-43F0-8966-8F58FF1A9C74}" uniqueName="20" name="MW Service" queryTableFieldId="20" dataDxfId="65"/>
    <tableColumn id="21" xr3:uid="{93F03265-D79F-4453-8CAB-27EEAE55CCC0}" uniqueName="21" name="Own Brands" queryTableFieldId="21"/>
    <tableColumn id="22" xr3:uid="{A041F5AA-2AA5-4740-9C72-A6B07E588412}" uniqueName="22" name="Small Repair" queryTableFieldId="22" dataDxfId="64"/>
    <tableColumn id="23" xr3:uid="{5C115FE8-F56F-4E98-80E4-0981DD7DD10E}" uniqueName="23" name="Consulenza" queryTableFieldId="23" dataDxfId="63"/>
    <tableColumn id="24" xr3:uid="{9E76B549-191B-4047-A605-5252FF632C56}" uniqueName="24" name="Ready To Use" queryTableFieldId="24" dataDxfId="62"/>
    <tableColumn id="25" xr3:uid="{F389D045-84EB-4FD7-B8CB-CD9C0E72D8EA}" uniqueName="25" name="Ready To Use PC" queryTableFieldId="25" dataDxfId="61"/>
    <tableColumn id="26" xr3:uid="{F506B3D0-DFBB-4BD5-A309-E1322B58379B}" uniqueName="26" name="Ready To Use SMPH" queryTableFieldId="26"/>
    <tableColumn id="27" xr3:uid="{B20888DA-F1DD-4CEC-962B-A307988C69AF}" uniqueName="27" name="Screen Prot." queryTableFieldId="27" dataDxfId="60"/>
    <tableColumn id="28" xr3:uid="{3F268D04-F896-4223-A3D4-2F09484CD499}" uniqueName="28" name="Vendite da Centr." queryTableFieldId="28"/>
    <tableColumn id="29" xr3:uid="{466B2953-434F-481F-97B9-85CE576FAB7A}" uniqueName="29" name="Val. Vendite da Centr." queryTableFieldId="29" dataDxfId="59"/>
    <tableColumn id="30" xr3:uid="{7F3B0CF6-0C36-4073-9AE8-D6967C42E335}" uniqueName="30" name="Pedonabilità Ac" queryTableFieldId="30"/>
    <tableColumn id="31" xr3:uid="{580B8693-30B4-46D4-9E27-ABC2470098A7}" uniqueName="31" name="Pedonabilità Ap" queryTableFieldId="31"/>
    <tableColumn id="32" xr3:uid="{F29F729D-3799-44F3-BC8E-566EC716C0AB}" uniqueName="32" name="Pedonabilità" queryTableFieldId="32"/>
    <tableColumn id="33" xr3:uid="{4EF82E49-2DF9-4B9E-913E-EF82EDEA100B}" uniqueName="33" name="Conv. Rate Ac" queryTableFieldId="33"/>
    <tableColumn id="34" xr3:uid="{6204BD2B-DE3D-4417-A091-924F84083333}" uniqueName="34" name="Conv. Rate Ap" queryTableFieldId="34"/>
    <tableColumn id="35" xr3:uid="{23BB2178-8547-457D-A222-3F612D11B06F}" uniqueName="35" name="Diff. Conv. Rate" queryTableFieldId="35"/>
    <tableColumn id="36" xr3:uid="{879E3335-0887-47CB-A6FF-F4D79AA73B7C}" uniqueName="36" name="Office" queryTableFieldId="36" dataDxfId="58"/>
    <tableColumn id="37" xr3:uid="{71A40968-5C9A-4795-934F-BFE5C1B00F61}" uniqueName="37" name="McAfee" queryTableFieldId="37" dataDxfId="57"/>
    <tableColumn id="38" xr3:uid="{B5756F73-8401-4BAA-9B37-12B51E607D22}" uniqueName="38" name="Calibrazioni" queryTableFieldId="38" dataDxfId="56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B83FA9-B9C9-4A33-AB56-D9D1152BA3FE}" name="Under300" displayName="Under300" ref="A1:AL150" tableType="queryTable" totalsRowShown="0">
  <autoFilter ref="A1:AL150" xr:uid="{42B83FA9-B9C9-4A33-AB56-D9D1152BA3FE}"/>
  <tableColumns count="38">
    <tableColumn id="1" xr3:uid="{92CA63DB-FBE8-45FF-A092-EFD1C28D816A}" uniqueName="1" name="Punto Vendita" queryTableFieldId="1" dataDxfId="55"/>
    <tableColumn id="2" xr3:uid="{1C3FADE6-29A9-47CA-891E-D540322804CC}" uniqueName="2" name="Imponibile Ac" queryTableFieldId="2"/>
    <tableColumn id="3" xr3:uid="{47F0EDC0-541E-49FF-A770-5C5728948A1E}" uniqueName="3" name="Imponibile Ap" queryTableFieldId="3"/>
    <tableColumn id="4" xr3:uid="{3D11D120-355D-4A52-A9B3-184933764FE6}" uniqueName="4" name="Imponibile" queryTableFieldId="4"/>
    <tableColumn id="5" xr3:uid="{2B33B65C-676D-4D57-A0E2-16E73CE20860}" uniqueName="5" name="Margine Ac" queryTableFieldId="5"/>
    <tableColumn id="6" xr3:uid="{F43257C6-5479-4E3B-B21B-B5677BF35AFA}" uniqueName="6" name="Margine Ap" queryTableFieldId="6"/>
    <tableColumn id="7" xr3:uid="{36F5E748-AB9E-4138-B54D-6EA9AB318A8C}" uniqueName="7" name="Diff. Margine" queryTableFieldId="7" dataDxfId="54"/>
    <tableColumn id="8" xr3:uid="{EF6E7D7D-FD2C-4EEC-8142-0FB358E5D17F}" uniqueName="8" name="Ticket Medio Ac" queryTableFieldId="8"/>
    <tableColumn id="9" xr3:uid="{EFAC4FF8-423D-48FD-B022-9B61E7F6B4BB}" uniqueName="9" name="Ticket Medio Ap" queryTableFieldId="9"/>
    <tableColumn id="10" xr3:uid="{37E29BC7-EF21-4273-A49C-D468CDF4C0F6}" uniqueName="10" name="Ticket Medio" queryTableFieldId="10"/>
    <tableColumn id="11" xr3:uid="{13FBFA80-5F9C-49D2-ABB3-E7D89F3946C9}" uniqueName="11" name="Pezzi Ac" queryTableFieldId="11"/>
    <tableColumn id="12" xr3:uid="{57DCA0AC-A1C3-4CD4-AC38-88CCB2A5CCBB}" uniqueName="12" name="Pezzi Ap" queryTableFieldId="12"/>
    <tableColumn id="13" xr3:uid="{92618E6E-1361-402B-A29A-B81EEDECCFF5}" uniqueName="13" name="Pezzi" queryTableFieldId="13"/>
    <tableColumn id="14" xr3:uid="{E2189287-558B-45DB-A889-73D7B73968FB}" uniqueName="14" name="Stock Over 9 Mesi" queryTableFieldId="14" dataDxfId="53"/>
    <tableColumn id="15" xr3:uid="{38BEDDB4-8FBA-4750-B028-90B5A5DD6EA1}" uniqueName="15" name="Stock Over 9 Mesi %" queryTableFieldId="15" dataDxfId="52"/>
    <tableColumn id="16" xr3:uid="{5F9F471A-5A62-4A27-8F49-46DF3CDC151C}" uniqueName="16" name="Stock Over 12 Mesi" queryTableFieldId="16" dataDxfId="51"/>
    <tableColumn id="17" xr3:uid="{8A3D269F-B5B0-422C-8053-0F791BC6E61E}" uniqueName="17" name="Stock Over 12 Mesi %" queryTableFieldId="17" dataDxfId="50"/>
    <tableColumn id="18" xr3:uid="{7AC756E2-A849-4EE0-9483-212211817291}" uniqueName="18" name="Accessori" queryTableFieldId="18" dataDxfId="49"/>
    <tableColumn id="19" xr3:uid="{15F6D8E3-F881-4A1E-95EA-047A66DCAF27}" uniqueName="19" name="Protection" queryTableFieldId="19"/>
    <tableColumn id="20" xr3:uid="{50C1EE0F-ED8C-405F-86F5-C3F17AFB65CD}" uniqueName="20" name="MW Service" queryTableFieldId="20" dataDxfId="48"/>
    <tableColumn id="21" xr3:uid="{5D3287CB-1466-4D3F-B103-18B5CC282A79}" uniqueName="21" name="Own Brands" queryTableFieldId="21"/>
    <tableColumn id="22" xr3:uid="{097DDC1F-5498-4FDB-89D5-AA4B45274C40}" uniqueName="22" name="Small Repair" queryTableFieldId="22" dataDxfId="47"/>
    <tableColumn id="23" xr3:uid="{44749B3E-1190-45E3-9B07-FBDC2FEE0371}" uniqueName="23" name="Consulenza" queryTableFieldId="23" dataDxfId="46"/>
    <tableColumn id="24" xr3:uid="{0B6C89DB-70E9-4BD5-9397-9EA6D6A62D82}" uniqueName="24" name="Ready To Use" queryTableFieldId="24" dataDxfId="45"/>
    <tableColumn id="25" xr3:uid="{E646D2B5-2948-4E42-A38B-55855C29FB5C}" uniqueName="25" name="Ready To Use PC" queryTableFieldId="25" dataDxfId="44"/>
    <tableColumn id="26" xr3:uid="{F64B55D7-3272-43F3-AD6A-A9317491CD26}" uniqueName="26" name="Ready To Use SMPH" queryTableFieldId="26" dataDxfId="43"/>
    <tableColumn id="27" xr3:uid="{A93425FF-E8CE-40F5-83ED-43C54121C5D1}" uniqueName="27" name="Screen Prot." queryTableFieldId="27" dataDxfId="42"/>
    <tableColumn id="28" xr3:uid="{9DDD1A06-58C6-4019-97EE-BFAFC5F67F22}" uniqueName="28" name="Vendite da Centr." queryTableFieldId="28" dataDxfId="41"/>
    <tableColumn id="29" xr3:uid="{5DBE1786-D2D7-4017-849A-13B4D3514FF1}" uniqueName="29" name="Val. Vendite da Centr." queryTableFieldId="29" dataDxfId="40"/>
    <tableColumn id="30" xr3:uid="{AE521B43-454A-4207-AACA-1A83311D4BB5}" uniqueName="30" name="Pedonabilità Ac" queryTableFieldId="30"/>
    <tableColumn id="31" xr3:uid="{C0F5F7F6-F095-4FD1-9A72-53CEFCE3CFEA}" uniqueName="31" name="Pedonabilità Ap" queryTableFieldId="31"/>
    <tableColumn id="32" xr3:uid="{A4769A4F-F889-4BB8-83AE-923824605166}" uniqueName="32" name="Pedonabilità" queryTableFieldId="32"/>
    <tableColumn id="33" xr3:uid="{6DE3FDA9-D439-4412-8B49-543E215922D9}" uniqueName="33" name="Conv. Rate Ac" queryTableFieldId="33"/>
    <tableColumn id="34" xr3:uid="{15A10743-54D0-4AA9-8C92-F96F98BE8A70}" uniqueName="34" name="Conv. Rate Ap" queryTableFieldId="34"/>
    <tableColumn id="35" xr3:uid="{9735C501-5168-4863-97BD-CD9EDD1B450F}" uniqueName="35" name="Diff. Conv. Rate" queryTableFieldId="35"/>
    <tableColumn id="36" xr3:uid="{1B227F84-4207-4EDA-B6F4-DA4FC811DB44}" uniqueName="36" name="Office" queryTableFieldId="36" dataDxfId="39"/>
    <tableColumn id="37" xr3:uid="{6486B91F-28C9-4B3C-8B1C-4AB61E075093}" uniqueName="37" name="McAfee" queryTableFieldId="37" dataDxfId="38"/>
    <tableColumn id="38" xr3:uid="{508DE389-A30F-4734-B19B-7694B59096CB}" uniqueName="38" name="Calibrazioni" queryTableFieldId="38" dataDxfId="37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DA7B02-24A3-439A-AE65-860E9461299A}" name="iPhone" displayName="iPhone" ref="A1:AL153" tableType="queryTable" totalsRowShown="0">
  <autoFilter ref="A1:AL153" xr:uid="{D9DA7B02-24A3-439A-AE65-860E9461299A}"/>
  <tableColumns count="38">
    <tableColumn id="1" xr3:uid="{B5A87D4B-9BDC-4117-A582-B17A9C5BA52E}" uniqueName="1" name="Punto Vendita" queryTableFieldId="1" dataDxfId="36"/>
    <tableColumn id="2" xr3:uid="{DB79369D-2AD1-4155-8751-F3B457853D87}" uniqueName="2" name="Imponibile Ac" queryTableFieldId="2"/>
    <tableColumn id="3" xr3:uid="{EB9F1816-B5B2-4267-A47F-6020AAAFEDF0}" uniqueName="3" name="Imponibile Ap" queryTableFieldId="3"/>
    <tableColumn id="4" xr3:uid="{1CFD862A-8D6F-4AAC-8C3C-1E0DA0AA2C74}" uniqueName="4" name="Imponibile" queryTableFieldId="4"/>
    <tableColumn id="5" xr3:uid="{31E06E86-FE24-480F-A4FA-6B7DF7102527}" uniqueName="5" name="Margine Ac" queryTableFieldId="5"/>
    <tableColumn id="6" xr3:uid="{1676078E-9B45-4BB1-B1CA-5806F6D5A242}" uniqueName="6" name="Margine Ap" queryTableFieldId="6"/>
    <tableColumn id="7" xr3:uid="{FC84ECAD-698C-41DB-975A-FE3892DC2D80}" uniqueName="7" name="Diff. Margine" queryTableFieldId="7"/>
    <tableColumn id="8" xr3:uid="{E2AF7D8E-4441-449B-9508-FFDA41CD29A1}" uniqueName="8" name="Ticket Medio Ac" queryTableFieldId="8"/>
    <tableColumn id="9" xr3:uid="{CD3782AB-819F-4BFC-A43B-938CC8916DA3}" uniqueName="9" name="Ticket Medio Ap" queryTableFieldId="9"/>
    <tableColumn id="10" xr3:uid="{F088661A-66A5-4177-9320-3064C8FA9BA8}" uniqueName="10" name="Ticket Medio" queryTableFieldId="10"/>
    <tableColumn id="11" xr3:uid="{97E41762-94DC-4D6B-83B4-402C87533704}" uniqueName="11" name="Pezzi Ac" queryTableFieldId="11"/>
    <tableColumn id="12" xr3:uid="{85A2CEC5-81F0-4601-B0EE-226D0B842BD3}" uniqueName="12" name="Pezzi Ap" queryTableFieldId="12"/>
    <tableColumn id="13" xr3:uid="{8570C1D5-4F0A-488D-9107-C041A163A905}" uniqueName="13" name="Pezzi" queryTableFieldId="13"/>
    <tableColumn id="14" xr3:uid="{63AF78C9-9192-4F41-894E-C6E411A67636}" uniqueName="14" name="Stock Over 9 Mesi" queryTableFieldId="14" dataDxfId="35"/>
    <tableColumn id="15" xr3:uid="{45A39DCB-BD92-426D-BD4D-A61A6F1BC392}" uniqueName="15" name="Stock Over 9 Mesi %" queryTableFieldId="15" dataDxfId="34"/>
    <tableColumn id="16" xr3:uid="{21604F6F-A781-450B-8B7A-F79A50620BB5}" uniqueName="16" name="Stock Over 12 Mesi" queryTableFieldId="16" dataDxfId="33"/>
    <tableColumn id="17" xr3:uid="{A2299267-457E-40E0-A8D3-37A127A39FD5}" uniqueName="17" name="Stock Over 12 Mesi %" queryTableFieldId="17" dataDxfId="32"/>
    <tableColumn id="18" xr3:uid="{F72CAE74-FF06-440C-97A6-3E8971F85734}" uniqueName="18" name="Accessori" queryTableFieldId="18" dataDxfId="31"/>
    <tableColumn id="19" xr3:uid="{F04EA26C-9A15-4417-BC8B-8675FEA05FDC}" uniqueName="19" name="Protection" queryTableFieldId="19"/>
    <tableColumn id="20" xr3:uid="{5D052553-0559-45FB-9096-B498C28ED979}" uniqueName="20" name="MW Service" queryTableFieldId="20" dataDxfId="30"/>
    <tableColumn id="21" xr3:uid="{FC50B509-5195-4BFF-9AB5-43E3E54EB67D}" uniqueName="21" name="Own Brands" queryTableFieldId="21"/>
    <tableColumn id="22" xr3:uid="{CC9C2B84-C774-4B99-95B2-76A81C41AA66}" uniqueName="22" name="Small Repair" queryTableFieldId="22" dataDxfId="29"/>
    <tableColumn id="23" xr3:uid="{39ADB1BC-343C-4BBF-B868-AD2062B70289}" uniqueName="23" name="Consulenza" queryTableFieldId="23" dataDxfId="28"/>
    <tableColumn id="24" xr3:uid="{459662C0-9037-458C-8EF6-0EFF2B5B5A29}" uniqueName="24" name="Ready To Use" queryTableFieldId="24" dataDxfId="27"/>
    <tableColumn id="25" xr3:uid="{6C1ABFE8-78B1-4190-9699-AD4AC0454B6D}" uniqueName="25" name="Ready To Use PC" queryTableFieldId="25" dataDxfId="26"/>
    <tableColumn id="26" xr3:uid="{F67CF078-C6CA-4B6C-A40E-3496C47B6B7E}" uniqueName="26" name="Ready To Use SMPH" queryTableFieldId="26"/>
    <tableColumn id="27" xr3:uid="{1DC3A531-B274-4E80-8755-3EAC7C28D554}" uniqueName="27" name="Screen Prot." queryTableFieldId="27" dataDxfId="25"/>
    <tableColumn id="28" xr3:uid="{4B04CF2B-C499-4B7E-A171-0278F3B6E691}" uniqueName="28" name="Vendite da Centr." queryTableFieldId="28"/>
    <tableColumn id="29" xr3:uid="{CD0C9071-FC03-4285-84C1-D78B64D51C6D}" uniqueName="29" name="Val. Vendite da Centr." queryTableFieldId="29"/>
    <tableColumn id="30" xr3:uid="{D23066C8-3138-4BE8-86BB-4E50BB9C3F0E}" uniqueName="30" name="Pedonabilità Ac" queryTableFieldId="30"/>
    <tableColumn id="31" xr3:uid="{55067763-4329-48AD-A762-811C418CDCF9}" uniqueName="31" name="Pedonabilità Ap" queryTableFieldId="31"/>
    <tableColumn id="32" xr3:uid="{52A35EA7-B9C6-4E98-BFC2-2038698A53E9}" uniqueName="32" name="Pedonabilità" queryTableFieldId="32"/>
    <tableColumn id="33" xr3:uid="{A72C9332-5ACA-42F8-97A4-6A596D88B235}" uniqueName="33" name="Conv. Rate Ac" queryTableFieldId="33"/>
    <tableColumn id="34" xr3:uid="{1AD58E37-26C8-4FF1-9D0C-C587596EC5EE}" uniqueName="34" name="Conv. Rate Ap" queryTableFieldId="34"/>
    <tableColumn id="35" xr3:uid="{B45C6222-EC76-463F-AE03-1F81D8D7682A}" uniqueName="35" name="Diff. Conv. Rate" queryTableFieldId="35"/>
    <tableColumn id="36" xr3:uid="{CC6931CF-9D35-4B03-8340-C06AA206C1CF}" uniqueName="36" name="Office" queryTableFieldId="36" dataDxfId="24"/>
    <tableColumn id="37" xr3:uid="{C16F9DF7-AE3A-4B98-80C4-BCDC9D207982}" uniqueName="37" name="McAfee" queryTableFieldId="37" dataDxfId="23"/>
    <tableColumn id="38" xr3:uid="{1306590E-E10A-47A0-9B42-44D9B2A86C3E}" uniqueName="38" name="Calibrazioni" queryTableFieldId="38" dataDxfId="2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2385B0-FF00-4A5F-B47A-94C7078BD1B4}" name="Tabella1" displayName="Tabella1" ref="U4:AB144" totalsRowCount="1" headerRowDxfId="19" dataDxfId="18" totalsRowDxfId="17">
  <autoFilter ref="U4:AB143" xr:uid="{802385B0-FF00-4A5F-B47A-94C7078BD1B4}"/>
  <sortState xmlns:xlrd2="http://schemas.microsoft.com/office/spreadsheetml/2017/richdata2" ref="U5:AB132">
    <sortCondition ref="X1:X140"/>
  </sortState>
  <tableColumns count="8">
    <tableColumn id="1" xr3:uid="{344E9EB7-5596-40FA-9A67-DC54833A0B4C}" name="COD. PV SAP" totalsRowLabel="Totale" dataDxfId="15" totalsRowDxfId="16"/>
    <tableColumn id="2" xr3:uid="{B6EC5F00-2D05-4B5C-B076-8541022B3FBF}" name="COD." dataDxfId="13" totalsRowDxfId="14"/>
    <tableColumn id="4" xr3:uid="{CCF5BC8A-D08A-4ACA-8EDA-CBB3B2932DFD}" name="PV" dataDxfId="11" totalsRowDxfId="12"/>
    <tableColumn id="9" xr3:uid="{6F665007-44D6-4854-AAD9-6F9D0B348394}" name="AREA" dataDxfId="9" totalsRowDxfId="10"/>
    <tableColumn id="5" xr3:uid="{3258F7BA-A0A3-4215-B9DA-279249543778}" name="GENNAIO" totalsRowFunction="sum" dataDxfId="7" totalsRowDxfId="8"/>
    <tableColumn id="6" xr3:uid="{07BC4F1B-FC7E-4EAC-B167-BFA17B974E16}" name="FEBBRAIO" totalsRowFunction="sum" dataDxfId="5" totalsRowDxfId="6"/>
    <tableColumn id="7" xr3:uid="{7BE35D74-0FDD-4B13-817E-8A70770BE21D}" name="MARZO" totalsRowFunction="sum" dataDxfId="3" totalsRowDxfId="4"/>
    <tableColumn id="8" xr3:uid="{5BDE0F8A-E263-435D-96A2-BA2524B62BE5}" name="Q2" totalsRowFunction="sum" dataDxfId="1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37.xml"/><Relationship Id="rId1" Type="http://schemas.openxmlformats.org/officeDocument/2006/relationships/vmlDrawing" Target="../drawings/vmlDrawing6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1074-DC2C-4A71-AAC3-85BDC239FD58}">
  <sheetPr codeName="Foglio1">
    <tabColor theme="0" tint="-0.249977111117893"/>
  </sheetPr>
  <dimension ref="A1:E39"/>
  <sheetViews>
    <sheetView workbookViewId="0">
      <selection activeCell="I11" sqref="I11"/>
    </sheetView>
  </sheetViews>
  <sheetFormatPr defaultRowHeight="13.15"/>
  <cols>
    <col min="1" max="1" width="20.7109375" bestFit="1" customWidth="1"/>
    <col min="2" max="2" width="50.42578125" bestFit="1" customWidth="1"/>
    <col min="3" max="3" width="2" bestFit="1" customWidth="1"/>
    <col min="4" max="4" width="26" bestFit="1" customWidth="1"/>
    <col min="5" max="5" width="6.28515625" bestFit="1" customWidth="1"/>
    <col min="8" max="8" width="10.140625" bestFit="1" customWidth="1"/>
  </cols>
  <sheetData>
    <row r="1" spans="1:5">
      <c r="A1" s="535"/>
      <c r="B1" s="537" t="s">
        <v>0</v>
      </c>
      <c r="C1" s="537"/>
      <c r="D1" s="538"/>
      <c r="E1" s="97"/>
    </row>
    <row r="2" spans="1:5" ht="13.9" thickBot="1">
      <c r="A2" s="536"/>
      <c r="B2" s="539"/>
      <c r="C2" s="539"/>
      <c r="D2" s="540"/>
      <c r="E2" s="98"/>
    </row>
    <row r="3" spans="1:5">
      <c r="A3" s="541" t="s">
        <v>1</v>
      </c>
      <c r="D3" s="99"/>
      <c r="E3" s="98"/>
    </row>
    <row r="4" spans="1:5">
      <c r="A4" s="542"/>
      <c r="B4" s="100" t="str">
        <f>Progressivo_Giornaliero!A2</f>
        <v>Dati Aggiornati al 30/07/2026 23:23:23</v>
      </c>
      <c r="D4" s="99" t="s">
        <v>2</v>
      </c>
      <c r="E4" s="98"/>
    </row>
    <row r="5" spans="1:5">
      <c r="A5" s="542"/>
      <c r="B5" t="str">
        <f>TRIM(B4)</f>
        <v>Dati Aggiornati al 30/07/2026 23:23:23</v>
      </c>
      <c r="D5" s="99" t="s">
        <v>3</v>
      </c>
      <c r="E5" s="98"/>
    </row>
    <row r="6" spans="1:5">
      <c r="A6" s="542"/>
      <c r="B6" t="str">
        <f>MID(B5,20,10)</f>
        <v>30/07/2026</v>
      </c>
      <c r="D6" s="99" t="s">
        <v>4</v>
      </c>
      <c r="E6" s="98"/>
    </row>
    <row r="7" spans="1:5">
      <c r="A7" s="542"/>
      <c r="B7" s="99" t="str">
        <f>LEFT(B6,2)</f>
        <v>30</v>
      </c>
      <c r="E7" s="98"/>
    </row>
    <row r="8" spans="1:5">
      <c r="A8" s="542"/>
      <c r="B8" s="152">
        <f>B7+1</f>
        <v>31</v>
      </c>
      <c r="D8" s="99" t="s">
        <v>5</v>
      </c>
      <c r="E8" s="98"/>
    </row>
    <row r="9" spans="1:5">
      <c r="A9" s="542"/>
      <c r="D9" s="99"/>
      <c r="E9" s="98"/>
    </row>
    <row r="10" spans="1:5">
      <c r="A10" s="542"/>
      <c r="B10" s="150" t="s">
        <v>6</v>
      </c>
      <c r="D10" s="99"/>
      <c r="E10" s="98"/>
    </row>
    <row r="11" spans="1:5">
      <c r="A11" s="542"/>
      <c r="B11" s="150" t="s">
        <v>7</v>
      </c>
      <c r="D11" s="99"/>
      <c r="E11" s="98"/>
    </row>
    <row r="12" spans="1:5">
      <c r="A12" s="542"/>
      <c r="B12" t="str">
        <f>B7</f>
        <v>30</v>
      </c>
      <c r="D12" s="99"/>
      <c r="E12" s="98"/>
    </row>
    <row r="13" spans="1:5">
      <c r="A13" s="542"/>
      <c r="B13" s="151">
        <f>B12+2</f>
        <v>32</v>
      </c>
      <c r="D13" s="99"/>
      <c r="E13" s="98"/>
    </row>
    <row r="14" spans="1:5">
      <c r="A14" s="542"/>
      <c r="D14" s="99"/>
      <c r="E14" s="98"/>
    </row>
    <row r="15" spans="1:5">
      <c r="A15" s="542"/>
      <c r="B15" s="150" t="s">
        <v>8</v>
      </c>
      <c r="D15" s="99"/>
      <c r="E15" s="98"/>
    </row>
    <row r="16" spans="1:5">
      <c r="A16" s="542"/>
      <c r="B16" s="160">
        <f>Kerb_BRIEFING!A1</f>
        <v>1</v>
      </c>
      <c r="D16" s="99"/>
      <c r="E16" s="98"/>
    </row>
    <row r="17" spans="1:5">
      <c r="A17" s="542"/>
      <c r="B17" s="161">
        <f>B16+1</f>
        <v>2</v>
      </c>
      <c r="D17" s="99"/>
      <c r="E17" s="98"/>
    </row>
    <row r="18" spans="1:5">
      <c r="A18" s="542"/>
      <c r="B18" s="101"/>
      <c r="D18" s="99"/>
      <c r="E18" s="98"/>
    </row>
    <row r="19" spans="1:5">
      <c r="A19" s="542"/>
      <c r="B19" s="101"/>
      <c r="D19" s="99"/>
      <c r="E19" s="98"/>
    </row>
    <row r="20" spans="1:5">
      <c r="A20" s="542"/>
      <c r="B20" s="101"/>
      <c r="D20" s="99"/>
      <c r="E20" s="98"/>
    </row>
    <row r="21" spans="1:5">
      <c r="A21" s="542"/>
      <c r="B21" s="101"/>
      <c r="D21" s="99"/>
      <c r="E21" s="98"/>
    </row>
    <row r="22" spans="1:5" ht="13.9" thickBot="1">
      <c r="A22" s="542"/>
      <c r="B22" s="101"/>
      <c r="D22" s="99"/>
      <c r="E22" s="98"/>
    </row>
    <row r="23" spans="1:5" ht="18.600000000000001" thickBot="1">
      <c r="A23" s="542"/>
      <c r="B23" s="102">
        <f>_xlfn.NUMBERVALUE(B22)</f>
        <v>0</v>
      </c>
      <c r="D23" s="99" t="s">
        <v>9</v>
      </c>
      <c r="E23" s="103"/>
    </row>
    <row r="24" spans="1:5">
      <c r="A24" s="542"/>
      <c r="B24" s="27" t="str">
        <f>LOWER(B12)</f>
        <v>30</v>
      </c>
      <c r="C24" s="27"/>
      <c r="D24" s="27" t="s">
        <v>10</v>
      </c>
      <c r="E24" s="104"/>
    </row>
    <row r="25" spans="1:5">
      <c r="A25" s="542"/>
      <c r="B25" t="s">
        <v>11</v>
      </c>
      <c r="C25" s="105">
        <f>IFERROR(FIND(B25,$D$93,1),0)</f>
        <v>0</v>
      </c>
      <c r="D25">
        <v>31</v>
      </c>
      <c r="E25" s="99">
        <f>IF(C25=0,0,D25)</f>
        <v>0</v>
      </c>
    </row>
    <row r="26" spans="1:5">
      <c r="A26" s="542"/>
      <c r="B26" t="s">
        <v>12</v>
      </c>
      <c r="C26" s="105">
        <f t="shared" ref="C26:C36" si="0">IFERROR(FIND(B26,$D$93,1),0)</f>
        <v>0</v>
      </c>
      <c r="D26">
        <v>29</v>
      </c>
      <c r="E26" s="99">
        <f t="shared" ref="E26:E36" si="1">IF(C26=0,0,D26)</f>
        <v>0</v>
      </c>
    </row>
    <row r="27" spans="1:5">
      <c r="A27" s="542"/>
      <c r="B27" t="s">
        <v>13</v>
      </c>
      <c r="C27" s="105">
        <f t="shared" si="0"/>
        <v>0</v>
      </c>
      <c r="D27">
        <v>31</v>
      </c>
      <c r="E27" s="99">
        <f t="shared" si="1"/>
        <v>0</v>
      </c>
    </row>
    <row r="28" spans="1:5">
      <c r="A28" s="542"/>
      <c r="B28" t="s">
        <v>14</v>
      </c>
      <c r="C28" s="105">
        <f t="shared" si="0"/>
        <v>0</v>
      </c>
      <c r="D28">
        <v>30</v>
      </c>
      <c r="E28" s="99">
        <f t="shared" si="1"/>
        <v>0</v>
      </c>
    </row>
    <row r="29" spans="1:5">
      <c r="A29" s="542"/>
      <c r="B29" t="s">
        <v>15</v>
      </c>
      <c r="C29" s="105">
        <f t="shared" si="0"/>
        <v>0</v>
      </c>
      <c r="D29">
        <v>31</v>
      </c>
      <c r="E29" s="99">
        <f t="shared" si="1"/>
        <v>0</v>
      </c>
    </row>
    <row r="30" spans="1:5">
      <c r="A30" s="542"/>
      <c r="B30" t="s">
        <v>16</v>
      </c>
      <c r="C30" s="105">
        <f t="shared" si="0"/>
        <v>0</v>
      </c>
      <c r="D30">
        <v>30</v>
      </c>
      <c r="E30" s="99">
        <f t="shared" si="1"/>
        <v>0</v>
      </c>
    </row>
    <row r="31" spans="1:5">
      <c r="A31" s="542"/>
      <c r="B31" t="s">
        <v>17</v>
      </c>
      <c r="C31" s="105">
        <f t="shared" si="0"/>
        <v>0</v>
      </c>
      <c r="D31">
        <v>31</v>
      </c>
      <c r="E31" s="99">
        <f t="shared" si="1"/>
        <v>0</v>
      </c>
    </row>
    <row r="32" spans="1:5">
      <c r="A32" s="542"/>
      <c r="B32" t="s">
        <v>18</v>
      </c>
      <c r="C32" s="105">
        <f t="shared" si="0"/>
        <v>0</v>
      </c>
      <c r="D32">
        <v>31</v>
      </c>
      <c r="E32" s="99">
        <f t="shared" si="1"/>
        <v>0</v>
      </c>
    </row>
    <row r="33" spans="1:5">
      <c r="A33" s="542"/>
      <c r="B33" t="s">
        <v>19</v>
      </c>
      <c r="C33" s="105">
        <f t="shared" si="0"/>
        <v>0</v>
      </c>
      <c r="D33">
        <v>30</v>
      </c>
      <c r="E33" s="99">
        <f t="shared" si="1"/>
        <v>0</v>
      </c>
    </row>
    <row r="34" spans="1:5">
      <c r="A34" s="542"/>
      <c r="B34" t="s">
        <v>20</v>
      </c>
      <c r="C34" s="105">
        <f t="shared" si="0"/>
        <v>0</v>
      </c>
      <c r="D34">
        <v>31</v>
      </c>
      <c r="E34" s="99">
        <f t="shared" si="1"/>
        <v>0</v>
      </c>
    </row>
    <row r="35" spans="1:5">
      <c r="A35" s="542"/>
      <c r="B35" t="s">
        <v>21</v>
      </c>
      <c r="C35" s="105">
        <f t="shared" si="0"/>
        <v>0</v>
      </c>
      <c r="D35">
        <v>30</v>
      </c>
      <c r="E35" s="99">
        <f t="shared" si="1"/>
        <v>0</v>
      </c>
    </row>
    <row r="36" spans="1:5" ht="13.9" thickBot="1">
      <c r="A36" s="542"/>
      <c r="B36" t="s">
        <v>22</v>
      </c>
      <c r="C36" s="105">
        <f t="shared" si="0"/>
        <v>0</v>
      </c>
      <c r="D36">
        <v>31</v>
      </c>
      <c r="E36" s="99">
        <f t="shared" si="1"/>
        <v>0</v>
      </c>
    </row>
    <row r="37" spans="1:5" ht="18">
      <c r="A37" s="542"/>
      <c r="B37" s="27" t="s">
        <v>23</v>
      </c>
      <c r="C37" s="106"/>
      <c r="D37" s="106"/>
      <c r="E37" s="107">
        <f>SUM(E25:E36)</f>
        <v>0</v>
      </c>
    </row>
    <row r="38" spans="1:5" ht="18">
      <c r="A38" s="542"/>
      <c r="B38" t="s">
        <v>24</v>
      </c>
      <c r="C38" s="105"/>
      <c r="D38" s="105"/>
      <c r="E38" s="108">
        <f>B23</f>
        <v>0</v>
      </c>
    </row>
    <row r="39" spans="1:5" ht="18.600000000000001" thickBot="1">
      <c r="A39" s="543"/>
      <c r="B39" s="109" t="s">
        <v>25</v>
      </c>
      <c r="C39" s="110"/>
      <c r="D39" s="110"/>
      <c r="E39" s="111">
        <f>E37-E38</f>
        <v>0</v>
      </c>
    </row>
  </sheetData>
  <mergeCells count="3">
    <mergeCell ref="A1:A2"/>
    <mergeCell ref="B1:D2"/>
    <mergeCell ref="A3:A3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E61F-1683-480E-9EFB-BAC3345F443C}">
  <sheetPr codeName="Foglio2">
    <tabColor theme="0" tint="-0.249977111117893"/>
  </sheetPr>
  <dimension ref="B5:I169"/>
  <sheetViews>
    <sheetView topLeftCell="A4" workbookViewId="0">
      <selection activeCell="A4" sqref="A4"/>
    </sheetView>
  </sheetViews>
  <sheetFormatPr defaultRowHeight="13.15"/>
  <cols>
    <col min="1" max="2" width="29.28515625" bestFit="1" customWidth="1"/>
    <col min="3" max="3" width="20.7109375" bestFit="1" customWidth="1"/>
    <col min="5" max="5" width="10.140625" style="105" bestFit="1" customWidth="1"/>
    <col min="9" max="9" width="29.28515625" bestFit="1" customWidth="1"/>
    <col min="10" max="10" width="20.7109375" bestFit="1" customWidth="1"/>
  </cols>
  <sheetData>
    <row r="5" spans="2:9">
      <c r="B5" t="s">
        <v>26</v>
      </c>
      <c r="E5" s="105">
        <v>1</v>
      </c>
      <c r="I5" t="s">
        <v>26</v>
      </c>
    </row>
    <row r="6" spans="2:9">
      <c r="B6" t="s">
        <v>27</v>
      </c>
      <c r="E6" s="105">
        <v>2</v>
      </c>
      <c r="I6" t="s">
        <v>27</v>
      </c>
    </row>
    <row r="7" spans="2:9">
      <c r="B7" t="s">
        <v>28</v>
      </c>
      <c r="E7" s="105">
        <v>3</v>
      </c>
      <c r="I7" t="s">
        <v>28</v>
      </c>
    </row>
    <row r="8" spans="2:9">
      <c r="B8" t="s">
        <v>29</v>
      </c>
      <c r="E8" s="105">
        <v>4</v>
      </c>
      <c r="I8" t="s">
        <v>29</v>
      </c>
    </row>
    <row r="9" spans="2:9">
      <c r="B9" t="s">
        <v>30</v>
      </c>
      <c r="E9" s="105">
        <v>5</v>
      </c>
      <c r="I9" t="s">
        <v>30</v>
      </c>
    </row>
    <row r="10" spans="2:9">
      <c r="B10" t="s">
        <v>31</v>
      </c>
      <c r="E10" s="105">
        <v>6</v>
      </c>
      <c r="I10" t="s">
        <v>31</v>
      </c>
    </row>
    <row r="11" spans="2:9">
      <c r="B11" t="s">
        <v>32</v>
      </c>
      <c r="E11" s="105">
        <v>7</v>
      </c>
      <c r="I11" t="s">
        <v>32</v>
      </c>
    </row>
    <row r="12" spans="2:9">
      <c r="B12" t="s">
        <v>33</v>
      </c>
      <c r="E12" s="105">
        <v>8</v>
      </c>
      <c r="I12" t="s">
        <v>33</v>
      </c>
    </row>
    <row r="13" spans="2:9">
      <c r="B13" t="s">
        <v>34</v>
      </c>
      <c r="E13" s="105">
        <v>9</v>
      </c>
      <c r="I13" t="s">
        <v>34</v>
      </c>
    </row>
    <row r="14" spans="2:9">
      <c r="B14" t="s">
        <v>35</v>
      </c>
      <c r="E14" s="105">
        <v>10</v>
      </c>
      <c r="I14" t="s">
        <v>35</v>
      </c>
    </row>
    <row r="15" spans="2:9">
      <c r="B15" t="s">
        <v>36</v>
      </c>
      <c r="E15" s="105">
        <v>11</v>
      </c>
      <c r="I15" t="s">
        <v>36</v>
      </c>
    </row>
    <row r="16" spans="2:9">
      <c r="B16" t="s">
        <v>37</v>
      </c>
      <c r="E16" s="105">
        <v>12</v>
      </c>
      <c r="I16" t="s">
        <v>37</v>
      </c>
    </row>
    <row r="17" spans="2:9">
      <c r="B17" t="s">
        <v>38</v>
      </c>
      <c r="E17" s="105">
        <v>13</v>
      </c>
      <c r="I17" t="s">
        <v>39</v>
      </c>
    </row>
    <row r="18" spans="2:9">
      <c r="B18" t="s">
        <v>39</v>
      </c>
      <c r="E18" s="105">
        <v>14</v>
      </c>
      <c r="I18" t="s">
        <v>40</v>
      </c>
    </row>
    <row r="19" spans="2:9">
      <c r="B19" t="s">
        <v>40</v>
      </c>
      <c r="E19" s="105">
        <v>15</v>
      </c>
      <c r="I19" t="s">
        <v>41</v>
      </c>
    </row>
    <row r="20" spans="2:9">
      <c r="B20" t="s">
        <v>41</v>
      </c>
      <c r="E20" s="105">
        <v>16</v>
      </c>
      <c r="I20" t="s">
        <v>42</v>
      </c>
    </row>
    <row r="21" spans="2:9">
      <c r="B21" t="s">
        <v>42</v>
      </c>
      <c r="E21" s="105">
        <v>17</v>
      </c>
      <c r="I21" t="s">
        <v>43</v>
      </c>
    </row>
    <row r="22" spans="2:9">
      <c r="B22" t="s">
        <v>43</v>
      </c>
      <c r="E22" s="105">
        <v>18</v>
      </c>
      <c r="I22" t="s">
        <v>44</v>
      </c>
    </row>
    <row r="23" spans="2:9">
      <c r="B23" t="s">
        <v>44</v>
      </c>
      <c r="E23" s="105">
        <v>19</v>
      </c>
      <c r="I23" t="s">
        <v>45</v>
      </c>
    </row>
    <row r="24" spans="2:9">
      <c r="B24" t="s">
        <v>45</v>
      </c>
      <c r="E24" s="105">
        <v>20</v>
      </c>
      <c r="I24" t="s">
        <v>46</v>
      </c>
    </row>
    <row r="25" spans="2:9">
      <c r="B25" t="s">
        <v>46</v>
      </c>
      <c r="E25" s="105">
        <v>21</v>
      </c>
      <c r="I25" t="s">
        <v>47</v>
      </c>
    </row>
    <row r="26" spans="2:9">
      <c r="B26" t="s">
        <v>47</v>
      </c>
      <c r="E26" s="105">
        <v>22</v>
      </c>
      <c r="I26" t="s">
        <v>48</v>
      </c>
    </row>
    <row r="27" spans="2:9">
      <c r="B27" t="s">
        <v>48</v>
      </c>
      <c r="E27" s="105">
        <v>23</v>
      </c>
      <c r="I27" t="s">
        <v>49</v>
      </c>
    </row>
    <row r="28" spans="2:9">
      <c r="B28" t="s">
        <v>49</v>
      </c>
      <c r="E28" s="105">
        <v>24</v>
      </c>
      <c r="I28" t="s">
        <v>50</v>
      </c>
    </row>
    <row r="29" spans="2:9">
      <c r="B29" t="s">
        <v>50</v>
      </c>
      <c r="E29" s="105">
        <v>25</v>
      </c>
      <c r="I29" t="s">
        <v>51</v>
      </c>
    </row>
    <row r="30" spans="2:9">
      <c r="B30" t="s">
        <v>51</v>
      </c>
      <c r="E30" s="105">
        <v>26</v>
      </c>
      <c r="I30" t="s">
        <v>52</v>
      </c>
    </row>
    <row r="31" spans="2:9">
      <c r="B31" t="s">
        <v>52</v>
      </c>
      <c r="E31" s="105">
        <v>27</v>
      </c>
      <c r="I31" t="s">
        <v>53</v>
      </c>
    </row>
    <row r="32" spans="2:9">
      <c r="B32" t="s">
        <v>53</v>
      </c>
      <c r="E32" s="105">
        <v>28</v>
      </c>
      <c r="I32" t="s">
        <v>54</v>
      </c>
    </row>
    <row r="33" spans="2:9">
      <c r="B33" t="s">
        <v>54</v>
      </c>
      <c r="E33" s="105">
        <v>29</v>
      </c>
      <c r="I33" t="s">
        <v>55</v>
      </c>
    </row>
    <row r="34" spans="2:9">
      <c r="B34" t="s">
        <v>55</v>
      </c>
      <c r="E34" s="105">
        <v>30</v>
      </c>
      <c r="I34" t="s">
        <v>56</v>
      </c>
    </row>
    <row r="35" spans="2:9">
      <c r="B35" t="s">
        <v>56</v>
      </c>
      <c r="E35" s="105">
        <v>31</v>
      </c>
      <c r="I35" t="s">
        <v>57</v>
      </c>
    </row>
    <row r="36" spans="2:9">
      <c r="B36" t="s">
        <v>57</v>
      </c>
      <c r="I36" t="s">
        <v>58</v>
      </c>
    </row>
    <row r="37" spans="2:9">
      <c r="B37" t="s">
        <v>58</v>
      </c>
      <c r="I37" t="s">
        <v>59</v>
      </c>
    </row>
    <row r="38" spans="2:9">
      <c r="B38" t="s">
        <v>59</v>
      </c>
      <c r="I38" t="s">
        <v>60</v>
      </c>
    </row>
    <row r="39" spans="2:9">
      <c r="B39" t="s">
        <v>60</v>
      </c>
      <c r="I39" t="s">
        <v>61</v>
      </c>
    </row>
    <row r="40" spans="2:9">
      <c r="B40" t="s">
        <v>62</v>
      </c>
      <c r="I40" t="s">
        <v>63</v>
      </c>
    </row>
    <row r="41" spans="2:9">
      <c r="B41" t="s">
        <v>63</v>
      </c>
      <c r="I41" t="s">
        <v>64</v>
      </c>
    </row>
    <row r="42" spans="2:9">
      <c r="B42" t="s">
        <v>64</v>
      </c>
      <c r="I42" t="s">
        <v>65</v>
      </c>
    </row>
    <row r="43" spans="2:9">
      <c r="B43" t="s">
        <v>65</v>
      </c>
      <c r="I43" t="s">
        <v>66</v>
      </c>
    </row>
    <row r="44" spans="2:9">
      <c r="B44" t="s">
        <v>66</v>
      </c>
      <c r="I44" t="s">
        <v>67</v>
      </c>
    </row>
    <row r="45" spans="2:9">
      <c r="B45" t="s">
        <v>68</v>
      </c>
      <c r="I45" t="s">
        <v>69</v>
      </c>
    </row>
    <row r="46" spans="2:9">
      <c r="B46" t="s">
        <v>67</v>
      </c>
      <c r="I46" t="s">
        <v>70</v>
      </c>
    </row>
    <row r="47" spans="2:9">
      <c r="B47" t="s">
        <v>69</v>
      </c>
      <c r="I47" t="s">
        <v>71</v>
      </c>
    </row>
    <row r="48" spans="2:9">
      <c r="B48" t="s">
        <v>70</v>
      </c>
      <c r="I48" t="s">
        <v>72</v>
      </c>
    </row>
    <row r="49" spans="2:9">
      <c r="B49" t="s">
        <v>71</v>
      </c>
      <c r="I49" t="s">
        <v>73</v>
      </c>
    </row>
    <row r="50" spans="2:9">
      <c r="B50" t="s">
        <v>72</v>
      </c>
      <c r="I50" t="s">
        <v>74</v>
      </c>
    </row>
    <row r="51" spans="2:9">
      <c r="B51" t="s">
        <v>73</v>
      </c>
      <c r="I51" t="s">
        <v>75</v>
      </c>
    </row>
    <row r="52" spans="2:9">
      <c r="B52" t="s">
        <v>74</v>
      </c>
      <c r="I52" t="s">
        <v>76</v>
      </c>
    </row>
    <row r="53" spans="2:9">
      <c r="B53" t="s">
        <v>75</v>
      </c>
      <c r="I53" t="s">
        <v>77</v>
      </c>
    </row>
    <row r="54" spans="2:9">
      <c r="B54" t="s">
        <v>76</v>
      </c>
      <c r="I54" t="s">
        <v>78</v>
      </c>
    </row>
    <row r="55" spans="2:9">
      <c r="B55" t="s">
        <v>77</v>
      </c>
      <c r="I55" t="s">
        <v>79</v>
      </c>
    </row>
    <row r="56" spans="2:9">
      <c r="B56" t="s">
        <v>79</v>
      </c>
      <c r="I56" t="s">
        <v>80</v>
      </c>
    </row>
    <row r="57" spans="2:9">
      <c r="B57" t="s">
        <v>80</v>
      </c>
      <c r="I57" t="s">
        <v>81</v>
      </c>
    </row>
    <row r="58" spans="2:9">
      <c r="B58" t="s">
        <v>81</v>
      </c>
      <c r="I58" t="s">
        <v>82</v>
      </c>
    </row>
    <row r="59" spans="2:9">
      <c r="B59" t="s">
        <v>82</v>
      </c>
      <c r="I59" t="s">
        <v>83</v>
      </c>
    </row>
    <row r="60" spans="2:9">
      <c r="B60" t="s">
        <v>83</v>
      </c>
      <c r="I60" t="s">
        <v>84</v>
      </c>
    </row>
    <row r="61" spans="2:9">
      <c r="B61" t="s">
        <v>84</v>
      </c>
      <c r="I61" t="s">
        <v>85</v>
      </c>
    </row>
    <row r="62" spans="2:9">
      <c r="B62" t="s">
        <v>85</v>
      </c>
      <c r="I62" t="s">
        <v>86</v>
      </c>
    </row>
    <row r="63" spans="2:9">
      <c r="B63" t="s">
        <v>86</v>
      </c>
      <c r="I63" t="s">
        <v>87</v>
      </c>
    </row>
    <row r="64" spans="2:9">
      <c r="B64" t="s">
        <v>88</v>
      </c>
      <c r="I64" t="s">
        <v>89</v>
      </c>
    </row>
    <row r="65" spans="2:9">
      <c r="B65" t="s">
        <v>87</v>
      </c>
      <c r="I65" t="s">
        <v>90</v>
      </c>
    </row>
    <row r="66" spans="2:9">
      <c r="B66" t="s">
        <v>89</v>
      </c>
      <c r="I66" t="s">
        <v>91</v>
      </c>
    </row>
    <row r="67" spans="2:9">
      <c r="B67" t="s">
        <v>90</v>
      </c>
      <c r="I67" t="s">
        <v>92</v>
      </c>
    </row>
    <row r="68" spans="2:9">
      <c r="B68" t="s">
        <v>91</v>
      </c>
      <c r="I68" t="s">
        <v>93</v>
      </c>
    </row>
    <row r="69" spans="2:9">
      <c r="B69" t="s">
        <v>92</v>
      </c>
      <c r="I69" t="s">
        <v>94</v>
      </c>
    </row>
    <row r="70" spans="2:9">
      <c r="B70" t="s">
        <v>93</v>
      </c>
      <c r="I70" t="s">
        <v>95</v>
      </c>
    </row>
    <row r="71" spans="2:9">
      <c r="B71" t="s">
        <v>94</v>
      </c>
      <c r="I71" t="s">
        <v>96</v>
      </c>
    </row>
    <row r="72" spans="2:9">
      <c r="B72" t="s">
        <v>95</v>
      </c>
      <c r="I72" t="s">
        <v>97</v>
      </c>
    </row>
    <row r="73" spans="2:9">
      <c r="B73" t="s">
        <v>96</v>
      </c>
      <c r="I73" t="s">
        <v>98</v>
      </c>
    </row>
    <row r="74" spans="2:9">
      <c r="B74" t="s">
        <v>97</v>
      </c>
      <c r="I74" t="s">
        <v>99</v>
      </c>
    </row>
    <row r="75" spans="2:9">
      <c r="B75" t="s">
        <v>98</v>
      </c>
      <c r="I75" t="s">
        <v>100</v>
      </c>
    </row>
    <row r="76" spans="2:9">
      <c r="B76" t="s">
        <v>99</v>
      </c>
      <c r="I76" t="s">
        <v>101</v>
      </c>
    </row>
    <row r="77" spans="2:9">
      <c r="B77" t="s">
        <v>100</v>
      </c>
      <c r="I77" t="s">
        <v>102</v>
      </c>
    </row>
    <row r="78" spans="2:9">
      <c r="B78" t="s">
        <v>101</v>
      </c>
      <c r="I78" t="s">
        <v>103</v>
      </c>
    </row>
    <row r="79" spans="2:9">
      <c r="B79" t="s">
        <v>102</v>
      </c>
      <c r="I79" t="s">
        <v>104</v>
      </c>
    </row>
    <row r="80" spans="2:9">
      <c r="B80" t="s">
        <v>103</v>
      </c>
      <c r="I80" t="s">
        <v>105</v>
      </c>
    </row>
    <row r="81" spans="2:9">
      <c r="B81" t="s">
        <v>104</v>
      </c>
      <c r="I81" t="s">
        <v>106</v>
      </c>
    </row>
    <row r="82" spans="2:9">
      <c r="B82" t="s">
        <v>105</v>
      </c>
      <c r="I82" t="s">
        <v>107</v>
      </c>
    </row>
    <row r="83" spans="2:9">
      <c r="B83" t="s">
        <v>106</v>
      </c>
      <c r="C83" s="150"/>
      <c r="I83" t="s">
        <v>108</v>
      </c>
    </row>
    <row r="84" spans="2:9">
      <c r="B84" t="s">
        <v>108</v>
      </c>
      <c r="I84" t="s">
        <v>109</v>
      </c>
    </row>
    <row r="85" spans="2:9">
      <c r="B85" t="s">
        <v>110</v>
      </c>
      <c r="C85" s="150"/>
      <c r="I85" t="s">
        <v>111</v>
      </c>
    </row>
    <row r="86" spans="2:9">
      <c r="B86" t="s">
        <v>109</v>
      </c>
      <c r="I86" t="s">
        <v>112</v>
      </c>
    </row>
    <row r="87" spans="2:9">
      <c r="B87" t="s">
        <v>111</v>
      </c>
      <c r="I87" t="s">
        <v>113</v>
      </c>
    </row>
    <row r="88" spans="2:9">
      <c r="B88" t="s">
        <v>112</v>
      </c>
      <c r="I88" t="s">
        <v>114</v>
      </c>
    </row>
    <row r="89" spans="2:9">
      <c r="B89" t="s">
        <v>113</v>
      </c>
      <c r="I89" t="s">
        <v>115</v>
      </c>
    </row>
    <row r="90" spans="2:9">
      <c r="B90" t="s">
        <v>114</v>
      </c>
      <c r="I90" t="s">
        <v>116</v>
      </c>
    </row>
    <row r="91" spans="2:9">
      <c r="B91" t="s">
        <v>115</v>
      </c>
      <c r="I91" t="s">
        <v>117</v>
      </c>
    </row>
    <row r="92" spans="2:9">
      <c r="B92" t="s">
        <v>116</v>
      </c>
      <c r="I92" t="s">
        <v>118</v>
      </c>
    </row>
    <row r="93" spans="2:9">
      <c r="B93" t="s">
        <v>117</v>
      </c>
      <c r="I93" t="s">
        <v>119</v>
      </c>
    </row>
    <row r="94" spans="2:9">
      <c r="B94" t="s">
        <v>118</v>
      </c>
      <c r="I94" t="s">
        <v>120</v>
      </c>
    </row>
    <row r="95" spans="2:9">
      <c r="B95" t="s">
        <v>119</v>
      </c>
      <c r="I95" t="s">
        <v>121</v>
      </c>
    </row>
    <row r="96" spans="2:9">
      <c r="B96" t="s">
        <v>121</v>
      </c>
      <c r="I96" t="s">
        <v>122</v>
      </c>
    </row>
    <row r="97" spans="2:9">
      <c r="B97" t="s">
        <v>122</v>
      </c>
      <c r="I97" t="s">
        <v>123</v>
      </c>
    </row>
    <row r="98" spans="2:9">
      <c r="B98" t="s">
        <v>123</v>
      </c>
      <c r="I98" t="s">
        <v>124</v>
      </c>
    </row>
    <row r="99" spans="2:9">
      <c r="B99" t="s">
        <v>124</v>
      </c>
      <c r="I99" t="s">
        <v>125</v>
      </c>
    </row>
    <row r="100" spans="2:9">
      <c r="B100" t="s">
        <v>125</v>
      </c>
      <c r="I100" t="s">
        <v>126</v>
      </c>
    </row>
    <row r="101" spans="2:9">
      <c r="B101" t="s">
        <v>126</v>
      </c>
      <c r="I101" t="s">
        <v>127</v>
      </c>
    </row>
    <row r="102" spans="2:9">
      <c r="B102" t="s">
        <v>127</v>
      </c>
      <c r="I102" t="s">
        <v>128</v>
      </c>
    </row>
    <row r="103" spans="2:9">
      <c r="B103" t="s">
        <v>128</v>
      </c>
      <c r="I103" t="s">
        <v>129</v>
      </c>
    </row>
    <row r="104" spans="2:9">
      <c r="B104" t="s">
        <v>129</v>
      </c>
      <c r="I104" t="s">
        <v>130</v>
      </c>
    </row>
    <row r="105" spans="2:9">
      <c r="B105" t="s">
        <v>130</v>
      </c>
      <c r="I105" t="s">
        <v>131</v>
      </c>
    </row>
    <row r="106" spans="2:9">
      <c r="B106" t="s">
        <v>131</v>
      </c>
      <c r="I106" t="s">
        <v>132</v>
      </c>
    </row>
    <row r="107" spans="2:9">
      <c r="B107" t="s">
        <v>132</v>
      </c>
      <c r="I107" t="s">
        <v>133</v>
      </c>
    </row>
    <row r="108" spans="2:9">
      <c r="B108" t="s">
        <v>133</v>
      </c>
      <c r="I108" t="s">
        <v>134</v>
      </c>
    </row>
    <row r="109" spans="2:9">
      <c r="B109" t="s">
        <v>134</v>
      </c>
      <c r="I109" t="s">
        <v>135</v>
      </c>
    </row>
    <row r="110" spans="2:9">
      <c r="B110" t="s">
        <v>135</v>
      </c>
      <c r="I110" t="s">
        <v>136</v>
      </c>
    </row>
    <row r="111" spans="2:9">
      <c r="B111" t="s">
        <v>136</v>
      </c>
      <c r="I111" t="s">
        <v>137</v>
      </c>
    </row>
    <row r="112" spans="2:9">
      <c r="B112" t="s">
        <v>137</v>
      </c>
      <c r="I112" t="s">
        <v>138</v>
      </c>
    </row>
    <row r="113" spans="2:9">
      <c r="B113" t="s">
        <v>138</v>
      </c>
      <c r="I113" t="s">
        <v>139</v>
      </c>
    </row>
    <row r="114" spans="2:9">
      <c r="B114" t="s">
        <v>139</v>
      </c>
      <c r="I114" t="s">
        <v>140</v>
      </c>
    </row>
    <row r="115" spans="2:9">
      <c r="B115" t="s">
        <v>140</v>
      </c>
      <c r="I115" t="s">
        <v>141</v>
      </c>
    </row>
    <row r="116" spans="2:9">
      <c r="B116" t="s">
        <v>141</v>
      </c>
      <c r="I116" t="s">
        <v>142</v>
      </c>
    </row>
    <row r="117" spans="2:9">
      <c r="B117" t="s">
        <v>142</v>
      </c>
      <c r="I117" t="s">
        <v>143</v>
      </c>
    </row>
    <row r="118" spans="2:9">
      <c r="B118" t="s">
        <v>143</v>
      </c>
      <c r="I118" t="s">
        <v>144</v>
      </c>
    </row>
    <row r="119" spans="2:9">
      <c r="B119" t="s">
        <v>144</v>
      </c>
      <c r="I119" t="s">
        <v>145</v>
      </c>
    </row>
    <row r="120" spans="2:9">
      <c r="B120" t="s">
        <v>145</v>
      </c>
      <c r="I120" t="s">
        <v>146</v>
      </c>
    </row>
    <row r="121" spans="2:9">
      <c r="B121" t="s">
        <v>146</v>
      </c>
      <c r="I121" t="s">
        <v>147</v>
      </c>
    </row>
    <row r="122" spans="2:9">
      <c r="B122" t="s">
        <v>147</v>
      </c>
      <c r="I122" t="s">
        <v>148</v>
      </c>
    </row>
    <row r="123" spans="2:9">
      <c r="B123" t="s">
        <v>148</v>
      </c>
      <c r="I123" t="s">
        <v>149</v>
      </c>
    </row>
    <row r="124" spans="2:9">
      <c r="B124" t="s">
        <v>149</v>
      </c>
      <c r="I124" t="s">
        <v>150</v>
      </c>
    </row>
    <row r="125" spans="2:9">
      <c r="B125" t="s">
        <v>150</v>
      </c>
      <c r="I125" t="s">
        <v>151</v>
      </c>
    </row>
    <row r="126" spans="2:9">
      <c r="B126" t="s">
        <v>152</v>
      </c>
      <c r="I126" t="s">
        <v>153</v>
      </c>
    </row>
    <row r="127" spans="2:9">
      <c r="B127" t="s">
        <v>151</v>
      </c>
      <c r="I127" t="s">
        <v>154</v>
      </c>
    </row>
    <row r="128" spans="2:9">
      <c r="B128" t="s">
        <v>153</v>
      </c>
      <c r="I128" t="s">
        <v>155</v>
      </c>
    </row>
    <row r="129" spans="2:9">
      <c r="B129" t="s">
        <v>154</v>
      </c>
      <c r="I129" t="s">
        <v>156</v>
      </c>
    </row>
    <row r="130" spans="2:9">
      <c r="B130" t="s">
        <v>155</v>
      </c>
      <c r="I130" t="s">
        <v>157</v>
      </c>
    </row>
    <row r="131" spans="2:9">
      <c r="B131" t="s">
        <v>156</v>
      </c>
      <c r="I131" t="s">
        <v>158</v>
      </c>
    </row>
    <row r="132" spans="2:9">
      <c r="B132" t="s">
        <v>157</v>
      </c>
      <c r="I132" t="s">
        <v>159</v>
      </c>
    </row>
    <row r="133" spans="2:9">
      <c r="B133" t="s">
        <v>158</v>
      </c>
      <c r="I133" t="s">
        <v>160</v>
      </c>
    </row>
    <row r="134" spans="2:9">
      <c r="B134" t="s">
        <v>159</v>
      </c>
      <c r="I134" t="s">
        <v>161</v>
      </c>
    </row>
    <row r="135" spans="2:9">
      <c r="B135" t="s">
        <v>160</v>
      </c>
      <c r="I135" t="s">
        <v>162</v>
      </c>
    </row>
    <row r="136" spans="2:9">
      <c r="B136" t="s">
        <v>161</v>
      </c>
      <c r="I136" t="s">
        <v>163</v>
      </c>
    </row>
    <row r="137" spans="2:9">
      <c r="B137" t="s">
        <v>162</v>
      </c>
      <c r="I137" t="s">
        <v>164</v>
      </c>
    </row>
    <row r="138" spans="2:9">
      <c r="B138" t="s">
        <v>163</v>
      </c>
      <c r="I138" t="s">
        <v>165</v>
      </c>
    </row>
    <row r="139" spans="2:9">
      <c r="B139" t="s">
        <v>164</v>
      </c>
      <c r="I139" t="s">
        <v>166</v>
      </c>
    </row>
    <row r="140" spans="2:9">
      <c r="B140" t="s">
        <v>165</v>
      </c>
      <c r="I140" t="s">
        <v>167</v>
      </c>
    </row>
    <row r="141" spans="2:9">
      <c r="B141" t="s">
        <v>166</v>
      </c>
      <c r="I141" t="s">
        <v>168</v>
      </c>
    </row>
    <row r="142" spans="2:9">
      <c r="B142" t="s">
        <v>167</v>
      </c>
      <c r="I142" t="s">
        <v>169</v>
      </c>
    </row>
    <row r="143" spans="2:9">
      <c r="B143" t="s">
        <v>168</v>
      </c>
      <c r="I143" t="s">
        <v>170</v>
      </c>
    </row>
    <row r="144" spans="2:9">
      <c r="B144" t="s">
        <v>169</v>
      </c>
      <c r="I144" t="s">
        <v>171</v>
      </c>
    </row>
    <row r="145" spans="2:9">
      <c r="B145" t="s">
        <v>170</v>
      </c>
      <c r="I145" t="s">
        <v>172</v>
      </c>
    </row>
    <row r="146" spans="2:9">
      <c r="B146" t="s">
        <v>173</v>
      </c>
      <c r="I146" t="s">
        <v>174</v>
      </c>
    </row>
    <row r="147" spans="2:9">
      <c r="B147" t="s">
        <v>171</v>
      </c>
      <c r="I147" t="s">
        <v>175</v>
      </c>
    </row>
    <row r="148" spans="2:9">
      <c r="B148" t="s">
        <v>172</v>
      </c>
      <c r="I148" t="s">
        <v>176</v>
      </c>
    </row>
    <row r="149" spans="2:9">
      <c r="B149" t="s">
        <v>174</v>
      </c>
      <c r="I149" t="s">
        <v>177</v>
      </c>
    </row>
    <row r="150" spans="2:9">
      <c r="B150" t="s">
        <v>175</v>
      </c>
      <c r="I150" t="s">
        <v>178</v>
      </c>
    </row>
    <row r="151" spans="2:9">
      <c r="B151" t="s">
        <v>176</v>
      </c>
      <c r="I151" t="s">
        <v>179</v>
      </c>
    </row>
    <row r="152" spans="2:9">
      <c r="B152" t="s">
        <v>177</v>
      </c>
      <c r="I152" t="s">
        <v>180</v>
      </c>
    </row>
    <row r="153" spans="2:9">
      <c r="B153" t="s">
        <v>178</v>
      </c>
      <c r="I153" t="s">
        <v>181</v>
      </c>
    </row>
    <row r="154" spans="2:9">
      <c r="B154" t="s">
        <v>179</v>
      </c>
      <c r="I154" t="s">
        <v>182</v>
      </c>
    </row>
    <row r="155" spans="2:9">
      <c r="B155" t="s">
        <v>180</v>
      </c>
      <c r="I155" t="s">
        <v>183</v>
      </c>
    </row>
    <row r="156" spans="2:9">
      <c r="B156" t="s">
        <v>181</v>
      </c>
    </row>
    <row r="157" spans="2:9">
      <c r="B157" t="s">
        <v>182</v>
      </c>
    </row>
    <row r="158" spans="2:9">
      <c r="B158" t="s">
        <v>183</v>
      </c>
    </row>
    <row r="159" spans="2:9">
      <c r="B159" t="s">
        <v>184</v>
      </c>
    </row>
    <row r="160" spans="2:9">
      <c r="B160" t="s">
        <v>185</v>
      </c>
    </row>
    <row r="161" spans="2:2">
      <c r="B161" t="s">
        <v>186</v>
      </c>
    </row>
    <row r="162" spans="2:2">
      <c r="B162" t="s">
        <v>187</v>
      </c>
    </row>
    <row r="163" spans="2:2">
      <c r="B163" t="s">
        <v>188</v>
      </c>
    </row>
    <row r="164" spans="2:2">
      <c r="B164" t="s">
        <v>189</v>
      </c>
    </row>
    <row r="165" spans="2:2">
      <c r="B165" t="s">
        <v>190</v>
      </c>
    </row>
    <row r="166" spans="2:2">
      <c r="B166" t="s">
        <v>191</v>
      </c>
    </row>
    <row r="167" spans="2:2">
      <c r="B167" s="150" t="s">
        <v>192</v>
      </c>
    </row>
    <row r="168" spans="2:2">
      <c r="B168" s="150" t="s">
        <v>193</v>
      </c>
    </row>
    <row r="169" spans="2:2">
      <c r="B169" t="s">
        <v>194</v>
      </c>
    </row>
  </sheetData>
  <sortState xmlns:xlrd2="http://schemas.microsoft.com/office/spreadsheetml/2017/richdata2" ref="A5:A159">
    <sortCondition ref="A5:A1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BC10-D0AD-41C4-99AE-00AD309A7870}">
  <sheetPr codeName="Foglio3">
    <tabColor theme="4" tint="-0.249977111117893"/>
  </sheetPr>
  <dimension ref="A1:Y200"/>
  <sheetViews>
    <sheetView topLeftCell="A114" zoomScale="90" zoomScaleNormal="90" workbookViewId="0">
      <selection activeCell="A11" sqref="A11:XFD11"/>
    </sheetView>
  </sheetViews>
  <sheetFormatPr defaultRowHeight="13.15"/>
  <cols>
    <col min="1" max="1" width="29.28515625" bestFit="1" customWidth="1"/>
    <col min="2" max="2" width="20.7109375" bestFit="1" customWidth="1"/>
    <col min="3" max="3" width="12.85546875" bestFit="1" customWidth="1"/>
    <col min="4" max="4" width="12.7109375" bestFit="1" customWidth="1"/>
    <col min="5" max="5" width="9.7109375" bestFit="1" customWidth="1"/>
    <col min="6" max="6" width="14.140625" bestFit="1" customWidth="1"/>
    <col min="7" max="7" width="14" bestFit="1" customWidth="1"/>
    <col min="8" max="8" width="5.7109375" bestFit="1" customWidth="1"/>
    <col min="9" max="9" width="9.140625" bestFit="1" customWidth="1"/>
    <col min="10" max="10" width="9.28515625" bestFit="1" customWidth="1"/>
    <col min="11" max="11" width="12" bestFit="1" customWidth="1"/>
    <col min="12" max="12" width="10.42578125" bestFit="1" customWidth="1"/>
    <col min="13" max="13" width="15.140625" bestFit="1" customWidth="1"/>
    <col min="14" max="14" width="14.85546875" bestFit="1" customWidth="1"/>
    <col min="15" max="15" width="17.5703125" bestFit="1" customWidth="1"/>
    <col min="16" max="16" width="24.28515625" bestFit="1" customWidth="1"/>
    <col min="17" max="17" width="16.28515625" bestFit="1" customWidth="1"/>
    <col min="18" max="18" width="5.85546875" bestFit="1" customWidth="1"/>
    <col min="19" max="19" width="7.28515625" bestFit="1" customWidth="1"/>
    <col min="20" max="20" width="11.140625" bestFit="1" customWidth="1"/>
    <col min="21" max="21" width="11.28515625" bestFit="1" customWidth="1"/>
    <col min="22" max="22" width="12.7109375" bestFit="1" customWidth="1"/>
    <col min="23" max="23" width="11.42578125" bestFit="1" customWidth="1"/>
    <col min="24" max="24" width="12.42578125" bestFit="1" customWidth="1"/>
    <col min="25" max="25" width="11" bestFit="1" customWidth="1"/>
  </cols>
  <sheetData>
    <row r="1" spans="1:25" s="45" customFormat="1" ht="15.6" customHeight="1">
      <c r="A1" s="45">
        <v>1</v>
      </c>
      <c r="B1" s="45">
        <v>2</v>
      </c>
      <c r="C1" s="45">
        <v>3</v>
      </c>
      <c r="D1" s="45">
        <v>4</v>
      </c>
      <c r="E1" s="45">
        <v>5</v>
      </c>
      <c r="F1" s="45">
        <v>6</v>
      </c>
      <c r="G1" s="45">
        <v>7</v>
      </c>
      <c r="H1" s="45">
        <v>8</v>
      </c>
      <c r="I1" s="45">
        <v>9</v>
      </c>
      <c r="J1" s="45">
        <v>10</v>
      </c>
      <c r="K1" s="45">
        <v>11</v>
      </c>
      <c r="L1" s="45">
        <v>12</v>
      </c>
      <c r="M1" s="45">
        <v>13</v>
      </c>
      <c r="N1" s="45">
        <v>14</v>
      </c>
      <c r="O1" s="45">
        <v>15</v>
      </c>
      <c r="P1" s="45">
        <v>16</v>
      </c>
      <c r="Q1" s="45">
        <v>17</v>
      </c>
      <c r="R1" s="45">
        <v>18</v>
      </c>
      <c r="S1" s="45">
        <v>19</v>
      </c>
      <c r="T1" s="45">
        <v>20</v>
      </c>
      <c r="U1" s="45">
        <v>21</v>
      </c>
      <c r="V1" s="45">
        <v>22</v>
      </c>
      <c r="W1" s="45">
        <v>23</v>
      </c>
      <c r="X1" s="45">
        <v>24</v>
      </c>
      <c r="Y1" s="45">
        <v>25</v>
      </c>
    </row>
    <row r="2" spans="1:25" s="50" customFormat="1">
      <c r="A2" s="50" t="s">
        <v>195</v>
      </c>
      <c r="B2" s="51" t="s">
        <v>196</v>
      </c>
      <c r="C2" s="52" t="s">
        <v>197</v>
      </c>
      <c r="D2" s="52" t="s">
        <v>198</v>
      </c>
      <c r="E2" s="52" t="s">
        <v>199</v>
      </c>
      <c r="F2" s="52" t="s">
        <v>200</v>
      </c>
      <c r="G2" s="52" t="s">
        <v>201</v>
      </c>
      <c r="H2" s="52" t="s">
        <v>199</v>
      </c>
      <c r="I2" s="52" t="s">
        <v>202</v>
      </c>
      <c r="J2" s="52" t="s">
        <v>203</v>
      </c>
      <c r="K2" s="52" t="s">
        <v>204</v>
      </c>
      <c r="L2" s="52" t="s">
        <v>205</v>
      </c>
      <c r="M2" s="52" t="s">
        <v>206</v>
      </c>
      <c r="N2" s="53" t="s">
        <v>207</v>
      </c>
      <c r="O2" s="52" t="s">
        <v>208</v>
      </c>
      <c r="P2" s="52" t="s">
        <v>209</v>
      </c>
      <c r="Q2" s="52" t="s">
        <v>210</v>
      </c>
      <c r="R2" s="52" t="s">
        <v>211</v>
      </c>
      <c r="S2" s="52" t="s">
        <v>212</v>
      </c>
      <c r="T2" s="52" t="s">
        <v>213</v>
      </c>
      <c r="U2" s="52" t="s">
        <v>214</v>
      </c>
      <c r="V2" s="52" t="s">
        <v>215</v>
      </c>
      <c r="W2" s="54" t="s">
        <v>216</v>
      </c>
      <c r="X2" s="50" t="s">
        <v>217</v>
      </c>
      <c r="Y2" s="50" t="s">
        <v>218</v>
      </c>
    </row>
    <row r="4" spans="1:25">
      <c r="A4" t="str">
        <f>MID(Progressivo_Giornaliero!C16,5,30)</f>
        <v>o Vendita</v>
      </c>
      <c r="B4" t="str">
        <f>Progressivo_Giornaliero!B16</f>
        <v>Area</v>
      </c>
      <c r="C4" t="str">
        <f>Progressivo_Giornaliero!D16</f>
        <v xml:space="preserve">Imponibile AC </v>
      </c>
      <c r="D4" t="str">
        <f>Progressivo_Giornaliero!E16</f>
        <v xml:space="preserve">Imponibile AP </v>
      </c>
      <c r="E4" t="str">
        <f>Progressivo_Giornaliero!F16</f>
        <v>vs AP</v>
      </c>
      <c r="F4" t="str">
        <f>Progressivo_Giornaliero!G16</f>
        <v>Pedonabilità AC</v>
      </c>
      <c r="G4" t="str">
        <f>Progressivo_Giornaliero!H16</f>
        <v>Pedonabilità AP</v>
      </c>
      <c r="H4" t="str">
        <f>Progressivo_Giornaliero!I16</f>
        <v>vs AP</v>
      </c>
      <c r="I4" t="str">
        <f>Progressivo_Giornaliero!J16</f>
        <v>Accessori</v>
      </c>
      <c r="J4" t="str">
        <f>Progressivo_Giornaliero!K16</f>
        <v>Protection</v>
      </c>
      <c r="K4" t="str">
        <f>Progressivo_Giornaliero!L16</f>
        <v>EBIT Polizze</v>
      </c>
      <c r="L4" t="str">
        <f>Progressivo_Giornaliero!M16</f>
        <v>MWService</v>
      </c>
      <c r="M4" t="str">
        <f>Progressivo_Giornaliero!N16</f>
        <v>EBIT MWService</v>
      </c>
      <c r="N4" t="str">
        <f>Progressivo_Giornaliero!O16</f>
        <v>Ready to use PC</v>
      </c>
      <c r="O4" t="str">
        <f>Progressivo_Giornaliero!P16</f>
        <v>Ready to use SMPH</v>
      </c>
      <c r="P4" t="str">
        <f>Progressivo_Giornaliero!Q16</f>
        <v>Ready to use 1° Avvio Smph</v>
      </c>
      <c r="Q4" t="str">
        <f>Progressivo_Giornaliero!R16</f>
        <v xml:space="preserve">Screen Protection </v>
      </c>
      <c r="R4" t="str">
        <f>Progressivo_Giornaliero!S16</f>
        <v>Office</v>
      </c>
      <c r="S4" t="str">
        <f>Progressivo_Giornaliero!T16</f>
        <v>McAfee</v>
      </c>
      <c r="T4" t="str">
        <f>Progressivo_Giornaliero!U16</f>
        <v>Calibrazione</v>
      </c>
      <c r="U4" t="str">
        <f>Progressivo_Giornaliero!V16</f>
        <v>Small Repair</v>
      </c>
      <c r="V4" t="str">
        <f>Progressivo_Giornaliero!W16</f>
        <v>Home Delivery</v>
      </c>
      <c r="W4" t="str">
        <f>Progressivo_Giornaliero!X16</f>
        <v>Stock Over 9</v>
      </c>
      <c r="X4" t="str">
        <f>Progressivo_Giornaliero!Y16</f>
        <v>Stock Over 12</v>
      </c>
      <c r="Y4" t="str">
        <f>Progressivo_Giornaliero!Z16</f>
        <v>Own Brands</v>
      </c>
    </row>
    <row r="5" spans="1:25">
      <c r="A5" t="str">
        <f>MID(Progressivo_Giornaliero!C17,5,30)</f>
        <v>ROMA 4</v>
      </c>
      <c r="B5" t="str">
        <f>Progressivo_Giornaliero!B17</f>
        <v>AREA 5 - Tirrenica &amp; Sicilia</v>
      </c>
      <c r="C5">
        <f>Progressivo_Giornaliero!D17</f>
        <v>117003.28999999991</v>
      </c>
      <c r="D5">
        <f>Progressivo_Giornaliero!E17</f>
        <v>95502.849999999875</v>
      </c>
      <c r="E5">
        <f>Progressivo_Giornaliero!F17</f>
        <v>21500.440000000021</v>
      </c>
      <c r="F5">
        <f>Progressivo_Giornaliero!G17</f>
        <v>4060</v>
      </c>
      <c r="G5">
        <f>Progressivo_Giornaliero!H17</f>
        <v>3618</v>
      </c>
      <c r="H5">
        <f>Progressivo_Giornaliero!I17</f>
        <v>442</v>
      </c>
      <c r="I5">
        <f>Progressivo_Giornaliero!J17</f>
        <v>10191.1</v>
      </c>
      <c r="J5">
        <f>Progressivo_Giornaliero!K17</f>
        <v>7406.9099999999917</v>
      </c>
      <c r="K5">
        <f>Progressivo_Giornaliero!L17</f>
        <v>4041.259645680148</v>
      </c>
      <c r="L5">
        <f>Progressivo_Giornaliero!M17</f>
        <v>1741.890000000001</v>
      </c>
      <c r="M5">
        <f>Progressivo_Giornaliero!N17</f>
        <v>1332.38</v>
      </c>
      <c r="N5">
        <f>Progressivo_Giornaliero!O17</f>
        <v>3</v>
      </c>
      <c r="O5">
        <f>Progressivo_Giornaliero!P17</f>
        <v>9</v>
      </c>
      <c r="P5">
        <f>Progressivo_Giornaliero!Q17</f>
        <v>6</v>
      </c>
      <c r="Q5">
        <f>Progressivo_Giornaliero!R17</f>
        <v>52</v>
      </c>
      <c r="R5">
        <f>Progressivo_Giornaliero!S17</f>
        <v>5</v>
      </c>
      <c r="S5">
        <f>Progressivo_Giornaliero!T17</f>
        <v>2</v>
      </c>
      <c r="T5">
        <f>Progressivo_Giornaliero!U17</f>
        <v>3</v>
      </c>
      <c r="U5">
        <f>Progressivo_Giornaliero!V17</f>
        <v>0</v>
      </c>
      <c r="V5">
        <f>Progressivo_Giornaliero!W17</f>
        <v>721.16</v>
      </c>
      <c r="W5">
        <f>Progressivo_Giornaliero!X17</f>
        <v>973.50000000000023</v>
      </c>
      <c r="X5">
        <f>Progressivo_Giornaliero!Y17</f>
        <v>512.03</v>
      </c>
      <c r="Y5">
        <f>Progressivo_Giornaliero!Z17</f>
        <v>3903.959999999995</v>
      </c>
    </row>
    <row r="6" spans="1:25">
      <c r="A6" t="str">
        <f>MID(Progressivo_Giornaliero!C18,5,30)</f>
        <v>MILANO CERTOSA</v>
      </c>
      <c r="B6" t="str">
        <f>Progressivo_Giornaliero!B18</f>
        <v>AREA 1 - Milano &amp; Surroundings</v>
      </c>
      <c r="C6">
        <f>Progressivo_Giornaliero!D18</f>
        <v>87798.160000000047</v>
      </c>
      <c r="D6">
        <f>Progressivo_Giornaliero!E18</f>
        <v>76751.959999999992</v>
      </c>
      <c r="E6">
        <f>Progressivo_Giornaliero!F18</f>
        <v>11046.200000000061</v>
      </c>
      <c r="F6">
        <f>Progressivo_Giornaliero!G18</f>
        <v>1384</v>
      </c>
      <c r="G6">
        <f>Progressivo_Giornaliero!H18</f>
        <v>1746</v>
      </c>
      <c r="H6">
        <f>Progressivo_Giornaliero!I18</f>
        <v>-362</v>
      </c>
      <c r="I6">
        <f>Progressivo_Giornaliero!J18</f>
        <v>9946.5899999999947</v>
      </c>
      <c r="J6">
        <f>Progressivo_Giornaliero!K18</f>
        <v>4804.6699999999964</v>
      </c>
      <c r="K6">
        <f>Progressivo_Giornaliero!L18</f>
        <v>2609.5745163546389</v>
      </c>
      <c r="L6">
        <f>Progressivo_Giornaliero!M18</f>
        <v>1242.1099999999999</v>
      </c>
      <c r="M6">
        <f>Progressivo_Giornaliero!N18</f>
        <v>933.6000000000007</v>
      </c>
      <c r="N6">
        <f>Progressivo_Giornaliero!O18</f>
        <v>0</v>
      </c>
      <c r="O6">
        <f>Progressivo_Giornaliero!P18</f>
        <v>7</v>
      </c>
      <c r="P6">
        <f>Progressivo_Giornaliero!Q18</f>
        <v>4</v>
      </c>
      <c r="Q6">
        <f>Progressivo_Giornaliero!R18</f>
        <v>37</v>
      </c>
      <c r="R6">
        <f>Progressivo_Giornaliero!S18</f>
        <v>0</v>
      </c>
      <c r="S6">
        <f>Progressivo_Giornaliero!T18</f>
        <v>18</v>
      </c>
      <c r="T6">
        <f>Progressivo_Giornaliero!U18</f>
        <v>3</v>
      </c>
      <c r="U6">
        <f>Progressivo_Giornaliero!V18</f>
        <v>1</v>
      </c>
      <c r="V6">
        <f>Progressivo_Giornaliero!W18</f>
        <v>922.03</v>
      </c>
      <c r="W6">
        <f>Progressivo_Giornaliero!X18</f>
        <v>3430.05</v>
      </c>
      <c r="X6">
        <f>Progressivo_Giornaliero!Y18</f>
        <v>1862.07</v>
      </c>
      <c r="Y6">
        <f>Progressivo_Giornaliero!Z18</f>
        <v>2172.1499999999992</v>
      </c>
    </row>
    <row r="7" spans="1:25">
      <c r="A7" t="str">
        <f>MID(Progressivo_Giornaliero!C19,5,30)</f>
        <v>CAGLIARI</v>
      </c>
      <c r="B7" t="str">
        <f>Progressivo_Giornaliero!B19</f>
        <v>AREA 4 - Centro &amp; Sardegna</v>
      </c>
      <c r="C7">
        <f>Progressivo_Giornaliero!D19</f>
        <v>79025.19000000009</v>
      </c>
      <c r="D7">
        <f>Progressivo_Giornaliero!E19</f>
        <v>65352.480000000032</v>
      </c>
      <c r="E7">
        <f>Progressivo_Giornaliero!F19</f>
        <v>13672.710000000059</v>
      </c>
      <c r="F7">
        <f>Progressivo_Giornaliero!G19</f>
        <v>1331</v>
      </c>
      <c r="G7">
        <f>Progressivo_Giornaliero!H19</f>
        <v>1390</v>
      </c>
      <c r="H7">
        <f>Progressivo_Giornaliero!I19</f>
        <v>-59</v>
      </c>
      <c r="I7">
        <f>Progressivo_Giornaliero!J19</f>
        <v>5129.9499999999971</v>
      </c>
      <c r="J7">
        <f>Progressivo_Giornaliero!K19</f>
        <v>3525.3199999999979</v>
      </c>
      <c r="K7">
        <f>Progressivo_Giornaliero!L19</f>
        <v>1942.592794297205</v>
      </c>
      <c r="L7">
        <f>Progressivo_Giornaliero!M19</f>
        <v>814.53000000000043</v>
      </c>
      <c r="M7">
        <f>Progressivo_Giornaliero!N19</f>
        <v>570.92999999999961</v>
      </c>
      <c r="N7">
        <f>Progressivo_Giornaliero!O19</f>
        <v>0</v>
      </c>
      <c r="O7">
        <f>Progressivo_Giornaliero!P19</f>
        <v>3</v>
      </c>
      <c r="P7">
        <f>Progressivo_Giornaliero!Q19</f>
        <v>2</v>
      </c>
      <c r="Q7">
        <f>Progressivo_Giornaliero!R19</f>
        <v>33</v>
      </c>
      <c r="R7">
        <f>Progressivo_Giornaliero!S19</f>
        <v>1</v>
      </c>
      <c r="S7">
        <f>Progressivo_Giornaliero!T19</f>
        <v>0</v>
      </c>
      <c r="T7">
        <f>Progressivo_Giornaliero!U19</f>
        <v>0</v>
      </c>
      <c r="U7">
        <f>Progressivo_Giornaliero!V19</f>
        <v>0</v>
      </c>
      <c r="V7">
        <f>Progressivo_Giornaliero!W19</f>
        <v>417.94000000000011</v>
      </c>
      <c r="W7">
        <f>Progressivo_Giornaliero!X19</f>
        <v>1156.78</v>
      </c>
      <c r="X7">
        <f>Progressivo_Giornaliero!Y19</f>
        <v>446.31000000000012</v>
      </c>
      <c r="Y7">
        <f>Progressivo_Giornaliero!Z19</f>
        <v>2218.6599999999971</v>
      </c>
    </row>
    <row r="8" spans="1:25">
      <c r="A8" t="str">
        <f>MID(Progressivo_Giornaliero!C20,5,30)</f>
        <v>BARI 2</v>
      </c>
      <c r="B8" t="str">
        <f>Progressivo_Giornaliero!B20</f>
        <v>AREA 6 - Sud</v>
      </c>
      <c r="C8">
        <f>Progressivo_Giornaliero!D20</f>
        <v>72280.73000000001</v>
      </c>
      <c r="D8">
        <f>Progressivo_Giornaliero!E20</f>
        <v>40229.339999999967</v>
      </c>
      <c r="E8">
        <f>Progressivo_Giornaliero!F20</f>
        <v>32051.390000000039</v>
      </c>
      <c r="F8">
        <f>Progressivo_Giornaliero!G20</f>
        <v>4213</v>
      </c>
      <c r="G8">
        <f>Progressivo_Giornaliero!H20</f>
        <v>1721</v>
      </c>
      <c r="H8">
        <f>Progressivo_Giornaliero!I20</f>
        <v>2492</v>
      </c>
      <c r="I8">
        <f>Progressivo_Giornaliero!J20</f>
        <v>5489.0400000000009</v>
      </c>
      <c r="J8">
        <f>Progressivo_Giornaliero!K20</f>
        <v>3905.669999999996</v>
      </c>
      <c r="K8">
        <f>Progressivo_Giornaliero!L20</f>
        <v>2142.260030076025</v>
      </c>
      <c r="L8">
        <f>Progressivo_Giornaliero!M20</f>
        <v>573.63000000000011</v>
      </c>
      <c r="M8">
        <f>Progressivo_Giornaliero!N20</f>
        <v>445.76999999999992</v>
      </c>
      <c r="N8">
        <f>Progressivo_Giornaliero!O20</f>
        <v>3</v>
      </c>
      <c r="O8">
        <f>Progressivo_Giornaliero!P20</f>
        <v>3</v>
      </c>
      <c r="P8">
        <f>Progressivo_Giornaliero!Q20</f>
        <v>2</v>
      </c>
      <c r="Q8">
        <f>Progressivo_Giornaliero!R20</f>
        <v>15</v>
      </c>
      <c r="R8">
        <f>Progressivo_Giornaliero!S20</f>
        <v>5</v>
      </c>
      <c r="S8">
        <f>Progressivo_Giornaliero!T20</f>
        <v>8</v>
      </c>
      <c r="T8">
        <f>Progressivo_Giornaliero!U20</f>
        <v>2</v>
      </c>
      <c r="U8">
        <f>Progressivo_Giornaliero!V20</f>
        <v>0</v>
      </c>
      <c r="V8">
        <f>Progressivo_Giornaliero!W20</f>
        <v>401.6</v>
      </c>
      <c r="W8">
        <f>Progressivo_Giornaliero!X20</f>
        <v>1240.05</v>
      </c>
      <c r="X8">
        <f>Progressivo_Giornaliero!Y20</f>
        <v>1061.58</v>
      </c>
      <c r="Y8">
        <f>Progressivo_Giornaliero!Z20</f>
        <v>4684.3600000000024</v>
      </c>
    </row>
    <row r="9" spans="1:25">
      <c r="A9" t="str">
        <f>MID(Progressivo_Giornaliero!C21,5,30)</f>
        <v>BARI 1</v>
      </c>
      <c r="B9" t="str">
        <f>Progressivo_Giornaliero!B21</f>
        <v>AREA 6 - Sud</v>
      </c>
      <c r="C9">
        <f>Progressivo_Giornaliero!D21</f>
        <v>71389.49000000002</v>
      </c>
      <c r="D9">
        <f>Progressivo_Giornaliero!E21</f>
        <v>63042.109999999928</v>
      </c>
      <c r="E9">
        <f>Progressivo_Giornaliero!F21</f>
        <v>8347.380000000092</v>
      </c>
      <c r="F9">
        <f>Progressivo_Giornaliero!G21</f>
        <v>1510</v>
      </c>
      <c r="G9">
        <f>Progressivo_Giornaliero!H21</f>
        <v>1607</v>
      </c>
      <c r="H9">
        <f>Progressivo_Giornaliero!I21</f>
        <v>-97</v>
      </c>
      <c r="I9">
        <f>Progressivo_Giornaliero!J21</f>
        <v>5728.5099999999957</v>
      </c>
      <c r="J9">
        <f>Progressivo_Giornaliero!K21</f>
        <v>5923.7599999999929</v>
      </c>
      <c r="K9">
        <f>Progressivo_Giornaliero!L21</f>
        <v>3231.7353828378641</v>
      </c>
      <c r="L9">
        <f>Progressivo_Giornaliero!M21</f>
        <v>1096.06</v>
      </c>
      <c r="M9">
        <f>Progressivo_Giornaliero!N21</f>
        <v>843.00999999999976</v>
      </c>
      <c r="N9">
        <f>Progressivo_Giornaliero!O21</f>
        <v>1</v>
      </c>
      <c r="O9">
        <f>Progressivo_Giornaliero!P21</f>
        <v>10</v>
      </c>
      <c r="P9">
        <f>Progressivo_Giornaliero!Q21</f>
        <v>6</v>
      </c>
      <c r="Q9">
        <f>Progressivo_Giornaliero!R21</f>
        <v>28</v>
      </c>
      <c r="R9">
        <f>Progressivo_Giornaliero!S21</f>
        <v>1</v>
      </c>
      <c r="S9">
        <f>Progressivo_Giornaliero!T21</f>
        <v>8</v>
      </c>
      <c r="T9">
        <f>Progressivo_Giornaliero!U21</f>
        <v>3</v>
      </c>
      <c r="U9">
        <f>Progressivo_Giornaliero!V21</f>
        <v>0</v>
      </c>
      <c r="V9">
        <f>Progressivo_Giornaliero!W21</f>
        <v>344.23</v>
      </c>
      <c r="W9">
        <f>Progressivo_Giornaliero!X21</f>
        <v>904.38</v>
      </c>
      <c r="X9">
        <f>Progressivo_Giornaliero!Y21</f>
        <v>48.2</v>
      </c>
      <c r="Y9">
        <f>Progressivo_Giornaliero!Z21</f>
        <v>2811.1099999999979</v>
      </c>
    </row>
    <row r="10" spans="1:25">
      <c r="A10" t="str">
        <f>MID(Progressivo_Giornaliero!C22,5,30)</f>
        <v>BRESCIA 1</v>
      </c>
      <c r="B10" t="str">
        <f>Progressivo_Giornaliero!B22</f>
        <v>AREA 2 - Nord Est</v>
      </c>
      <c r="C10">
        <f>Progressivo_Giornaliero!D22</f>
        <v>65418.129999999983</v>
      </c>
      <c r="D10">
        <f>Progressivo_Giornaliero!E22</f>
        <v>63081.35</v>
      </c>
      <c r="E10">
        <f>Progressivo_Giornaliero!F22</f>
        <v>2336.779999999977</v>
      </c>
      <c r="F10">
        <f>Progressivo_Giornaliero!G22</f>
        <v>1140</v>
      </c>
      <c r="G10">
        <f>Progressivo_Giornaliero!H22</f>
        <v>1095</v>
      </c>
      <c r="H10">
        <f>Progressivo_Giornaliero!I22</f>
        <v>45</v>
      </c>
      <c r="I10">
        <f>Progressivo_Giornaliero!J22</f>
        <v>6170.9399999999932</v>
      </c>
      <c r="J10">
        <f>Progressivo_Giornaliero!K22</f>
        <v>4805.6699999999973</v>
      </c>
      <c r="K10">
        <f>Progressivo_Giornaliero!L22</f>
        <v>2612.144454498969</v>
      </c>
      <c r="L10">
        <f>Progressivo_Giornaliero!M22</f>
        <v>693.65000000000009</v>
      </c>
      <c r="M10">
        <f>Progressivo_Giornaliero!N22</f>
        <v>516.25</v>
      </c>
      <c r="N10">
        <f>Progressivo_Giornaliero!O22</f>
        <v>1</v>
      </c>
      <c r="O10">
        <f>Progressivo_Giornaliero!P22</f>
        <v>8</v>
      </c>
      <c r="P10">
        <f>Progressivo_Giornaliero!Q22</f>
        <v>4</v>
      </c>
      <c r="Q10">
        <f>Progressivo_Giornaliero!R22</f>
        <v>22</v>
      </c>
      <c r="R10">
        <f>Progressivo_Giornaliero!S22</f>
        <v>3</v>
      </c>
      <c r="S10">
        <f>Progressivo_Giornaliero!T22</f>
        <v>18</v>
      </c>
      <c r="T10">
        <f>Progressivo_Giornaliero!U22</f>
        <v>0</v>
      </c>
      <c r="U10">
        <f>Progressivo_Giornaliero!V22</f>
        <v>9</v>
      </c>
      <c r="V10">
        <f>Progressivo_Giornaliero!W22</f>
        <v>0</v>
      </c>
      <c r="W10">
        <f>Progressivo_Giornaliero!X22</f>
        <v>918.56</v>
      </c>
      <c r="X10">
        <f>Progressivo_Giornaliero!Y22</f>
        <v>310.67</v>
      </c>
      <c r="Y10">
        <f>Progressivo_Giornaliero!Z22</f>
        <v>1915.110000000001</v>
      </c>
    </row>
    <row r="11" spans="1:25">
      <c r="A11" t="str">
        <f>MID(Progressivo_Giornaliero!C23,5,30)</f>
        <v>PADOVA 1</v>
      </c>
      <c r="B11" t="str">
        <f>Progressivo_Giornaliero!B23</f>
        <v>AREA 2 - Nord Est</v>
      </c>
      <c r="C11">
        <f>Progressivo_Giornaliero!D23</f>
        <v>60824.610000000022</v>
      </c>
      <c r="D11">
        <f>Progressivo_Giornaliero!E23</f>
        <v>40680.040000000008</v>
      </c>
      <c r="E11">
        <f>Progressivo_Giornaliero!F23</f>
        <v>20144.570000000011</v>
      </c>
      <c r="F11">
        <f>Progressivo_Giornaliero!G23</f>
        <v>877</v>
      </c>
      <c r="G11">
        <f>Progressivo_Giornaliero!H23</f>
        <v>975</v>
      </c>
      <c r="H11">
        <f>Progressivo_Giornaliero!I23</f>
        <v>-98</v>
      </c>
      <c r="I11">
        <f>Progressivo_Giornaliero!J23</f>
        <v>5405.5699999999943</v>
      </c>
      <c r="J11">
        <f>Progressivo_Giornaliero!K23</f>
        <v>2116.75</v>
      </c>
      <c r="K11">
        <f>Progressivo_Giornaliero!L23</f>
        <v>1157.4854432989689</v>
      </c>
      <c r="L11">
        <f>Progressivo_Giornaliero!M23</f>
        <v>455.64</v>
      </c>
      <c r="M11">
        <f>Progressivo_Giornaliero!N23</f>
        <v>329.53</v>
      </c>
      <c r="N11">
        <f>Progressivo_Giornaliero!O23</f>
        <v>1</v>
      </c>
      <c r="O11">
        <f>Progressivo_Giornaliero!P23</f>
        <v>2</v>
      </c>
      <c r="P11">
        <f>Progressivo_Giornaliero!Q23</f>
        <v>1</v>
      </c>
      <c r="Q11">
        <f>Progressivo_Giornaliero!R23</f>
        <v>16</v>
      </c>
      <c r="R11">
        <f>Progressivo_Giornaliero!S23</f>
        <v>2</v>
      </c>
      <c r="S11">
        <f>Progressivo_Giornaliero!T23</f>
        <v>16</v>
      </c>
      <c r="T11">
        <f>Progressivo_Giornaliero!U23</f>
        <v>1</v>
      </c>
      <c r="U11">
        <f>Progressivo_Giornaliero!V23</f>
        <v>0</v>
      </c>
      <c r="V11">
        <f>Progressivo_Giornaliero!W23</f>
        <v>57.37</v>
      </c>
      <c r="W11">
        <f>Progressivo_Giornaliero!X23</f>
        <v>362.15</v>
      </c>
      <c r="X11">
        <f>Progressivo_Giornaliero!Y23</f>
        <v>26.98</v>
      </c>
      <c r="Y11">
        <f>Progressivo_Giornaliero!Z23</f>
        <v>2006.49</v>
      </c>
    </row>
    <row r="12" spans="1:25">
      <c r="A12" t="str">
        <f>MID(Progressivo_Giornaliero!C24,5,30)</f>
        <v>ROMA 5</v>
      </c>
      <c r="B12" t="str">
        <f>Progressivo_Giornaliero!B24</f>
        <v>AREA 5 - Tirrenica &amp; Sicilia</v>
      </c>
      <c r="C12">
        <f>Progressivo_Giornaliero!D24</f>
        <v>60812.91999999994</v>
      </c>
      <c r="D12">
        <f>Progressivo_Giornaliero!E24</f>
        <v>58879.149999999987</v>
      </c>
      <c r="E12">
        <f>Progressivo_Giornaliero!F24</f>
        <v>1933.7699999999461</v>
      </c>
      <c r="F12">
        <f>Progressivo_Giornaliero!G24</f>
        <v>1265</v>
      </c>
      <c r="G12">
        <f>Progressivo_Giornaliero!H24</f>
        <v>1392</v>
      </c>
      <c r="H12">
        <f>Progressivo_Giornaliero!I24</f>
        <v>-127</v>
      </c>
      <c r="I12">
        <f>Progressivo_Giornaliero!J24</f>
        <v>3576.8599999999992</v>
      </c>
      <c r="J12">
        <f>Progressivo_Giornaliero!K24</f>
        <v>4595.5399999999954</v>
      </c>
      <c r="K12">
        <f>Progressivo_Giornaliero!L24</f>
        <v>2506.8815890234309</v>
      </c>
      <c r="L12">
        <f>Progressivo_Giornaliero!M24</f>
        <v>824.5500000000003</v>
      </c>
      <c r="M12">
        <f>Progressivo_Giornaliero!N24</f>
        <v>594.63999999999953</v>
      </c>
      <c r="N12">
        <f>Progressivo_Giornaliero!O24</f>
        <v>1</v>
      </c>
      <c r="O12">
        <f>Progressivo_Giornaliero!P24</f>
        <v>8</v>
      </c>
      <c r="P12">
        <f>Progressivo_Giornaliero!Q24</f>
        <v>4</v>
      </c>
      <c r="Q12">
        <f>Progressivo_Giornaliero!R24</f>
        <v>22</v>
      </c>
      <c r="R12">
        <f>Progressivo_Giornaliero!S24</f>
        <v>3</v>
      </c>
      <c r="S12">
        <f>Progressivo_Giornaliero!T24</f>
        <v>16</v>
      </c>
      <c r="T12">
        <f>Progressivo_Giornaliero!U24</f>
        <v>0</v>
      </c>
      <c r="U12">
        <f>Progressivo_Giornaliero!V24</f>
        <v>3</v>
      </c>
      <c r="V12">
        <f>Progressivo_Giornaliero!W24</f>
        <v>482.80000000000013</v>
      </c>
      <c r="W12">
        <f>Progressivo_Giornaliero!X24</f>
        <v>1383.91</v>
      </c>
      <c r="X12">
        <f>Progressivo_Giornaliero!Y24</f>
        <v>347.1</v>
      </c>
      <c r="Y12">
        <f>Progressivo_Giornaliero!Z24</f>
        <v>2167.719999999998</v>
      </c>
    </row>
    <row r="13" spans="1:25">
      <c r="A13" t="str">
        <f>MID(Progressivo_Giornaliero!C25,5,30)</f>
        <v>CARUGATE</v>
      </c>
      <c r="B13" t="str">
        <f>Progressivo_Giornaliero!B25</f>
        <v>AREA 1 - Milano &amp; Surroundings</v>
      </c>
      <c r="C13">
        <f>Progressivo_Giornaliero!D25</f>
        <v>58983.430000000008</v>
      </c>
      <c r="D13">
        <f>Progressivo_Giornaliero!E25</f>
        <v>31208.639999999981</v>
      </c>
      <c r="E13">
        <f>Progressivo_Giornaliero!F25</f>
        <v>27774.79000000003</v>
      </c>
      <c r="F13">
        <f>Progressivo_Giornaliero!G25</f>
        <v>1655</v>
      </c>
      <c r="G13">
        <f>Progressivo_Giornaliero!H25</f>
        <v>686</v>
      </c>
      <c r="H13">
        <f>Progressivo_Giornaliero!I25</f>
        <v>969</v>
      </c>
      <c r="I13">
        <f>Progressivo_Giornaliero!J25</f>
        <v>3927.06</v>
      </c>
      <c r="J13">
        <f>Progressivo_Giornaliero!K25</f>
        <v>2233.77</v>
      </c>
      <c r="K13">
        <f>Progressivo_Giornaliero!L25</f>
        <v>1208.0552371733829</v>
      </c>
      <c r="L13">
        <f>Progressivo_Giornaliero!M25</f>
        <v>590.02000000000032</v>
      </c>
      <c r="M13">
        <f>Progressivo_Giornaliero!N25</f>
        <v>426.8299999999997</v>
      </c>
      <c r="N13">
        <f>Progressivo_Giornaliero!O25</f>
        <v>1</v>
      </c>
      <c r="O13">
        <f>Progressivo_Giornaliero!P25</f>
        <v>3</v>
      </c>
      <c r="P13">
        <f>Progressivo_Giornaliero!Q25</f>
        <v>2</v>
      </c>
      <c r="Q13">
        <f>Progressivo_Giornaliero!R25</f>
        <v>20</v>
      </c>
      <c r="R13">
        <f>Progressivo_Giornaliero!S25</f>
        <v>1</v>
      </c>
      <c r="S13">
        <f>Progressivo_Giornaliero!T25</f>
        <v>6</v>
      </c>
      <c r="T13">
        <f>Progressivo_Giornaliero!U25</f>
        <v>0</v>
      </c>
      <c r="U13">
        <f>Progressivo_Giornaliero!V25</f>
        <v>0</v>
      </c>
      <c r="V13">
        <f>Progressivo_Giornaliero!W25</f>
        <v>180.3</v>
      </c>
      <c r="W13">
        <f>Progressivo_Giornaliero!X25</f>
        <v>163.77000000000001</v>
      </c>
      <c r="X13">
        <f>Progressivo_Giornaliero!Y25</f>
        <v>160.53</v>
      </c>
      <c r="Y13">
        <f>Progressivo_Giornaliero!Z25</f>
        <v>1381.0199999999991</v>
      </c>
    </row>
    <row r="14" spans="1:25">
      <c r="A14" t="str">
        <f>MID(Progressivo_Giornaliero!C26,5,30)</f>
        <v>TRENTO</v>
      </c>
      <c r="B14" t="str">
        <f>Progressivo_Giornaliero!B26</f>
        <v>AREA 2 - Nord Est</v>
      </c>
      <c r="C14">
        <f>Progressivo_Giornaliero!D26</f>
        <v>58801.199999999983</v>
      </c>
      <c r="D14">
        <f>Progressivo_Giornaliero!E26</f>
        <v>102024.75</v>
      </c>
      <c r="E14">
        <f>Progressivo_Giornaliero!F26</f>
        <v>-43223.549999999967</v>
      </c>
      <c r="F14">
        <f>Progressivo_Giornaliero!G26</f>
        <v>1182</v>
      </c>
      <c r="G14">
        <f>Progressivo_Giornaliero!H26</f>
        <v>1179</v>
      </c>
      <c r="H14">
        <f>Progressivo_Giornaliero!I26</f>
        <v>3</v>
      </c>
      <c r="I14">
        <f>Progressivo_Giornaliero!J26</f>
        <v>5230.9299999999967</v>
      </c>
      <c r="J14">
        <f>Progressivo_Giornaliero!K26</f>
        <v>2009.79</v>
      </c>
      <c r="K14">
        <f>Progressivo_Giornaliero!L26</f>
        <v>1117.5641168584821</v>
      </c>
      <c r="L14">
        <f>Progressivo_Giornaliero!M26</f>
        <v>528.1600000000002</v>
      </c>
      <c r="M14">
        <f>Progressivo_Giornaliero!N26</f>
        <v>352.36999999999978</v>
      </c>
      <c r="N14">
        <f>Progressivo_Giornaliero!O26</f>
        <v>0</v>
      </c>
      <c r="O14">
        <f>Progressivo_Giornaliero!P26</f>
        <v>0</v>
      </c>
      <c r="P14">
        <f>Progressivo_Giornaliero!Q26</f>
        <v>0</v>
      </c>
      <c r="Q14">
        <f>Progressivo_Giornaliero!R26</f>
        <v>16</v>
      </c>
      <c r="R14">
        <f>Progressivo_Giornaliero!S26</f>
        <v>0</v>
      </c>
      <c r="S14">
        <f>Progressivo_Giornaliero!T26</f>
        <v>4</v>
      </c>
      <c r="T14">
        <f>Progressivo_Giornaliero!U26</f>
        <v>4</v>
      </c>
      <c r="U14">
        <f>Progressivo_Giornaliero!V26</f>
        <v>2</v>
      </c>
      <c r="V14">
        <f>Progressivo_Giornaliero!W26</f>
        <v>98.37</v>
      </c>
      <c r="W14">
        <f>Progressivo_Giornaliero!X26</f>
        <v>2644.36</v>
      </c>
      <c r="X14">
        <f>Progressivo_Giornaliero!Y26</f>
        <v>531.89</v>
      </c>
      <c r="Y14">
        <f>Progressivo_Giornaliero!Z26</f>
        <v>1797.53</v>
      </c>
    </row>
    <row r="15" spans="1:25">
      <c r="A15" t="str">
        <f>MID(Progressivo_Giornaliero!C27,5,30)</f>
        <v>GENOVA</v>
      </c>
      <c r="B15" t="str">
        <f>Progressivo_Giornaliero!B27</f>
        <v>AREA 3 - Nord Ovest</v>
      </c>
      <c r="C15">
        <f>Progressivo_Giornaliero!D27</f>
        <v>57261.939999999973</v>
      </c>
      <c r="D15">
        <f>Progressivo_Giornaliero!E27</f>
        <v>57721.579999999893</v>
      </c>
      <c r="E15">
        <f>Progressivo_Giornaliero!F27</f>
        <v>-459.63999999991938</v>
      </c>
      <c r="F15">
        <f>Progressivo_Giornaliero!G27</f>
        <v>2733</v>
      </c>
      <c r="G15">
        <f>Progressivo_Giornaliero!H27</f>
        <v>2441</v>
      </c>
      <c r="H15">
        <f>Progressivo_Giornaliero!I27</f>
        <v>292</v>
      </c>
      <c r="I15">
        <f>Progressivo_Giornaliero!J27</f>
        <v>7510.9999999999973</v>
      </c>
      <c r="J15">
        <f>Progressivo_Giornaliero!K27</f>
        <v>2301.64</v>
      </c>
      <c r="K15">
        <f>Progressivo_Giornaliero!L27</f>
        <v>1257.5608079506701</v>
      </c>
      <c r="L15">
        <f>Progressivo_Giornaliero!M27</f>
        <v>925.900000000001</v>
      </c>
      <c r="M15">
        <f>Progressivo_Giornaliero!N27</f>
        <v>621.23</v>
      </c>
      <c r="N15">
        <f>Progressivo_Giornaliero!O27</f>
        <v>0</v>
      </c>
      <c r="O15">
        <f>Progressivo_Giornaliero!P27</f>
        <v>0</v>
      </c>
      <c r="P15">
        <f>Progressivo_Giornaliero!Q27</f>
        <v>0</v>
      </c>
      <c r="Q15">
        <f>Progressivo_Giornaliero!R27</f>
        <v>28</v>
      </c>
      <c r="R15">
        <f>Progressivo_Giornaliero!S27</f>
        <v>0</v>
      </c>
      <c r="S15">
        <f>Progressivo_Giornaliero!T27</f>
        <v>22</v>
      </c>
      <c r="T15">
        <f>Progressivo_Giornaliero!U27</f>
        <v>2</v>
      </c>
      <c r="U15">
        <f>Progressivo_Giornaliero!V27</f>
        <v>1</v>
      </c>
      <c r="V15">
        <f>Progressivo_Giornaliero!W27</f>
        <v>344.18000000000012</v>
      </c>
      <c r="W15">
        <f>Progressivo_Giornaliero!X27</f>
        <v>1673.14</v>
      </c>
      <c r="X15">
        <f>Progressivo_Giornaliero!Y27</f>
        <v>323.5</v>
      </c>
      <c r="Y15">
        <f>Progressivo_Giornaliero!Z27</f>
        <v>3500.5599999999959</v>
      </c>
    </row>
    <row r="16" spans="1:25">
      <c r="A16" t="str">
        <f>MID(Progressivo_Giornaliero!C28,5,30)</f>
        <v>ARESE</v>
      </c>
      <c r="B16" t="str">
        <f>Progressivo_Giornaliero!B28</f>
        <v>AREA 1 - Milano &amp; Surroundings</v>
      </c>
      <c r="C16">
        <f>Progressivo_Giornaliero!D28</f>
        <v>53495.470000000038</v>
      </c>
      <c r="D16">
        <f>Progressivo_Giornaliero!E28</f>
        <v>44367.209999999941</v>
      </c>
      <c r="E16">
        <f>Progressivo_Giornaliero!F28</f>
        <v>9128.2600000000966</v>
      </c>
      <c r="F16">
        <f>Progressivo_Giornaliero!G28</f>
        <v>2481</v>
      </c>
      <c r="G16">
        <f>Progressivo_Giornaliero!H28</f>
        <v>2325</v>
      </c>
      <c r="H16">
        <f>Progressivo_Giornaliero!I28</f>
        <v>156</v>
      </c>
      <c r="I16">
        <f>Progressivo_Giornaliero!J28</f>
        <v>6232.4699999999966</v>
      </c>
      <c r="J16">
        <f>Progressivo_Giornaliero!K28</f>
        <v>2921.6699999999978</v>
      </c>
      <c r="K16">
        <f>Progressivo_Giornaliero!L28</f>
        <v>1577.2400008907221</v>
      </c>
      <c r="L16">
        <f>Progressivo_Giornaliero!M28</f>
        <v>724.91999999999973</v>
      </c>
      <c r="M16">
        <f>Progressivo_Giornaliero!N28</f>
        <v>515.7299999999999</v>
      </c>
      <c r="N16">
        <f>Progressivo_Giornaliero!O28</f>
        <v>0</v>
      </c>
      <c r="O16">
        <f>Progressivo_Giornaliero!P28</f>
        <v>2</v>
      </c>
      <c r="P16">
        <f>Progressivo_Giornaliero!Q28</f>
        <v>1</v>
      </c>
      <c r="Q16">
        <f>Progressivo_Giornaliero!R28</f>
        <v>22</v>
      </c>
      <c r="R16">
        <f>Progressivo_Giornaliero!S28</f>
        <v>0</v>
      </c>
      <c r="S16">
        <f>Progressivo_Giornaliero!T28</f>
        <v>6</v>
      </c>
      <c r="T16">
        <f>Progressivo_Giornaliero!U28</f>
        <v>2</v>
      </c>
      <c r="U16">
        <f>Progressivo_Giornaliero!V28</f>
        <v>4</v>
      </c>
      <c r="V16">
        <f>Progressivo_Giornaliero!W28</f>
        <v>135.22999999999999</v>
      </c>
      <c r="W16">
        <f>Progressivo_Giornaliero!X28</f>
        <v>42.91</v>
      </c>
      <c r="X16">
        <f>Progressivo_Giornaliero!Y28</f>
        <v>-39.020000000000003</v>
      </c>
      <c r="Y16">
        <f>Progressivo_Giornaliero!Z28</f>
        <v>1852.479999999998</v>
      </c>
    </row>
    <row r="17" spans="1:25">
      <c r="A17" t="str">
        <f>MID(Progressivo_Giornaliero!C29,5,30)</f>
        <v>COSENZA</v>
      </c>
      <c r="B17" t="str">
        <f>Progressivo_Giornaliero!B29</f>
        <v>AREA 6 - Sud</v>
      </c>
      <c r="C17">
        <f>Progressivo_Giornaliero!D29</f>
        <v>47325.180000000008</v>
      </c>
      <c r="D17">
        <f>Progressivo_Giornaliero!E29</f>
        <v>35714.130000000026</v>
      </c>
      <c r="E17">
        <f>Progressivo_Giornaliero!F29</f>
        <v>11611.049999999979</v>
      </c>
      <c r="F17">
        <f>Progressivo_Giornaliero!G29</f>
        <v>1992</v>
      </c>
      <c r="G17">
        <f>Progressivo_Giornaliero!H29</f>
        <v>2192</v>
      </c>
      <c r="H17">
        <f>Progressivo_Giornaliero!I29</f>
        <v>-200</v>
      </c>
      <c r="I17">
        <f>Progressivo_Giornaliero!J29</f>
        <v>3784.309999999999</v>
      </c>
      <c r="J17">
        <f>Progressivo_Giornaliero!K29</f>
        <v>2614.7399999999998</v>
      </c>
      <c r="K17">
        <f>Progressivo_Giornaliero!L29</f>
        <v>1416.479328725773</v>
      </c>
      <c r="L17">
        <f>Progressivo_Giornaliero!M29</f>
        <v>888.27000000000021</v>
      </c>
      <c r="M17">
        <f>Progressivo_Giornaliero!N29</f>
        <v>641.56000000000029</v>
      </c>
      <c r="N17">
        <f>Progressivo_Giornaliero!O29</f>
        <v>0</v>
      </c>
      <c r="O17">
        <f>Progressivo_Giornaliero!P29</f>
        <v>10</v>
      </c>
      <c r="P17">
        <f>Progressivo_Giornaliero!Q29</f>
        <v>10</v>
      </c>
      <c r="Q17">
        <f>Progressivo_Giornaliero!R29</f>
        <v>23</v>
      </c>
      <c r="R17">
        <f>Progressivo_Giornaliero!S29</f>
        <v>2</v>
      </c>
      <c r="S17">
        <f>Progressivo_Giornaliero!T29</f>
        <v>4</v>
      </c>
      <c r="T17">
        <f>Progressivo_Giornaliero!U29</f>
        <v>1</v>
      </c>
      <c r="U17">
        <f>Progressivo_Giornaliero!V29</f>
        <v>0</v>
      </c>
      <c r="V17">
        <f>Progressivo_Giornaliero!W29</f>
        <v>98.35</v>
      </c>
      <c r="W17">
        <f>Progressivo_Giornaliero!X29</f>
        <v>739.87999999999988</v>
      </c>
      <c r="X17">
        <f>Progressivo_Giornaliero!Y29</f>
        <v>609.65</v>
      </c>
      <c r="Y17">
        <f>Progressivo_Giornaliero!Z29</f>
        <v>2916.489999999998</v>
      </c>
    </row>
    <row r="18" spans="1:25">
      <c r="A18" t="str">
        <f>MID(Progressivo_Giornaliero!C30,5,30)</f>
        <v>MILANO NORD</v>
      </c>
      <c r="B18" t="str">
        <f>Progressivo_Giornaliero!B30</f>
        <v>AREA 1 - Milano &amp; Surroundings</v>
      </c>
      <c r="C18">
        <f>Progressivo_Giornaliero!D30</f>
        <v>47158.780000000021</v>
      </c>
      <c r="D18">
        <f>Progressivo_Giornaliero!E30</f>
        <v>47439.819999999978</v>
      </c>
      <c r="E18">
        <f>Progressivo_Giornaliero!F30</f>
        <v>-281.03999999995722</v>
      </c>
      <c r="F18">
        <f>Progressivo_Giornaliero!G30</f>
        <v>1261</v>
      </c>
      <c r="G18">
        <f>Progressivo_Giornaliero!H30</f>
        <v>1329</v>
      </c>
      <c r="H18">
        <f>Progressivo_Giornaliero!I30</f>
        <v>-68</v>
      </c>
      <c r="I18">
        <f>Progressivo_Giornaliero!J30</f>
        <v>5778.1800000000039</v>
      </c>
      <c r="J18">
        <f>Progressivo_Giornaliero!K30</f>
        <v>3083.6899999999978</v>
      </c>
      <c r="K18">
        <f>Progressivo_Giornaliero!L30</f>
        <v>1658.824137863917</v>
      </c>
      <c r="L18">
        <f>Progressivo_Giornaliero!M30</f>
        <v>511.77000000000038</v>
      </c>
      <c r="M18">
        <f>Progressivo_Giornaliero!N30</f>
        <v>358.75999999999982</v>
      </c>
      <c r="N18">
        <f>Progressivo_Giornaliero!O30</f>
        <v>1</v>
      </c>
      <c r="O18">
        <f>Progressivo_Giornaliero!P30</f>
        <v>2</v>
      </c>
      <c r="P18">
        <f>Progressivo_Giornaliero!Q30</f>
        <v>2</v>
      </c>
      <c r="Q18">
        <f>Progressivo_Giornaliero!R30</f>
        <v>16</v>
      </c>
      <c r="R18">
        <f>Progressivo_Giornaliero!S30</f>
        <v>0</v>
      </c>
      <c r="S18">
        <f>Progressivo_Giornaliero!T30</f>
        <v>2</v>
      </c>
      <c r="T18">
        <f>Progressivo_Giornaliero!U30</f>
        <v>1</v>
      </c>
      <c r="U18">
        <f>Progressivo_Giornaliero!V30</f>
        <v>0</v>
      </c>
      <c r="V18">
        <f>Progressivo_Giornaliero!W30</f>
        <v>24.59</v>
      </c>
      <c r="W18">
        <f>Progressivo_Giornaliero!X30</f>
        <v>533.9</v>
      </c>
      <c r="X18">
        <f>Progressivo_Giornaliero!Y30</f>
        <v>273.8</v>
      </c>
      <c r="Y18">
        <f>Progressivo_Giornaliero!Z30</f>
        <v>2644.1899999999991</v>
      </c>
    </row>
    <row r="19" spans="1:25">
      <c r="A19" t="str">
        <f>MID(Progressivo_Giornaliero!C31,5,30)</f>
        <v>UDINE</v>
      </c>
      <c r="B19" t="str">
        <f>Progressivo_Giornaliero!B31</f>
        <v>AREA 2 - Nord Est</v>
      </c>
      <c r="C19">
        <f>Progressivo_Giornaliero!D31</f>
        <v>47072.050000000017</v>
      </c>
      <c r="D19">
        <f>Progressivo_Giornaliero!E31</f>
        <v>68336.25</v>
      </c>
      <c r="E19">
        <f>Progressivo_Giornaliero!F31</f>
        <v>-21264.2</v>
      </c>
      <c r="F19">
        <f>Progressivo_Giornaliero!G31</f>
        <v>731</v>
      </c>
      <c r="G19">
        <f>Progressivo_Giornaliero!H31</f>
        <v>923</v>
      </c>
      <c r="H19">
        <f>Progressivo_Giornaliero!I31</f>
        <v>-192</v>
      </c>
      <c r="I19">
        <f>Progressivo_Giornaliero!J31</f>
        <v>3917.319999999997</v>
      </c>
      <c r="J19">
        <f>Progressivo_Giornaliero!K31</f>
        <v>2173.79</v>
      </c>
      <c r="K19">
        <f>Progressivo_Giornaliero!L31</f>
        <v>1198.401764948454</v>
      </c>
      <c r="L19">
        <f>Progressivo_Giornaliero!M31</f>
        <v>733.49000000000024</v>
      </c>
      <c r="M19">
        <f>Progressivo_Giornaliero!N31</f>
        <v>590.10000000000014</v>
      </c>
      <c r="N19">
        <f>Progressivo_Giornaliero!O31</f>
        <v>1</v>
      </c>
      <c r="O19">
        <f>Progressivo_Giornaliero!P31</f>
        <v>10</v>
      </c>
      <c r="P19">
        <f>Progressivo_Giornaliero!Q31</f>
        <v>6</v>
      </c>
      <c r="Q19">
        <f>Progressivo_Giornaliero!R31</f>
        <v>16</v>
      </c>
      <c r="R19">
        <f>Progressivo_Giornaliero!S31</f>
        <v>4</v>
      </c>
      <c r="S19">
        <f>Progressivo_Giornaliero!T31</f>
        <v>6</v>
      </c>
      <c r="T19">
        <f>Progressivo_Giornaliero!U31</f>
        <v>2</v>
      </c>
      <c r="U19">
        <f>Progressivo_Giornaliero!V31</f>
        <v>0</v>
      </c>
      <c r="V19">
        <f>Progressivo_Giornaliero!W31</f>
        <v>103.56</v>
      </c>
      <c r="W19">
        <f>Progressivo_Giornaliero!X31</f>
        <v>177.75</v>
      </c>
      <c r="X19">
        <f>Progressivo_Giornaliero!Y31</f>
        <v>15.56</v>
      </c>
      <c r="Y19">
        <f>Progressivo_Giornaliero!Z31</f>
        <v>1643.3</v>
      </c>
    </row>
    <row r="20" spans="1:25">
      <c r="A20" t="str">
        <f>MID(Progressivo_Giornaliero!C32,5,30)</f>
        <v>ROMA 3</v>
      </c>
      <c r="B20" t="str">
        <f>Progressivo_Giornaliero!B32</f>
        <v>AREA 5 - Tirrenica &amp; Sicilia</v>
      </c>
      <c r="C20">
        <f>Progressivo_Giornaliero!D32</f>
        <v>46317.13</v>
      </c>
      <c r="D20">
        <f>Progressivo_Giornaliero!E32</f>
        <v>44504.20999999997</v>
      </c>
      <c r="E20">
        <f>Progressivo_Giornaliero!F32</f>
        <v>1812.9200000000269</v>
      </c>
      <c r="F20">
        <f>Progressivo_Giornaliero!G32</f>
        <v>989</v>
      </c>
      <c r="G20">
        <f>Progressivo_Giornaliero!H32</f>
        <v>1029</v>
      </c>
      <c r="H20">
        <f>Progressivo_Giornaliero!I32</f>
        <v>-40</v>
      </c>
      <c r="I20">
        <f>Progressivo_Giornaliero!J32</f>
        <v>3678.1499999999978</v>
      </c>
      <c r="J20">
        <f>Progressivo_Giornaliero!K32</f>
        <v>3436.6199999999972</v>
      </c>
      <c r="K20">
        <f>Progressivo_Giornaliero!L32</f>
        <v>1866.8789855670111</v>
      </c>
      <c r="L20">
        <f>Progressivo_Giornaliero!M32</f>
        <v>435.14</v>
      </c>
      <c r="M20">
        <f>Progressivo_Giornaliero!N32</f>
        <v>347.53</v>
      </c>
      <c r="N20">
        <f>Progressivo_Giornaliero!O32</f>
        <v>2</v>
      </c>
      <c r="O20">
        <f>Progressivo_Giornaliero!P32</f>
        <v>3</v>
      </c>
      <c r="P20">
        <f>Progressivo_Giornaliero!Q32</f>
        <v>2</v>
      </c>
      <c r="Q20">
        <f>Progressivo_Giornaliero!R32</f>
        <v>14</v>
      </c>
      <c r="R20">
        <f>Progressivo_Giornaliero!S32</f>
        <v>3</v>
      </c>
      <c r="S20">
        <f>Progressivo_Giornaliero!T32</f>
        <v>11</v>
      </c>
      <c r="T20">
        <f>Progressivo_Giornaliero!U32</f>
        <v>1</v>
      </c>
      <c r="U20">
        <f>Progressivo_Giornaliero!V32</f>
        <v>0</v>
      </c>
      <c r="V20">
        <f>Progressivo_Giornaliero!W32</f>
        <v>450.73000000000008</v>
      </c>
      <c r="W20">
        <f>Progressivo_Giornaliero!X32</f>
        <v>-9.7700000000000227</v>
      </c>
      <c r="X20">
        <f>Progressivo_Giornaliero!Y32</f>
        <v>-114.51</v>
      </c>
      <c r="Y20">
        <f>Progressivo_Giornaliero!Z32</f>
        <v>1491.889999999999</v>
      </c>
    </row>
    <row r="21" spans="1:25">
      <c r="A21" t="str">
        <f>MID(Progressivo_Giornaliero!C33,5,30)</f>
        <v>MESTRE</v>
      </c>
      <c r="B21" t="str">
        <f>Progressivo_Giornaliero!B33</f>
        <v>AREA 2 - Nord Est</v>
      </c>
      <c r="C21">
        <f>Progressivo_Giornaliero!D33</f>
        <v>44642.030000000013</v>
      </c>
      <c r="D21">
        <f>Progressivo_Giornaliero!E33</f>
        <v>51740.480000000003</v>
      </c>
      <c r="E21">
        <f>Progressivo_Giornaliero!F33</f>
        <v>-7098.4499999999898</v>
      </c>
      <c r="F21">
        <f>Progressivo_Giornaliero!G33</f>
        <v>786</v>
      </c>
      <c r="G21">
        <f>Progressivo_Giornaliero!H33</f>
        <v>865</v>
      </c>
      <c r="H21">
        <f>Progressivo_Giornaliero!I33</f>
        <v>-79</v>
      </c>
      <c r="I21">
        <f>Progressivo_Giornaliero!J33</f>
        <v>4901.95</v>
      </c>
      <c r="J21">
        <f>Progressivo_Giornaliero!K33</f>
        <v>1235.83</v>
      </c>
      <c r="K21">
        <f>Progressivo_Giornaliero!L33</f>
        <v>680.8466927835052</v>
      </c>
      <c r="L21">
        <f>Progressivo_Giornaliero!M33</f>
        <v>456.57000000000022</v>
      </c>
      <c r="M21">
        <f>Progressivo_Giornaliero!N33</f>
        <v>334.26999999999992</v>
      </c>
      <c r="N21">
        <f>Progressivo_Giornaliero!O33</f>
        <v>0</v>
      </c>
      <c r="O21">
        <f>Progressivo_Giornaliero!P33</f>
        <v>1</v>
      </c>
      <c r="P21">
        <f>Progressivo_Giornaliero!Q33</f>
        <v>1</v>
      </c>
      <c r="Q21">
        <f>Progressivo_Giornaliero!R33</f>
        <v>12</v>
      </c>
      <c r="R21">
        <f>Progressivo_Giornaliero!S33</f>
        <v>0</v>
      </c>
      <c r="S21">
        <f>Progressivo_Giornaliero!T33</f>
        <v>2</v>
      </c>
      <c r="T21">
        <f>Progressivo_Giornaliero!U33</f>
        <v>1</v>
      </c>
      <c r="U21">
        <f>Progressivo_Giornaliero!V33</f>
        <v>0</v>
      </c>
      <c r="V21">
        <f>Progressivo_Giornaliero!W33</f>
        <v>393.39</v>
      </c>
      <c r="W21">
        <f>Progressivo_Giornaliero!X33</f>
        <v>1662.81</v>
      </c>
      <c r="X21">
        <f>Progressivo_Giornaliero!Y33</f>
        <v>1388.42</v>
      </c>
      <c r="Y21">
        <f>Progressivo_Giornaliero!Z33</f>
        <v>1345.98</v>
      </c>
    </row>
    <row r="22" spans="1:25">
      <c r="A22" t="str">
        <f>MID(Progressivo_Giornaliero!C34,5,30)</f>
        <v>MILANO EST</v>
      </c>
      <c r="B22" t="str">
        <f>Progressivo_Giornaliero!B34</f>
        <v>AREA 1 - Milano &amp; Surroundings</v>
      </c>
      <c r="C22">
        <f>Progressivo_Giornaliero!D34</f>
        <v>44545.169999999947</v>
      </c>
      <c r="D22">
        <f>Progressivo_Giornaliero!E34</f>
        <v>54018.889999999992</v>
      </c>
      <c r="E22">
        <f>Progressivo_Giornaliero!F34</f>
        <v>-9473.7200000000375</v>
      </c>
      <c r="F22">
        <f>Progressivo_Giornaliero!G34</f>
        <v>728</v>
      </c>
      <c r="G22">
        <f>Progressivo_Giornaliero!H34</f>
        <v>760</v>
      </c>
      <c r="H22">
        <f>Progressivo_Giornaliero!I34</f>
        <v>-32</v>
      </c>
      <c r="I22">
        <f>Progressivo_Giornaliero!J34</f>
        <v>4626.4599999999991</v>
      </c>
      <c r="J22">
        <f>Progressivo_Giornaliero!K34</f>
        <v>2502.75</v>
      </c>
      <c r="K22">
        <f>Progressivo_Giornaliero!L34</f>
        <v>1375.285728725773</v>
      </c>
      <c r="L22">
        <f>Progressivo_Giornaliero!M34</f>
        <v>624.87</v>
      </c>
      <c r="M22">
        <f>Progressivo_Giornaliero!N34</f>
        <v>545.75999999999988</v>
      </c>
      <c r="N22">
        <f>Progressivo_Giornaliero!O34</f>
        <v>0</v>
      </c>
      <c r="O22">
        <f>Progressivo_Giornaliero!P34</f>
        <v>10</v>
      </c>
      <c r="P22">
        <f>Progressivo_Giornaliero!Q34</f>
        <v>5</v>
      </c>
      <c r="Q22">
        <f>Progressivo_Giornaliero!R34</f>
        <v>11</v>
      </c>
      <c r="R22">
        <f>Progressivo_Giornaliero!S34</f>
        <v>0</v>
      </c>
      <c r="S22">
        <f>Progressivo_Giornaliero!T34</f>
        <v>2</v>
      </c>
      <c r="T22">
        <f>Progressivo_Giornaliero!U34</f>
        <v>4</v>
      </c>
      <c r="U22">
        <f>Progressivo_Giornaliero!V34</f>
        <v>1</v>
      </c>
      <c r="V22">
        <f>Progressivo_Giornaliero!W34</f>
        <v>458.86999999999989</v>
      </c>
      <c r="W22">
        <f>Progressivo_Giornaliero!X34</f>
        <v>1372.73</v>
      </c>
      <c r="X22">
        <f>Progressivo_Giornaliero!Y34</f>
        <v>679.36000000000013</v>
      </c>
      <c r="Y22">
        <f>Progressivo_Giornaliero!Z34</f>
        <v>1980.649999999999</v>
      </c>
    </row>
    <row r="23" spans="1:25">
      <c r="A23" t="str">
        <f>MID(Progressivo_Giornaliero!C35,5,30)</f>
        <v>LECCE</v>
      </c>
      <c r="B23" t="str">
        <f>Progressivo_Giornaliero!B35</f>
        <v>AREA 6 - Sud</v>
      </c>
      <c r="C23">
        <f>Progressivo_Giornaliero!D35</f>
        <v>44017.12999999999</v>
      </c>
      <c r="D23">
        <f>Progressivo_Giornaliero!E35</f>
        <v>44514.619999999937</v>
      </c>
      <c r="E23">
        <f>Progressivo_Giornaliero!F35</f>
        <v>-497.48999999995431</v>
      </c>
      <c r="F23">
        <f>Progressivo_Giornaliero!G35</f>
        <v>1720</v>
      </c>
      <c r="G23">
        <f>Progressivo_Giornaliero!H35</f>
        <v>0</v>
      </c>
      <c r="H23">
        <f>Progressivo_Giornaliero!I35</f>
        <v>1720</v>
      </c>
      <c r="I23">
        <f>Progressivo_Giornaliero!J35</f>
        <v>3788.4599999999969</v>
      </c>
      <c r="J23">
        <f>Progressivo_Giornaliero!K35</f>
        <v>2825.7999999999988</v>
      </c>
      <c r="K23">
        <f>Progressivo_Giornaliero!L35</f>
        <v>1495.4063124543579</v>
      </c>
      <c r="L23">
        <f>Progressivo_Giornaliero!M35</f>
        <v>616.30000000000018</v>
      </c>
      <c r="M23">
        <f>Progressivo_Giornaliero!N35</f>
        <v>475.09</v>
      </c>
      <c r="N23">
        <f>Progressivo_Giornaliero!O35</f>
        <v>0</v>
      </c>
      <c r="O23">
        <f>Progressivo_Giornaliero!P35</f>
        <v>2</v>
      </c>
      <c r="P23">
        <f>Progressivo_Giornaliero!Q35</f>
        <v>1</v>
      </c>
      <c r="Q23">
        <f>Progressivo_Giornaliero!R35</f>
        <v>18</v>
      </c>
      <c r="R23">
        <f>Progressivo_Giornaliero!S35</f>
        <v>0</v>
      </c>
      <c r="S23">
        <f>Progressivo_Giornaliero!T35</f>
        <v>1</v>
      </c>
      <c r="T23">
        <f>Progressivo_Giornaliero!U35</f>
        <v>3</v>
      </c>
      <c r="U23">
        <f>Progressivo_Giornaliero!V35</f>
        <v>0</v>
      </c>
      <c r="V23">
        <f>Progressivo_Giornaliero!W35</f>
        <v>204.82</v>
      </c>
      <c r="W23">
        <f>Progressivo_Giornaliero!X35</f>
        <v>632.89</v>
      </c>
      <c r="X23">
        <f>Progressivo_Giornaliero!Y35</f>
        <v>152.34</v>
      </c>
      <c r="Y23">
        <f>Progressivo_Giornaliero!Z35</f>
        <v>2117.2999999999988</v>
      </c>
    </row>
    <row r="24" spans="1:25">
      <c r="A24" t="str">
        <f>MID(Progressivo_Giornaliero!C36,5,30)</f>
        <v>MILANO CITTA' 1</v>
      </c>
      <c r="B24" t="str">
        <f>Progressivo_Giornaliero!B36</f>
        <v>AREA 1 - Milano &amp; Surroundings</v>
      </c>
      <c r="C24">
        <f>Progressivo_Giornaliero!D36</f>
        <v>43599.119999999959</v>
      </c>
      <c r="D24">
        <f>Progressivo_Giornaliero!E36</f>
        <v>70796.33000000006</v>
      </c>
      <c r="E24">
        <f>Progressivo_Giornaliero!F36</f>
        <v>-27197.210000000101</v>
      </c>
      <c r="F24">
        <f>Progressivo_Giornaliero!G36</f>
        <v>863</v>
      </c>
      <c r="G24">
        <f>Progressivo_Giornaliero!H36</f>
        <v>1110</v>
      </c>
      <c r="H24">
        <f>Progressivo_Giornaliero!I36</f>
        <v>-247</v>
      </c>
      <c r="I24">
        <f>Progressivo_Giornaliero!J36</f>
        <v>4931.2200000000012</v>
      </c>
      <c r="J24">
        <f>Progressivo_Giornaliero!K36</f>
        <v>2880.6899999999978</v>
      </c>
      <c r="K24">
        <f>Progressivo_Giornaliero!L36</f>
        <v>1612.072332182192</v>
      </c>
      <c r="L24">
        <f>Progressivo_Giornaliero!M36</f>
        <v>826.45000000000039</v>
      </c>
      <c r="M24">
        <f>Progressivo_Giornaliero!N36</f>
        <v>681.36</v>
      </c>
      <c r="N24">
        <f>Progressivo_Giornaliero!O36</f>
        <v>2</v>
      </c>
      <c r="O24">
        <f>Progressivo_Giornaliero!P36</f>
        <v>6</v>
      </c>
      <c r="P24">
        <f>Progressivo_Giornaliero!Q36</f>
        <v>3</v>
      </c>
      <c r="Q24">
        <f>Progressivo_Giornaliero!R36</f>
        <v>17</v>
      </c>
      <c r="R24">
        <f>Progressivo_Giornaliero!S36</f>
        <v>2</v>
      </c>
      <c r="S24">
        <f>Progressivo_Giornaliero!T36</f>
        <v>1</v>
      </c>
      <c r="T24">
        <f>Progressivo_Giornaliero!U36</f>
        <v>0</v>
      </c>
      <c r="U24">
        <f>Progressivo_Giornaliero!V36</f>
        <v>2</v>
      </c>
      <c r="V24">
        <f>Progressivo_Giornaliero!W36</f>
        <v>475.35</v>
      </c>
      <c r="W24">
        <f>Progressivo_Giornaliero!X36</f>
        <v>468.79</v>
      </c>
      <c r="X24">
        <f>Progressivo_Giornaliero!Y36</f>
        <v>371.05</v>
      </c>
      <c r="Y24">
        <f>Progressivo_Giornaliero!Z36</f>
        <v>2524.4399999999991</v>
      </c>
    </row>
    <row r="25" spans="1:25">
      <c r="A25" t="str">
        <f>MID(Progressivo_Giornaliero!C37,5,30)</f>
        <v>BERGAMO 2</v>
      </c>
      <c r="B25" t="str">
        <f>Progressivo_Giornaliero!B37</f>
        <v>AREA 1 - Milano &amp; Surroundings</v>
      </c>
      <c r="C25">
        <f>Progressivo_Giornaliero!D37</f>
        <v>43426.559999999998</v>
      </c>
      <c r="D25">
        <f>Progressivo_Giornaliero!E37</f>
        <v>28099.98999999998</v>
      </c>
      <c r="E25">
        <f>Progressivo_Giornaliero!F37</f>
        <v>15326.570000000011</v>
      </c>
      <c r="F25">
        <f>Progressivo_Giornaliero!G37</f>
        <v>1856</v>
      </c>
      <c r="G25">
        <f>Progressivo_Giornaliero!H37</f>
        <v>1599</v>
      </c>
      <c r="H25">
        <f>Progressivo_Giornaliero!I37</f>
        <v>257</v>
      </c>
      <c r="I25">
        <f>Progressivo_Giornaliero!J37</f>
        <v>4573.0399999999972</v>
      </c>
      <c r="J25">
        <f>Progressivo_Giornaliero!K37</f>
        <v>2563.7899999999991</v>
      </c>
      <c r="K25">
        <f>Progressivo_Giornaliero!L37</f>
        <v>1394.343131550813</v>
      </c>
      <c r="L25">
        <f>Progressivo_Giornaliero!M37</f>
        <v>470.38999999999987</v>
      </c>
      <c r="M25">
        <f>Progressivo_Giornaliero!N37</f>
        <v>366.04</v>
      </c>
      <c r="N25">
        <f>Progressivo_Giornaliero!O37</f>
        <v>0</v>
      </c>
      <c r="O25">
        <f>Progressivo_Giornaliero!P37</f>
        <v>5</v>
      </c>
      <c r="P25">
        <f>Progressivo_Giornaliero!Q37</f>
        <v>3</v>
      </c>
      <c r="Q25">
        <f>Progressivo_Giornaliero!R37</f>
        <v>15</v>
      </c>
      <c r="R25">
        <f>Progressivo_Giornaliero!S37</f>
        <v>0</v>
      </c>
      <c r="S25">
        <f>Progressivo_Giornaliero!T37</f>
        <v>1</v>
      </c>
      <c r="T25">
        <f>Progressivo_Giornaliero!U37</f>
        <v>1</v>
      </c>
      <c r="U25">
        <f>Progressivo_Giornaliero!V37</f>
        <v>0</v>
      </c>
      <c r="V25">
        <f>Progressivo_Giornaliero!W37</f>
        <v>98.35</v>
      </c>
      <c r="W25">
        <f>Progressivo_Giornaliero!X37</f>
        <v>1761.04</v>
      </c>
      <c r="X25">
        <f>Progressivo_Giornaliero!Y37</f>
        <v>39.14</v>
      </c>
      <c r="Y25">
        <f>Progressivo_Giornaliero!Z37</f>
        <v>1044.25</v>
      </c>
    </row>
    <row r="26" spans="1:25">
      <c r="A26" t="str">
        <f>MID(Progressivo_Giornaliero!C38,5,30)</f>
        <v>PORDENONE</v>
      </c>
      <c r="B26" t="str">
        <f>Progressivo_Giornaliero!B38</f>
        <v>AREA 2 - Nord Est</v>
      </c>
      <c r="C26">
        <f>Progressivo_Giornaliero!D38</f>
        <v>42250.49</v>
      </c>
      <c r="D26">
        <f>Progressivo_Giornaliero!E38</f>
        <v>30088.78</v>
      </c>
      <c r="E26">
        <f>Progressivo_Giornaliero!F38</f>
        <v>12161.71</v>
      </c>
      <c r="F26">
        <f>Progressivo_Giornaliero!G38</f>
        <v>596</v>
      </c>
      <c r="G26">
        <f>Progressivo_Giornaliero!H38</f>
        <v>600</v>
      </c>
      <c r="H26">
        <f>Progressivo_Giornaliero!I38</f>
        <v>-4</v>
      </c>
      <c r="I26">
        <f>Progressivo_Giornaliero!J38</f>
        <v>3362.09</v>
      </c>
      <c r="J26">
        <f>Progressivo_Giornaliero!K38</f>
        <v>2529.79</v>
      </c>
      <c r="K26">
        <f>Progressivo_Giornaliero!L38</f>
        <v>1368.716388519588</v>
      </c>
      <c r="L26">
        <f>Progressivo_Giornaliero!M38</f>
        <v>393.84999999999991</v>
      </c>
      <c r="M26">
        <f>Progressivo_Giornaliero!N38</f>
        <v>253.42</v>
      </c>
      <c r="N26">
        <f>Progressivo_Giornaliero!O38</f>
        <v>0</v>
      </c>
      <c r="O26">
        <f>Progressivo_Giornaliero!P38</f>
        <v>2</v>
      </c>
      <c r="P26">
        <f>Progressivo_Giornaliero!Q38</f>
        <v>1</v>
      </c>
      <c r="Q26">
        <f>Progressivo_Giornaliero!R38</f>
        <v>14</v>
      </c>
      <c r="R26">
        <f>Progressivo_Giornaliero!S38</f>
        <v>1</v>
      </c>
      <c r="S26">
        <f>Progressivo_Giornaliero!T38</f>
        <v>1</v>
      </c>
      <c r="T26">
        <f>Progressivo_Giornaliero!U38</f>
        <v>0</v>
      </c>
      <c r="U26">
        <f>Progressivo_Giornaliero!V38</f>
        <v>0</v>
      </c>
      <c r="V26">
        <f>Progressivo_Giornaliero!W38</f>
        <v>90.15</v>
      </c>
      <c r="W26">
        <f>Progressivo_Giornaliero!X38</f>
        <v>1016.24</v>
      </c>
      <c r="X26">
        <f>Progressivo_Giornaliero!Y38</f>
        <v>327.81</v>
      </c>
      <c r="Y26">
        <f>Progressivo_Giornaliero!Z38</f>
        <v>730.95000000000039</v>
      </c>
    </row>
    <row r="27" spans="1:25">
      <c r="A27" t="str">
        <f>MID(Progressivo_Giornaliero!C39,5,30)</f>
        <v>GALLARATE</v>
      </c>
      <c r="B27" t="str">
        <f>Progressivo_Giornaliero!B39</f>
        <v>AREA 3 - Nord Ovest</v>
      </c>
      <c r="C27">
        <f>Progressivo_Giornaliero!D39</f>
        <v>42149.490000000013</v>
      </c>
      <c r="D27">
        <f>Progressivo_Giornaliero!E39</f>
        <v>54605.58000000006</v>
      </c>
      <c r="E27">
        <f>Progressivo_Giornaliero!F39</f>
        <v>-12456.090000000049</v>
      </c>
      <c r="F27">
        <f>Progressivo_Giornaliero!G39</f>
        <v>963</v>
      </c>
      <c r="G27">
        <f>Progressivo_Giornaliero!H39</f>
        <v>986</v>
      </c>
      <c r="H27">
        <f>Progressivo_Giornaliero!I39</f>
        <v>-23</v>
      </c>
      <c r="I27">
        <f>Progressivo_Giornaliero!J39</f>
        <v>4567.0899999999992</v>
      </c>
      <c r="J27">
        <f>Progressivo_Giornaliero!K39</f>
        <v>2155.71</v>
      </c>
      <c r="K27">
        <f>Progressivo_Giornaliero!L39</f>
        <v>1169.242771134021</v>
      </c>
      <c r="L27">
        <f>Progressivo_Giornaliero!M39</f>
        <v>472.73</v>
      </c>
      <c r="M27">
        <f>Progressivo_Giornaliero!N39</f>
        <v>369.3599999999999</v>
      </c>
      <c r="N27">
        <f>Progressivo_Giornaliero!O39</f>
        <v>0</v>
      </c>
      <c r="O27">
        <f>Progressivo_Giornaliero!P39</f>
        <v>9</v>
      </c>
      <c r="P27">
        <f>Progressivo_Giornaliero!Q39</f>
        <v>5</v>
      </c>
      <c r="Q27">
        <f>Progressivo_Giornaliero!R39</f>
        <v>9</v>
      </c>
      <c r="R27">
        <f>Progressivo_Giornaliero!S39</f>
        <v>0</v>
      </c>
      <c r="S27">
        <f>Progressivo_Giornaliero!T39</f>
        <v>2</v>
      </c>
      <c r="T27">
        <f>Progressivo_Giornaliero!U39</f>
        <v>1</v>
      </c>
      <c r="U27">
        <f>Progressivo_Giornaliero!V39</f>
        <v>0</v>
      </c>
      <c r="V27">
        <f>Progressivo_Giornaliero!W39</f>
        <v>159.82</v>
      </c>
      <c r="W27">
        <f>Progressivo_Giornaliero!X39</f>
        <v>1417.06</v>
      </c>
      <c r="X27">
        <f>Progressivo_Giornaliero!Y39</f>
        <v>658.63999999999987</v>
      </c>
      <c r="Y27">
        <f>Progressivo_Giornaliero!Z39</f>
        <v>2331.2399999999998</v>
      </c>
    </row>
    <row r="28" spans="1:25">
      <c r="A28" t="str">
        <f>MID(Progressivo_Giornaliero!C40,5,30)</f>
        <v>ALESSANDRIA</v>
      </c>
      <c r="B28" t="str">
        <f>Progressivo_Giornaliero!B40</f>
        <v>AREA 3 - Nord Ovest</v>
      </c>
      <c r="C28">
        <f>Progressivo_Giornaliero!D40</f>
        <v>39456.230000000003</v>
      </c>
      <c r="D28">
        <f>Progressivo_Giornaliero!E40</f>
        <v>28195.929999999978</v>
      </c>
      <c r="E28">
        <f>Progressivo_Giornaliero!F40</f>
        <v>11260.300000000019</v>
      </c>
      <c r="F28">
        <f>Progressivo_Giornaliero!G40</f>
        <v>828</v>
      </c>
      <c r="G28">
        <f>Progressivo_Giornaliero!H40</f>
        <v>688</v>
      </c>
      <c r="H28">
        <f>Progressivo_Giornaliero!I40</f>
        <v>140</v>
      </c>
      <c r="I28">
        <f>Progressivo_Giornaliero!J40</f>
        <v>3520.1299999999978</v>
      </c>
      <c r="J28">
        <f>Progressivo_Giornaliero!K40</f>
        <v>2915.699999999998</v>
      </c>
      <c r="K28">
        <f>Progressivo_Giornaliero!L40</f>
        <v>1592.4011583254089</v>
      </c>
      <c r="L28">
        <f>Progressivo_Giornaliero!M40</f>
        <v>455.83000000000033</v>
      </c>
      <c r="M28">
        <f>Progressivo_Giornaliero!N40</f>
        <v>331.45999999999981</v>
      </c>
      <c r="N28">
        <f>Progressivo_Giornaliero!O40</f>
        <v>0</v>
      </c>
      <c r="O28">
        <f>Progressivo_Giornaliero!P40</f>
        <v>2</v>
      </c>
      <c r="P28">
        <f>Progressivo_Giornaliero!Q40</f>
        <v>1</v>
      </c>
      <c r="Q28">
        <f>Progressivo_Giornaliero!R40</f>
        <v>18</v>
      </c>
      <c r="R28">
        <f>Progressivo_Giornaliero!S40</f>
        <v>0</v>
      </c>
      <c r="S28">
        <f>Progressivo_Giornaliero!T40</f>
        <v>10</v>
      </c>
      <c r="T28">
        <f>Progressivo_Giornaliero!U40</f>
        <v>0</v>
      </c>
      <c r="U28">
        <f>Progressivo_Giornaliero!V40</f>
        <v>0</v>
      </c>
      <c r="V28">
        <f>Progressivo_Giornaliero!W40</f>
        <v>147.13999999999999</v>
      </c>
      <c r="W28">
        <f>Progressivo_Giornaliero!X40</f>
        <v>603.49</v>
      </c>
      <c r="X28">
        <f>Progressivo_Giornaliero!Y40</f>
        <v>157.19</v>
      </c>
      <c r="Y28">
        <f>Progressivo_Giornaliero!Z40</f>
        <v>829.11000000000024</v>
      </c>
    </row>
    <row r="29" spans="1:25">
      <c r="A29" t="str">
        <f>MID(Progressivo_Giornaliero!C41,5,30)</f>
        <v>FIRENZE NOVOLI</v>
      </c>
      <c r="B29" t="str">
        <f>Progressivo_Giornaliero!B41</f>
        <v>AREA 5 - Tirrenica &amp; Sicilia</v>
      </c>
      <c r="C29">
        <f>Progressivo_Giornaliero!D41</f>
        <v>39159.680000000029</v>
      </c>
      <c r="D29">
        <f>Progressivo_Giornaliero!E41</f>
        <v>35736.249999999964</v>
      </c>
      <c r="E29">
        <f>Progressivo_Giornaliero!F41</f>
        <v>3423.4300000000731</v>
      </c>
      <c r="F29">
        <f>Progressivo_Giornaliero!G41</f>
        <v>1442</v>
      </c>
      <c r="G29">
        <f>Progressivo_Giornaliero!H41</f>
        <v>1422</v>
      </c>
      <c r="H29">
        <f>Progressivo_Giornaliero!I41</f>
        <v>20</v>
      </c>
      <c r="I29">
        <f>Progressivo_Giornaliero!J41</f>
        <v>4525.71</v>
      </c>
      <c r="J29">
        <f>Progressivo_Giornaliero!K41</f>
        <v>2472.7399999999998</v>
      </c>
      <c r="K29">
        <f>Progressivo_Giornaliero!L41</f>
        <v>1350.591910672915</v>
      </c>
      <c r="L29">
        <f>Progressivo_Giornaliero!M41</f>
        <v>711.48000000000025</v>
      </c>
      <c r="M29">
        <f>Progressivo_Giornaliero!N41</f>
        <v>502.4099999999998</v>
      </c>
      <c r="N29">
        <f>Progressivo_Giornaliero!O41</f>
        <v>2</v>
      </c>
      <c r="O29">
        <f>Progressivo_Giornaliero!P41</f>
        <v>2</v>
      </c>
      <c r="P29">
        <f>Progressivo_Giornaliero!Q41</f>
        <v>1</v>
      </c>
      <c r="Q29">
        <f>Progressivo_Giornaliero!R41</f>
        <v>25</v>
      </c>
      <c r="R29">
        <f>Progressivo_Giornaliero!S41</f>
        <v>1</v>
      </c>
      <c r="S29">
        <f>Progressivo_Giornaliero!T41</f>
        <v>1</v>
      </c>
      <c r="T29">
        <f>Progressivo_Giornaliero!U41</f>
        <v>0</v>
      </c>
      <c r="U29">
        <f>Progressivo_Giornaliero!V41</f>
        <v>0</v>
      </c>
      <c r="V29">
        <f>Progressivo_Giornaliero!W41</f>
        <v>319.60000000000002</v>
      </c>
      <c r="W29">
        <f>Progressivo_Giornaliero!X41</f>
        <v>980.32</v>
      </c>
      <c r="X29">
        <f>Progressivo_Giornaliero!Y41</f>
        <v>932.83</v>
      </c>
      <c r="Y29">
        <f>Progressivo_Giornaliero!Z41</f>
        <v>2650.6899999999991</v>
      </c>
    </row>
    <row r="30" spans="1:25">
      <c r="A30" t="str">
        <f>MID(Progressivo_Giornaliero!C42,5,30)</f>
        <v>FIRENZE 1</v>
      </c>
      <c r="B30" t="str">
        <f>Progressivo_Giornaliero!B42</f>
        <v>AREA 5 - Tirrenica &amp; Sicilia</v>
      </c>
      <c r="C30">
        <f>Progressivo_Giornaliero!D42</f>
        <v>39059.169999999947</v>
      </c>
      <c r="D30">
        <f>Progressivo_Giornaliero!E42</f>
        <v>40440.759999999987</v>
      </c>
      <c r="E30">
        <f>Progressivo_Giornaliero!F42</f>
        <v>-1381.5900000000329</v>
      </c>
      <c r="F30">
        <f>Progressivo_Giornaliero!G42</f>
        <v>1916</v>
      </c>
      <c r="G30">
        <f>Progressivo_Giornaliero!H42</f>
        <v>1800</v>
      </c>
      <c r="H30">
        <f>Progressivo_Giornaliero!I42</f>
        <v>116</v>
      </c>
      <c r="I30">
        <f>Progressivo_Giornaliero!J42</f>
        <v>4393.1999999999989</v>
      </c>
      <c r="J30">
        <f>Progressivo_Giornaliero!K42</f>
        <v>2285.6799999999989</v>
      </c>
      <c r="K30">
        <f>Progressivo_Giornaliero!L42</f>
        <v>1230.508127835051</v>
      </c>
      <c r="L30">
        <f>Progressivo_Giornaliero!M42</f>
        <v>544.9799999999999</v>
      </c>
      <c r="M30">
        <f>Progressivo_Giornaliero!N42</f>
        <v>405.4899999999999</v>
      </c>
      <c r="N30">
        <f>Progressivo_Giornaliero!O42</f>
        <v>2</v>
      </c>
      <c r="O30">
        <f>Progressivo_Giornaliero!P42</f>
        <v>2</v>
      </c>
      <c r="P30">
        <f>Progressivo_Giornaliero!Q42</f>
        <v>1</v>
      </c>
      <c r="Q30">
        <f>Progressivo_Giornaliero!R42</f>
        <v>20</v>
      </c>
      <c r="R30">
        <f>Progressivo_Giornaliero!S42</f>
        <v>0</v>
      </c>
      <c r="S30">
        <f>Progressivo_Giornaliero!T42</f>
        <v>6</v>
      </c>
      <c r="T30">
        <f>Progressivo_Giornaliero!U42</f>
        <v>0</v>
      </c>
      <c r="U30">
        <f>Progressivo_Giornaliero!V42</f>
        <v>0</v>
      </c>
      <c r="V30">
        <f>Progressivo_Giornaliero!W42</f>
        <v>55.73</v>
      </c>
      <c r="W30">
        <f>Progressivo_Giornaliero!X42</f>
        <v>994.84999999999991</v>
      </c>
      <c r="X30">
        <f>Progressivo_Giornaliero!Y42</f>
        <v>51.59</v>
      </c>
      <c r="Y30">
        <f>Progressivo_Giornaliero!Z42</f>
        <v>1966.849999999999</v>
      </c>
    </row>
    <row r="31" spans="1:25">
      <c r="A31" t="str">
        <f>MID(Progressivo_Giornaliero!C43,5,30)</f>
        <v>RESCALDINA</v>
      </c>
      <c r="B31" t="str">
        <f>Progressivo_Giornaliero!B43</f>
        <v>AREA 3 - Nord Ovest</v>
      </c>
      <c r="C31">
        <f>Progressivo_Giornaliero!D43</f>
        <v>38003.910000000018</v>
      </c>
      <c r="D31">
        <f>Progressivo_Giornaliero!E43</f>
        <v>33072.579999999987</v>
      </c>
      <c r="E31">
        <f>Progressivo_Giornaliero!F43</f>
        <v>4931.3300000000309</v>
      </c>
      <c r="F31">
        <f>Progressivo_Giornaliero!G43</f>
        <v>1269</v>
      </c>
      <c r="G31">
        <f>Progressivo_Giornaliero!H43</f>
        <v>991</v>
      </c>
      <c r="H31">
        <f>Progressivo_Giornaliero!I43</f>
        <v>278</v>
      </c>
      <c r="I31">
        <f>Progressivo_Giornaliero!J43</f>
        <v>2858.0499999999988</v>
      </c>
      <c r="J31">
        <f>Progressivo_Giornaliero!K43</f>
        <v>2007.8</v>
      </c>
      <c r="K31">
        <f>Progressivo_Giornaliero!L43</f>
        <v>1100.563045590638</v>
      </c>
      <c r="L31">
        <f>Progressivo_Giornaliero!M43</f>
        <v>532.57000000000016</v>
      </c>
      <c r="M31">
        <f>Progressivo_Giornaliero!N43</f>
        <v>401.85999999999979</v>
      </c>
      <c r="N31">
        <f>Progressivo_Giornaliero!O43</f>
        <v>0</v>
      </c>
      <c r="O31">
        <f>Progressivo_Giornaliero!P43</f>
        <v>2</v>
      </c>
      <c r="P31">
        <f>Progressivo_Giornaliero!Q43</f>
        <v>1</v>
      </c>
      <c r="Q31">
        <f>Progressivo_Giornaliero!R43</f>
        <v>16</v>
      </c>
      <c r="R31">
        <f>Progressivo_Giornaliero!S43</f>
        <v>1</v>
      </c>
      <c r="S31">
        <f>Progressivo_Giornaliero!T43</f>
        <v>8</v>
      </c>
      <c r="T31">
        <f>Progressivo_Giornaliero!U43</f>
        <v>1</v>
      </c>
      <c r="U31">
        <f>Progressivo_Giornaliero!V43</f>
        <v>0</v>
      </c>
      <c r="V31">
        <f>Progressivo_Giornaliero!W43</f>
        <v>426.18000000000012</v>
      </c>
      <c r="W31">
        <f>Progressivo_Giornaliero!X43</f>
        <v>2054.1999999999998</v>
      </c>
      <c r="X31">
        <f>Progressivo_Giornaliero!Y43</f>
        <v>1158.3699999999999</v>
      </c>
      <c r="Y31">
        <f>Progressivo_Giornaliero!Z43</f>
        <v>1665.04</v>
      </c>
    </row>
    <row r="32" spans="1:25">
      <c r="A32" t="str">
        <f>MID(Progressivo_Giornaliero!C44,5,30)</f>
        <v>PALERMO 1</v>
      </c>
      <c r="B32" t="str">
        <f>Progressivo_Giornaliero!B44</f>
        <v>AREA 5 - Tirrenica &amp; Sicilia</v>
      </c>
      <c r="C32">
        <f>Progressivo_Giornaliero!D44</f>
        <v>37806.760000000053</v>
      </c>
      <c r="D32">
        <f>Progressivo_Giornaliero!E44</f>
        <v>36757.93</v>
      </c>
      <c r="E32">
        <f>Progressivo_Giornaliero!F44</f>
        <v>1048.8300000000449</v>
      </c>
      <c r="F32">
        <f>Progressivo_Giornaliero!G44</f>
        <v>1926</v>
      </c>
      <c r="G32">
        <f>Progressivo_Giornaliero!H44</f>
        <v>1686</v>
      </c>
      <c r="H32">
        <f>Progressivo_Giornaliero!I44</f>
        <v>240</v>
      </c>
      <c r="I32">
        <f>Progressivo_Giornaliero!J44</f>
        <v>4636.74</v>
      </c>
      <c r="J32">
        <f>Progressivo_Giornaliero!K44</f>
        <v>3258.629999999996</v>
      </c>
      <c r="K32">
        <f>Progressivo_Giornaliero!L44</f>
        <v>1749.037877179381</v>
      </c>
      <c r="L32">
        <f>Progressivo_Giornaliero!M44</f>
        <v>690.94</v>
      </c>
      <c r="M32">
        <f>Progressivo_Giornaliero!N44</f>
        <v>508.6400000000001</v>
      </c>
      <c r="N32">
        <f>Progressivo_Giornaliero!O44</f>
        <v>0</v>
      </c>
      <c r="O32">
        <f>Progressivo_Giornaliero!P44</f>
        <v>2</v>
      </c>
      <c r="P32">
        <f>Progressivo_Giornaliero!Q44</f>
        <v>0</v>
      </c>
      <c r="Q32">
        <f>Progressivo_Giornaliero!R44</f>
        <v>22</v>
      </c>
      <c r="R32">
        <f>Progressivo_Giornaliero!S44</f>
        <v>1</v>
      </c>
      <c r="S32">
        <f>Progressivo_Giornaliero!T44</f>
        <v>2</v>
      </c>
      <c r="T32">
        <f>Progressivo_Giornaliero!U44</f>
        <v>1</v>
      </c>
      <c r="U32">
        <f>Progressivo_Giornaliero!V44</f>
        <v>0</v>
      </c>
      <c r="V32">
        <f>Progressivo_Giornaliero!W44</f>
        <v>90.15</v>
      </c>
      <c r="W32">
        <f>Progressivo_Giornaliero!X44</f>
        <v>980.3</v>
      </c>
      <c r="X32">
        <f>Progressivo_Giornaliero!Y44</f>
        <v>851.36</v>
      </c>
      <c r="Y32">
        <f>Progressivo_Giornaliero!Z44</f>
        <v>1270.74</v>
      </c>
    </row>
    <row r="33" spans="1:25">
      <c r="A33" t="str">
        <f>MID(Progressivo_Giornaliero!C45,5,30)</f>
        <v>MODENA</v>
      </c>
      <c r="B33" t="str">
        <f>Progressivo_Giornaliero!B45</f>
        <v>AREA 4 - Centro &amp; Sardegna</v>
      </c>
      <c r="C33">
        <f>Progressivo_Giornaliero!D45</f>
        <v>37705.280000000013</v>
      </c>
      <c r="D33">
        <f>Progressivo_Giornaliero!E45</f>
        <v>45170.089999999982</v>
      </c>
      <c r="E33">
        <f>Progressivo_Giornaliero!F45</f>
        <v>-7464.8099999999758</v>
      </c>
      <c r="F33">
        <f>Progressivo_Giornaliero!G45</f>
        <v>1363</v>
      </c>
      <c r="G33">
        <f>Progressivo_Giornaliero!H45</f>
        <v>1635</v>
      </c>
      <c r="H33">
        <f>Progressivo_Giornaliero!I45</f>
        <v>-272</v>
      </c>
      <c r="I33">
        <f>Progressivo_Giornaliero!J45</f>
        <v>3294.11</v>
      </c>
      <c r="J33">
        <f>Progressivo_Giornaliero!K45</f>
        <v>2730.7499999999991</v>
      </c>
      <c r="K33">
        <f>Progressivo_Giornaliero!L45</f>
        <v>1496.648494845361</v>
      </c>
      <c r="L33">
        <f>Progressivo_Giornaliero!M45</f>
        <v>584.60000000000014</v>
      </c>
      <c r="M33">
        <f>Progressivo_Giornaliero!N45</f>
        <v>422.53</v>
      </c>
      <c r="N33">
        <f>Progressivo_Giornaliero!O45</f>
        <v>0</v>
      </c>
      <c r="O33">
        <f>Progressivo_Giornaliero!P45</f>
        <v>4</v>
      </c>
      <c r="P33">
        <f>Progressivo_Giornaliero!Q45</f>
        <v>2</v>
      </c>
      <c r="Q33">
        <f>Progressivo_Giornaliero!R45</f>
        <v>17</v>
      </c>
      <c r="R33">
        <f>Progressivo_Giornaliero!S45</f>
        <v>0</v>
      </c>
      <c r="S33">
        <f>Progressivo_Giornaliero!T45</f>
        <v>3</v>
      </c>
      <c r="T33">
        <f>Progressivo_Giornaliero!U45</f>
        <v>2</v>
      </c>
      <c r="U33">
        <f>Progressivo_Giornaliero!V45</f>
        <v>1</v>
      </c>
      <c r="V33">
        <f>Progressivo_Giornaliero!W45</f>
        <v>98.34</v>
      </c>
      <c r="W33">
        <f>Progressivo_Giornaliero!X45</f>
        <v>137.47</v>
      </c>
      <c r="X33">
        <f>Progressivo_Giornaliero!Y45</f>
        <v>103.1</v>
      </c>
      <c r="Y33">
        <f>Progressivo_Giornaliero!Z45</f>
        <v>1162.3399999999999</v>
      </c>
    </row>
    <row r="34" spans="1:25">
      <c r="A34" t="str">
        <f>MID(Progressivo_Giornaliero!C46,5,30)</f>
        <v>SASSARI</v>
      </c>
      <c r="B34" t="str">
        <f>Progressivo_Giornaliero!B46</f>
        <v>AREA 4 - Centro &amp; Sardegna</v>
      </c>
      <c r="C34">
        <f>Progressivo_Giornaliero!D46</f>
        <v>37273.490000000013</v>
      </c>
      <c r="D34">
        <f>Progressivo_Giornaliero!E46</f>
        <v>38294.729999999967</v>
      </c>
      <c r="E34">
        <f>Progressivo_Giornaliero!F46</f>
        <v>-1021.239999999962</v>
      </c>
      <c r="F34">
        <f>Progressivo_Giornaliero!G46</f>
        <v>1383</v>
      </c>
      <c r="G34">
        <f>Progressivo_Giornaliero!H46</f>
        <v>1636</v>
      </c>
      <c r="H34">
        <f>Progressivo_Giornaliero!I46</f>
        <v>-253</v>
      </c>
      <c r="I34">
        <f>Progressivo_Giornaliero!J46</f>
        <v>4677.3399999999974</v>
      </c>
      <c r="J34">
        <f>Progressivo_Giornaliero!K46</f>
        <v>2572.7299999999991</v>
      </c>
      <c r="K34">
        <f>Progressivo_Giornaliero!L46</f>
        <v>1391.425390581443</v>
      </c>
      <c r="L34">
        <f>Progressivo_Giornaliero!M46</f>
        <v>529.15000000000009</v>
      </c>
      <c r="M34">
        <f>Progressivo_Giornaliero!N46</f>
        <v>366.50999999999982</v>
      </c>
      <c r="N34">
        <f>Progressivo_Giornaliero!O46</f>
        <v>1</v>
      </c>
      <c r="O34">
        <f>Progressivo_Giornaliero!P46</f>
        <v>1</v>
      </c>
      <c r="P34">
        <f>Progressivo_Giornaliero!Q46</f>
        <v>1</v>
      </c>
      <c r="Q34">
        <f>Progressivo_Giornaliero!R46</f>
        <v>19</v>
      </c>
      <c r="R34">
        <f>Progressivo_Giornaliero!S46</f>
        <v>1</v>
      </c>
      <c r="S34">
        <f>Progressivo_Giornaliero!T46</f>
        <v>3</v>
      </c>
      <c r="T34">
        <f>Progressivo_Giornaliero!U46</f>
        <v>0</v>
      </c>
      <c r="U34">
        <f>Progressivo_Giornaliero!V46</f>
        <v>0</v>
      </c>
      <c r="V34">
        <f>Progressivo_Giornaliero!W46</f>
        <v>196.72</v>
      </c>
      <c r="W34">
        <f>Progressivo_Giornaliero!X46</f>
        <v>66.620000000000061</v>
      </c>
      <c r="X34">
        <f>Progressivo_Giornaliero!Y46</f>
        <v>-198.2</v>
      </c>
      <c r="Y34">
        <f>Progressivo_Giornaliero!Z46</f>
        <v>1532.139999999999</v>
      </c>
    </row>
    <row r="35" spans="1:25">
      <c r="A35" t="str">
        <f>MID(Progressivo_Giornaliero!C47,5,30)</f>
        <v>TORINO 1</v>
      </c>
      <c r="B35" t="str">
        <f>Progressivo_Giornaliero!B47</f>
        <v>AREA 3 - Nord Ovest</v>
      </c>
      <c r="C35">
        <f>Progressivo_Giornaliero!D47</f>
        <v>36793.899999999972</v>
      </c>
      <c r="D35">
        <f>Progressivo_Giornaliero!E47</f>
        <v>43097.109999999957</v>
      </c>
      <c r="E35">
        <f>Progressivo_Giornaliero!F47</f>
        <v>-6303.2099999999919</v>
      </c>
      <c r="F35">
        <f>Progressivo_Giornaliero!G47</f>
        <v>2032</v>
      </c>
      <c r="G35">
        <f>Progressivo_Giornaliero!H47</f>
        <v>1803</v>
      </c>
      <c r="H35">
        <f>Progressivo_Giornaliero!I47</f>
        <v>229</v>
      </c>
      <c r="I35">
        <f>Progressivo_Giornaliero!J47</f>
        <v>4395.8900000000003</v>
      </c>
      <c r="J35">
        <f>Progressivo_Giornaliero!K47</f>
        <v>2161.690000000001</v>
      </c>
      <c r="K35">
        <f>Progressivo_Giornaliero!L47</f>
        <v>1154.1237443298969</v>
      </c>
      <c r="L35">
        <f>Progressivo_Giornaliero!M47</f>
        <v>605.62000000000035</v>
      </c>
      <c r="M35">
        <f>Progressivo_Giornaliero!N47</f>
        <v>465.78999999999962</v>
      </c>
      <c r="N35">
        <f>Progressivo_Giornaliero!O47</f>
        <v>0</v>
      </c>
      <c r="O35">
        <f>Progressivo_Giornaliero!P47</f>
        <v>8</v>
      </c>
      <c r="P35">
        <f>Progressivo_Giornaliero!Q47</f>
        <v>4</v>
      </c>
      <c r="Q35">
        <f>Progressivo_Giornaliero!R47</f>
        <v>18</v>
      </c>
      <c r="R35">
        <f>Progressivo_Giornaliero!S47</f>
        <v>0</v>
      </c>
      <c r="S35">
        <f>Progressivo_Giornaliero!T47</f>
        <v>3</v>
      </c>
      <c r="T35">
        <f>Progressivo_Giornaliero!U47</f>
        <v>0</v>
      </c>
      <c r="U35">
        <f>Progressivo_Giornaliero!V47</f>
        <v>0</v>
      </c>
      <c r="V35">
        <f>Progressivo_Giornaliero!W47</f>
        <v>0</v>
      </c>
      <c r="W35">
        <f>Progressivo_Giornaliero!X47</f>
        <v>407.15</v>
      </c>
      <c r="X35">
        <f>Progressivo_Giornaliero!Y47</f>
        <v>195.04</v>
      </c>
      <c r="Y35">
        <f>Progressivo_Giornaliero!Z47</f>
        <v>1491.689999999998</v>
      </c>
    </row>
    <row r="36" spans="1:25">
      <c r="A36" t="str">
        <f>MID(Progressivo_Giornaliero!C48,5,30)</f>
        <v>MARGHERA</v>
      </c>
      <c r="B36" t="str">
        <f>Progressivo_Giornaliero!B48</f>
        <v>AREA 2 - Nord Est</v>
      </c>
      <c r="C36">
        <f>Progressivo_Giornaliero!D48</f>
        <v>36583.840000000011</v>
      </c>
      <c r="D36">
        <f>Progressivo_Giornaliero!E48</f>
        <v>31098.03999999999</v>
      </c>
      <c r="E36">
        <f>Progressivo_Giornaliero!F48</f>
        <v>5485.8000000000247</v>
      </c>
      <c r="F36">
        <f>Progressivo_Giornaliero!G48</f>
        <v>1718</v>
      </c>
      <c r="G36">
        <f>Progressivo_Giornaliero!H48</f>
        <v>1528</v>
      </c>
      <c r="H36">
        <f>Progressivo_Giornaliero!I48</f>
        <v>190</v>
      </c>
      <c r="I36">
        <f>Progressivo_Giornaliero!J48</f>
        <v>3699.420000000001</v>
      </c>
      <c r="J36">
        <f>Progressivo_Giornaliero!K48</f>
        <v>565.91</v>
      </c>
      <c r="K36">
        <f>Progressivo_Giornaliero!L48</f>
        <v>305.1601319587628</v>
      </c>
      <c r="L36">
        <f>Progressivo_Giornaliero!M48</f>
        <v>562.45000000000016</v>
      </c>
      <c r="M36">
        <f>Progressivo_Giornaliero!N48</f>
        <v>426.3</v>
      </c>
      <c r="N36">
        <f>Progressivo_Giornaliero!O48</f>
        <v>0</v>
      </c>
      <c r="O36">
        <f>Progressivo_Giornaliero!P48</f>
        <v>2</v>
      </c>
      <c r="P36">
        <f>Progressivo_Giornaliero!Q48</f>
        <v>2</v>
      </c>
      <c r="Q36">
        <f>Progressivo_Giornaliero!R48</f>
        <v>7</v>
      </c>
      <c r="R36">
        <f>Progressivo_Giornaliero!S48</f>
        <v>0</v>
      </c>
      <c r="S36">
        <f>Progressivo_Giornaliero!T48</f>
        <v>0</v>
      </c>
      <c r="T36">
        <f>Progressivo_Giornaliero!U48</f>
        <v>1</v>
      </c>
      <c r="U36">
        <f>Progressivo_Giornaliero!V48</f>
        <v>0</v>
      </c>
      <c r="V36">
        <f>Progressivo_Giornaliero!W48</f>
        <v>0</v>
      </c>
      <c r="W36">
        <f>Progressivo_Giornaliero!X48</f>
        <v>956.13</v>
      </c>
      <c r="X36">
        <f>Progressivo_Giornaliero!Y48</f>
        <v>941.45</v>
      </c>
      <c r="Y36">
        <f>Progressivo_Giornaliero!Z48</f>
        <v>826.78000000000009</v>
      </c>
    </row>
    <row r="37" spans="1:25">
      <c r="A37" t="str">
        <f>MID(Progressivo_Giornaliero!C49,5,30)</f>
        <v>LUCCA</v>
      </c>
      <c r="B37" t="str">
        <f>Progressivo_Giornaliero!B49</f>
        <v>AREA 5 - Tirrenica &amp; Sicilia</v>
      </c>
      <c r="C37">
        <f>Progressivo_Giornaliero!D49</f>
        <v>35964.899999999987</v>
      </c>
      <c r="D37">
        <f>Progressivo_Giornaliero!E49</f>
        <v>34030.499999999993</v>
      </c>
      <c r="E37">
        <f>Progressivo_Giornaliero!F49</f>
        <v>1934.400000000001</v>
      </c>
      <c r="F37">
        <f>Progressivo_Giornaliero!G49</f>
        <v>808</v>
      </c>
      <c r="G37">
        <f>Progressivo_Giornaliero!H49</f>
        <v>762</v>
      </c>
      <c r="H37">
        <f>Progressivo_Giornaliero!I49</f>
        <v>46</v>
      </c>
      <c r="I37">
        <f>Progressivo_Giornaliero!J49</f>
        <v>2780.9599999999991</v>
      </c>
      <c r="J37">
        <f>Progressivo_Giornaliero!K49</f>
        <v>2314.73</v>
      </c>
      <c r="K37">
        <f>Progressivo_Giornaliero!L49</f>
        <v>1261.9874799432321</v>
      </c>
      <c r="L37">
        <f>Progressivo_Giornaliero!M49</f>
        <v>689.20000000000073</v>
      </c>
      <c r="M37">
        <f>Progressivo_Giornaliero!N49</f>
        <v>494.35999999999939</v>
      </c>
      <c r="N37">
        <f>Progressivo_Giornaliero!O49</f>
        <v>0</v>
      </c>
      <c r="O37">
        <f>Progressivo_Giornaliero!P49</f>
        <v>1</v>
      </c>
      <c r="P37">
        <f>Progressivo_Giornaliero!Q49</f>
        <v>1</v>
      </c>
      <c r="Q37">
        <f>Progressivo_Giornaliero!R49</f>
        <v>29</v>
      </c>
      <c r="R37">
        <f>Progressivo_Giornaliero!S49</f>
        <v>0</v>
      </c>
      <c r="S37">
        <f>Progressivo_Giornaliero!T49</f>
        <v>0</v>
      </c>
      <c r="T37">
        <f>Progressivo_Giornaliero!U49</f>
        <v>1</v>
      </c>
      <c r="U37">
        <f>Progressivo_Giornaliero!V49</f>
        <v>0</v>
      </c>
      <c r="V37">
        <f>Progressivo_Giornaliero!W49</f>
        <v>284.61</v>
      </c>
      <c r="W37">
        <f>Progressivo_Giornaliero!X49</f>
        <v>981.5899999999998</v>
      </c>
      <c r="X37">
        <f>Progressivo_Giornaliero!Y49</f>
        <v>172.23</v>
      </c>
      <c r="Y37">
        <f>Progressivo_Giornaliero!Z49</f>
        <v>2735.659999999998</v>
      </c>
    </row>
    <row r="38" spans="1:25">
      <c r="A38" t="str">
        <f>MID(Progressivo_Giornaliero!C50,5,30)</f>
        <v>RIMINI NORD</v>
      </c>
      <c r="B38" t="str">
        <f>Progressivo_Giornaliero!B50</f>
        <v>AREA 4 - Centro &amp; Sardegna</v>
      </c>
      <c r="C38">
        <f>Progressivo_Giornaliero!D50</f>
        <v>35885.080000000009</v>
      </c>
      <c r="D38">
        <f>Progressivo_Giornaliero!E50</f>
        <v>42617.390000000007</v>
      </c>
      <c r="E38">
        <f>Progressivo_Giornaliero!F50</f>
        <v>-6732.3099999999977</v>
      </c>
      <c r="F38">
        <f>Progressivo_Giornaliero!G50</f>
        <v>912</v>
      </c>
      <c r="G38">
        <f>Progressivo_Giornaliero!H50</f>
        <v>926</v>
      </c>
      <c r="H38">
        <f>Progressivo_Giornaliero!I50</f>
        <v>-14</v>
      </c>
      <c r="I38">
        <f>Progressivo_Giornaliero!J50</f>
        <v>2850.1899999999991</v>
      </c>
      <c r="J38">
        <f>Progressivo_Giornaliero!K50</f>
        <v>3212.679999999998</v>
      </c>
      <c r="K38">
        <f>Progressivo_Giornaliero!L50</f>
        <v>1727.471450211809</v>
      </c>
      <c r="L38">
        <f>Progressivo_Giornaliero!M50</f>
        <v>208.15</v>
      </c>
      <c r="M38">
        <f>Progressivo_Giornaliero!N50</f>
        <v>140.61000000000001</v>
      </c>
      <c r="N38">
        <f>Progressivo_Giornaliero!O50</f>
        <v>0</v>
      </c>
      <c r="O38">
        <f>Progressivo_Giornaliero!P50</f>
        <v>1</v>
      </c>
      <c r="P38">
        <f>Progressivo_Giornaliero!Q50</f>
        <v>1</v>
      </c>
      <c r="Q38">
        <f>Progressivo_Giornaliero!R50</f>
        <v>6</v>
      </c>
      <c r="R38">
        <f>Progressivo_Giornaliero!S50</f>
        <v>0</v>
      </c>
      <c r="S38">
        <f>Progressivo_Giornaliero!T50</f>
        <v>3</v>
      </c>
      <c r="T38">
        <f>Progressivo_Giornaliero!U50</f>
        <v>0</v>
      </c>
      <c r="U38">
        <f>Progressivo_Giornaliero!V50</f>
        <v>4</v>
      </c>
      <c r="V38">
        <f>Progressivo_Giornaliero!W50</f>
        <v>188.51</v>
      </c>
      <c r="W38">
        <f>Progressivo_Giornaliero!X50</f>
        <v>215.4</v>
      </c>
      <c r="X38">
        <f>Progressivo_Giornaliero!Y50</f>
        <v>182.69</v>
      </c>
      <c r="Y38">
        <f>Progressivo_Giornaliero!Z50</f>
        <v>2380.42</v>
      </c>
    </row>
    <row r="39" spans="1:25">
      <c r="A39" t="str">
        <f>MID(Progressivo_Giornaliero!C51,5,30)</f>
        <v>PARMA</v>
      </c>
      <c r="B39" t="str">
        <f>Progressivo_Giornaliero!B51</f>
        <v>AREA 4 - Centro &amp; Sardegna</v>
      </c>
      <c r="C39">
        <f>Progressivo_Giornaliero!D51</f>
        <v>35308.759999999973</v>
      </c>
      <c r="D39">
        <f>Progressivo_Giornaliero!E51</f>
        <v>38584.529999999977</v>
      </c>
      <c r="E39">
        <f>Progressivo_Giornaliero!F51</f>
        <v>-3275.7700000000191</v>
      </c>
      <c r="F39">
        <f>Progressivo_Giornaliero!G51</f>
        <v>1415</v>
      </c>
      <c r="G39">
        <f>Progressivo_Giornaliero!H51</f>
        <v>1413</v>
      </c>
      <c r="H39">
        <f>Progressivo_Giornaliero!I51</f>
        <v>2</v>
      </c>
      <c r="I39">
        <f>Progressivo_Giornaliero!J51</f>
        <v>4052.99</v>
      </c>
      <c r="J39">
        <f>Progressivo_Giornaliero!K51</f>
        <v>2529.809999999999</v>
      </c>
      <c r="K39">
        <f>Progressivo_Giornaliero!L51</f>
        <v>1328.399978306202</v>
      </c>
      <c r="L39">
        <f>Progressivo_Giornaliero!M51</f>
        <v>794.95000000000039</v>
      </c>
      <c r="M39">
        <f>Progressivo_Giornaliero!N51</f>
        <v>653.21000000000015</v>
      </c>
      <c r="N39">
        <f>Progressivo_Giornaliero!O51</f>
        <v>0</v>
      </c>
      <c r="O39">
        <f>Progressivo_Giornaliero!P51</f>
        <v>8</v>
      </c>
      <c r="P39">
        <f>Progressivo_Giornaliero!Q51</f>
        <v>4</v>
      </c>
      <c r="Q39">
        <f>Progressivo_Giornaliero!R51</f>
        <v>15</v>
      </c>
      <c r="R39">
        <f>Progressivo_Giornaliero!S51</f>
        <v>0</v>
      </c>
      <c r="S39">
        <f>Progressivo_Giornaliero!T51</f>
        <v>2</v>
      </c>
      <c r="T39">
        <f>Progressivo_Giornaliero!U51</f>
        <v>5</v>
      </c>
      <c r="U39">
        <f>Progressivo_Giornaliero!V51</f>
        <v>0</v>
      </c>
      <c r="V39">
        <f>Progressivo_Giornaliero!W51</f>
        <v>98.34</v>
      </c>
      <c r="W39">
        <f>Progressivo_Giornaliero!X51</f>
        <v>2101.52</v>
      </c>
      <c r="X39">
        <f>Progressivo_Giornaliero!Y51</f>
        <v>554.89</v>
      </c>
      <c r="Y39">
        <f>Progressivo_Giornaliero!Z51</f>
        <v>1133.8499999999999</v>
      </c>
    </row>
    <row r="40" spans="1:25">
      <c r="A40" t="str">
        <f>MID(Progressivo_Giornaliero!C52,5,30)</f>
        <v>MILANO SUD</v>
      </c>
      <c r="B40" t="str">
        <f>Progressivo_Giornaliero!B52</f>
        <v>AREA 1 - Milano &amp; Surroundings</v>
      </c>
      <c r="C40">
        <f>Progressivo_Giornaliero!D52</f>
        <v>34929.59000000004</v>
      </c>
      <c r="D40">
        <f>Progressivo_Giornaliero!E52</f>
        <v>25671.270000000011</v>
      </c>
      <c r="E40">
        <f>Progressivo_Giornaliero!F52</f>
        <v>9258.3200000000252</v>
      </c>
      <c r="F40">
        <f>Progressivo_Giornaliero!G52</f>
        <v>1494</v>
      </c>
      <c r="G40">
        <f>Progressivo_Giornaliero!H52</f>
        <v>1548</v>
      </c>
      <c r="H40">
        <f>Progressivo_Giornaliero!I52</f>
        <v>-54</v>
      </c>
      <c r="I40">
        <f>Progressivo_Giornaliero!J52</f>
        <v>4372.4299999999994</v>
      </c>
      <c r="J40">
        <f>Progressivo_Giornaliero!K52</f>
        <v>2341.7399999999989</v>
      </c>
      <c r="K40">
        <f>Progressivo_Giornaliero!L52</f>
        <v>1284.9312164948451</v>
      </c>
      <c r="L40">
        <f>Progressivo_Giornaliero!M52</f>
        <v>276.16000000000003</v>
      </c>
      <c r="M40">
        <f>Progressivo_Giornaliero!N52</f>
        <v>213.66</v>
      </c>
      <c r="N40">
        <f>Progressivo_Giornaliero!O52</f>
        <v>1</v>
      </c>
      <c r="O40">
        <f>Progressivo_Giornaliero!P52</f>
        <v>0</v>
      </c>
      <c r="P40">
        <f>Progressivo_Giornaliero!Q52</f>
        <v>0</v>
      </c>
      <c r="Q40">
        <f>Progressivo_Giornaliero!R52</f>
        <v>9</v>
      </c>
      <c r="R40">
        <f>Progressivo_Giornaliero!S52</f>
        <v>1</v>
      </c>
      <c r="S40">
        <f>Progressivo_Giornaliero!T52</f>
        <v>6</v>
      </c>
      <c r="T40">
        <f>Progressivo_Giornaliero!U52</f>
        <v>1</v>
      </c>
      <c r="U40">
        <f>Progressivo_Giornaliero!V52</f>
        <v>0</v>
      </c>
      <c r="V40">
        <f>Progressivo_Giornaliero!W52</f>
        <v>131.12</v>
      </c>
      <c r="W40">
        <f>Progressivo_Giornaliero!X52</f>
        <v>1075.99</v>
      </c>
      <c r="X40">
        <f>Progressivo_Giornaliero!Y52</f>
        <v>644.07999999999993</v>
      </c>
      <c r="Y40">
        <f>Progressivo_Giornaliero!Z52</f>
        <v>721.6</v>
      </c>
    </row>
    <row r="41" spans="1:25">
      <c r="A41" t="str">
        <f>MID(Progressivo_Giornaliero!C53,5,30)</f>
        <v>PERUGIA</v>
      </c>
      <c r="B41" t="str">
        <f>Progressivo_Giornaliero!B53</f>
        <v>AREA 4 - Centro &amp; Sardegna</v>
      </c>
      <c r="C41">
        <f>Progressivo_Giornaliero!D53</f>
        <v>34776.260000000053</v>
      </c>
      <c r="D41">
        <f>Progressivo_Giornaliero!E53</f>
        <v>38536.459999999977</v>
      </c>
      <c r="E41">
        <f>Progressivo_Giornaliero!F53</f>
        <v>-3760.1999999999389</v>
      </c>
      <c r="F41">
        <f>Progressivo_Giornaliero!G53</f>
        <v>1358</v>
      </c>
      <c r="G41">
        <f>Progressivo_Giornaliero!H53</f>
        <v>1464</v>
      </c>
      <c r="H41">
        <f>Progressivo_Giornaliero!I53</f>
        <v>-106</v>
      </c>
      <c r="I41">
        <f>Progressivo_Giornaliero!J53</f>
        <v>3310.49</v>
      </c>
      <c r="J41">
        <f>Progressivo_Giornaliero!K53</f>
        <v>2079.8200000000002</v>
      </c>
      <c r="K41">
        <f>Progressivo_Giornaliero!L53</f>
        <v>1133.1218721649491</v>
      </c>
      <c r="L41">
        <f>Progressivo_Giornaliero!M53</f>
        <v>470.84999999999991</v>
      </c>
      <c r="M41">
        <f>Progressivo_Giornaliero!N53</f>
        <v>380.58</v>
      </c>
      <c r="N41">
        <f>Progressivo_Giornaliero!O53</f>
        <v>0</v>
      </c>
      <c r="O41">
        <f>Progressivo_Giornaliero!P53</f>
        <v>10</v>
      </c>
      <c r="P41">
        <f>Progressivo_Giornaliero!Q53</f>
        <v>5</v>
      </c>
      <c r="Q41">
        <f>Progressivo_Giornaliero!R53</f>
        <v>9</v>
      </c>
      <c r="R41">
        <f>Progressivo_Giornaliero!S53</f>
        <v>1</v>
      </c>
      <c r="S41">
        <f>Progressivo_Giornaliero!T53</f>
        <v>14</v>
      </c>
      <c r="T41">
        <f>Progressivo_Giornaliero!U53</f>
        <v>1</v>
      </c>
      <c r="U41">
        <f>Progressivo_Giornaliero!V53</f>
        <v>2</v>
      </c>
      <c r="V41">
        <f>Progressivo_Giornaliero!W53</f>
        <v>147.56</v>
      </c>
      <c r="W41">
        <f>Progressivo_Giornaliero!X53</f>
        <v>205.85</v>
      </c>
      <c r="X41">
        <f>Progressivo_Giornaliero!Y53</f>
        <v>4.1700000000000017</v>
      </c>
      <c r="Y41">
        <f>Progressivo_Giornaliero!Z53</f>
        <v>1212.4099999999989</v>
      </c>
    </row>
    <row r="42" spans="1:25">
      <c r="A42" t="str">
        <f>MID(Progressivo_Giornaliero!C54,5,30)</f>
        <v>VERONA 3</v>
      </c>
      <c r="B42" t="str">
        <f>Progressivo_Giornaliero!B54</f>
        <v>AREA 2 - Nord Est</v>
      </c>
      <c r="C42">
        <f>Progressivo_Giornaliero!D54</f>
        <v>34572.280000000013</v>
      </c>
      <c r="D42">
        <f>Progressivo_Giornaliero!E54</f>
        <v>38173.500000000007</v>
      </c>
      <c r="E42">
        <f>Progressivo_Giornaliero!F54</f>
        <v>-3601.220000000008</v>
      </c>
      <c r="F42">
        <f>Progressivo_Giornaliero!G54</f>
        <v>1736</v>
      </c>
      <c r="G42">
        <f>Progressivo_Giornaliero!H54</f>
        <v>1768</v>
      </c>
      <c r="H42">
        <f>Progressivo_Giornaliero!I54</f>
        <v>-32</v>
      </c>
      <c r="I42">
        <f>Progressivo_Giornaliero!J54</f>
        <v>4394.6599999999971</v>
      </c>
      <c r="J42">
        <f>Progressivo_Giornaliero!K54</f>
        <v>2377.75</v>
      </c>
      <c r="K42">
        <f>Progressivo_Giornaliero!L54</f>
        <v>1287.705030927835</v>
      </c>
      <c r="L42">
        <f>Progressivo_Giornaliero!M54</f>
        <v>440.26000000000028</v>
      </c>
      <c r="M42">
        <f>Progressivo_Giornaliero!N54</f>
        <v>297.92999999999989</v>
      </c>
      <c r="N42">
        <f>Progressivo_Giornaliero!O54</f>
        <v>0</v>
      </c>
      <c r="O42">
        <f>Progressivo_Giornaliero!P54</f>
        <v>1</v>
      </c>
      <c r="P42">
        <f>Progressivo_Giornaliero!Q54</f>
        <v>1</v>
      </c>
      <c r="Q42">
        <f>Progressivo_Giornaliero!R54</f>
        <v>16</v>
      </c>
      <c r="R42">
        <f>Progressivo_Giornaliero!S54</f>
        <v>0</v>
      </c>
      <c r="S42">
        <f>Progressivo_Giornaliero!T54</f>
        <v>6</v>
      </c>
      <c r="T42">
        <f>Progressivo_Giornaliero!U54</f>
        <v>0</v>
      </c>
      <c r="U42">
        <f>Progressivo_Giornaliero!V54</f>
        <v>0</v>
      </c>
      <c r="V42">
        <f>Progressivo_Giornaliero!W54</f>
        <v>32.78</v>
      </c>
      <c r="W42">
        <f>Progressivo_Giornaliero!X54</f>
        <v>835.7</v>
      </c>
      <c r="X42">
        <f>Progressivo_Giornaliero!Y54</f>
        <v>347</v>
      </c>
      <c r="Y42">
        <f>Progressivo_Giornaliero!Z54</f>
        <v>965.64000000000033</v>
      </c>
    </row>
    <row r="43" spans="1:25">
      <c r="A43" t="str">
        <f>MID(Progressivo_Giornaliero!C55,5,30)</f>
        <v>PISA</v>
      </c>
      <c r="B43" t="str">
        <f>Progressivo_Giornaliero!B55</f>
        <v>AREA 5 - Tirrenica &amp; Sicilia</v>
      </c>
      <c r="C43">
        <f>Progressivo_Giornaliero!D55</f>
        <v>33033.999999999927</v>
      </c>
      <c r="D43">
        <f>Progressivo_Giornaliero!E55</f>
        <v>21193.569999999982</v>
      </c>
      <c r="E43">
        <f>Progressivo_Giornaliero!F55</f>
        <v>11840.429999999949</v>
      </c>
      <c r="F43">
        <f>Progressivo_Giornaliero!G55</f>
        <v>663</v>
      </c>
      <c r="G43">
        <f>Progressivo_Giornaliero!H55</f>
        <v>0</v>
      </c>
      <c r="H43">
        <f>Progressivo_Giornaliero!I55</f>
        <v>663</v>
      </c>
      <c r="I43">
        <f>Progressivo_Giornaliero!J55</f>
        <v>2601.5199999999991</v>
      </c>
      <c r="J43">
        <f>Progressivo_Giornaliero!K55</f>
        <v>2231.7399999999998</v>
      </c>
      <c r="K43">
        <f>Progressivo_Giornaliero!L55</f>
        <v>1238.611166832173</v>
      </c>
      <c r="L43">
        <f>Progressivo_Giornaliero!M55</f>
        <v>496.23000000000059</v>
      </c>
      <c r="M43">
        <f>Progressivo_Giornaliero!N55</f>
        <v>345.61999999999949</v>
      </c>
      <c r="N43">
        <f>Progressivo_Giornaliero!O55</f>
        <v>0</v>
      </c>
      <c r="O43">
        <f>Progressivo_Giornaliero!P55</f>
        <v>0</v>
      </c>
      <c r="P43">
        <f>Progressivo_Giornaliero!Q55</f>
        <v>0</v>
      </c>
      <c r="Q43">
        <f>Progressivo_Giornaliero!R55</f>
        <v>16</v>
      </c>
      <c r="R43">
        <f>Progressivo_Giornaliero!S55</f>
        <v>1</v>
      </c>
      <c r="S43">
        <f>Progressivo_Giornaliero!T55</f>
        <v>3</v>
      </c>
      <c r="T43">
        <f>Progressivo_Giornaliero!U55</f>
        <v>1</v>
      </c>
      <c r="U43">
        <f>Progressivo_Giornaliero!V55</f>
        <v>0</v>
      </c>
      <c r="V43">
        <f>Progressivo_Giornaliero!W55</f>
        <v>385.17</v>
      </c>
      <c r="W43">
        <f>Progressivo_Giornaliero!X55</f>
        <v>604.25999999999988</v>
      </c>
      <c r="X43">
        <f>Progressivo_Giornaliero!Y55</f>
        <v>5.7</v>
      </c>
      <c r="Y43">
        <f>Progressivo_Giornaliero!Z55</f>
        <v>1556.849999999999</v>
      </c>
    </row>
    <row r="44" spans="1:25">
      <c r="A44" t="str">
        <f>MID(Progressivo_Giornaliero!C56,5,30)</f>
        <v>MILANO CITTA' 2</v>
      </c>
      <c r="B44" t="str">
        <f>Progressivo_Giornaliero!B56</f>
        <v>AREA 1 - Milano &amp; Surroundings</v>
      </c>
      <c r="C44">
        <f>Progressivo_Giornaliero!D56</f>
        <v>32979.670000000013</v>
      </c>
      <c r="D44">
        <f>Progressivo_Giornaliero!E56</f>
        <v>39027.839999999997</v>
      </c>
      <c r="E44">
        <f>Progressivo_Giornaliero!F56</f>
        <v>-6048.169999999991</v>
      </c>
      <c r="F44">
        <f>Progressivo_Giornaliero!G56</f>
        <v>886</v>
      </c>
      <c r="G44">
        <f>Progressivo_Giornaliero!H56</f>
        <v>988</v>
      </c>
      <c r="H44">
        <f>Progressivo_Giornaliero!I56</f>
        <v>-102</v>
      </c>
      <c r="I44">
        <f>Progressivo_Giornaliero!J56</f>
        <v>4409.74</v>
      </c>
      <c r="J44">
        <f>Progressivo_Giornaliero!K56</f>
        <v>2445.77</v>
      </c>
      <c r="K44">
        <f>Progressivo_Giornaliero!L56</f>
        <v>1325.2776641409559</v>
      </c>
      <c r="L44">
        <f>Progressivo_Giornaliero!M56</f>
        <v>423.7</v>
      </c>
      <c r="M44">
        <f>Progressivo_Giornaliero!N56</f>
        <v>307.11</v>
      </c>
      <c r="N44">
        <f>Progressivo_Giornaliero!O56</f>
        <v>2</v>
      </c>
      <c r="O44">
        <f>Progressivo_Giornaliero!P56</f>
        <v>0</v>
      </c>
      <c r="P44">
        <f>Progressivo_Giornaliero!Q56</f>
        <v>0</v>
      </c>
      <c r="Q44">
        <f>Progressivo_Giornaliero!R56</f>
        <v>16</v>
      </c>
      <c r="R44">
        <f>Progressivo_Giornaliero!S56</f>
        <v>1</v>
      </c>
      <c r="S44">
        <f>Progressivo_Giornaliero!T56</f>
        <v>8</v>
      </c>
      <c r="T44">
        <f>Progressivo_Giornaliero!U56</f>
        <v>0</v>
      </c>
      <c r="U44">
        <f>Progressivo_Giornaliero!V56</f>
        <v>0</v>
      </c>
      <c r="V44">
        <f>Progressivo_Giornaliero!W56</f>
        <v>295.04000000000002</v>
      </c>
      <c r="W44">
        <f>Progressivo_Giornaliero!X56</f>
        <v>902.81</v>
      </c>
      <c r="X44">
        <f>Progressivo_Giornaliero!Y56</f>
        <v>41.38</v>
      </c>
      <c r="Y44">
        <f>Progressivo_Giornaliero!Z56</f>
        <v>1147.22</v>
      </c>
    </row>
    <row r="45" spans="1:25">
      <c r="A45" t="str">
        <f>MID(Progressivo_Giornaliero!C57,5,30)</f>
        <v>BOLZANO</v>
      </c>
      <c r="B45" t="str">
        <f>Progressivo_Giornaliero!B57</f>
        <v>AREA 2 - Nord Est</v>
      </c>
      <c r="C45">
        <f>Progressivo_Giornaliero!D57</f>
        <v>32013.66999999998</v>
      </c>
      <c r="D45">
        <f>Progressivo_Giornaliero!E57</f>
        <v>45640.820000000043</v>
      </c>
      <c r="E45">
        <f>Progressivo_Giornaliero!F57</f>
        <v>-13627.15000000006</v>
      </c>
      <c r="F45">
        <f>Progressivo_Giornaliero!G57</f>
        <v>1344</v>
      </c>
      <c r="G45">
        <f>Progressivo_Giornaliero!H57</f>
        <v>1649</v>
      </c>
      <c r="H45">
        <f>Progressivo_Giornaliero!I57</f>
        <v>-305</v>
      </c>
      <c r="I45">
        <f>Progressivo_Giornaliero!J57</f>
        <v>3338.6999999999989</v>
      </c>
      <c r="J45">
        <f>Progressivo_Giornaliero!K57</f>
        <v>2060.81</v>
      </c>
      <c r="K45">
        <f>Progressivo_Giornaliero!L57</f>
        <v>1077.3619142927839</v>
      </c>
      <c r="L45">
        <f>Progressivo_Giornaliero!M57</f>
        <v>597.88000000000011</v>
      </c>
      <c r="M45">
        <f>Progressivo_Giornaliero!N57</f>
        <v>477.8499999999998</v>
      </c>
      <c r="N45">
        <f>Progressivo_Giornaliero!O57</f>
        <v>0</v>
      </c>
      <c r="O45">
        <f>Progressivo_Giornaliero!P57</f>
        <v>0</v>
      </c>
      <c r="P45">
        <f>Progressivo_Giornaliero!Q57</f>
        <v>0</v>
      </c>
      <c r="Q45">
        <f>Progressivo_Giornaliero!R57</f>
        <v>10</v>
      </c>
      <c r="R45">
        <f>Progressivo_Giornaliero!S57</f>
        <v>-1</v>
      </c>
      <c r="S45">
        <f>Progressivo_Giornaliero!T57</f>
        <v>-1</v>
      </c>
      <c r="T45">
        <f>Progressivo_Giornaliero!U57</f>
        <v>7</v>
      </c>
      <c r="U45">
        <f>Progressivo_Giornaliero!V57</f>
        <v>0</v>
      </c>
      <c r="V45">
        <f>Progressivo_Giornaliero!W57</f>
        <v>0</v>
      </c>
      <c r="W45">
        <f>Progressivo_Giornaliero!X57</f>
        <v>596.74</v>
      </c>
      <c r="X45">
        <f>Progressivo_Giornaliero!Y57</f>
        <v>21.64</v>
      </c>
      <c r="Y45">
        <f>Progressivo_Giornaliero!Z57</f>
        <v>953.64000000000021</v>
      </c>
    </row>
    <row r="46" spans="1:25">
      <c r="A46" t="str">
        <f>MID(Progressivo_Giornaliero!C58,5,30)</f>
        <v>CASERTA</v>
      </c>
      <c r="B46" t="str">
        <f>Progressivo_Giornaliero!B58</f>
        <v>AREA 6 - Sud</v>
      </c>
      <c r="C46">
        <f>Progressivo_Giornaliero!D58</f>
        <v>31834.56999999996</v>
      </c>
      <c r="D46">
        <f>Progressivo_Giornaliero!E58</f>
        <v>30906.62999999999</v>
      </c>
      <c r="E46">
        <f>Progressivo_Giornaliero!F58</f>
        <v>927.93999999996595</v>
      </c>
      <c r="F46">
        <f>Progressivo_Giornaliero!G58</f>
        <v>2458</v>
      </c>
      <c r="G46">
        <f>Progressivo_Giornaliero!H58</f>
        <v>1607</v>
      </c>
      <c r="H46">
        <f>Progressivo_Giornaliero!I58</f>
        <v>851</v>
      </c>
      <c r="I46">
        <f>Progressivo_Giornaliero!J58</f>
        <v>3704.97</v>
      </c>
      <c r="J46">
        <f>Progressivo_Giornaliero!K58</f>
        <v>1531.7</v>
      </c>
      <c r="K46">
        <f>Progressivo_Giornaliero!L58</f>
        <v>839.96890861105919</v>
      </c>
      <c r="L46">
        <f>Progressivo_Giornaliero!M58</f>
        <v>352.46999999999991</v>
      </c>
      <c r="M46">
        <f>Progressivo_Giornaliero!N58</f>
        <v>251.37000000000009</v>
      </c>
      <c r="N46">
        <f>Progressivo_Giornaliero!O58</f>
        <v>0</v>
      </c>
      <c r="O46">
        <f>Progressivo_Giornaliero!P58</f>
        <v>1</v>
      </c>
      <c r="P46">
        <f>Progressivo_Giornaliero!Q58</f>
        <v>0</v>
      </c>
      <c r="Q46">
        <f>Progressivo_Giornaliero!R58</f>
        <v>14</v>
      </c>
      <c r="R46">
        <f>Progressivo_Giornaliero!S58</f>
        <v>0</v>
      </c>
      <c r="S46">
        <f>Progressivo_Giornaliero!T58</f>
        <v>3</v>
      </c>
      <c r="T46">
        <f>Progressivo_Giornaliero!U58</f>
        <v>0</v>
      </c>
      <c r="U46">
        <f>Progressivo_Giornaliero!V58</f>
        <v>0</v>
      </c>
      <c r="V46">
        <f>Progressivo_Giornaliero!W58</f>
        <v>110.67</v>
      </c>
      <c r="W46">
        <f>Progressivo_Giornaliero!X58</f>
        <v>519.20999999999992</v>
      </c>
      <c r="X46">
        <f>Progressivo_Giornaliero!Y58</f>
        <v>-6.9999999999996732E-2</v>
      </c>
      <c r="Y46">
        <f>Progressivo_Giornaliero!Z58</f>
        <v>1491.51</v>
      </c>
    </row>
    <row r="47" spans="1:25">
      <c r="A47" t="str">
        <f>MID(Progressivo_Giornaliero!C59,5,30)</f>
        <v>CASTELLETTO TICINO</v>
      </c>
      <c r="B47" t="str">
        <f>Progressivo_Giornaliero!B59</f>
        <v>AREA 3 - Nord Ovest</v>
      </c>
      <c r="C47">
        <f>Progressivo_Giornaliero!D59</f>
        <v>31745.30999999999</v>
      </c>
      <c r="D47">
        <f>Progressivo_Giornaliero!E59</f>
        <v>35025.889999999992</v>
      </c>
      <c r="E47">
        <f>Progressivo_Giornaliero!F59</f>
        <v>-3280.5800000000049</v>
      </c>
      <c r="F47">
        <f>Progressivo_Giornaliero!G59</f>
        <v>783</v>
      </c>
      <c r="G47">
        <f>Progressivo_Giornaliero!H59</f>
        <v>697</v>
      </c>
      <c r="H47">
        <f>Progressivo_Giornaliero!I59</f>
        <v>86</v>
      </c>
      <c r="I47">
        <f>Progressivo_Giornaliero!J59</f>
        <v>2414.7800000000011</v>
      </c>
      <c r="J47">
        <f>Progressivo_Giornaliero!K59</f>
        <v>1205.8399999999999</v>
      </c>
      <c r="K47">
        <f>Progressivo_Giornaliero!L59</f>
        <v>669.46592989690714</v>
      </c>
      <c r="L47">
        <f>Progressivo_Giornaliero!M59</f>
        <v>344.23</v>
      </c>
      <c r="M47">
        <f>Progressivo_Giornaliero!N59</f>
        <v>247.04</v>
      </c>
      <c r="N47">
        <f>Progressivo_Giornaliero!O59</f>
        <v>0</v>
      </c>
      <c r="O47">
        <f>Progressivo_Giornaliero!P59</f>
        <v>2</v>
      </c>
      <c r="P47">
        <f>Progressivo_Giornaliero!Q59</f>
        <v>1</v>
      </c>
      <c r="Q47">
        <f>Progressivo_Giornaliero!R59</f>
        <v>12</v>
      </c>
      <c r="R47">
        <f>Progressivo_Giornaliero!S59</f>
        <v>2</v>
      </c>
      <c r="S47">
        <f>Progressivo_Giornaliero!T59</f>
        <v>1</v>
      </c>
      <c r="T47">
        <f>Progressivo_Giornaliero!U59</f>
        <v>0</v>
      </c>
      <c r="U47">
        <f>Progressivo_Giornaliero!V59</f>
        <v>0</v>
      </c>
      <c r="V47">
        <f>Progressivo_Giornaliero!W59</f>
        <v>61.47</v>
      </c>
      <c r="W47">
        <f>Progressivo_Giornaliero!X59</f>
        <v>84.44</v>
      </c>
      <c r="X47">
        <f>Progressivo_Giornaliero!Y59</f>
        <v>51.78</v>
      </c>
      <c r="Y47">
        <f>Progressivo_Giornaliero!Z59</f>
        <v>2038.67</v>
      </c>
    </row>
    <row r="48" spans="1:25">
      <c r="A48" t="str">
        <f>MID(Progressivo_Giornaliero!C60,5,30)</f>
        <v>CATANIA 1</v>
      </c>
      <c r="B48" t="str">
        <f>Progressivo_Giornaliero!B60</f>
        <v>AREA 5 - Tirrenica &amp; Sicilia</v>
      </c>
      <c r="C48">
        <f>Progressivo_Giornaliero!D60</f>
        <v>30996.85999999999</v>
      </c>
      <c r="D48">
        <f>Progressivo_Giornaliero!E60</f>
        <v>30486.97999999997</v>
      </c>
      <c r="E48">
        <f>Progressivo_Giornaliero!F60</f>
        <v>509.88000000002279</v>
      </c>
      <c r="F48">
        <f>Progressivo_Giornaliero!G60</f>
        <v>1254</v>
      </c>
      <c r="G48">
        <f>Progressivo_Giornaliero!H60</f>
        <v>1398</v>
      </c>
      <c r="H48">
        <f>Progressivo_Giornaliero!I60</f>
        <v>-144</v>
      </c>
      <c r="I48">
        <f>Progressivo_Giornaliero!J60</f>
        <v>1898.87</v>
      </c>
      <c r="J48">
        <f>Progressivo_Giornaliero!K60</f>
        <v>2867.4299999999971</v>
      </c>
      <c r="K48">
        <f>Progressivo_Giornaliero!L60</f>
        <v>1579.9168971306469</v>
      </c>
      <c r="L48">
        <f>Progressivo_Giornaliero!M60</f>
        <v>626.48000000000025</v>
      </c>
      <c r="M48">
        <f>Progressivo_Giornaliero!N60</f>
        <v>515.8399999999998</v>
      </c>
      <c r="N48">
        <f>Progressivo_Giornaliero!O60</f>
        <v>4</v>
      </c>
      <c r="O48">
        <f>Progressivo_Giornaliero!P60</f>
        <v>5</v>
      </c>
      <c r="P48">
        <f>Progressivo_Giornaliero!Q60</f>
        <v>5</v>
      </c>
      <c r="Q48">
        <f>Progressivo_Giornaliero!R60</f>
        <v>16</v>
      </c>
      <c r="R48">
        <f>Progressivo_Giornaliero!S60</f>
        <v>2</v>
      </c>
      <c r="S48">
        <f>Progressivo_Giornaliero!T60</f>
        <v>4</v>
      </c>
      <c r="T48">
        <f>Progressivo_Giornaliero!U60</f>
        <v>2</v>
      </c>
      <c r="U48">
        <f>Progressivo_Giornaliero!V60</f>
        <v>0</v>
      </c>
      <c r="V48">
        <f>Progressivo_Giornaliero!W60</f>
        <v>73.759999999999991</v>
      </c>
      <c r="W48">
        <f>Progressivo_Giornaliero!X60</f>
        <v>857.95</v>
      </c>
      <c r="X48">
        <f>Progressivo_Giornaliero!Y60</f>
        <v>143.31</v>
      </c>
      <c r="Y48">
        <f>Progressivo_Giornaliero!Z60</f>
        <v>1812.910000000001</v>
      </c>
    </row>
    <row r="49" spans="1:25">
      <c r="A49" t="str">
        <f>MID(Progressivo_Giornaliero!C61,5,30)</f>
        <v>PESCARA 1</v>
      </c>
      <c r="B49" t="str">
        <f>Progressivo_Giornaliero!B61</f>
        <v>AREA 6 - Sud</v>
      </c>
      <c r="C49">
        <f>Progressivo_Giornaliero!D61</f>
        <v>30980.039999999979</v>
      </c>
      <c r="D49">
        <f>Progressivo_Giornaliero!E61</f>
        <v>21612.76999999999</v>
      </c>
      <c r="E49">
        <f>Progressivo_Giornaliero!F61</f>
        <v>9367.2699999999859</v>
      </c>
      <c r="F49">
        <f>Progressivo_Giornaliero!G61</f>
        <v>1018</v>
      </c>
      <c r="G49">
        <f>Progressivo_Giornaliero!H61</f>
        <v>978</v>
      </c>
      <c r="H49">
        <f>Progressivo_Giornaliero!I61</f>
        <v>40</v>
      </c>
      <c r="I49">
        <f>Progressivo_Giornaliero!J61</f>
        <v>3422.28</v>
      </c>
      <c r="J49">
        <f>Progressivo_Giornaliero!K61</f>
        <v>897.88000000000011</v>
      </c>
      <c r="K49">
        <f>Progressivo_Giornaliero!L61</f>
        <v>478.98769484536069</v>
      </c>
      <c r="L49">
        <f>Progressivo_Giornaliero!M61</f>
        <v>220.22</v>
      </c>
      <c r="M49">
        <f>Progressivo_Giornaliero!N61</f>
        <v>146.79</v>
      </c>
      <c r="N49">
        <f>Progressivo_Giornaliero!O61</f>
        <v>0</v>
      </c>
      <c r="O49">
        <f>Progressivo_Giornaliero!P61</f>
        <v>-1</v>
      </c>
      <c r="P49">
        <f>Progressivo_Giornaliero!Q61</f>
        <v>0</v>
      </c>
      <c r="Q49">
        <f>Progressivo_Giornaliero!R61</f>
        <v>10</v>
      </c>
      <c r="R49">
        <f>Progressivo_Giornaliero!S61</f>
        <v>0</v>
      </c>
      <c r="S49">
        <f>Progressivo_Giornaliero!T61</f>
        <v>4</v>
      </c>
      <c r="T49">
        <f>Progressivo_Giornaliero!U61</f>
        <v>0</v>
      </c>
      <c r="U49">
        <f>Progressivo_Giornaliero!V61</f>
        <v>1</v>
      </c>
      <c r="V49">
        <f>Progressivo_Giornaliero!W61</f>
        <v>163.92</v>
      </c>
      <c r="W49">
        <f>Progressivo_Giornaliero!X61</f>
        <v>2099.44</v>
      </c>
      <c r="X49">
        <f>Progressivo_Giornaliero!Y61</f>
        <v>453.62</v>
      </c>
      <c r="Y49">
        <f>Progressivo_Giornaliero!Z61</f>
        <v>2035.78</v>
      </c>
    </row>
    <row r="50" spans="1:25">
      <c r="A50" t="str">
        <f>MID(Progressivo_Giornaliero!C62,5,30)</f>
        <v>ROMA LUNGHEZZA</v>
      </c>
      <c r="B50" t="str">
        <f>Progressivo_Giornaliero!B62</f>
        <v>AREA 5 - Tirrenica &amp; Sicilia</v>
      </c>
      <c r="C50">
        <f>Progressivo_Giornaliero!D62</f>
        <v>30858.000000000011</v>
      </c>
      <c r="D50">
        <f>Progressivo_Giornaliero!E62</f>
        <v>31744.759999999969</v>
      </c>
      <c r="E50">
        <f>Progressivo_Giornaliero!F62</f>
        <v>-886.75999999996566</v>
      </c>
      <c r="F50">
        <f>Progressivo_Giornaliero!G62</f>
        <v>1726</v>
      </c>
      <c r="G50">
        <f>Progressivo_Giornaliero!H62</f>
        <v>1454</v>
      </c>
      <c r="H50">
        <f>Progressivo_Giornaliero!I62</f>
        <v>272</v>
      </c>
      <c r="I50">
        <f>Progressivo_Giornaliero!J62</f>
        <v>3254.2399999999989</v>
      </c>
      <c r="J50">
        <f>Progressivo_Giornaliero!K62</f>
        <v>1420.83</v>
      </c>
      <c r="K50">
        <f>Progressivo_Giornaliero!L62</f>
        <v>782.25635463917547</v>
      </c>
      <c r="L50">
        <f>Progressivo_Giornaliero!M62</f>
        <v>319.62</v>
      </c>
      <c r="M50">
        <f>Progressivo_Giornaliero!N62</f>
        <v>236.47</v>
      </c>
      <c r="N50">
        <f>Progressivo_Giornaliero!O62</f>
        <v>0</v>
      </c>
      <c r="O50">
        <f>Progressivo_Giornaliero!P62</f>
        <v>0</v>
      </c>
      <c r="P50">
        <f>Progressivo_Giornaliero!Q62</f>
        <v>0</v>
      </c>
      <c r="Q50">
        <f>Progressivo_Giornaliero!R62</f>
        <v>13</v>
      </c>
      <c r="R50">
        <f>Progressivo_Giornaliero!S62</f>
        <v>2</v>
      </c>
      <c r="S50">
        <f>Progressivo_Giornaliero!T62</f>
        <v>4</v>
      </c>
      <c r="T50">
        <f>Progressivo_Giornaliero!U62</f>
        <v>0</v>
      </c>
      <c r="U50">
        <f>Progressivo_Giornaliero!V62</f>
        <v>0</v>
      </c>
      <c r="V50">
        <f>Progressivo_Giornaliero!W62</f>
        <v>73.759999999999991</v>
      </c>
      <c r="W50">
        <f>Progressivo_Giornaliero!X62</f>
        <v>1652.43</v>
      </c>
      <c r="X50">
        <f>Progressivo_Giornaliero!Y62</f>
        <v>304.02999999999997</v>
      </c>
      <c r="Y50">
        <f>Progressivo_Giornaliero!Z62</f>
        <v>1458.84</v>
      </c>
    </row>
    <row r="51" spans="1:25">
      <c r="A51" t="str">
        <f>MID(Progressivo_Giornaliero!C63,5,30)</f>
        <v>BOLOGNA 1</v>
      </c>
      <c r="B51" t="str">
        <f>Progressivo_Giornaliero!B63</f>
        <v>AREA 4 - Centro &amp; Sardegna</v>
      </c>
      <c r="C51">
        <f>Progressivo_Giornaliero!D63</f>
        <v>30778.699999999972</v>
      </c>
      <c r="D51">
        <f>Progressivo_Giornaliero!E63</f>
        <v>32474.089999999971</v>
      </c>
      <c r="E51">
        <f>Progressivo_Giornaliero!F63</f>
        <v>-1695.389999999996</v>
      </c>
      <c r="F51">
        <f>Progressivo_Giornaliero!G63</f>
        <v>1223</v>
      </c>
      <c r="G51">
        <f>Progressivo_Giornaliero!H63</f>
        <v>1396</v>
      </c>
      <c r="H51">
        <f>Progressivo_Giornaliero!I63</f>
        <v>-173</v>
      </c>
      <c r="I51">
        <f>Progressivo_Giornaliero!J63</f>
        <v>4520.0099999999993</v>
      </c>
      <c r="J51">
        <f>Progressivo_Giornaliero!K63</f>
        <v>1215.82</v>
      </c>
      <c r="K51">
        <f>Progressivo_Giornaliero!L63</f>
        <v>682.28587216494827</v>
      </c>
      <c r="L51">
        <f>Progressivo_Giornaliero!M63</f>
        <v>463.64000000000033</v>
      </c>
      <c r="M51">
        <f>Progressivo_Giornaliero!N63</f>
        <v>312.35999999999967</v>
      </c>
      <c r="N51">
        <f>Progressivo_Giornaliero!O63</f>
        <v>0</v>
      </c>
      <c r="O51">
        <f>Progressivo_Giornaliero!P63</f>
        <v>0</v>
      </c>
      <c r="P51">
        <f>Progressivo_Giornaliero!Q63</f>
        <v>0</v>
      </c>
      <c r="Q51">
        <f>Progressivo_Giornaliero!R63</f>
        <v>13</v>
      </c>
      <c r="R51">
        <f>Progressivo_Giornaliero!S63</f>
        <v>2</v>
      </c>
      <c r="S51">
        <f>Progressivo_Giornaliero!T63</f>
        <v>7</v>
      </c>
      <c r="T51">
        <f>Progressivo_Giornaliero!U63</f>
        <v>3</v>
      </c>
      <c r="U51">
        <f>Progressivo_Giornaliero!V63</f>
        <v>1</v>
      </c>
      <c r="V51">
        <f>Progressivo_Giornaliero!W63</f>
        <v>98.33</v>
      </c>
      <c r="W51">
        <f>Progressivo_Giornaliero!X63</f>
        <v>1224.1600000000001</v>
      </c>
      <c r="X51">
        <f>Progressivo_Giornaliero!Y63</f>
        <v>1168.68</v>
      </c>
      <c r="Y51">
        <f>Progressivo_Giornaliero!Z63</f>
        <v>1072.92</v>
      </c>
    </row>
    <row r="52" spans="1:25">
      <c r="A52" t="str">
        <f>MID(Progressivo_Giornaliero!C64,5,30)</f>
        <v>ASCOLI PICENO</v>
      </c>
      <c r="B52" t="str">
        <f>Progressivo_Giornaliero!B64</f>
        <v>AREA 6 - Sud</v>
      </c>
      <c r="C52">
        <f>Progressivo_Giornaliero!D64</f>
        <v>30758.92</v>
      </c>
      <c r="D52">
        <f>Progressivo_Giornaliero!E64</f>
        <v>31781.769999999979</v>
      </c>
      <c r="E52">
        <f>Progressivo_Giornaliero!F64</f>
        <v>-1022.84999999998</v>
      </c>
      <c r="F52">
        <f>Progressivo_Giornaliero!G64</f>
        <v>1013</v>
      </c>
      <c r="G52">
        <f>Progressivo_Giornaliero!H64</f>
        <v>684</v>
      </c>
      <c r="H52">
        <f>Progressivo_Giornaliero!I64</f>
        <v>329</v>
      </c>
      <c r="I52">
        <f>Progressivo_Giornaliero!J64</f>
        <v>2037.54</v>
      </c>
      <c r="J52">
        <f>Progressivo_Giornaliero!K64</f>
        <v>1962.73</v>
      </c>
      <c r="K52">
        <f>Progressivo_Giornaliero!L64</f>
        <v>1072.7523546391751</v>
      </c>
      <c r="L52">
        <f>Progressivo_Giornaliero!M64</f>
        <v>560.92000000000007</v>
      </c>
      <c r="M52">
        <f>Progressivo_Giornaliero!N64</f>
        <v>405.41</v>
      </c>
      <c r="N52">
        <f>Progressivo_Giornaliero!O64</f>
        <v>0</v>
      </c>
      <c r="O52">
        <f>Progressivo_Giornaliero!P64</f>
        <v>0</v>
      </c>
      <c r="P52">
        <f>Progressivo_Giornaliero!Q64</f>
        <v>0</v>
      </c>
      <c r="Q52">
        <f>Progressivo_Giornaliero!R64</f>
        <v>19</v>
      </c>
      <c r="R52">
        <f>Progressivo_Giornaliero!S64</f>
        <v>1</v>
      </c>
      <c r="S52">
        <f>Progressivo_Giornaliero!T64</f>
        <v>3</v>
      </c>
      <c r="T52">
        <f>Progressivo_Giornaliero!U64</f>
        <v>4</v>
      </c>
      <c r="U52">
        <f>Progressivo_Giornaliero!V64</f>
        <v>0</v>
      </c>
      <c r="V52">
        <f>Progressivo_Giornaliero!W64</f>
        <v>32.78</v>
      </c>
      <c r="W52">
        <f>Progressivo_Giornaliero!X64</f>
        <v>215.97</v>
      </c>
      <c r="X52">
        <f>Progressivo_Giornaliero!Y64</f>
        <v>191.52</v>
      </c>
      <c r="Y52">
        <f>Progressivo_Giornaliero!Z64</f>
        <v>2260.36</v>
      </c>
    </row>
    <row r="53" spans="1:25">
      <c r="A53" t="str">
        <f>MID(Progressivo_Giornaliero!C65,5,30)</f>
        <v>TORINO 3</v>
      </c>
      <c r="B53" t="str">
        <f>Progressivo_Giornaliero!B65</f>
        <v>AREA 3 - Nord Ovest</v>
      </c>
      <c r="C53">
        <f>Progressivo_Giornaliero!D65</f>
        <v>30676.43999999997</v>
      </c>
      <c r="D53">
        <f>Progressivo_Giornaliero!E65</f>
        <v>35377.97999999996</v>
      </c>
      <c r="E53">
        <f>Progressivo_Giornaliero!F65</f>
        <v>-4701.5399999999863</v>
      </c>
      <c r="F53">
        <f>Progressivo_Giornaliero!G65</f>
        <v>682</v>
      </c>
      <c r="G53">
        <f>Progressivo_Giornaliero!H65</f>
        <v>701</v>
      </c>
      <c r="H53">
        <f>Progressivo_Giornaliero!I65</f>
        <v>-19</v>
      </c>
      <c r="I53">
        <f>Progressivo_Giornaliero!J65</f>
        <v>3912.9099999999989</v>
      </c>
      <c r="J53">
        <f>Progressivo_Giornaliero!K65</f>
        <v>1150.8599999999999</v>
      </c>
      <c r="K53">
        <f>Progressivo_Giornaliero!L65</f>
        <v>614.30647149765707</v>
      </c>
      <c r="L53">
        <f>Progressivo_Giornaliero!M65</f>
        <v>236.83999999999989</v>
      </c>
      <c r="M53">
        <f>Progressivo_Giornaliero!N65</f>
        <v>185.95</v>
      </c>
      <c r="N53">
        <f>Progressivo_Giornaliero!O65</f>
        <v>0</v>
      </c>
      <c r="O53">
        <f>Progressivo_Giornaliero!P65</f>
        <v>1</v>
      </c>
      <c r="P53">
        <f>Progressivo_Giornaliero!Q65</f>
        <v>0</v>
      </c>
      <c r="Q53">
        <f>Progressivo_Giornaliero!R65</f>
        <v>6</v>
      </c>
      <c r="R53">
        <f>Progressivo_Giornaliero!S65</f>
        <v>1</v>
      </c>
      <c r="S53">
        <f>Progressivo_Giornaliero!T65</f>
        <v>6</v>
      </c>
      <c r="T53">
        <f>Progressivo_Giornaliero!U65</f>
        <v>0</v>
      </c>
      <c r="U53">
        <f>Progressivo_Giornaliero!V65</f>
        <v>0</v>
      </c>
      <c r="V53">
        <f>Progressivo_Giornaliero!W65</f>
        <v>295.04000000000002</v>
      </c>
      <c r="W53">
        <f>Progressivo_Giornaliero!X65</f>
        <v>714.56</v>
      </c>
      <c r="X53">
        <f>Progressivo_Giornaliero!Y65</f>
        <v>191.7</v>
      </c>
      <c r="Y53">
        <f>Progressivo_Giornaliero!Z65</f>
        <v>2532.61</v>
      </c>
    </row>
    <row r="54" spans="1:25">
      <c r="A54" t="str">
        <f>MID(Progressivo_Giornaliero!C66,5,30)</f>
        <v>LIMBIATE</v>
      </c>
      <c r="B54" t="str">
        <f>Progressivo_Giornaliero!B66</f>
        <v>AREA 3 - Nord Ovest</v>
      </c>
      <c r="C54">
        <f>Progressivo_Giornaliero!D66</f>
        <v>30566.559999999979</v>
      </c>
      <c r="D54">
        <f>Progressivo_Giornaliero!E66</f>
        <v>25154.259999999991</v>
      </c>
      <c r="E54">
        <f>Progressivo_Giornaliero!F66</f>
        <v>5412.2999999999956</v>
      </c>
      <c r="F54">
        <f>Progressivo_Giornaliero!G66</f>
        <v>1235</v>
      </c>
      <c r="G54">
        <f>Progressivo_Giornaliero!H66</f>
        <v>1097</v>
      </c>
      <c r="H54">
        <f>Progressivo_Giornaliero!I66</f>
        <v>138</v>
      </c>
      <c r="I54">
        <f>Progressivo_Giornaliero!J66</f>
        <v>2713.01</v>
      </c>
      <c r="J54">
        <f>Progressivo_Giornaliero!K66</f>
        <v>2499.86</v>
      </c>
      <c r="K54">
        <f>Progressivo_Giornaliero!L66</f>
        <v>1365.4885056374119</v>
      </c>
      <c r="L54">
        <f>Progressivo_Giornaliero!M66</f>
        <v>98.35</v>
      </c>
      <c r="M54">
        <f>Progressivo_Giornaliero!N66</f>
        <v>73.400000000000006</v>
      </c>
      <c r="N54">
        <f>Progressivo_Giornaliero!O66</f>
        <v>0</v>
      </c>
      <c r="O54">
        <f>Progressivo_Giornaliero!P66</f>
        <v>0</v>
      </c>
      <c r="P54">
        <f>Progressivo_Giornaliero!Q66</f>
        <v>0</v>
      </c>
      <c r="Q54">
        <f>Progressivo_Giornaliero!R66</f>
        <v>3</v>
      </c>
      <c r="R54">
        <f>Progressivo_Giornaliero!S66</f>
        <v>1</v>
      </c>
      <c r="S54">
        <f>Progressivo_Giornaliero!T66</f>
        <v>4</v>
      </c>
      <c r="T54">
        <f>Progressivo_Giornaliero!U66</f>
        <v>0</v>
      </c>
      <c r="U54">
        <f>Progressivo_Giornaliero!V66</f>
        <v>0</v>
      </c>
      <c r="V54">
        <f>Progressivo_Giornaliero!W66</f>
        <v>155.71</v>
      </c>
      <c r="W54">
        <f>Progressivo_Giornaliero!X66</f>
        <v>531.23</v>
      </c>
      <c r="X54">
        <f>Progressivo_Giornaliero!Y66</f>
        <v>73.050000000000011</v>
      </c>
      <c r="Y54">
        <f>Progressivo_Giornaliero!Z66</f>
        <v>983.73000000000013</v>
      </c>
    </row>
    <row r="55" spans="1:25">
      <c r="A55" t="str">
        <f>MID(Progressivo_Giornaliero!C67,5,30)</f>
        <v>LECCO</v>
      </c>
      <c r="B55" t="str">
        <f>Progressivo_Giornaliero!B67</f>
        <v>AREA 3 - Nord Ovest</v>
      </c>
      <c r="C55">
        <f>Progressivo_Giornaliero!D67</f>
        <v>30087.979999999989</v>
      </c>
      <c r="D55">
        <f>Progressivo_Giornaliero!E67</f>
        <v>53730.21000000005</v>
      </c>
      <c r="E55">
        <f>Progressivo_Giornaliero!F67</f>
        <v>-23642.230000000061</v>
      </c>
      <c r="F55">
        <f>Progressivo_Giornaliero!G67</f>
        <v>1012</v>
      </c>
      <c r="G55">
        <f>Progressivo_Giornaliero!H67</f>
        <v>776</v>
      </c>
      <c r="H55">
        <f>Progressivo_Giornaliero!I67</f>
        <v>236</v>
      </c>
      <c r="I55">
        <f>Progressivo_Giornaliero!J67</f>
        <v>4153.6399999999994</v>
      </c>
      <c r="J55">
        <f>Progressivo_Giornaliero!K67</f>
        <v>836.88000000000011</v>
      </c>
      <c r="K55">
        <f>Progressivo_Giornaliero!L67</f>
        <v>437.85498144329893</v>
      </c>
      <c r="L55">
        <f>Progressivo_Giornaliero!M67</f>
        <v>271.64999999999998</v>
      </c>
      <c r="M55">
        <f>Progressivo_Giornaliero!N67</f>
        <v>228.4</v>
      </c>
      <c r="N55">
        <f>Progressivo_Giornaliero!O67</f>
        <v>0</v>
      </c>
      <c r="O55">
        <f>Progressivo_Giornaliero!P67</f>
        <v>2</v>
      </c>
      <c r="P55">
        <f>Progressivo_Giornaliero!Q67</f>
        <v>1</v>
      </c>
      <c r="Q55">
        <f>Progressivo_Giornaliero!R67</f>
        <v>5</v>
      </c>
      <c r="R55">
        <f>Progressivo_Giornaliero!S67</f>
        <v>0</v>
      </c>
      <c r="S55">
        <f>Progressivo_Giornaliero!T67</f>
        <v>0</v>
      </c>
      <c r="T55">
        <f>Progressivo_Giornaliero!U67</f>
        <v>1</v>
      </c>
      <c r="U55">
        <f>Progressivo_Giornaliero!V67</f>
        <v>0</v>
      </c>
      <c r="V55">
        <f>Progressivo_Giornaliero!W67</f>
        <v>188.5</v>
      </c>
      <c r="W55">
        <f>Progressivo_Giornaliero!X67</f>
        <v>812.59999999999991</v>
      </c>
      <c r="X55">
        <f>Progressivo_Giornaliero!Y67</f>
        <v>13.219999999999979</v>
      </c>
      <c r="Y55">
        <f>Progressivo_Giornaliero!Z67</f>
        <v>2266.8000000000002</v>
      </c>
    </row>
    <row r="56" spans="1:25">
      <c r="A56" t="str">
        <f>MID(Progressivo_Giornaliero!C68,5,30)</f>
        <v>VERANO BRIANZA</v>
      </c>
      <c r="B56" t="str">
        <f>Progressivo_Giornaliero!B68</f>
        <v>AREA 1 - Milano &amp; Surroundings</v>
      </c>
      <c r="C56">
        <f>Progressivo_Giornaliero!D68</f>
        <v>30066.43999999997</v>
      </c>
      <c r="D56">
        <f>Progressivo_Giornaliero!E68</f>
        <v>46260.540000000037</v>
      </c>
      <c r="E56">
        <f>Progressivo_Giornaliero!F68</f>
        <v>-16194.10000000006</v>
      </c>
      <c r="F56">
        <f>Progressivo_Giornaliero!G68</f>
        <v>0</v>
      </c>
      <c r="G56">
        <f>Progressivo_Giornaliero!H68</f>
        <v>0</v>
      </c>
      <c r="H56">
        <f>Progressivo_Giornaliero!I68</f>
        <v>0</v>
      </c>
      <c r="I56">
        <f>Progressivo_Giornaliero!J68</f>
        <v>4126.4599999999991</v>
      </c>
      <c r="J56">
        <f>Progressivo_Giornaliero!K68</f>
        <v>625.92000000000007</v>
      </c>
      <c r="K56">
        <f>Progressivo_Giornaliero!L68</f>
        <v>336.74570721649479</v>
      </c>
      <c r="L56">
        <f>Progressivo_Giornaliero!M68</f>
        <v>167.17999999999989</v>
      </c>
      <c r="M56">
        <f>Progressivo_Giornaliero!N68</f>
        <v>137.13</v>
      </c>
      <c r="N56">
        <f>Progressivo_Giornaliero!O68</f>
        <v>1</v>
      </c>
      <c r="O56">
        <f>Progressivo_Giornaliero!P68</f>
        <v>1</v>
      </c>
      <c r="P56">
        <f>Progressivo_Giornaliero!Q68</f>
        <v>1</v>
      </c>
      <c r="Q56">
        <f>Progressivo_Giornaliero!R68</f>
        <v>4</v>
      </c>
      <c r="R56">
        <f>Progressivo_Giornaliero!S68</f>
        <v>2</v>
      </c>
      <c r="S56">
        <f>Progressivo_Giornaliero!T68</f>
        <v>1</v>
      </c>
      <c r="T56">
        <f>Progressivo_Giornaliero!U68</f>
        <v>0</v>
      </c>
      <c r="U56">
        <f>Progressivo_Giornaliero!V68</f>
        <v>0</v>
      </c>
      <c r="V56">
        <f>Progressivo_Giornaliero!W68</f>
        <v>0</v>
      </c>
      <c r="W56">
        <f>Progressivo_Giornaliero!X68</f>
        <v>949.04</v>
      </c>
      <c r="X56">
        <f>Progressivo_Giornaliero!Y68</f>
        <v>61</v>
      </c>
      <c r="Y56">
        <f>Progressivo_Giornaliero!Z68</f>
        <v>1263.33</v>
      </c>
    </row>
    <row r="57" spans="1:25">
      <c r="A57" t="str">
        <f>MID(Progressivo_Giornaliero!C69,5,30)</f>
        <v>PADOVA 2</v>
      </c>
      <c r="B57" t="str">
        <f>Progressivo_Giornaliero!B69</f>
        <v>AREA 2 - Nord Est</v>
      </c>
      <c r="C57">
        <f>Progressivo_Giornaliero!D69</f>
        <v>29915.439999999991</v>
      </c>
      <c r="D57">
        <f>Progressivo_Giornaliero!E69</f>
        <v>27922.400000000001</v>
      </c>
      <c r="E57">
        <f>Progressivo_Giornaliero!F69</f>
        <v>1993.0399999999941</v>
      </c>
      <c r="F57">
        <f>Progressivo_Giornaliero!G69</f>
        <v>1128</v>
      </c>
      <c r="G57">
        <f>Progressivo_Giornaliero!H69</f>
        <v>1095</v>
      </c>
      <c r="H57">
        <f>Progressivo_Giornaliero!I69</f>
        <v>33</v>
      </c>
      <c r="I57">
        <f>Progressivo_Giornaliero!J69</f>
        <v>2054.08</v>
      </c>
      <c r="J57">
        <f>Progressivo_Giornaliero!K69</f>
        <v>1056.8</v>
      </c>
      <c r="K57">
        <f>Progressivo_Giornaliero!L69</f>
        <v>569.81279999999992</v>
      </c>
      <c r="L57">
        <f>Progressivo_Giornaliero!M69</f>
        <v>318.5800000000001</v>
      </c>
      <c r="M57">
        <f>Progressivo_Giornaliero!N69</f>
        <v>227.32000000000011</v>
      </c>
      <c r="N57">
        <f>Progressivo_Giornaliero!O69</f>
        <v>1</v>
      </c>
      <c r="O57">
        <f>Progressivo_Giornaliero!P69</f>
        <v>2</v>
      </c>
      <c r="P57">
        <f>Progressivo_Giornaliero!Q69</f>
        <v>1</v>
      </c>
      <c r="Q57">
        <f>Progressivo_Giornaliero!R69</f>
        <v>8</v>
      </c>
      <c r="R57">
        <f>Progressivo_Giornaliero!S69</f>
        <v>2</v>
      </c>
      <c r="S57">
        <f>Progressivo_Giornaliero!T69</f>
        <v>5</v>
      </c>
      <c r="T57">
        <f>Progressivo_Giornaliero!U69</f>
        <v>2</v>
      </c>
      <c r="U57">
        <f>Progressivo_Giornaliero!V69</f>
        <v>6</v>
      </c>
      <c r="V57">
        <f>Progressivo_Giornaliero!W69</f>
        <v>139.25</v>
      </c>
      <c r="W57">
        <f>Progressivo_Giornaliero!X69</f>
        <v>1466.76</v>
      </c>
      <c r="X57">
        <f>Progressivo_Giornaliero!Y69</f>
        <v>979.04</v>
      </c>
      <c r="Y57">
        <f>Progressivo_Giornaliero!Z69</f>
        <v>758.57</v>
      </c>
    </row>
    <row r="58" spans="1:25">
      <c r="A58" t="str">
        <f>MID(Progressivo_Giornaliero!C70,5,30)</f>
        <v>RAVENNA</v>
      </c>
      <c r="B58" t="str">
        <f>Progressivo_Giornaliero!B70</f>
        <v>AREA 4 - Centro &amp; Sardegna</v>
      </c>
      <c r="C58">
        <f>Progressivo_Giornaliero!D70</f>
        <v>29139.279999999992</v>
      </c>
      <c r="D58">
        <f>Progressivo_Giornaliero!E70</f>
        <v>25996.439999999991</v>
      </c>
      <c r="E58">
        <f>Progressivo_Giornaliero!F70</f>
        <v>3142.84</v>
      </c>
      <c r="F58">
        <f>Progressivo_Giornaliero!G70</f>
        <v>530</v>
      </c>
      <c r="G58">
        <f>Progressivo_Giornaliero!H70</f>
        <v>555</v>
      </c>
      <c r="H58">
        <f>Progressivo_Giornaliero!I70</f>
        <v>-25</v>
      </c>
      <c r="I58">
        <f>Progressivo_Giornaliero!J70</f>
        <v>2359.73</v>
      </c>
      <c r="J58">
        <f>Progressivo_Giornaliero!K70</f>
        <v>1377.83</v>
      </c>
      <c r="K58">
        <f>Progressivo_Giornaliero!L70</f>
        <v>774.2049319587627</v>
      </c>
      <c r="L58">
        <f>Progressivo_Giornaliero!M70</f>
        <v>336.79000000000008</v>
      </c>
      <c r="M58">
        <f>Progressivo_Giornaliero!N70</f>
        <v>246.23</v>
      </c>
      <c r="N58">
        <f>Progressivo_Giornaliero!O70</f>
        <v>0</v>
      </c>
      <c r="O58">
        <f>Progressivo_Giornaliero!P70</f>
        <v>2</v>
      </c>
      <c r="P58">
        <f>Progressivo_Giornaliero!Q70</f>
        <v>1</v>
      </c>
      <c r="Q58">
        <f>Progressivo_Giornaliero!R70</f>
        <v>10</v>
      </c>
      <c r="R58">
        <f>Progressivo_Giornaliero!S70</f>
        <v>0</v>
      </c>
      <c r="S58">
        <f>Progressivo_Giornaliero!T70</f>
        <v>1</v>
      </c>
      <c r="T58">
        <f>Progressivo_Giornaliero!U70</f>
        <v>2</v>
      </c>
      <c r="U58">
        <f>Progressivo_Giornaliero!V70</f>
        <v>0</v>
      </c>
      <c r="V58">
        <f>Progressivo_Giornaliero!W70</f>
        <v>193.44</v>
      </c>
      <c r="W58">
        <f>Progressivo_Giornaliero!X70</f>
        <v>2015.89</v>
      </c>
      <c r="X58">
        <f>Progressivo_Giornaliero!Y70</f>
        <v>665.38</v>
      </c>
      <c r="Y58">
        <f>Progressivo_Giornaliero!Z70</f>
        <v>2323.2800000000011</v>
      </c>
    </row>
    <row r="59" spans="1:25">
      <c r="A59" t="str">
        <f>MID(Progressivo_Giornaliero!C71,5,30)</f>
        <v>TORINO 2</v>
      </c>
      <c r="B59" t="str">
        <f>Progressivo_Giornaliero!B71</f>
        <v>AREA 3 - Nord Ovest</v>
      </c>
      <c r="C59">
        <f>Progressivo_Giornaliero!D71</f>
        <v>29010.339999999989</v>
      </c>
      <c r="D59">
        <f>Progressivo_Giornaliero!E71</f>
        <v>33769.920000000013</v>
      </c>
      <c r="E59">
        <f>Progressivo_Giornaliero!F71</f>
        <v>-4759.5800000000127</v>
      </c>
      <c r="F59">
        <f>Progressivo_Giornaliero!G71</f>
        <v>633</v>
      </c>
      <c r="G59">
        <f>Progressivo_Giornaliero!H71</f>
        <v>941</v>
      </c>
      <c r="H59">
        <f>Progressivo_Giornaliero!I71</f>
        <v>-308</v>
      </c>
      <c r="I59">
        <f>Progressivo_Giornaliero!J71</f>
        <v>2357.8400000000011</v>
      </c>
      <c r="J59">
        <f>Progressivo_Giornaliero!K71</f>
        <v>1375.84</v>
      </c>
      <c r="K59">
        <f>Progressivo_Giornaliero!L71</f>
        <v>757.04452460206187</v>
      </c>
      <c r="L59">
        <f>Progressivo_Giornaliero!M71</f>
        <v>310.60000000000002</v>
      </c>
      <c r="M59">
        <f>Progressivo_Giornaliero!N71</f>
        <v>223.91</v>
      </c>
      <c r="N59">
        <f>Progressivo_Giornaliero!O71</f>
        <v>0</v>
      </c>
      <c r="O59">
        <f>Progressivo_Giornaliero!P71</f>
        <v>2</v>
      </c>
      <c r="P59">
        <f>Progressivo_Giornaliero!Q71</f>
        <v>1</v>
      </c>
      <c r="Q59">
        <f>Progressivo_Giornaliero!R71</f>
        <v>11</v>
      </c>
      <c r="R59">
        <f>Progressivo_Giornaliero!S71</f>
        <v>0</v>
      </c>
      <c r="S59">
        <f>Progressivo_Giornaliero!T71</f>
        <v>0</v>
      </c>
      <c r="T59">
        <f>Progressivo_Giornaliero!U71</f>
        <v>0</v>
      </c>
      <c r="U59">
        <f>Progressivo_Giornaliero!V71</f>
        <v>0</v>
      </c>
      <c r="V59">
        <f>Progressivo_Giornaliero!W71</f>
        <v>188.48</v>
      </c>
      <c r="W59">
        <f>Progressivo_Giornaliero!X71</f>
        <v>274.55</v>
      </c>
      <c r="X59">
        <f>Progressivo_Giornaliero!Y71</f>
        <v>157.22999999999999</v>
      </c>
      <c r="Y59">
        <f>Progressivo_Giornaliero!Z71</f>
        <v>2869.9899999999989</v>
      </c>
    </row>
    <row r="60" spans="1:25">
      <c r="A60" t="str">
        <f>MID(Progressivo_Giornaliero!C72,5,30)</f>
        <v>VITTUONE</v>
      </c>
      <c r="B60" t="str">
        <f>Progressivo_Giornaliero!B72</f>
        <v>AREA 3 - Nord Ovest</v>
      </c>
      <c r="C60">
        <f>Progressivo_Giornaliero!D72</f>
        <v>28995.18999999997</v>
      </c>
      <c r="D60">
        <f>Progressivo_Giornaliero!E72</f>
        <v>24476.749999999989</v>
      </c>
      <c r="E60">
        <f>Progressivo_Giornaliero!F72</f>
        <v>4518.4399999999841</v>
      </c>
      <c r="F60">
        <f>Progressivo_Giornaliero!G72</f>
        <v>1068</v>
      </c>
      <c r="G60">
        <f>Progressivo_Giornaliero!H72</f>
        <v>1215</v>
      </c>
      <c r="H60">
        <f>Progressivo_Giornaliero!I72</f>
        <v>-147</v>
      </c>
      <c r="I60">
        <f>Progressivo_Giornaliero!J72</f>
        <v>2983.1700000000019</v>
      </c>
      <c r="J60">
        <f>Progressivo_Giornaliero!K72</f>
        <v>2325.0899999999988</v>
      </c>
      <c r="K60">
        <f>Progressivo_Giornaliero!L72</f>
        <v>1288.6188164948451</v>
      </c>
      <c r="L60">
        <f>Progressivo_Giornaliero!M72</f>
        <v>442.49000000000018</v>
      </c>
      <c r="M60">
        <f>Progressivo_Giornaliero!N72</f>
        <v>324.76</v>
      </c>
      <c r="N60">
        <f>Progressivo_Giornaliero!O72</f>
        <v>0</v>
      </c>
      <c r="O60">
        <f>Progressivo_Giornaliero!P72</f>
        <v>1</v>
      </c>
      <c r="P60">
        <f>Progressivo_Giornaliero!Q72</f>
        <v>1</v>
      </c>
      <c r="Q60">
        <f>Progressivo_Giornaliero!R72</f>
        <v>16</v>
      </c>
      <c r="R60">
        <f>Progressivo_Giornaliero!S72</f>
        <v>0</v>
      </c>
      <c r="S60">
        <f>Progressivo_Giornaliero!T72</f>
        <v>12</v>
      </c>
      <c r="T60">
        <f>Progressivo_Giornaliero!U72</f>
        <v>1</v>
      </c>
      <c r="U60">
        <f>Progressivo_Giornaliero!V72</f>
        <v>0</v>
      </c>
      <c r="V60">
        <f>Progressivo_Giornaliero!W72</f>
        <v>262.25999999999988</v>
      </c>
      <c r="W60">
        <f>Progressivo_Giornaliero!X72</f>
        <v>1111.08</v>
      </c>
      <c r="X60">
        <f>Progressivo_Giornaliero!Y72</f>
        <v>739.94</v>
      </c>
      <c r="Y60">
        <f>Progressivo_Giornaliero!Z72</f>
        <v>1021.7</v>
      </c>
    </row>
    <row r="61" spans="1:25">
      <c r="A61" t="str">
        <f>MID(Progressivo_Giornaliero!C73,5,30)</f>
        <v>FERRARA</v>
      </c>
      <c r="B61" t="str">
        <f>Progressivo_Giornaliero!B73</f>
        <v>AREA 4 - Centro &amp; Sardegna</v>
      </c>
      <c r="C61">
        <f>Progressivo_Giornaliero!D73</f>
        <v>28770.499999999971</v>
      </c>
      <c r="D61">
        <f>Progressivo_Giornaliero!E73</f>
        <v>30666.060000000009</v>
      </c>
      <c r="E61">
        <f>Progressivo_Giornaliero!F73</f>
        <v>-1895.5600000000411</v>
      </c>
      <c r="F61">
        <f>Progressivo_Giornaliero!G73</f>
        <v>498</v>
      </c>
      <c r="G61">
        <f>Progressivo_Giornaliero!H73</f>
        <v>563</v>
      </c>
      <c r="H61">
        <f>Progressivo_Giornaliero!I73</f>
        <v>-65</v>
      </c>
      <c r="I61">
        <f>Progressivo_Giornaliero!J73</f>
        <v>2001.09</v>
      </c>
      <c r="J61">
        <f>Progressivo_Giornaliero!K73</f>
        <v>1035.8800000000001</v>
      </c>
      <c r="K61">
        <f>Progressivo_Giornaliero!L73</f>
        <v>568.23433402061858</v>
      </c>
      <c r="L61">
        <f>Progressivo_Giornaliero!M73</f>
        <v>372.86</v>
      </c>
      <c r="M61">
        <f>Progressivo_Giornaliero!N73</f>
        <v>266.81000000000012</v>
      </c>
      <c r="N61">
        <f>Progressivo_Giornaliero!O73</f>
        <v>1</v>
      </c>
      <c r="O61">
        <f>Progressivo_Giornaliero!P73</f>
        <v>2</v>
      </c>
      <c r="P61">
        <f>Progressivo_Giornaliero!Q73</f>
        <v>1</v>
      </c>
      <c r="Q61">
        <f>Progressivo_Giornaliero!R73</f>
        <v>12</v>
      </c>
      <c r="R61">
        <f>Progressivo_Giornaliero!S73</f>
        <v>2</v>
      </c>
      <c r="S61">
        <f>Progressivo_Giornaliero!T73</f>
        <v>1</v>
      </c>
      <c r="T61">
        <f>Progressivo_Giornaliero!U73</f>
        <v>0</v>
      </c>
      <c r="U61">
        <f>Progressivo_Giornaliero!V73</f>
        <v>0</v>
      </c>
      <c r="V61">
        <f>Progressivo_Giornaliero!W73</f>
        <v>49.16</v>
      </c>
      <c r="W61">
        <f>Progressivo_Giornaliero!X73</f>
        <v>341.43</v>
      </c>
      <c r="X61">
        <f>Progressivo_Giornaliero!Y73</f>
        <v>273.56</v>
      </c>
      <c r="Y61">
        <f>Progressivo_Giornaliero!Z73</f>
        <v>974.46000000000026</v>
      </c>
    </row>
    <row r="62" spans="1:25">
      <c r="A62" t="str">
        <f>MID(Progressivo_Giornaliero!C74,5,30)</f>
        <v>TRIESTE</v>
      </c>
      <c r="B62" t="str">
        <f>Progressivo_Giornaliero!B74</f>
        <v>AREA 2 - Nord Est</v>
      </c>
      <c r="C62">
        <f>Progressivo_Giornaliero!D74</f>
        <v>28608.42</v>
      </c>
      <c r="D62">
        <f>Progressivo_Giornaliero!E74</f>
        <v>28321.639999999981</v>
      </c>
      <c r="E62">
        <f>Progressivo_Giornaliero!F74</f>
        <v>286.7800000000243</v>
      </c>
      <c r="F62">
        <f>Progressivo_Giornaliero!G74</f>
        <v>878</v>
      </c>
      <c r="G62">
        <f>Progressivo_Giornaliero!H74</f>
        <v>841</v>
      </c>
      <c r="H62">
        <f>Progressivo_Giornaliero!I74</f>
        <v>37</v>
      </c>
      <c r="I62">
        <f>Progressivo_Giornaliero!J74</f>
        <v>3043.5899999999979</v>
      </c>
      <c r="J62">
        <f>Progressivo_Giornaliero!K74</f>
        <v>429.95</v>
      </c>
      <c r="K62">
        <f>Progressivo_Giornaliero!L74</f>
        <v>234.84230927835051</v>
      </c>
      <c r="L62">
        <f>Progressivo_Giornaliero!M74</f>
        <v>431.06000000000012</v>
      </c>
      <c r="M62">
        <f>Progressivo_Giornaliero!N74</f>
        <v>329.29</v>
      </c>
      <c r="N62">
        <f>Progressivo_Giornaliero!O74</f>
        <v>1</v>
      </c>
      <c r="O62">
        <f>Progressivo_Giornaliero!P74</f>
        <v>0</v>
      </c>
      <c r="P62">
        <f>Progressivo_Giornaliero!Q74</f>
        <v>0</v>
      </c>
      <c r="Q62">
        <f>Progressivo_Giornaliero!R74</f>
        <v>13</v>
      </c>
      <c r="R62">
        <f>Progressivo_Giornaliero!S74</f>
        <v>0</v>
      </c>
      <c r="S62">
        <f>Progressivo_Giornaliero!T74</f>
        <v>0</v>
      </c>
      <c r="T62">
        <f>Progressivo_Giornaliero!U74</f>
        <v>1</v>
      </c>
      <c r="U62">
        <f>Progressivo_Giornaliero!V74</f>
        <v>0</v>
      </c>
      <c r="V62">
        <f>Progressivo_Giornaliero!W74</f>
        <v>172.11</v>
      </c>
      <c r="W62">
        <f>Progressivo_Giornaliero!X74</f>
        <v>57.3</v>
      </c>
      <c r="X62">
        <f>Progressivo_Giornaliero!Y74</f>
        <v>43.41</v>
      </c>
      <c r="Y62">
        <f>Progressivo_Giornaliero!Z74</f>
        <v>2409.179999999998</v>
      </c>
    </row>
    <row r="63" spans="1:25">
      <c r="A63" t="str">
        <f>MID(Progressivo_Giornaliero!C75,5,30)</f>
        <v>BERGAMO 1</v>
      </c>
      <c r="B63" t="str">
        <f>Progressivo_Giornaliero!B75</f>
        <v>AREA 1 - Milano &amp; Surroundings</v>
      </c>
      <c r="C63">
        <f>Progressivo_Giornaliero!D75</f>
        <v>27833.849999999959</v>
      </c>
      <c r="D63">
        <f>Progressivo_Giornaliero!E75</f>
        <v>34864.329999999951</v>
      </c>
      <c r="E63">
        <f>Progressivo_Giornaliero!F75</f>
        <v>-7030.4799999999923</v>
      </c>
      <c r="F63">
        <f>Progressivo_Giornaliero!G75</f>
        <v>1116</v>
      </c>
      <c r="G63">
        <f>Progressivo_Giornaliero!H75</f>
        <v>1179</v>
      </c>
      <c r="H63">
        <f>Progressivo_Giornaliero!I75</f>
        <v>-63</v>
      </c>
      <c r="I63">
        <f>Progressivo_Giornaliero!J75</f>
        <v>3085.760000000002</v>
      </c>
      <c r="J63">
        <f>Progressivo_Giornaliero!K75</f>
        <v>2110.7399999999998</v>
      </c>
      <c r="K63">
        <f>Progressivo_Giornaliero!L75</f>
        <v>1160.4005690721649</v>
      </c>
      <c r="L63">
        <f>Progressivo_Giornaliero!M75</f>
        <v>550.71000000000015</v>
      </c>
      <c r="M63">
        <f>Progressivo_Giornaliero!N75</f>
        <v>434.55999999999977</v>
      </c>
      <c r="N63">
        <f>Progressivo_Giornaliero!O75</f>
        <v>1</v>
      </c>
      <c r="O63">
        <f>Progressivo_Giornaliero!P75</f>
        <v>2</v>
      </c>
      <c r="P63">
        <f>Progressivo_Giornaliero!Q75</f>
        <v>1</v>
      </c>
      <c r="Q63">
        <f>Progressivo_Giornaliero!R75</f>
        <v>12</v>
      </c>
      <c r="R63">
        <f>Progressivo_Giornaliero!S75</f>
        <v>1</v>
      </c>
      <c r="S63">
        <f>Progressivo_Giornaliero!T75</f>
        <v>6</v>
      </c>
      <c r="T63">
        <f>Progressivo_Giornaliero!U75</f>
        <v>2</v>
      </c>
      <c r="U63">
        <f>Progressivo_Giornaliero!V75</f>
        <v>0</v>
      </c>
      <c r="V63">
        <f>Progressivo_Giornaliero!W75</f>
        <v>114.74</v>
      </c>
      <c r="W63">
        <f>Progressivo_Giornaliero!X75</f>
        <v>261.42</v>
      </c>
      <c r="X63">
        <f>Progressivo_Giornaliero!Y75</f>
        <v>-57.3</v>
      </c>
      <c r="Y63">
        <f>Progressivo_Giornaliero!Z75</f>
        <v>1454.31</v>
      </c>
    </row>
    <row r="64" spans="1:25">
      <c r="A64" t="str">
        <f>MID(Progressivo_Giornaliero!C76,5,30)</f>
        <v>ROMA 2</v>
      </c>
      <c r="B64" t="str">
        <f>Progressivo_Giornaliero!B76</f>
        <v>AREA 5 - Tirrenica &amp; Sicilia</v>
      </c>
      <c r="C64">
        <f>Progressivo_Giornaliero!D76</f>
        <v>27799.200000000001</v>
      </c>
      <c r="D64">
        <f>Progressivo_Giornaliero!E76</f>
        <v>25544.409999999982</v>
      </c>
      <c r="E64">
        <f>Progressivo_Giornaliero!F76</f>
        <v>2254.7900000000232</v>
      </c>
      <c r="F64">
        <f>Progressivo_Giornaliero!G76</f>
        <v>469</v>
      </c>
      <c r="G64">
        <f>Progressivo_Giornaliero!H76</f>
        <v>1093</v>
      </c>
      <c r="H64">
        <f>Progressivo_Giornaliero!I76</f>
        <v>-624</v>
      </c>
      <c r="I64">
        <f>Progressivo_Giornaliero!J76</f>
        <v>3070.5599999999981</v>
      </c>
      <c r="J64">
        <f>Progressivo_Giornaliero!K76</f>
        <v>1962.77</v>
      </c>
      <c r="K64">
        <f>Progressivo_Giornaliero!L76</f>
        <v>1079.5393122309281</v>
      </c>
      <c r="L64">
        <f>Progressivo_Giornaliero!M76</f>
        <v>345.11000000000013</v>
      </c>
      <c r="M64">
        <f>Progressivo_Giornaliero!N76</f>
        <v>245.57000000000019</v>
      </c>
      <c r="N64">
        <f>Progressivo_Giornaliero!O76</f>
        <v>0</v>
      </c>
      <c r="O64">
        <f>Progressivo_Giornaliero!P76</f>
        <v>1</v>
      </c>
      <c r="P64">
        <f>Progressivo_Giornaliero!Q76</f>
        <v>1</v>
      </c>
      <c r="Q64">
        <f>Progressivo_Giornaliero!R76</f>
        <v>14</v>
      </c>
      <c r="R64">
        <f>Progressivo_Giornaliero!S76</f>
        <v>0</v>
      </c>
      <c r="S64">
        <f>Progressivo_Giornaliero!T76</f>
        <v>5</v>
      </c>
      <c r="T64">
        <f>Progressivo_Giornaliero!U76</f>
        <v>0</v>
      </c>
      <c r="U64">
        <f>Progressivo_Giornaliero!V76</f>
        <v>0</v>
      </c>
      <c r="V64">
        <f>Progressivo_Giornaliero!W76</f>
        <v>81.95</v>
      </c>
      <c r="W64">
        <f>Progressivo_Giornaliero!X76</f>
        <v>489.47000000000008</v>
      </c>
      <c r="X64">
        <f>Progressivo_Giornaliero!Y76</f>
        <v>190.46</v>
      </c>
      <c r="Y64">
        <f>Progressivo_Giornaliero!Z76</f>
        <v>1675.22</v>
      </c>
    </row>
    <row r="65" spans="1:25">
      <c r="A65" t="str">
        <f>MID(Progressivo_Giornaliero!C77,5,30)</f>
        <v>VICENZA</v>
      </c>
      <c r="B65" t="str">
        <f>Progressivo_Giornaliero!B77</f>
        <v>AREA 2 - Nord Est</v>
      </c>
      <c r="C65">
        <f>Progressivo_Giornaliero!D77</f>
        <v>27736.849999999969</v>
      </c>
      <c r="D65">
        <f>Progressivo_Giornaliero!E77</f>
        <v>29083.01999999999</v>
      </c>
      <c r="E65">
        <f>Progressivo_Giornaliero!F77</f>
        <v>-1346.1700000000239</v>
      </c>
      <c r="F65">
        <f>Progressivo_Giornaliero!G77</f>
        <v>1366</v>
      </c>
      <c r="G65">
        <f>Progressivo_Giornaliero!H77</f>
        <v>1341</v>
      </c>
      <c r="H65">
        <f>Progressivo_Giornaliero!I77</f>
        <v>25</v>
      </c>
      <c r="I65">
        <f>Progressivo_Giornaliero!J77</f>
        <v>3562.8500000000008</v>
      </c>
      <c r="J65">
        <f>Progressivo_Giornaliero!K77</f>
        <v>2457.6899999999978</v>
      </c>
      <c r="K65">
        <f>Progressivo_Giornaliero!L77</f>
        <v>1328.8273731958759</v>
      </c>
      <c r="L65">
        <f>Progressivo_Giornaliero!M77</f>
        <v>509.43000000000029</v>
      </c>
      <c r="M65">
        <f>Progressivo_Giornaliero!N77</f>
        <v>379.22999999999979</v>
      </c>
      <c r="N65">
        <f>Progressivo_Giornaliero!O77</f>
        <v>0</v>
      </c>
      <c r="O65">
        <f>Progressivo_Giornaliero!P77</f>
        <v>0</v>
      </c>
      <c r="P65">
        <f>Progressivo_Giornaliero!Q77</f>
        <v>0</v>
      </c>
      <c r="Q65">
        <f>Progressivo_Giornaliero!R77</f>
        <v>13</v>
      </c>
      <c r="R65">
        <f>Progressivo_Giornaliero!S77</f>
        <v>0</v>
      </c>
      <c r="S65">
        <f>Progressivo_Giornaliero!T77</f>
        <v>0</v>
      </c>
      <c r="T65">
        <f>Progressivo_Giornaliero!U77</f>
        <v>2</v>
      </c>
      <c r="U65">
        <f>Progressivo_Giornaliero!V77</f>
        <v>0</v>
      </c>
      <c r="V65">
        <f>Progressivo_Giornaliero!W77</f>
        <v>180.32</v>
      </c>
      <c r="W65">
        <f>Progressivo_Giornaliero!X77</f>
        <v>60.83</v>
      </c>
      <c r="X65">
        <f>Progressivo_Giornaliero!Y77</f>
        <v>-76.8</v>
      </c>
      <c r="Y65">
        <f>Progressivo_Giornaliero!Z77</f>
        <v>1525</v>
      </c>
    </row>
    <row r="66" spans="1:25">
      <c r="A66" t="str">
        <f>MID(Progressivo_Giornaliero!C78,5,30)</f>
        <v>BOLOGNA 2</v>
      </c>
      <c r="B66" t="str">
        <f>Progressivo_Giornaliero!B78</f>
        <v>AREA 4 - Centro &amp; Sardegna</v>
      </c>
      <c r="C66">
        <f>Progressivo_Giornaliero!D78</f>
        <v>27286.099999999969</v>
      </c>
      <c r="D66">
        <f>Progressivo_Giornaliero!E78</f>
        <v>30600.92000000002</v>
      </c>
      <c r="E66">
        <f>Progressivo_Giornaliero!F78</f>
        <v>-3314.8200000000511</v>
      </c>
      <c r="F66">
        <f>Progressivo_Giornaliero!G78</f>
        <v>876</v>
      </c>
      <c r="G66">
        <f>Progressivo_Giornaliero!H78</f>
        <v>1127</v>
      </c>
      <c r="H66">
        <f>Progressivo_Giornaliero!I78</f>
        <v>-251</v>
      </c>
      <c r="I66">
        <f>Progressivo_Giornaliero!J78</f>
        <v>3190.7000000000021</v>
      </c>
      <c r="J66">
        <f>Progressivo_Giornaliero!K78</f>
        <v>1147.8800000000001</v>
      </c>
      <c r="K66">
        <f>Progressivo_Giornaliero!L78</f>
        <v>625.34262268041243</v>
      </c>
      <c r="L66">
        <f>Progressivo_Giornaliero!M78</f>
        <v>271.27</v>
      </c>
      <c r="M66">
        <f>Progressivo_Giornaliero!N78</f>
        <v>233.5</v>
      </c>
      <c r="N66">
        <f>Progressivo_Giornaliero!O78</f>
        <v>1</v>
      </c>
      <c r="O66">
        <f>Progressivo_Giornaliero!P78</f>
        <v>5</v>
      </c>
      <c r="P66">
        <f>Progressivo_Giornaliero!Q78</f>
        <v>2</v>
      </c>
      <c r="Q66">
        <f>Progressivo_Giornaliero!R78</f>
        <v>6</v>
      </c>
      <c r="R66">
        <f>Progressivo_Giornaliero!S78</f>
        <v>0</v>
      </c>
      <c r="S66">
        <f>Progressivo_Giornaliero!T78</f>
        <v>4</v>
      </c>
      <c r="T66">
        <f>Progressivo_Giornaliero!U78</f>
        <v>0</v>
      </c>
      <c r="U66">
        <f>Progressivo_Giornaliero!V78</f>
        <v>1</v>
      </c>
      <c r="V66">
        <f>Progressivo_Giornaliero!W78</f>
        <v>57.36999999999999</v>
      </c>
      <c r="W66">
        <f>Progressivo_Giornaliero!X78</f>
        <v>452.76</v>
      </c>
      <c r="X66">
        <f>Progressivo_Giornaliero!Y78</f>
        <v>361.85</v>
      </c>
      <c r="Y66">
        <f>Progressivo_Giornaliero!Z78</f>
        <v>953.41</v>
      </c>
    </row>
    <row r="67" spans="1:25">
      <c r="A67" t="str">
        <f>MID(Progressivo_Giornaliero!C79,5,30)</f>
        <v>TERAMO</v>
      </c>
      <c r="B67" t="str">
        <f>Progressivo_Giornaliero!B79</f>
        <v>AREA 6 - Sud</v>
      </c>
      <c r="C67">
        <f>Progressivo_Giornaliero!D79</f>
        <v>27056.61</v>
      </c>
      <c r="D67">
        <f>Progressivo_Giornaliero!E79</f>
        <v>15144.97</v>
      </c>
      <c r="E67">
        <f>Progressivo_Giornaliero!F79</f>
        <v>11911.64</v>
      </c>
      <c r="F67">
        <f>Progressivo_Giornaliero!G79</f>
        <v>949</v>
      </c>
      <c r="G67">
        <f>Progressivo_Giornaliero!H79</f>
        <v>973</v>
      </c>
      <c r="H67">
        <f>Progressivo_Giornaliero!I79</f>
        <v>-24</v>
      </c>
      <c r="I67">
        <f>Progressivo_Giornaliero!J79</f>
        <v>1758.52</v>
      </c>
      <c r="J67">
        <f>Progressivo_Giornaliero!K79</f>
        <v>1126.8499999999999</v>
      </c>
      <c r="K67">
        <f>Progressivo_Giornaliero!L79</f>
        <v>608.59971134020634</v>
      </c>
      <c r="L67">
        <f>Progressivo_Giornaliero!M79</f>
        <v>223.42999999999989</v>
      </c>
      <c r="M67">
        <f>Progressivo_Giornaliero!N79</f>
        <v>147.75</v>
      </c>
      <c r="N67">
        <f>Progressivo_Giornaliero!O79</f>
        <v>0</v>
      </c>
      <c r="O67">
        <f>Progressivo_Giornaliero!P79</f>
        <v>0</v>
      </c>
      <c r="P67">
        <f>Progressivo_Giornaliero!Q79</f>
        <v>0</v>
      </c>
      <c r="Q67">
        <f>Progressivo_Giornaliero!R79</f>
        <v>8</v>
      </c>
      <c r="R67">
        <f>Progressivo_Giornaliero!S79</f>
        <v>0</v>
      </c>
      <c r="S67">
        <f>Progressivo_Giornaliero!T79</f>
        <v>8</v>
      </c>
      <c r="T67">
        <f>Progressivo_Giornaliero!U79</f>
        <v>0</v>
      </c>
      <c r="U67">
        <f>Progressivo_Giornaliero!V79</f>
        <v>3</v>
      </c>
      <c r="V67">
        <f>Progressivo_Giornaliero!W79</f>
        <v>81.8</v>
      </c>
      <c r="W67">
        <f>Progressivo_Giornaliero!X79</f>
        <v>979.61000000000013</v>
      </c>
      <c r="X67">
        <f>Progressivo_Giornaliero!Y79</f>
        <v>812.7700000000001</v>
      </c>
      <c r="Y67">
        <f>Progressivo_Giornaliero!Z79</f>
        <v>1317.53</v>
      </c>
    </row>
    <row r="68" spans="1:25">
      <c r="A68" t="str">
        <f>MID(Progressivo_Giornaliero!C80,5,30)</f>
        <v>LODI</v>
      </c>
      <c r="B68" t="str">
        <f>Progressivo_Giornaliero!B80</f>
        <v>AREA 3 - Nord Ovest</v>
      </c>
      <c r="C68">
        <f>Progressivo_Giornaliero!D80</f>
        <v>26986.949999999961</v>
      </c>
      <c r="D68">
        <f>Progressivo_Giornaliero!E80</f>
        <v>28681.100000000009</v>
      </c>
      <c r="E68">
        <f>Progressivo_Giornaliero!F80</f>
        <v>-1694.150000000041</v>
      </c>
      <c r="F68">
        <f>Progressivo_Giornaliero!G80</f>
        <v>636</v>
      </c>
      <c r="G68">
        <f>Progressivo_Giornaliero!H80</f>
        <v>714</v>
      </c>
      <c r="H68">
        <f>Progressivo_Giornaliero!I80</f>
        <v>-78</v>
      </c>
      <c r="I68">
        <f>Progressivo_Giornaliero!J80</f>
        <v>2281.84</v>
      </c>
      <c r="J68">
        <f>Progressivo_Giornaliero!K80</f>
        <v>1900.84</v>
      </c>
      <c r="K68">
        <f>Progressivo_Giornaliero!L80</f>
        <v>1033.5228371134019</v>
      </c>
      <c r="L68">
        <f>Progressivo_Giornaliero!M80</f>
        <v>362.38</v>
      </c>
      <c r="M68">
        <f>Progressivo_Giornaliero!N80</f>
        <v>282.5100000000001</v>
      </c>
      <c r="N68">
        <f>Progressivo_Giornaliero!O80</f>
        <v>1</v>
      </c>
      <c r="O68">
        <f>Progressivo_Giornaliero!P80</f>
        <v>2</v>
      </c>
      <c r="P68">
        <f>Progressivo_Giornaliero!Q80</f>
        <v>1</v>
      </c>
      <c r="Q68">
        <f>Progressivo_Giornaliero!R80</f>
        <v>12</v>
      </c>
      <c r="R68">
        <f>Progressivo_Giornaliero!S80</f>
        <v>3</v>
      </c>
      <c r="S68">
        <f>Progressivo_Giornaliero!T80</f>
        <v>3</v>
      </c>
      <c r="T68">
        <f>Progressivo_Giornaliero!U80</f>
        <v>1</v>
      </c>
      <c r="U68">
        <f>Progressivo_Giornaliero!V80</f>
        <v>0</v>
      </c>
      <c r="V68">
        <f>Progressivo_Giornaliero!W80</f>
        <v>319.63</v>
      </c>
      <c r="W68">
        <f>Progressivo_Giornaliero!X80</f>
        <v>141.94999999999999</v>
      </c>
      <c r="X68">
        <f>Progressivo_Giornaliero!Y80</f>
        <v>103.53</v>
      </c>
      <c r="Y68">
        <f>Progressivo_Giornaliero!Z80</f>
        <v>2092.4999999999991</v>
      </c>
    </row>
    <row r="69" spans="1:25">
      <c r="A69" t="str">
        <f>MID(Progressivo_Giornaliero!C81,5,30)</f>
        <v>PIACENZA</v>
      </c>
      <c r="B69" t="str">
        <f>Progressivo_Giornaliero!B81</f>
        <v>AREA 3 - Nord Ovest</v>
      </c>
      <c r="C69">
        <f>Progressivo_Giornaliero!D81</f>
        <v>26876.07999999998</v>
      </c>
      <c r="D69">
        <f>Progressivo_Giornaliero!E81</f>
        <v>25562.339999999971</v>
      </c>
      <c r="E69">
        <f>Progressivo_Giornaliero!F81</f>
        <v>1313.7400000000091</v>
      </c>
      <c r="F69">
        <f>Progressivo_Giornaliero!G81</f>
        <v>1006</v>
      </c>
      <c r="G69">
        <f>Progressivo_Giornaliero!H81</f>
        <v>938</v>
      </c>
      <c r="H69">
        <f>Progressivo_Giornaliero!I81</f>
        <v>68</v>
      </c>
      <c r="I69">
        <f>Progressivo_Giornaliero!J81</f>
        <v>3487.650000000001</v>
      </c>
      <c r="J69">
        <f>Progressivo_Giornaliero!K81</f>
        <v>636.92000000000007</v>
      </c>
      <c r="K69">
        <f>Progressivo_Giornaliero!L81</f>
        <v>315.7721839131043</v>
      </c>
      <c r="L69">
        <f>Progressivo_Giornaliero!M81</f>
        <v>709.24000000000012</v>
      </c>
      <c r="M69">
        <f>Progressivo_Giornaliero!N81</f>
        <v>555.43999999999994</v>
      </c>
      <c r="N69">
        <f>Progressivo_Giornaliero!O81</f>
        <v>2</v>
      </c>
      <c r="O69">
        <f>Progressivo_Giornaliero!P81</f>
        <v>4</v>
      </c>
      <c r="P69">
        <f>Progressivo_Giornaliero!Q81</f>
        <v>2</v>
      </c>
      <c r="Q69">
        <f>Progressivo_Giornaliero!R81</f>
        <v>20</v>
      </c>
      <c r="R69">
        <f>Progressivo_Giornaliero!S81</f>
        <v>0</v>
      </c>
      <c r="S69">
        <f>Progressivo_Giornaliero!T81</f>
        <v>6</v>
      </c>
      <c r="T69">
        <f>Progressivo_Giornaliero!U81</f>
        <v>5</v>
      </c>
      <c r="U69">
        <f>Progressivo_Giornaliero!V81</f>
        <v>0</v>
      </c>
      <c r="V69">
        <f>Progressivo_Giornaliero!W81</f>
        <v>0</v>
      </c>
      <c r="W69">
        <f>Progressivo_Giornaliero!X81</f>
        <v>215.44</v>
      </c>
      <c r="X69">
        <f>Progressivo_Giornaliero!Y81</f>
        <v>30.499999999999989</v>
      </c>
      <c r="Y69">
        <f>Progressivo_Giornaliero!Z81</f>
        <v>1846.02</v>
      </c>
    </row>
    <row r="70" spans="1:25">
      <c r="A70" t="str">
        <f>MID(Progressivo_Giornaliero!C82,5,30)</f>
        <v>NAPOLI 1</v>
      </c>
      <c r="B70" t="str">
        <f>Progressivo_Giornaliero!B82</f>
        <v>AREA 6 - Sud</v>
      </c>
      <c r="C70">
        <f>Progressivo_Giornaliero!D82</f>
        <v>26835.83</v>
      </c>
      <c r="D70">
        <f>Progressivo_Giornaliero!E82</f>
        <v>25294.349999999991</v>
      </c>
      <c r="E70">
        <f>Progressivo_Giornaliero!F82</f>
        <v>1541.4800000000071</v>
      </c>
      <c r="F70">
        <f>Progressivo_Giornaliero!G82</f>
        <v>658</v>
      </c>
      <c r="G70">
        <f>Progressivo_Giornaliero!H82</f>
        <v>707</v>
      </c>
      <c r="H70">
        <f>Progressivo_Giornaliero!I82</f>
        <v>-49</v>
      </c>
      <c r="I70">
        <f>Progressivo_Giornaliero!J82</f>
        <v>2555.940000000001</v>
      </c>
      <c r="J70">
        <f>Progressivo_Giornaliero!K82</f>
        <v>1930.96</v>
      </c>
      <c r="K70">
        <f>Progressivo_Giornaliero!L82</f>
        <v>1075.6143684048729</v>
      </c>
      <c r="L70">
        <f>Progressivo_Giornaliero!M82</f>
        <v>270.49999999999989</v>
      </c>
      <c r="M70">
        <f>Progressivo_Giornaliero!N82</f>
        <v>195.93</v>
      </c>
      <c r="N70">
        <f>Progressivo_Giornaliero!O82</f>
        <v>0</v>
      </c>
      <c r="O70">
        <f>Progressivo_Giornaliero!P82</f>
        <v>0</v>
      </c>
      <c r="P70">
        <f>Progressivo_Giornaliero!Q82</f>
        <v>0</v>
      </c>
      <c r="Q70">
        <f>Progressivo_Giornaliero!R82</f>
        <v>9</v>
      </c>
      <c r="R70">
        <f>Progressivo_Giornaliero!S82</f>
        <v>0</v>
      </c>
      <c r="S70">
        <f>Progressivo_Giornaliero!T82</f>
        <v>0</v>
      </c>
      <c r="T70">
        <f>Progressivo_Giornaliero!U82</f>
        <v>0</v>
      </c>
      <c r="U70">
        <f>Progressivo_Giornaliero!V82</f>
        <v>0</v>
      </c>
      <c r="V70">
        <f>Progressivo_Giornaliero!W82</f>
        <v>110.66</v>
      </c>
      <c r="W70">
        <f>Progressivo_Giornaliero!X82</f>
        <v>626.6700000000003</v>
      </c>
      <c r="X70">
        <f>Progressivo_Giornaliero!Y82</f>
        <v>-245.43</v>
      </c>
      <c r="Y70">
        <f>Progressivo_Giornaliero!Z82</f>
        <v>1074.809999999999</v>
      </c>
    </row>
    <row r="71" spans="1:25">
      <c r="A71" t="str">
        <f>MID(Progressivo_Giornaliero!C83,5,30)</f>
        <v>BASSANO DEL GRAPPA</v>
      </c>
      <c r="B71" t="str">
        <f>Progressivo_Giornaliero!B83</f>
        <v>AREA 2 - Nord Est</v>
      </c>
      <c r="C71">
        <f>Progressivo_Giornaliero!D83</f>
        <v>26690.46000000001</v>
      </c>
      <c r="D71">
        <f>Progressivo_Giornaliero!E83</f>
        <v>29728.97</v>
      </c>
      <c r="E71">
        <f>Progressivo_Giornaliero!F83</f>
        <v>-3038.509999999987</v>
      </c>
      <c r="F71">
        <f>Progressivo_Giornaliero!G83</f>
        <v>1094</v>
      </c>
      <c r="G71">
        <f>Progressivo_Giornaliero!H83</f>
        <v>1068</v>
      </c>
      <c r="H71">
        <f>Progressivo_Giornaliero!I83</f>
        <v>26</v>
      </c>
      <c r="I71">
        <f>Progressivo_Giornaliero!J83</f>
        <v>3099.9399999999978</v>
      </c>
      <c r="J71">
        <f>Progressivo_Giornaliero!K83</f>
        <v>1591.84</v>
      </c>
      <c r="K71">
        <f>Progressivo_Giornaliero!L83</f>
        <v>844.52960139456434</v>
      </c>
      <c r="L71">
        <f>Progressivo_Giornaliero!M83</f>
        <v>248.04</v>
      </c>
      <c r="M71">
        <f>Progressivo_Giornaliero!N83</f>
        <v>173.29</v>
      </c>
      <c r="N71">
        <f>Progressivo_Giornaliero!O83</f>
        <v>0</v>
      </c>
      <c r="O71">
        <f>Progressivo_Giornaliero!P83</f>
        <v>1</v>
      </c>
      <c r="P71">
        <f>Progressivo_Giornaliero!Q83</f>
        <v>1</v>
      </c>
      <c r="Q71">
        <f>Progressivo_Giornaliero!R83</f>
        <v>9</v>
      </c>
      <c r="R71">
        <f>Progressivo_Giornaliero!S83</f>
        <v>0</v>
      </c>
      <c r="S71">
        <f>Progressivo_Giornaliero!T83</f>
        <v>4</v>
      </c>
      <c r="T71">
        <f>Progressivo_Giornaliero!U83</f>
        <v>0</v>
      </c>
      <c r="U71">
        <f>Progressivo_Giornaliero!V83</f>
        <v>0</v>
      </c>
      <c r="V71">
        <f>Progressivo_Giornaliero!W83</f>
        <v>32.78</v>
      </c>
      <c r="W71">
        <f>Progressivo_Giornaliero!X83</f>
        <v>59.889999999999993</v>
      </c>
      <c r="X71">
        <f>Progressivo_Giornaliero!Y83</f>
        <v>28.46</v>
      </c>
      <c r="Y71">
        <f>Progressivo_Giornaliero!Z83</f>
        <v>855.93000000000018</v>
      </c>
    </row>
    <row r="72" spans="1:25">
      <c r="A72" t="str">
        <f>MID(Progressivo_Giornaliero!C84,5,30)</f>
        <v>VERONA 1</v>
      </c>
      <c r="B72" t="str">
        <f>Progressivo_Giornaliero!B84</f>
        <v>AREA 2 - Nord Est</v>
      </c>
      <c r="C72">
        <f>Progressivo_Giornaliero!D84</f>
        <v>26613.14999999998</v>
      </c>
      <c r="D72">
        <f>Progressivo_Giornaliero!E84</f>
        <v>41295.039999999957</v>
      </c>
      <c r="E72">
        <f>Progressivo_Giornaliero!F84</f>
        <v>-14681.88999999999</v>
      </c>
      <c r="F72">
        <f>Progressivo_Giornaliero!G84</f>
        <v>1007</v>
      </c>
      <c r="G72">
        <f>Progressivo_Giornaliero!H84</f>
        <v>967</v>
      </c>
      <c r="H72">
        <f>Progressivo_Giornaliero!I84</f>
        <v>40</v>
      </c>
      <c r="I72">
        <f>Progressivo_Giornaliero!J84</f>
        <v>3560.900000000001</v>
      </c>
      <c r="J72">
        <f>Progressivo_Giornaliero!K84</f>
        <v>1529.81</v>
      </c>
      <c r="K72">
        <f>Progressivo_Giornaliero!L84</f>
        <v>848.823386457732</v>
      </c>
      <c r="L72">
        <f>Progressivo_Giornaliero!M84</f>
        <v>355.10000000000008</v>
      </c>
      <c r="M72">
        <f>Progressivo_Giornaliero!N84</f>
        <v>239.68000000000009</v>
      </c>
      <c r="N72">
        <f>Progressivo_Giornaliero!O84</f>
        <v>0</v>
      </c>
      <c r="O72">
        <f>Progressivo_Giornaliero!P84</f>
        <v>0</v>
      </c>
      <c r="P72">
        <f>Progressivo_Giornaliero!Q84</f>
        <v>0</v>
      </c>
      <c r="Q72">
        <f>Progressivo_Giornaliero!R84</f>
        <v>14</v>
      </c>
      <c r="R72">
        <f>Progressivo_Giornaliero!S84</f>
        <v>0</v>
      </c>
      <c r="S72">
        <f>Progressivo_Giornaliero!T84</f>
        <v>0</v>
      </c>
      <c r="T72">
        <f>Progressivo_Giornaliero!U84</f>
        <v>0</v>
      </c>
      <c r="U72">
        <f>Progressivo_Giornaliero!V84</f>
        <v>0</v>
      </c>
      <c r="V72">
        <f>Progressivo_Giornaliero!W84</f>
        <v>24.58</v>
      </c>
      <c r="W72">
        <f>Progressivo_Giornaliero!X84</f>
        <v>707.7</v>
      </c>
      <c r="X72">
        <f>Progressivo_Giornaliero!Y84</f>
        <v>260.62</v>
      </c>
      <c r="Y72">
        <f>Progressivo_Giornaliero!Z84</f>
        <v>2392.4199999999978</v>
      </c>
    </row>
    <row r="73" spans="1:25">
      <c r="A73" t="str">
        <f>MID(Progressivo_Giornaliero!C85,5,30)</f>
        <v>EMPOLI</v>
      </c>
      <c r="B73" t="str">
        <f>Progressivo_Giornaliero!B85</f>
        <v>AREA 5 - Tirrenica &amp; Sicilia</v>
      </c>
      <c r="C73">
        <f>Progressivo_Giornaliero!D85</f>
        <v>26535.88</v>
      </c>
      <c r="D73">
        <f>Progressivo_Giornaliero!E85</f>
        <v>22445.05</v>
      </c>
      <c r="E73">
        <f>Progressivo_Giornaliero!F85</f>
        <v>4090.8300000000049</v>
      </c>
      <c r="F73">
        <f>Progressivo_Giornaliero!G85</f>
        <v>1056</v>
      </c>
      <c r="G73">
        <f>Progressivo_Giornaliero!H85</f>
        <v>1006</v>
      </c>
      <c r="H73">
        <f>Progressivo_Giornaliero!I85</f>
        <v>50</v>
      </c>
      <c r="I73">
        <f>Progressivo_Giornaliero!J85</f>
        <v>3566.07</v>
      </c>
      <c r="J73">
        <f>Progressivo_Giornaliero!K85</f>
        <v>1710.84</v>
      </c>
      <c r="K73">
        <f>Progressivo_Giornaliero!L85</f>
        <v>940.4968577319587</v>
      </c>
      <c r="L73">
        <f>Progressivo_Giornaliero!M85</f>
        <v>344.16</v>
      </c>
      <c r="M73">
        <f>Progressivo_Giornaliero!N85</f>
        <v>263.2</v>
      </c>
      <c r="N73">
        <f>Progressivo_Giornaliero!O85</f>
        <v>0</v>
      </c>
      <c r="O73">
        <f>Progressivo_Giornaliero!P85</f>
        <v>4</v>
      </c>
      <c r="P73">
        <f>Progressivo_Giornaliero!Q85</f>
        <v>2</v>
      </c>
      <c r="Q73">
        <f>Progressivo_Giornaliero!R85</f>
        <v>11</v>
      </c>
      <c r="R73">
        <f>Progressivo_Giornaliero!S85</f>
        <v>0</v>
      </c>
      <c r="S73">
        <f>Progressivo_Giornaliero!T85</f>
        <v>2</v>
      </c>
      <c r="T73">
        <f>Progressivo_Giornaliero!U85</f>
        <v>0</v>
      </c>
      <c r="U73">
        <f>Progressivo_Giornaliero!V85</f>
        <v>0</v>
      </c>
      <c r="V73">
        <f>Progressivo_Giornaliero!W85</f>
        <v>49.17</v>
      </c>
      <c r="W73">
        <f>Progressivo_Giornaliero!X85</f>
        <v>929.99</v>
      </c>
      <c r="X73">
        <f>Progressivo_Giornaliero!Y85</f>
        <v>971.17</v>
      </c>
      <c r="Y73">
        <f>Progressivo_Giornaliero!Z85</f>
        <v>2302.5399999999991</v>
      </c>
    </row>
    <row r="74" spans="1:25">
      <c r="A74" t="str">
        <f>MID(Progressivo_Giornaliero!C86,5,30)</f>
        <v>SIRACUSA</v>
      </c>
      <c r="B74" t="str">
        <f>Progressivo_Giornaliero!B86</f>
        <v>AREA 5 - Tirrenica &amp; Sicilia</v>
      </c>
      <c r="C74">
        <f>Progressivo_Giornaliero!D86</f>
        <v>26416.42</v>
      </c>
      <c r="D74">
        <f>Progressivo_Giornaliero!E86</f>
        <v>22607.660000000022</v>
      </c>
      <c r="E74">
        <f>Progressivo_Giornaliero!F86</f>
        <v>3808.7599999999802</v>
      </c>
      <c r="F74">
        <f>Progressivo_Giornaliero!G86</f>
        <v>1024</v>
      </c>
      <c r="G74">
        <f>Progressivo_Giornaliero!H86</f>
        <v>1168</v>
      </c>
      <c r="H74">
        <f>Progressivo_Giornaliero!I86</f>
        <v>-144</v>
      </c>
      <c r="I74">
        <f>Progressivo_Giornaliero!J86</f>
        <v>2226.09</v>
      </c>
      <c r="J74">
        <f>Progressivo_Giornaliero!K86</f>
        <v>1635.15</v>
      </c>
      <c r="K74">
        <f>Progressivo_Giornaliero!L86</f>
        <v>892.71385979381466</v>
      </c>
      <c r="L74">
        <f>Progressivo_Giornaliero!M86</f>
        <v>197.1</v>
      </c>
      <c r="M74">
        <f>Progressivo_Giornaliero!N86</f>
        <v>147.54</v>
      </c>
      <c r="N74">
        <f>Progressivo_Giornaliero!O86</f>
        <v>0</v>
      </c>
      <c r="O74">
        <f>Progressivo_Giornaliero!P86</f>
        <v>0</v>
      </c>
      <c r="P74">
        <f>Progressivo_Giornaliero!Q86</f>
        <v>0</v>
      </c>
      <c r="Q74">
        <f>Progressivo_Giornaliero!R86</f>
        <v>5</v>
      </c>
      <c r="R74">
        <f>Progressivo_Giornaliero!S86</f>
        <v>0</v>
      </c>
      <c r="S74">
        <f>Progressivo_Giornaliero!T86</f>
        <v>8</v>
      </c>
      <c r="T74">
        <f>Progressivo_Giornaliero!U86</f>
        <v>1</v>
      </c>
      <c r="U74">
        <f>Progressivo_Giornaliero!V86</f>
        <v>0</v>
      </c>
      <c r="V74">
        <f>Progressivo_Giornaliero!W86</f>
        <v>172.02</v>
      </c>
      <c r="W74">
        <f>Progressivo_Giornaliero!X86</f>
        <v>342.01</v>
      </c>
      <c r="X74">
        <f>Progressivo_Giornaliero!Y86</f>
        <v>325.73</v>
      </c>
      <c r="Y74">
        <f>Progressivo_Giornaliero!Z86</f>
        <v>1442.51</v>
      </c>
    </row>
    <row r="75" spans="1:25">
      <c r="A75" t="str">
        <f>MID(Progressivo_Giornaliero!C87,5,30)</f>
        <v>LA SPEZIA</v>
      </c>
      <c r="B75" t="str">
        <f>Progressivo_Giornaliero!B87</f>
        <v>AREA 3 - Nord Ovest</v>
      </c>
      <c r="C75">
        <f>Progressivo_Giornaliero!D87</f>
        <v>26151.59999999998</v>
      </c>
      <c r="D75">
        <f>Progressivo_Giornaliero!E87</f>
        <v>28278.149999999991</v>
      </c>
      <c r="E75">
        <f>Progressivo_Giornaliero!F87</f>
        <v>-2126.550000000007</v>
      </c>
      <c r="F75">
        <f>Progressivo_Giornaliero!G87</f>
        <v>1411</v>
      </c>
      <c r="G75">
        <f>Progressivo_Giornaliero!H87</f>
        <v>1262</v>
      </c>
      <c r="H75">
        <f>Progressivo_Giornaliero!I87</f>
        <v>149</v>
      </c>
      <c r="I75">
        <f>Progressivo_Giornaliero!J87</f>
        <v>2973.95</v>
      </c>
      <c r="J75">
        <f>Progressivo_Giornaliero!K87</f>
        <v>1655.85</v>
      </c>
      <c r="K75">
        <f>Progressivo_Giornaliero!L87</f>
        <v>897.20003477113391</v>
      </c>
      <c r="L75">
        <f>Progressivo_Giornaliero!M87</f>
        <v>301.19999999999987</v>
      </c>
      <c r="M75">
        <f>Progressivo_Giornaliero!N87</f>
        <v>223.37000000000009</v>
      </c>
      <c r="N75">
        <f>Progressivo_Giornaliero!O87</f>
        <v>0</v>
      </c>
      <c r="O75">
        <f>Progressivo_Giornaliero!P87</f>
        <v>1</v>
      </c>
      <c r="P75">
        <f>Progressivo_Giornaliero!Q87</f>
        <v>1</v>
      </c>
      <c r="Q75">
        <f>Progressivo_Giornaliero!R87</f>
        <v>10</v>
      </c>
      <c r="R75">
        <f>Progressivo_Giornaliero!S87</f>
        <v>0</v>
      </c>
      <c r="S75">
        <f>Progressivo_Giornaliero!T87</f>
        <v>4</v>
      </c>
      <c r="T75">
        <f>Progressivo_Giornaliero!U87</f>
        <v>0</v>
      </c>
      <c r="U75">
        <f>Progressivo_Giornaliero!V87</f>
        <v>0</v>
      </c>
      <c r="V75">
        <f>Progressivo_Giornaliero!W87</f>
        <v>73.739999999999995</v>
      </c>
      <c r="W75">
        <f>Progressivo_Giornaliero!X87</f>
        <v>587.20999999999992</v>
      </c>
      <c r="X75">
        <f>Progressivo_Giornaliero!Y87</f>
        <v>-12.69</v>
      </c>
      <c r="Y75">
        <f>Progressivo_Giornaliero!Z87</f>
        <v>1397.31</v>
      </c>
    </row>
    <row r="76" spans="1:25">
      <c r="A76" t="str">
        <f>MID(Progressivo_Giornaliero!C88,5,30)</f>
        <v>CREMONA</v>
      </c>
      <c r="B76" t="str">
        <f>Progressivo_Giornaliero!B88</f>
        <v>AREA 2 - Nord Est</v>
      </c>
      <c r="C76">
        <f>Progressivo_Giornaliero!D88</f>
        <v>25939.759999999998</v>
      </c>
      <c r="D76">
        <f>Progressivo_Giornaliero!E88</f>
        <v>20192.060000000001</v>
      </c>
      <c r="E76">
        <f>Progressivo_Giornaliero!F88</f>
        <v>5747.7000000000007</v>
      </c>
      <c r="F76">
        <f>Progressivo_Giornaliero!G88</f>
        <v>556</v>
      </c>
      <c r="G76">
        <f>Progressivo_Giornaliero!H88</f>
        <v>469</v>
      </c>
      <c r="H76">
        <f>Progressivo_Giornaliero!I88</f>
        <v>87</v>
      </c>
      <c r="I76">
        <f>Progressivo_Giornaliero!J88</f>
        <v>1705.05</v>
      </c>
      <c r="J76">
        <f>Progressivo_Giornaliero!K88</f>
        <v>1672.81</v>
      </c>
      <c r="K76">
        <f>Progressivo_Giornaliero!L88</f>
        <v>925.88598762886568</v>
      </c>
      <c r="L76">
        <f>Progressivo_Giornaliero!M88</f>
        <v>170.46</v>
      </c>
      <c r="M76">
        <f>Progressivo_Giornaliero!N88</f>
        <v>129.68</v>
      </c>
      <c r="N76">
        <f>Progressivo_Giornaliero!O88</f>
        <v>0</v>
      </c>
      <c r="O76">
        <f>Progressivo_Giornaliero!P88</f>
        <v>1</v>
      </c>
      <c r="P76">
        <f>Progressivo_Giornaliero!Q88</f>
        <v>1</v>
      </c>
      <c r="Q76">
        <f>Progressivo_Giornaliero!R88</f>
        <v>5</v>
      </c>
      <c r="R76">
        <f>Progressivo_Giornaliero!S88</f>
        <v>1</v>
      </c>
      <c r="S76">
        <f>Progressivo_Giornaliero!T88</f>
        <v>3</v>
      </c>
      <c r="T76">
        <f>Progressivo_Giornaliero!U88</f>
        <v>0</v>
      </c>
      <c r="U76">
        <f>Progressivo_Giornaliero!V88</f>
        <v>0</v>
      </c>
      <c r="V76">
        <f>Progressivo_Giornaliero!W88</f>
        <v>155.41</v>
      </c>
      <c r="W76">
        <f>Progressivo_Giornaliero!X88</f>
        <v>39.150000000000013</v>
      </c>
      <c r="X76">
        <f>Progressivo_Giornaliero!Y88</f>
        <v>30.2</v>
      </c>
      <c r="Y76">
        <f>Progressivo_Giornaliero!Z88</f>
        <v>904.82</v>
      </c>
    </row>
    <row r="77" spans="1:25">
      <c r="A77" t="str">
        <f>MID(Progressivo_Giornaliero!C89,5,30)</f>
        <v>MOLFETTA</v>
      </c>
      <c r="B77" t="str">
        <f>Progressivo_Giornaliero!B89</f>
        <v>AREA 6 - Sud</v>
      </c>
      <c r="C77">
        <f>Progressivo_Giornaliero!D89</f>
        <v>25911.88</v>
      </c>
      <c r="D77">
        <f>Progressivo_Giornaliero!E89</f>
        <v>23930.669999999951</v>
      </c>
      <c r="E77">
        <f>Progressivo_Giornaliero!F89</f>
        <v>1981.210000000046</v>
      </c>
      <c r="F77">
        <f>Progressivo_Giornaliero!G89</f>
        <v>1031</v>
      </c>
      <c r="G77">
        <f>Progressivo_Giornaliero!H89</f>
        <v>1058</v>
      </c>
      <c r="H77">
        <f>Progressivo_Giornaliero!I89</f>
        <v>-27</v>
      </c>
      <c r="I77">
        <f>Progressivo_Giornaliero!J89</f>
        <v>1775.26</v>
      </c>
      <c r="J77">
        <f>Progressivo_Giornaliero!K89</f>
        <v>1451.89</v>
      </c>
      <c r="K77">
        <f>Progressivo_Giornaliero!L89</f>
        <v>765.08374432989706</v>
      </c>
      <c r="L77">
        <f>Progressivo_Giornaliero!M89</f>
        <v>364.0800000000001</v>
      </c>
      <c r="M77">
        <f>Progressivo_Giornaliero!N89</f>
        <v>253.12</v>
      </c>
      <c r="N77">
        <f>Progressivo_Giornaliero!O89</f>
        <v>1</v>
      </c>
      <c r="O77">
        <f>Progressivo_Giornaliero!P89</f>
        <v>0</v>
      </c>
      <c r="P77">
        <f>Progressivo_Giornaliero!Q89</f>
        <v>0</v>
      </c>
      <c r="Q77">
        <f>Progressivo_Giornaliero!R89</f>
        <v>13</v>
      </c>
      <c r="R77">
        <f>Progressivo_Giornaliero!S89</f>
        <v>0</v>
      </c>
      <c r="S77">
        <f>Progressivo_Giornaliero!T89</f>
        <v>3</v>
      </c>
      <c r="T77">
        <f>Progressivo_Giornaliero!U89</f>
        <v>0</v>
      </c>
      <c r="U77">
        <f>Progressivo_Giornaliero!V89</f>
        <v>0</v>
      </c>
      <c r="V77">
        <f>Progressivo_Giornaliero!W89</f>
        <v>98.34</v>
      </c>
      <c r="W77">
        <f>Progressivo_Giornaliero!X89</f>
        <v>750.28000000000009</v>
      </c>
      <c r="X77">
        <f>Progressivo_Giornaliero!Y89</f>
        <v>657.85</v>
      </c>
      <c r="Y77">
        <f>Progressivo_Giornaliero!Z89</f>
        <v>910.85000000000025</v>
      </c>
    </row>
    <row r="78" spans="1:25">
      <c r="A78" t="str">
        <f>MID(Progressivo_Giornaliero!C90,5,30)</f>
        <v>ANCONA</v>
      </c>
      <c r="B78" t="str">
        <f>Progressivo_Giornaliero!B90</f>
        <v>AREA 6 - Sud</v>
      </c>
      <c r="C78">
        <f>Progressivo_Giornaliero!D90</f>
        <v>24647.179999999989</v>
      </c>
      <c r="D78">
        <f>Progressivo_Giornaliero!E90</f>
        <v>16837.37000000001</v>
      </c>
      <c r="E78">
        <f>Progressivo_Giornaliero!F90</f>
        <v>7809.8099999999758</v>
      </c>
      <c r="F78">
        <f>Progressivo_Giornaliero!G90</f>
        <v>562</v>
      </c>
      <c r="G78">
        <f>Progressivo_Giornaliero!H90</f>
        <v>543</v>
      </c>
      <c r="H78">
        <f>Progressivo_Giornaliero!I90</f>
        <v>19</v>
      </c>
      <c r="I78">
        <f>Progressivo_Giornaliero!J90</f>
        <v>2279.2000000000012</v>
      </c>
      <c r="J78">
        <f>Progressivo_Giornaliero!K90</f>
        <v>1591.32</v>
      </c>
      <c r="K78">
        <f>Progressivo_Giornaliero!L90</f>
        <v>878.93878762886595</v>
      </c>
      <c r="L78">
        <f>Progressivo_Giornaliero!M90</f>
        <v>288.61</v>
      </c>
      <c r="M78">
        <f>Progressivo_Giornaliero!N90</f>
        <v>227.49</v>
      </c>
      <c r="N78">
        <f>Progressivo_Giornaliero!O90</f>
        <v>0</v>
      </c>
      <c r="O78">
        <f>Progressivo_Giornaliero!P90</f>
        <v>6</v>
      </c>
      <c r="P78">
        <f>Progressivo_Giornaliero!Q90</f>
        <v>4</v>
      </c>
      <c r="Q78">
        <f>Progressivo_Giornaliero!R90</f>
        <v>6</v>
      </c>
      <c r="R78">
        <f>Progressivo_Giornaliero!S90</f>
        <v>2</v>
      </c>
      <c r="S78">
        <f>Progressivo_Giornaliero!T90</f>
        <v>9</v>
      </c>
      <c r="T78">
        <f>Progressivo_Giornaliero!U90</f>
        <v>0</v>
      </c>
      <c r="U78">
        <f>Progressivo_Giornaliero!V90</f>
        <v>0</v>
      </c>
      <c r="V78">
        <f>Progressivo_Giornaliero!W90</f>
        <v>73.75</v>
      </c>
      <c r="W78">
        <f>Progressivo_Giornaliero!X90</f>
        <v>738.43</v>
      </c>
      <c r="X78">
        <f>Progressivo_Giornaliero!Y90</f>
        <v>148.41999999999999</v>
      </c>
      <c r="Y78">
        <f>Progressivo_Giornaliero!Z90</f>
        <v>1302.4000000000001</v>
      </c>
    </row>
    <row r="79" spans="1:25">
      <c r="A79" t="str">
        <f>MID(Progressivo_Giornaliero!C91,5,30)</f>
        <v>BRINDISI</v>
      </c>
      <c r="B79" t="str">
        <f>Progressivo_Giornaliero!B91</f>
        <v>AREA 6 - Sud</v>
      </c>
      <c r="C79">
        <f>Progressivo_Giornaliero!D91</f>
        <v>24408.94000000001</v>
      </c>
      <c r="D79">
        <f>Progressivo_Giornaliero!E91</f>
        <v>22177.97</v>
      </c>
      <c r="E79">
        <f>Progressivo_Giornaliero!F91</f>
        <v>2230.9700000000048</v>
      </c>
      <c r="F79">
        <f>Progressivo_Giornaliero!G91</f>
        <v>839</v>
      </c>
      <c r="G79">
        <f>Progressivo_Giornaliero!H91</f>
        <v>1137</v>
      </c>
      <c r="H79">
        <f>Progressivo_Giornaliero!I91</f>
        <v>-298</v>
      </c>
      <c r="I79">
        <f>Progressivo_Giornaliero!J91</f>
        <v>2295.9899999999998</v>
      </c>
      <c r="J79">
        <f>Progressivo_Giornaliero!K91</f>
        <v>1320.83</v>
      </c>
      <c r="K79">
        <f>Progressivo_Giornaliero!L91</f>
        <v>717.96563298969102</v>
      </c>
      <c r="L79">
        <f>Progressivo_Giornaliero!M91</f>
        <v>267.12999999999988</v>
      </c>
      <c r="M79">
        <f>Progressivo_Giornaliero!N91</f>
        <v>193.04000000000011</v>
      </c>
      <c r="N79">
        <f>Progressivo_Giornaliero!O91</f>
        <v>1</v>
      </c>
      <c r="O79">
        <f>Progressivo_Giornaliero!P91</f>
        <v>0</v>
      </c>
      <c r="P79">
        <f>Progressivo_Giornaliero!Q91</f>
        <v>0</v>
      </c>
      <c r="Q79">
        <f>Progressivo_Giornaliero!R91</f>
        <v>11</v>
      </c>
      <c r="R79">
        <f>Progressivo_Giornaliero!S91</f>
        <v>0</v>
      </c>
      <c r="S79">
        <f>Progressivo_Giornaliero!T91</f>
        <v>0</v>
      </c>
      <c r="T79">
        <f>Progressivo_Giornaliero!U91</f>
        <v>0</v>
      </c>
      <c r="U79">
        <f>Progressivo_Giornaliero!V91</f>
        <v>0</v>
      </c>
      <c r="V79">
        <f>Progressivo_Giornaliero!W91</f>
        <v>81.96</v>
      </c>
      <c r="W79">
        <f>Progressivo_Giornaliero!X91</f>
        <v>702.59</v>
      </c>
      <c r="X79">
        <f>Progressivo_Giornaliero!Y91</f>
        <v>39.659999999999997</v>
      </c>
      <c r="Y79">
        <f>Progressivo_Giornaliero!Z91</f>
        <v>1596.12</v>
      </c>
    </row>
    <row r="80" spans="1:25">
      <c r="A80" t="str">
        <f>MID(Progressivo_Giornaliero!C92,5,30)</f>
        <v>TERNI</v>
      </c>
      <c r="B80" t="str">
        <f>Progressivo_Giornaliero!B92</f>
        <v>AREA 4 - Centro &amp; Sardegna</v>
      </c>
      <c r="C80">
        <f>Progressivo_Giornaliero!D92</f>
        <v>24370.21999999999</v>
      </c>
      <c r="D80">
        <f>Progressivo_Giornaliero!E92</f>
        <v>23382.289999999972</v>
      </c>
      <c r="E80">
        <f>Progressivo_Giornaliero!F92</f>
        <v>987.93000000001848</v>
      </c>
      <c r="F80">
        <f>Progressivo_Giornaliero!G92</f>
        <v>574</v>
      </c>
      <c r="G80">
        <f>Progressivo_Giornaliero!H92</f>
        <v>628</v>
      </c>
      <c r="H80">
        <f>Progressivo_Giornaliero!I92</f>
        <v>-54</v>
      </c>
      <c r="I80">
        <f>Progressivo_Giornaliero!J92</f>
        <v>1813.26</v>
      </c>
      <c r="J80">
        <f>Progressivo_Giornaliero!K92</f>
        <v>1606.85</v>
      </c>
      <c r="K80">
        <f>Progressivo_Giornaliero!L92</f>
        <v>858.13167727527434</v>
      </c>
      <c r="L80">
        <f>Progressivo_Giornaliero!M92</f>
        <v>251.73</v>
      </c>
      <c r="M80">
        <f>Progressivo_Giornaliero!N92</f>
        <v>174.57</v>
      </c>
      <c r="N80">
        <f>Progressivo_Giornaliero!O92</f>
        <v>0</v>
      </c>
      <c r="O80">
        <f>Progressivo_Giornaliero!P92</f>
        <v>3</v>
      </c>
      <c r="P80">
        <f>Progressivo_Giornaliero!Q92</f>
        <v>2</v>
      </c>
      <c r="Q80">
        <f>Progressivo_Giornaliero!R92</f>
        <v>8</v>
      </c>
      <c r="R80">
        <f>Progressivo_Giornaliero!S92</f>
        <v>0</v>
      </c>
      <c r="S80">
        <f>Progressivo_Giornaliero!T92</f>
        <v>2</v>
      </c>
      <c r="T80">
        <f>Progressivo_Giornaliero!U92</f>
        <v>0</v>
      </c>
      <c r="U80">
        <f>Progressivo_Giornaliero!V92</f>
        <v>0</v>
      </c>
      <c r="V80">
        <f>Progressivo_Giornaliero!W92</f>
        <v>40.98</v>
      </c>
      <c r="W80">
        <f>Progressivo_Giornaliero!X92</f>
        <v>165.39</v>
      </c>
      <c r="X80">
        <f>Progressivo_Giornaliero!Y92</f>
        <v>148.19999999999999</v>
      </c>
      <c r="Y80">
        <f>Progressivo_Giornaliero!Z92</f>
        <v>1322.56</v>
      </c>
    </row>
    <row r="81" spans="1:25">
      <c r="A81" t="str">
        <f>MID(Progressivo_Giornaliero!C93,5,30)</f>
        <v>MANTOVA</v>
      </c>
      <c r="B81" t="str">
        <f>Progressivo_Giornaliero!B93</f>
        <v>AREA 2 - Nord Est</v>
      </c>
      <c r="C81">
        <f>Progressivo_Giornaliero!D93</f>
        <v>24270.529999999992</v>
      </c>
      <c r="D81">
        <f>Progressivo_Giornaliero!E93</f>
        <v>38299.42000000002</v>
      </c>
      <c r="E81">
        <f>Progressivo_Giornaliero!F93</f>
        <v>-14028.89000000003</v>
      </c>
      <c r="F81">
        <f>Progressivo_Giornaliero!G93</f>
        <v>552</v>
      </c>
      <c r="G81">
        <f>Progressivo_Giornaliero!H93</f>
        <v>653</v>
      </c>
      <c r="H81">
        <f>Progressivo_Giornaliero!I93</f>
        <v>-101</v>
      </c>
      <c r="I81">
        <f>Progressivo_Giornaliero!J93</f>
        <v>2472.1000000000008</v>
      </c>
      <c r="J81">
        <f>Progressivo_Giornaliero!K93</f>
        <v>1567.85</v>
      </c>
      <c r="K81">
        <f>Progressivo_Giornaliero!L93</f>
        <v>850.93005862268058</v>
      </c>
      <c r="L81">
        <f>Progressivo_Giornaliero!M93</f>
        <v>163.89</v>
      </c>
      <c r="M81">
        <f>Progressivo_Giornaliero!N93</f>
        <v>134.26</v>
      </c>
      <c r="N81">
        <f>Progressivo_Giornaliero!O93</f>
        <v>0</v>
      </c>
      <c r="O81">
        <f>Progressivo_Giornaliero!P93</f>
        <v>2</v>
      </c>
      <c r="P81">
        <f>Progressivo_Giornaliero!Q93</f>
        <v>1</v>
      </c>
      <c r="Q81">
        <f>Progressivo_Giornaliero!R93</f>
        <v>4</v>
      </c>
      <c r="R81">
        <f>Progressivo_Giornaliero!S93</f>
        <v>1</v>
      </c>
      <c r="S81">
        <f>Progressivo_Giornaliero!T93</f>
        <v>10</v>
      </c>
      <c r="T81">
        <f>Progressivo_Giornaliero!U93</f>
        <v>2</v>
      </c>
      <c r="U81">
        <f>Progressivo_Giornaliero!V93</f>
        <v>1</v>
      </c>
      <c r="V81">
        <f>Progressivo_Giornaliero!W93</f>
        <v>204.89</v>
      </c>
      <c r="W81">
        <f>Progressivo_Giornaliero!X93</f>
        <v>350.52</v>
      </c>
      <c r="X81">
        <f>Progressivo_Giornaliero!Y93</f>
        <v>0</v>
      </c>
      <c r="Y81">
        <f>Progressivo_Giornaliero!Z93</f>
        <v>1281.0899999999999</v>
      </c>
    </row>
    <row r="82" spans="1:25">
      <c r="A82" t="str">
        <f>MID(Progressivo_Giornaliero!C94,5,30)</f>
        <v>CATANZARO</v>
      </c>
      <c r="B82" t="str">
        <f>Progressivo_Giornaliero!B94</f>
        <v>AREA 6 - Sud</v>
      </c>
      <c r="C82">
        <f>Progressivo_Giornaliero!D94</f>
        <v>23676.720000000001</v>
      </c>
      <c r="D82">
        <f>Progressivo_Giornaliero!E94</f>
        <v>37540.240000000013</v>
      </c>
      <c r="E82">
        <f>Progressivo_Giornaliero!F94</f>
        <v>-13863.52000000001</v>
      </c>
      <c r="F82">
        <f>Progressivo_Giornaliero!G94</f>
        <v>927</v>
      </c>
      <c r="G82">
        <f>Progressivo_Giornaliero!H94</f>
        <v>1038</v>
      </c>
      <c r="H82">
        <f>Progressivo_Giornaliero!I94</f>
        <v>-111</v>
      </c>
      <c r="I82">
        <f>Progressivo_Giornaliero!J94</f>
        <v>3105.2999999999988</v>
      </c>
      <c r="J82">
        <f>Progressivo_Giornaliero!K94</f>
        <v>1086.8399999999999</v>
      </c>
      <c r="K82">
        <f>Progressivo_Giornaliero!L94</f>
        <v>589.3227546391754</v>
      </c>
      <c r="L82">
        <f>Progressivo_Giornaliero!M94</f>
        <v>329.54</v>
      </c>
      <c r="M82">
        <f>Progressivo_Giornaliero!N94</f>
        <v>216.8900000000001</v>
      </c>
      <c r="N82">
        <f>Progressivo_Giornaliero!O94</f>
        <v>0</v>
      </c>
      <c r="O82">
        <f>Progressivo_Giornaliero!P94</f>
        <v>0</v>
      </c>
      <c r="P82">
        <f>Progressivo_Giornaliero!Q94</f>
        <v>0</v>
      </c>
      <c r="Q82">
        <f>Progressivo_Giornaliero!R94</f>
        <v>14</v>
      </c>
      <c r="R82">
        <f>Progressivo_Giornaliero!S94</f>
        <v>1</v>
      </c>
      <c r="S82">
        <f>Progressivo_Giornaliero!T94</f>
        <v>2</v>
      </c>
      <c r="T82">
        <f>Progressivo_Giornaliero!U94</f>
        <v>0</v>
      </c>
      <c r="U82">
        <f>Progressivo_Giornaliero!V94</f>
        <v>0</v>
      </c>
      <c r="V82">
        <f>Progressivo_Giornaliero!W94</f>
        <v>81.96</v>
      </c>
      <c r="W82">
        <f>Progressivo_Giornaliero!X94</f>
        <v>53.289999999999978</v>
      </c>
      <c r="X82">
        <f>Progressivo_Giornaliero!Y94</f>
        <v>-51.55</v>
      </c>
      <c r="Y82">
        <f>Progressivo_Giornaliero!Z94</f>
        <v>1592.37</v>
      </c>
    </row>
    <row r="83" spans="1:25">
      <c r="A83" t="str">
        <f>MID(Progressivo_Giornaliero!C95,5,30)</f>
        <v>PESCARA 2</v>
      </c>
      <c r="B83" t="str">
        <f>Progressivo_Giornaliero!B95</f>
        <v>AREA 6 - Sud</v>
      </c>
      <c r="C83">
        <f>Progressivo_Giornaliero!D95</f>
        <v>23068.580000000009</v>
      </c>
      <c r="D83">
        <f>Progressivo_Giornaliero!E95</f>
        <v>19159.179999999989</v>
      </c>
      <c r="E83">
        <f>Progressivo_Giornaliero!F95</f>
        <v>3909.400000000016</v>
      </c>
      <c r="F83">
        <f>Progressivo_Giornaliero!G95</f>
        <v>753</v>
      </c>
      <c r="G83">
        <f>Progressivo_Giornaliero!H95</f>
        <v>764</v>
      </c>
      <c r="H83">
        <f>Progressivo_Giornaliero!I95</f>
        <v>-11</v>
      </c>
      <c r="I83">
        <f>Progressivo_Giornaliero!J95</f>
        <v>1526.44</v>
      </c>
      <c r="J83">
        <f>Progressivo_Giornaliero!K95</f>
        <v>1357.89</v>
      </c>
      <c r="K83">
        <f>Progressivo_Giornaliero!L95</f>
        <v>730.43294160074981</v>
      </c>
      <c r="L83">
        <f>Progressivo_Giornaliero!M95</f>
        <v>559.58000000000027</v>
      </c>
      <c r="M83">
        <f>Progressivo_Giornaliero!N95</f>
        <v>436.86999999999961</v>
      </c>
      <c r="N83">
        <f>Progressivo_Giornaliero!O95</f>
        <v>0</v>
      </c>
      <c r="O83">
        <f>Progressivo_Giornaliero!P95</f>
        <v>5</v>
      </c>
      <c r="P83">
        <f>Progressivo_Giornaliero!Q95</f>
        <v>3</v>
      </c>
      <c r="Q83">
        <f>Progressivo_Giornaliero!R95</f>
        <v>16</v>
      </c>
      <c r="R83">
        <f>Progressivo_Giornaliero!S95</f>
        <v>0</v>
      </c>
      <c r="S83">
        <f>Progressivo_Giornaliero!T95</f>
        <v>0</v>
      </c>
      <c r="T83">
        <f>Progressivo_Giornaliero!U95</f>
        <v>1</v>
      </c>
      <c r="U83">
        <f>Progressivo_Giornaliero!V95</f>
        <v>0</v>
      </c>
      <c r="V83">
        <f>Progressivo_Giornaliero!W95</f>
        <v>122.94</v>
      </c>
      <c r="W83">
        <f>Progressivo_Giornaliero!X95</f>
        <v>68.180000000000007</v>
      </c>
      <c r="X83">
        <f>Progressivo_Giornaliero!Y95</f>
        <v>21.62</v>
      </c>
      <c r="Y83">
        <f>Progressivo_Giornaliero!Z95</f>
        <v>1711.73</v>
      </c>
    </row>
    <row r="84" spans="1:25">
      <c r="A84" t="str">
        <f>MID(Progressivo_Giornaliero!C96,5,30)</f>
        <v>PAVIA SMS</v>
      </c>
      <c r="B84" t="str">
        <f>Progressivo_Giornaliero!B96</f>
        <v>AREA 3 - Nord Ovest</v>
      </c>
      <c r="C84">
        <f>Progressivo_Giornaliero!D96</f>
        <v>22901.680000000011</v>
      </c>
      <c r="D84">
        <f>Progressivo_Giornaliero!E96</f>
        <v>17940.549999999981</v>
      </c>
      <c r="E84">
        <f>Progressivo_Giornaliero!F96</f>
        <v>4961.1300000000228</v>
      </c>
      <c r="F84">
        <f>Progressivo_Giornaliero!G96</f>
        <v>759</v>
      </c>
      <c r="G84">
        <f>Progressivo_Giornaliero!H96</f>
        <v>998</v>
      </c>
      <c r="H84">
        <f>Progressivo_Giornaliero!I96</f>
        <v>-239</v>
      </c>
      <c r="I84">
        <f>Progressivo_Giornaliero!J96</f>
        <v>2123.2600000000002</v>
      </c>
      <c r="J84">
        <f>Progressivo_Giornaliero!K96</f>
        <v>1919.86</v>
      </c>
      <c r="K84">
        <f>Progressivo_Giornaliero!L96</f>
        <v>1039.2389830972049</v>
      </c>
      <c r="L84">
        <f>Progressivo_Giornaliero!M96</f>
        <v>254.81999999999991</v>
      </c>
      <c r="M84">
        <f>Progressivo_Giornaliero!N96</f>
        <v>200.86</v>
      </c>
      <c r="N84">
        <f>Progressivo_Giornaliero!O96</f>
        <v>1</v>
      </c>
      <c r="O84">
        <f>Progressivo_Giornaliero!P96</f>
        <v>2</v>
      </c>
      <c r="P84">
        <f>Progressivo_Giornaliero!Q96</f>
        <v>1</v>
      </c>
      <c r="Q84">
        <f>Progressivo_Giornaliero!R96</f>
        <v>6</v>
      </c>
      <c r="R84">
        <f>Progressivo_Giornaliero!S96</f>
        <v>2</v>
      </c>
      <c r="S84">
        <f>Progressivo_Giornaliero!T96</f>
        <v>7</v>
      </c>
      <c r="T84">
        <f>Progressivo_Giornaliero!U96</f>
        <v>0</v>
      </c>
      <c r="U84">
        <f>Progressivo_Giornaliero!V96</f>
        <v>0</v>
      </c>
      <c r="V84">
        <f>Progressivo_Giornaliero!W96</f>
        <v>204.89</v>
      </c>
      <c r="W84">
        <f>Progressivo_Giornaliero!X96</f>
        <v>185.58</v>
      </c>
      <c r="X84">
        <f>Progressivo_Giornaliero!Y96</f>
        <v>-190.42</v>
      </c>
      <c r="Y84">
        <f>Progressivo_Giornaliero!Z96</f>
        <v>547.3900000000001</v>
      </c>
    </row>
    <row r="85" spans="1:25">
      <c r="A85" t="str">
        <f>MID(Progressivo_Giornaliero!C97,5,30)</f>
        <v>VARESE</v>
      </c>
      <c r="B85" t="str">
        <f>Progressivo_Giornaliero!B97</f>
        <v>AREA 3 - Nord Ovest</v>
      </c>
      <c r="C85">
        <f>Progressivo_Giornaliero!D97</f>
        <v>22464.879999999979</v>
      </c>
      <c r="D85">
        <f>Progressivo_Giornaliero!E97</f>
        <v>25265.09999999998</v>
      </c>
      <c r="E85">
        <f>Progressivo_Giornaliero!F97</f>
        <v>-2800.2200000000012</v>
      </c>
      <c r="F85">
        <f>Progressivo_Giornaliero!G97</f>
        <v>1327</v>
      </c>
      <c r="G85">
        <f>Progressivo_Giornaliero!H97</f>
        <v>1091</v>
      </c>
      <c r="H85">
        <f>Progressivo_Giornaliero!I97</f>
        <v>236</v>
      </c>
      <c r="I85">
        <f>Progressivo_Giornaliero!J97</f>
        <v>2955.7099999999991</v>
      </c>
      <c r="J85">
        <f>Progressivo_Giornaliero!K97</f>
        <v>1274.79</v>
      </c>
      <c r="K85">
        <f>Progressivo_Giornaliero!L97</f>
        <v>694.74421965451222</v>
      </c>
      <c r="L85">
        <f>Progressivo_Giornaliero!M97</f>
        <v>444.9799999999999</v>
      </c>
      <c r="M85">
        <f>Progressivo_Giornaliero!N97</f>
        <v>313.95999999999998</v>
      </c>
      <c r="N85">
        <f>Progressivo_Giornaliero!O97</f>
        <v>0</v>
      </c>
      <c r="O85">
        <f>Progressivo_Giornaliero!P97</f>
        <v>1</v>
      </c>
      <c r="P85">
        <f>Progressivo_Giornaliero!Q97</f>
        <v>1</v>
      </c>
      <c r="Q85">
        <f>Progressivo_Giornaliero!R97</f>
        <v>14</v>
      </c>
      <c r="R85">
        <f>Progressivo_Giornaliero!S97</f>
        <v>-1</v>
      </c>
      <c r="S85">
        <f>Progressivo_Giornaliero!T97</f>
        <v>5</v>
      </c>
      <c r="T85">
        <f>Progressivo_Giornaliero!U97</f>
        <v>1</v>
      </c>
      <c r="U85">
        <f>Progressivo_Giornaliero!V97</f>
        <v>0</v>
      </c>
      <c r="V85">
        <f>Progressivo_Giornaliero!W97</f>
        <v>360.63</v>
      </c>
      <c r="W85">
        <f>Progressivo_Giornaliero!X97</f>
        <v>1321.59</v>
      </c>
      <c r="X85">
        <f>Progressivo_Giornaliero!Y97</f>
        <v>235.03</v>
      </c>
      <c r="Y85">
        <f>Progressivo_Giornaliero!Z97</f>
        <v>1361.77</v>
      </c>
    </row>
    <row r="86" spans="1:25">
      <c r="A86" t="str">
        <f>MID(Progressivo_Giornaliero!C98,5,30)</f>
        <v>CHIETI</v>
      </c>
      <c r="B86" t="str">
        <f>Progressivo_Giornaliero!B98</f>
        <v>AREA 6 - Sud</v>
      </c>
      <c r="C86">
        <f>Progressivo_Giornaliero!D98</f>
        <v>22159.169999999969</v>
      </c>
      <c r="D86">
        <f>Progressivo_Giornaliero!E98</f>
        <v>26778.22999999997</v>
      </c>
      <c r="E86">
        <f>Progressivo_Giornaliero!F98</f>
        <v>-4619.0600000000049</v>
      </c>
      <c r="F86">
        <f>Progressivo_Giornaliero!G98</f>
        <v>1400</v>
      </c>
      <c r="G86">
        <f>Progressivo_Giornaliero!H98</f>
        <v>1288</v>
      </c>
      <c r="H86">
        <f>Progressivo_Giornaliero!I98</f>
        <v>112</v>
      </c>
      <c r="I86">
        <f>Progressivo_Giornaliero!J98</f>
        <v>2870.489999999998</v>
      </c>
      <c r="J86">
        <f>Progressivo_Giornaliero!K98</f>
        <v>1243.8900000000001</v>
      </c>
      <c r="K86">
        <f>Progressivo_Giornaliero!L98</f>
        <v>672.49685773195881</v>
      </c>
      <c r="L86">
        <f>Progressivo_Giornaliero!M98</f>
        <v>359.73000000000008</v>
      </c>
      <c r="M86">
        <f>Progressivo_Giornaliero!N98</f>
        <v>256.43</v>
      </c>
      <c r="N86">
        <f>Progressivo_Giornaliero!O98</f>
        <v>0</v>
      </c>
      <c r="O86">
        <f>Progressivo_Giornaliero!P98</f>
        <v>0</v>
      </c>
      <c r="P86">
        <f>Progressivo_Giornaliero!Q98</f>
        <v>0</v>
      </c>
      <c r="Q86">
        <f>Progressivo_Giornaliero!R98</f>
        <v>14</v>
      </c>
      <c r="R86">
        <f>Progressivo_Giornaliero!S98</f>
        <v>0</v>
      </c>
      <c r="S86">
        <f>Progressivo_Giornaliero!T98</f>
        <v>0</v>
      </c>
      <c r="T86">
        <f>Progressivo_Giornaliero!U98</f>
        <v>0</v>
      </c>
      <c r="U86">
        <f>Progressivo_Giornaliero!V98</f>
        <v>3</v>
      </c>
      <c r="V86">
        <f>Progressivo_Giornaliero!W98</f>
        <v>57.37</v>
      </c>
      <c r="W86">
        <f>Progressivo_Giornaliero!X98</f>
        <v>344.93</v>
      </c>
      <c r="X86">
        <f>Progressivo_Giornaliero!Y98</f>
        <v>263.08999999999997</v>
      </c>
      <c r="Y86">
        <f>Progressivo_Giornaliero!Z98</f>
        <v>1792.2199999999989</v>
      </c>
    </row>
    <row r="87" spans="1:25">
      <c r="A87" t="str">
        <f>MID(Progressivo_Giornaliero!C99,5,30)</f>
        <v>VERONA 2</v>
      </c>
      <c r="B87" t="str">
        <f>Progressivo_Giornaliero!B99</f>
        <v>AREA 2 - Nord Est</v>
      </c>
      <c r="C87">
        <f>Progressivo_Giornaliero!D99</f>
        <v>22091.82</v>
      </c>
      <c r="D87">
        <f>Progressivo_Giornaliero!E99</f>
        <v>30286.95</v>
      </c>
      <c r="E87">
        <f>Progressivo_Giornaliero!F99</f>
        <v>-8195.1299999999937</v>
      </c>
      <c r="F87">
        <f>Progressivo_Giornaliero!G99</f>
        <v>901</v>
      </c>
      <c r="G87">
        <f>Progressivo_Giornaliero!H99</f>
        <v>704</v>
      </c>
      <c r="H87">
        <f>Progressivo_Giornaliero!I99</f>
        <v>197</v>
      </c>
      <c r="I87">
        <f>Progressivo_Giornaliero!J99</f>
        <v>1791.03</v>
      </c>
      <c r="J87">
        <f>Progressivo_Giornaliero!K99</f>
        <v>1285.79</v>
      </c>
      <c r="K87">
        <f>Progressivo_Giornaliero!L99</f>
        <v>702.89937319587625</v>
      </c>
      <c r="L87">
        <f>Progressivo_Giornaliero!M99</f>
        <v>202.40999999999991</v>
      </c>
      <c r="M87">
        <f>Progressivo_Giornaliero!N99</f>
        <v>152.54</v>
      </c>
      <c r="N87">
        <f>Progressivo_Giornaliero!O99</f>
        <v>0</v>
      </c>
      <c r="O87">
        <f>Progressivo_Giornaliero!P99</f>
        <v>2</v>
      </c>
      <c r="P87">
        <f>Progressivo_Giornaliero!Q99</f>
        <v>1</v>
      </c>
      <c r="Q87">
        <f>Progressivo_Giornaliero!R99</f>
        <v>7</v>
      </c>
      <c r="R87">
        <f>Progressivo_Giornaliero!S99</f>
        <v>1</v>
      </c>
      <c r="S87">
        <f>Progressivo_Giornaliero!T99</f>
        <v>8</v>
      </c>
      <c r="T87">
        <f>Progressivo_Giornaliero!U99</f>
        <v>0</v>
      </c>
      <c r="U87">
        <f>Progressivo_Giornaliero!V99</f>
        <v>0</v>
      </c>
      <c r="V87">
        <f>Progressivo_Giornaliero!W99</f>
        <v>98.1</v>
      </c>
      <c r="W87">
        <f>Progressivo_Giornaliero!X99</f>
        <v>780.99</v>
      </c>
      <c r="X87">
        <f>Progressivo_Giornaliero!Y99</f>
        <v>711.13</v>
      </c>
      <c r="Y87">
        <f>Progressivo_Giornaliero!Z99</f>
        <v>739.33000000000015</v>
      </c>
    </row>
    <row r="88" spans="1:25">
      <c r="A88" t="str">
        <f>MID(Progressivo_Giornaliero!C100,5,30)</f>
        <v>FIRENZE 2</v>
      </c>
      <c r="B88" t="str">
        <f>Progressivo_Giornaliero!B100</f>
        <v>AREA 5 - Tirrenica &amp; Sicilia</v>
      </c>
      <c r="C88">
        <f>Progressivo_Giornaliero!D100</f>
        <v>21896.619999999992</v>
      </c>
      <c r="D88">
        <f>Progressivo_Giornaliero!E100</f>
        <v>28778.05999999999</v>
      </c>
      <c r="E88">
        <f>Progressivo_Giornaliero!F100</f>
        <v>-6881.4400000000023</v>
      </c>
      <c r="F88">
        <f>Progressivo_Giornaliero!G100</f>
        <v>1126</v>
      </c>
      <c r="G88">
        <f>Progressivo_Giornaliero!H100</f>
        <v>1129</v>
      </c>
      <c r="H88">
        <f>Progressivo_Giornaliero!I100</f>
        <v>-3</v>
      </c>
      <c r="I88">
        <f>Progressivo_Giornaliero!J100</f>
        <v>3026.33</v>
      </c>
      <c r="J88">
        <f>Progressivo_Giornaliero!K100</f>
        <v>1422.75</v>
      </c>
      <c r="K88">
        <f>Progressivo_Giornaliero!L100</f>
        <v>771.59967511752586</v>
      </c>
      <c r="L88">
        <f>Progressivo_Giornaliero!M100</f>
        <v>285.52999999999997</v>
      </c>
      <c r="M88">
        <f>Progressivo_Giornaliero!N100</f>
        <v>174.59</v>
      </c>
      <c r="N88">
        <f>Progressivo_Giornaliero!O100</f>
        <v>0</v>
      </c>
      <c r="O88">
        <f>Progressivo_Giornaliero!P100</f>
        <v>0</v>
      </c>
      <c r="P88">
        <f>Progressivo_Giornaliero!Q100</f>
        <v>0</v>
      </c>
      <c r="Q88">
        <f>Progressivo_Giornaliero!R100</f>
        <v>10</v>
      </c>
      <c r="R88">
        <f>Progressivo_Giornaliero!S100</f>
        <v>0</v>
      </c>
      <c r="S88">
        <f>Progressivo_Giornaliero!T100</f>
        <v>2</v>
      </c>
      <c r="T88">
        <f>Progressivo_Giornaliero!U100</f>
        <v>0</v>
      </c>
      <c r="U88">
        <f>Progressivo_Giornaliero!V100</f>
        <v>0</v>
      </c>
      <c r="V88">
        <f>Progressivo_Giornaliero!W100</f>
        <v>172.09</v>
      </c>
      <c r="W88">
        <f>Progressivo_Giornaliero!X100</f>
        <v>1199.95</v>
      </c>
      <c r="X88">
        <f>Progressivo_Giornaliero!Y100</f>
        <v>601.20000000000005</v>
      </c>
      <c r="Y88">
        <f>Progressivo_Giornaliero!Z100</f>
        <v>2549.0699999999988</v>
      </c>
    </row>
    <row r="89" spans="1:25">
      <c r="A89" t="str">
        <f>MID(Progressivo_Giornaliero!C101,5,30)</f>
        <v>BARI BLU</v>
      </c>
      <c r="B89" t="str">
        <f>Progressivo_Giornaliero!B101</f>
        <v>AREA 6 - Sud</v>
      </c>
      <c r="C89">
        <f>Progressivo_Giornaliero!D101</f>
        <v>21701.829999999991</v>
      </c>
      <c r="D89">
        <f>Progressivo_Giornaliero!E101</f>
        <v>13044.88</v>
      </c>
      <c r="E89">
        <f>Progressivo_Giornaliero!F101</f>
        <v>8656.9499999999898</v>
      </c>
      <c r="F89">
        <f>Progressivo_Giornaliero!G101</f>
        <v>1059</v>
      </c>
      <c r="G89">
        <f>Progressivo_Giornaliero!H101</f>
        <v>825</v>
      </c>
      <c r="H89">
        <f>Progressivo_Giornaliero!I101</f>
        <v>234</v>
      </c>
      <c r="I89">
        <f>Progressivo_Giornaliero!J101</f>
        <v>2244.7399999999998</v>
      </c>
      <c r="J89">
        <f>Progressivo_Giornaliero!K101</f>
        <v>1490.88</v>
      </c>
      <c r="K89">
        <f>Progressivo_Giornaliero!L101</f>
        <v>826.87920139456412</v>
      </c>
      <c r="L89">
        <f>Progressivo_Giornaliero!M101</f>
        <v>194.23</v>
      </c>
      <c r="M89">
        <f>Progressivo_Giornaliero!N101</f>
        <v>142.43</v>
      </c>
      <c r="N89">
        <f>Progressivo_Giornaliero!O101</f>
        <v>0</v>
      </c>
      <c r="O89">
        <f>Progressivo_Giornaliero!P101</f>
        <v>1</v>
      </c>
      <c r="P89">
        <f>Progressivo_Giornaliero!Q101</f>
        <v>0</v>
      </c>
      <c r="Q89">
        <f>Progressivo_Giornaliero!R101</f>
        <v>7</v>
      </c>
      <c r="R89">
        <f>Progressivo_Giornaliero!S101</f>
        <v>0</v>
      </c>
      <c r="S89">
        <f>Progressivo_Giornaliero!T101</f>
        <v>1</v>
      </c>
      <c r="T89">
        <f>Progressivo_Giornaliero!U101</f>
        <v>0</v>
      </c>
      <c r="U89">
        <f>Progressivo_Giornaliero!V101</f>
        <v>0</v>
      </c>
      <c r="V89">
        <f>Progressivo_Giornaliero!W101</f>
        <v>122.94</v>
      </c>
      <c r="W89">
        <f>Progressivo_Giornaliero!X101</f>
        <v>16.61999999999999</v>
      </c>
      <c r="X89">
        <f>Progressivo_Giornaliero!Y101</f>
        <v>-140.47999999999999</v>
      </c>
      <c r="Y89">
        <f>Progressivo_Giornaliero!Z101</f>
        <v>1077.67</v>
      </c>
    </row>
    <row r="90" spans="1:25">
      <c r="A90" t="str">
        <f>MID(Progressivo_Giornaliero!C102,5,30)</f>
        <v>POMPEI</v>
      </c>
      <c r="B90" t="str">
        <f>Progressivo_Giornaliero!B102</f>
        <v>AREA 6 - Sud</v>
      </c>
      <c r="C90">
        <f>Progressivo_Giornaliero!D102</f>
        <v>21615.18</v>
      </c>
      <c r="D90">
        <f>Progressivo_Giornaliero!E102</f>
        <v>19450.190000000021</v>
      </c>
      <c r="E90">
        <f>Progressivo_Giornaliero!F102</f>
        <v>2164.989999999987</v>
      </c>
      <c r="F90">
        <f>Progressivo_Giornaliero!G102</f>
        <v>952</v>
      </c>
      <c r="G90">
        <f>Progressivo_Giornaliero!H102</f>
        <v>1070</v>
      </c>
      <c r="H90">
        <f>Progressivo_Giornaliero!I102</f>
        <v>-118</v>
      </c>
      <c r="I90">
        <f>Progressivo_Giornaliero!J102</f>
        <v>1916.35</v>
      </c>
      <c r="J90">
        <f>Progressivo_Giornaliero!K102</f>
        <v>660.8900000000001</v>
      </c>
      <c r="K90">
        <f>Progressivo_Giornaliero!L102</f>
        <v>354.64527010309268</v>
      </c>
      <c r="L90">
        <f>Progressivo_Giornaliero!M102</f>
        <v>138.75</v>
      </c>
      <c r="M90">
        <f>Progressivo_Giornaliero!N102</f>
        <v>96.730000000000018</v>
      </c>
      <c r="N90">
        <f>Progressivo_Giornaliero!O102</f>
        <v>0</v>
      </c>
      <c r="O90">
        <f>Progressivo_Giornaliero!P102</f>
        <v>0</v>
      </c>
      <c r="P90">
        <f>Progressivo_Giornaliero!Q102</f>
        <v>0</v>
      </c>
      <c r="Q90">
        <f>Progressivo_Giornaliero!R102</f>
        <v>6</v>
      </c>
      <c r="R90">
        <f>Progressivo_Giornaliero!S102</f>
        <v>1</v>
      </c>
      <c r="S90">
        <f>Progressivo_Giornaliero!T102</f>
        <v>3</v>
      </c>
      <c r="T90">
        <f>Progressivo_Giornaliero!U102</f>
        <v>0</v>
      </c>
      <c r="U90">
        <f>Progressivo_Giornaliero!V102</f>
        <v>0</v>
      </c>
      <c r="V90">
        <f>Progressivo_Giornaliero!W102</f>
        <v>7.38</v>
      </c>
      <c r="W90">
        <f>Progressivo_Giornaliero!X102</f>
        <v>564.15</v>
      </c>
      <c r="X90">
        <f>Progressivo_Giornaliero!Y102</f>
        <v>273.7</v>
      </c>
      <c r="Y90">
        <f>Progressivo_Giornaliero!Z102</f>
        <v>1228.82</v>
      </c>
    </row>
    <row r="91" spans="1:25">
      <c r="A91" t="str">
        <f>MID(Progressivo_Giornaliero!C103,5,30)</f>
        <v>FIGLINE VALDARNO</v>
      </c>
      <c r="B91" t="str">
        <f>Progressivo_Giornaliero!B103</f>
        <v>AREA 5 - Tirrenica &amp; Sicilia</v>
      </c>
      <c r="C91">
        <f>Progressivo_Giornaliero!D103</f>
        <v>21594.139999999981</v>
      </c>
      <c r="D91">
        <f>Progressivo_Giornaliero!E103</f>
        <v>19047.299999999981</v>
      </c>
      <c r="E91">
        <f>Progressivo_Giornaliero!F103</f>
        <v>2546.839999999997</v>
      </c>
      <c r="F91">
        <f>Progressivo_Giornaliero!G103</f>
        <v>667</v>
      </c>
      <c r="G91">
        <f>Progressivo_Giornaliero!H103</f>
        <v>719</v>
      </c>
      <c r="H91">
        <f>Progressivo_Giornaliero!I103</f>
        <v>-52</v>
      </c>
      <c r="I91">
        <f>Progressivo_Giornaliero!J103</f>
        <v>2008.41</v>
      </c>
      <c r="J91">
        <f>Progressivo_Giornaliero!K103</f>
        <v>682.84</v>
      </c>
      <c r="K91">
        <f>Progressivo_Giornaliero!L103</f>
        <v>365.24370309278351</v>
      </c>
      <c r="L91">
        <f>Progressivo_Giornaliero!M103</f>
        <v>386.70000000000022</v>
      </c>
      <c r="M91">
        <f>Progressivo_Giornaliero!N103</f>
        <v>253.2600000000001</v>
      </c>
      <c r="N91">
        <f>Progressivo_Giornaliero!O103</f>
        <v>0</v>
      </c>
      <c r="O91">
        <f>Progressivo_Giornaliero!P103</f>
        <v>1</v>
      </c>
      <c r="P91">
        <f>Progressivo_Giornaliero!Q103</f>
        <v>1</v>
      </c>
      <c r="Q91">
        <f>Progressivo_Giornaliero!R103</f>
        <v>14</v>
      </c>
      <c r="R91">
        <f>Progressivo_Giornaliero!S103</f>
        <v>0</v>
      </c>
      <c r="S91">
        <f>Progressivo_Giornaliero!T103</f>
        <v>0</v>
      </c>
      <c r="T91">
        <f>Progressivo_Giornaliero!U103</f>
        <v>0</v>
      </c>
      <c r="U91">
        <f>Progressivo_Giornaliero!V103</f>
        <v>0</v>
      </c>
      <c r="V91">
        <f>Progressivo_Giornaliero!W103</f>
        <v>196.68</v>
      </c>
      <c r="W91">
        <f>Progressivo_Giornaliero!X103</f>
        <v>1426.45</v>
      </c>
      <c r="X91">
        <f>Progressivo_Giornaliero!Y103</f>
        <v>7.6900000000000048</v>
      </c>
      <c r="Y91">
        <f>Progressivo_Giornaliero!Z103</f>
        <v>1274.04</v>
      </c>
    </row>
    <row r="92" spans="1:25">
      <c r="A92" t="str">
        <f>MID(Progressivo_Giornaliero!C104,5,30)</f>
        <v>MILANO PESCHIERA</v>
      </c>
      <c r="B92" t="str">
        <f>Progressivo_Giornaliero!B104</f>
        <v>AREA 1 - Milano &amp; Surroundings</v>
      </c>
      <c r="C92">
        <f>Progressivo_Giornaliero!D104</f>
        <v>21245.46999999999</v>
      </c>
      <c r="D92">
        <f>Progressivo_Giornaliero!E104</f>
        <v>16772.98000000001</v>
      </c>
      <c r="E92">
        <f>Progressivo_Giornaliero!F104</f>
        <v>4472.4899999999798</v>
      </c>
      <c r="F92">
        <f>Progressivo_Giornaliero!G104</f>
        <v>911</v>
      </c>
      <c r="G92">
        <f>Progressivo_Giornaliero!H104</f>
        <v>846</v>
      </c>
      <c r="H92">
        <f>Progressivo_Giornaliero!I104</f>
        <v>65</v>
      </c>
      <c r="I92">
        <f>Progressivo_Giornaliero!J104</f>
        <v>1890.92</v>
      </c>
      <c r="J92">
        <f>Progressivo_Giornaliero!K104</f>
        <v>1089.8699999999999</v>
      </c>
      <c r="K92">
        <f>Progressivo_Giornaliero!L104</f>
        <v>601.52781030927827</v>
      </c>
      <c r="L92">
        <f>Progressivo_Giornaliero!M104</f>
        <v>456.70000000000022</v>
      </c>
      <c r="M92">
        <f>Progressivo_Giornaliero!N104</f>
        <v>340.18999999999983</v>
      </c>
      <c r="N92">
        <f>Progressivo_Giornaliero!O104</f>
        <v>1</v>
      </c>
      <c r="O92">
        <f>Progressivo_Giornaliero!P104</f>
        <v>1</v>
      </c>
      <c r="P92">
        <f>Progressivo_Giornaliero!Q104</f>
        <v>1</v>
      </c>
      <c r="Q92">
        <f>Progressivo_Giornaliero!R104</f>
        <v>14</v>
      </c>
      <c r="R92">
        <f>Progressivo_Giornaliero!S104</f>
        <v>0</v>
      </c>
      <c r="S92">
        <f>Progressivo_Giornaliero!T104</f>
        <v>8</v>
      </c>
      <c r="T92">
        <f>Progressivo_Giornaliero!U104</f>
        <v>1</v>
      </c>
      <c r="U92">
        <f>Progressivo_Giornaliero!V104</f>
        <v>0</v>
      </c>
      <c r="V92">
        <f>Progressivo_Giornaliero!W104</f>
        <v>131.13</v>
      </c>
      <c r="W92">
        <f>Progressivo_Giornaliero!X104</f>
        <v>704.36</v>
      </c>
      <c r="X92">
        <f>Progressivo_Giornaliero!Y104</f>
        <v>572</v>
      </c>
      <c r="Y92">
        <f>Progressivo_Giornaliero!Z104</f>
        <v>1063.4100000000001</v>
      </c>
    </row>
    <row r="93" spans="1:25">
      <c r="A93" t="str">
        <f>MID(Progressivo_Giornaliero!C105,5,30)</f>
        <v>REGGIO CALABRIA</v>
      </c>
      <c r="B93" t="str">
        <f>Progressivo_Giornaliero!B105</f>
        <v>AREA 6 - Sud</v>
      </c>
      <c r="C93">
        <f>Progressivo_Giornaliero!D105</f>
        <v>20840.57</v>
      </c>
      <c r="D93">
        <f>Progressivo_Giornaliero!E105</f>
        <v>20880.219999999979</v>
      </c>
      <c r="E93">
        <f>Progressivo_Giornaliero!F105</f>
        <v>-39.649999999983272</v>
      </c>
      <c r="F93">
        <f>Progressivo_Giornaliero!G105</f>
        <v>916</v>
      </c>
      <c r="G93">
        <f>Progressivo_Giornaliero!H105</f>
        <v>970</v>
      </c>
      <c r="H93">
        <f>Progressivo_Giornaliero!I105</f>
        <v>-54</v>
      </c>
      <c r="I93">
        <f>Progressivo_Giornaliero!J105</f>
        <v>1507.610000000001</v>
      </c>
      <c r="J93">
        <f>Progressivo_Giornaliero!K105</f>
        <v>1451.85</v>
      </c>
      <c r="K93">
        <f>Progressivo_Giornaliero!L105</f>
        <v>790.51802061855687</v>
      </c>
      <c r="L93">
        <f>Progressivo_Giornaliero!M105</f>
        <v>285.21999999999991</v>
      </c>
      <c r="M93">
        <f>Progressivo_Giornaliero!N105</f>
        <v>197.59</v>
      </c>
      <c r="N93">
        <f>Progressivo_Giornaliero!O105</f>
        <v>0</v>
      </c>
      <c r="O93">
        <f>Progressivo_Giornaliero!P105</f>
        <v>0</v>
      </c>
      <c r="P93">
        <f>Progressivo_Giornaliero!Q105</f>
        <v>0</v>
      </c>
      <c r="Q93">
        <f>Progressivo_Giornaliero!R105</f>
        <v>14</v>
      </c>
      <c r="R93">
        <f>Progressivo_Giornaliero!S105</f>
        <v>1</v>
      </c>
      <c r="S93">
        <f>Progressivo_Giornaliero!T105</f>
        <v>12</v>
      </c>
      <c r="T93">
        <f>Progressivo_Giornaliero!U105</f>
        <v>0</v>
      </c>
      <c r="U93">
        <f>Progressivo_Giornaliero!V105</f>
        <v>0</v>
      </c>
      <c r="V93">
        <f>Progressivo_Giornaliero!W105</f>
        <v>163.92</v>
      </c>
      <c r="W93">
        <f>Progressivo_Giornaliero!X105</f>
        <v>1217.42</v>
      </c>
      <c r="X93">
        <f>Progressivo_Giornaliero!Y105</f>
        <v>37.26</v>
      </c>
      <c r="Y93">
        <f>Progressivo_Giornaliero!Z105</f>
        <v>1500.0400000000011</v>
      </c>
    </row>
    <row r="94" spans="1:25">
      <c r="A94" t="str">
        <f>MID(Progressivo_Giornaliero!C106,5,30)</f>
        <v>MILANOFIORI</v>
      </c>
      <c r="B94" t="str">
        <f>Progressivo_Giornaliero!B106</f>
        <v>AREA 1 - Milano &amp; Surroundings</v>
      </c>
      <c r="C94">
        <f>Progressivo_Giornaliero!D106</f>
        <v>20363.07</v>
      </c>
      <c r="D94">
        <f>Progressivo_Giornaliero!E106</f>
        <v>22700.089999999989</v>
      </c>
      <c r="E94">
        <f>Progressivo_Giornaliero!F106</f>
        <v>-2337.0199999999818</v>
      </c>
      <c r="F94">
        <f>Progressivo_Giornaliero!G106</f>
        <v>976</v>
      </c>
      <c r="G94">
        <f>Progressivo_Giornaliero!H106</f>
        <v>1144</v>
      </c>
      <c r="H94">
        <f>Progressivo_Giornaliero!I106</f>
        <v>-168</v>
      </c>
      <c r="I94">
        <f>Progressivo_Giornaliero!J106</f>
        <v>2506.4100000000012</v>
      </c>
      <c r="J94">
        <f>Progressivo_Giornaliero!K106</f>
        <v>659.93</v>
      </c>
      <c r="K94">
        <f>Progressivo_Giornaliero!L106</f>
        <v>347.44557938144328</v>
      </c>
      <c r="L94">
        <f>Progressivo_Giornaliero!M106</f>
        <v>283.11</v>
      </c>
      <c r="M94">
        <f>Progressivo_Giornaliero!N106</f>
        <v>235.34</v>
      </c>
      <c r="N94">
        <f>Progressivo_Giornaliero!O106</f>
        <v>0</v>
      </c>
      <c r="O94">
        <f>Progressivo_Giornaliero!P106</f>
        <v>1</v>
      </c>
      <c r="P94">
        <f>Progressivo_Giornaliero!Q106</f>
        <v>0</v>
      </c>
      <c r="Q94">
        <f>Progressivo_Giornaliero!R106</f>
        <v>6</v>
      </c>
      <c r="R94">
        <f>Progressivo_Giornaliero!S106</f>
        <v>0</v>
      </c>
      <c r="S94">
        <f>Progressivo_Giornaliero!T106</f>
        <v>0</v>
      </c>
      <c r="T94">
        <f>Progressivo_Giornaliero!U106</f>
        <v>2</v>
      </c>
      <c r="U94">
        <f>Progressivo_Giornaliero!V106</f>
        <v>0</v>
      </c>
      <c r="V94">
        <f>Progressivo_Giornaliero!W106</f>
        <v>325.76</v>
      </c>
      <c r="W94">
        <f>Progressivo_Giornaliero!X106</f>
        <v>547.68999999999994</v>
      </c>
      <c r="X94">
        <f>Progressivo_Giornaliero!Y106</f>
        <v>275.29000000000002</v>
      </c>
      <c r="Y94">
        <f>Progressivo_Giornaliero!Z106</f>
        <v>1508.72</v>
      </c>
    </row>
    <row r="95" spans="1:25">
      <c r="A95" t="str">
        <f>MID(Progressivo_Giornaliero!C107,5,30)</f>
        <v>BENEVENTO</v>
      </c>
      <c r="B95" t="str">
        <f>Progressivo_Giornaliero!B107</f>
        <v>AREA 6 - Sud</v>
      </c>
      <c r="C95">
        <f>Progressivo_Giornaliero!D107</f>
        <v>20286.119999999992</v>
      </c>
      <c r="D95">
        <f>Progressivo_Giornaliero!E107</f>
        <v>15374.01</v>
      </c>
      <c r="E95">
        <f>Progressivo_Giornaliero!F107</f>
        <v>4912.1099999999842</v>
      </c>
      <c r="F95">
        <f>Progressivo_Giornaliero!G107</f>
        <v>541</v>
      </c>
      <c r="G95">
        <f>Progressivo_Giornaliero!H107</f>
        <v>860</v>
      </c>
      <c r="H95">
        <f>Progressivo_Giornaliero!I107</f>
        <v>-319</v>
      </c>
      <c r="I95">
        <f>Progressivo_Giornaliero!J107</f>
        <v>2006.7500000000009</v>
      </c>
      <c r="J95">
        <f>Progressivo_Giornaliero!K107</f>
        <v>879.90000000000009</v>
      </c>
      <c r="K95">
        <f>Progressivo_Giornaliero!L107</f>
        <v>485.51517525773193</v>
      </c>
      <c r="L95">
        <f>Progressivo_Giornaliero!M107</f>
        <v>336.97</v>
      </c>
      <c r="M95">
        <f>Progressivo_Giornaliero!N107</f>
        <v>208.28000000000009</v>
      </c>
      <c r="N95">
        <f>Progressivo_Giornaliero!O107</f>
        <v>1</v>
      </c>
      <c r="O95">
        <f>Progressivo_Giornaliero!P107</f>
        <v>0</v>
      </c>
      <c r="P95">
        <f>Progressivo_Giornaliero!Q107</f>
        <v>0</v>
      </c>
      <c r="Q95">
        <f>Progressivo_Giornaliero!R107</f>
        <v>11</v>
      </c>
      <c r="R95">
        <f>Progressivo_Giornaliero!S107</f>
        <v>1</v>
      </c>
      <c r="S95">
        <f>Progressivo_Giornaliero!T107</f>
        <v>6</v>
      </c>
      <c r="T95">
        <f>Progressivo_Giornaliero!U107</f>
        <v>0</v>
      </c>
      <c r="U95">
        <f>Progressivo_Giornaliero!V107</f>
        <v>0</v>
      </c>
      <c r="V95">
        <f>Progressivo_Giornaliero!W107</f>
        <v>61.46</v>
      </c>
      <c r="W95">
        <f>Progressivo_Giornaliero!X107</f>
        <v>1290.3900000000001</v>
      </c>
      <c r="X95">
        <f>Progressivo_Giornaliero!Y107</f>
        <v>947.91000000000008</v>
      </c>
      <c r="Y95">
        <f>Progressivo_Giornaliero!Z107</f>
        <v>1552.609999999999</v>
      </c>
    </row>
    <row r="96" spans="1:25">
      <c r="A96" t="str">
        <f>MID(Progressivo_Giornaliero!C108,5,30)</f>
        <v>BUSNAGO</v>
      </c>
      <c r="B96" t="str">
        <f>Progressivo_Giornaliero!B108</f>
        <v>AREA 1 - Milano &amp; Surroundings</v>
      </c>
      <c r="C96">
        <f>Progressivo_Giornaliero!D108</f>
        <v>20284.380000000008</v>
      </c>
      <c r="D96">
        <f>Progressivo_Giornaliero!E108</f>
        <v>25292.72999999997</v>
      </c>
      <c r="E96">
        <f>Progressivo_Giornaliero!F108</f>
        <v>-5008.3499999999622</v>
      </c>
      <c r="F96">
        <f>Progressivo_Giornaliero!G108</f>
        <v>1063</v>
      </c>
      <c r="G96">
        <f>Progressivo_Giornaliero!H108</f>
        <v>1058</v>
      </c>
      <c r="H96">
        <f>Progressivo_Giornaliero!I108</f>
        <v>5</v>
      </c>
      <c r="I96">
        <f>Progressivo_Giornaliero!J108</f>
        <v>2276.73</v>
      </c>
      <c r="J96">
        <f>Progressivo_Giornaliero!K108</f>
        <v>1085.44</v>
      </c>
      <c r="K96">
        <f>Progressivo_Giornaliero!L108</f>
        <v>594.52094299531404</v>
      </c>
      <c r="L96">
        <f>Progressivo_Giornaliero!M108</f>
        <v>211.42999999999989</v>
      </c>
      <c r="M96">
        <f>Progressivo_Giornaliero!N108</f>
        <v>155.41000000000011</v>
      </c>
      <c r="N96">
        <f>Progressivo_Giornaliero!O108</f>
        <v>0</v>
      </c>
      <c r="O96">
        <f>Progressivo_Giornaliero!P108</f>
        <v>1</v>
      </c>
      <c r="P96">
        <f>Progressivo_Giornaliero!Q108</f>
        <v>1</v>
      </c>
      <c r="Q96">
        <f>Progressivo_Giornaliero!R108</f>
        <v>8</v>
      </c>
      <c r="R96">
        <f>Progressivo_Giornaliero!S108</f>
        <v>0</v>
      </c>
      <c r="S96">
        <f>Progressivo_Giornaliero!T108</f>
        <v>0</v>
      </c>
      <c r="T96">
        <f>Progressivo_Giornaliero!U108</f>
        <v>1</v>
      </c>
      <c r="U96">
        <f>Progressivo_Giornaliero!V108</f>
        <v>0</v>
      </c>
      <c r="V96">
        <f>Progressivo_Giornaliero!W108</f>
        <v>65.56</v>
      </c>
      <c r="W96">
        <f>Progressivo_Giornaliero!X108</f>
        <v>51.37</v>
      </c>
      <c r="X96">
        <f>Progressivo_Giornaliero!Y108</f>
        <v>19.600000000000001</v>
      </c>
      <c r="Y96">
        <f>Progressivo_Giornaliero!Z108</f>
        <v>599.24</v>
      </c>
    </row>
    <row r="97" spans="1:25">
      <c r="A97" t="str">
        <f>MID(Progressivo_Giornaliero!C109,5,30)</f>
        <v>COMO XPRESS</v>
      </c>
      <c r="B97" t="str">
        <f>Progressivo_Giornaliero!B109</f>
        <v>AREA 3 - Nord Ovest</v>
      </c>
      <c r="C97">
        <f>Progressivo_Giornaliero!D109</f>
        <v>20083.829999999991</v>
      </c>
      <c r="D97">
        <f>Progressivo_Giornaliero!E109</f>
        <v>12596.58000000002</v>
      </c>
      <c r="E97">
        <f>Progressivo_Giornaliero!F109</f>
        <v>7487.2499999999782</v>
      </c>
      <c r="F97">
        <f>Progressivo_Giornaliero!G109</f>
        <v>436</v>
      </c>
      <c r="G97">
        <f>Progressivo_Giornaliero!H109</f>
        <v>393</v>
      </c>
      <c r="H97">
        <f>Progressivo_Giornaliero!I109</f>
        <v>43</v>
      </c>
      <c r="I97">
        <f>Progressivo_Giornaliero!J109</f>
        <v>1180.02</v>
      </c>
      <c r="J97">
        <f>Progressivo_Giornaliero!K109</f>
        <v>1075.8699999999999</v>
      </c>
      <c r="K97">
        <f>Progressivo_Giornaliero!L109</f>
        <v>570.88166597938141</v>
      </c>
      <c r="L97">
        <f>Progressivo_Giornaliero!M109</f>
        <v>255.6699999999999</v>
      </c>
      <c r="M97">
        <f>Progressivo_Giornaliero!N109</f>
        <v>184.03000000000009</v>
      </c>
      <c r="N97">
        <f>Progressivo_Giornaliero!O109</f>
        <v>0</v>
      </c>
      <c r="O97">
        <f>Progressivo_Giornaliero!P109</f>
        <v>2</v>
      </c>
      <c r="P97">
        <f>Progressivo_Giornaliero!Q109</f>
        <v>2</v>
      </c>
      <c r="Q97">
        <f>Progressivo_Giornaliero!R109</f>
        <v>9</v>
      </c>
      <c r="R97">
        <f>Progressivo_Giornaliero!S109</f>
        <v>0</v>
      </c>
      <c r="S97">
        <f>Progressivo_Giornaliero!T109</f>
        <v>3</v>
      </c>
      <c r="T97">
        <f>Progressivo_Giornaliero!U109</f>
        <v>0</v>
      </c>
      <c r="U97">
        <f>Progressivo_Giornaliero!V109</f>
        <v>0</v>
      </c>
      <c r="V97">
        <f>Progressivo_Giornaliero!W109</f>
        <v>172.11</v>
      </c>
      <c r="W97">
        <f>Progressivo_Giornaliero!X109</f>
        <v>384.25</v>
      </c>
      <c r="X97">
        <f>Progressivo_Giornaliero!Y109</f>
        <v>284.32000000000011</v>
      </c>
      <c r="Y97">
        <f>Progressivo_Giornaliero!Z109</f>
        <v>498.02</v>
      </c>
    </row>
    <row r="98" spans="1:25">
      <c r="A98" t="str">
        <f>MID(Progressivo_Giornaliero!C110,5,30)</f>
        <v>PALERMO 2</v>
      </c>
      <c r="B98" t="str">
        <f>Progressivo_Giornaliero!B110</f>
        <v>AREA 5 - Tirrenica &amp; Sicilia</v>
      </c>
      <c r="C98">
        <f>Progressivo_Giornaliero!D110</f>
        <v>19932.669999999998</v>
      </c>
      <c r="D98">
        <f>Progressivo_Giornaliero!E110</f>
        <v>25713.200000000001</v>
      </c>
      <c r="E98">
        <f>Progressivo_Giornaliero!F110</f>
        <v>-5780.5299999999988</v>
      </c>
      <c r="F98">
        <f>Progressivo_Giornaliero!G110</f>
        <v>865</v>
      </c>
      <c r="G98">
        <f>Progressivo_Giornaliero!H110</f>
        <v>992</v>
      </c>
      <c r="H98">
        <f>Progressivo_Giornaliero!I110</f>
        <v>-127</v>
      </c>
      <c r="I98">
        <f>Progressivo_Giornaliero!J110</f>
        <v>1495.23</v>
      </c>
      <c r="J98">
        <f>Progressivo_Giornaliero!K110</f>
        <v>877.87000000000012</v>
      </c>
      <c r="K98">
        <f>Progressivo_Giornaliero!L110</f>
        <v>485.87398350515451</v>
      </c>
      <c r="L98">
        <f>Progressivo_Giornaliero!M110</f>
        <v>401.23000000000008</v>
      </c>
      <c r="M98">
        <f>Progressivo_Giornaliero!N110</f>
        <v>289.04000000000002</v>
      </c>
      <c r="N98">
        <f>Progressivo_Giornaliero!O110</f>
        <v>0</v>
      </c>
      <c r="O98">
        <f>Progressivo_Giornaliero!P110</f>
        <v>2</v>
      </c>
      <c r="P98">
        <f>Progressivo_Giornaliero!Q110</f>
        <v>1</v>
      </c>
      <c r="Q98">
        <f>Progressivo_Giornaliero!R110</f>
        <v>10</v>
      </c>
      <c r="R98">
        <f>Progressivo_Giornaliero!S110</f>
        <v>0</v>
      </c>
      <c r="S98">
        <f>Progressivo_Giornaliero!T110</f>
        <v>1</v>
      </c>
      <c r="T98">
        <f>Progressivo_Giornaliero!U110</f>
        <v>2</v>
      </c>
      <c r="U98">
        <f>Progressivo_Giornaliero!V110</f>
        <v>0</v>
      </c>
      <c r="V98">
        <f>Progressivo_Giornaliero!W110</f>
        <v>254.07</v>
      </c>
      <c r="W98">
        <f>Progressivo_Giornaliero!X110</f>
        <v>221.05</v>
      </c>
      <c r="X98">
        <f>Progressivo_Giornaliero!Y110</f>
        <v>202.23</v>
      </c>
      <c r="Y98">
        <f>Progressivo_Giornaliero!Z110</f>
        <v>1804.55</v>
      </c>
    </row>
    <row r="99" spans="1:25">
      <c r="A99" t="str">
        <f>MID(Progressivo_Giornaliero!C111,5,30)</f>
        <v>CONEGLIANO</v>
      </c>
      <c r="B99" t="str">
        <f>Progressivo_Giornaliero!B111</f>
        <v>AREA 2 - Nord Est</v>
      </c>
      <c r="C99">
        <f>Progressivo_Giornaliero!D111</f>
        <v>19745.23</v>
      </c>
      <c r="D99">
        <f>Progressivo_Giornaliero!E111</f>
        <v>21925.319999999989</v>
      </c>
      <c r="E99">
        <f>Progressivo_Giornaliero!F111</f>
        <v>-2180.0899999999888</v>
      </c>
      <c r="F99">
        <f>Progressivo_Giornaliero!G111</f>
        <v>544</v>
      </c>
      <c r="G99">
        <f>Progressivo_Giornaliero!H111</f>
        <v>550</v>
      </c>
      <c r="H99">
        <f>Progressivo_Giornaliero!I111</f>
        <v>-6</v>
      </c>
      <c r="I99">
        <f>Progressivo_Giornaliero!J111</f>
        <v>1591.82</v>
      </c>
      <c r="J99">
        <f>Progressivo_Giornaliero!K111</f>
        <v>1679.86</v>
      </c>
      <c r="K99">
        <f>Progressivo_Giornaliero!L111</f>
        <v>920.73064742268036</v>
      </c>
      <c r="L99">
        <f>Progressivo_Giornaliero!M111</f>
        <v>224.61999999999989</v>
      </c>
      <c r="M99">
        <f>Progressivo_Giornaliero!N111</f>
        <v>134.13999999999999</v>
      </c>
      <c r="N99">
        <f>Progressivo_Giornaliero!O111</f>
        <v>0</v>
      </c>
      <c r="O99">
        <f>Progressivo_Giornaliero!P111</f>
        <v>0</v>
      </c>
      <c r="P99">
        <f>Progressivo_Giornaliero!Q111</f>
        <v>0</v>
      </c>
      <c r="Q99">
        <f>Progressivo_Giornaliero!R111</f>
        <v>5</v>
      </c>
      <c r="R99">
        <f>Progressivo_Giornaliero!S111</f>
        <v>1</v>
      </c>
      <c r="S99">
        <f>Progressivo_Giornaliero!T111</f>
        <v>22</v>
      </c>
      <c r="T99">
        <f>Progressivo_Giornaliero!U111</f>
        <v>1</v>
      </c>
      <c r="U99">
        <f>Progressivo_Giornaliero!V111</f>
        <v>0</v>
      </c>
      <c r="V99">
        <f>Progressivo_Giornaliero!W111</f>
        <v>0</v>
      </c>
      <c r="W99">
        <f>Progressivo_Giornaliero!X111</f>
        <v>41.150000000000013</v>
      </c>
      <c r="X99">
        <f>Progressivo_Giornaliero!Y111</f>
        <v>13.35</v>
      </c>
      <c r="Y99">
        <f>Progressivo_Giornaliero!Z111</f>
        <v>507.82000000000011</v>
      </c>
    </row>
    <row r="100" spans="1:25">
      <c r="A100" t="str">
        <f>MID(Progressivo_Giornaliero!C112,5,30)</f>
        <v>REGGIO EMILIA</v>
      </c>
      <c r="B100" t="str">
        <f>Progressivo_Giornaliero!B112</f>
        <v>AREA 4 - Centro &amp; Sardegna</v>
      </c>
      <c r="C100">
        <f>Progressivo_Giornaliero!D112</f>
        <v>19614.11</v>
      </c>
      <c r="D100">
        <f>Progressivo_Giornaliero!E112</f>
        <v>0</v>
      </c>
      <c r="E100">
        <f>Progressivo_Giornaliero!F112</f>
        <v>19614.11</v>
      </c>
      <c r="F100">
        <f>Progressivo_Giornaliero!G112</f>
        <v>452</v>
      </c>
      <c r="G100">
        <f>Progressivo_Giornaliero!H112</f>
        <v>0</v>
      </c>
      <c r="H100">
        <f>Progressivo_Giornaliero!I112</f>
        <v>452</v>
      </c>
      <c r="I100">
        <f>Progressivo_Giornaliero!J112</f>
        <v>1754.690000000001</v>
      </c>
      <c r="J100">
        <f>Progressivo_Giornaliero!K112</f>
        <v>1326.87</v>
      </c>
      <c r="K100">
        <f>Progressivo_Giornaliero!L112</f>
        <v>721.54876015745072</v>
      </c>
      <c r="L100">
        <f>Progressivo_Giornaliero!M112</f>
        <v>334.35</v>
      </c>
      <c r="M100">
        <f>Progressivo_Giornaliero!N112</f>
        <v>218.10000000000011</v>
      </c>
      <c r="N100">
        <f>Progressivo_Giornaliero!O112</f>
        <v>0</v>
      </c>
      <c r="O100">
        <f>Progressivo_Giornaliero!P112</f>
        <v>0</v>
      </c>
      <c r="P100">
        <f>Progressivo_Giornaliero!Q112</f>
        <v>0</v>
      </c>
      <c r="Q100">
        <f>Progressivo_Giornaliero!R112</f>
        <v>13</v>
      </c>
      <c r="R100">
        <f>Progressivo_Giornaliero!S112</f>
        <v>0</v>
      </c>
      <c r="S100">
        <f>Progressivo_Giornaliero!T112</f>
        <v>0</v>
      </c>
      <c r="T100">
        <f>Progressivo_Giornaliero!U112</f>
        <v>0</v>
      </c>
      <c r="U100">
        <f>Progressivo_Giornaliero!V112</f>
        <v>0</v>
      </c>
      <c r="V100">
        <f>Progressivo_Giornaliero!W112</f>
        <v>122.92</v>
      </c>
      <c r="W100">
        <f>Progressivo_Giornaliero!X112</f>
        <v>99.02</v>
      </c>
      <c r="X100">
        <f>Progressivo_Giornaliero!Y112</f>
        <v>36.03</v>
      </c>
      <c r="Y100">
        <f>Progressivo_Giornaliero!Z112</f>
        <v>906.48</v>
      </c>
    </row>
    <row r="101" spans="1:25">
      <c r="A101" t="str">
        <f>MID(Progressivo_Giornaliero!C113,5,30)</f>
        <v>ERBUSCO</v>
      </c>
      <c r="B101" t="str">
        <f>Progressivo_Giornaliero!B113</f>
        <v>AREA 2 - Nord Est</v>
      </c>
      <c r="C101">
        <f>Progressivo_Giornaliero!D113</f>
        <v>19591.069999999989</v>
      </c>
      <c r="D101">
        <f>Progressivo_Giornaliero!E113</f>
        <v>16510.420000000009</v>
      </c>
      <c r="E101">
        <f>Progressivo_Giornaliero!F113</f>
        <v>3080.6499999999828</v>
      </c>
      <c r="F101">
        <f>Progressivo_Giornaliero!G113</f>
        <v>984</v>
      </c>
      <c r="G101">
        <f>Progressivo_Giornaliero!H113</f>
        <v>739</v>
      </c>
      <c r="H101">
        <f>Progressivo_Giornaliero!I113</f>
        <v>245</v>
      </c>
      <c r="I101">
        <f>Progressivo_Giornaliero!J113</f>
        <v>2306.42</v>
      </c>
      <c r="J101">
        <f>Progressivo_Giornaliero!K113</f>
        <v>1584.73</v>
      </c>
      <c r="K101">
        <f>Progressivo_Giornaliero!L113</f>
        <v>837.39289466084142</v>
      </c>
      <c r="L101">
        <f>Progressivo_Giornaliero!M113</f>
        <v>399.18000000000012</v>
      </c>
      <c r="M101">
        <f>Progressivo_Giornaliero!N113</f>
        <v>277.14999999999998</v>
      </c>
      <c r="N101">
        <f>Progressivo_Giornaliero!O113</f>
        <v>1</v>
      </c>
      <c r="O101">
        <f>Progressivo_Giornaliero!P113</f>
        <v>0</v>
      </c>
      <c r="P101">
        <f>Progressivo_Giornaliero!Q113</f>
        <v>0</v>
      </c>
      <c r="Q101">
        <f>Progressivo_Giornaliero!R113</f>
        <v>16</v>
      </c>
      <c r="R101">
        <f>Progressivo_Giornaliero!S113</f>
        <v>1</v>
      </c>
      <c r="S101">
        <f>Progressivo_Giornaliero!T113</f>
        <v>4</v>
      </c>
      <c r="T101">
        <f>Progressivo_Giornaliero!U113</f>
        <v>0</v>
      </c>
      <c r="U101">
        <f>Progressivo_Giornaliero!V113</f>
        <v>0</v>
      </c>
      <c r="V101">
        <f>Progressivo_Giornaliero!W113</f>
        <v>0</v>
      </c>
      <c r="W101">
        <f>Progressivo_Giornaliero!X113</f>
        <v>1022.87</v>
      </c>
      <c r="X101">
        <f>Progressivo_Giornaliero!Y113</f>
        <v>697.6</v>
      </c>
      <c r="Y101">
        <f>Progressivo_Giornaliero!Z113</f>
        <v>2434.2200000000012</v>
      </c>
    </row>
    <row r="102" spans="1:25">
      <c r="A102" t="str">
        <f>MID(Progressivo_Giornaliero!C114,5,30)</f>
        <v>TREVISO 1</v>
      </c>
      <c r="B102" t="str">
        <f>Progressivo_Giornaliero!B114</f>
        <v>AREA 2 - Nord Est</v>
      </c>
      <c r="C102">
        <f>Progressivo_Giornaliero!D114</f>
        <v>19486.299999999988</v>
      </c>
      <c r="D102">
        <f>Progressivo_Giornaliero!E114</f>
        <v>25420.219999999979</v>
      </c>
      <c r="E102">
        <f>Progressivo_Giornaliero!F114</f>
        <v>-5933.9199999999837</v>
      </c>
      <c r="F102">
        <f>Progressivo_Giornaliero!G114</f>
        <v>525</v>
      </c>
      <c r="G102">
        <f>Progressivo_Giornaliero!H114</f>
        <v>736</v>
      </c>
      <c r="H102">
        <f>Progressivo_Giornaliero!I114</f>
        <v>-211</v>
      </c>
      <c r="I102">
        <f>Progressivo_Giornaliero!J114</f>
        <v>2475.7800000000011</v>
      </c>
      <c r="J102">
        <f>Progressivo_Giornaliero!K114</f>
        <v>945.84</v>
      </c>
      <c r="K102">
        <f>Progressivo_Giornaliero!L114</f>
        <v>510.98044259426638</v>
      </c>
      <c r="L102">
        <f>Progressivo_Giornaliero!M114</f>
        <v>355.05</v>
      </c>
      <c r="M102">
        <f>Progressivo_Giornaliero!N114</f>
        <v>264.92</v>
      </c>
      <c r="N102">
        <f>Progressivo_Giornaliero!O114</f>
        <v>0</v>
      </c>
      <c r="O102">
        <f>Progressivo_Giornaliero!P114</f>
        <v>3</v>
      </c>
      <c r="P102">
        <f>Progressivo_Giornaliero!Q114</f>
        <v>2</v>
      </c>
      <c r="Q102">
        <f>Progressivo_Giornaliero!R114</f>
        <v>9</v>
      </c>
      <c r="R102">
        <f>Progressivo_Giornaliero!S114</f>
        <v>0</v>
      </c>
      <c r="S102">
        <f>Progressivo_Giornaliero!T114</f>
        <v>2</v>
      </c>
      <c r="T102">
        <f>Progressivo_Giornaliero!U114</f>
        <v>0</v>
      </c>
      <c r="U102">
        <f>Progressivo_Giornaliero!V114</f>
        <v>0</v>
      </c>
      <c r="V102">
        <f>Progressivo_Giornaliero!W114</f>
        <v>0</v>
      </c>
      <c r="W102">
        <f>Progressivo_Giornaliero!X114</f>
        <v>605.62</v>
      </c>
      <c r="X102">
        <f>Progressivo_Giornaliero!Y114</f>
        <v>54.09</v>
      </c>
      <c r="Y102">
        <f>Progressivo_Giornaliero!Z114</f>
        <v>1176.05</v>
      </c>
    </row>
    <row r="103" spans="1:25">
      <c r="A103" t="str">
        <f>MID(Progressivo_Giornaliero!C115,5,30)</f>
        <v>VIGNATE</v>
      </c>
      <c r="B103" t="str">
        <f>Progressivo_Giornaliero!B115</f>
        <v>AREA 1 - Milano &amp; Surroundings</v>
      </c>
      <c r="C103">
        <f>Progressivo_Giornaliero!D115</f>
        <v>18831.790000000012</v>
      </c>
      <c r="D103">
        <f>Progressivo_Giornaliero!E115</f>
        <v>12970.83</v>
      </c>
      <c r="E103">
        <f>Progressivo_Giornaliero!F115</f>
        <v>5860.9600000000119</v>
      </c>
      <c r="F103">
        <f>Progressivo_Giornaliero!G115</f>
        <v>832</v>
      </c>
      <c r="G103">
        <f>Progressivo_Giornaliero!H115</f>
        <v>797</v>
      </c>
      <c r="H103">
        <f>Progressivo_Giornaliero!I115</f>
        <v>35</v>
      </c>
      <c r="I103">
        <f>Progressivo_Giornaliero!J115</f>
        <v>1318.7</v>
      </c>
      <c r="J103">
        <f>Progressivo_Giornaliero!K115</f>
        <v>1079.9100000000001</v>
      </c>
      <c r="K103">
        <f>Progressivo_Giornaliero!L115</f>
        <v>589.83023505154642</v>
      </c>
      <c r="L103">
        <f>Progressivo_Giornaliero!M115</f>
        <v>205.8599999999999</v>
      </c>
      <c r="M103">
        <f>Progressivo_Giornaliero!N115</f>
        <v>145.34</v>
      </c>
      <c r="N103">
        <f>Progressivo_Giornaliero!O115</f>
        <v>1</v>
      </c>
      <c r="O103">
        <f>Progressivo_Giornaliero!P115</f>
        <v>0</v>
      </c>
      <c r="P103">
        <f>Progressivo_Giornaliero!Q115</f>
        <v>0</v>
      </c>
      <c r="Q103">
        <f>Progressivo_Giornaliero!R115</f>
        <v>9</v>
      </c>
      <c r="R103">
        <f>Progressivo_Giornaliero!S115</f>
        <v>2</v>
      </c>
      <c r="S103">
        <f>Progressivo_Giornaliero!T115</f>
        <v>2</v>
      </c>
      <c r="T103">
        <f>Progressivo_Giornaliero!U115</f>
        <v>0</v>
      </c>
      <c r="U103">
        <f>Progressivo_Giornaliero!V115</f>
        <v>0</v>
      </c>
      <c r="V103">
        <f>Progressivo_Giornaliero!W115</f>
        <v>65.56</v>
      </c>
      <c r="W103">
        <f>Progressivo_Giornaliero!X115</f>
        <v>387.73</v>
      </c>
      <c r="X103">
        <f>Progressivo_Giornaliero!Y115</f>
        <v>166.97</v>
      </c>
      <c r="Y103">
        <f>Progressivo_Giornaliero!Z115</f>
        <v>462.14000000000021</v>
      </c>
    </row>
    <row r="104" spans="1:25">
      <c r="A104" t="str">
        <f>MID(Progressivo_Giornaliero!C116,5,30)</f>
        <v>VILLESSE</v>
      </c>
      <c r="B104" t="str">
        <f>Progressivo_Giornaliero!B116</f>
        <v>AREA 2 - Nord Est</v>
      </c>
      <c r="C104">
        <f>Progressivo_Giornaliero!D116</f>
        <v>18762.16</v>
      </c>
      <c r="D104">
        <f>Progressivo_Giornaliero!E116</f>
        <v>26018.99999999996</v>
      </c>
      <c r="E104">
        <f>Progressivo_Giornaliero!F116</f>
        <v>-7256.8399999999674</v>
      </c>
      <c r="F104">
        <f>Progressivo_Giornaliero!G116</f>
        <v>930</v>
      </c>
      <c r="G104">
        <f>Progressivo_Giornaliero!H116</f>
        <v>869</v>
      </c>
      <c r="H104">
        <f>Progressivo_Giornaliero!I116</f>
        <v>61</v>
      </c>
      <c r="I104">
        <f>Progressivo_Giornaliero!J116</f>
        <v>2337.9299999999998</v>
      </c>
      <c r="J104">
        <f>Progressivo_Giornaliero!K116</f>
        <v>1079.9000000000001</v>
      </c>
      <c r="K104">
        <f>Progressivo_Giornaliero!L116</f>
        <v>592.42276288659798</v>
      </c>
      <c r="L104">
        <f>Progressivo_Giornaliero!M116</f>
        <v>324.61</v>
      </c>
      <c r="M104">
        <f>Progressivo_Giornaliero!N116</f>
        <v>223.5100000000001</v>
      </c>
      <c r="N104">
        <f>Progressivo_Giornaliero!O116</f>
        <v>0</v>
      </c>
      <c r="O104">
        <f>Progressivo_Giornaliero!P116</f>
        <v>0</v>
      </c>
      <c r="P104">
        <f>Progressivo_Giornaliero!Q116</f>
        <v>0</v>
      </c>
      <c r="Q104">
        <f>Progressivo_Giornaliero!R116</f>
        <v>14</v>
      </c>
      <c r="R104">
        <f>Progressivo_Giornaliero!S116</f>
        <v>0</v>
      </c>
      <c r="S104">
        <f>Progressivo_Giornaliero!T116</f>
        <v>0</v>
      </c>
      <c r="T104">
        <f>Progressivo_Giornaliero!U116</f>
        <v>0</v>
      </c>
      <c r="U104">
        <f>Progressivo_Giornaliero!V116</f>
        <v>0</v>
      </c>
      <c r="V104">
        <f>Progressivo_Giornaliero!W116</f>
        <v>114.74</v>
      </c>
      <c r="W104">
        <f>Progressivo_Giornaliero!X116</f>
        <v>54.75</v>
      </c>
      <c r="X104">
        <f>Progressivo_Giornaliero!Y116</f>
        <v>54.75</v>
      </c>
      <c r="Y104">
        <f>Progressivo_Giornaliero!Z116</f>
        <v>1194.73</v>
      </c>
    </row>
    <row r="105" spans="1:25">
      <c r="A105" t="str">
        <f>MID(Progressivo_Giornaliero!C117,5,30)</f>
        <v>SALERNO PORTA DEL MARE</v>
      </c>
      <c r="B105" t="str">
        <f>Progressivo_Giornaliero!B117</f>
        <v>AREA 6 - Sud</v>
      </c>
      <c r="C105">
        <f>Progressivo_Giornaliero!D117</f>
        <v>18679.899999999991</v>
      </c>
      <c r="D105">
        <f>Progressivo_Giornaliero!E117</f>
        <v>24833.479999999989</v>
      </c>
      <c r="E105">
        <f>Progressivo_Giornaliero!F117</f>
        <v>-6153.5799999999936</v>
      </c>
      <c r="F105">
        <f>Progressivo_Giornaliero!G117</f>
        <v>595</v>
      </c>
      <c r="G105">
        <f>Progressivo_Giornaliero!H117</f>
        <v>639</v>
      </c>
      <c r="H105">
        <f>Progressivo_Giornaliero!I117</f>
        <v>-44</v>
      </c>
      <c r="I105">
        <f>Progressivo_Giornaliero!J117</f>
        <v>2177.630000000001</v>
      </c>
      <c r="J105">
        <f>Progressivo_Giornaliero!K117</f>
        <v>980.88000000000011</v>
      </c>
      <c r="K105">
        <f>Progressivo_Giornaliero!L117</f>
        <v>545.56682886597935</v>
      </c>
      <c r="L105">
        <f>Progressivo_Giornaliero!M117</f>
        <v>230.28999999999991</v>
      </c>
      <c r="M105">
        <f>Progressivo_Giornaliero!N117</f>
        <v>190.18</v>
      </c>
      <c r="N105">
        <f>Progressivo_Giornaliero!O117</f>
        <v>1</v>
      </c>
      <c r="O105">
        <f>Progressivo_Giornaliero!P117</f>
        <v>0</v>
      </c>
      <c r="P105">
        <f>Progressivo_Giornaliero!Q117</f>
        <v>0</v>
      </c>
      <c r="Q105">
        <f>Progressivo_Giornaliero!R117</f>
        <v>6</v>
      </c>
      <c r="R105">
        <f>Progressivo_Giornaliero!S117</f>
        <v>0</v>
      </c>
      <c r="S105">
        <f>Progressivo_Giornaliero!T117</f>
        <v>4</v>
      </c>
      <c r="T105">
        <f>Progressivo_Giornaliero!U117</f>
        <v>2</v>
      </c>
      <c r="U105">
        <f>Progressivo_Giornaliero!V117</f>
        <v>0</v>
      </c>
      <c r="V105">
        <f>Progressivo_Giornaliero!W117</f>
        <v>147.56</v>
      </c>
      <c r="W105">
        <f>Progressivo_Giornaliero!X117</f>
        <v>142.12</v>
      </c>
      <c r="X105">
        <f>Progressivo_Giornaliero!Y117</f>
        <v>124.94</v>
      </c>
      <c r="Y105">
        <f>Progressivo_Giornaliero!Z117</f>
        <v>2028.160000000001</v>
      </c>
    </row>
    <row r="106" spans="1:25">
      <c r="A106" t="str">
        <f>MID(Progressivo_Giornaliero!C118,5,30)</f>
        <v>CHIVASSO</v>
      </c>
      <c r="B106" t="str">
        <f>Progressivo_Giornaliero!B118</f>
        <v>AREA 3 - Nord Ovest</v>
      </c>
      <c r="C106">
        <f>Progressivo_Giornaliero!D118</f>
        <v>18250.099999999999</v>
      </c>
      <c r="D106">
        <f>Progressivo_Giornaliero!E118</f>
        <v>21389.699999999979</v>
      </c>
      <c r="E106">
        <f>Progressivo_Giornaliero!F118</f>
        <v>-3139.5999999999799</v>
      </c>
      <c r="F106">
        <f>Progressivo_Giornaliero!G118</f>
        <v>458</v>
      </c>
      <c r="G106">
        <f>Progressivo_Giornaliero!H118</f>
        <v>456</v>
      </c>
      <c r="H106">
        <f>Progressivo_Giornaliero!I118</f>
        <v>2</v>
      </c>
      <c r="I106">
        <f>Progressivo_Giornaliero!J118</f>
        <v>891.6400000000001</v>
      </c>
      <c r="J106">
        <f>Progressivo_Giornaliero!K118</f>
        <v>593.96</v>
      </c>
      <c r="K106">
        <f>Progressivo_Giornaliero!L118</f>
        <v>322.88069690721647</v>
      </c>
      <c r="L106">
        <f>Progressivo_Giornaliero!M118</f>
        <v>227.84</v>
      </c>
      <c r="M106">
        <f>Progressivo_Giornaliero!N118</f>
        <v>197.85</v>
      </c>
      <c r="N106">
        <f>Progressivo_Giornaliero!O118</f>
        <v>0</v>
      </c>
      <c r="O106">
        <f>Progressivo_Giornaliero!P118</f>
        <v>4</v>
      </c>
      <c r="P106">
        <f>Progressivo_Giornaliero!Q118</f>
        <v>2</v>
      </c>
      <c r="Q106">
        <f>Progressivo_Giornaliero!R118</f>
        <v>5</v>
      </c>
      <c r="R106">
        <f>Progressivo_Giornaliero!S118</f>
        <v>0</v>
      </c>
      <c r="S106">
        <f>Progressivo_Giornaliero!T118</f>
        <v>3</v>
      </c>
      <c r="T106">
        <f>Progressivo_Giornaliero!U118</f>
        <v>0</v>
      </c>
      <c r="U106">
        <f>Progressivo_Giornaliero!V118</f>
        <v>0</v>
      </c>
      <c r="V106">
        <f>Progressivo_Giornaliero!W118</f>
        <v>163.9</v>
      </c>
      <c r="W106">
        <f>Progressivo_Giornaliero!X118</f>
        <v>976.70000000000016</v>
      </c>
      <c r="X106">
        <f>Progressivo_Giornaliero!Y118</f>
        <v>37.56</v>
      </c>
      <c r="Y106">
        <f>Progressivo_Giornaliero!Z118</f>
        <v>1360.41</v>
      </c>
    </row>
    <row r="107" spans="1:25">
      <c r="A107" t="str">
        <f>MID(Progressivo_Giornaliero!C119,5,30)</f>
        <v>CATANIA 2</v>
      </c>
      <c r="B107" t="str">
        <f>Progressivo_Giornaliero!B119</f>
        <v>AREA 5 - Tirrenica &amp; Sicilia</v>
      </c>
      <c r="C107">
        <f>Progressivo_Giornaliero!D119</f>
        <v>17881.57</v>
      </c>
      <c r="D107">
        <f>Progressivo_Giornaliero!E119</f>
        <v>27747.449999999979</v>
      </c>
      <c r="E107">
        <f>Progressivo_Giornaliero!F119</f>
        <v>-9865.8799999999792</v>
      </c>
      <c r="F107">
        <f>Progressivo_Giornaliero!G119</f>
        <v>798</v>
      </c>
      <c r="G107">
        <f>Progressivo_Giornaliero!H119</f>
        <v>1038</v>
      </c>
      <c r="H107">
        <f>Progressivo_Giornaliero!I119</f>
        <v>-240</v>
      </c>
      <c r="I107">
        <f>Progressivo_Giornaliero!J119</f>
        <v>1126.1300000000001</v>
      </c>
      <c r="J107">
        <f>Progressivo_Giornaliero!K119</f>
        <v>1309.8699999999999</v>
      </c>
      <c r="K107">
        <f>Progressivo_Giornaliero!L119</f>
        <v>721.66764536082462</v>
      </c>
      <c r="L107">
        <f>Progressivo_Giornaliero!M119</f>
        <v>235.71</v>
      </c>
      <c r="M107">
        <f>Progressivo_Giornaliero!N119</f>
        <v>150.87000000000009</v>
      </c>
      <c r="N107">
        <f>Progressivo_Giornaliero!O119</f>
        <v>0</v>
      </c>
      <c r="O107">
        <f>Progressivo_Giornaliero!P119</f>
        <v>0</v>
      </c>
      <c r="P107">
        <f>Progressivo_Giornaliero!Q119</f>
        <v>0</v>
      </c>
      <c r="Q107">
        <f>Progressivo_Giornaliero!R119</f>
        <v>10</v>
      </c>
      <c r="R107">
        <f>Progressivo_Giornaliero!S119</f>
        <v>0</v>
      </c>
      <c r="S107">
        <f>Progressivo_Giornaliero!T119</f>
        <v>2</v>
      </c>
      <c r="T107">
        <f>Progressivo_Giornaliero!U119</f>
        <v>0</v>
      </c>
      <c r="U107">
        <f>Progressivo_Giornaliero!V119</f>
        <v>0</v>
      </c>
      <c r="V107">
        <f>Progressivo_Giornaliero!W119</f>
        <v>204.5</v>
      </c>
      <c r="W107">
        <f>Progressivo_Giornaliero!X119</f>
        <v>566.62</v>
      </c>
      <c r="X107">
        <f>Progressivo_Giornaliero!Y119</f>
        <v>565.39</v>
      </c>
      <c r="Y107">
        <f>Progressivo_Giornaliero!Z119</f>
        <v>1412.07</v>
      </c>
    </row>
    <row r="108" spans="1:25">
      <c r="A108" t="str">
        <f>MID(Progressivo_Giornaliero!C120,5,30)</f>
        <v>MONTEBELLO</v>
      </c>
      <c r="B108" t="str">
        <f>Progressivo_Giornaliero!B120</f>
        <v>AREA 3 - Nord Ovest</v>
      </c>
      <c r="C108">
        <f>Progressivo_Giornaliero!D120</f>
        <v>17540.71</v>
      </c>
      <c r="D108">
        <f>Progressivo_Giornaliero!E120</f>
        <v>21430.28</v>
      </c>
      <c r="E108">
        <f>Progressivo_Giornaliero!F120</f>
        <v>-3889.57</v>
      </c>
      <c r="F108">
        <f>Progressivo_Giornaliero!G120</f>
        <v>854</v>
      </c>
      <c r="G108">
        <f>Progressivo_Giornaliero!H120</f>
        <v>770</v>
      </c>
      <c r="H108">
        <f>Progressivo_Giornaliero!I120</f>
        <v>84</v>
      </c>
      <c r="I108">
        <f>Progressivo_Giornaliero!J120</f>
        <v>2142.2800000000002</v>
      </c>
      <c r="J108">
        <f>Progressivo_Giornaliero!K120</f>
        <v>641.92000000000007</v>
      </c>
      <c r="K108">
        <f>Progressivo_Giornaliero!L120</f>
        <v>344.03440824742268</v>
      </c>
      <c r="L108">
        <f>Progressivo_Giornaliero!M120</f>
        <v>170.43999999999991</v>
      </c>
      <c r="M108">
        <f>Progressivo_Giornaliero!N120</f>
        <v>116.98</v>
      </c>
      <c r="N108">
        <f>Progressivo_Giornaliero!O120</f>
        <v>0</v>
      </c>
      <c r="O108">
        <f>Progressivo_Giornaliero!P120</f>
        <v>0</v>
      </c>
      <c r="P108">
        <f>Progressivo_Giornaliero!Q120</f>
        <v>0</v>
      </c>
      <c r="Q108">
        <f>Progressivo_Giornaliero!R120</f>
        <v>7</v>
      </c>
      <c r="R108">
        <f>Progressivo_Giornaliero!S120</f>
        <v>0</v>
      </c>
      <c r="S108">
        <f>Progressivo_Giornaliero!T120</f>
        <v>3</v>
      </c>
      <c r="T108">
        <f>Progressivo_Giornaliero!U120</f>
        <v>1</v>
      </c>
      <c r="U108">
        <f>Progressivo_Giornaliero!V120</f>
        <v>0</v>
      </c>
      <c r="V108">
        <f>Progressivo_Giornaliero!W120</f>
        <v>229.48</v>
      </c>
      <c r="W108">
        <f>Progressivo_Giornaliero!X120</f>
        <v>37.369999999999997</v>
      </c>
      <c r="X108">
        <f>Progressivo_Giornaliero!Y120</f>
        <v>17.89</v>
      </c>
      <c r="Y108">
        <f>Progressivo_Giornaliero!Z120</f>
        <v>1341.78</v>
      </c>
    </row>
    <row r="109" spans="1:25">
      <c r="A109" t="str">
        <f>MID(Progressivo_Giornaliero!C121,5,30)</f>
        <v>ASTI</v>
      </c>
      <c r="B109" t="str">
        <f>Progressivo_Giornaliero!B121</f>
        <v>AREA 3 - Nord Ovest</v>
      </c>
      <c r="C109">
        <f>Progressivo_Giornaliero!D121</f>
        <v>17525.45</v>
      </c>
      <c r="D109">
        <f>Progressivo_Giornaliero!E121</f>
        <v>12971.760000000009</v>
      </c>
      <c r="E109">
        <f>Progressivo_Giornaliero!F121</f>
        <v>4553.6899999999932</v>
      </c>
      <c r="F109">
        <f>Progressivo_Giornaliero!G121</f>
        <v>906</v>
      </c>
      <c r="G109">
        <f>Progressivo_Giornaliero!H121</f>
        <v>775</v>
      </c>
      <c r="H109">
        <f>Progressivo_Giornaliero!I121</f>
        <v>131</v>
      </c>
      <c r="I109">
        <f>Progressivo_Giornaliero!J121</f>
        <v>1897.380000000001</v>
      </c>
      <c r="J109">
        <f>Progressivo_Giornaliero!K121</f>
        <v>785.92</v>
      </c>
      <c r="K109">
        <f>Progressivo_Giornaliero!L121</f>
        <v>426.23774845360828</v>
      </c>
      <c r="L109">
        <f>Progressivo_Giornaliero!M121</f>
        <v>143.4</v>
      </c>
      <c r="M109">
        <f>Progressivo_Giornaliero!N121</f>
        <v>105.01</v>
      </c>
      <c r="N109">
        <f>Progressivo_Giornaliero!O121</f>
        <v>0</v>
      </c>
      <c r="O109">
        <f>Progressivo_Giornaliero!P121</f>
        <v>0</v>
      </c>
      <c r="P109">
        <f>Progressivo_Giornaliero!Q121</f>
        <v>0</v>
      </c>
      <c r="Q109">
        <f>Progressivo_Giornaliero!R121</f>
        <v>4</v>
      </c>
      <c r="R109">
        <f>Progressivo_Giornaliero!S121</f>
        <v>0</v>
      </c>
      <c r="S109">
        <f>Progressivo_Giornaliero!T121</f>
        <v>2</v>
      </c>
      <c r="T109">
        <f>Progressivo_Giornaliero!U121</f>
        <v>0</v>
      </c>
      <c r="U109">
        <f>Progressivo_Giornaliero!V121</f>
        <v>0</v>
      </c>
      <c r="V109">
        <f>Progressivo_Giornaliero!W121</f>
        <v>122.92</v>
      </c>
      <c r="W109">
        <f>Progressivo_Giornaliero!X121</f>
        <v>1019.48</v>
      </c>
      <c r="X109">
        <f>Progressivo_Giornaliero!Y121</f>
        <v>393.44</v>
      </c>
      <c r="Y109">
        <f>Progressivo_Giornaliero!Z121</f>
        <v>1248.1600000000001</v>
      </c>
    </row>
    <row r="110" spans="1:25">
      <c r="A110" t="str">
        <f>MID(Progressivo_Giornaliero!C122,5,30)</f>
        <v>ROMA GRANROMA</v>
      </c>
      <c r="B110" t="str">
        <f>Progressivo_Giornaliero!B122</f>
        <v>AREA 5 - Tirrenica &amp; Sicilia</v>
      </c>
      <c r="C110">
        <f>Progressivo_Giornaliero!D122</f>
        <v>16754.95</v>
      </c>
      <c r="D110">
        <f>Progressivo_Giornaliero!E122</f>
        <v>12541.64</v>
      </c>
      <c r="E110">
        <f>Progressivo_Giornaliero!F122</f>
        <v>4213.3100000000013</v>
      </c>
      <c r="F110">
        <f>Progressivo_Giornaliero!G122</f>
        <v>778</v>
      </c>
      <c r="G110">
        <f>Progressivo_Giornaliero!H122</f>
        <v>819</v>
      </c>
      <c r="H110">
        <f>Progressivo_Giornaliero!I122</f>
        <v>-41</v>
      </c>
      <c r="I110">
        <f>Progressivo_Giornaliero!J122</f>
        <v>1237.81</v>
      </c>
      <c r="J110">
        <f>Progressivo_Giornaliero!K122</f>
        <v>1234.8599999999999</v>
      </c>
      <c r="K110">
        <f>Progressivo_Giornaliero!L122</f>
        <v>672.77654432989698</v>
      </c>
      <c r="L110">
        <f>Progressivo_Giornaliero!M122</f>
        <v>386.9</v>
      </c>
      <c r="M110">
        <f>Progressivo_Giornaliero!N122</f>
        <v>255.96</v>
      </c>
      <c r="N110">
        <f>Progressivo_Giornaliero!O122</f>
        <v>0</v>
      </c>
      <c r="O110">
        <f>Progressivo_Giornaliero!P122</f>
        <v>0</v>
      </c>
      <c r="P110">
        <f>Progressivo_Giornaliero!Q122</f>
        <v>0</v>
      </c>
      <c r="Q110">
        <f>Progressivo_Giornaliero!R122</f>
        <v>16</v>
      </c>
      <c r="R110">
        <f>Progressivo_Giornaliero!S122</f>
        <v>0</v>
      </c>
      <c r="S110">
        <f>Progressivo_Giornaliero!T122</f>
        <v>4</v>
      </c>
      <c r="T110">
        <f>Progressivo_Giornaliero!U122</f>
        <v>0</v>
      </c>
      <c r="U110">
        <f>Progressivo_Giornaliero!V122</f>
        <v>0</v>
      </c>
      <c r="V110">
        <f>Progressivo_Giornaliero!W122</f>
        <v>49.17</v>
      </c>
      <c r="W110">
        <f>Progressivo_Giornaliero!X122</f>
        <v>208.9</v>
      </c>
      <c r="X110">
        <f>Progressivo_Giornaliero!Y122</f>
        <v>149.13</v>
      </c>
      <c r="Y110">
        <f>Progressivo_Giornaliero!Z122</f>
        <v>794.88000000000022</v>
      </c>
    </row>
    <row r="111" spans="1:25">
      <c r="A111" t="str">
        <f>MID(Progressivo_Giornaliero!C123,5,30)</f>
        <v>ROMA LEGA LOMBARDA SMART</v>
      </c>
      <c r="B111" t="str">
        <f>Progressivo_Giornaliero!B123</f>
        <v>AREA SMART</v>
      </c>
      <c r="C111">
        <f>Progressivo_Giornaliero!D123</f>
        <v>16754.689999999999</v>
      </c>
      <c r="D111">
        <f>Progressivo_Giornaliero!E123</f>
        <v>6204.3800000000019</v>
      </c>
      <c r="E111">
        <f>Progressivo_Giornaliero!F123</f>
        <v>10550.31</v>
      </c>
      <c r="F111">
        <f>Progressivo_Giornaliero!G123</f>
        <v>253</v>
      </c>
      <c r="G111">
        <f>Progressivo_Giornaliero!H123</f>
        <v>227</v>
      </c>
      <c r="H111">
        <f>Progressivo_Giornaliero!I123</f>
        <v>26</v>
      </c>
      <c r="I111">
        <f>Progressivo_Giornaliero!J123</f>
        <v>1143.45</v>
      </c>
      <c r="J111">
        <f>Progressivo_Giornaliero!K123</f>
        <v>370.93</v>
      </c>
      <c r="K111">
        <f>Progressivo_Giornaliero!L123</f>
        <v>211.482375257732</v>
      </c>
      <c r="L111">
        <f>Progressivo_Giornaliero!M123</f>
        <v>73.740000000000009</v>
      </c>
      <c r="M111">
        <f>Progressivo_Giornaliero!N123</f>
        <v>52.26</v>
      </c>
      <c r="N111">
        <f>Progressivo_Giornaliero!O123</f>
        <v>0</v>
      </c>
      <c r="O111">
        <f>Progressivo_Giornaliero!P123</f>
        <v>0</v>
      </c>
      <c r="P111">
        <f>Progressivo_Giornaliero!Q123</f>
        <v>0</v>
      </c>
      <c r="Q111">
        <f>Progressivo_Giornaliero!R123</f>
        <v>3</v>
      </c>
      <c r="R111">
        <f>Progressivo_Giornaliero!S123</f>
        <v>0</v>
      </c>
      <c r="S111">
        <f>Progressivo_Giornaliero!T123</f>
        <v>0</v>
      </c>
      <c r="T111">
        <f>Progressivo_Giornaliero!U123</f>
        <v>0</v>
      </c>
      <c r="U111">
        <f>Progressivo_Giornaliero!V123</f>
        <v>0</v>
      </c>
      <c r="V111">
        <f>Progressivo_Giornaliero!W123</f>
        <v>57.37</v>
      </c>
      <c r="W111">
        <f>Progressivo_Giornaliero!X123</f>
        <v>150.47</v>
      </c>
      <c r="X111">
        <f>Progressivo_Giornaliero!Y123</f>
        <v>0</v>
      </c>
      <c r="Y111">
        <f>Progressivo_Giornaliero!Z123</f>
        <v>652.73000000000013</v>
      </c>
    </row>
    <row r="112" spans="1:25">
      <c r="A112" t="str">
        <f>MID(Progressivo_Giornaliero!C124,5,30)</f>
        <v>L'AQUILA</v>
      </c>
      <c r="B112" t="str">
        <f>Progressivo_Giornaliero!B124</f>
        <v>AREA 4 - Centro &amp; Sardegna</v>
      </c>
      <c r="C112">
        <f>Progressivo_Giornaliero!D124</f>
        <v>16239.98</v>
      </c>
      <c r="D112">
        <f>Progressivo_Giornaliero!E124</f>
        <v>12458.090000000009</v>
      </c>
      <c r="E112">
        <f>Progressivo_Giornaliero!F124</f>
        <v>3781.8899999999849</v>
      </c>
      <c r="F112">
        <f>Progressivo_Giornaliero!G124</f>
        <v>854</v>
      </c>
      <c r="G112">
        <f>Progressivo_Giornaliero!H124</f>
        <v>806</v>
      </c>
      <c r="H112">
        <f>Progressivo_Giornaliero!I124</f>
        <v>48</v>
      </c>
      <c r="I112">
        <f>Progressivo_Giornaliero!J124</f>
        <v>2210.34</v>
      </c>
      <c r="J112">
        <f>Progressivo_Giornaliero!K124</f>
        <v>819.91000000000008</v>
      </c>
      <c r="K112">
        <f>Progressivo_Giornaliero!L124</f>
        <v>444.68894109690717</v>
      </c>
      <c r="L112">
        <f>Progressivo_Giornaliero!M124</f>
        <v>357.35999999999979</v>
      </c>
      <c r="M112">
        <f>Progressivo_Giornaliero!N124</f>
        <v>268.11</v>
      </c>
      <c r="N112">
        <f>Progressivo_Giornaliero!O124</f>
        <v>0</v>
      </c>
      <c r="O112">
        <f>Progressivo_Giornaliero!P124</f>
        <v>4</v>
      </c>
      <c r="P112">
        <f>Progressivo_Giornaliero!Q124</f>
        <v>2</v>
      </c>
      <c r="Q112">
        <f>Progressivo_Giornaliero!R124</f>
        <v>10</v>
      </c>
      <c r="R112">
        <f>Progressivo_Giornaliero!S124</f>
        <v>0</v>
      </c>
      <c r="S112">
        <f>Progressivo_Giornaliero!T124</f>
        <v>2</v>
      </c>
      <c r="T112">
        <f>Progressivo_Giornaliero!U124</f>
        <v>1</v>
      </c>
      <c r="U112">
        <f>Progressivo_Giornaliero!V124</f>
        <v>2</v>
      </c>
      <c r="V112">
        <f>Progressivo_Giornaliero!W124</f>
        <v>57.37</v>
      </c>
      <c r="W112">
        <f>Progressivo_Giornaliero!X124</f>
        <v>382.38000000000011</v>
      </c>
      <c r="X112">
        <f>Progressivo_Giornaliero!Y124</f>
        <v>31.03</v>
      </c>
      <c r="Y112">
        <f>Progressivo_Giornaliero!Z124</f>
        <v>1375.98</v>
      </c>
    </row>
    <row r="113" spans="1:25">
      <c r="A113" t="str">
        <f>MID(Progressivo_Giornaliero!C125,5,30)</f>
        <v>VITERBO</v>
      </c>
      <c r="B113" t="str">
        <f>Progressivo_Giornaliero!B125</f>
        <v>AREA 4 - Centro &amp; Sardegna</v>
      </c>
      <c r="C113">
        <f>Progressivo_Giornaliero!D125</f>
        <v>15837.44</v>
      </c>
      <c r="D113">
        <f>Progressivo_Giornaliero!E125</f>
        <v>6879.2900000000009</v>
      </c>
      <c r="E113">
        <f>Progressivo_Giornaliero!F125</f>
        <v>8958.1500000000015</v>
      </c>
      <c r="F113">
        <f>Progressivo_Giornaliero!G125</f>
        <v>451</v>
      </c>
      <c r="G113">
        <f>Progressivo_Giornaliero!H125</f>
        <v>416</v>
      </c>
      <c r="H113">
        <f>Progressivo_Giornaliero!I125</f>
        <v>35</v>
      </c>
      <c r="I113">
        <f>Progressivo_Giornaliero!J125</f>
        <v>1168.27</v>
      </c>
      <c r="J113">
        <f>Progressivo_Giornaliero!K125</f>
        <v>371.94</v>
      </c>
      <c r="K113">
        <f>Progressivo_Giornaliero!L125</f>
        <v>197.9491051546392</v>
      </c>
      <c r="L113">
        <f>Progressivo_Giornaliero!M125</f>
        <v>143.43</v>
      </c>
      <c r="M113">
        <f>Progressivo_Giornaliero!N125</f>
        <v>98.850000000000023</v>
      </c>
      <c r="N113">
        <f>Progressivo_Giornaliero!O125</f>
        <v>0</v>
      </c>
      <c r="O113">
        <f>Progressivo_Giornaliero!P125</f>
        <v>0</v>
      </c>
      <c r="P113">
        <f>Progressivo_Giornaliero!Q125</f>
        <v>0</v>
      </c>
      <c r="Q113">
        <f>Progressivo_Giornaliero!R125</f>
        <v>5</v>
      </c>
      <c r="R113">
        <f>Progressivo_Giornaliero!S125</f>
        <v>0</v>
      </c>
      <c r="S113">
        <f>Progressivo_Giornaliero!T125</f>
        <v>1</v>
      </c>
      <c r="T113">
        <f>Progressivo_Giornaliero!U125</f>
        <v>0</v>
      </c>
      <c r="U113">
        <f>Progressivo_Giornaliero!V125</f>
        <v>0</v>
      </c>
      <c r="V113">
        <f>Progressivo_Giornaliero!W125</f>
        <v>0</v>
      </c>
      <c r="W113">
        <f>Progressivo_Giornaliero!X125</f>
        <v>318.23</v>
      </c>
      <c r="X113">
        <f>Progressivo_Giornaliero!Y125</f>
        <v>246.92</v>
      </c>
      <c r="Y113">
        <f>Progressivo_Giornaliero!Z125</f>
        <v>1182.8499999999999</v>
      </c>
    </row>
    <row r="114" spans="1:25">
      <c r="A114" t="str">
        <f>MID(Progressivo_Giornaliero!C126,5,30)</f>
        <v>ROVIGO</v>
      </c>
      <c r="B114" t="str">
        <f>Progressivo_Giornaliero!B126</f>
        <v>AREA 2 - Nord Est</v>
      </c>
      <c r="C114">
        <f>Progressivo_Giornaliero!D126</f>
        <v>15383.909999999991</v>
      </c>
      <c r="D114">
        <f>Progressivo_Giornaliero!E126</f>
        <v>14605.31</v>
      </c>
      <c r="E114">
        <f>Progressivo_Giornaliero!F126</f>
        <v>778.59999999999491</v>
      </c>
      <c r="F114">
        <f>Progressivo_Giornaliero!G126</f>
        <v>818</v>
      </c>
      <c r="G114">
        <f>Progressivo_Giornaliero!H126</f>
        <v>914</v>
      </c>
      <c r="H114">
        <f>Progressivo_Giornaliero!I126</f>
        <v>-96</v>
      </c>
      <c r="I114">
        <f>Progressivo_Giornaliero!J126</f>
        <v>1337.450000000001</v>
      </c>
      <c r="J114">
        <f>Progressivo_Giornaliero!K126</f>
        <v>236.94</v>
      </c>
      <c r="K114">
        <f>Progressivo_Giornaliero!L126</f>
        <v>126.9305484536083</v>
      </c>
      <c r="L114">
        <f>Progressivo_Giornaliero!M126</f>
        <v>302.39999999999992</v>
      </c>
      <c r="M114">
        <f>Progressivo_Giornaliero!N126</f>
        <v>253.88</v>
      </c>
      <c r="N114">
        <f>Progressivo_Giornaliero!O126</f>
        <v>0</v>
      </c>
      <c r="O114">
        <f>Progressivo_Giornaliero!P126</f>
        <v>7</v>
      </c>
      <c r="P114">
        <f>Progressivo_Giornaliero!Q126</f>
        <v>4</v>
      </c>
      <c r="Q114">
        <f>Progressivo_Giornaliero!R126</f>
        <v>8</v>
      </c>
      <c r="R114">
        <f>Progressivo_Giornaliero!S126</f>
        <v>1</v>
      </c>
      <c r="S114">
        <f>Progressivo_Giornaliero!T126</f>
        <v>2</v>
      </c>
      <c r="T114">
        <f>Progressivo_Giornaliero!U126</f>
        <v>0</v>
      </c>
      <c r="U114">
        <f>Progressivo_Giornaliero!V126</f>
        <v>0</v>
      </c>
      <c r="V114">
        <f>Progressivo_Giornaliero!W126</f>
        <v>0</v>
      </c>
      <c r="W114">
        <f>Progressivo_Giornaliero!X126</f>
        <v>564.46</v>
      </c>
      <c r="X114">
        <f>Progressivo_Giornaliero!Y126</f>
        <v>83.42</v>
      </c>
      <c r="Y114">
        <f>Progressivo_Giornaliero!Z126</f>
        <v>610.57000000000016</v>
      </c>
    </row>
    <row r="115" spans="1:25">
      <c r="A115" t="str">
        <f>MID(Progressivo_Giornaliero!C127,5,30)</f>
        <v>TORINO 4</v>
      </c>
      <c r="B115" t="str">
        <f>Progressivo_Giornaliero!B127</f>
        <v>AREA 3 - Nord Ovest</v>
      </c>
      <c r="C115">
        <f>Progressivo_Giornaliero!D127</f>
        <v>14970.05</v>
      </c>
      <c r="D115">
        <f>Progressivo_Giornaliero!E127</f>
        <v>14483.88000000001</v>
      </c>
      <c r="E115">
        <f>Progressivo_Giornaliero!F127</f>
        <v>486.1699999999928</v>
      </c>
      <c r="F115">
        <f>Progressivo_Giornaliero!G127</f>
        <v>795</v>
      </c>
      <c r="G115">
        <f>Progressivo_Giornaliero!H127</f>
        <v>744</v>
      </c>
      <c r="H115">
        <f>Progressivo_Giornaliero!I127</f>
        <v>51</v>
      </c>
      <c r="I115">
        <f>Progressivo_Giornaliero!J127</f>
        <v>1161.27</v>
      </c>
      <c r="J115">
        <f>Progressivo_Giornaliero!K127</f>
        <v>1209.8800000000001</v>
      </c>
      <c r="K115">
        <f>Progressivo_Giornaliero!L127</f>
        <v>666.64442856922631</v>
      </c>
      <c r="L115">
        <f>Progressivo_Giornaliero!M127</f>
        <v>201.77</v>
      </c>
      <c r="M115">
        <f>Progressivo_Giornaliero!N127</f>
        <v>142.76</v>
      </c>
      <c r="N115">
        <f>Progressivo_Giornaliero!O127</f>
        <v>0</v>
      </c>
      <c r="O115">
        <f>Progressivo_Giornaliero!P127</f>
        <v>2</v>
      </c>
      <c r="P115">
        <f>Progressivo_Giornaliero!Q127</f>
        <v>2</v>
      </c>
      <c r="Q115">
        <f>Progressivo_Giornaliero!R127</f>
        <v>7</v>
      </c>
      <c r="R115">
        <f>Progressivo_Giornaliero!S127</f>
        <v>0</v>
      </c>
      <c r="S115">
        <f>Progressivo_Giornaliero!T127</f>
        <v>8</v>
      </c>
      <c r="T115">
        <f>Progressivo_Giornaliero!U127</f>
        <v>0</v>
      </c>
      <c r="U115">
        <f>Progressivo_Giornaliero!V127</f>
        <v>0</v>
      </c>
      <c r="V115">
        <f>Progressivo_Giornaliero!W127</f>
        <v>0</v>
      </c>
      <c r="W115">
        <f>Progressivo_Giornaliero!X127</f>
        <v>478.08</v>
      </c>
      <c r="X115">
        <f>Progressivo_Giornaliero!Y127</f>
        <v>288.67</v>
      </c>
      <c r="Y115">
        <f>Progressivo_Giornaliero!Z127</f>
        <v>699.43</v>
      </c>
    </row>
    <row r="116" spans="1:25">
      <c r="A116" t="str">
        <f>MID(Progressivo_Giornaliero!C128,5,30)</f>
        <v>POMEZIA</v>
      </c>
      <c r="B116" t="str">
        <f>Progressivo_Giornaliero!B128</f>
        <v>AREA 5 - Tirrenica &amp; Sicilia</v>
      </c>
      <c r="C116">
        <f>Progressivo_Giornaliero!D128</f>
        <v>14434.23</v>
      </c>
      <c r="D116">
        <f>Progressivo_Giornaliero!E128</f>
        <v>10426.14</v>
      </c>
      <c r="E116">
        <f>Progressivo_Giornaliero!F128</f>
        <v>4008.0899999999979</v>
      </c>
      <c r="F116">
        <f>Progressivo_Giornaliero!G128</f>
        <v>432</v>
      </c>
      <c r="G116">
        <f>Progressivo_Giornaliero!H128</f>
        <v>380</v>
      </c>
      <c r="H116">
        <f>Progressivo_Giornaliero!I128</f>
        <v>52</v>
      </c>
      <c r="I116">
        <f>Progressivo_Giornaliero!J128</f>
        <v>543.42999999999995</v>
      </c>
      <c r="J116">
        <f>Progressivo_Giornaliero!K128</f>
        <v>1125.82</v>
      </c>
      <c r="K116">
        <f>Progressivo_Giornaliero!L128</f>
        <v>615.20045773195886</v>
      </c>
      <c r="L116">
        <f>Progressivo_Giornaliero!M128</f>
        <v>188.86999999999989</v>
      </c>
      <c r="M116">
        <f>Progressivo_Giornaliero!N128</f>
        <v>117.23</v>
      </c>
      <c r="N116">
        <f>Progressivo_Giornaliero!O128</f>
        <v>0</v>
      </c>
      <c r="O116">
        <f>Progressivo_Giornaliero!P128</f>
        <v>0</v>
      </c>
      <c r="P116">
        <f>Progressivo_Giornaliero!Q128</f>
        <v>0</v>
      </c>
      <c r="Q116">
        <f>Progressivo_Giornaliero!R128</f>
        <v>8</v>
      </c>
      <c r="R116">
        <f>Progressivo_Giornaliero!S128</f>
        <v>0</v>
      </c>
      <c r="S116">
        <f>Progressivo_Giornaliero!T128</f>
        <v>2</v>
      </c>
      <c r="T116">
        <f>Progressivo_Giornaliero!U128</f>
        <v>0</v>
      </c>
      <c r="U116">
        <f>Progressivo_Giornaliero!V128</f>
        <v>0</v>
      </c>
      <c r="V116">
        <f>Progressivo_Giornaliero!W128</f>
        <v>122.94</v>
      </c>
      <c r="W116">
        <f>Progressivo_Giornaliero!X128</f>
        <v>964.95</v>
      </c>
      <c r="X116">
        <f>Progressivo_Giornaliero!Y128</f>
        <v>381.44</v>
      </c>
      <c r="Y116">
        <f>Progressivo_Giornaliero!Z128</f>
        <v>794.29000000000019</v>
      </c>
    </row>
    <row r="117" spans="1:25">
      <c r="A117" t="str">
        <f>MID(Progressivo_Giornaliero!C129,5,30)</f>
        <v>AVEZZANO</v>
      </c>
      <c r="B117" t="str">
        <f>Progressivo_Giornaliero!B129</f>
        <v>AREA 4 - Centro &amp; Sardegna</v>
      </c>
      <c r="C117">
        <f>Progressivo_Giornaliero!D129</f>
        <v>14100.73</v>
      </c>
      <c r="D117">
        <f>Progressivo_Giornaliero!E129</f>
        <v>10084.91</v>
      </c>
      <c r="E117">
        <f>Progressivo_Giornaliero!F129</f>
        <v>4015.8199999999938</v>
      </c>
      <c r="F117">
        <f>Progressivo_Giornaliero!G129</f>
        <v>808</v>
      </c>
      <c r="G117">
        <f>Progressivo_Giornaliero!H129</f>
        <v>861</v>
      </c>
      <c r="H117">
        <f>Progressivo_Giornaliero!I129</f>
        <v>-53</v>
      </c>
      <c r="I117">
        <f>Progressivo_Giornaliero!J129</f>
        <v>1074.51</v>
      </c>
      <c r="J117">
        <f>Progressivo_Giornaliero!K129</f>
        <v>819.94</v>
      </c>
      <c r="K117">
        <f>Progressivo_Giornaliero!L129</f>
        <v>446.95236288659788</v>
      </c>
      <c r="L117">
        <f>Progressivo_Giornaliero!M129</f>
        <v>183.74</v>
      </c>
      <c r="M117">
        <f>Progressivo_Giornaliero!N129</f>
        <v>136.99</v>
      </c>
      <c r="N117">
        <f>Progressivo_Giornaliero!O129</f>
        <v>0</v>
      </c>
      <c r="O117">
        <f>Progressivo_Giornaliero!P129</f>
        <v>2</v>
      </c>
      <c r="P117">
        <f>Progressivo_Giornaliero!Q129</f>
        <v>1</v>
      </c>
      <c r="Q117">
        <f>Progressivo_Giornaliero!R129</f>
        <v>6</v>
      </c>
      <c r="R117">
        <f>Progressivo_Giornaliero!S129</f>
        <v>0</v>
      </c>
      <c r="S117">
        <f>Progressivo_Giornaliero!T129</f>
        <v>0</v>
      </c>
      <c r="T117">
        <f>Progressivo_Giornaliero!U129</f>
        <v>0</v>
      </c>
      <c r="U117">
        <f>Progressivo_Giornaliero!V129</f>
        <v>0</v>
      </c>
      <c r="V117">
        <f>Progressivo_Giornaliero!W129</f>
        <v>0</v>
      </c>
      <c r="W117">
        <f>Progressivo_Giornaliero!X129</f>
        <v>586.71999999999991</v>
      </c>
      <c r="X117">
        <f>Progressivo_Giornaliero!Y129</f>
        <v>569.58999999999992</v>
      </c>
      <c r="Y117">
        <f>Progressivo_Giornaliero!Z129</f>
        <v>1102.29</v>
      </c>
    </row>
    <row r="118" spans="1:25">
      <c r="A118" t="str">
        <f>MID(Progressivo_Giornaliero!C130,5,30)</f>
        <v>PAVIA XPRESS</v>
      </c>
      <c r="B118" t="str">
        <f>Progressivo_Giornaliero!B130</f>
        <v>AREA 3 - Nord Ovest</v>
      </c>
      <c r="C118">
        <f>Progressivo_Giornaliero!D130</f>
        <v>13915.31000000001</v>
      </c>
      <c r="D118">
        <f>Progressivo_Giornaliero!E130</f>
        <v>0</v>
      </c>
      <c r="E118">
        <f>Progressivo_Giornaliero!F130</f>
        <v>13915.31000000001</v>
      </c>
      <c r="F118">
        <f>Progressivo_Giornaliero!G130</f>
        <v>589</v>
      </c>
      <c r="G118">
        <f>Progressivo_Giornaliero!H130</f>
        <v>0</v>
      </c>
      <c r="H118">
        <f>Progressivo_Giornaliero!I130</f>
        <v>589</v>
      </c>
      <c r="I118">
        <f>Progressivo_Giornaliero!J130</f>
        <v>1484.61</v>
      </c>
      <c r="J118">
        <f>Progressivo_Giornaliero!K130</f>
        <v>1390.87</v>
      </c>
      <c r="K118">
        <f>Progressivo_Giornaliero!L130</f>
        <v>769.05762474226799</v>
      </c>
      <c r="L118">
        <f>Progressivo_Giornaliero!M130</f>
        <v>218.53</v>
      </c>
      <c r="M118">
        <f>Progressivo_Giornaliero!N130</f>
        <v>168.3</v>
      </c>
      <c r="N118">
        <f>Progressivo_Giornaliero!O130</f>
        <v>0</v>
      </c>
      <c r="O118">
        <f>Progressivo_Giornaliero!P130</f>
        <v>3</v>
      </c>
      <c r="P118">
        <f>Progressivo_Giornaliero!Q130</f>
        <v>2</v>
      </c>
      <c r="Q118">
        <f>Progressivo_Giornaliero!R130</f>
        <v>7</v>
      </c>
      <c r="R118">
        <f>Progressivo_Giornaliero!S130</f>
        <v>0</v>
      </c>
      <c r="S118">
        <f>Progressivo_Giornaliero!T130</f>
        <v>0</v>
      </c>
      <c r="T118">
        <f>Progressivo_Giornaliero!U130</f>
        <v>0</v>
      </c>
      <c r="U118">
        <f>Progressivo_Giornaliero!V130</f>
        <v>1</v>
      </c>
      <c r="V118">
        <f>Progressivo_Giornaliero!W130</f>
        <v>57.37</v>
      </c>
      <c r="W118">
        <f>Progressivo_Giornaliero!X130</f>
        <v>0</v>
      </c>
      <c r="X118">
        <f>Progressivo_Giornaliero!Y130</f>
        <v>0</v>
      </c>
      <c r="Y118">
        <f>Progressivo_Giornaliero!Z130</f>
        <v>726.71000000000026</v>
      </c>
    </row>
    <row r="119" spans="1:25">
      <c r="A119" t="str">
        <f>MID(Progressivo_Giornaliero!C131,5,30)</f>
        <v>RIETI</v>
      </c>
      <c r="B119" t="str">
        <f>Progressivo_Giornaliero!B131</f>
        <v>AREA 4 - Centro &amp; Sardegna</v>
      </c>
      <c r="C119">
        <f>Progressivo_Giornaliero!D131</f>
        <v>12775.669999999989</v>
      </c>
      <c r="D119">
        <f>Progressivo_Giornaliero!E131</f>
        <v>6925.6200000000008</v>
      </c>
      <c r="E119">
        <f>Progressivo_Giornaliero!F131</f>
        <v>5850.0499999999938</v>
      </c>
      <c r="F119">
        <f>Progressivo_Giornaliero!G131</f>
        <v>411</v>
      </c>
      <c r="G119">
        <f>Progressivo_Giornaliero!H131</f>
        <v>363</v>
      </c>
      <c r="H119">
        <f>Progressivo_Giornaliero!I131</f>
        <v>48</v>
      </c>
      <c r="I119">
        <f>Progressivo_Giornaliero!J131</f>
        <v>714.17</v>
      </c>
      <c r="J119">
        <f>Progressivo_Giornaliero!K131</f>
        <v>604.88000000000011</v>
      </c>
      <c r="K119">
        <f>Progressivo_Giornaliero!L131</f>
        <v>329.33994226804128</v>
      </c>
      <c r="L119">
        <f>Progressivo_Giornaliero!M131</f>
        <v>188.09</v>
      </c>
      <c r="M119">
        <f>Progressivo_Giornaliero!N131</f>
        <v>153.77000000000001</v>
      </c>
      <c r="N119">
        <f>Progressivo_Giornaliero!O131</f>
        <v>1</v>
      </c>
      <c r="O119">
        <f>Progressivo_Giornaliero!P131</f>
        <v>2</v>
      </c>
      <c r="P119">
        <f>Progressivo_Giornaliero!Q131</f>
        <v>1</v>
      </c>
      <c r="Q119">
        <f>Progressivo_Giornaliero!R131</f>
        <v>5</v>
      </c>
      <c r="R119">
        <f>Progressivo_Giornaliero!S131</f>
        <v>0</v>
      </c>
      <c r="S119">
        <f>Progressivo_Giornaliero!T131</f>
        <v>4</v>
      </c>
      <c r="T119">
        <f>Progressivo_Giornaliero!U131</f>
        <v>0</v>
      </c>
      <c r="U119">
        <f>Progressivo_Giornaliero!V131</f>
        <v>0</v>
      </c>
      <c r="V119">
        <f>Progressivo_Giornaliero!W131</f>
        <v>40.899999999999991</v>
      </c>
      <c r="W119">
        <f>Progressivo_Giornaliero!X131</f>
        <v>714.53</v>
      </c>
      <c r="X119">
        <f>Progressivo_Giornaliero!Y131</f>
        <v>170.4</v>
      </c>
      <c r="Y119">
        <f>Progressivo_Giornaliero!Z131</f>
        <v>960.40999999999985</v>
      </c>
    </row>
    <row r="120" spans="1:25">
      <c r="A120" t="str">
        <f>MID(Progressivo_Giornaliero!C132,5,30)</f>
        <v>CARPI</v>
      </c>
      <c r="B120" t="str">
        <f>Progressivo_Giornaliero!B132</f>
        <v>AREA 4 - Centro &amp; Sardegna</v>
      </c>
      <c r="C120">
        <f>Progressivo_Giornaliero!D132</f>
        <v>12732.87</v>
      </c>
      <c r="D120">
        <f>Progressivo_Giornaliero!E132</f>
        <v>12656.14</v>
      </c>
      <c r="E120">
        <f>Progressivo_Giornaliero!F132</f>
        <v>76.729999999995925</v>
      </c>
      <c r="F120">
        <f>Progressivo_Giornaliero!G132</f>
        <v>308</v>
      </c>
      <c r="G120">
        <f>Progressivo_Giornaliero!H132</f>
        <v>285</v>
      </c>
      <c r="H120">
        <f>Progressivo_Giornaliero!I132</f>
        <v>23</v>
      </c>
      <c r="I120">
        <f>Progressivo_Giornaliero!J132</f>
        <v>1095.19</v>
      </c>
      <c r="J120">
        <f>Progressivo_Giornaliero!K132</f>
        <v>1299.8699999999999</v>
      </c>
      <c r="K120">
        <f>Progressivo_Giornaliero!L132</f>
        <v>711.43333608247428</v>
      </c>
      <c r="L120">
        <f>Progressivo_Giornaliero!M132</f>
        <v>298.29000000000002</v>
      </c>
      <c r="M120">
        <f>Progressivo_Giornaliero!N132</f>
        <v>253.6700000000001</v>
      </c>
      <c r="N120">
        <f>Progressivo_Giornaliero!O132</f>
        <v>1</v>
      </c>
      <c r="O120">
        <f>Progressivo_Giornaliero!P132</f>
        <v>2</v>
      </c>
      <c r="P120">
        <f>Progressivo_Giornaliero!Q132</f>
        <v>1</v>
      </c>
      <c r="Q120">
        <f>Progressivo_Giornaliero!R132</f>
        <v>6</v>
      </c>
      <c r="R120">
        <f>Progressivo_Giornaliero!S132</f>
        <v>1</v>
      </c>
      <c r="S120">
        <f>Progressivo_Giornaliero!T132</f>
        <v>4</v>
      </c>
      <c r="T120">
        <f>Progressivo_Giornaliero!U132</f>
        <v>1</v>
      </c>
      <c r="U120">
        <f>Progressivo_Giornaliero!V132</f>
        <v>0</v>
      </c>
      <c r="V120">
        <f>Progressivo_Giornaliero!W132</f>
        <v>49.17</v>
      </c>
      <c r="W120">
        <f>Progressivo_Giornaliero!X132</f>
        <v>31.89</v>
      </c>
      <c r="X120">
        <f>Progressivo_Giornaliero!Y132</f>
        <v>15.54</v>
      </c>
      <c r="Y120">
        <f>Progressivo_Giornaliero!Z132</f>
        <v>379.02</v>
      </c>
    </row>
    <row r="121" spans="1:25">
      <c r="A121" t="str">
        <f>MID(Progressivo_Giornaliero!C133,5,30)</f>
        <v>PISTOIA</v>
      </c>
      <c r="B121" t="str">
        <f>Progressivo_Giornaliero!B133</f>
        <v>AREA 5 - Tirrenica &amp; Sicilia</v>
      </c>
      <c r="C121">
        <f>Progressivo_Giornaliero!D133</f>
        <v>12290.35</v>
      </c>
      <c r="D121">
        <f>Progressivo_Giornaliero!E133</f>
        <v>17400.68</v>
      </c>
      <c r="E121">
        <f>Progressivo_Giornaliero!F133</f>
        <v>-5110.3299999999936</v>
      </c>
      <c r="F121">
        <f>Progressivo_Giornaliero!G133</f>
        <v>649</v>
      </c>
      <c r="G121">
        <f>Progressivo_Giornaliero!H133</f>
        <v>656</v>
      </c>
      <c r="H121">
        <f>Progressivo_Giornaliero!I133</f>
        <v>-7</v>
      </c>
      <c r="I121">
        <f>Progressivo_Giornaliero!J133</f>
        <v>1119.6400000000001</v>
      </c>
      <c r="J121">
        <f>Progressivo_Giornaliero!K133</f>
        <v>944.87</v>
      </c>
      <c r="K121">
        <f>Progressivo_Giornaliero!L133</f>
        <v>519.32533608247422</v>
      </c>
      <c r="L121">
        <f>Progressivo_Giornaliero!M133</f>
        <v>251.45</v>
      </c>
      <c r="M121">
        <f>Progressivo_Giornaliero!N133</f>
        <v>215.9</v>
      </c>
      <c r="N121">
        <f>Progressivo_Giornaliero!O133</f>
        <v>0</v>
      </c>
      <c r="O121">
        <f>Progressivo_Giornaliero!P133</f>
        <v>0</v>
      </c>
      <c r="P121">
        <f>Progressivo_Giornaliero!Q133</f>
        <v>0</v>
      </c>
      <c r="Q121">
        <f>Progressivo_Giornaliero!R133</f>
        <v>5</v>
      </c>
      <c r="R121">
        <f>Progressivo_Giornaliero!S133</f>
        <v>0</v>
      </c>
      <c r="S121">
        <f>Progressivo_Giornaliero!T133</f>
        <v>0</v>
      </c>
      <c r="T121">
        <f>Progressivo_Giornaliero!U133</f>
        <v>1</v>
      </c>
      <c r="U121">
        <f>Progressivo_Giornaliero!V133</f>
        <v>2</v>
      </c>
      <c r="V121">
        <f>Progressivo_Giornaliero!W133</f>
        <v>98.34</v>
      </c>
      <c r="W121">
        <f>Progressivo_Giornaliero!X133</f>
        <v>188.37</v>
      </c>
      <c r="X121">
        <f>Progressivo_Giornaliero!Y133</f>
        <v>53.23</v>
      </c>
      <c r="Y121">
        <f>Progressivo_Giornaliero!Z133</f>
        <v>1197.3699999999999</v>
      </c>
    </row>
    <row r="122" spans="1:25">
      <c r="A122" t="str">
        <f>MID(Progressivo_Giornaliero!C134,5,30)</f>
        <v>ROMA CASAL BERTONE</v>
      </c>
      <c r="B122" t="str">
        <f>Progressivo_Giornaliero!B134</f>
        <v>AREA 5 - Tirrenica &amp; Sicilia</v>
      </c>
      <c r="C122">
        <f>Progressivo_Giornaliero!D134</f>
        <v>11827.6</v>
      </c>
      <c r="D122">
        <f>Progressivo_Giornaliero!E134</f>
        <v>10856.91</v>
      </c>
      <c r="E122">
        <f>Progressivo_Giornaliero!F134</f>
        <v>970.68999999999869</v>
      </c>
      <c r="F122">
        <f>Progressivo_Giornaliero!G134</f>
        <v>185</v>
      </c>
      <c r="G122">
        <f>Progressivo_Giornaliero!H134</f>
        <v>564</v>
      </c>
      <c r="H122">
        <f>Progressivo_Giornaliero!I134</f>
        <v>-379</v>
      </c>
      <c r="I122">
        <f>Progressivo_Giornaliero!J134</f>
        <v>948.2</v>
      </c>
      <c r="J122">
        <f>Progressivo_Giornaliero!K134</f>
        <v>329.94</v>
      </c>
      <c r="K122">
        <f>Progressivo_Giornaliero!L134</f>
        <v>185.92894020618559</v>
      </c>
      <c r="L122">
        <f>Progressivo_Giornaliero!M134</f>
        <v>169.63</v>
      </c>
      <c r="M122">
        <f>Progressivo_Giornaliero!N134</f>
        <v>135.47999999999999</v>
      </c>
      <c r="N122">
        <f>Progressivo_Giornaliero!O134</f>
        <v>0</v>
      </c>
      <c r="O122">
        <f>Progressivo_Giornaliero!P134</f>
        <v>2</v>
      </c>
      <c r="P122">
        <f>Progressivo_Giornaliero!Q134</f>
        <v>1</v>
      </c>
      <c r="Q122">
        <f>Progressivo_Giornaliero!R134</f>
        <v>5</v>
      </c>
      <c r="R122">
        <f>Progressivo_Giornaliero!S134</f>
        <v>0</v>
      </c>
      <c r="S122">
        <f>Progressivo_Giornaliero!T134</f>
        <v>0</v>
      </c>
      <c r="T122">
        <f>Progressivo_Giornaliero!U134</f>
        <v>1</v>
      </c>
      <c r="U122">
        <f>Progressivo_Giornaliero!V134</f>
        <v>0</v>
      </c>
      <c r="V122">
        <f>Progressivo_Giornaliero!W134</f>
        <v>16.39</v>
      </c>
      <c r="W122">
        <f>Progressivo_Giornaliero!X134</f>
        <v>0</v>
      </c>
      <c r="X122">
        <f>Progressivo_Giornaliero!Y134</f>
        <v>0</v>
      </c>
      <c r="Y122">
        <f>Progressivo_Giornaliero!Z134</f>
        <v>583.53000000000009</v>
      </c>
    </row>
    <row r="123" spans="1:25">
      <c r="A123" t="str">
        <f>MID(Progressivo_Giornaliero!C135,5,30)</f>
        <v>TORINO 5</v>
      </c>
      <c r="B123" t="str">
        <f>Progressivo_Giornaliero!B135</f>
        <v>AREA 3 - Nord Ovest</v>
      </c>
      <c r="C123">
        <f>Progressivo_Giornaliero!D135</f>
        <v>11252.93</v>
      </c>
      <c r="D123">
        <f>Progressivo_Giornaliero!E135</f>
        <v>12750.2</v>
      </c>
      <c r="E123">
        <f>Progressivo_Giornaliero!F135</f>
        <v>-1497.2700000000059</v>
      </c>
      <c r="F123">
        <f>Progressivo_Giornaliero!G135</f>
        <v>709</v>
      </c>
      <c r="G123">
        <f>Progressivo_Giornaliero!H135</f>
        <v>604</v>
      </c>
      <c r="H123">
        <f>Progressivo_Giornaliero!I135</f>
        <v>105</v>
      </c>
      <c r="I123">
        <f>Progressivo_Giornaliero!J135</f>
        <v>1101.6600000000001</v>
      </c>
      <c r="J123">
        <f>Progressivo_Giornaliero!K135</f>
        <v>840.83000000000015</v>
      </c>
      <c r="K123">
        <f>Progressivo_Giornaliero!L135</f>
        <v>463.63260206185549</v>
      </c>
      <c r="L123">
        <f>Progressivo_Giornaliero!M135</f>
        <v>83.579999999999984</v>
      </c>
      <c r="M123">
        <f>Progressivo_Giornaliero!N135</f>
        <v>69.539999999999992</v>
      </c>
      <c r="N123">
        <f>Progressivo_Giornaliero!O135</f>
        <v>0</v>
      </c>
      <c r="O123">
        <f>Progressivo_Giornaliero!P135</f>
        <v>2</v>
      </c>
      <c r="P123">
        <f>Progressivo_Giornaliero!Q135</f>
        <v>1</v>
      </c>
      <c r="Q123">
        <f>Progressivo_Giornaliero!R135</f>
        <v>2</v>
      </c>
      <c r="R123">
        <f>Progressivo_Giornaliero!S135</f>
        <v>0</v>
      </c>
      <c r="S123">
        <f>Progressivo_Giornaliero!T135</f>
        <v>6</v>
      </c>
      <c r="T123">
        <f>Progressivo_Giornaliero!U135</f>
        <v>0</v>
      </c>
      <c r="U123">
        <f>Progressivo_Giornaliero!V135</f>
        <v>0</v>
      </c>
      <c r="V123">
        <f>Progressivo_Giornaliero!W135</f>
        <v>32.78</v>
      </c>
      <c r="W123">
        <f>Progressivo_Giornaliero!X135</f>
        <v>192.46</v>
      </c>
      <c r="X123">
        <f>Progressivo_Giornaliero!Y135</f>
        <v>10.62</v>
      </c>
      <c r="Y123">
        <f>Progressivo_Giornaliero!Z135</f>
        <v>796.95999999999992</v>
      </c>
    </row>
    <row r="124" spans="1:25">
      <c r="A124" t="str">
        <f>MID(Progressivo_Giornaliero!C136,5,30)</f>
        <v>CANTU CORE</v>
      </c>
      <c r="B124" t="str">
        <f>Progressivo_Giornaliero!B136</f>
        <v>AREA 3 - Nord Ovest</v>
      </c>
      <c r="C124">
        <f>Progressivo_Giornaliero!D136</f>
        <v>10958.81</v>
      </c>
      <c r="D124">
        <f>Progressivo_Giornaliero!E136</f>
        <v>0</v>
      </c>
      <c r="E124">
        <f>Progressivo_Giornaliero!F136</f>
        <v>10958.81</v>
      </c>
      <c r="F124">
        <f>Progressivo_Giornaliero!G136</f>
        <v>614</v>
      </c>
      <c r="G124">
        <f>Progressivo_Giornaliero!H136</f>
        <v>0</v>
      </c>
      <c r="H124">
        <f>Progressivo_Giornaliero!I136</f>
        <v>614</v>
      </c>
      <c r="I124">
        <f>Progressivo_Giornaliero!J136</f>
        <v>1563.91</v>
      </c>
      <c r="J124">
        <f>Progressivo_Giornaliero!K136</f>
        <v>1142.8399999999999</v>
      </c>
      <c r="K124">
        <f>Progressivo_Giornaliero!L136</f>
        <v>624.27743505154638</v>
      </c>
      <c r="L124">
        <f>Progressivo_Giornaliero!M136</f>
        <v>151.58000000000001</v>
      </c>
      <c r="M124">
        <f>Progressivo_Giornaliero!N136</f>
        <v>132.35</v>
      </c>
      <c r="N124">
        <f>Progressivo_Giornaliero!O136</f>
        <v>2</v>
      </c>
      <c r="O124">
        <f>Progressivo_Giornaliero!P136</f>
        <v>2</v>
      </c>
      <c r="P124">
        <f>Progressivo_Giornaliero!Q136</f>
        <v>1</v>
      </c>
      <c r="Q124">
        <f>Progressivo_Giornaliero!R136</f>
        <v>2</v>
      </c>
      <c r="R124">
        <f>Progressivo_Giornaliero!S136</f>
        <v>0</v>
      </c>
      <c r="S124">
        <f>Progressivo_Giornaliero!T136</f>
        <v>4</v>
      </c>
      <c r="T124">
        <f>Progressivo_Giornaliero!U136</f>
        <v>0</v>
      </c>
      <c r="U124">
        <f>Progressivo_Giornaliero!V136</f>
        <v>1</v>
      </c>
      <c r="V124">
        <f>Progressivo_Giornaliero!W136</f>
        <v>98.35</v>
      </c>
      <c r="W124">
        <f>Progressivo_Giornaliero!X136</f>
        <v>0</v>
      </c>
      <c r="X124">
        <f>Progressivo_Giornaliero!Y136</f>
        <v>0</v>
      </c>
      <c r="Y124">
        <f>Progressivo_Giornaliero!Z136</f>
        <v>873.73000000000013</v>
      </c>
    </row>
    <row r="125" spans="1:25">
      <c r="A125" t="str">
        <f>MID(Progressivo_Giornaliero!C137,5,30)</f>
        <v>MONTANO LUCINO XPRESS</v>
      </c>
      <c r="B125" t="str">
        <f>Progressivo_Giornaliero!B137</f>
        <v>AREA XPRESS</v>
      </c>
      <c r="C125">
        <f>Progressivo_Giornaliero!D137</f>
        <v>9969.840000000002</v>
      </c>
      <c r="D125">
        <f>Progressivo_Giornaliero!E137</f>
        <v>8430.220000000003</v>
      </c>
      <c r="E125">
        <f>Progressivo_Giornaliero!F137</f>
        <v>1539.619999999999</v>
      </c>
      <c r="F125">
        <f>Progressivo_Giornaliero!G137</f>
        <v>493</v>
      </c>
      <c r="G125">
        <f>Progressivo_Giornaliero!H137</f>
        <v>466</v>
      </c>
      <c r="H125">
        <f>Progressivo_Giornaliero!I137</f>
        <v>27</v>
      </c>
      <c r="I125">
        <f>Progressivo_Giornaliero!J137</f>
        <v>1022.33</v>
      </c>
      <c r="J125">
        <f>Progressivo_Giornaliero!K137</f>
        <v>324.92</v>
      </c>
      <c r="K125">
        <f>Progressivo_Giornaliero!L137</f>
        <v>184.51082061855669</v>
      </c>
      <c r="L125">
        <f>Progressivo_Giornaliero!M137</f>
        <v>220.42</v>
      </c>
      <c r="M125">
        <f>Progressivo_Giornaliero!N137</f>
        <v>150.58000000000001</v>
      </c>
      <c r="N125">
        <f>Progressivo_Giornaliero!O137</f>
        <v>0</v>
      </c>
      <c r="O125">
        <f>Progressivo_Giornaliero!P137</f>
        <v>0</v>
      </c>
      <c r="P125">
        <f>Progressivo_Giornaliero!Q137</f>
        <v>0</v>
      </c>
      <c r="Q125">
        <f>Progressivo_Giornaliero!R137</f>
        <v>7</v>
      </c>
      <c r="R125">
        <f>Progressivo_Giornaliero!S137</f>
        <v>0</v>
      </c>
      <c r="S125">
        <f>Progressivo_Giornaliero!T137</f>
        <v>8</v>
      </c>
      <c r="T125">
        <f>Progressivo_Giornaliero!U137</f>
        <v>1</v>
      </c>
      <c r="U125">
        <f>Progressivo_Giornaliero!V137</f>
        <v>0</v>
      </c>
      <c r="V125">
        <f>Progressivo_Giornaliero!W137</f>
        <v>0</v>
      </c>
      <c r="W125">
        <f>Progressivo_Giornaliero!X137</f>
        <v>132.15</v>
      </c>
      <c r="X125">
        <f>Progressivo_Giornaliero!Y137</f>
        <v>-22.92</v>
      </c>
      <c r="Y125">
        <f>Progressivo_Giornaliero!Z137</f>
        <v>964.58999999999992</v>
      </c>
    </row>
    <row r="126" spans="1:25">
      <c r="A126" t="str">
        <f>MID(Progressivo_Giornaliero!C138,5,30)</f>
        <v>STEZZANO</v>
      </c>
      <c r="B126" t="str">
        <f>Progressivo_Giornaliero!B138</f>
        <v>AREA 1 - Milano &amp; Surroundings</v>
      </c>
      <c r="C126">
        <f>Progressivo_Giornaliero!D138</f>
        <v>9754.7899999999991</v>
      </c>
      <c r="D126">
        <f>Progressivo_Giornaliero!E138</f>
        <v>9436.7900000000027</v>
      </c>
      <c r="E126">
        <f>Progressivo_Giornaliero!F138</f>
        <v>317.99999999999642</v>
      </c>
      <c r="F126">
        <f>Progressivo_Giornaliero!G138</f>
        <v>586</v>
      </c>
      <c r="G126">
        <f>Progressivo_Giornaliero!H138</f>
        <v>522</v>
      </c>
      <c r="H126">
        <f>Progressivo_Giornaliero!I138</f>
        <v>64</v>
      </c>
      <c r="I126">
        <f>Progressivo_Giornaliero!J138</f>
        <v>1229.24</v>
      </c>
      <c r="J126">
        <f>Progressivo_Giornaliero!K138</f>
        <v>354.89</v>
      </c>
      <c r="K126">
        <f>Progressivo_Giornaliero!L138</f>
        <v>189.81900206185571</v>
      </c>
      <c r="L126">
        <f>Progressivo_Giornaliero!M138</f>
        <v>127.02</v>
      </c>
      <c r="M126">
        <f>Progressivo_Giornaliero!N138</f>
        <v>88.12</v>
      </c>
      <c r="N126">
        <f>Progressivo_Giornaliero!O138</f>
        <v>0</v>
      </c>
      <c r="O126">
        <f>Progressivo_Giornaliero!P138</f>
        <v>0</v>
      </c>
      <c r="P126">
        <f>Progressivo_Giornaliero!Q138</f>
        <v>0</v>
      </c>
      <c r="Q126">
        <f>Progressivo_Giornaliero!R138</f>
        <v>6</v>
      </c>
      <c r="R126">
        <f>Progressivo_Giornaliero!S138</f>
        <v>0</v>
      </c>
      <c r="S126">
        <f>Progressivo_Giornaliero!T138</f>
        <v>4</v>
      </c>
      <c r="T126">
        <f>Progressivo_Giornaliero!U138</f>
        <v>0</v>
      </c>
      <c r="U126">
        <f>Progressivo_Giornaliero!V138</f>
        <v>0</v>
      </c>
      <c r="V126">
        <f>Progressivo_Giornaliero!W138</f>
        <v>0</v>
      </c>
      <c r="W126">
        <f>Progressivo_Giornaliero!X138</f>
        <v>694.6</v>
      </c>
      <c r="X126">
        <f>Progressivo_Giornaliero!Y138</f>
        <v>266.37</v>
      </c>
      <c r="Y126">
        <f>Progressivo_Giornaliero!Z138</f>
        <v>472.71</v>
      </c>
    </row>
    <row r="127" spans="1:25">
      <c r="A127" t="str">
        <f>MID(Progressivo_Giornaliero!C139,5,30)</f>
        <v>REGGIO CALABRIA SMART</v>
      </c>
      <c r="B127" t="str">
        <f>Progressivo_Giornaliero!B139</f>
        <v>AREA SMART</v>
      </c>
      <c r="C127">
        <f>Progressivo_Giornaliero!D139</f>
        <v>9198.470000000003</v>
      </c>
      <c r="D127">
        <f>Progressivo_Giornaliero!E139</f>
        <v>4408.16</v>
      </c>
      <c r="E127">
        <f>Progressivo_Giornaliero!F139</f>
        <v>4790.3100000000031</v>
      </c>
      <c r="F127">
        <f>Progressivo_Giornaliero!G139</f>
        <v>392</v>
      </c>
      <c r="G127">
        <f>Progressivo_Giornaliero!H139</f>
        <v>492</v>
      </c>
      <c r="H127">
        <f>Progressivo_Giornaliero!I139</f>
        <v>-100</v>
      </c>
      <c r="I127">
        <f>Progressivo_Giornaliero!J139</f>
        <v>856.44000000000017</v>
      </c>
      <c r="J127">
        <f>Progressivo_Giornaliero!K139</f>
        <v>885.93</v>
      </c>
      <c r="K127">
        <f>Progressivo_Giornaliero!L139</f>
        <v>476.54905567010309</v>
      </c>
      <c r="L127">
        <f>Progressivo_Giornaliero!M139</f>
        <v>158.97999999999999</v>
      </c>
      <c r="M127">
        <f>Progressivo_Giornaliero!N139</f>
        <v>116.17</v>
      </c>
      <c r="N127">
        <f>Progressivo_Giornaliero!O139</f>
        <v>0</v>
      </c>
      <c r="O127">
        <f>Progressivo_Giornaliero!P139</f>
        <v>2</v>
      </c>
      <c r="P127">
        <f>Progressivo_Giornaliero!Q139</f>
        <v>1</v>
      </c>
      <c r="Q127">
        <f>Progressivo_Giornaliero!R139</f>
        <v>5</v>
      </c>
      <c r="R127">
        <f>Progressivo_Giornaliero!S139</f>
        <v>0</v>
      </c>
      <c r="S127">
        <f>Progressivo_Giornaliero!T139</f>
        <v>2</v>
      </c>
      <c r="T127">
        <f>Progressivo_Giornaliero!U139</f>
        <v>0</v>
      </c>
      <c r="U127">
        <f>Progressivo_Giornaliero!V139</f>
        <v>0</v>
      </c>
      <c r="V127">
        <f>Progressivo_Giornaliero!W139</f>
        <v>15.57</v>
      </c>
      <c r="W127">
        <f>Progressivo_Giornaliero!X139</f>
        <v>0</v>
      </c>
      <c r="X127">
        <f>Progressivo_Giornaliero!Y139</f>
        <v>0</v>
      </c>
      <c r="Y127">
        <f>Progressivo_Giornaliero!Z139</f>
        <v>320.57</v>
      </c>
    </row>
    <row r="128" spans="1:25">
      <c r="A128" t="str">
        <f>MID(Progressivo_Giornaliero!C140,5,30)</f>
        <v>PRADAMANO UDINE</v>
      </c>
      <c r="B128" t="str">
        <f>Progressivo_Giornaliero!B140</f>
        <v>AREA 2 - Nord Est</v>
      </c>
      <c r="C128">
        <f>Progressivo_Giornaliero!D140</f>
        <v>9115.8000000000011</v>
      </c>
      <c r="D128">
        <f>Progressivo_Giornaliero!E140</f>
        <v>0</v>
      </c>
      <c r="E128">
        <f>Progressivo_Giornaliero!F140</f>
        <v>9115.8000000000011</v>
      </c>
      <c r="F128">
        <f>Progressivo_Giornaliero!G140</f>
        <v>568</v>
      </c>
      <c r="G128">
        <f>Progressivo_Giornaliero!H140</f>
        <v>0</v>
      </c>
      <c r="H128">
        <f>Progressivo_Giornaliero!I140</f>
        <v>568</v>
      </c>
      <c r="I128">
        <f>Progressivo_Giornaliero!J140</f>
        <v>1162.1500000000001</v>
      </c>
      <c r="J128">
        <f>Progressivo_Giornaliero!K140</f>
        <v>562.91</v>
      </c>
      <c r="K128">
        <f>Progressivo_Giornaliero!L140</f>
        <v>305.33337046672909</v>
      </c>
      <c r="L128">
        <f>Progressivo_Giornaliero!M140</f>
        <v>139.32</v>
      </c>
      <c r="M128">
        <f>Progressivo_Giornaliero!N140</f>
        <v>103.52</v>
      </c>
      <c r="N128">
        <f>Progressivo_Giornaliero!O140</f>
        <v>0</v>
      </c>
      <c r="O128">
        <f>Progressivo_Giornaliero!P140</f>
        <v>2</v>
      </c>
      <c r="P128">
        <f>Progressivo_Giornaliero!Q140</f>
        <v>1</v>
      </c>
      <c r="Q128">
        <f>Progressivo_Giornaliero!R140</f>
        <v>5</v>
      </c>
      <c r="R128">
        <f>Progressivo_Giornaliero!S140</f>
        <v>0</v>
      </c>
      <c r="S128">
        <f>Progressivo_Giornaliero!T140</f>
        <v>0</v>
      </c>
      <c r="T128">
        <f>Progressivo_Giornaliero!U140</f>
        <v>0</v>
      </c>
      <c r="U128">
        <f>Progressivo_Giornaliero!V140</f>
        <v>0</v>
      </c>
      <c r="V128">
        <f>Progressivo_Giornaliero!W140</f>
        <v>57.37</v>
      </c>
      <c r="W128">
        <f>Progressivo_Giornaliero!X140</f>
        <v>0</v>
      </c>
      <c r="X128">
        <f>Progressivo_Giornaliero!Y140</f>
        <v>0</v>
      </c>
      <c r="Y128">
        <f>Progressivo_Giornaliero!Z140</f>
        <v>183.52</v>
      </c>
    </row>
    <row r="129" spans="1:25">
      <c r="A129" t="str">
        <f>MID(Progressivo_Giornaliero!C141,5,30)</f>
        <v>FOGGIA</v>
      </c>
      <c r="B129" t="str">
        <f>Progressivo_Giornaliero!B141</f>
        <v>AREA 6 - Sud</v>
      </c>
      <c r="C129">
        <f>Progressivo_Giornaliero!D141</f>
        <v>9011.15</v>
      </c>
      <c r="D129">
        <f>Progressivo_Giornaliero!E141</f>
        <v>12719.42</v>
      </c>
      <c r="E129">
        <f>Progressivo_Giornaliero!F141</f>
        <v>-3708.27</v>
      </c>
      <c r="F129">
        <f>Progressivo_Giornaliero!G141</f>
        <v>835</v>
      </c>
      <c r="G129">
        <f>Progressivo_Giornaliero!H141</f>
        <v>941</v>
      </c>
      <c r="H129">
        <f>Progressivo_Giornaliero!I141</f>
        <v>-106</v>
      </c>
      <c r="I129">
        <f>Progressivo_Giornaliero!J141</f>
        <v>660.2199999999998</v>
      </c>
      <c r="J129">
        <f>Progressivo_Giornaliero!K141</f>
        <v>677.89</v>
      </c>
      <c r="K129">
        <f>Progressivo_Giornaliero!L141</f>
        <v>359.36180618556699</v>
      </c>
      <c r="L129">
        <f>Progressivo_Giornaliero!M141</f>
        <v>36.880000000000003</v>
      </c>
      <c r="M129">
        <f>Progressivo_Giornaliero!N141</f>
        <v>25.66</v>
      </c>
      <c r="N129">
        <f>Progressivo_Giornaliero!O141</f>
        <v>0</v>
      </c>
      <c r="O129">
        <f>Progressivo_Giornaliero!P141</f>
        <v>0</v>
      </c>
      <c r="P129">
        <f>Progressivo_Giornaliero!Q141</f>
        <v>0</v>
      </c>
      <c r="Q129">
        <f>Progressivo_Giornaliero!R141</f>
        <v>2</v>
      </c>
      <c r="R129">
        <f>Progressivo_Giornaliero!S141</f>
        <v>0</v>
      </c>
      <c r="S129">
        <f>Progressivo_Giornaliero!T141</f>
        <v>0</v>
      </c>
      <c r="T129">
        <f>Progressivo_Giornaliero!U141</f>
        <v>0</v>
      </c>
      <c r="U129">
        <f>Progressivo_Giornaliero!V141</f>
        <v>0</v>
      </c>
      <c r="V129">
        <f>Progressivo_Giornaliero!W141</f>
        <v>40.98</v>
      </c>
      <c r="W129">
        <f>Progressivo_Giornaliero!X141</f>
        <v>242.48</v>
      </c>
      <c r="X129">
        <f>Progressivo_Giornaliero!Y141</f>
        <v>110.58</v>
      </c>
      <c r="Y129">
        <f>Progressivo_Giornaliero!Z141</f>
        <v>321.55</v>
      </c>
    </row>
    <row r="130" spans="1:25">
      <c r="A130" t="str">
        <f>MID(Progressivo_Giornaliero!C142,5,30)</f>
        <v>FOLIGNO</v>
      </c>
      <c r="B130" t="str">
        <f>Progressivo_Giornaliero!B142</f>
        <v>AREA 4 - Centro &amp; Sardegna</v>
      </c>
      <c r="C130">
        <f>Progressivo_Giornaliero!D142</f>
        <v>8917.61</v>
      </c>
      <c r="D130">
        <f>Progressivo_Giornaliero!E142</f>
        <v>6519.9499999999962</v>
      </c>
      <c r="E130">
        <f>Progressivo_Giornaliero!F142</f>
        <v>2397.6600000000039</v>
      </c>
      <c r="F130">
        <f>Progressivo_Giornaliero!G142</f>
        <v>225</v>
      </c>
      <c r="G130">
        <f>Progressivo_Giornaliero!H142</f>
        <v>218</v>
      </c>
      <c r="H130">
        <f>Progressivo_Giornaliero!I142</f>
        <v>7</v>
      </c>
      <c r="I130">
        <f>Progressivo_Giornaliero!J142</f>
        <v>300.05</v>
      </c>
      <c r="J130">
        <f>Progressivo_Giornaliero!K142</f>
        <v>311.95</v>
      </c>
      <c r="K130">
        <f>Progressivo_Giornaliero!L142</f>
        <v>164.1484948453608</v>
      </c>
      <c r="L130">
        <f>Progressivo_Giornaliero!M142</f>
        <v>97.53</v>
      </c>
      <c r="M130">
        <f>Progressivo_Giornaliero!N142</f>
        <v>71.06</v>
      </c>
      <c r="N130">
        <f>Progressivo_Giornaliero!O142</f>
        <v>0</v>
      </c>
      <c r="O130">
        <f>Progressivo_Giornaliero!P142</f>
        <v>0</v>
      </c>
      <c r="P130">
        <f>Progressivo_Giornaliero!Q142</f>
        <v>0</v>
      </c>
      <c r="Q130">
        <f>Progressivo_Giornaliero!R142</f>
        <v>4</v>
      </c>
      <c r="R130">
        <f>Progressivo_Giornaliero!S142</f>
        <v>0</v>
      </c>
      <c r="S130">
        <f>Progressivo_Giornaliero!T142</f>
        <v>0</v>
      </c>
      <c r="T130">
        <f>Progressivo_Giornaliero!U142</f>
        <v>0</v>
      </c>
      <c r="U130">
        <f>Progressivo_Giornaliero!V142</f>
        <v>0</v>
      </c>
      <c r="V130">
        <f>Progressivo_Giornaliero!W142</f>
        <v>36.89</v>
      </c>
      <c r="W130">
        <f>Progressivo_Giornaliero!X142</f>
        <v>198.98</v>
      </c>
      <c r="X130">
        <f>Progressivo_Giornaliero!Y142</f>
        <v>42.53</v>
      </c>
      <c r="Y130">
        <f>Progressivo_Giornaliero!Z142</f>
        <v>523.98</v>
      </c>
    </row>
    <row r="131" spans="1:25">
      <c r="A131" t="str">
        <f>MID(Progressivo_Giornaliero!C143,5,30)</f>
        <v>MERANO</v>
      </c>
      <c r="B131" t="str">
        <f>Progressivo_Giornaliero!B143</f>
        <v>AREA 2 - Nord Est</v>
      </c>
      <c r="C131">
        <f>Progressivo_Giornaliero!D143</f>
        <v>8900.7299999999959</v>
      </c>
      <c r="D131">
        <f>Progressivo_Giornaliero!E143</f>
        <v>8808.7800000000007</v>
      </c>
      <c r="E131">
        <f>Progressivo_Giornaliero!F143</f>
        <v>91.949999999995271</v>
      </c>
      <c r="F131">
        <f>Progressivo_Giornaliero!G143</f>
        <v>728</v>
      </c>
      <c r="G131">
        <f>Progressivo_Giornaliero!H143</f>
        <v>684</v>
      </c>
      <c r="H131">
        <f>Progressivo_Giornaliero!I143</f>
        <v>44</v>
      </c>
      <c r="I131">
        <f>Progressivo_Giornaliero!J143</f>
        <v>1843.96</v>
      </c>
      <c r="J131">
        <f>Progressivo_Giornaliero!K143</f>
        <v>139.96</v>
      </c>
      <c r="K131">
        <f>Progressivo_Giornaliero!L143</f>
        <v>76.092163084750311</v>
      </c>
      <c r="L131">
        <f>Progressivo_Giornaliero!M143</f>
        <v>81.949999999999989</v>
      </c>
      <c r="M131">
        <f>Progressivo_Giornaliero!N143</f>
        <v>58.25</v>
      </c>
      <c r="N131">
        <f>Progressivo_Giornaliero!O143</f>
        <v>0</v>
      </c>
      <c r="O131">
        <f>Progressivo_Giornaliero!P143</f>
        <v>0</v>
      </c>
      <c r="P131">
        <f>Progressivo_Giornaliero!Q143</f>
        <v>0</v>
      </c>
      <c r="Q131">
        <f>Progressivo_Giornaliero!R143</f>
        <v>3</v>
      </c>
      <c r="R131">
        <f>Progressivo_Giornaliero!S143</f>
        <v>0</v>
      </c>
      <c r="S131">
        <f>Progressivo_Giornaliero!T143</f>
        <v>0</v>
      </c>
      <c r="T131">
        <f>Progressivo_Giornaliero!U143</f>
        <v>0</v>
      </c>
      <c r="U131">
        <f>Progressivo_Giornaliero!V143</f>
        <v>0</v>
      </c>
      <c r="V131">
        <f>Progressivo_Giornaliero!W143</f>
        <v>0</v>
      </c>
      <c r="W131">
        <f>Progressivo_Giornaliero!X143</f>
        <v>441.44000000000011</v>
      </c>
      <c r="X131">
        <f>Progressivo_Giornaliero!Y143</f>
        <v>222.71</v>
      </c>
      <c r="Y131">
        <f>Progressivo_Giornaliero!Z143</f>
        <v>398.52</v>
      </c>
    </row>
    <row r="132" spans="1:25">
      <c r="A132" t="str">
        <f>MID(Progressivo_Giornaliero!C144,5,30)</f>
        <v>BRUGHERIO XPRESS</v>
      </c>
      <c r="B132" t="str">
        <f>Progressivo_Giornaliero!B144</f>
        <v>AREA XPRESS</v>
      </c>
      <c r="C132">
        <f>Progressivo_Giornaliero!D144</f>
        <v>8754.25</v>
      </c>
      <c r="D132">
        <f>Progressivo_Giornaliero!E144</f>
        <v>7511.3300000000008</v>
      </c>
      <c r="E132">
        <f>Progressivo_Giornaliero!F144</f>
        <v>1242.920000000001</v>
      </c>
      <c r="F132">
        <f>Progressivo_Giornaliero!G144</f>
        <v>310</v>
      </c>
      <c r="G132">
        <f>Progressivo_Giornaliero!H144</f>
        <v>325</v>
      </c>
      <c r="H132">
        <f>Progressivo_Giornaliero!I144</f>
        <v>-15</v>
      </c>
      <c r="I132">
        <f>Progressivo_Giornaliero!J144</f>
        <v>1197.75</v>
      </c>
      <c r="J132">
        <f>Progressivo_Giornaliero!K144</f>
        <v>740.92</v>
      </c>
      <c r="K132">
        <f>Progressivo_Giornaliero!L144</f>
        <v>409.20966597938138</v>
      </c>
      <c r="L132">
        <f>Progressivo_Giornaliero!M144</f>
        <v>167.99</v>
      </c>
      <c r="M132">
        <f>Progressivo_Giornaliero!N144</f>
        <v>127.16</v>
      </c>
      <c r="N132">
        <f>Progressivo_Giornaliero!O144</f>
        <v>0</v>
      </c>
      <c r="O132">
        <f>Progressivo_Giornaliero!P144</f>
        <v>2</v>
      </c>
      <c r="P132">
        <f>Progressivo_Giornaliero!Q144</f>
        <v>1</v>
      </c>
      <c r="Q132">
        <f>Progressivo_Giornaliero!R144</f>
        <v>5</v>
      </c>
      <c r="R132">
        <f>Progressivo_Giornaliero!S144</f>
        <v>0</v>
      </c>
      <c r="S132">
        <f>Progressivo_Giornaliero!T144</f>
        <v>0</v>
      </c>
      <c r="T132">
        <f>Progressivo_Giornaliero!U144</f>
        <v>0</v>
      </c>
      <c r="U132">
        <f>Progressivo_Giornaliero!V144</f>
        <v>0</v>
      </c>
      <c r="V132">
        <f>Progressivo_Giornaliero!W144</f>
        <v>32.78</v>
      </c>
      <c r="W132">
        <f>Progressivo_Giornaliero!X144</f>
        <v>209.78</v>
      </c>
      <c r="X132">
        <f>Progressivo_Giornaliero!Y144</f>
        <v>168.01</v>
      </c>
      <c r="Y132">
        <f>Progressivo_Giornaliero!Z144</f>
        <v>731.44000000000017</v>
      </c>
    </row>
    <row r="133" spans="1:25">
      <c r="A133" t="str">
        <f>MID(Progressivo_Giornaliero!C145,5,30)</f>
        <v>IMOLA</v>
      </c>
      <c r="B133" t="str">
        <f>Progressivo_Giornaliero!B145</f>
        <v>AREA 4 - Centro &amp; Sardegna</v>
      </c>
      <c r="C133">
        <f>Progressivo_Giornaliero!D145</f>
        <v>8335.0099999999966</v>
      </c>
      <c r="D133">
        <f>Progressivo_Giornaliero!E145</f>
        <v>13267.72</v>
      </c>
      <c r="E133">
        <f>Progressivo_Giornaliero!F145</f>
        <v>-4932.7100000000046</v>
      </c>
      <c r="F133">
        <f>Progressivo_Giornaliero!G145</f>
        <v>623</v>
      </c>
      <c r="G133">
        <f>Progressivo_Giornaliero!H145</f>
        <v>666</v>
      </c>
      <c r="H133">
        <f>Progressivo_Giornaliero!I145</f>
        <v>-43</v>
      </c>
      <c r="I133">
        <f>Progressivo_Giornaliero!J145</f>
        <v>1611.93</v>
      </c>
      <c r="J133">
        <f>Progressivo_Giornaliero!K145</f>
        <v>417.89</v>
      </c>
      <c r="K133">
        <f>Progressivo_Giornaliero!L145</f>
        <v>228.885393814433</v>
      </c>
      <c r="L133">
        <f>Progressivo_Giornaliero!M145</f>
        <v>263.22000000000003</v>
      </c>
      <c r="M133">
        <f>Progressivo_Giornaliero!N145</f>
        <v>189.69</v>
      </c>
      <c r="N133">
        <f>Progressivo_Giornaliero!O145</f>
        <v>0</v>
      </c>
      <c r="O133">
        <f>Progressivo_Giornaliero!P145</f>
        <v>2</v>
      </c>
      <c r="P133">
        <f>Progressivo_Giornaliero!Q145</f>
        <v>1</v>
      </c>
      <c r="Q133">
        <f>Progressivo_Giornaliero!R145</f>
        <v>8</v>
      </c>
      <c r="R133">
        <f>Progressivo_Giornaliero!S145</f>
        <v>0</v>
      </c>
      <c r="S133">
        <f>Progressivo_Giornaliero!T145</f>
        <v>0</v>
      </c>
      <c r="T133">
        <f>Progressivo_Giornaliero!U145</f>
        <v>0</v>
      </c>
      <c r="U133">
        <f>Progressivo_Giornaliero!V145</f>
        <v>0</v>
      </c>
      <c r="V133">
        <f>Progressivo_Giornaliero!W145</f>
        <v>0</v>
      </c>
      <c r="W133">
        <f>Progressivo_Giornaliero!X145</f>
        <v>118.74</v>
      </c>
      <c r="X133">
        <f>Progressivo_Giornaliero!Y145</f>
        <v>118.74</v>
      </c>
      <c r="Y133">
        <f>Progressivo_Giornaliero!Z145</f>
        <v>699.13000000000022</v>
      </c>
    </row>
    <row r="134" spans="1:25">
      <c r="A134" t="str">
        <f>MID(Progressivo_Giornaliero!C146,5,30)</f>
        <v>CORRIDONIA</v>
      </c>
      <c r="B134" t="str">
        <f>Progressivo_Giornaliero!B146</f>
        <v>AREA 6 - Sud</v>
      </c>
      <c r="C134">
        <f>Progressivo_Giornaliero!D146</f>
        <v>8025.0099999999993</v>
      </c>
      <c r="D134">
        <f>Progressivo_Giornaliero!E146</f>
        <v>8576.970000000003</v>
      </c>
      <c r="E134">
        <f>Progressivo_Giornaliero!F146</f>
        <v>-551.96000000000367</v>
      </c>
      <c r="F134">
        <f>Progressivo_Giornaliero!G146</f>
        <v>229</v>
      </c>
      <c r="G134">
        <f>Progressivo_Giornaliero!H146</f>
        <v>225</v>
      </c>
      <c r="H134">
        <f>Progressivo_Giornaliero!I146</f>
        <v>4</v>
      </c>
      <c r="I134">
        <f>Progressivo_Giornaliero!J146</f>
        <v>809.70999999999992</v>
      </c>
      <c r="J134">
        <f>Progressivo_Giornaliero!K146</f>
        <v>189.96</v>
      </c>
      <c r="K134">
        <f>Progressivo_Giornaliero!L146</f>
        <v>87.621781443298957</v>
      </c>
      <c r="L134">
        <f>Progressivo_Giornaliero!M146</f>
        <v>140.94999999999999</v>
      </c>
      <c r="M134">
        <f>Progressivo_Giornaliero!N146</f>
        <v>92.580000000000013</v>
      </c>
      <c r="N134">
        <f>Progressivo_Giornaliero!O146</f>
        <v>0</v>
      </c>
      <c r="O134">
        <f>Progressivo_Giornaliero!P146</f>
        <v>0</v>
      </c>
      <c r="P134">
        <f>Progressivo_Giornaliero!Q146</f>
        <v>0</v>
      </c>
      <c r="Q134">
        <f>Progressivo_Giornaliero!R146</f>
        <v>7</v>
      </c>
      <c r="R134">
        <f>Progressivo_Giornaliero!S146</f>
        <v>0</v>
      </c>
      <c r="S134">
        <f>Progressivo_Giornaliero!T146</f>
        <v>0</v>
      </c>
      <c r="T134">
        <f>Progressivo_Giornaliero!U146</f>
        <v>0</v>
      </c>
      <c r="U134">
        <f>Progressivo_Giornaliero!V146</f>
        <v>0</v>
      </c>
      <c r="V134">
        <f>Progressivo_Giornaliero!W146</f>
        <v>0</v>
      </c>
      <c r="W134">
        <f>Progressivo_Giornaliero!X146</f>
        <v>0</v>
      </c>
      <c r="X134">
        <f>Progressivo_Giornaliero!Y146</f>
        <v>0</v>
      </c>
      <c r="Y134">
        <f>Progressivo_Giornaliero!Z146</f>
        <v>140.94999999999999</v>
      </c>
    </row>
    <row r="135" spans="1:25">
      <c r="A135" t="str">
        <f>MID(Progressivo_Giornaliero!C147,5,30)</f>
        <v>TORINO CASTELLO SMART</v>
      </c>
      <c r="B135" t="str">
        <f>Progressivo_Giornaliero!B147</f>
        <v>AREA SMART</v>
      </c>
      <c r="C135">
        <f>Progressivo_Giornaliero!D147</f>
        <v>7926.8399999999983</v>
      </c>
      <c r="D135">
        <f>Progressivo_Giornaliero!E147</f>
        <v>4629.2100000000009</v>
      </c>
      <c r="E135">
        <f>Progressivo_Giornaliero!F147</f>
        <v>3297.6299999999969</v>
      </c>
      <c r="F135">
        <f>Progressivo_Giornaliero!G147</f>
        <v>405</v>
      </c>
      <c r="G135">
        <f>Progressivo_Giornaliero!H147</f>
        <v>369</v>
      </c>
      <c r="H135">
        <f>Progressivo_Giornaliero!I147</f>
        <v>36</v>
      </c>
      <c r="I135">
        <f>Progressivo_Giornaliero!J147</f>
        <v>856.47</v>
      </c>
      <c r="J135">
        <f>Progressivo_Giornaliero!K147</f>
        <v>779.91000000000008</v>
      </c>
      <c r="K135">
        <f>Progressivo_Giornaliero!L147</f>
        <v>435.68672118034539</v>
      </c>
      <c r="L135">
        <f>Progressivo_Giornaliero!M147</f>
        <v>100.8</v>
      </c>
      <c r="M135">
        <f>Progressivo_Giornaliero!N147</f>
        <v>81.58</v>
      </c>
      <c r="N135">
        <f>Progressivo_Giornaliero!O147</f>
        <v>0</v>
      </c>
      <c r="O135">
        <f>Progressivo_Giornaliero!P147</f>
        <v>2</v>
      </c>
      <c r="P135">
        <f>Progressivo_Giornaliero!Q147</f>
        <v>2</v>
      </c>
      <c r="Q135">
        <f>Progressivo_Giornaliero!R147</f>
        <v>3</v>
      </c>
      <c r="R135">
        <f>Progressivo_Giornaliero!S147</f>
        <v>0</v>
      </c>
      <c r="S135">
        <f>Progressivo_Giornaliero!T147</f>
        <v>6</v>
      </c>
      <c r="T135">
        <f>Progressivo_Giornaliero!U147</f>
        <v>0</v>
      </c>
      <c r="U135">
        <f>Progressivo_Giornaliero!V147</f>
        <v>0</v>
      </c>
      <c r="V135">
        <f>Progressivo_Giornaliero!W147</f>
        <v>49.17</v>
      </c>
      <c r="W135">
        <f>Progressivo_Giornaliero!X147</f>
        <v>27</v>
      </c>
      <c r="X135">
        <f>Progressivo_Giornaliero!Y147</f>
        <v>18.02</v>
      </c>
      <c r="Y135">
        <f>Progressivo_Giornaliero!Z147</f>
        <v>589.13</v>
      </c>
    </row>
    <row r="136" spans="1:25">
      <c r="A136" t="str">
        <f>MID(Progressivo_Giornaliero!C148,5,30)</f>
        <v>ERBA XPRESS</v>
      </c>
      <c r="B136" t="str">
        <f>Progressivo_Giornaliero!B148</f>
        <v>AREA XPRESS</v>
      </c>
      <c r="C136">
        <f>Progressivo_Giornaliero!D148</f>
        <v>6933.7500000000018</v>
      </c>
      <c r="D136">
        <f>Progressivo_Giornaliero!E148</f>
        <v>0</v>
      </c>
      <c r="E136">
        <f>Progressivo_Giornaliero!F148</f>
        <v>6933.7500000000018</v>
      </c>
      <c r="F136">
        <f>Progressivo_Giornaliero!G148</f>
        <v>391</v>
      </c>
      <c r="G136">
        <f>Progressivo_Giornaliero!H148</f>
        <v>0</v>
      </c>
      <c r="H136">
        <f>Progressivo_Giornaliero!I148</f>
        <v>391</v>
      </c>
      <c r="I136">
        <f>Progressivo_Giornaliero!J148</f>
        <v>1221.660000000001</v>
      </c>
      <c r="J136">
        <f>Progressivo_Giornaliero!K148</f>
        <v>721.92</v>
      </c>
      <c r="K136">
        <f>Progressivo_Giornaliero!L148</f>
        <v>378.31610036363639</v>
      </c>
      <c r="L136">
        <f>Progressivo_Giornaliero!M148</f>
        <v>137.38999999999999</v>
      </c>
      <c r="M136">
        <f>Progressivo_Giornaliero!N148</f>
        <v>112.39</v>
      </c>
      <c r="N136">
        <f>Progressivo_Giornaliero!O148</f>
        <v>0</v>
      </c>
      <c r="O136">
        <f>Progressivo_Giornaliero!P148</f>
        <v>1</v>
      </c>
      <c r="P136">
        <f>Progressivo_Giornaliero!Q148</f>
        <v>1</v>
      </c>
      <c r="Q136">
        <f>Progressivo_Giornaliero!R148</f>
        <v>3</v>
      </c>
      <c r="R136">
        <f>Progressivo_Giornaliero!S148</f>
        <v>0</v>
      </c>
      <c r="S136">
        <f>Progressivo_Giornaliero!T148</f>
        <v>0</v>
      </c>
      <c r="T136">
        <f>Progressivo_Giornaliero!U148</f>
        <v>1</v>
      </c>
      <c r="U136">
        <f>Progressivo_Giornaliero!V148</f>
        <v>0</v>
      </c>
      <c r="V136">
        <f>Progressivo_Giornaliero!W148</f>
        <v>57.37</v>
      </c>
      <c r="W136">
        <f>Progressivo_Giornaliero!X148</f>
        <v>0</v>
      </c>
      <c r="X136">
        <f>Progressivo_Giornaliero!Y148</f>
        <v>0</v>
      </c>
      <c r="Y136">
        <f>Progressivo_Giornaliero!Z148</f>
        <v>473.90999999999991</v>
      </c>
    </row>
    <row r="137" spans="1:25">
      <c r="A137" t="str">
        <f>MID(Progressivo_Giornaliero!C149,5,30)</f>
        <v>TORINO CASELLE XPRESS</v>
      </c>
      <c r="B137" t="str">
        <f>Progressivo_Giornaliero!B149</f>
        <v>AREA XPRESS</v>
      </c>
      <c r="C137">
        <f>Progressivo_Giornaliero!D149</f>
        <v>6542.15</v>
      </c>
      <c r="D137">
        <f>Progressivo_Giornaliero!E149</f>
        <v>3611.4399999999991</v>
      </c>
      <c r="E137">
        <f>Progressivo_Giornaliero!F149</f>
        <v>2930.71</v>
      </c>
      <c r="F137">
        <f>Progressivo_Giornaliero!G149</f>
        <v>332</v>
      </c>
      <c r="G137">
        <f>Progressivo_Giornaliero!H149</f>
        <v>328</v>
      </c>
      <c r="H137">
        <f>Progressivo_Giornaliero!I149</f>
        <v>4</v>
      </c>
      <c r="I137">
        <f>Progressivo_Giornaliero!J149</f>
        <v>470.19000000000011</v>
      </c>
      <c r="J137">
        <f>Progressivo_Giornaliero!K149</f>
        <v>299.95999999999998</v>
      </c>
      <c r="K137">
        <f>Progressivo_Giornaliero!L149</f>
        <v>164.88446185567011</v>
      </c>
      <c r="L137">
        <f>Progressivo_Giornaliero!M149</f>
        <v>98.09</v>
      </c>
      <c r="M137">
        <f>Progressivo_Giornaliero!N149</f>
        <v>68.429999999999993</v>
      </c>
      <c r="N137">
        <f>Progressivo_Giornaliero!O149</f>
        <v>0</v>
      </c>
      <c r="O137">
        <f>Progressivo_Giornaliero!P149</f>
        <v>0</v>
      </c>
      <c r="P137">
        <f>Progressivo_Giornaliero!Q149</f>
        <v>0</v>
      </c>
      <c r="Q137">
        <f>Progressivo_Giornaliero!R149</f>
        <v>4</v>
      </c>
      <c r="R137">
        <f>Progressivo_Giornaliero!S149</f>
        <v>1</v>
      </c>
      <c r="S137">
        <f>Progressivo_Giornaliero!T149</f>
        <v>2</v>
      </c>
      <c r="T137">
        <f>Progressivo_Giornaliero!U149</f>
        <v>1</v>
      </c>
      <c r="U137">
        <f>Progressivo_Giornaliero!V149</f>
        <v>0</v>
      </c>
      <c r="V137">
        <f>Progressivo_Giornaliero!W149</f>
        <v>0</v>
      </c>
      <c r="W137">
        <f>Progressivo_Giornaliero!X149</f>
        <v>0</v>
      </c>
      <c r="X137">
        <f>Progressivo_Giornaliero!Y149</f>
        <v>0</v>
      </c>
      <c r="Y137">
        <f>Progressivo_Giornaliero!Z149</f>
        <v>751.45000000000016</v>
      </c>
    </row>
    <row r="138" spans="1:25">
      <c r="A138" t="str">
        <f>MID(Progressivo_Giornaliero!C150,5,30)</f>
        <v>GENOVA SMART</v>
      </c>
      <c r="B138" t="str">
        <f>Progressivo_Giornaliero!B150</f>
        <v>AREA SMART</v>
      </c>
      <c r="C138">
        <f>Progressivo_Giornaliero!D150</f>
        <v>6414.4899999999989</v>
      </c>
      <c r="D138">
        <f>Progressivo_Giornaliero!E150</f>
        <v>6709.0800000000027</v>
      </c>
      <c r="E138">
        <f>Progressivo_Giornaliero!F150</f>
        <v>-294.59000000000378</v>
      </c>
      <c r="F138">
        <f>Progressivo_Giornaliero!G150</f>
        <v>320</v>
      </c>
      <c r="G138">
        <f>Progressivo_Giornaliero!H150</f>
        <v>312</v>
      </c>
      <c r="H138">
        <f>Progressivo_Giornaliero!I150</f>
        <v>8</v>
      </c>
      <c r="I138">
        <f>Progressivo_Giornaliero!J150</f>
        <v>693.58</v>
      </c>
      <c r="J138">
        <f>Progressivo_Giornaliero!K150</f>
        <v>399.97</v>
      </c>
      <c r="K138">
        <f>Progressivo_Giornaliero!L150</f>
        <v>216.76690309278351</v>
      </c>
      <c r="L138">
        <f>Progressivo_Giornaliero!M150</f>
        <v>24.58</v>
      </c>
      <c r="M138">
        <f>Progressivo_Giornaliero!N150</f>
        <v>13.68</v>
      </c>
      <c r="N138">
        <f>Progressivo_Giornaliero!O150</f>
        <v>0</v>
      </c>
      <c r="O138">
        <f>Progressivo_Giornaliero!P150</f>
        <v>0</v>
      </c>
      <c r="P138">
        <f>Progressivo_Giornaliero!Q150</f>
        <v>0</v>
      </c>
      <c r="Q138">
        <f>Progressivo_Giornaliero!R150</f>
        <v>1</v>
      </c>
      <c r="R138">
        <f>Progressivo_Giornaliero!S150</f>
        <v>0</v>
      </c>
      <c r="S138">
        <f>Progressivo_Giornaliero!T150</f>
        <v>2</v>
      </c>
      <c r="T138">
        <f>Progressivo_Giornaliero!U150</f>
        <v>0</v>
      </c>
      <c r="U138">
        <f>Progressivo_Giornaliero!V150</f>
        <v>1</v>
      </c>
      <c r="V138">
        <f>Progressivo_Giornaliero!W150</f>
        <v>49.1</v>
      </c>
      <c r="W138">
        <f>Progressivo_Giornaliero!X150</f>
        <v>-6.8100000000000023</v>
      </c>
      <c r="X138">
        <f>Progressivo_Giornaliero!Y150</f>
        <v>-16.350000000000001</v>
      </c>
      <c r="Y138">
        <f>Progressivo_Giornaliero!Z150</f>
        <v>1068.52</v>
      </c>
    </row>
    <row r="139" spans="1:25">
      <c r="A139" t="str">
        <f>MID(Progressivo_Giornaliero!C151,5,30)</f>
        <v>ROMA TUSCOLANA SMART</v>
      </c>
      <c r="B139" t="str">
        <f>Progressivo_Giornaliero!B151</f>
        <v>AREA SMART</v>
      </c>
      <c r="C139">
        <f>Progressivo_Giornaliero!D151</f>
        <v>5799.06</v>
      </c>
      <c r="D139">
        <f>Progressivo_Giornaliero!E151</f>
        <v>6189.1400000000012</v>
      </c>
      <c r="E139">
        <f>Progressivo_Giornaliero!F151</f>
        <v>-390.08000000000078</v>
      </c>
      <c r="F139">
        <f>Progressivo_Giornaliero!G151</f>
        <v>464</v>
      </c>
      <c r="G139">
        <f>Progressivo_Giornaliero!H151</f>
        <v>541</v>
      </c>
      <c r="H139">
        <f>Progressivo_Giornaliero!I151</f>
        <v>-77</v>
      </c>
      <c r="I139">
        <f>Progressivo_Giornaliero!J151</f>
        <v>1088.68</v>
      </c>
      <c r="J139">
        <f>Progressivo_Giornaliero!K151</f>
        <v>264.95</v>
      </c>
      <c r="K139">
        <f>Progressivo_Giornaliero!L151</f>
        <v>125.2875463917526</v>
      </c>
      <c r="L139">
        <f>Progressivo_Giornaliero!M151</f>
        <v>131.93</v>
      </c>
      <c r="M139">
        <f>Progressivo_Giornaliero!N151</f>
        <v>89.56</v>
      </c>
      <c r="N139">
        <f>Progressivo_Giornaliero!O151</f>
        <v>0</v>
      </c>
      <c r="O139">
        <f>Progressivo_Giornaliero!P151</f>
        <v>0</v>
      </c>
      <c r="P139">
        <f>Progressivo_Giornaliero!Q151</f>
        <v>0</v>
      </c>
      <c r="Q139">
        <f>Progressivo_Giornaliero!R151</f>
        <v>5</v>
      </c>
      <c r="R139">
        <f>Progressivo_Giornaliero!S151</f>
        <v>0</v>
      </c>
      <c r="S139">
        <f>Progressivo_Giornaliero!T151</f>
        <v>0</v>
      </c>
      <c r="T139">
        <f>Progressivo_Giornaliero!U151</f>
        <v>0</v>
      </c>
      <c r="U139">
        <f>Progressivo_Giornaliero!V151</f>
        <v>0</v>
      </c>
      <c r="V139">
        <f>Progressivo_Giornaliero!W151</f>
        <v>40.98</v>
      </c>
      <c r="W139">
        <f>Progressivo_Giornaliero!X151</f>
        <v>0</v>
      </c>
      <c r="X139">
        <f>Progressivo_Giornaliero!Y151</f>
        <v>0</v>
      </c>
      <c r="Y139">
        <f>Progressivo_Giornaliero!Z151</f>
        <v>463.39</v>
      </c>
    </row>
    <row r="140" spans="1:25">
      <c r="A140" t="str">
        <f>MID(Progressivo_Giornaliero!C152,5,30)</f>
        <v>VANZAGHELLO XPRESS</v>
      </c>
      <c r="B140" t="str">
        <f>Progressivo_Giornaliero!B152</f>
        <v>AREA XPRESS</v>
      </c>
      <c r="C140">
        <f>Progressivo_Giornaliero!D152</f>
        <v>5503.7500000000036</v>
      </c>
      <c r="D140">
        <f>Progressivo_Giornaliero!E152</f>
        <v>8866.5300000000043</v>
      </c>
      <c r="E140">
        <f>Progressivo_Giornaliero!F152</f>
        <v>-3362.7800000000011</v>
      </c>
      <c r="F140">
        <f>Progressivo_Giornaliero!G152</f>
        <v>339</v>
      </c>
      <c r="G140">
        <f>Progressivo_Giornaliero!H152</f>
        <v>382</v>
      </c>
      <c r="H140">
        <f>Progressivo_Giornaliero!I152</f>
        <v>-43</v>
      </c>
      <c r="I140">
        <f>Progressivo_Giornaliero!J152</f>
        <v>588.91</v>
      </c>
      <c r="J140">
        <f>Progressivo_Giornaliero!K152</f>
        <v>255.98</v>
      </c>
      <c r="K140">
        <f>Progressivo_Giornaliero!L152</f>
        <v>138.49309690721651</v>
      </c>
      <c r="L140">
        <f>Progressivo_Giornaliero!M152</f>
        <v>206.1</v>
      </c>
      <c r="M140">
        <f>Progressivo_Giornaliero!N152</f>
        <v>131.69999999999999</v>
      </c>
      <c r="N140">
        <f>Progressivo_Giornaliero!O152</f>
        <v>0</v>
      </c>
      <c r="O140">
        <f>Progressivo_Giornaliero!P152</f>
        <v>0</v>
      </c>
      <c r="P140">
        <f>Progressivo_Giornaliero!Q152</f>
        <v>0</v>
      </c>
      <c r="Q140">
        <f>Progressivo_Giornaliero!R152</f>
        <v>8</v>
      </c>
      <c r="R140">
        <f>Progressivo_Giornaliero!S152</f>
        <v>0</v>
      </c>
      <c r="S140">
        <f>Progressivo_Giornaliero!T152</f>
        <v>0</v>
      </c>
      <c r="T140">
        <f>Progressivo_Giornaliero!U152</f>
        <v>0</v>
      </c>
      <c r="U140">
        <f>Progressivo_Giornaliero!V152</f>
        <v>0</v>
      </c>
      <c r="V140">
        <f>Progressivo_Giornaliero!W152</f>
        <v>0</v>
      </c>
      <c r="W140">
        <f>Progressivo_Giornaliero!X152</f>
        <v>-81.179999999999993</v>
      </c>
      <c r="X140">
        <f>Progressivo_Giornaliero!Y152</f>
        <v>-125.4</v>
      </c>
      <c r="Y140">
        <f>Progressivo_Giornaliero!Z152</f>
        <v>253.62</v>
      </c>
    </row>
    <row r="141" spans="1:25">
      <c r="A141" t="str">
        <f>MID(Progressivo_Giornaliero!C153,5,30)</f>
        <v>LENTATE XPRESS</v>
      </c>
      <c r="B141" t="str">
        <f>Progressivo_Giornaliero!B153</f>
        <v>AREA XPRESS</v>
      </c>
      <c r="C141">
        <f>Progressivo_Giornaliero!D153</f>
        <v>5471.8700000000008</v>
      </c>
      <c r="D141">
        <f>Progressivo_Giornaliero!E153</f>
        <v>0</v>
      </c>
      <c r="E141">
        <f>Progressivo_Giornaliero!F153</f>
        <v>5471.8700000000008</v>
      </c>
      <c r="F141">
        <f>Progressivo_Giornaliero!G153</f>
        <v>391</v>
      </c>
      <c r="G141">
        <f>Progressivo_Giornaliero!H153</f>
        <v>0</v>
      </c>
      <c r="H141">
        <f>Progressivo_Giornaliero!I153</f>
        <v>391</v>
      </c>
      <c r="I141">
        <f>Progressivo_Giornaliero!J153</f>
        <v>726.71</v>
      </c>
      <c r="J141">
        <f>Progressivo_Giornaliero!K153</f>
        <v>415.95</v>
      </c>
      <c r="K141">
        <f>Progressivo_Giornaliero!L153</f>
        <v>228.00977319587631</v>
      </c>
      <c r="L141">
        <f>Progressivo_Giornaliero!M153</f>
        <v>81.949999999999989</v>
      </c>
      <c r="M141">
        <f>Progressivo_Giornaliero!N153</f>
        <v>57.039999999999992</v>
      </c>
      <c r="N141">
        <f>Progressivo_Giornaliero!O153</f>
        <v>0</v>
      </c>
      <c r="O141">
        <f>Progressivo_Giornaliero!P153</f>
        <v>0</v>
      </c>
      <c r="P141">
        <f>Progressivo_Giornaliero!Q153</f>
        <v>0</v>
      </c>
      <c r="Q141">
        <f>Progressivo_Giornaliero!R153</f>
        <v>3</v>
      </c>
      <c r="R141">
        <f>Progressivo_Giornaliero!S153</f>
        <v>0</v>
      </c>
      <c r="S141">
        <f>Progressivo_Giornaliero!T153</f>
        <v>0</v>
      </c>
      <c r="T141">
        <f>Progressivo_Giornaliero!U153</f>
        <v>0</v>
      </c>
      <c r="U141">
        <f>Progressivo_Giornaliero!V153</f>
        <v>0</v>
      </c>
      <c r="V141">
        <f>Progressivo_Giornaliero!W153</f>
        <v>0</v>
      </c>
      <c r="W141">
        <f>Progressivo_Giornaliero!X153</f>
        <v>0</v>
      </c>
      <c r="X141">
        <f>Progressivo_Giornaliero!Y153</f>
        <v>0</v>
      </c>
      <c r="Y141">
        <f>Progressivo_Giornaliero!Z153</f>
        <v>575.24</v>
      </c>
    </row>
    <row r="142" spans="1:25">
      <c r="A142" t="str">
        <f>MID(Progressivo_Giornaliero!C154,5,30)</f>
        <v>ROMAGNANO XPRESS</v>
      </c>
      <c r="B142" t="str">
        <f>Progressivo_Giornaliero!B154</f>
        <v>AREA XPRESS</v>
      </c>
      <c r="C142">
        <f>Progressivo_Giornaliero!D154</f>
        <v>5376.7000000000007</v>
      </c>
      <c r="D142">
        <f>Progressivo_Giornaliero!E154</f>
        <v>4340.08</v>
      </c>
      <c r="E142">
        <f>Progressivo_Giornaliero!F154</f>
        <v>1036.620000000001</v>
      </c>
      <c r="F142">
        <f>Progressivo_Giornaliero!G154</f>
        <v>210</v>
      </c>
      <c r="G142">
        <f>Progressivo_Giornaliero!H154</f>
        <v>264</v>
      </c>
      <c r="H142">
        <f>Progressivo_Giornaliero!I154</f>
        <v>-54</v>
      </c>
      <c r="I142">
        <f>Progressivo_Giornaliero!J154</f>
        <v>589.7600000000001</v>
      </c>
      <c r="J142">
        <f>Progressivo_Giornaliero!K154</f>
        <v>289.98</v>
      </c>
      <c r="K142">
        <f>Progressivo_Giornaliero!L154</f>
        <v>156.89067108970741</v>
      </c>
      <c r="L142">
        <f>Progressivo_Giornaliero!M154</f>
        <v>4.0999999999999979</v>
      </c>
      <c r="M142">
        <f>Progressivo_Giornaliero!N154</f>
        <v>4.09</v>
      </c>
      <c r="N142">
        <f>Progressivo_Giornaliero!O154</f>
        <v>0</v>
      </c>
      <c r="O142">
        <f>Progressivo_Giornaliero!P154</f>
        <v>0</v>
      </c>
      <c r="P142">
        <f>Progressivo_Giornaliero!Q154</f>
        <v>0</v>
      </c>
      <c r="Q142">
        <f>Progressivo_Giornaliero!R154</f>
        <v>0</v>
      </c>
      <c r="R142">
        <f>Progressivo_Giornaliero!S154</f>
        <v>0</v>
      </c>
      <c r="S142">
        <f>Progressivo_Giornaliero!T154</f>
        <v>0</v>
      </c>
      <c r="T142">
        <f>Progressivo_Giornaliero!U154</f>
        <v>0</v>
      </c>
      <c r="U142">
        <f>Progressivo_Giornaliero!V154</f>
        <v>0</v>
      </c>
      <c r="V142">
        <f>Progressivo_Giornaliero!W154</f>
        <v>49.1</v>
      </c>
      <c r="W142">
        <f>Progressivo_Giornaliero!X154</f>
        <v>0</v>
      </c>
      <c r="X142">
        <f>Progressivo_Giornaliero!Y154</f>
        <v>0</v>
      </c>
      <c r="Y142">
        <f>Progressivo_Giornaliero!Z154</f>
        <v>137.66</v>
      </c>
    </row>
    <row r="143" spans="1:25">
      <c r="A143" t="str">
        <f>MID(Progressivo_Giornaliero!C155,5,30)</f>
        <v>PAVONE CANAVESE XPRESS</v>
      </c>
      <c r="B143" t="str">
        <f>Progressivo_Giornaliero!B155</f>
        <v>AREA XPRESS</v>
      </c>
      <c r="C143">
        <f>Progressivo_Giornaliero!D155</f>
        <v>5363.4400000000014</v>
      </c>
      <c r="D143">
        <f>Progressivo_Giornaliero!E155</f>
        <v>5465.79</v>
      </c>
      <c r="E143">
        <f>Progressivo_Giornaliero!F155</f>
        <v>-102.3499999999985</v>
      </c>
      <c r="F143">
        <f>Progressivo_Giornaliero!G155</f>
        <v>409</v>
      </c>
      <c r="G143">
        <f>Progressivo_Giornaliero!H155</f>
        <v>321</v>
      </c>
      <c r="H143">
        <f>Progressivo_Giornaliero!I155</f>
        <v>88</v>
      </c>
      <c r="I143">
        <f>Progressivo_Giornaliero!J155</f>
        <v>291.36</v>
      </c>
      <c r="J143">
        <f>Progressivo_Giornaliero!K155</f>
        <v>449.93</v>
      </c>
      <c r="K143">
        <f>Progressivo_Giornaliero!L155</f>
        <v>244.9077740865979</v>
      </c>
      <c r="L143">
        <f>Progressivo_Giornaliero!M155</f>
        <v>68.84</v>
      </c>
      <c r="M143">
        <f>Progressivo_Giornaliero!N155</f>
        <v>47.75</v>
      </c>
      <c r="N143">
        <f>Progressivo_Giornaliero!O155</f>
        <v>0</v>
      </c>
      <c r="O143">
        <f>Progressivo_Giornaliero!P155</f>
        <v>0</v>
      </c>
      <c r="P143">
        <f>Progressivo_Giornaliero!Q155</f>
        <v>0</v>
      </c>
      <c r="Q143">
        <f>Progressivo_Giornaliero!R155</f>
        <v>3</v>
      </c>
      <c r="R143">
        <f>Progressivo_Giornaliero!S155</f>
        <v>0</v>
      </c>
      <c r="S143">
        <f>Progressivo_Giornaliero!T155</f>
        <v>0</v>
      </c>
      <c r="T143">
        <f>Progressivo_Giornaliero!U155</f>
        <v>0</v>
      </c>
      <c r="U143">
        <f>Progressivo_Giornaliero!V155</f>
        <v>0</v>
      </c>
      <c r="V143">
        <f>Progressivo_Giornaliero!W155</f>
        <v>49.1</v>
      </c>
      <c r="W143">
        <f>Progressivo_Giornaliero!X155</f>
        <v>413.06</v>
      </c>
      <c r="X143">
        <f>Progressivo_Giornaliero!Y155</f>
        <v>15.53</v>
      </c>
      <c r="Y143">
        <f>Progressivo_Giornaliero!Z155</f>
        <v>1043.55</v>
      </c>
    </row>
    <row r="144" spans="1:25">
      <c r="A144" t="str">
        <f>MID(Progressivo_Giornaliero!C156,5,30)</f>
        <v>TORINO MILLECITY XPRESS</v>
      </c>
      <c r="B144" t="str">
        <f>Progressivo_Giornaliero!B156</f>
        <v>AREA XPRESS</v>
      </c>
      <c r="C144">
        <f>Progressivo_Giornaliero!D156</f>
        <v>4394.6699999999992</v>
      </c>
      <c r="D144">
        <f>Progressivo_Giornaliero!E156</f>
        <v>5828.9400000000014</v>
      </c>
      <c r="E144">
        <f>Progressivo_Giornaliero!F156</f>
        <v>-1434.2700000000009</v>
      </c>
      <c r="F144">
        <f>Progressivo_Giornaliero!G156</f>
        <v>240</v>
      </c>
      <c r="G144">
        <f>Progressivo_Giornaliero!H156</f>
        <v>222</v>
      </c>
      <c r="H144">
        <f>Progressivo_Giornaliero!I156</f>
        <v>18</v>
      </c>
      <c r="I144">
        <f>Progressivo_Giornaliero!J156</f>
        <v>349.72</v>
      </c>
      <c r="J144">
        <f>Progressivo_Giornaliero!K156</f>
        <v>399.95</v>
      </c>
      <c r="K144">
        <f>Progressivo_Giornaliero!L156</f>
        <v>207.8094043535252</v>
      </c>
      <c r="L144">
        <f>Progressivo_Giornaliero!M156</f>
        <v>142.59</v>
      </c>
      <c r="M144">
        <f>Progressivo_Giornaliero!N156</f>
        <v>115.16</v>
      </c>
      <c r="N144">
        <f>Progressivo_Giornaliero!O156</f>
        <v>0</v>
      </c>
      <c r="O144">
        <f>Progressivo_Giornaliero!P156</f>
        <v>2</v>
      </c>
      <c r="P144">
        <f>Progressivo_Giornaliero!Q156</f>
        <v>1</v>
      </c>
      <c r="Q144">
        <f>Progressivo_Giornaliero!R156</f>
        <v>4</v>
      </c>
      <c r="R144">
        <f>Progressivo_Giornaliero!S156</f>
        <v>0</v>
      </c>
      <c r="S144">
        <f>Progressivo_Giornaliero!T156</f>
        <v>0</v>
      </c>
      <c r="T144">
        <f>Progressivo_Giornaliero!U156</f>
        <v>1</v>
      </c>
      <c r="U144">
        <f>Progressivo_Giornaliero!V156</f>
        <v>0</v>
      </c>
      <c r="V144">
        <f>Progressivo_Giornaliero!W156</f>
        <v>24.58</v>
      </c>
      <c r="W144">
        <f>Progressivo_Giornaliero!X156</f>
        <v>0</v>
      </c>
      <c r="X144">
        <f>Progressivo_Giornaliero!Y156</f>
        <v>0</v>
      </c>
      <c r="Y144">
        <f>Progressivo_Giornaliero!Z156</f>
        <v>425.32999999999993</v>
      </c>
    </row>
    <row r="145" spans="1:25">
      <c r="A145" t="str">
        <f>MID(Progressivo_Giornaliero!C157,5,30)</f>
        <v>CANTU XPRESS</v>
      </c>
      <c r="B145" t="str">
        <f>Progressivo_Giornaliero!B157</f>
        <v>AREA XPRESS</v>
      </c>
      <c r="C145">
        <f>Progressivo_Giornaliero!D157</f>
        <v>4264.2099999999991</v>
      </c>
      <c r="D145">
        <f>Progressivo_Giornaliero!E157</f>
        <v>18583.150000000009</v>
      </c>
      <c r="E145">
        <f>Progressivo_Giornaliero!F157</f>
        <v>-14318.94000000001</v>
      </c>
      <c r="F145">
        <f>Progressivo_Giornaliero!G157</f>
        <v>333</v>
      </c>
      <c r="G145">
        <f>Progressivo_Giornaliero!H157</f>
        <v>693</v>
      </c>
      <c r="H145">
        <f>Progressivo_Giornaliero!I157</f>
        <v>-360</v>
      </c>
      <c r="I145">
        <f>Progressivo_Giornaliero!J157</f>
        <v>897.8299999999997</v>
      </c>
      <c r="J145">
        <f>Progressivo_Giornaliero!K157</f>
        <v>489.93000000000012</v>
      </c>
      <c r="K145">
        <f>Progressivo_Giornaliero!L157</f>
        <v>266.55359892475889</v>
      </c>
      <c r="L145">
        <f>Progressivo_Giornaliero!M157</f>
        <v>292.14999999999992</v>
      </c>
      <c r="M145">
        <f>Progressivo_Giornaliero!N157</f>
        <v>242.27</v>
      </c>
      <c r="N145">
        <f>Progressivo_Giornaliero!O157</f>
        <v>0</v>
      </c>
      <c r="O145">
        <f>Progressivo_Giornaliero!P157</f>
        <v>6</v>
      </c>
      <c r="P145">
        <f>Progressivo_Giornaliero!Q157</f>
        <v>3</v>
      </c>
      <c r="Q145">
        <f>Progressivo_Giornaliero!R157</f>
        <v>7</v>
      </c>
      <c r="R145">
        <f>Progressivo_Giornaliero!S157</f>
        <v>0</v>
      </c>
      <c r="S145">
        <f>Progressivo_Giornaliero!T157</f>
        <v>2</v>
      </c>
      <c r="T145">
        <f>Progressivo_Giornaliero!U157</f>
        <v>0</v>
      </c>
      <c r="U145">
        <f>Progressivo_Giornaliero!V157</f>
        <v>0</v>
      </c>
      <c r="V145">
        <f>Progressivo_Giornaliero!W157</f>
        <v>0</v>
      </c>
      <c r="W145">
        <f>Progressivo_Giornaliero!X157</f>
        <v>64.72</v>
      </c>
      <c r="X145">
        <f>Progressivo_Giornaliero!Y157</f>
        <v>31.97</v>
      </c>
      <c r="Y145">
        <f>Progressivo_Giornaliero!Z157</f>
        <v>276.27</v>
      </c>
    </row>
    <row r="146" spans="1:25">
      <c r="A146" t="str">
        <f>MID(Progressivo_Giornaliero!C158,5,30)</f>
        <v>CUNEO XPRESS</v>
      </c>
      <c r="B146" t="str">
        <f>Progressivo_Giornaliero!B158</f>
        <v>AREA XPRESS</v>
      </c>
      <c r="C146">
        <f>Progressivo_Giornaliero!D158</f>
        <v>4057.9899999999989</v>
      </c>
      <c r="D146">
        <f>Progressivo_Giornaliero!E158</f>
        <v>0</v>
      </c>
      <c r="E146">
        <f>Progressivo_Giornaliero!F158</f>
        <v>4057.9899999999989</v>
      </c>
      <c r="F146">
        <f>Progressivo_Giornaliero!G158</f>
        <v>360</v>
      </c>
      <c r="G146">
        <f>Progressivo_Giornaliero!H158</f>
        <v>0</v>
      </c>
      <c r="H146">
        <f>Progressivo_Giornaliero!I158</f>
        <v>360</v>
      </c>
      <c r="I146">
        <f>Progressivo_Giornaliero!J158</f>
        <v>461.79</v>
      </c>
      <c r="J146">
        <f>Progressivo_Giornaliero!K158</f>
        <v>50.98</v>
      </c>
      <c r="K146">
        <f>Progressivo_Giornaliero!L158</f>
        <v>23.53730309278351</v>
      </c>
      <c r="L146">
        <f>Progressivo_Giornaliero!M158</f>
        <v>81.949999999999989</v>
      </c>
      <c r="M146">
        <f>Progressivo_Giornaliero!N158</f>
        <v>58.599999999999987</v>
      </c>
      <c r="N146">
        <f>Progressivo_Giornaliero!O158</f>
        <v>0</v>
      </c>
      <c r="O146">
        <f>Progressivo_Giornaliero!P158</f>
        <v>1</v>
      </c>
      <c r="P146">
        <f>Progressivo_Giornaliero!Q158</f>
        <v>0</v>
      </c>
      <c r="Q146">
        <f>Progressivo_Giornaliero!R158</f>
        <v>3</v>
      </c>
      <c r="R146">
        <f>Progressivo_Giornaliero!S158</f>
        <v>0</v>
      </c>
      <c r="S146">
        <f>Progressivo_Giornaliero!T158</f>
        <v>1</v>
      </c>
      <c r="T146">
        <f>Progressivo_Giornaliero!U158</f>
        <v>0</v>
      </c>
      <c r="U146">
        <f>Progressivo_Giornaliero!V158</f>
        <v>0</v>
      </c>
      <c r="V146">
        <f>Progressivo_Giornaliero!W158</f>
        <v>0</v>
      </c>
      <c r="W146">
        <f>Progressivo_Giornaliero!X158</f>
        <v>0</v>
      </c>
      <c r="X146">
        <f>Progressivo_Giornaliero!Y158</f>
        <v>0</v>
      </c>
      <c r="Y146">
        <f>Progressivo_Giornaliero!Z158</f>
        <v>766.2600000000001</v>
      </c>
    </row>
    <row r="147" spans="1:25">
      <c r="A147" t="str">
        <f>MID(Progressivo_Giornaliero!C159,5,30)</f>
        <v>NICHELINO XPRESS</v>
      </c>
      <c r="B147" t="str">
        <f>Progressivo_Giornaliero!B159</f>
        <v>AREA XPRESS</v>
      </c>
      <c r="C147">
        <f>Progressivo_Giornaliero!D159</f>
        <v>4001.4599999999991</v>
      </c>
      <c r="D147">
        <f>Progressivo_Giornaliero!E159</f>
        <v>0</v>
      </c>
      <c r="E147">
        <f>Progressivo_Giornaliero!F159</f>
        <v>4001.4599999999991</v>
      </c>
      <c r="F147">
        <f>Progressivo_Giornaliero!G159</f>
        <v>400</v>
      </c>
      <c r="G147">
        <f>Progressivo_Giornaliero!H159</f>
        <v>0</v>
      </c>
      <c r="H147">
        <f>Progressivo_Giornaliero!I159</f>
        <v>400</v>
      </c>
      <c r="I147">
        <f>Progressivo_Giornaliero!J159</f>
        <v>430.05999999999989</v>
      </c>
      <c r="J147">
        <f>Progressivo_Giornaliero!K159</f>
        <v>54.97</v>
      </c>
      <c r="K147">
        <f>Progressivo_Giornaliero!L159</f>
        <v>28.48327422680412</v>
      </c>
      <c r="L147">
        <f>Progressivo_Giornaliero!M159</f>
        <v>52.44</v>
      </c>
      <c r="M147">
        <f>Progressivo_Giornaliero!N159</f>
        <v>46.2</v>
      </c>
      <c r="N147">
        <f>Progressivo_Giornaliero!O159</f>
        <v>0</v>
      </c>
      <c r="O147">
        <f>Progressivo_Giornaliero!P159</f>
        <v>1</v>
      </c>
      <c r="P147">
        <f>Progressivo_Giornaliero!Q159</f>
        <v>0</v>
      </c>
      <c r="Q147">
        <f>Progressivo_Giornaliero!R159</f>
        <v>1</v>
      </c>
      <c r="R147">
        <f>Progressivo_Giornaliero!S159</f>
        <v>0</v>
      </c>
      <c r="S147">
        <f>Progressivo_Giornaliero!T159</f>
        <v>0</v>
      </c>
      <c r="T147">
        <f>Progressivo_Giornaliero!U159</f>
        <v>0</v>
      </c>
      <c r="U147">
        <f>Progressivo_Giornaliero!V159</f>
        <v>0</v>
      </c>
      <c r="V147">
        <f>Progressivo_Giornaliero!W159</f>
        <v>0</v>
      </c>
      <c r="W147">
        <f>Progressivo_Giornaliero!X159</f>
        <v>0</v>
      </c>
      <c r="X147">
        <f>Progressivo_Giornaliero!Y159</f>
        <v>0</v>
      </c>
      <c r="Y147">
        <f>Progressivo_Giornaliero!Z159</f>
        <v>77.819999999999993</v>
      </c>
    </row>
    <row r="148" spans="1:25">
      <c r="A148" t="str">
        <f>MID(Progressivo_Giornaliero!C160,5,30)</f>
        <v>BOLZANO SMART</v>
      </c>
      <c r="B148" t="str">
        <f>Progressivo_Giornaliero!B160</f>
        <v>AREA SMART</v>
      </c>
      <c r="C148">
        <f>Progressivo_Giornaliero!D160</f>
        <v>3923.309999999999</v>
      </c>
      <c r="D148">
        <f>Progressivo_Giornaliero!E160</f>
        <v>0</v>
      </c>
      <c r="E148">
        <f>Progressivo_Giornaliero!F160</f>
        <v>3923.309999999999</v>
      </c>
      <c r="F148">
        <f>Progressivo_Giornaliero!G160</f>
        <v>613</v>
      </c>
      <c r="G148">
        <f>Progressivo_Giornaliero!H160</f>
        <v>0</v>
      </c>
      <c r="H148">
        <f>Progressivo_Giornaliero!I160</f>
        <v>613</v>
      </c>
      <c r="I148">
        <f>Progressivo_Giornaliero!J160</f>
        <v>1039.8</v>
      </c>
      <c r="J148">
        <f>Progressivo_Giornaliero!K160</f>
        <v>309.99</v>
      </c>
      <c r="K148">
        <f>Progressivo_Giornaliero!L160</f>
        <v>167.71417731958761</v>
      </c>
      <c r="L148">
        <f>Progressivo_Giornaliero!M160</f>
        <v>68.5</v>
      </c>
      <c r="M148">
        <f>Progressivo_Giornaliero!N160</f>
        <v>49.77</v>
      </c>
      <c r="N148">
        <f>Progressivo_Giornaliero!O160</f>
        <v>0</v>
      </c>
      <c r="O148">
        <f>Progressivo_Giornaliero!P160</f>
        <v>0</v>
      </c>
      <c r="P148">
        <f>Progressivo_Giornaliero!Q160</f>
        <v>0</v>
      </c>
      <c r="Q148">
        <f>Progressivo_Giornaliero!R160</f>
        <v>2</v>
      </c>
      <c r="R148">
        <f>Progressivo_Giornaliero!S160</f>
        <v>0</v>
      </c>
      <c r="S148">
        <f>Progressivo_Giornaliero!T160</f>
        <v>0</v>
      </c>
      <c r="T148">
        <f>Progressivo_Giornaliero!U160</f>
        <v>0</v>
      </c>
      <c r="U148">
        <f>Progressivo_Giornaliero!V160</f>
        <v>0</v>
      </c>
      <c r="V148">
        <f>Progressivo_Giornaliero!W160</f>
        <v>0</v>
      </c>
      <c r="W148">
        <f>Progressivo_Giornaliero!X160</f>
        <v>0</v>
      </c>
      <c r="X148">
        <f>Progressivo_Giornaliero!Y160</f>
        <v>0</v>
      </c>
      <c r="Y148">
        <f>Progressivo_Giornaliero!Z160</f>
        <v>202.39</v>
      </c>
    </row>
    <row r="149" spans="1:25">
      <c r="A149" t="str">
        <f>MID(Progressivo_Giornaliero!C161,5,30)</f>
        <v>SANTA VITTORIA XPRESS</v>
      </c>
      <c r="B149" t="str">
        <f>Progressivo_Giornaliero!B161</f>
        <v>AREA XPRESS</v>
      </c>
      <c r="C149">
        <f>Progressivo_Giornaliero!D161</f>
        <v>3896.3499999999981</v>
      </c>
      <c r="D149">
        <f>Progressivo_Giornaliero!E161</f>
        <v>4680.590000000002</v>
      </c>
      <c r="E149">
        <f>Progressivo_Giornaliero!F161</f>
        <v>-784.24000000000387</v>
      </c>
      <c r="F149">
        <f>Progressivo_Giornaliero!G161</f>
        <v>245</v>
      </c>
      <c r="G149">
        <f>Progressivo_Giornaliero!H161</f>
        <v>305</v>
      </c>
      <c r="H149">
        <f>Progressivo_Giornaliero!I161</f>
        <v>-60</v>
      </c>
      <c r="I149">
        <f>Progressivo_Giornaliero!J161</f>
        <v>512.78</v>
      </c>
      <c r="J149">
        <f>Progressivo_Giornaliero!K161</f>
        <v>259.95999999999998</v>
      </c>
      <c r="K149">
        <f>Progressivo_Giornaliero!L161</f>
        <v>136.9670886597938</v>
      </c>
      <c r="L149">
        <f>Progressivo_Giornaliero!M161</f>
        <v>114.73</v>
      </c>
      <c r="M149">
        <f>Progressivo_Giornaliero!N161</f>
        <v>75.37</v>
      </c>
      <c r="N149">
        <f>Progressivo_Giornaliero!O161</f>
        <v>0</v>
      </c>
      <c r="O149">
        <f>Progressivo_Giornaliero!P161</f>
        <v>0</v>
      </c>
      <c r="P149">
        <f>Progressivo_Giornaliero!Q161</f>
        <v>0</v>
      </c>
      <c r="Q149">
        <f>Progressivo_Giornaliero!R161</f>
        <v>6</v>
      </c>
      <c r="R149">
        <f>Progressivo_Giornaliero!S161</f>
        <v>0</v>
      </c>
      <c r="S149">
        <f>Progressivo_Giornaliero!T161</f>
        <v>0</v>
      </c>
      <c r="T149">
        <f>Progressivo_Giornaliero!U161</f>
        <v>0</v>
      </c>
      <c r="U149">
        <f>Progressivo_Giornaliero!V161</f>
        <v>0</v>
      </c>
      <c r="V149">
        <f>Progressivo_Giornaliero!W161</f>
        <v>0</v>
      </c>
      <c r="W149">
        <f>Progressivo_Giornaliero!X161</f>
        <v>0</v>
      </c>
      <c r="X149">
        <f>Progressivo_Giornaliero!Y161</f>
        <v>0</v>
      </c>
      <c r="Y149">
        <f>Progressivo_Giornaliero!Z161</f>
        <v>210.6</v>
      </c>
    </row>
    <row r="150" spans="1:25">
      <c r="A150" t="str">
        <f>MID(Progressivo_Giornaliero!C162,5,30)</f>
        <v>BERGAMO CHORUS LIFE SMART</v>
      </c>
      <c r="B150" t="str">
        <f>Progressivo_Giornaliero!B162</f>
        <v>AREA SMART</v>
      </c>
      <c r="C150">
        <f>Progressivo_Giornaliero!D162</f>
        <v>3808.3799999999992</v>
      </c>
      <c r="D150">
        <f>Progressivo_Giornaliero!E162</f>
        <v>0</v>
      </c>
      <c r="E150">
        <f>Progressivo_Giornaliero!F162</f>
        <v>3808.3799999999992</v>
      </c>
      <c r="F150">
        <f>Progressivo_Giornaliero!G162</f>
        <v>210</v>
      </c>
      <c r="G150">
        <f>Progressivo_Giornaliero!H162</f>
        <v>0</v>
      </c>
      <c r="H150">
        <f>Progressivo_Giornaliero!I162</f>
        <v>210</v>
      </c>
      <c r="I150">
        <f>Progressivo_Giornaliero!J162</f>
        <v>348.13999999999987</v>
      </c>
      <c r="J150">
        <f>Progressivo_Giornaliero!K162</f>
        <v>320.95999999999998</v>
      </c>
      <c r="K150">
        <f>Progressivo_Giornaliero!L162</f>
        <v>173.64928659793819</v>
      </c>
      <c r="L150">
        <f>Progressivo_Giornaliero!M162</f>
        <v>65.569999999999993</v>
      </c>
      <c r="M150">
        <f>Progressivo_Giornaliero!N162</f>
        <v>46.9</v>
      </c>
      <c r="N150">
        <f>Progressivo_Giornaliero!O162</f>
        <v>0</v>
      </c>
      <c r="O150">
        <f>Progressivo_Giornaliero!P162</f>
        <v>0</v>
      </c>
      <c r="P150">
        <f>Progressivo_Giornaliero!Q162</f>
        <v>0</v>
      </c>
      <c r="Q150">
        <f>Progressivo_Giornaliero!R162</f>
        <v>3</v>
      </c>
      <c r="R150">
        <f>Progressivo_Giornaliero!S162</f>
        <v>0</v>
      </c>
      <c r="S150">
        <f>Progressivo_Giornaliero!T162</f>
        <v>10</v>
      </c>
      <c r="T150">
        <f>Progressivo_Giornaliero!U162</f>
        <v>0</v>
      </c>
      <c r="U150">
        <f>Progressivo_Giornaliero!V162</f>
        <v>0</v>
      </c>
      <c r="V150">
        <f>Progressivo_Giornaliero!W162</f>
        <v>0</v>
      </c>
      <c r="W150">
        <f>Progressivo_Giornaliero!X162</f>
        <v>0</v>
      </c>
      <c r="X150">
        <f>Progressivo_Giornaliero!Y162</f>
        <v>0</v>
      </c>
      <c r="Y150">
        <f>Progressivo_Giornaliero!Z162</f>
        <v>309.87</v>
      </c>
    </row>
    <row r="151" spans="1:25">
      <c r="A151" t="str">
        <f>MID(Progressivo_Giornaliero!C163,5,30)</f>
        <v>VARESE SMART</v>
      </c>
      <c r="B151" t="str">
        <f>Progressivo_Giornaliero!B163</f>
        <v>AREA SMART</v>
      </c>
      <c r="C151">
        <f>Progressivo_Giornaliero!D163</f>
        <v>3029.15</v>
      </c>
      <c r="D151">
        <f>Progressivo_Giornaliero!E163</f>
        <v>1858.899999999999</v>
      </c>
      <c r="E151">
        <f>Progressivo_Giornaliero!F163</f>
        <v>1170.2500000000009</v>
      </c>
      <c r="F151">
        <f>Progressivo_Giornaliero!G163</f>
        <v>256</v>
      </c>
      <c r="G151">
        <f>Progressivo_Giornaliero!H163</f>
        <v>267</v>
      </c>
      <c r="H151">
        <f>Progressivo_Giornaliero!I163</f>
        <v>-11</v>
      </c>
      <c r="I151">
        <f>Progressivo_Giornaliero!J163</f>
        <v>458.93000000000012</v>
      </c>
      <c r="J151">
        <f>Progressivo_Giornaliero!K163</f>
        <v>59.960000000000008</v>
      </c>
      <c r="K151">
        <f>Progressivo_Giornaliero!L163</f>
        <v>33.181369072164948</v>
      </c>
      <c r="L151">
        <f>Progressivo_Giornaliero!M163</f>
        <v>52.43</v>
      </c>
      <c r="M151">
        <f>Progressivo_Giornaliero!N163</f>
        <v>37.479999999999997</v>
      </c>
      <c r="N151">
        <f>Progressivo_Giornaliero!O163</f>
        <v>0</v>
      </c>
      <c r="O151">
        <f>Progressivo_Giornaliero!P163</f>
        <v>0</v>
      </c>
      <c r="P151">
        <f>Progressivo_Giornaliero!Q163</f>
        <v>0</v>
      </c>
      <c r="Q151">
        <f>Progressivo_Giornaliero!R163</f>
        <v>2</v>
      </c>
      <c r="R151">
        <f>Progressivo_Giornaliero!S163</f>
        <v>0</v>
      </c>
      <c r="S151">
        <f>Progressivo_Giornaliero!T163</f>
        <v>0</v>
      </c>
      <c r="T151">
        <f>Progressivo_Giornaliero!U163</f>
        <v>0</v>
      </c>
      <c r="U151">
        <f>Progressivo_Giornaliero!V163</f>
        <v>0</v>
      </c>
      <c r="V151">
        <f>Progressivo_Giornaliero!W163</f>
        <v>0</v>
      </c>
      <c r="W151">
        <f>Progressivo_Giornaliero!X163</f>
        <v>163.85</v>
      </c>
      <c r="X151">
        <f>Progressivo_Giornaliero!Y163</f>
        <v>0</v>
      </c>
      <c r="Y151">
        <f>Progressivo_Giornaliero!Z163</f>
        <v>178.61</v>
      </c>
    </row>
    <row r="152" spans="1:25">
      <c r="A152" t="str">
        <f>MID(Progressivo_Giornaliero!C164,5,30)</f>
        <v>ROMANO DI L. XPRESS</v>
      </c>
      <c r="B152" t="str">
        <f>Progressivo_Giornaliero!B164</f>
        <v>AREA XPRESS</v>
      </c>
      <c r="C152">
        <f>Progressivo_Giornaliero!D164</f>
        <v>2985.04</v>
      </c>
      <c r="D152">
        <f>Progressivo_Giornaliero!E164</f>
        <v>1670.99</v>
      </c>
      <c r="E152">
        <f>Progressivo_Giornaliero!F164</f>
        <v>1314.05</v>
      </c>
      <c r="F152">
        <f>Progressivo_Giornaliero!G164</f>
        <v>185</v>
      </c>
      <c r="G152">
        <f>Progressivo_Giornaliero!H164</f>
        <v>188</v>
      </c>
      <c r="H152">
        <f>Progressivo_Giornaliero!I164</f>
        <v>-3</v>
      </c>
      <c r="I152">
        <f>Progressivo_Giornaliero!J164</f>
        <v>641.69000000000005</v>
      </c>
      <c r="J152">
        <f>Progressivo_Giornaliero!K164</f>
        <v>249.95</v>
      </c>
      <c r="K152">
        <f>Progressivo_Giornaliero!L164</f>
        <v>137.45599999999999</v>
      </c>
      <c r="L152">
        <f>Progressivo_Giornaliero!M164</f>
        <v>73.75</v>
      </c>
      <c r="M152">
        <f>Progressivo_Giornaliero!N164</f>
        <v>44.900000000000013</v>
      </c>
      <c r="N152">
        <f>Progressivo_Giornaliero!O164</f>
        <v>0</v>
      </c>
      <c r="O152">
        <f>Progressivo_Giornaliero!P164</f>
        <v>0</v>
      </c>
      <c r="P152">
        <f>Progressivo_Giornaliero!Q164</f>
        <v>0</v>
      </c>
      <c r="Q152">
        <f>Progressivo_Giornaliero!R164</f>
        <v>3</v>
      </c>
      <c r="R152">
        <f>Progressivo_Giornaliero!S164</f>
        <v>0</v>
      </c>
      <c r="S152">
        <f>Progressivo_Giornaliero!T164</f>
        <v>0</v>
      </c>
      <c r="T152">
        <f>Progressivo_Giornaliero!U164</f>
        <v>0</v>
      </c>
      <c r="U152">
        <f>Progressivo_Giornaliero!V164</f>
        <v>0</v>
      </c>
      <c r="V152">
        <f>Progressivo_Giornaliero!W164</f>
        <v>0</v>
      </c>
      <c r="W152">
        <f>Progressivo_Giornaliero!X164</f>
        <v>0</v>
      </c>
      <c r="X152">
        <f>Progressivo_Giornaliero!Y164</f>
        <v>0</v>
      </c>
      <c r="Y152">
        <f>Progressivo_Giornaliero!Z164</f>
        <v>116.34</v>
      </c>
    </row>
    <row r="153" spans="1:25">
      <c r="A153" t="str">
        <f>MID(Progressivo_Giornaliero!C165,5,30)</f>
        <v>ANZANO XPRESS</v>
      </c>
      <c r="B153" t="str">
        <f>Progressivo_Giornaliero!B165</f>
        <v>AREA XPRESS</v>
      </c>
      <c r="C153">
        <f>Progressivo_Giornaliero!D165</f>
        <v>2857.04</v>
      </c>
      <c r="D153">
        <f>Progressivo_Giornaliero!E165</f>
        <v>0</v>
      </c>
      <c r="E153">
        <f>Progressivo_Giornaliero!F165</f>
        <v>2857.04</v>
      </c>
      <c r="F153">
        <f>Progressivo_Giornaliero!G165</f>
        <v>30</v>
      </c>
      <c r="G153">
        <f>Progressivo_Giornaliero!H165</f>
        <v>0</v>
      </c>
      <c r="H153">
        <f>Progressivo_Giornaliero!I165</f>
        <v>30</v>
      </c>
      <c r="I153">
        <f>Progressivo_Giornaliero!J165</f>
        <v>197.34000000000009</v>
      </c>
      <c r="J153">
        <f>Progressivo_Giornaliero!K165</f>
        <v>0</v>
      </c>
      <c r="K153">
        <f>Progressivo_Giornaliero!L165</f>
        <v>0</v>
      </c>
      <c r="L153">
        <f>Progressivo_Giornaliero!M165</f>
        <v>48.34</v>
      </c>
      <c r="M153">
        <f>Progressivo_Giornaliero!N165</f>
        <v>31.63</v>
      </c>
      <c r="N153">
        <f>Progressivo_Giornaliero!O165</f>
        <v>0</v>
      </c>
      <c r="O153">
        <f>Progressivo_Giornaliero!P165</f>
        <v>0</v>
      </c>
      <c r="P153">
        <f>Progressivo_Giornaliero!Q165</f>
        <v>0</v>
      </c>
      <c r="Q153">
        <f>Progressivo_Giornaliero!R165</f>
        <v>2</v>
      </c>
      <c r="R153">
        <f>Progressivo_Giornaliero!S165</f>
        <v>0</v>
      </c>
      <c r="S153">
        <f>Progressivo_Giornaliero!T165</f>
        <v>0</v>
      </c>
      <c r="T153">
        <f>Progressivo_Giornaliero!U165</f>
        <v>0</v>
      </c>
      <c r="U153">
        <f>Progressivo_Giornaliero!V165</f>
        <v>0</v>
      </c>
      <c r="V153">
        <f>Progressivo_Giornaliero!W165</f>
        <v>0</v>
      </c>
      <c r="W153">
        <f>Progressivo_Giornaliero!X165</f>
        <v>0</v>
      </c>
      <c r="X153">
        <f>Progressivo_Giornaliero!Y165</f>
        <v>0</v>
      </c>
      <c r="Y153">
        <f>Progressivo_Giornaliero!Z165</f>
        <v>162.19999999999999</v>
      </c>
    </row>
    <row r="154" spans="1:25">
      <c r="A154" t="str">
        <f>MID(Progressivo_Giornaliero!C166,5,30)</f>
        <v>VAPRIO D’ADDA XPRESS</v>
      </c>
      <c r="B154" t="str">
        <f>Progressivo_Giornaliero!B166</f>
        <v>AREA XPRESS</v>
      </c>
      <c r="C154">
        <f>Progressivo_Giornaliero!D166</f>
        <v>2344.860000000001</v>
      </c>
      <c r="D154">
        <f>Progressivo_Giornaliero!E166</f>
        <v>0</v>
      </c>
      <c r="E154">
        <f>Progressivo_Giornaliero!F166</f>
        <v>2344.860000000001</v>
      </c>
      <c r="F154">
        <f>Progressivo_Giornaliero!G166</f>
        <v>152</v>
      </c>
      <c r="G154">
        <f>Progressivo_Giornaliero!H166</f>
        <v>0</v>
      </c>
      <c r="H154">
        <f>Progressivo_Giornaliero!I166</f>
        <v>152</v>
      </c>
      <c r="I154">
        <f>Progressivo_Giornaliero!J166</f>
        <v>224.55</v>
      </c>
      <c r="J154">
        <f>Progressivo_Giornaliero!K166</f>
        <v>94.96</v>
      </c>
      <c r="K154">
        <f>Progressivo_Giornaliero!L166</f>
        <v>54.90058556701031</v>
      </c>
      <c r="L154">
        <f>Progressivo_Giornaliero!M166</f>
        <v>20.49</v>
      </c>
      <c r="M154">
        <f>Progressivo_Giornaliero!N166</f>
        <v>16.440000000000001</v>
      </c>
      <c r="N154">
        <f>Progressivo_Giornaliero!O166</f>
        <v>0</v>
      </c>
      <c r="O154">
        <f>Progressivo_Giornaliero!P166</f>
        <v>0</v>
      </c>
      <c r="P154">
        <f>Progressivo_Giornaliero!Q166</f>
        <v>0</v>
      </c>
      <c r="Q154">
        <f>Progressivo_Giornaliero!R166</f>
        <v>1</v>
      </c>
      <c r="R154">
        <f>Progressivo_Giornaliero!S166</f>
        <v>0</v>
      </c>
      <c r="S154">
        <f>Progressivo_Giornaliero!T166</f>
        <v>0</v>
      </c>
      <c r="T154">
        <f>Progressivo_Giornaliero!U166</f>
        <v>0</v>
      </c>
      <c r="U154">
        <f>Progressivo_Giornaliero!V166</f>
        <v>0</v>
      </c>
      <c r="V154">
        <f>Progressivo_Giornaliero!W166</f>
        <v>0</v>
      </c>
      <c r="W154">
        <f>Progressivo_Giornaliero!X166</f>
        <v>0</v>
      </c>
      <c r="X154">
        <f>Progressivo_Giornaliero!Y166</f>
        <v>0</v>
      </c>
      <c r="Y154">
        <f>Progressivo_Giornaliero!Z166</f>
        <v>125.37</v>
      </c>
    </row>
    <row r="155" spans="1:25">
      <c r="A155" t="str">
        <f>MID(Progressivo_Giornaliero!C167,5,30)</f>
        <v>VERCELLI XPRESS</v>
      </c>
      <c r="B155" t="str">
        <f>Progressivo_Giornaliero!B167</f>
        <v>AREA XPRESS</v>
      </c>
      <c r="C155">
        <f>Progressivo_Giornaliero!D167</f>
        <v>2118.099999999999</v>
      </c>
      <c r="D155">
        <f>Progressivo_Giornaliero!E167</f>
        <v>4072.2599999999989</v>
      </c>
      <c r="E155">
        <f>Progressivo_Giornaliero!F167</f>
        <v>-1954.1599999999989</v>
      </c>
      <c r="F155">
        <f>Progressivo_Giornaliero!G167</f>
        <v>157</v>
      </c>
      <c r="G155">
        <f>Progressivo_Giornaliero!H167</f>
        <v>194</v>
      </c>
      <c r="H155">
        <f>Progressivo_Giornaliero!I167</f>
        <v>-37</v>
      </c>
      <c r="I155">
        <f>Progressivo_Giornaliero!J167</f>
        <v>312.11999999999989</v>
      </c>
      <c r="J155">
        <f>Progressivo_Giornaliero!K167</f>
        <v>81.97</v>
      </c>
      <c r="K155">
        <f>Progressivo_Giornaliero!L167</f>
        <v>44.348305154639178</v>
      </c>
      <c r="L155">
        <f>Progressivo_Giornaliero!M167</f>
        <v>36.880000000000003</v>
      </c>
      <c r="M155">
        <f>Progressivo_Giornaliero!N167</f>
        <v>25.66</v>
      </c>
      <c r="N155">
        <f>Progressivo_Giornaliero!O167</f>
        <v>0</v>
      </c>
      <c r="O155">
        <f>Progressivo_Giornaliero!P167</f>
        <v>0</v>
      </c>
      <c r="P155">
        <f>Progressivo_Giornaliero!Q167</f>
        <v>0</v>
      </c>
      <c r="Q155">
        <f>Progressivo_Giornaliero!R167</f>
        <v>2</v>
      </c>
      <c r="R155">
        <f>Progressivo_Giornaliero!S167</f>
        <v>0</v>
      </c>
      <c r="S155">
        <f>Progressivo_Giornaliero!T167</f>
        <v>0</v>
      </c>
      <c r="T155">
        <f>Progressivo_Giornaliero!U167</f>
        <v>0</v>
      </c>
      <c r="U155">
        <f>Progressivo_Giornaliero!V167</f>
        <v>0</v>
      </c>
      <c r="V155">
        <f>Progressivo_Giornaliero!W167</f>
        <v>0</v>
      </c>
      <c r="W155">
        <f>Progressivo_Giornaliero!X167</f>
        <v>274.44</v>
      </c>
      <c r="X155">
        <f>Progressivo_Giornaliero!Y167</f>
        <v>265.45999999999998</v>
      </c>
      <c r="Y155">
        <f>Progressivo_Giornaliero!Z167</f>
        <v>103.56</v>
      </c>
    </row>
    <row r="156" spans="1:25">
      <c r="A156" t="str">
        <f>MID(Progressivo_Giornaliero!C168,5,30)</f>
        <v>PARMA SMART</v>
      </c>
      <c r="B156" t="str">
        <f>Progressivo_Giornaliero!B168</f>
        <v>AREA SMART</v>
      </c>
      <c r="C156">
        <f>Progressivo_Giornaliero!D168</f>
        <v>1872.03</v>
      </c>
      <c r="D156">
        <f>Progressivo_Giornaliero!E168</f>
        <v>2091.35</v>
      </c>
      <c r="E156">
        <f>Progressivo_Giornaliero!F168</f>
        <v>-219.31999999999971</v>
      </c>
      <c r="F156">
        <f>Progressivo_Giornaliero!G168</f>
        <v>210</v>
      </c>
      <c r="G156">
        <f>Progressivo_Giornaliero!H168</f>
        <v>241</v>
      </c>
      <c r="H156">
        <f>Progressivo_Giornaliero!I168</f>
        <v>-31</v>
      </c>
      <c r="I156">
        <f>Progressivo_Giornaliero!J168</f>
        <v>378.4</v>
      </c>
      <c r="J156">
        <f>Progressivo_Giornaliero!K168</f>
        <v>259.98</v>
      </c>
      <c r="K156">
        <f>Progressivo_Giornaliero!L168</f>
        <v>140.65722061855669</v>
      </c>
      <c r="L156">
        <f>Progressivo_Giornaliero!M168</f>
        <v>94.249999999999986</v>
      </c>
      <c r="M156">
        <f>Progressivo_Giornaliero!N168</f>
        <v>68.84</v>
      </c>
      <c r="N156">
        <f>Progressivo_Giornaliero!O168</f>
        <v>0</v>
      </c>
      <c r="O156">
        <f>Progressivo_Giornaliero!P168</f>
        <v>1</v>
      </c>
      <c r="P156">
        <f>Progressivo_Giornaliero!Q168</f>
        <v>1</v>
      </c>
      <c r="Q156">
        <f>Progressivo_Giornaliero!R168</f>
        <v>3</v>
      </c>
      <c r="R156">
        <f>Progressivo_Giornaliero!S168</f>
        <v>0</v>
      </c>
      <c r="S156">
        <f>Progressivo_Giornaliero!T168</f>
        <v>0</v>
      </c>
      <c r="T156">
        <f>Progressivo_Giornaliero!U168</f>
        <v>0</v>
      </c>
      <c r="U156">
        <f>Progressivo_Giornaliero!V168</f>
        <v>0</v>
      </c>
      <c r="V156">
        <f>Progressivo_Giornaliero!W168</f>
        <v>0</v>
      </c>
      <c r="W156">
        <f>Progressivo_Giornaliero!X168</f>
        <v>0</v>
      </c>
      <c r="X156">
        <f>Progressivo_Giornaliero!Y168</f>
        <v>0</v>
      </c>
      <c r="Y156">
        <f>Progressivo_Giornaliero!Z168</f>
        <v>210.58</v>
      </c>
    </row>
    <row r="157" spans="1:25">
      <c r="A157" t="str">
        <f>MID(Progressivo_Giornaliero!C169,5,30)</f>
        <v>REGGIO EMILIA SMART</v>
      </c>
      <c r="B157" t="str">
        <f>Progressivo_Giornaliero!B169</f>
        <v>AREA SMART</v>
      </c>
      <c r="C157">
        <f>Progressivo_Giornaliero!D169</f>
        <v>1399.55</v>
      </c>
      <c r="D157">
        <f>Progressivo_Giornaliero!E169</f>
        <v>2027.58</v>
      </c>
      <c r="E157">
        <f>Progressivo_Giornaliero!F169</f>
        <v>-628.03</v>
      </c>
      <c r="F157">
        <f>Progressivo_Giornaliero!G169</f>
        <v>110</v>
      </c>
      <c r="G157">
        <f>Progressivo_Giornaliero!H169</f>
        <v>216</v>
      </c>
      <c r="H157">
        <f>Progressivo_Giornaliero!I169</f>
        <v>-106</v>
      </c>
      <c r="I157">
        <f>Progressivo_Giornaliero!J169</f>
        <v>221.09</v>
      </c>
      <c r="J157">
        <f>Progressivo_Giornaliero!K169</f>
        <v>39.99</v>
      </c>
      <c r="K157">
        <f>Progressivo_Giornaliero!L169</f>
        <v>21.634538342482259</v>
      </c>
      <c r="L157">
        <f>Progressivo_Giornaliero!M169</f>
        <v>55.72</v>
      </c>
      <c r="M157">
        <f>Progressivo_Giornaliero!N169</f>
        <v>37.040000000000013</v>
      </c>
      <c r="N157">
        <f>Progressivo_Giornaliero!O169</f>
        <v>0</v>
      </c>
      <c r="O157">
        <f>Progressivo_Giornaliero!P169</f>
        <v>0</v>
      </c>
      <c r="P157">
        <f>Progressivo_Giornaliero!Q169</f>
        <v>0</v>
      </c>
      <c r="Q157">
        <f>Progressivo_Giornaliero!R169</f>
        <v>2</v>
      </c>
      <c r="R157">
        <f>Progressivo_Giornaliero!S169</f>
        <v>0</v>
      </c>
      <c r="S157">
        <f>Progressivo_Giornaliero!T169</f>
        <v>0</v>
      </c>
      <c r="T157">
        <f>Progressivo_Giornaliero!U169</f>
        <v>0</v>
      </c>
      <c r="U157">
        <f>Progressivo_Giornaliero!V169</f>
        <v>0</v>
      </c>
      <c r="V157">
        <f>Progressivo_Giornaliero!W169</f>
        <v>0</v>
      </c>
      <c r="W157">
        <f>Progressivo_Giornaliero!X169</f>
        <v>0</v>
      </c>
      <c r="X157">
        <f>Progressivo_Giornaliero!Y169</f>
        <v>0</v>
      </c>
      <c r="Y157">
        <f>Progressivo_Giornaliero!Z169</f>
        <v>302.42000000000007</v>
      </c>
    </row>
    <row r="158" spans="1:25">
      <c r="A158" t="str">
        <f>MID(Progressivo_Giornaliero!C170,5,30)</f>
        <v>FORLI</v>
      </c>
      <c r="B158" t="str">
        <f>Progressivo_Giornaliero!B170</f>
        <v>AREA 4 - Centro &amp; Sardegna</v>
      </c>
      <c r="C158">
        <f>Progressivo_Giornaliero!D170</f>
        <v>0</v>
      </c>
      <c r="D158">
        <f>Progressivo_Giornaliero!E170</f>
        <v>11692.69999999999</v>
      </c>
      <c r="E158">
        <f>Progressivo_Giornaliero!F170</f>
        <v>-11692.69999999999</v>
      </c>
      <c r="F158">
        <f>Progressivo_Giornaliero!G170</f>
        <v>0</v>
      </c>
      <c r="G158">
        <f>Progressivo_Giornaliero!H170</f>
        <v>0</v>
      </c>
      <c r="H158">
        <f>Progressivo_Giornaliero!I170</f>
        <v>0</v>
      </c>
      <c r="I158">
        <f>Progressivo_Giornaliero!J170</f>
        <v>0</v>
      </c>
      <c r="J158">
        <f>Progressivo_Giornaliero!K170</f>
        <v>0</v>
      </c>
      <c r="K158">
        <f>Progressivo_Giornaliero!L170</f>
        <v>0</v>
      </c>
      <c r="L158">
        <f>Progressivo_Giornaliero!M170</f>
        <v>0</v>
      </c>
      <c r="M158">
        <f>Progressivo_Giornaliero!N170</f>
        <v>0</v>
      </c>
      <c r="N158">
        <f>Progressivo_Giornaliero!O170</f>
        <v>0</v>
      </c>
      <c r="O158">
        <f>Progressivo_Giornaliero!P170</f>
        <v>0</v>
      </c>
      <c r="P158">
        <f>Progressivo_Giornaliero!Q170</f>
        <v>0</v>
      </c>
      <c r="Q158">
        <f>Progressivo_Giornaliero!R170</f>
        <v>0</v>
      </c>
      <c r="R158">
        <f>Progressivo_Giornaliero!S170</f>
        <v>0</v>
      </c>
      <c r="S158">
        <f>Progressivo_Giornaliero!T170</f>
        <v>0</v>
      </c>
      <c r="T158">
        <f>Progressivo_Giornaliero!U170</f>
        <v>0</v>
      </c>
      <c r="U158">
        <f>Progressivo_Giornaliero!V170</f>
        <v>0</v>
      </c>
      <c r="V158">
        <f>Progressivo_Giornaliero!W170</f>
        <v>0</v>
      </c>
      <c r="W158">
        <f>Progressivo_Giornaliero!X170</f>
        <v>0</v>
      </c>
      <c r="X158">
        <f>Progressivo_Giornaliero!Y170</f>
        <v>0</v>
      </c>
      <c r="Y158">
        <f>Progressivo_Giornaliero!Z170</f>
        <v>0</v>
      </c>
    </row>
    <row r="159" spans="1:25">
      <c r="A159" t="str">
        <f>MID(Progressivo_Giornaliero!C171,5,30)</f>
        <v>PESARO</v>
      </c>
      <c r="B159" t="str">
        <f>Progressivo_Giornaliero!B171</f>
        <v>AREA 4 - Centro &amp; Sardegna</v>
      </c>
      <c r="C159">
        <f>Progressivo_Giornaliero!D171</f>
        <v>0</v>
      </c>
      <c r="D159">
        <f>Progressivo_Giornaliero!E171</f>
        <v>14135.95</v>
      </c>
      <c r="E159">
        <f>Progressivo_Giornaliero!F171</f>
        <v>-14135.95</v>
      </c>
      <c r="F159">
        <f>Progressivo_Giornaliero!G171</f>
        <v>0</v>
      </c>
      <c r="G159">
        <f>Progressivo_Giornaliero!H171</f>
        <v>0</v>
      </c>
      <c r="H159">
        <f>Progressivo_Giornaliero!I171</f>
        <v>0</v>
      </c>
      <c r="I159">
        <f>Progressivo_Giornaliero!J171</f>
        <v>0</v>
      </c>
      <c r="J159">
        <f>Progressivo_Giornaliero!K171</f>
        <v>0</v>
      </c>
      <c r="K159">
        <f>Progressivo_Giornaliero!L171</f>
        <v>0</v>
      </c>
      <c r="L159">
        <f>Progressivo_Giornaliero!M171</f>
        <v>0</v>
      </c>
      <c r="M159">
        <f>Progressivo_Giornaliero!N171</f>
        <v>0</v>
      </c>
      <c r="N159">
        <f>Progressivo_Giornaliero!O171</f>
        <v>0</v>
      </c>
      <c r="O159">
        <f>Progressivo_Giornaliero!P171</f>
        <v>0</v>
      </c>
      <c r="P159">
        <f>Progressivo_Giornaliero!Q171</f>
        <v>0</v>
      </c>
      <c r="Q159">
        <f>Progressivo_Giornaliero!R171</f>
        <v>0</v>
      </c>
      <c r="R159">
        <f>Progressivo_Giornaliero!S171</f>
        <v>0</v>
      </c>
      <c r="S159">
        <f>Progressivo_Giornaliero!T171</f>
        <v>0</v>
      </c>
      <c r="T159">
        <f>Progressivo_Giornaliero!U171</f>
        <v>0</v>
      </c>
      <c r="U159">
        <f>Progressivo_Giornaliero!V171</f>
        <v>0</v>
      </c>
      <c r="V159">
        <f>Progressivo_Giornaliero!W171</f>
        <v>0</v>
      </c>
      <c r="W159">
        <f>Progressivo_Giornaliero!X171</f>
        <v>0</v>
      </c>
      <c r="X159">
        <f>Progressivo_Giornaliero!Y171</f>
        <v>0</v>
      </c>
      <c r="Y159">
        <f>Progressivo_Giornaliero!Z171</f>
        <v>0</v>
      </c>
    </row>
    <row r="160" spans="1:25">
      <c r="A160" t="str">
        <f>MID(Progressivo_Giornaliero!C173,5,30)</f>
        <v>ROMA CASETTA MATTEI XPRS</v>
      </c>
      <c r="B160" t="str">
        <f>Progressivo_Giornaliero!B173</f>
        <v>AREA XPRESS</v>
      </c>
      <c r="C160">
        <f>Progressivo_Giornaliero!D173</f>
        <v>0</v>
      </c>
      <c r="D160">
        <f>Progressivo_Giornaliero!E173</f>
        <v>0</v>
      </c>
      <c r="E160">
        <f>Progressivo_Giornaliero!F173</f>
        <v>0</v>
      </c>
      <c r="F160">
        <f>Progressivo_Giornaliero!G173</f>
        <v>0</v>
      </c>
      <c r="G160">
        <f>Progressivo_Giornaliero!H173</f>
        <v>0</v>
      </c>
      <c r="H160">
        <f>Progressivo_Giornaliero!I173</f>
        <v>0</v>
      </c>
      <c r="I160">
        <f>Progressivo_Giornaliero!J173</f>
        <v>0</v>
      </c>
      <c r="J160">
        <f>Progressivo_Giornaliero!K173</f>
        <v>0</v>
      </c>
      <c r="K160">
        <f>Progressivo_Giornaliero!L173</f>
        <v>0</v>
      </c>
      <c r="L160">
        <f>Progressivo_Giornaliero!M173</f>
        <v>0</v>
      </c>
      <c r="M160">
        <f>Progressivo_Giornaliero!N173</f>
        <v>0</v>
      </c>
      <c r="N160">
        <f>Progressivo_Giornaliero!O173</f>
        <v>0</v>
      </c>
      <c r="O160">
        <f>Progressivo_Giornaliero!P173</f>
        <v>0</v>
      </c>
      <c r="P160">
        <f>Progressivo_Giornaliero!Q173</f>
        <v>0</v>
      </c>
      <c r="Q160">
        <f>Progressivo_Giornaliero!R173</f>
        <v>0</v>
      </c>
      <c r="R160">
        <f>Progressivo_Giornaliero!S173</f>
        <v>0</v>
      </c>
      <c r="S160">
        <f>Progressivo_Giornaliero!T173</f>
        <v>0</v>
      </c>
      <c r="T160">
        <f>Progressivo_Giornaliero!U173</f>
        <v>0</v>
      </c>
      <c r="U160">
        <f>Progressivo_Giornaliero!V173</f>
        <v>0</v>
      </c>
      <c r="V160">
        <f>Progressivo_Giornaliero!W173</f>
        <v>0</v>
      </c>
      <c r="W160">
        <f>Progressivo_Giornaliero!X173</f>
        <v>0</v>
      </c>
      <c r="X160">
        <f>Progressivo_Giornaliero!Y173</f>
        <v>0</v>
      </c>
      <c r="Y160">
        <f>Progressivo_Giornaliero!Z173</f>
        <v>0</v>
      </c>
    </row>
    <row r="161" spans="1:25">
      <c r="A161" t="str">
        <f>MID(Progressivo_Giornaliero!C174,5,30)</f>
        <v/>
      </c>
      <c r="B161">
        <f>Progressivo_Giornaliero!B174</f>
        <v>0</v>
      </c>
      <c r="C161">
        <f>Progressivo_Giornaliero!D174</f>
        <v>0</v>
      </c>
      <c r="D161">
        <f>Progressivo_Giornaliero!E174</f>
        <v>0</v>
      </c>
      <c r="E161">
        <f>Progressivo_Giornaliero!F174</f>
        <v>0</v>
      </c>
      <c r="F161">
        <f>Progressivo_Giornaliero!G174</f>
        <v>0</v>
      </c>
      <c r="G161">
        <f>Progressivo_Giornaliero!H174</f>
        <v>0</v>
      </c>
      <c r="H161">
        <f>Progressivo_Giornaliero!I174</f>
        <v>0</v>
      </c>
      <c r="I161">
        <f>Progressivo_Giornaliero!J174</f>
        <v>0</v>
      </c>
      <c r="J161">
        <f>Progressivo_Giornaliero!K174</f>
        <v>0</v>
      </c>
      <c r="K161">
        <f>Progressivo_Giornaliero!L174</f>
        <v>0</v>
      </c>
      <c r="L161">
        <f>Progressivo_Giornaliero!M174</f>
        <v>0</v>
      </c>
      <c r="M161">
        <f>Progressivo_Giornaliero!N174</f>
        <v>0</v>
      </c>
      <c r="N161">
        <f>Progressivo_Giornaliero!O174</f>
        <v>0</v>
      </c>
      <c r="O161">
        <f>Progressivo_Giornaliero!P174</f>
        <v>0</v>
      </c>
      <c r="P161">
        <f>Progressivo_Giornaliero!Q174</f>
        <v>0</v>
      </c>
      <c r="Q161">
        <f>Progressivo_Giornaliero!R174</f>
        <v>0</v>
      </c>
      <c r="R161">
        <f>Progressivo_Giornaliero!S174</f>
        <v>0</v>
      </c>
      <c r="S161">
        <f>Progressivo_Giornaliero!T174</f>
        <v>0</v>
      </c>
      <c r="T161">
        <f>Progressivo_Giornaliero!U174</f>
        <v>0</v>
      </c>
      <c r="U161">
        <f>Progressivo_Giornaliero!V174</f>
        <v>0</v>
      </c>
      <c r="V161">
        <f>Progressivo_Giornaliero!W174</f>
        <v>0</v>
      </c>
      <c r="W161">
        <f>Progressivo_Giornaliero!X174</f>
        <v>0</v>
      </c>
      <c r="X161">
        <f>Progressivo_Giornaliero!Y174</f>
        <v>0</v>
      </c>
      <c r="Y161">
        <f>Progressivo_Giornaliero!Z174</f>
        <v>0</v>
      </c>
    </row>
    <row r="162" spans="1:25">
      <c r="A162" t="str">
        <f>MID(Progressivo_Giornaliero!C175,5,30)</f>
        <v/>
      </c>
      <c r="B162">
        <f>Progressivo_Giornaliero!B175</f>
        <v>0</v>
      </c>
      <c r="C162">
        <f>Progressivo_Giornaliero!D175</f>
        <v>0</v>
      </c>
      <c r="D162">
        <f>Progressivo_Giornaliero!E175</f>
        <v>0</v>
      </c>
      <c r="E162">
        <f>Progressivo_Giornaliero!F175</f>
        <v>0</v>
      </c>
      <c r="F162">
        <f>Progressivo_Giornaliero!G175</f>
        <v>0</v>
      </c>
      <c r="G162">
        <f>Progressivo_Giornaliero!H175</f>
        <v>0</v>
      </c>
      <c r="H162">
        <f>Progressivo_Giornaliero!I175</f>
        <v>0</v>
      </c>
      <c r="I162">
        <f>Progressivo_Giornaliero!J175</f>
        <v>0</v>
      </c>
      <c r="J162">
        <f>Progressivo_Giornaliero!K175</f>
        <v>0</v>
      </c>
      <c r="K162">
        <f>Progressivo_Giornaliero!L175</f>
        <v>0</v>
      </c>
      <c r="L162">
        <f>Progressivo_Giornaliero!M175</f>
        <v>0</v>
      </c>
      <c r="M162">
        <f>Progressivo_Giornaliero!N175</f>
        <v>0</v>
      </c>
      <c r="N162">
        <f>Progressivo_Giornaliero!O175</f>
        <v>0</v>
      </c>
      <c r="O162">
        <f>Progressivo_Giornaliero!P175</f>
        <v>0</v>
      </c>
      <c r="P162">
        <f>Progressivo_Giornaliero!Q175</f>
        <v>0</v>
      </c>
      <c r="Q162">
        <f>Progressivo_Giornaliero!R175</f>
        <v>0</v>
      </c>
      <c r="R162">
        <f>Progressivo_Giornaliero!S175</f>
        <v>0</v>
      </c>
      <c r="S162">
        <f>Progressivo_Giornaliero!T175</f>
        <v>0</v>
      </c>
      <c r="T162">
        <f>Progressivo_Giornaliero!U175</f>
        <v>0</v>
      </c>
      <c r="U162">
        <f>Progressivo_Giornaliero!V175</f>
        <v>0</v>
      </c>
      <c r="V162">
        <f>Progressivo_Giornaliero!W175</f>
        <v>0</v>
      </c>
      <c r="W162">
        <f>Progressivo_Giornaliero!X175</f>
        <v>0</v>
      </c>
      <c r="X162">
        <f>Progressivo_Giornaliero!Y175</f>
        <v>0</v>
      </c>
      <c r="Y162">
        <f>Progressivo_Giornaliero!Z175</f>
        <v>0</v>
      </c>
    </row>
    <row r="163" spans="1:25">
      <c r="A163" t="str">
        <f>MID(Progressivo_Giornaliero!C176,5,30)</f>
        <v/>
      </c>
      <c r="B163">
        <f>Progressivo_Giornaliero!B176</f>
        <v>0</v>
      </c>
      <c r="C163">
        <f>Progressivo_Giornaliero!D176</f>
        <v>0</v>
      </c>
      <c r="D163">
        <f>Progressivo_Giornaliero!E176</f>
        <v>0</v>
      </c>
      <c r="E163">
        <f>Progressivo_Giornaliero!F176</f>
        <v>0</v>
      </c>
      <c r="F163">
        <f>Progressivo_Giornaliero!G176</f>
        <v>0</v>
      </c>
      <c r="G163">
        <f>Progressivo_Giornaliero!H176</f>
        <v>0</v>
      </c>
      <c r="H163">
        <f>Progressivo_Giornaliero!I176</f>
        <v>0</v>
      </c>
      <c r="I163">
        <f>Progressivo_Giornaliero!J176</f>
        <v>0</v>
      </c>
      <c r="J163">
        <f>Progressivo_Giornaliero!K176</f>
        <v>0</v>
      </c>
      <c r="K163">
        <f>Progressivo_Giornaliero!L176</f>
        <v>0</v>
      </c>
      <c r="L163">
        <f>Progressivo_Giornaliero!M176</f>
        <v>0</v>
      </c>
      <c r="M163">
        <f>Progressivo_Giornaliero!N176</f>
        <v>0</v>
      </c>
      <c r="N163">
        <f>Progressivo_Giornaliero!O176</f>
        <v>0</v>
      </c>
      <c r="O163">
        <f>Progressivo_Giornaliero!P176</f>
        <v>0</v>
      </c>
      <c r="P163">
        <f>Progressivo_Giornaliero!Q176</f>
        <v>0</v>
      </c>
      <c r="Q163">
        <f>Progressivo_Giornaliero!R176</f>
        <v>0</v>
      </c>
      <c r="R163">
        <f>Progressivo_Giornaliero!S176</f>
        <v>0</v>
      </c>
      <c r="S163">
        <f>Progressivo_Giornaliero!T176</f>
        <v>0</v>
      </c>
      <c r="T163">
        <f>Progressivo_Giornaliero!U176</f>
        <v>0</v>
      </c>
      <c r="U163">
        <f>Progressivo_Giornaliero!V176</f>
        <v>0</v>
      </c>
      <c r="V163">
        <f>Progressivo_Giornaliero!W176</f>
        <v>0</v>
      </c>
      <c r="W163">
        <f>Progressivo_Giornaliero!X176</f>
        <v>0</v>
      </c>
      <c r="X163">
        <f>Progressivo_Giornaliero!Y176</f>
        <v>0</v>
      </c>
      <c r="Y163">
        <f>Progressivo_Giornaliero!Z176</f>
        <v>0</v>
      </c>
    </row>
    <row r="164" spans="1:25">
      <c r="A164" t="str">
        <f>MID(Progressivo_Giornaliero!C177,5,30)</f>
        <v/>
      </c>
      <c r="B164">
        <f>Progressivo_Giornaliero!B177</f>
        <v>0</v>
      </c>
      <c r="C164">
        <f>Progressivo_Giornaliero!D177</f>
        <v>0</v>
      </c>
      <c r="D164">
        <f>Progressivo_Giornaliero!E177</f>
        <v>0</v>
      </c>
      <c r="E164">
        <f>Progressivo_Giornaliero!F177</f>
        <v>0</v>
      </c>
      <c r="F164">
        <f>Progressivo_Giornaliero!G177</f>
        <v>0</v>
      </c>
      <c r="G164">
        <f>Progressivo_Giornaliero!H177</f>
        <v>0</v>
      </c>
      <c r="H164">
        <f>Progressivo_Giornaliero!I177</f>
        <v>0</v>
      </c>
      <c r="I164">
        <f>Progressivo_Giornaliero!J177</f>
        <v>0</v>
      </c>
      <c r="J164">
        <f>Progressivo_Giornaliero!K177</f>
        <v>0</v>
      </c>
      <c r="K164">
        <f>Progressivo_Giornaliero!L177</f>
        <v>0</v>
      </c>
      <c r="L164">
        <f>Progressivo_Giornaliero!M177</f>
        <v>0</v>
      </c>
      <c r="M164">
        <f>Progressivo_Giornaliero!N177</f>
        <v>0</v>
      </c>
      <c r="N164">
        <f>Progressivo_Giornaliero!O177</f>
        <v>0</v>
      </c>
      <c r="O164">
        <f>Progressivo_Giornaliero!P177</f>
        <v>0</v>
      </c>
      <c r="P164">
        <f>Progressivo_Giornaliero!Q177</f>
        <v>0</v>
      </c>
      <c r="Q164">
        <f>Progressivo_Giornaliero!R177</f>
        <v>0</v>
      </c>
      <c r="R164">
        <f>Progressivo_Giornaliero!S177</f>
        <v>0</v>
      </c>
      <c r="S164">
        <f>Progressivo_Giornaliero!T177</f>
        <v>0</v>
      </c>
      <c r="T164">
        <f>Progressivo_Giornaliero!U177</f>
        <v>0</v>
      </c>
      <c r="U164">
        <f>Progressivo_Giornaliero!V177</f>
        <v>0</v>
      </c>
      <c r="V164">
        <f>Progressivo_Giornaliero!W177</f>
        <v>0</v>
      </c>
      <c r="W164">
        <f>Progressivo_Giornaliero!X177</f>
        <v>0</v>
      </c>
      <c r="X164">
        <f>Progressivo_Giornaliero!Y177</f>
        <v>0</v>
      </c>
      <c r="Y164">
        <f>Progressivo_Giornaliero!Z177</f>
        <v>0</v>
      </c>
    </row>
    <row r="165" spans="1:25">
      <c r="A165" t="str">
        <f>MID(Progressivo_Giornaliero!C178,5,30)</f>
        <v/>
      </c>
      <c r="B165">
        <f>Progressivo_Giornaliero!B178</f>
        <v>0</v>
      </c>
      <c r="C165">
        <f>Progressivo_Giornaliero!D178</f>
        <v>0</v>
      </c>
      <c r="D165">
        <f>Progressivo_Giornaliero!E178</f>
        <v>0</v>
      </c>
      <c r="E165">
        <f>Progressivo_Giornaliero!F178</f>
        <v>0</v>
      </c>
      <c r="F165">
        <f>Progressivo_Giornaliero!G178</f>
        <v>0</v>
      </c>
      <c r="G165">
        <f>Progressivo_Giornaliero!H178</f>
        <v>0</v>
      </c>
      <c r="H165">
        <f>Progressivo_Giornaliero!I178</f>
        <v>0</v>
      </c>
      <c r="I165">
        <f>Progressivo_Giornaliero!J178</f>
        <v>0</v>
      </c>
      <c r="J165">
        <f>Progressivo_Giornaliero!K178</f>
        <v>0</v>
      </c>
      <c r="K165">
        <f>Progressivo_Giornaliero!L178</f>
        <v>0</v>
      </c>
      <c r="L165">
        <f>Progressivo_Giornaliero!M178</f>
        <v>0</v>
      </c>
      <c r="M165">
        <f>Progressivo_Giornaliero!N178</f>
        <v>0</v>
      </c>
      <c r="N165">
        <f>Progressivo_Giornaliero!O178</f>
        <v>0</v>
      </c>
      <c r="O165">
        <f>Progressivo_Giornaliero!P178</f>
        <v>0</v>
      </c>
      <c r="P165">
        <f>Progressivo_Giornaliero!Q178</f>
        <v>0</v>
      </c>
      <c r="Q165">
        <f>Progressivo_Giornaliero!R178</f>
        <v>0</v>
      </c>
      <c r="R165">
        <f>Progressivo_Giornaliero!S178</f>
        <v>0</v>
      </c>
      <c r="S165">
        <f>Progressivo_Giornaliero!T178</f>
        <v>0</v>
      </c>
      <c r="T165">
        <f>Progressivo_Giornaliero!U178</f>
        <v>0</v>
      </c>
      <c r="U165">
        <f>Progressivo_Giornaliero!V178</f>
        <v>0</v>
      </c>
      <c r="V165">
        <f>Progressivo_Giornaliero!W178</f>
        <v>0</v>
      </c>
      <c r="W165">
        <f>Progressivo_Giornaliero!X178</f>
        <v>0</v>
      </c>
      <c r="X165">
        <f>Progressivo_Giornaliero!Y178</f>
        <v>0</v>
      </c>
      <c r="Y165">
        <f>Progressivo_Giornaliero!Z178</f>
        <v>0</v>
      </c>
    </row>
    <row r="166" spans="1:25">
      <c r="A166" t="str">
        <f>MID(Progressivo_Giornaliero!C179,5,30)</f>
        <v/>
      </c>
      <c r="B166">
        <f>Progressivo_Giornaliero!B179</f>
        <v>0</v>
      </c>
      <c r="C166">
        <f>Progressivo_Giornaliero!D179</f>
        <v>0</v>
      </c>
      <c r="D166">
        <f>Progressivo_Giornaliero!E179</f>
        <v>0</v>
      </c>
      <c r="E166">
        <f>Progressivo_Giornaliero!F179</f>
        <v>0</v>
      </c>
      <c r="F166">
        <f>Progressivo_Giornaliero!G179</f>
        <v>0</v>
      </c>
      <c r="G166">
        <f>Progressivo_Giornaliero!H179</f>
        <v>0</v>
      </c>
      <c r="H166">
        <f>Progressivo_Giornaliero!I179</f>
        <v>0</v>
      </c>
      <c r="I166">
        <f>Progressivo_Giornaliero!J179</f>
        <v>0</v>
      </c>
      <c r="J166">
        <f>Progressivo_Giornaliero!K179</f>
        <v>0</v>
      </c>
      <c r="K166">
        <f>Progressivo_Giornaliero!L179</f>
        <v>0</v>
      </c>
      <c r="L166">
        <f>Progressivo_Giornaliero!M179</f>
        <v>0</v>
      </c>
      <c r="M166">
        <f>Progressivo_Giornaliero!N179</f>
        <v>0</v>
      </c>
      <c r="N166">
        <f>Progressivo_Giornaliero!O179</f>
        <v>0</v>
      </c>
      <c r="O166">
        <f>Progressivo_Giornaliero!P179</f>
        <v>0</v>
      </c>
      <c r="P166">
        <f>Progressivo_Giornaliero!Q179</f>
        <v>0</v>
      </c>
      <c r="Q166">
        <f>Progressivo_Giornaliero!R179</f>
        <v>0</v>
      </c>
      <c r="R166">
        <f>Progressivo_Giornaliero!S179</f>
        <v>0</v>
      </c>
      <c r="S166">
        <f>Progressivo_Giornaliero!T179</f>
        <v>0</v>
      </c>
      <c r="T166">
        <f>Progressivo_Giornaliero!U179</f>
        <v>0</v>
      </c>
      <c r="U166">
        <f>Progressivo_Giornaliero!V179</f>
        <v>0</v>
      </c>
      <c r="V166">
        <f>Progressivo_Giornaliero!W179</f>
        <v>0</v>
      </c>
      <c r="W166">
        <f>Progressivo_Giornaliero!X179</f>
        <v>0</v>
      </c>
      <c r="X166">
        <f>Progressivo_Giornaliero!Y179</f>
        <v>0</v>
      </c>
      <c r="Y166">
        <f>Progressivo_Giornaliero!Z179</f>
        <v>0</v>
      </c>
    </row>
    <row r="167" spans="1:25">
      <c r="A167" t="str">
        <f>MID(Progressivo_Giornaliero!C180,5,30)</f>
        <v/>
      </c>
      <c r="B167">
        <f>Progressivo_Giornaliero!B180</f>
        <v>0</v>
      </c>
      <c r="C167">
        <f>Progressivo_Giornaliero!D180</f>
        <v>0</v>
      </c>
      <c r="D167">
        <f>Progressivo_Giornaliero!E180</f>
        <v>0</v>
      </c>
      <c r="E167">
        <f>Progressivo_Giornaliero!F180</f>
        <v>0</v>
      </c>
      <c r="F167">
        <f>Progressivo_Giornaliero!G180</f>
        <v>0</v>
      </c>
      <c r="G167">
        <f>Progressivo_Giornaliero!H180</f>
        <v>0</v>
      </c>
      <c r="H167">
        <f>Progressivo_Giornaliero!I180</f>
        <v>0</v>
      </c>
      <c r="I167">
        <f>Progressivo_Giornaliero!J180</f>
        <v>0</v>
      </c>
      <c r="J167">
        <f>Progressivo_Giornaliero!K180</f>
        <v>0</v>
      </c>
      <c r="K167">
        <f>Progressivo_Giornaliero!L180</f>
        <v>0</v>
      </c>
      <c r="L167">
        <f>Progressivo_Giornaliero!M180</f>
        <v>0</v>
      </c>
      <c r="M167">
        <f>Progressivo_Giornaliero!N180</f>
        <v>0</v>
      </c>
      <c r="N167">
        <f>Progressivo_Giornaliero!O180</f>
        <v>0</v>
      </c>
      <c r="O167">
        <f>Progressivo_Giornaliero!P180</f>
        <v>0</v>
      </c>
      <c r="P167">
        <f>Progressivo_Giornaliero!Q180</f>
        <v>0</v>
      </c>
      <c r="Q167">
        <f>Progressivo_Giornaliero!R180</f>
        <v>0</v>
      </c>
      <c r="R167">
        <f>Progressivo_Giornaliero!S180</f>
        <v>0</v>
      </c>
      <c r="S167">
        <f>Progressivo_Giornaliero!T180</f>
        <v>0</v>
      </c>
      <c r="T167">
        <f>Progressivo_Giornaliero!U180</f>
        <v>0</v>
      </c>
      <c r="U167">
        <f>Progressivo_Giornaliero!V180</f>
        <v>0</v>
      </c>
      <c r="V167">
        <f>Progressivo_Giornaliero!W180</f>
        <v>0</v>
      </c>
      <c r="W167">
        <f>Progressivo_Giornaliero!X180</f>
        <v>0</v>
      </c>
      <c r="X167">
        <f>Progressivo_Giornaliero!Y180</f>
        <v>0</v>
      </c>
      <c r="Y167">
        <f>Progressivo_Giornaliero!Z180</f>
        <v>0</v>
      </c>
    </row>
    <row r="168" spans="1:25">
      <c r="A168" t="str">
        <f>MID(Progressivo_Giornaliero!C181,5,30)</f>
        <v/>
      </c>
      <c r="B168">
        <f>Progressivo_Giornaliero!B181</f>
        <v>0</v>
      </c>
      <c r="C168">
        <f>Progressivo_Giornaliero!D181</f>
        <v>0</v>
      </c>
      <c r="D168">
        <f>Progressivo_Giornaliero!E181</f>
        <v>0</v>
      </c>
      <c r="E168">
        <f>Progressivo_Giornaliero!F181</f>
        <v>0</v>
      </c>
      <c r="F168">
        <f>Progressivo_Giornaliero!G181</f>
        <v>0</v>
      </c>
      <c r="G168">
        <f>Progressivo_Giornaliero!H181</f>
        <v>0</v>
      </c>
      <c r="H168">
        <f>Progressivo_Giornaliero!I181</f>
        <v>0</v>
      </c>
      <c r="I168">
        <f>Progressivo_Giornaliero!J181</f>
        <v>0</v>
      </c>
      <c r="J168">
        <f>Progressivo_Giornaliero!K181</f>
        <v>0</v>
      </c>
      <c r="K168">
        <f>Progressivo_Giornaliero!L181</f>
        <v>0</v>
      </c>
      <c r="L168">
        <f>Progressivo_Giornaliero!M181</f>
        <v>0</v>
      </c>
      <c r="M168">
        <f>Progressivo_Giornaliero!N181</f>
        <v>0</v>
      </c>
      <c r="N168">
        <f>Progressivo_Giornaliero!O181</f>
        <v>0</v>
      </c>
      <c r="O168">
        <f>Progressivo_Giornaliero!P181</f>
        <v>0</v>
      </c>
      <c r="P168">
        <f>Progressivo_Giornaliero!Q181</f>
        <v>0</v>
      </c>
      <c r="Q168">
        <f>Progressivo_Giornaliero!R181</f>
        <v>0</v>
      </c>
      <c r="R168">
        <f>Progressivo_Giornaliero!S181</f>
        <v>0</v>
      </c>
      <c r="S168">
        <f>Progressivo_Giornaliero!T181</f>
        <v>0</v>
      </c>
      <c r="T168">
        <f>Progressivo_Giornaliero!U181</f>
        <v>0</v>
      </c>
      <c r="U168">
        <f>Progressivo_Giornaliero!V181</f>
        <v>0</v>
      </c>
      <c r="V168">
        <f>Progressivo_Giornaliero!W181</f>
        <v>0</v>
      </c>
      <c r="W168">
        <f>Progressivo_Giornaliero!X181</f>
        <v>0</v>
      </c>
      <c r="X168">
        <f>Progressivo_Giornaliero!Y181</f>
        <v>0</v>
      </c>
      <c r="Y168">
        <f>Progressivo_Giornaliero!Z181</f>
        <v>0</v>
      </c>
    </row>
    <row r="169" spans="1:25">
      <c r="A169" t="str">
        <f>MID(Progressivo_Giornaliero!C182,5,30)</f>
        <v/>
      </c>
      <c r="B169">
        <f>Progressivo_Giornaliero!B182</f>
        <v>0</v>
      </c>
      <c r="C169">
        <f>Progressivo_Giornaliero!D182</f>
        <v>0</v>
      </c>
      <c r="D169">
        <f>Progressivo_Giornaliero!E182</f>
        <v>0</v>
      </c>
      <c r="E169">
        <f>Progressivo_Giornaliero!F182</f>
        <v>0</v>
      </c>
      <c r="F169">
        <f>Progressivo_Giornaliero!G182</f>
        <v>0</v>
      </c>
      <c r="G169">
        <f>Progressivo_Giornaliero!H182</f>
        <v>0</v>
      </c>
      <c r="H169">
        <f>Progressivo_Giornaliero!I182</f>
        <v>0</v>
      </c>
      <c r="I169">
        <f>Progressivo_Giornaliero!J182</f>
        <v>0</v>
      </c>
      <c r="J169">
        <f>Progressivo_Giornaliero!K182</f>
        <v>0</v>
      </c>
      <c r="K169">
        <f>Progressivo_Giornaliero!L182</f>
        <v>0</v>
      </c>
      <c r="L169">
        <f>Progressivo_Giornaliero!M182</f>
        <v>0</v>
      </c>
      <c r="M169">
        <f>Progressivo_Giornaliero!N182</f>
        <v>0</v>
      </c>
      <c r="N169">
        <f>Progressivo_Giornaliero!O182</f>
        <v>0</v>
      </c>
      <c r="O169">
        <f>Progressivo_Giornaliero!P182</f>
        <v>0</v>
      </c>
      <c r="P169">
        <f>Progressivo_Giornaliero!Q182</f>
        <v>0</v>
      </c>
      <c r="Q169">
        <f>Progressivo_Giornaliero!R182</f>
        <v>0</v>
      </c>
      <c r="R169">
        <f>Progressivo_Giornaliero!S182</f>
        <v>0</v>
      </c>
      <c r="S169">
        <f>Progressivo_Giornaliero!T182</f>
        <v>0</v>
      </c>
      <c r="T169">
        <f>Progressivo_Giornaliero!U182</f>
        <v>0</v>
      </c>
      <c r="U169">
        <f>Progressivo_Giornaliero!V182</f>
        <v>0</v>
      </c>
      <c r="V169">
        <f>Progressivo_Giornaliero!W182</f>
        <v>0</v>
      </c>
      <c r="W169">
        <f>Progressivo_Giornaliero!X182</f>
        <v>0</v>
      </c>
      <c r="X169">
        <f>Progressivo_Giornaliero!Y182</f>
        <v>0</v>
      </c>
      <c r="Y169">
        <f>Progressivo_Giornaliero!Z182</f>
        <v>0</v>
      </c>
    </row>
    <row r="170" spans="1:25">
      <c r="A170" t="str">
        <f>MID(Progressivo_Giornaliero!C183,5,30)</f>
        <v/>
      </c>
      <c r="B170">
        <f>Progressivo_Giornaliero!B183</f>
        <v>0</v>
      </c>
      <c r="C170">
        <f>Progressivo_Giornaliero!D183</f>
        <v>0</v>
      </c>
      <c r="D170">
        <f>Progressivo_Giornaliero!E183</f>
        <v>0</v>
      </c>
      <c r="E170">
        <f>Progressivo_Giornaliero!F183</f>
        <v>0</v>
      </c>
      <c r="F170">
        <f>Progressivo_Giornaliero!G183</f>
        <v>0</v>
      </c>
      <c r="G170">
        <f>Progressivo_Giornaliero!H183</f>
        <v>0</v>
      </c>
      <c r="H170">
        <f>Progressivo_Giornaliero!I183</f>
        <v>0</v>
      </c>
      <c r="I170">
        <f>Progressivo_Giornaliero!J183</f>
        <v>0</v>
      </c>
      <c r="J170">
        <f>Progressivo_Giornaliero!K183</f>
        <v>0</v>
      </c>
      <c r="K170">
        <f>Progressivo_Giornaliero!L183</f>
        <v>0</v>
      </c>
      <c r="L170">
        <f>Progressivo_Giornaliero!M183</f>
        <v>0</v>
      </c>
      <c r="M170">
        <f>Progressivo_Giornaliero!N183</f>
        <v>0</v>
      </c>
      <c r="N170">
        <f>Progressivo_Giornaliero!O183</f>
        <v>0</v>
      </c>
      <c r="O170">
        <f>Progressivo_Giornaliero!P183</f>
        <v>0</v>
      </c>
      <c r="P170">
        <f>Progressivo_Giornaliero!Q183</f>
        <v>0</v>
      </c>
      <c r="Q170">
        <f>Progressivo_Giornaliero!R183</f>
        <v>0</v>
      </c>
      <c r="R170">
        <f>Progressivo_Giornaliero!S183</f>
        <v>0</v>
      </c>
      <c r="S170">
        <f>Progressivo_Giornaliero!T183</f>
        <v>0</v>
      </c>
      <c r="T170">
        <f>Progressivo_Giornaliero!U183</f>
        <v>0</v>
      </c>
      <c r="U170">
        <f>Progressivo_Giornaliero!V183</f>
        <v>0</v>
      </c>
      <c r="V170">
        <f>Progressivo_Giornaliero!W183</f>
        <v>0</v>
      </c>
      <c r="W170">
        <f>Progressivo_Giornaliero!X183</f>
        <v>0</v>
      </c>
      <c r="X170">
        <f>Progressivo_Giornaliero!Y183</f>
        <v>0</v>
      </c>
      <c r="Y170">
        <f>Progressivo_Giornaliero!Z183</f>
        <v>0</v>
      </c>
    </row>
    <row r="171" spans="1:25">
      <c r="A171" t="str">
        <f>MID(Progressivo_Giornaliero!C184,5,30)</f>
        <v/>
      </c>
      <c r="B171">
        <f>Progressivo_Giornaliero!B184</f>
        <v>0</v>
      </c>
      <c r="C171">
        <f>Progressivo_Giornaliero!D184</f>
        <v>0</v>
      </c>
      <c r="D171">
        <f>Progressivo_Giornaliero!E184</f>
        <v>0</v>
      </c>
      <c r="E171">
        <f>Progressivo_Giornaliero!F184</f>
        <v>0</v>
      </c>
      <c r="F171">
        <f>Progressivo_Giornaliero!G184</f>
        <v>0</v>
      </c>
      <c r="G171">
        <f>Progressivo_Giornaliero!H184</f>
        <v>0</v>
      </c>
      <c r="H171">
        <f>Progressivo_Giornaliero!I184</f>
        <v>0</v>
      </c>
      <c r="I171">
        <f>Progressivo_Giornaliero!J184</f>
        <v>0</v>
      </c>
      <c r="J171">
        <f>Progressivo_Giornaliero!K184</f>
        <v>0</v>
      </c>
      <c r="K171">
        <f>Progressivo_Giornaliero!L184</f>
        <v>0</v>
      </c>
      <c r="L171">
        <f>Progressivo_Giornaliero!M184</f>
        <v>0</v>
      </c>
      <c r="M171">
        <f>Progressivo_Giornaliero!N184</f>
        <v>0</v>
      </c>
      <c r="N171">
        <f>Progressivo_Giornaliero!O184</f>
        <v>0</v>
      </c>
      <c r="O171">
        <f>Progressivo_Giornaliero!P184</f>
        <v>0</v>
      </c>
      <c r="P171">
        <f>Progressivo_Giornaliero!Q184</f>
        <v>0</v>
      </c>
      <c r="Q171">
        <f>Progressivo_Giornaliero!R184</f>
        <v>0</v>
      </c>
      <c r="R171">
        <f>Progressivo_Giornaliero!S184</f>
        <v>0</v>
      </c>
      <c r="S171">
        <f>Progressivo_Giornaliero!T184</f>
        <v>0</v>
      </c>
      <c r="T171">
        <f>Progressivo_Giornaliero!U184</f>
        <v>0</v>
      </c>
      <c r="U171">
        <f>Progressivo_Giornaliero!V184</f>
        <v>0</v>
      </c>
      <c r="V171">
        <f>Progressivo_Giornaliero!W184</f>
        <v>0</v>
      </c>
      <c r="W171">
        <f>Progressivo_Giornaliero!X184</f>
        <v>0</v>
      </c>
      <c r="X171">
        <f>Progressivo_Giornaliero!Y184</f>
        <v>0</v>
      </c>
      <c r="Y171">
        <f>Progressivo_Giornaliero!Z184</f>
        <v>0</v>
      </c>
    </row>
    <row r="172" spans="1:25">
      <c r="A172" t="str">
        <f>MID(Progressivo_Giornaliero!C185,5,30)</f>
        <v/>
      </c>
      <c r="B172">
        <f>Progressivo_Giornaliero!B185</f>
        <v>0</v>
      </c>
      <c r="C172">
        <f>Progressivo_Giornaliero!D185</f>
        <v>0</v>
      </c>
      <c r="D172">
        <f>Progressivo_Giornaliero!E185</f>
        <v>0</v>
      </c>
      <c r="E172">
        <f>Progressivo_Giornaliero!F185</f>
        <v>0</v>
      </c>
      <c r="F172">
        <f>Progressivo_Giornaliero!G185</f>
        <v>0</v>
      </c>
      <c r="G172">
        <f>Progressivo_Giornaliero!H185</f>
        <v>0</v>
      </c>
      <c r="H172">
        <f>Progressivo_Giornaliero!I185</f>
        <v>0</v>
      </c>
      <c r="I172">
        <f>Progressivo_Giornaliero!J185</f>
        <v>0</v>
      </c>
      <c r="J172">
        <f>Progressivo_Giornaliero!K185</f>
        <v>0</v>
      </c>
      <c r="K172">
        <f>Progressivo_Giornaliero!L185</f>
        <v>0</v>
      </c>
      <c r="L172">
        <f>Progressivo_Giornaliero!M185</f>
        <v>0</v>
      </c>
      <c r="M172">
        <f>Progressivo_Giornaliero!N185</f>
        <v>0</v>
      </c>
      <c r="N172">
        <f>Progressivo_Giornaliero!O185</f>
        <v>0</v>
      </c>
      <c r="O172">
        <f>Progressivo_Giornaliero!P185</f>
        <v>0</v>
      </c>
      <c r="P172">
        <f>Progressivo_Giornaliero!Q185</f>
        <v>0</v>
      </c>
      <c r="Q172">
        <f>Progressivo_Giornaliero!R185</f>
        <v>0</v>
      </c>
      <c r="R172">
        <f>Progressivo_Giornaliero!S185</f>
        <v>0</v>
      </c>
      <c r="S172">
        <f>Progressivo_Giornaliero!T185</f>
        <v>0</v>
      </c>
      <c r="T172">
        <f>Progressivo_Giornaliero!U185</f>
        <v>0</v>
      </c>
      <c r="U172">
        <f>Progressivo_Giornaliero!V185</f>
        <v>0</v>
      </c>
      <c r="V172">
        <f>Progressivo_Giornaliero!W185</f>
        <v>0</v>
      </c>
      <c r="W172">
        <f>Progressivo_Giornaliero!X185</f>
        <v>0</v>
      </c>
      <c r="X172">
        <f>Progressivo_Giornaliero!Y185</f>
        <v>0</v>
      </c>
      <c r="Y172">
        <f>Progressivo_Giornaliero!Z185</f>
        <v>0</v>
      </c>
    </row>
    <row r="173" spans="1:25">
      <c r="A173" t="str">
        <f>MID(Progressivo_Giornaliero!C186,5,30)</f>
        <v/>
      </c>
      <c r="B173">
        <f>Progressivo_Giornaliero!B186</f>
        <v>0</v>
      </c>
      <c r="C173">
        <f>Progressivo_Giornaliero!D186</f>
        <v>0</v>
      </c>
      <c r="D173">
        <f>Progressivo_Giornaliero!E186</f>
        <v>0</v>
      </c>
      <c r="E173">
        <f>Progressivo_Giornaliero!F186</f>
        <v>0</v>
      </c>
      <c r="F173">
        <f>Progressivo_Giornaliero!G186</f>
        <v>0</v>
      </c>
      <c r="G173">
        <f>Progressivo_Giornaliero!H186</f>
        <v>0</v>
      </c>
      <c r="H173">
        <f>Progressivo_Giornaliero!I186</f>
        <v>0</v>
      </c>
      <c r="I173">
        <f>Progressivo_Giornaliero!J186</f>
        <v>0</v>
      </c>
      <c r="J173">
        <f>Progressivo_Giornaliero!K186</f>
        <v>0</v>
      </c>
      <c r="K173">
        <f>Progressivo_Giornaliero!L186</f>
        <v>0</v>
      </c>
      <c r="L173">
        <f>Progressivo_Giornaliero!M186</f>
        <v>0</v>
      </c>
      <c r="M173">
        <f>Progressivo_Giornaliero!N186</f>
        <v>0</v>
      </c>
      <c r="N173">
        <f>Progressivo_Giornaliero!O186</f>
        <v>0</v>
      </c>
      <c r="O173">
        <f>Progressivo_Giornaliero!P186</f>
        <v>0</v>
      </c>
      <c r="P173">
        <f>Progressivo_Giornaliero!Q186</f>
        <v>0</v>
      </c>
      <c r="Q173">
        <f>Progressivo_Giornaliero!R186</f>
        <v>0</v>
      </c>
      <c r="R173">
        <f>Progressivo_Giornaliero!S186</f>
        <v>0</v>
      </c>
      <c r="S173">
        <f>Progressivo_Giornaliero!T186</f>
        <v>0</v>
      </c>
      <c r="T173">
        <f>Progressivo_Giornaliero!U186</f>
        <v>0</v>
      </c>
      <c r="U173">
        <f>Progressivo_Giornaliero!V186</f>
        <v>0</v>
      </c>
      <c r="V173">
        <f>Progressivo_Giornaliero!W186</f>
        <v>0</v>
      </c>
      <c r="W173">
        <f>Progressivo_Giornaliero!X186</f>
        <v>0</v>
      </c>
      <c r="X173">
        <f>Progressivo_Giornaliero!Y186</f>
        <v>0</v>
      </c>
      <c r="Y173">
        <f>Progressivo_Giornaliero!Z186</f>
        <v>0</v>
      </c>
    </row>
    <row r="174" spans="1:25">
      <c r="A174" t="str">
        <f>MID(Progressivo_Giornaliero!C187,5,30)</f>
        <v/>
      </c>
      <c r="B174">
        <f>Progressivo_Giornaliero!B187</f>
        <v>0</v>
      </c>
      <c r="C174">
        <f>Progressivo_Giornaliero!D187</f>
        <v>0</v>
      </c>
      <c r="D174">
        <f>Progressivo_Giornaliero!E187</f>
        <v>0</v>
      </c>
      <c r="E174">
        <f>Progressivo_Giornaliero!F187</f>
        <v>0</v>
      </c>
      <c r="F174">
        <f>Progressivo_Giornaliero!G187</f>
        <v>0</v>
      </c>
      <c r="G174">
        <f>Progressivo_Giornaliero!H187</f>
        <v>0</v>
      </c>
      <c r="H174">
        <f>Progressivo_Giornaliero!I187</f>
        <v>0</v>
      </c>
      <c r="I174">
        <f>Progressivo_Giornaliero!J187</f>
        <v>0</v>
      </c>
      <c r="J174">
        <f>Progressivo_Giornaliero!K187</f>
        <v>0</v>
      </c>
      <c r="K174">
        <f>Progressivo_Giornaliero!L187</f>
        <v>0</v>
      </c>
      <c r="L174">
        <f>Progressivo_Giornaliero!M187</f>
        <v>0</v>
      </c>
      <c r="M174">
        <f>Progressivo_Giornaliero!N187</f>
        <v>0</v>
      </c>
      <c r="N174">
        <f>Progressivo_Giornaliero!O187</f>
        <v>0</v>
      </c>
      <c r="O174">
        <f>Progressivo_Giornaliero!P187</f>
        <v>0</v>
      </c>
      <c r="P174">
        <f>Progressivo_Giornaliero!Q187</f>
        <v>0</v>
      </c>
      <c r="Q174">
        <f>Progressivo_Giornaliero!R187</f>
        <v>0</v>
      </c>
      <c r="R174">
        <f>Progressivo_Giornaliero!S187</f>
        <v>0</v>
      </c>
      <c r="S174">
        <f>Progressivo_Giornaliero!T187</f>
        <v>0</v>
      </c>
      <c r="T174">
        <f>Progressivo_Giornaliero!U187</f>
        <v>0</v>
      </c>
      <c r="U174">
        <f>Progressivo_Giornaliero!V187</f>
        <v>0</v>
      </c>
      <c r="V174">
        <f>Progressivo_Giornaliero!W187</f>
        <v>0</v>
      </c>
      <c r="W174">
        <f>Progressivo_Giornaliero!X187</f>
        <v>0</v>
      </c>
      <c r="X174">
        <f>Progressivo_Giornaliero!Y187</f>
        <v>0</v>
      </c>
      <c r="Y174">
        <f>Progressivo_Giornaliero!Z187</f>
        <v>0</v>
      </c>
    </row>
    <row r="175" spans="1:25">
      <c r="A175" t="str">
        <f>MID(Progressivo_Giornaliero!C188,5,30)</f>
        <v/>
      </c>
      <c r="B175">
        <f>Progressivo_Giornaliero!B188</f>
        <v>0</v>
      </c>
      <c r="C175">
        <f>Progressivo_Giornaliero!D188</f>
        <v>0</v>
      </c>
      <c r="D175">
        <f>Progressivo_Giornaliero!E188</f>
        <v>0</v>
      </c>
      <c r="E175">
        <f>Progressivo_Giornaliero!F188</f>
        <v>0</v>
      </c>
      <c r="F175">
        <f>Progressivo_Giornaliero!G188</f>
        <v>0</v>
      </c>
      <c r="G175">
        <f>Progressivo_Giornaliero!H188</f>
        <v>0</v>
      </c>
      <c r="H175">
        <f>Progressivo_Giornaliero!I188</f>
        <v>0</v>
      </c>
      <c r="I175">
        <f>Progressivo_Giornaliero!J188</f>
        <v>0</v>
      </c>
      <c r="J175">
        <f>Progressivo_Giornaliero!K188</f>
        <v>0</v>
      </c>
      <c r="K175">
        <f>Progressivo_Giornaliero!L188</f>
        <v>0</v>
      </c>
      <c r="L175">
        <f>Progressivo_Giornaliero!M188</f>
        <v>0</v>
      </c>
      <c r="M175">
        <f>Progressivo_Giornaliero!N188</f>
        <v>0</v>
      </c>
      <c r="N175">
        <f>Progressivo_Giornaliero!O188</f>
        <v>0</v>
      </c>
      <c r="O175">
        <f>Progressivo_Giornaliero!P188</f>
        <v>0</v>
      </c>
      <c r="P175">
        <f>Progressivo_Giornaliero!Q188</f>
        <v>0</v>
      </c>
      <c r="Q175">
        <f>Progressivo_Giornaliero!R188</f>
        <v>0</v>
      </c>
      <c r="R175">
        <f>Progressivo_Giornaliero!S188</f>
        <v>0</v>
      </c>
      <c r="S175">
        <f>Progressivo_Giornaliero!T188</f>
        <v>0</v>
      </c>
      <c r="T175">
        <f>Progressivo_Giornaliero!U188</f>
        <v>0</v>
      </c>
      <c r="U175">
        <f>Progressivo_Giornaliero!V188</f>
        <v>0</v>
      </c>
      <c r="V175">
        <f>Progressivo_Giornaliero!W188</f>
        <v>0</v>
      </c>
      <c r="W175">
        <f>Progressivo_Giornaliero!X188</f>
        <v>0</v>
      </c>
      <c r="X175">
        <f>Progressivo_Giornaliero!Y188</f>
        <v>0</v>
      </c>
      <c r="Y175">
        <f>Progressivo_Giornaliero!Z188</f>
        <v>0</v>
      </c>
    </row>
    <row r="176" spans="1:25">
      <c r="A176" t="str">
        <f>MID(Progressivo_Giornaliero!C189,5,30)</f>
        <v/>
      </c>
      <c r="B176">
        <f>Progressivo_Giornaliero!B189</f>
        <v>0</v>
      </c>
      <c r="C176">
        <f>Progressivo_Giornaliero!D189</f>
        <v>0</v>
      </c>
      <c r="D176">
        <f>Progressivo_Giornaliero!E189</f>
        <v>0</v>
      </c>
      <c r="E176">
        <f>Progressivo_Giornaliero!F189</f>
        <v>0</v>
      </c>
      <c r="F176">
        <f>Progressivo_Giornaliero!G189</f>
        <v>0</v>
      </c>
      <c r="G176">
        <f>Progressivo_Giornaliero!H189</f>
        <v>0</v>
      </c>
      <c r="H176">
        <f>Progressivo_Giornaliero!I189</f>
        <v>0</v>
      </c>
      <c r="I176">
        <f>Progressivo_Giornaliero!J189</f>
        <v>0</v>
      </c>
      <c r="J176">
        <f>Progressivo_Giornaliero!K189</f>
        <v>0</v>
      </c>
      <c r="K176">
        <f>Progressivo_Giornaliero!L189</f>
        <v>0</v>
      </c>
      <c r="L176">
        <f>Progressivo_Giornaliero!M189</f>
        <v>0</v>
      </c>
      <c r="M176">
        <f>Progressivo_Giornaliero!N189</f>
        <v>0</v>
      </c>
      <c r="N176">
        <f>Progressivo_Giornaliero!O189</f>
        <v>0</v>
      </c>
      <c r="O176">
        <f>Progressivo_Giornaliero!P189</f>
        <v>0</v>
      </c>
      <c r="P176">
        <f>Progressivo_Giornaliero!Q189</f>
        <v>0</v>
      </c>
      <c r="Q176">
        <f>Progressivo_Giornaliero!R189</f>
        <v>0</v>
      </c>
      <c r="R176">
        <f>Progressivo_Giornaliero!S189</f>
        <v>0</v>
      </c>
      <c r="S176">
        <f>Progressivo_Giornaliero!T189</f>
        <v>0</v>
      </c>
      <c r="T176">
        <f>Progressivo_Giornaliero!U189</f>
        <v>0</v>
      </c>
      <c r="U176">
        <f>Progressivo_Giornaliero!V189</f>
        <v>0</v>
      </c>
      <c r="V176">
        <f>Progressivo_Giornaliero!W189</f>
        <v>0</v>
      </c>
      <c r="W176">
        <f>Progressivo_Giornaliero!X189</f>
        <v>0</v>
      </c>
      <c r="X176">
        <f>Progressivo_Giornaliero!Y189</f>
        <v>0</v>
      </c>
      <c r="Y176">
        <f>Progressivo_Giornaliero!Z189</f>
        <v>0</v>
      </c>
    </row>
    <row r="177" spans="1:25">
      <c r="A177" t="str">
        <f>MID(Progressivo_Giornaliero!C190,5,30)</f>
        <v/>
      </c>
      <c r="B177">
        <f>Progressivo_Giornaliero!B190</f>
        <v>0</v>
      </c>
      <c r="C177">
        <f>Progressivo_Giornaliero!D190</f>
        <v>0</v>
      </c>
      <c r="D177">
        <f>Progressivo_Giornaliero!E190</f>
        <v>0</v>
      </c>
      <c r="E177">
        <f>Progressivo_Giornaliero!F190</f>
        <v>0</v>
      </c>
      <c r="F177">
        <f>Progressivo_Giornaliero!G190</f>
        <v>0</v>
      </c>
      <c r="G177">
        <f>Progressivo_Giornaliero!H190</f>
        <v>0</v>
      </c>
      <c r="H177">
        <f>Progressivo_Giornaliero!I190</f>
        <v>0</v>
      </c>
      <c r="I177">
        <f>Progressivo_Giornaliero!J190</f>
        <v>0</v>
      </c>
      <c r="J177">
        <f>Progressivo_Giornaliero!K190</f>
        <v>0</v>
      </c>
      <c r="K177">
        <f>Progressivo_Giornaliero!L190</f>
        <v>0</v>
      </c>
      <c r="L177">
        <f>Progressivo_Giornaliero!M190</f>
        <v>0</v>
      </c>
      <c r="M177">
        <f>Progressivo_Giornaliero!N190</f>
        <v>0</v>
      </c>
      <c r="N177">
        <f>Progressivo_Giornaliero!O190</f>
        <v>0</v>
      </c>
      <c r="O177">
        <f>Progressivo_Giornaliero!P190</f>
        <v>0</v>
      </c>
      <c r="P177">
        <f>Progressivo_Giornaliero!Q190</f>
        <v>0</v>
      </c>
      <c r="Q177">
        <f>Progressivo_Giornaliero!R190</f>
        <v>0</v>
      </c>
      <c r="R177">
        <f>Progressivo_Giornaliero!S190</f>
        <v>0</v>
      </c>
      <c r="S177">
        <f>Progressivo_Giornaliero!T190</f>
        <v>0</v>
      </c>
      <c r="T177">
        <f>Progressivo_Giornaliero!U190</f>
        <v>0</v>
      </c>
      <c r="U177">
        <f>Progressivo_Giornaliero!V190</f>
        <v>0</v>
      </c>
      <c r="V177">
        <f>Progressivo_Giornaliero!W190</f>
        <v>0</v>
      </c>
      <c r="W177">
        <f>Progressivo_Giornaliero!X190</f>
        <v>0</v>
      </c>
      <c r="X177">
        <f>Progressivo_Giornaliero!Y190</f>
        <v>0</v>
      </c>
      <c r="Y177">
        <f>Progressivo_Giornaliero!Z190</f>
        <v>0</v>
      </c>
    </row>
    <row r="178" spans="1:25">
      <c r="A178" t="str">
        <f>MID(Progressivo_Giornaliero!C191,5,30)</f>
        <v/>
      </c>
      <c r="B178">
        <f>Progressivo_Giornaliero!B191</f>
        <v>0</v>
      </c>
      <c r="C178">
        <f>Progressivo_Giornaliero!D191</f>
        <v>0</v>
      </c>
      <c r="D178">
        <f>Progressivo_Giornaliero!E191</f>
        <v>0</v>
      </c>
      <c r="E178">
        <f>Progressivo_Giornaliero!F191</f>
        <v>0</v>
      </c>
      <c r="F178">
        <f>Progressivo_Giornaliero!G191</f>
        <v>0</v>
      </c>
      <c r="G178">
        <f>Progressivo_Giornaliero!H191</f>
        <v>0</v>
      </c>
      <c r="H178">
        <f>Progressivo_Giornaliero!I191</f>
        <v>0</v>
      </c>
      <c r="I178">
        <f>Progressivo_Giornaliero!J191</f>
        <v>0</v>
      </c>
      <c r="J178">
        <f>Progressivo_Giornaliero!K191</f>
        <v>0</v>
      </c>
      <c r="K178">
        <f>Progressivo_Giornaliero!L191</f>
        <v>0</v>
      </c>
      <c r="L178">
        <f>Progressivo_Giornaliero!M191</f>
        <v>0</v>
      </c>
      <c r="M178">
        <f>Progressivo_Giornaliero!N191</f>
        <v>0</v>
      </c>
      <c r="N178">
        <f>Progressivo_Giornaliero!O191</f>
        <v>0</v>
      </c>
      <c r="O178">
        <f>Progressivo_Giornaliero!P191</f>
        <v>0</v>
      </c>
      <c r="P178">
        <f>Progressivo_Giornaliero!Q191</f>
        <v>0</v>
      </c>
      <c r="Q178">
        <f>Progressivo_Giornaliero!R191</f>
        <v>0</v>
      </c>
      <c r="R178">
        <f>Progressivo_Giornaliero!S191</f>
        <v>0</v>
      </c>
      <c r="S178">
        <f>Progressivo_Giornaliero!T191</f>
        <v>0</v>
      </c>
      <c r="T178">
        <f>Progressivo_Giornaliero!U191</f>
        <v>0</v>
      </c>
      <c r="U178">
        <f>Progressivo_Giornaliero!V191</f>
        <v>0</v>
      </c>
      <c r="V178">
        <f>Progressivo_Giornaliero!W191</f>
        <v>0</v>
      </c>
      <c r="W178">
        <f>Progressivo_Giornaliero!X191</f>
        <v>0</v>
      </c>
      <c r="X178">
        <f>Progressivo_Giornaliero!Y191</f>
        <v>0</v>
      </c>
      <c r="Y178">
        <f>Progressivo_Giornaliero!Z191</f>
        <v>0</v>
      </c>
    </row>
    <row r="179" spans="1:25">
      <c r="A179" t="str">
        <f>MID(Progressivo_Giornaliero!C192,5,30)</f>
        <v/>
      </c>
      <c r="B179">
        <f>Progressivo_Giornaliero!B192</f>
        <v>0</v>
      </c>
      <c r="C179">
        <f>Progressivo_Giornaliero!D192</f>
        <v>0</v>
      </c>
      <c r="D179">
        <f>Progressivo_Giornaliero!E192</f>
        <v>0</v>
      </c>
      <c r="E179">
        <f>Progressivo_Giornaliero!F192</f>
        <v>0</v>
      </c>
      <c r="F179">
        <f>Progressivo_Giornaliero!G192</f>
        <v>0</v>
      </c>
      <c r="G179">
        <f>Progressivo_Giornaliero!H192</f>
        <v>0</v>
      </c>
      <c r="H179">
        <f>Progressivo_Giornaliero!I192</f>
        <v>0</v>
      </c>
      <c r="I179">
        <f>Progressivo_Giornaliero!J192</f>
        <v>0</v>
      </c>
      <c r="J179">
        <f>Progressivo_Giornaliero!K192</f>
        <v>0</v>
      </c>
      <c r="K179">
        <f>Progressivo_Giornaliero!L192</f>
        <v>0</v>
      </c>
      <c r="L179">
        <f>Progressivo_Giornaliero!M192</f>
        <v>0</v>
      </c>
      <c r="M179">
        <f>Progressivo_Giornaliero!N192</f>
        <v>0</v>
      </c>
      <c r="N179">
        <f>Progressivo_Giornaliero!O192</f>
        <v>0</v>
      </c>
      <c r="O179">
        <f>Progressivo_Giornaliero!P192</f>
        <v>0</v>
      </c>
      <c r="P179">
        <f>Progressivo_Giornaliero!Q192</f>
        <v>0</v>
      </c>
      <c r="Q179">
        <f>Progressivo_Giornaliero!R192</f>
        <v>0</v>
      </c>
      <c r="R179">
        <f>Progressivo_Giornaliero!S192</f>
        <v>0</v>
      </c>
      <c r="S179">
        <f>Progressivo_Giornaliero!T192</f>
        <v>0</v>
      </c>
      <c r="T179">
        <f>Progressivo_Giornaliero!U192</f>
        <v>0</v>
      </c>
      <c r="U179">
        <f>Progressivo_Giornaliero!V192</f>
        <v>0</v>
      </c>
      <c r="V179">
        <f>Progressivo_Giornaliero!W192</f>
        <v>0</v>
      </c>
      <c r="W179">
        <f>Progressivo_Giornaliero!X192</f>
        <v>0</v>
      </c>
      <c r="X179">
        <f>Progressivo_Giornaliero!Y192</f>
        <v>0</v>
      </c>
      <c r="Y179">
        <f>Progressivo_Giornaliero!Z192</f>
        <v>0</v>
      </c>
    </row>
    <row r="180" spans="1:25">
      <c r="A180" t="str">
        <f>MID(Progressivo_Giornaliero!C193,5,30)</f>
        <v/>
      </c>
      <c r="B180">
        <f>Progressivo_Giornaliero!B193</f>
        <v>0</v>
      </c>
      <c r="C180">
        <f>Progressivo_Giornaliero!D193</f>
        <v>0</v>
      </c>
      <c r="D180">
        <f>Progressivo_Giornaliero!E193</f>
        <v>0</v>
      </c>
      <c r="E180">
        <f>Progressivo_Giornaliero!F193</f>
        <v>0</v>
      </c>
      <c r="F180">
        <f>Progressivo_Giornaliero!G193</f>
        <v>0</v>
      </c>
      <c r="G180">
        <f>Progressivo_Giornaliero!H193</f>
        <v>0</v>
      </c>
      <c r="H180">
        <f>Progressivo_Giornaliero!I193</f>
        <v>0</v>
      </c>
      <c r="I180">
        <f>Progressivo_Giornaliero!J193</f>
        <v>0</v>
      </c>
      <c r="J180">
        <f>Progressivo_Giornaliero!K193</f>
        <v>0</v>
      </c>
      <c r="K180">
        <f>Progressivo_Giornaliero!L193</f>
        <v>0</v>
      </c>
      <c r="L180">
        <f>Progressivo_Giornaliero!M193</f>
        <v>0</v>
      </c>
      <c r="M180">
        <f>Progressivo_Giornaliero!N193</f>
        <v>0</v>
      </c>
      <c r="N180">
        <f>Progressivo_Giornaliero!O193</f>
        <v>0</v>
      </c>
      <c r="O180">
        <f>Progressivo_Giornaliero!P193</f>
        <v>0</v>
      </c>
      <c r="P180">
        <f>Progressivo_Giornaliero!Q193</f>
        <v>0</v>
      </c>
      <c r="Q180">
        <f>Progressivo_Giornaliero!R193</f>
        <v>0</v>
      </c>
      <c r="R180">
        <f>Progressivo_Giornaliero!S193</f>
        <v>0</v>
      </c>
      <c r="S180">
        <f>Progressivo_Giornaliero!T193</f>
        <v>0</v>
      </c>
      <c r="T180">
        <f>Progressivo_Giornaliero!U193</f>
        <v>0</v>
      </c>
      <c r="U180">
        <f>Progressivo_Giornaliero!V193</f>
        <v>0</v>
      </c>
      <c r="V180">
        <f>Progressivo_Giornaliero!W193</f>
        <v>0</v>
      </c>
      <c r="W180">
        <f>Progressivo_Giornaliero!X193</f>
        <v>0</v>
      </c>
      <c r="X180">
        <f>Progressivo_Giornaliero!Y193</f>
        <v>0</v>
      </c>
      <c r="Y180">
        <f>Progressivo_Giornaliero!Z193</f>
        <v>0</v>
      </c>
    </row>
    <row r="181" spans="1:25">
      <c r="A181" t="str">
        <f>MID(Progressivo_Giornaliero!C194,5,30)</f>
        <v/>
      </c>
      <c r="B181">
        <f>Progressivo_Giornaliero!B194</f>
        <v>0</v>
      </c>
      <c r="C181">
        <f>Progressivo_Giornaliero!D194</f>
        <v>0</v>
      </c>
      <c r="D181">
        <f>Progressivo_Giornaliero!E194</f>
        <v>0</v>
      </c>
      <c r="E181">
        <f>Progressivo_Giornaliero!F194</f>
        <v>0</v>
      </c>
      <c r="F181">
        <f>Progressivo_Giornaliero!G194</f>
        <v>0</v>
      </c>
      <c r="G181">
        <f>Progressivo_Giornaliero!H194</f>
        <v>0</v>
      </c>
      <c r="H181">
        <f>Progressivo_Giornaliero!I194</f>
        <v>0</v>
      </c>
      <c r="I181">
        <f>Progressivo_Giornaliero!J194</f>
        <v>0</v>
      </c>
      <c r="J181">
        <f>Progressivo_Giornaliero!K194</f>
        <v>0</v>
      </c>
      <c r="K181">
        <f>Progressivo_Giornaliero!L194</f>
        <v>0</v>
      </c>
      <c r="L181">
        <f>Progressivo_Giornaliero!M194</f>
        <v>0</v>
      </c>
      <c r="M181">
        <f>Progressivo_Giornaliero!N194</f>
        <v>0</v>
      </c>
      <c r="N181">
        <f>Progressivo_Giornaliero!O194</f>
        <v>0</v>
      </c>
      <c r="O181">
        <f>Progressivo_Giornaliero!P194</f>
        <v>0</v>
      </c>
      <c r="P181">
        <f>Progressivo_Giornaliero!Q194</f>
        <v>0</v>
      </c>
      <c r="Q181">
        <f>Progressivo_Giornaliero!R194</f>
        <v>0</v>
      </c>
      <c r="R181">
        <f>Progressivo_Giornaliero!S194</f>
        <v>0</v>
      </c>
      <c r="S181">
        <f>Progressivo_Giornaliero!T194</f>
        <v>0</v>
      </c>
      <c r="T181">
        <f>Progressivo_Giornaliero!U194</f>
        <v>0</v>
      </c>
      <c r="U181">
        <f>Progressivo_Giornaliero!V194</f>
        <v>0</v>
      </c>
      <c r="V181">
        <f>Progressivo_Giornaliero!W194</f>
        <v>0</v>
      </c>
      <c r="W181">
        <f>Progressivo_Giornaliero!X194</f>
        <v>0</v>
      </c>
      <c r="X181">
        <f>Progressivo_Giornaliero!Y194</f>
        <v>0</v>
      </c>
      <c r="Y181">
        <f>Progressivo_Giornaliero!Z194</f>
        <v>0</v>
      </c>
    </row>
    <row r="182" spans="1:25">
      <c r="A182" t="str">
        <f>MID(Progressivo_Giornaliero!C195,5,30)</f>
        <v/>
      </c>
      <c r="B182">
        <f>Progressivo_Giornaliero!B195</f>
        <v>0</v>
      </c>
      <c r="C182">
        <f>Progressivo_Giornaliero!D195</f>
        <v>0</v>
      </c>
      <c r="D182">
        <f>Progressivo_Giornaliero!E195</f>
        <v>0</v>
      </c>
      <c r="E182">
        <f>Progressivo_Giornaliero!F195</f>
        <v>0</v>
      </c>
      <c r="F182">
        <f>Progressivo_Giornaliero!G195</f>
        <v>0</v>
      </c>
      <c r="G182">
        <f>Progressivo_Giornaliero!H195</f>
        <v>0</v>
      </c>
      <c r="H182">
        <f>Progressivo_Giornaliero!I195</f>
        <v>0</v>
      </c>
      <c r="I182">
        <f>Progressivo_Giornaliero!J195</f>
        <v>0</v>
      </c>
      <c r="J182">
        <f>Progressivo_Giornaliero!K195</f>
        <v>0</v>
      </c>
      <c r="K182">
        <f>Progressivo_Giornaliero!L195</f>
        <v>0</v>
      </c>
      <c r="L182">
        <f>Progressivo_Giornaliero!M195</f>
        <v>0</v>
      </c>
      <c r="M182">
        <f>Progressivo_Giornaliero!N195</f>
        <v>0</v>
      </c>
      <c r="N182">
        <f>Progressivo_Giornaliero!O195</f>
        <v>0</v>
      </c>
      <c r="O182">
        <f>Progressivo_Giornaliero!P195</f>
        <v>0</v>
      </c>
      <c r="P182">
        <f>Progressivo_Giornaliero!Q195</f>
        <v>0</v>
      </c>
      <c r="Q182">
        <f>Progressivo_Giornaliero!R195</f>
        <v>0</v>
      </c>
      <c r="R182">
        <f>Progressivo_Giornaliero!S195</f>
        <v>0</v>
      </c>
      <c r="S182">
        <f>Progressivo_Giornaliero!T195</f>
        <v>0</v>
      </c>
      <c r="T182">
        <f>Progressivo_Giornaliero!U195</f>
        <v>0</v>
      </c>
      <c r="U182">
        <f>Progressivo_Giornaliero!V195</f>
        <v>0</v>
      </c>
      <c r="V182">
        <f>Progressivo_Giornaliero!W195</f>
        <v>0</v>
      </c>
      <c r="W182">
        <f>Progressivo_Giornaliero!X195</f>
        <v>0</v>
      </c>
      <c r="X182">
        <f>Progressivo_Giornaliero!Y195</f>
        <v>0</v>
      </c>
      <c r="Y182">
        <f>Progressivo_Giornaliero!Z195</f>
        <v>0</v>
      </c>
    </row>
    <row r="183" spans="1:25">
      <c r="A183" t="str">
        <f>MID(Progressivo_Giornaliero!C196,5,30)</f>
        <v/>
      </c>
      <c r="B183">
        <f>Progressivo_Giornaliero!B196</f>
        <v>0</v>
      </c>
      <c r="C183">
        <f>Progressivo_Giornaliero!D196</f>
        <v>0</v>
      </c>
      <c r="D183">
        <f>Progressivo_Giornaliero!E196</f>
        <v>0</v>
      </c>
      <c r="E183">
        <f>Progressivo_Giornaliero!F196</f>
        <v>0</v>
      </c>
      <c r="F183">
        <f>Progressivo_Giornaliero!G196</f>
        <v>0</v>
      </c>
      <c r="G183">
        <f>Progressivo_Giornaliero!H196</f>
        <v>0</v>
      </c>
      <c r="H183">
        <f>Progressivo_Giornaliero!I196</f>
        <v>0</v>
      </c>
      <c r="I183">
        <f>Progressivo_Giornaliero!J196</f>
        <v>0</v>
      </c>
      <c r="J183">
        <f>Progressivo_Giornaliero!K196</f>
        <v>0</v>
      </c>
      <c r="K183">
        <f>Progressivo_Giornaliero!L196</f>
        <v>0</v>
      </c>
      <c r="L183">
        <f>Progressivo_Giornaliero!M196</f>
        <v>0</v>
      </c>
      <c r="M183">
        <f>Progressivo_Giornaliero!N196</f>
        <v>0</v>
      </c>
      <c r="N183">
        <f>Progressivo_Giornaliero!O196</f>
        <v>0</v>
      </c>
      <c r="O183">
        <f>Progressivo_Giornaliero!P196</f>
        <v>0</v>
      </c>
      <c r="P183">
        <f>Progressivo_Giornaliero!Q196</f>
        <v>0</v>
      </c>
      <c r="Q183">
        <f>Progressivo_Giornaliero!R196</f>
        <v>0</v>
      </c>
      <c r="R183">
        <f>Progressivo_Giornaliero!S196</f>
        <v>0</v>
      </c>
      <c r="S183">
        <f>Progressivo_Giornaliero!T196</f>
        <v>0</v>
      </c>
      <c r="T183">
        <f>Progressivo_Giornaliero!U196</f>
        <v>0</v>
      </c>
      <c r="U183">
        <f>Progressivo_Giornaliero!V196</f>
        <v>0</v>
      </c>
      <c r="V183">
        <f>Progressivo_Giornaliero!W196</f>
        <v>0</v>
      </c>
      <c r="W183">
        <f>Progressivo_Giornaliero!X196</f>
        <v>0</v>
      </c>
      <c r="X183">
        <f>Progressivo_Giornaliero!Y196</f>
        <v>0</v>
      </c>
      <c r="Y183">
        <f>Progressivo_Giornaliero!Z196</f>
        <v>0</v>
      </c>
    </row>
    <row r="184" spans="1:25">
      <c r="A184" t="str">
        <f>MID(Progressivo_Giornaliero!C197,5,30)</f>
        <v/>
      </c>
      <c r="B184">
        <f>Progressivo_Giornaliero!B197</f>
        <v>0</v>
      </c>
      <c r="C184">
        <f>Progressivo_Giornaliero!D197</f>
        <v>0</v>
      </c>
      <c r="D184">
        <f>Progressivo_Giornaliero!E197</f>
        <v>0</v>
      </c>
      <c r="E184">
        <f>Progressivo_Giornaliero!F197</f>
        <v>0</v>
      </c>
      <c r="F184">
        <f>Progressivo_Giornaliero!G197</f>
        <v>0</v>
      </c>
      <c r="G184">
        <f>Progressivo_Giornaliero!H197</f>
        <v>0</v>
      </c>
      <c r="H184">
        <f>Progressivo_Giornaliero!I197</f>
        <v>0</v>
      </c>
      <c r="I184">
        <f>Progressivo_Giornaliero!J197</f>
        <v>0</v>
      </c>
      <c r="J184">
        <f>Progressivo_Giornaliero!K197</f>
        <v>0</v>
      </c>
      <c r="K184">
        <f>Progressivo_Giornaliero!L197</f>
        <v>0</v>
      </c>
      <c r="L184">
        <f>Progressivo_Giornaliero!M197</f>
        <v>0</v>
      </c>
      <c r="M184">
        <f>Progressivo_Giornaliero!N197</f>
        <v>0</v>
      </c>
      <c r="N184">
        <f>Progressivo_Giornaliero!O197</f>
        <v>0</v>
      </c>
      <c r="O184">
        <f>Progressivo_Giornaliero!P197</f>
        <v>0</v>
      </c>
      <c r="P184">
        <f>Progressivo_Giornaliero!Q197</f>
        <v>0</v>
      </c>
      <c r="Q184">
        <f>Progressivo_Giornaliero!R197</f>
        <v>0</v>
      </c>
      <c r="R184">
        <f>Progressivo_Giornaliero!S197</f>
        <v>0</v>
      </c>
      <c r="S184">
        <f>Progressivo_Giornaliero!T197</f>
        <v>0</v>
      </c>
      <c r="T184">
        <f>Progressivo_Giornaliero!U197</f>
        <v>0</v>
      </c>
      <c r="U184">
        <f>Progressivo_Giornaliero!V197</f>
        <v>0</v>
      </c>
      <c r="V184">
        <f>Progressivo_Giornaliero!W197</f>
        <v>0</v>
      </c>
      <c r="W184">
        <f>Progressivo_Giornaliero!X197</f>
        <v>0</v>
      </c>
      <c r="X184">
        <f>Progressivo_Giornaliero!Y197</f>
        <v>0</v>
      </c>
      <c r="Y184">
        <f>Progressivo_Giornaliero!Z197</f>
        <v>0</v>
      </c>
    </row>
    <row r="185" spans="1:25">
      <c r="A185" t="str">
        <f>MID(Progressivo_Giornaliero!C198,5,30)</f>
        <v/>
      </c>
      <c r="B185">
        <f>Progressivo_Giornaliero!B198</f>
        <v>0</v>
      </c>
      <c r="C185">
        <f>Progressivo_Giornaliero!D198</f>
        <v>0</v>
      </c>
      <c r="D185">
        <f>Progressivo_Giornaliero!E198</f>
        <v>0</v>
      </c>
      <c r="E185">
        <f>Progressivo_Giornaliero!F198</f>
        <v>0</v>
      </c>
      <c r="F185">
        <f>Progressivo_Giornaliero!G198</f>
        <v>0</v>
      </c>
      <c r="G185">
        <f>Progressivo_Giornaliero!H198</f>
        <v>0</v>
      </c>
      <c r="H185">
        <f>Progressivo_Giornaliero!I198</f>
        <v>0</v>
      </c>
      <c r="I185">
        <f>Progressivo_Giornaliero!J198</f>
        <v>0</v>
      </c>
      <c r="J185">
        <f>Progressivo_Giornaliero!K198</f>
        <v>0</v>
      </c>
      <c r="K185">
        <f>Progressivo_Giornaliero!L198</f>
        <v>0</v>
      </c>
      <c r="L185">
        <f>Progressivo_Giornaliero!M198</f>
        <v>0</v>
      </c>
      <c r="M185">
        <f>Progressivo_Giornaliero!N198</f>
        <v>0</v>
      </c>
      <c r="N185">
        <f>Progressivo_Giornaliero!O198</f>
        <v>0</v>
      </c>
      <c r="O185">
        <f>Progressivo_Giornaliero!P198</f>
        <v>0</v>
      </c>
      <c r="P185">
        <f>Progressivo_Giornaliero!Q198</f>
        <v>0</v>
      </c>
      <c r="Q185">
        <f>Progressivo_Giornaliero!R198</f>
        <v>0</v>
      </c>
      <c r="R185">
        <f>Progressivo_Giornaliero!S198</f>
        <v>0</v>
      </c>
      <c r="S185">
        <f>Progressivo_Giornaliero!T198</f>
        <v>0</v>
      </c>
      <c r="T185">
        <f>Progressivo_Giornaliero!U198</f>
        <v>0</v>
      </c>
      <c r="U185">
        <f>Progressivo_Giornaliero!V198</f>
        <v>0</v>
      </c>
      <c r="V185">
        <f>Progressivo_Giornaliero!W198</f>
        <v>0</v>
      </c>
      <c r="W185">
        <f>Progressivo_Giornaliero!X198</f>
        <v>0</v>
      </c>
      <c r="X185">
        <f>Progressivo_Giornaliero!Y198</f>
        <v>0</v>
      </c>
      <c r="Y185">
        <f>Progressivo_Giornaliero!Z198</f>
        <v>0</v>
      </c>
    </row>
    <row r="186" spans="1:25">
      <c r="A186" t="str">
        <f>MID(Progressivo_Giornaliero!C199,5,30)</f>
        <v/>
      </c>
      <c r="B186">
        <f>Progressivo_Giornaliero!B199</f>
        <v>0</v>
      </c>
      <c r="C186">
        <f>Progressivo_Giornaliero!D199</f>
        <v>0</v>
      </c>
      <c r="D186">
        <f>Progressivo_Giornaliero!E199</f>
        <v>0</v>
      </c>
      <c r="E186">
        <f>Progressivo_Giornaliero!F199</f>
        <v>0</v>
      </c>
      <c r="F186">
        <f>Progressivo_Giornaliero!G199</f>
        <v>0</v>
      </c>
      <c r="G186">
        <f>Progressivo_Giornaliero!H199</f>
        <v>0</v>
      </c>
      <c r="H186">
        <f>Progressivo_Giornaliero!I199</f>
        <v>0</v>
      </c>
      <c r="I186">
        <f>Progressivo_Giornaliero!J199</f>
        <v>0</v>
      </c>
      <c r="J186">
        <f>Progressivo_Giornaliero!K199</f>
        <v>0</v>
      </c>
      <c r="K186">
        <f>Progressivo_Giornaliero!L199</f>
        <v>0</v>
      </c>
      <c r="L186">
        <f>Progressivo_Giornaliero!M199</f>
        <v>0</v>
      </c>
      <c r="M186">
        <f>Progressivo_Giornaliero!N199</f>
        <v>0</v>
      </c>
      <c r="N186">
        <f>Progressivo_Giornaliero!O199</f>
        <v>0</v>
      </c>
      <c r="O186">
        <f>Progressivo_Giornaliero!P199</f>
        <v>0</v>
      </c>
      <c r="P186">
        <f>Progressivo_Giornaliero!Q199</f>
        <v>0</v>
      </c>
      <c r="Q186">
        <f>Progressivo_Giornaliero!R199</f>
        <v>0</v>
      </c>
      <c r="R186">
        <f>Progressivo_Giornaliero!S199</f>
        <v>0</v>
      </c>
      <c r="S186">
        <f>Progressivo_Giornaliero!T199</f>
        <v>0</v>
      </c>
      <c r="T186">
        <f>Progressivo_Giornaliero!U199</f>
        <v>0</v>
      </c>
      <c r="U186">
        <f>Progressivo_Giornaliero!V199</f>
        <v>0</v>
      </c>
      <c r="V186">
        <f>Progressivo_Giornaliero!W199</f>
        <v>0</v>
      </c>
      <c r="W186">
        <f>Progressivo_Giornaliero!X199</f>
        <v>0</v>
      </c>
      <c r="X186">
        <f>Progressivo_Giornaliero!Y199</f>
        <v>0</v>
      </c>
      <c r="Y186">
        <f>Progressivo_Giornaliero!Z199</f>
        <v>0</v>
      </c>
    </row>
    <row r="187" spans="1:25">
      <c r="A187" t="str">
        <f>MID(Progressivo_Giornaliero!C200,5,30)</f>
        <v/>
      </c>
      <c r="B187">
        <f>Progressivo_Giornaliero!B200</f>
        <v>0</v>
      </c>
      <c r="C187">
        <f>Progressivo_Giornaliero!D200</f>
        <v>0</v>
      </c>
      <c r="D187">
        <f>Progressivo_Giornaliero!E200</f>
        <v>0</v>
      </c>
      <c r="E187">
        <f>Progressivo_Giornaliero!F200</f>
        <v>0</v>
      </c>
      <c r="F187">
        <f>Progressivo_Giornaliero!G200</f>
        <v>0</v>
      </c>
      <c r="G187">
        <f>Progressivo_Giornaliero!H200</f>
        <v>0</v>
      </c>
      <c r="H187">
        <f>Progressivo_Giornaliero!I200</f>
        <v>0</v>
      </c>
      <c r="I187">
        <f>Progressivo_Giornaliero!J200</f>
        <v>0</v>
      </c>
      <c r="J187">
        <f>Progressivo_Giornaliero!K200</f>
        <v>0</v>
      </c>
      <c r="K187">
        <f>Progressivo_Giornaliero!L200</f>
        <v>0</v>
      </c>
      <c r="L187">
        <f>Progressivo_Giornaliero!M200</f>
        <v>0</v>
      </c>
      <c r="M187">
        <f>Progressivo_Giornaliero!N200</f>
        <v>0</v>
      </c>
      <c r="N187">
        <f>Progressivo_Giornaliero!O200</f>
        <v>0</v>
      </c>
      <c r="O187">
        <f>Progressivo_Giornaliero!P200</f>
        <v>0</v>
      </c>
      <c r="P187">
        <f>Progressivo_Giornaliero!Q200</f>
        <v>0</v>
      </c>
      <c r="Q187">
        <f>Progressivo_Giornaliero!R200</f>
        <v>0</v>
      </c>
      <c r="R187">
        <f>Progressivo_Giornaliero!S200</f>
        <v>0</v>
      </c>
      <c r="S187">
        <f>Progressivo_Giornaliero!T200</f>
        <v>0</v>
      </c>
      <c r="T187">
        <f>Progressivo_Giornaliero!U200</f>
        <v>0</v>
      </c>
      <c r="U187">
        <f>Progressivo_Giornaliero!V200</f>
        <v>0</v>
      </c>
      <c r="V187">
        <f>Progressivo_Giornaliero!W200</f>
        <v>0</v>
      </c>
      <c r="W187">
        <f>Progressivo_Giornaliero!X200</f>
        <v>0</v>
      </c>
      <c r="X187">
        <f>Progressivo_Giornaliero!Y200</f>
        <v>0</v>
      </c>
      <c r="Y187">
        <f>Progressivo_Giornaliero!Z200</f>
        <v>0</v>
      </c>
    </row>
    <row r="188" spans="1:25">
      <c r="A188" t="str">
        <f>MID(Progressivo_Giornaliero!C201,5,30)</f>
        <v/>
      </c>
      <c r="B188">
        <f>Progressivo_Giornaliero!B201</f>
        <v>0</v>
      </c>
      <c r="C188">
        <f>Progressivo_Giornaliero!D201</f>
        <v>0</v>
      </c>
      <c r="D188">
        <f>Progressivo_Giornaliero!E201</f>
        <v>0</v>
      </c>
      <c r="E188">
        <f>Progressivo_Giornaliero!F201</f>
        <v>0</v>
      </c>
      <c r="F188">
        <f>Progressivo_Giornaliero!G201</f>
        <v>0</v>
      </c>
      <c r="G188">
        <f>Progressivo_Giornaliero!H201</f>
        <v>0</v>
      </c>
      <c r="H188">
        <f>Progressivo_Giornaliero!I201</f>
        <v>0</v>
      </c>
      <c r="I188">
        <f>Progressivo_Giornaliero!J201</f>
        <v>0</v>
      </c>
      <c r="J188">
        <f>Progressivo_Giornaliero!K201</f>
        <v>0</v>
      </c>
      <c r="K188">
        <f>Progressivo_Giornaliero!L201</f>
        <v>0</v>
      </c>
      <c r="L188">
        <f>Progressivo_Giornaliero!M201</f>
        <v>0</v>
      </c>
      <c r="M188">
        <f>Progressivo_Giornaliero!N201</f>
        <v>0</v>
      </c>
      <c r="N188">
        <f>Progressivo_Giornaliero!O201</f>
        <v>0</v>
      </c>
      <c r="O188">
        <f>Progressivo_Giornaliero!P201</f>
        <v>0</v>
      </c>
      <c r="P188">
        <f>Progressivo_Giornaliero!Q201</f>
        <v>0</v>
      </c>
      <c r="Q188">
        <f>Progressivo_Giornaliero!R201</f>
        <v>0</v>
      </c>
      <c r="R188">
        <f>Progressivo_Giornaliero!S201</f>
        <v>0</v>
      </c>
      <c r="S188">
        <f>Progressivo_Giornaliero!T201</f>
        <v>0</v>
      </c>
      <c r="T188">
        <f>Progressivo_Giornaliero!U201</f>
        <v>0</v>
      </c>
      <c r="U188">
        <f>Progressivo_Giornaliero!V201</f>
        <v>0</v>
      </c>
      <c r="V188">
        <f>Progressivo_Giornaliero!W201</f>
        <v>0</v>
      </c>
      <c r="W188">
        <f>Progressivo_Giornaliero!X201</f>
        <v>0</v>
      </c>
      <c r="X188">
        <f>Progressivo_Giornaliero!Y201</f>
        <v>0</v>
      </c>
      <c r="Y188">
        <f>Progressivo_Giornaliero!Z201</f>
        <v>0</v>
      </c>
    </row>
    <row r="189" spans="1:25">
      <c r="A189" t="str">
        <f>MID(Progressivo_Giornaliero!C202,5,30)</f>
        <v/>
      </c>
      <c r="B189">
        <f>Progressivo_Giornaliero!B202</f>
        <v>0</v>
      </c>
      <c r="C189">
        <f>Progressivo_Giornaliero!D202</f>
        <v>0</v>
      </c>
      <c r="D189">
        <f>Progressivo_Giornaliero!E202</f>
        <v>0</v>
      </c>
      <c r="E189">
        <f>Progressivo_Giornaliero!F202</f>
        <v>0</v>
      </c>
      <c r="F189">
        <f>Progressivo_Giornaliero!G202</f>
        <v>0</v>
      </c>
      <c r="G189">
        <f>Progressivo_Giornaliero!H202</f>
        <v>0</v>
      </c>
      <c r="H189">
        <f>Progressivo_Giornaliero!I202</f>
        <v>0</v>
      </c>
      <c r="I189">
        <f>Progressivo_Giornaliero!J202</f>
        <v>0</v>
      </c>
      <c r="J189">
        <f>Progressivo_Giornaliero!K202</f>
        <v>0</v>
      </c>
      <c r="K189">
        <f>Progressivo_Giornaliero!L202</f>
        <v>0</v>
      </c>
      <c r="L189">
        <f>Progressivo_Giornaliero!M202</f>
        <v>0</v>
      </c>
      <c r="M189">
        <f>Progressivo_Giornaliero!N202</f>
        <v>0</v>
      </c>
      <c r="N189">
        <f>Progressivo_Giornaliero!O202</f>
        <v>0</v>
      </c>
      <c r="O189">
        <f>Progressivo_Giornaliero!P202</f>
        <v>0</v>
      </c>
      <c r="P189">
        <f>Progressivo_Giornaliero!Q202</f>
        <v>0</v>
      </c>
      <c r="Q189">
        <f>Progressivo_Giornaliero!R202</f>
        <v>0</v>
      </c>
      <c r="R189">
        <f>Progressivo_Giornaliero!S202</f>
        <v>0</v>
      </c>
      <c r="S189">
        <f>Progressivo_Giornaliero!T202</f>
        <v>0</v>
      </c>
      <c r="T189">
        <f>Progressivo_Giornaliero!U202</f>
        <v>0</v>
      </c>
      <c r="U189">
        <f>Progressivo_Giornaliero!V202</f>
        <v>0</v>
      </c>
      <c r="V189">
        <f>Progressivo_Giornaliero!W202</f>
        <v>0</v>
      </c>
      <c r="W189">
        <f>Progressivo_Giornaliero!X202</f>
        <v>0</v>
      </c>
      <c r="X189">
        <f>Progressivo_Giornaliero!Y202</f>
        <v>0</v>
      </c>
      <c r="Y189">
        <f>Progressivo_Giornaliero!Z202</f>
        <v>0</v>
      </c>
    </row>
    <row r="190" spans="1:25">
      <c r="A190" t="str">
        <f>MID(Progressivo_Giornaliero!C203,5,30)</f>
        <v/>
      </c>
      <c r="B190">
        <f>Progressivo_Giornaliero!B203</f>
        <v>0</v>
      </c>
      <c r="C190">
        <f>Progressivo_Giornaliero!D203</f>
        <v>0</v>
      </c>
      <c r="D190">
        <f>Progressivo_Giornaliero!E203</f>
        <v>0</v>
      </c>
      <c r="E190">
        <f>Progressivo_Giornaliero!F203</f>
        <v>0</v>
      </c>
      <c r="F190">
        <f>Progressivo_Giornaliero!G203</f>
        <v>0</v>
      </c>
      <c r="G190">
        <f>Progressivo_Giornaliero!H203</f>
        <v>0</v>
      </c>
      <c r="H190">
        <f>Progressivo_Giornaliero!I203</f>
        <v>0</v>
      </c>
      <c r="I190">
        <f>Progressivo_Giornaliero!J203</f>
        <v>0</v>
      </c>
      <c r="J190">
        <f>Progressivo_Giornaliero!K203</f>
        <v>0</v>
      </c>
      <c r="K190">
        <f>Progressivo_Giornaliero!L203</f>
        <v>0</v>
      </c>
      <c r="L190">
        <f>Progressivo_Giornaliero!M203</f>
        <v>0</v>
      </c>
      <c r="M190">
        <f>Progressivo_Giornaliero!N203</f>
        <v>0</v>
      </c>
      <c r="N190">
        <f>Progressivo_Giornaliero!O203</f>
        <v>0</v>
      </c>
      <c r="O190">
        <f>Progressivo_Giornaliero!P203</f>
        <v>0</v>
      </c>
      <c r="P190">
        <f>Progressivo_Giornaliero!Q203</f>
        <v>0</v>
      </c>
      <c r="Q190">
        <f>Progressivo_Giornaliero!R203</f>
        <v>0</v>
      </c>
      <c r="R190">
        <f>Progressivo_Giornaliero!S203</f>
        <v>0</v>
      </c>
      <c r="S190">
        <f>Progressivo_Giornaliero!T203</f>
        <v>0</v>
      </c>
      <c r="T190">
        <f>Progressivo_Giornaliero!U203</f>
        <v>0</v>
      </c>
      <c r="U190">
        <f>Progressivo_Giornaliero!V203</f>
        <v>0</v>
      </c>
      <c r="V190">
        <f>Progressivo_Giornaliero!W203</f>
        <v>0</v>
      </c>
      <c r="W190">
        <f>Progressivo_Giornaliero!X203</f>
        <v>0</v>
      </c>
      <c r="X190">
        <f>Progressivo_Giornaliero!Y203</f>
        <v>0</v>
      </c>
      <c r="Y190">
        <f>Progressivo_Giornaliero!Z203</f>
        <v>0</v>
      </c>
    </row>
    <row r="191" spans="1:25">
      <c r="A191" t="str">
        <f>MID(Progressivo_Giornaliero!C204,5,30)</f>
        <v/>
      </c>
      <c r="B191">
        <f>Progressivo_Giornaliero!B204</f>
        <v>0</v>
      </c>
      <c r="C191">
        <f>Progressivo_Giornaliero!D204</f>
        <v>0</v>
      </c>
      <c r="D191">
        <f>Progressivo_Giornaliero!E204</f>
        <v>0</v>
      </c>
      <c r="E191">
        <f>Progressivo_Giornaliero!F204</f>
        <v>0</v>
      </c>
      <c r="F191">
        <f>Progressivo_Giornaliero!G204</f>
        <v>0</v>
      </c>
      <c r="G191">
        <f>Progressivo_Giornaliero!H204</f>
        <v>0</v>
      </c>
      <c r="H191">
        <f>Progressivo_Giornaliero!I204</f>
        <v>0</v>
      </c>
      <c r="I191">
        <f>Progressivo_Giornaliero!J204</f>
        <v>0</v>
      </c>
      <c r="J191">
        <f>Progressivo_Giornaliero!K204</f>
        <v>0</v>
      </c>
      <c r="K191">
        <f>Progressivo_Giornaliero!L204</f>
        <v>0</v>
      </c>
      <c r="L191">
        <f>Progressivo_Giornaliero!M204</f>
        <v>0</v>
      </c>
      <c r="M191">
        <f>Progressivo_Giornaliero!N204</f>
        <v>0</v>
      </c>
      <c r="N191">
        <f>Progressivo_Giornaliero!O204</f>
        <v>0</v>
      </c>
      <c r="O191">
        <f>Progressivo_Giornaliero!P204</f>
        <v>0</v>
      </c>
      <c r="P191">
        <f>Progressivo_Giornaliero!Q204</f>
        <v>0</v>
      </c>
      <c r="Q191">
        <f>Progressivo_Giornaliero!R204</f>
        <v>0</v>
      </c>
      <c r="R191">
        <f>Progressivo_Giornaliero!S204</f>
        <v>0</v>
      </c>
      <c r="S191">
        <f>Progressivo_Giornaliero!T204</f>
        <v>0</v>
      </c>
      <c r="T191">
        <f>Progressivo_Giornaliero!U204</f>
        <v>0</v>
      </c>
      <c r="U191">
        <f>Progressivo_Giornaliero!V204</f>
        <v>0</v>
      </c>
      <c r="V191">
        <f>Progressivo_Giornaliero!W204</f>
        <v>0</v>
      </c>
      <c r="W191">
        <f>Progressivo_Giornaliero!X204</f>
        <v>0</v>
      </c>
      <c r="X191">
        <f>Progressivo_Giornaliero!Y204</f>
        <v>0</v>
      </c>
      <c r="Y191">
        <f>Progressivo_Giornaliero!Z204</f>
        <v>0</v>
      </c>
    </row>
    <row r="192" spans="1:25">
      <c r="A192" t="str">
        <f>MID(Progressivo_Giornaliero!C205,5,30)</f>
        <v/>
      </c>
      <c r="B192">
        <f>Progressivo_Giornaliero!B205</f>
        <v>0</v>
      </c>
      <c r="C192">
        <f>Progressivo_Giornaliero!D205</f>
        <v>0</v>
      </c>
      <c r="D192">
        <f>Progressivo_Giornaliero!E205</f>
        <v>0</v>
      </c>
      <c r="E192">
        <f>Progressivo_Giornaliero!F205</f>
        <v>0</v>
      </c>
      <c r="F192">
        <f>Progressivo_Giornaliero!G205</f>
        <v>0</v>
      </c>
      <c r="G192">
        <f>Progressivo_Giornaliero!H205</f>
        <v>0</v>
      </c>
      <c r="H192">
        <f>Progressivo_Giornaliero!I205</f>
        <v>0</v>
      </c>
      <c r="I192">
        <f>Progressivo_Giornaliero!J205</f>
        <v>0</v>
      </c>
      <c r="J192">
        <f>Progressivo_Giornaliero!K205</f>
        <v>0</v>
      </c>
      <c r="K192">
        <f>Progressivo_Giornaliero!L205</f>
        <v>0</v>
      </c>
      <c r="L192">
        <f>Progressivo_Giornaliero!M205</f>
        <v>0</v>
      </c>
      <c r="M192">
        <f>Progressivo_Giornaliero!N205</f>
        <v>0</v>
      </c>
      <c r="N192">
        <f>Progressivo_Giornaliero!O205</f>
        <v>0</v>
      </c>
      <c r="O192">
        <f>Progressivo_Giornaliero!P205</f>
        <v>0</v>
      </c>
      <c r="P192">
        <f>Progressivo_Giornaliero!Q205</f>
        <v>0</v>
      </c>
      <c r="Q192">
        <f>Progressivo_Giornaliero!R205</f>
        <v>0</v>
      </c>
      <c r="R192">
        <f>Progressivo_Giornaliero!S205</f>
        <v>0</v>
      </c>
      <c r="S192">
        <f>Progressivo_Giornaliero!T205</f>
        <v>0</v>
      </c>
      <c r="T192">
        <f>Progressivo_Giornaliero!U205</f>
        <v>0</v>
      </c>
      <c r="U192">
        <f>Progressivo_Giornaliero!V205</f>
        <v>0</v>
      </c>
      <c r="V192">
        <f>Progressivo_Giornaliero!W205</f>
        <v>0</v>
      </c>
      <c r="W192">
        <f>Progressivo_Giornaliero!X205</f>
        <v>0</v>
      </c>
      <c r="X192">
        <f>Progressivo_Giornaliero!Y205</f>
        <v>0</v>
      </c>
      <c r="Y192">
        <f>Progressivo_Giornaliero!Z205</f>
        <v>0</v>
      </c>
    </row>
    <row r="193" spans="1:25">
      <c r="A193" t="str">
        <f>MID(Progressivo_Giornaliero!C206,5,30)</f>
        <v/>
      </c>
      <c r="B193">
        <f>Progressivo_Giornaliero!B206</f>
        <v>0</v>
      </c>
      <c r="C193">
        <f>Progressivo_Giornaliero!D206</f>
        <v>0</v>
      </c>
      <c r="D193">
        <f>Progressivo_Giornaliero!E206</f>
        <v>0</v>
      </c>
      <c r="E193">
        <f>Progressivo_Giornaliero!F206</f>
        <v>0</v>
      </c>
      <c r="F193">
        <f>Progressivo_Giornaliero!G206</f>
        <v>0</v>
      </c>
      <c r="G193">
        <f>Progressivo_Giornaliero!H206</f>
        <v>0</v>
      </c>
      <c r="H193">
        <f>Progressivo_Giornaliero!I206</f>
        <v>0</v>
      </c>
      <c r="I193">
        <f>Progressivo_Giornaliero!J206</f>
        <v>0</v>
      </c>
      <c r="J193">
        <f>Progressivo_Giornaliero!K206</f>
        <v>0</v>
      </c>
      <c r="K193">
        <f>Progressivo_Giornaliero!L206</f>
        <v>0</v>
      </c>
      <c r="L193">
        <f>Progressivo_Giornaliero!M206</f>
        <v>0</v>
      </c>
      <c r="M193">
        <f>Progressivo_Giornaliero!N206</f>
        <v>0</v>
      </c>
      <c r="N193">
        <f>Progressivo_Giornaliero!O206</f>
        <v>0</v>
      </c>
      <c r="O193">
        <f>Progressivo_Giornaliero!P206</f>
        <v>0</v>
      </c>
      <c r="P193">
        <f>Progressivo_Giornaliero!Q206</f>
        <v>0</v>
      </c>
      <c r="Q193">
        <f>Progressivo_Giornaliero!R206</f>
        <v>0</v>
      </c>
      <c r="R193">
        <f>Progressivo_Giornaliero!S206</f>
        <v>0</v>
      </c>
      <c r="S193">
        <f>Progressivo_Giornaliero!T206</f>
        <v>0</v>
      </c>
      <c r="T193">
        <f>Progressivo_Giornaliero!U206</f>
        <v>0</v>
      </c>
      <c r="U193">
        <f>Progressivo_Giornaliero!V206</f>
        <v>0</v>
      </c>
      <c r="V193">
        <f>Progressivo_Giornaliero!W206</f>
        <v>0</v>
      </c>
      <c r="W193">
        <f>Progressivo_Giornaliero!X206</f>
        <v>0</v>
      </c>
      <c r="X193">
        <f>Progressivo_Giornaliero!Y206</f>
        <v>0</v>
      </c>
      <c r="Y193">
        <f>Progressivo_Giornaliero!Z206</f>
        <v>0</v>
      </c>
    </row>
    <row r="194" spans="1:25">
      <c r="A194" t="str">
        <f>MID(Progressivo_Giornaliero!C207,5,30)</f>
        <v/>
      </c>
      <c r="B194">
        <f>Progressivo_Giornaliero!B207</f>
        <v>0</v>
      </c>
      <c r="C194">
        <f>Progressivo_Giornaliero!D207</f>
        <v>0</v>
      </c>
      <c r="D194">
        <f>Progressivo_Giornaliero!E207</f>
        <v>0</v>
      </c>
      <c r="E194">
        <f>Progressivo_Giornaliero!F207</f>
        <v>0</v>
      </c>
      <c r="F194">
        <f>Progressivo_Giornaliero!G207</f>
        <v>0</v>
      </c>
      <c r="G194">
        <f>Progressivo_Giornaliero!H207</f>
        <v>0</v>
      </c>
      <c r="H194">
        <f>Progressivo_Giornaliero!I207</f>
        <v>0</v>
      </c>
      <c r="I194">
        <f>Progressivo_Giornaliero!J207</f>
        <v>0</v>
      </c>
      <c r="J194">
        <f>Progressivo_Giornaliero!K207</f>
        <v>0</v>
      </c>
      <c r="K194">
        <f>Progressivo_Giornaliero!L207</f>
        <v>0</v>
      </c>
      <c r="L194">
        <f>Progressivo_Giornaliero!M207</f>
        <v>0</v>
      </c>
      <c r="M194">
        <f>Progressivo_Giornaliero!N207</f>
        <v>0</v>
      </c>
      <c r="N194">
        <f>Progressivo_Giornaliero!O207</f>
        <v>0</v>
      </c>
      <c r="O194">
        <f>Progressivo_Giornaliero!P207</f>
        <v>0</v>
      </c>
      <c r="P194">
        <f>Progressivo_Giornaliero!Q207</f>
        <v>0</v>
      </c>
      <c r="Q194">
        <f>Progressivo_Giornaliero!R207</f>
        <v>0</v>
      </c>
      <c r="R194">
        <f>Progressivo_Giornaliero!S207</f>
        <v>0</v>
      </c>
      <c r="S194">
        <f>Progressivo_Giornaliero!T207</f>
        <v>0</v>
      </c>
      <c r="T194">
        <f>Progressivo_Giornaliero!U207</f>
        <v>0</v>
      </c>
      <c r="U194">
        <f>Progressivo_Giornaliero!V207</f>
        <v>0</v>
      </c>
      <c r="V194">
        <f>Progressivo_Giornaliero!W207</f>
        <v>0</v>
      </c>
      <c r="W194">
        <f>Progressivo_Giornaliero!X207</f>
        <v>0</v>
      </c>
      <c r="X194">
        <f>Progressivo_Giornaliero!Y207</f>
        <v>0</v>
      </c>
      <c r="Y194">
        <f>Progressivo_Giornaliero!Z207</f>
        <v>0</v>
      </c>
    </row>
    <row r="195" spans="1:25">
      <c r="A195" t="str">
        <f>MID(Progressivo_Giornaliero!C208,5,30)</f>
        <v/>
      </c>
      <c r="B195">
        <f>Progressivo_Giornaliero!B208</f>
        <v>0</v>
      </c>
      <c r="C195">
        <f>Progressivo_Giornaliero!D208</f>
        <v>0</v>
      </c>
      <c r="D195">
        <f>Progressivo_Giornaliero!E208</f>
        <v>0</v>
      </c>
      <c r="E195">
        <f>Progressivo_Giornaliero!F208</f>
        <v>0</v>
      </c>
      <c r="F195">
        <f>Progressivo_Giornaliero!G208</f>
        <v>0</v>
      </c>
      <c r="G195">
        <f>Progressivo_Giornaliero!H208</f>
        <v>0</v>
      </c>
      <c r="H195">
        <f>Progressivo_Giornaliero!I208</f>
        <v>0</v>
      </c>
      <c r="I195">
        <f>Progressivo_Giornaliero!J208</f>
        <v>0</v>
      </c>
      <c r="J195">
        <f>Progressivo_Giornaliero!K208</f>
        <v>0</v>
      </c>
      <c r="K195">
        <f>Progressivo_Giornaliero!L208</f>
        <v>0</v>
      </c>
      <c r="L195">
        <f>Progressivo_Giornaliero!M208</f>
        <v>0</v>
      </c>
      <c r="M195">
        <f>Progressivo_Giornaliero!N208</f>
        <v>0</v>
      </c>
      <c r="N195">
        <f>Progressivo_Giornaliero!O208</f>
        <v>0</v>
      </c>
      <c r="O195">
        <f>Progressivo_Giornaliero!P208</f>
        <v>0</v>
      </c>
      <c r="P195">
        <f>Progressivo_Giornaliero!Q208</f>
        <v>0</v>
      </c>
      <c r="Q195">
        <f>Progressivo_Giornaliero!R208</f>
        <v>0</v>
      </c>
      <c r="R195">
        <f>Progressivo_Giornaliero!S208</f>
        <v>0</v>
      </c>
      <c r="S195">
        <f>Progressivo_Giornaliero!T208</f>
        <v>0</v>
      </c>
      <c r="T195">
        <f>Progressivo_Giornaliero!U208</f>
        <v>0</v>
      </c>
      <c r="U195">
        <f>Progressivo_Giornaliero!V208</f>
        <v>0</v>
      </c>
      <c r="V195">
        <f>Progressivo_Giornaliero!W208</f>
        <v>0</v>
      </c>
      <c r="W195">
        <f>Progressivo_Giornaliero!X208</f>
        <v>0</v>
      </c>
      <c r="X195">
        <f>Progressivo_Giornaliero!Y208</f>
        <v>0</v>
      </c>
      <c r="Y195">
        <f>Progressivo_Giornaliero!Z208</f>
        <v>0</v>
      </c>
    </row>
    <row r="196" spans="1:25">
      <c r="A196" t="str">
        <f>MID(Progressivo_Giornaliero!C209,5,30)</f>
        <v/>
      </c>
      <c r="B196">
        <f>Progressivo_Giornaliero!B209</f>
        <v>0</v>
      </c>
      <c r="C196">
        <f>Progressivo_Giornaliero!D209</f>
        <v>0</v>
      </c>
      <c r="D196">
        <f>Progressivo_Giornaliero!E209</f>
        <v>0</v>
      </c>
      <c r="E196">
        <f>Progressivo_Giornaliero!F209</f>
        <v>0</v>
      </c>
      <c r="F196">
        <f>Progressivo_Giornaliero!G209</f>
        <v>0</v>
      </c>
      <c r="G196">
        <f>Progressivo_Giornaliero!H209</f>
        <v>0</v>
      </c>
      <c r="H196">
        <f>Progressivo_Giornaliero!I209</f>
        <v>0</v>
      </c>
      <c r="I196">
        <f>Progressivo_Giornaliero!J209</f>
        <v>0</v>
      </c>
      <c r="J196">
        <f>Progressivo_Giornaliero!K209</f>
        <v>0</v>
      </c>
      <c r="K196">
        <f>Progressivo_Giornaliero!L209</f>
        <v>0</v>
      </c>
      <c r="L196">
        <f>Progressivo_Giornaliero!M209</f>
        <v>0</v>
      </c>
      <c r="M196">
        <f>Progressivo_Giornaliero!N209</f>
        <v>0</v>
      </c>
      <c r="N196">
        <f>Progressivo_Giornaliero!O209</f>
        <v>0</v>
      </c>
      <c r="O196">
        <f>Progressivo_Giornaliero!P209</f>
        <v>0</v>
      </c>
      <c r="P196">
        <f>Progressivo_Giornaliero!Q209</f>
        <v>0</v>
      </c>
      <c r="Q196">
        <f>Progressivo_Giornaliero!R209</f>
        <v>0</v>
      </c>
      <c r="R196">
        <f>Progressivo_Giornaliero!S209</f>
        <v>0</v>
      </c>
      <c r="S196">
        <f>Progressivo_Giornaliero!T209</f>
        <v>0</v>
      </c>
      <c r="T196">
        <f>Progressivo_Giornaliero!U209</f>
        <v>0</v>
      </c>
      <c r="U196">
        <f>Progressivo_Giornaliero!V209</f>
        <v>0</v>
      </c>
      <c r="V196">
        <f>Progressivo_Giornaliero!W209</f>
        <v>0</v>
      </c>
      <c r="W196">
        <f>Progressivo_Giornaliero!X209</f>
        <v>0</v>
      </c>
      <c r="X196">
        <f>Progressivo_Giornaliero!Y209</f>
        <v>0</v>
      </c>
      <c r="Y196">
        <f>Progressivo_Giornaliero!Z209</f>
        <v>0</v>
      </c>
    </row>
    <row r="197" spans="1:25">
      <c r="A197" t="str">
        <f>MID(Progressivo_Giornaliero!C210,5,30)</f>
        <v/>
      </c>
      <c r="B197">
        <f>Progressivo_Giornaliero!B210</f>
        <v>0</v>
      </c>
      <c r="C197">
        <f>Progressivo_Giornaliero!D210</f>
        <v>0</v>
      </c>
      <c r="D197">
        <f>Progressivo_Giornaliero!E210</f>
        <v>0</v>
      </c>
      <c r="E197">
        <f>Progressivo_Giornaliero!F210</f>
        <v>0</v>
      </c>
      <c r="F197">
        <f>Progressivo_Giornaliero!G210</f>
        <v>0</v>
      </c>
      <c r="G197">
        <f>Progressivo_Giornaliero!H210</f>
        <v>0</v>
      </c>
      <c r="H197">
        <f>Progressivo_Giornaliero!I210</f>
        <v>0</v>
      </c>
      <c r="I197">
        <f>Progressivo_Giornaliero!J210</f>
        <v>0</v>
      </c>
      <c r="J197">
        <f>Progressivo_Giornaliero!K210</f>
        <v>0</v>
      </c>
      <c r="K197">
        <f>Progressivo_Giornaliero!L210</f>
        <v>0</v>
      </c>
      <c r="L197">
        <f>Progressivo_Giornaliero!M210</f>
        <v>0</v>
      </c>
      <c r="M197">
        <f>Progressivo_Giornaliero!N210</f>
        <v>0</v>
      </c>
      <c r="N197">
        <f>Progressivo_Giornaliero!O210</f>
        <v>0</v>
      </c>
      <c r="O197">
        <f>Progressivo_Giornaliero!P210</f>
        <v>0</v>
      </c>
      <c r="P197">
        <f>Progressivo_Giornaliero!Q210</f>
        <v>0</v>
      </c>
      <c r="Q197">
        <f>Progressivo_Giornaliero!R210</f>
        <v>0</v>
      </c>
      <c r="R197">
        <f>Progressivo_Giornaliero!S210</f>
        <v>0</v>
      </c>
      <c r="S197">
        <f>Progressivo_Giornaliero!T210</f>
        <v>0</v>
      </c>
      <c r="T197">
        <f>Progressivo_Giornaliero!U210</f>
        <v>0</v>
      </c>
      <c r="U197">
        <f>Progressivo_Giornaliero!V210</f>
        <v>0</v>
      </c>
      <c r="V197">
        <f>Progressivo_Giornaliero!W210</f>
        <v>0</v>
      </c>
      <c r="W197">
        <f>Progressivo_Giornaliero!X210</f>
        <v>0</v>
      </c>
      <c r="X197">
        <f>Progressivo_Giornaliero!Y210</f>
        <v>0</v>
      </c>
      <c r="Y197">
        <f>Progressivo_Giornaliero!Z210</f>
        <v>0</v>
      </c>
    </row>
    <row r="198" spans="1:25">
      <c r="A198" t="str">
        <f>MID(Progressivo_Giornaliero!C211,5,30)</f>
        <v/>
      </c>
      <c r="B198">
        <f>Progressivo_Giornaliero!B211</f>
        <v>0</v>
      </c>
      <c r="C198">
        <f>Progressivo_Giornaliero!D211</f>
        <v>0</v>
      </c>
      <c r="D198">
        <f>Progressivo_Giornaliero!E211</f>
        <v>0</v>
      </c>
      <c r="E198">
        <f>Progressivo_Giornaliero!F211</f>
        <v>0</v>
      </c>
      <c r="F198">
        <f>Progressivo_Giornaliero!G211</f>
        <v>0</v>
      </c>
      <c r="G198">
        <f>Progressivo_Giornaliero!H211</f>
        <v>0</v>
      </c>
      <c r="H198">
        <f>Progressivo_Giornaliero!I211</f>
        <v>0</v>
      </c>
      <c r="I198">
        <f>Progressivo_Giornaliero!J211</f>
        <v>0</v>
      </c>
      <c r="J198">
        <f>Progressivo_Giornaliero!K211</f>
        <v>0</v>
      </c>
      <c r="K198">
        <f>Progressivo_Giornaliero!L211</f>
        <v>0</v>
      </c>
      <c r="L198">
        <f>Progressivo_Giornaliero!M211</f>
        <v>0</v>
      </c>
      <c r="M198">
        <f>Progressivo_Giornaliero!N211</f>
        <v>0</v>
      </c>
      <c r="N198">
        <f>Progressivo_Giornaliero!O211</f>
        <v>0</v>
      </c>
      <c r="O198">
        <f>Progressivo_Giornaliero!P211</f>
        <v>0</v>
      </c>
      <c r="P198">
        <f>Progressivo_Giornaliero!Q211</f>
        <v>0</v>
      </c>
      <c r="Q198">
        <f>Progressivo_Giornaliero!R211</f>
        <v>0</v>
      </c>
      <c r="R198">
        <f>Progressivo_Giornaliero!S211</f>
        <v>0</v>
      </c>
      <c r="S198">
        <f>Progressivo_Giornaliero!T211</f>
        <v>0</v>
      </c>
      <c r="T198">
        <f>Progressivo_Giornaliero!U211</f>
        <v>0</v>
      </c>
      <c r="U198">
        <f>Progressivo_Giornaliero!V211</f>
        <v>0</v>
      </c>
      <c r="V198">
        <f>Progressivo_Giornaliero!W211</f>
        <v>0</v>
      </c>
      <c r="W198">
        <f>Progressivo_Giornaliero!X211</f>
        <v>0</v>
      </c>
      <c r="X198">
        <f>Progressivo_Giornaliero!Y211</f>
        <v>0</v>
      </c>
      <c r="Y198">
        <f>Progressivo_Giornaliero!Z211</f>
        <v>0</v>
      </c>
    </row>
    <row r="199" spans="1:25">
      <c r="A199" t="str">
        <f>MID(Progressivo_Giornaliero!C212,5,30)</f>
        <v/>
      </c>
      <c r="B199">
        <f>Progressivo_Giornaliero!B212</f>
        <v>0</v>
      </c>
      <c r="C199">
        <f>Progressivo_Giornaliero!D212</f>
        <v>0</v>
      </c>
      <c r="D199">
        <f>Progressivo_Giornaliero!E212</f>
        <v>0</v>
      </c>
      <c r="E199">
        <f>Progressivo_Giornaliero!F212</f>
        <v>0</v>
      </c>
      <c r="F199">
        <f>Progressivo_Giornaliero!G212</f>
        <v>0</v>
      </c>
      <c r="G199">
        <f>Progressivo_Giornaliero!H212</f>
        <v>0</v>
      </c>
      <c r="H199">
        <f>Progressivo_Giornaliero!I212</f>
        <v>0</v>
      </c>
      <c r="I199">
        <f>Progressivo_Giornaliero!J212</f>
        <v>0</v>
      </c>
      <c r="J199">
        <f>Progressivo_Giornaliero!K212</f>
        <v>0</v>
      </c>
      <c r="K199">
        <f>Progressivo_Giornaliero!L212</f>
        <v>0</v>
      </c>
      <c r="L199">
        <f>Progressivo_Giornaliero!M212</f>
        <v>0</v>
      </c>
      <c r="M199">
        <f>Progressivo_Giornaliero!N212</f>
        <v>0</v>
      </c>
      <c r="N199">
        <f>Progressivo_Giornaliero!O212</f>
        <v>0</v>
      </c>
      <c r="O199">
        <f>Progressivo_Giornaliero!P212</f>
        <v>0</v>
      </c>
      <c r="P199">
        <f>Progressivo_Giornaliero!Q212</f>
        <v>0</v>
      </c>
      <c r="Q199">
        <f>Progressivo_Giornaliero!R212</f>
        <v>0</v>
      </c>
      <c r="R199">
        <f>Progressivo_Giornaliero!S212</f>
        <v>0</v>
      </c>
      <c r="S199">
        <f>Progressivo_Giornaliero!T212</f>
        <v>0</v>
      </c>
      <c r="T199">
        <f>Progressivo_Giornaliero!U212</f>
        <v>0</v>
      </c>
      <c r="U199">
        <f>Progressivo_Giornaliero!V212</f>
        <v>0</v>
      </c>
      <c r="V199">
        <f>Progressivo_Giornaliero!W212</f>
        <v>0</v>
      </c>
      <c r="W199">
        <f>Progressivo_Giornaliero!X212</f>
        <v>0</v>
      </c>
      <c r="X199">
        <f>Progressivo_Giornaliero!Y212</f>
        <v>0</v>
      </c>
      <c r="Y199">
        <f>Progressivo_Giornaliero!Z212</f>
        <v>0</v>
      </c>
    </row>
    <row r="200" spans="1:25">
      <c r="A200" t="str">
        <f>MID(Progressivo_Giornaliero!C213,5,30)</f>
        <v/>
      </c>
      <c r="B200">
        <f>Progressivo_Giornaliero!B213</f>
        <v>0</v>
      </c>
      <c r="C200">
        <f>Progressivo_Giornaliero!D213</f>
        <v>0</v>
      </c>
      <c r="D200">
        <f>Progressivo_Giornaliero!E213</f>
        <v>0</v>
      </c>
      <c r="E200">
        <f>Progressivo_Giornaliero!F213</f>
        <v>0</v>
      </c>
      <c r="F200">
        <f>Progressivo_Giornaliero!G213</f>
        <v>0</v>
      </c>
      <c r="G200">
        <f>Progressivo_Giornaliero!H213</f>
        <v>0</v>
      </c>
      <c r="H200">
        <f>Progressivo_Giornaliero!I213</f>
        <v>0</v>
      </c>
      <c r="I200">
        <f>Progressivo_Giornaliero!J213</f>
        <v>0</v>
      </c>
      <c r="J200">
        <f>Progressivo_Giornaliero!K213</f>
        <v>0</v>
      </c>
      <c r="K200">
        <f>Progressivo_Giornaliero!L213</f>
        <v>0</v>
      </c>
      <c r="L200">
        <f>Progressivo_Giornaliero!M213</f>
        <v>0</v>
      </c>
      <c r="M200">
        <f>Progressivo_Giornaliero!N213</f>
        <v>0</v>
      </c>
      <c r="N200">
        <f>Progressivo_Giornaliero!O213</f>
        <v>0</v>
      </c>
      <c r="O200">
        <f>Progressivo_Giornaliero!P213</f>
        <v>0</v>
      </c>
      <c r="P200">
        <f>Progressivo_Giornaliero!Q213</f>
        <v>0</v>
      </c>
      <c r="Q200">
        <f>Progressivo_Giornaliero!R213</f>
        <v>0</v>
      </c>
      <c r="R200">
        <f>Progressivo_Giornaliero!S213</f>
        <v>0</v>
      </c>
      <c r="S200">
        <f>Progressivo_Giornaliero!T213</f>
        <v>0</v>
      </c>
      <c r="T200">
        <f>Progressivo_Giornaliero!U213</f>
        <v>0</v>
      </c>
      <c r="U200">
        <f>Progressivo_Giornaliero!V213</f>
        <v>0</v>
      </c>
      <c r="V200">
        <f>Progressivo_Giornaliero!W213</f>
        <v>0</v>
      </c>
      <c r="W200">
        <f>Progressivo_Giornaliero!X213</f>
        <v>0</v>
      </c>
      <c r="X200">
        <f>Progressivo_Giornaliero!Y213</f>
        <v>0</v>
      </c>
      <c r="Y200">
        <f>Progressivo_Giornaliero!Z213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2779-D69D-466A-9FF0-6142B4DEA009}">
  <sheetPr codeName="Foglio4">
    <tabColor theme="4" tint="-0.249977111117893"/>
  </sheetPr>
  <dimension ref="A1:AK56"/>
  <sheetViews>
    <sheetView zoomScale="90" zoomScaleNormal="90" workbookViewId="0">
      <selection activeCell="B2" sqref="B2:W2"/>
    </sheetView>
  </sheetViews>
  <sheetFormatPr defaultRowHeight="13.15" outlineLevelRow="1"/>
  <cols>
    <col min="1" max="1" width="2.42578125" customWidth="1"/>
    <col min="2" max="2" width="3" bestFit="1" customWidth="1"/>
    <col min="3" max="3" width="8.42578125" customWidth="1"/>
    <col min="4" max="6" width="14.140625" bestFit="1" customWidth="1"/>
    <col min="7" max="7" width="7.7109375" customWidth="1"/>
    <col min="8" max="8" width="13.140625" style="105" customWidth="1"/>
    <col min="9" max="9" width="12.42578125" customWidth="1"/>
    <col min="10" max="10" width="12" customWidth="1"/>
    <col min="11" max="11" width="11.85546875" customWidth="1"/>
    <col min="12" max="12" width="12" customWidth="1"/>
    <col min="13" max="13" width="6.7109375" customWidth="1"/>
    <col min="14" max="14" width="7" style="105" customWidth="1"/>
    <col min="15" max="15" width="12.85546875" hidden="1" customWidth="1"/>
    <col min="16" max="16" width="12.28515625" customWidth="1"/>
    <col min="17" max="17" width="12" hidden="1" customWidth="1"/>
    <col min="18" max="18" width="14.42578125" bestFit="1" customWidth="1"/>
    <col min="19" max="19" width="12" bestFit="1" customWidth="1"/>
    <col min="20" max="20" width="7.28515625" bestFit="1" customWidth="1"/>
    <col min="21" max="21" width="11.85546875" hidden="1" customWidth="1"/>
    <col min="22" max="22" width="12" hidden="1" customWidth="1"/>
    <col min="23" max="23" width="6.85546875" style="45" hidden="1" customWidth="1"/>
    <col min="24" max="24" width="12" hidden="1" customWidth="1"/>
    <col min="25" max="25" width="10.5703125" hidden="1" customWidth="1"/>
    <col min="26" max="26" width="10.28515625" hidden="1" customWidth="1"/>
    <col min="27" max="29" width="6.5703125" style="45" customWidth="1"/>
    <col min="30" max="30" width="6.28515625" style="45" bestFit="1" customWidth="1"/>
    <col min="31" max="33" width="6.7109375" style="45" customWidth="1"/>
    <col min="34" max="34" width="6.42578125" style="45" bestFit="1" customWidth="1"/>
    <col min="35" max="35" width="12" style="439" bestFit="1" customWidth="1"/>
    <col min="36" max="36" width="7.85546875" style="45" customWidth="1"/>
    <col min="37" max="37" width="2.42578125" customWidth="1"/>
  </cols>
  <sheetData>
    <row r="1" spans="1:37" ht="13.15" customHeight="1">
      <c r="A1" s="165"/>
      <c r="B1" s="166"/>
      <c r="C1" s="166"/>
      <c r="D1" s="166"/>
      <c r="E1" s="166"/>
      <c r="F1" s="166"/>
      <c r="G1" s="166"/>
      <c r="H1" s="167"/>
      <c r="I1" s="166"/>
      <c r="J1" s="166"/>
      <c r="K1" s="166"/>
      <c r="L1" s="166"/>
      <c r="M1" s="166"/>
      <c r="N1" s="167"/>
      <c r="O1" s="166"/>
      <c r="P1" s="166"/>
      <c r="Q1" s="166"/>
      <c r="R1" s="166"/>
      <c r="S1" s="166"/>
      <c r="T1" s="166"/>
      <c r="U1" s="166"/>
      <c r="V1" s="166"/>
      <c r="W1" s="168"/>
      <c r="X1" s="166"/>
      <c r="Y1" s="166"/>
      <c r="Z1" s="166"/>
      <c r="AA1" s="168"/>
      <c r="AB1" s="168"/>
      <c r="AC1" s="168"/>
      <c r="AD1" s="168"/>
      <c r="AE1" s="168"/>
      <c r="AF1" s="168"/>
      <c r="AG1" s="168"/>
      <c r="AH1" s="168"/>
      <c r="AI1" s="446"/>
      <c r="AJ1" s="168"/>
      <c r="AK1" s="169"/>
    </row>
    <row r="2" spans="1:37" ht="23.45" customHeight="1">
      <c r="A2" s="170"/>
      <c r="B2" s="550" t="s">
        <v>47</v>
      </c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50"/>
      <c r="U2" s="550"/>
      <c r="V2" s="550"/>
      <c r="W2" s="550"/>
      <c r="X2" s="93"/>
      <c r="Y2" s="547" t="s">
        <v>219</v>
      </c>
      <c r="Z2" s="548"/>
      <c r="AA2" s="548"/>
      <c r="AB2" s="548"/>
      <c r="AC2" s="548"/>
      <c r="AD2" s="548"/>
      <c r="AE2" s="548"/>
      <c r="AF2" s="548"/>
      <c r="AG2" s="548"/>
      <c r="AH2" s="548"/>
      <c r="AI2" s="548"/>
      <c r="AJ2" s="549"/>
      <c r="AK2" s="171"/>
    </row>
    <row r="3" spans="1:37" s="239" customFormat="1" ht="25.15" customHeight="1">
      <c r="A3" s="237"/>
      <c r="B3" s="551" t="s">
        <v>220</v>
      </c>
      <c r="C3" s="551"/>
      <c r="D3" s="544" t="s">
        <v>221</v>
      </c>
      <c r="E3" s="545"/>
      <c r="F3" s="545"/>
      <c r="G3" s="546"/>
      <c r="H3" s="530" t="s">
        <v>203</v>
      </c>
      <c r="I3" s="530"/>
      <c r="J3" s="530"/>
      <c r="K3" s="530"/>
      <c r="L3" s="530"/>
      <c r="M3" s="530"/>
      <c r="N3" s="531"/>
      <c r="O3" s="525" t="s">
        <v>222</v>
      </c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6"/>
      <c r="AA3" s="554" t="s">
        <v>212</v>
      </c>
      <c r="AB3" s="555"/>
      <c r="AC3" s="555"/>
      <c r="AD3" s="556"/>
      <c r="AE3" s="557" t="s">
        <v>223</v>
      </c>
      <c r="AF3" s="558"/>
      <c r="AG3" s="558"/>
      <c r="AH3" s="559"/>
      <c r="AI3" s="552" t="s">
        <v>224</v>
      </c>
      <c r="AJ3" s="553"/>
      <c r="AK3" s="238"/>
    </row>
    <row r="4" spans="1:37" s="246" customFormat="1" ht="28.9" customHeight="1">
      <c r="A4" s="240"/>
      <c r="B4" s="527"/>
      <c r="C4" s="528"/>
      <c r="D4" s="241" t="s">
        <v>225</v>
      </c>
      <c r="E4" s="241" t="s">
        <v>226</v>
      </c>
      <c r="F4" s="241" t="s">
        <v>227</v>
      </c>
      <c r="G4" s="241" t="s">
        <v>228</v>
      </c>
      <c r="H4" s="242"/>
      <c r="I4" s="243" t="s">
        <v>229</v>
      </c>
      <c r="J4" s="242" t="s">
        <v>226</v>
      </c>
      <c r="K4" s="242" t="s">
        <v>230</v>
      </c>
      <c r="L4" s="244" t="s">
        <v>227</v>
      </c>
      <c r="M4" s="244" t="s">
        <v>228</v>
      </c>
      <c r="N4" s="244" t="s">
        <v>231</v>
      </c>
      <c r="O4" s="242" t="s">
        <v>225</v>
      </c>
      <c r="P4" s="244" t="s">
        <v>229</v>
      </c>
      <c r="Q4" s="244" t="s">
        <v>226</v>
      </c>
      <c r="R4" s="244" t="s">
        <v>230</v>
      </c>
      <c r="S4" s="244" t="s">
        <v>227</v>
      </c>
      <c r="T4" s="244" t="s">
        <v>228</v>
      </c>
      <c r="U4" s="242" t="s">
        <v>232</v>
      </c>
      <c r="V4" s="244" t="s">
        <v>233</v>
      </c>
      <c r="W4" s="242" t="s">
        <v>234</v>
      </c>
      <c r="X4" s="242" t="s">
        <v>235</v>
      </c>
      <c r="Y4" s="242" t="s">
        <v>236</v>
      </c>
      <c r="Z4" s="242" t="s">
        <v>237</v>
      </c>
      <c r="AA4" s="242" t="s">
        <v>238</v>
      </c>
      <c r="AB4" s="242" t="s">
        <v>239</v>
      </c>
      <c r="AC4" s="242" t="s">
        <v>227</v>
      </c>
      <c r="AD4" s="242" t="s">
        <v>228</v>
      </c>
      <c r="AE4" s="313" t="s">
        <v>238</v>
      </c>
      <c r="AF4" s="313" t="s">
        <v>239</v>
      </c>
      <c r="AG4" s="313" t="s">
        <v>227</v>
      </c>
      <c r="AH4" s="242" t="s">
        <v>228</v>
      </c>
      <c r="AI4" s="447" t="s">
        <v>221</v>
      </c>
      <c r="AJ4" s="242" t="s">
        <v>228</v>
      </c>
      <c r="AK4" s="245"/>
    </row>
    <row r="5" spans="1:37" outlineLevel="1">
      <c r="A5" s="162"/>
      <c r="B5" s="70">
        <v>1</v>
      </c>
      <c r="C5" s="296" t="s">
        <v>240</v>
      </c>
      <c r="D5" s="389">
        <f>VLOOKUP($B$2,BDGT_AREE!$A$1:$FT$239,BDGT_AREE!B$1,0)</f>
        <v>9587.2460873172586</v>
      </c>
      <c r="E5" s="389">
        <f>IFERROR(VLOOKUP($B$2,'01'!$A$1:$W$201,2,0),0)</f>
        <v>0</v>
      </c>
      <c r="F5" s="389">
        <f>E5-D5</f>
        <v>-9587.2460873172586</v>
      </c>
      <c r="G5" s="326">
        <f>IFERROR(F5/D5,0)</f>
        <v>-1</v>
      </c>
      <c r="H5" s="391"/>
      <c r="I5" s="389">
        <f>VLOOKUP($B$2,BDGT_AREE!$A$1:$FT$239,72,0)</f>
        <v>454.69043308068331</v>
      </c>
      <c r="J5" s="409">
        <f>IFERROR(VLOOKUP($B$2,'01'!$A$1:$X$201,3,0),0)</f>
        <v>0</v>
      </c>
      <c r="K5" s="410">
        <f>IFERROR(VLOOKUP($B$2,'01'!$A$1:$X$201,4,0),0)</f>
        <v>0</v>
      </c>
      <c r="L5" s="411">
        <f>IFERROR(K5-I5,0)</f>
        <v>-454.69043308068331</v>
      </c>
      <c r="M5" s="319">
        <f>IFERROR(L5/I5,0)</f>
        <v>-1</v>
      </c>
      <c r="N5" s="297">
        <f>IFERROR(D5*Kerb_Realtime!$CD$3/Kerb_Realtime!$CE$3,0)</f>
        <v>3.7766304226910981</v>
      </c>
      <c r="O5" s="298">
        <f t="shared" ref="O5:O31" si="0">(U5-V5)+P5</f>
        <v>142.8048676441181</v>
      </c>
      <c r="P5" s="389">
        <f>VLOOKUP($B$2,BDGT_AREE!$A$1:$FT$239,37,0)</f>
        <v>93.622276913269985</v>
      </c>
      <c r="Q5" s="389">
        <f>IFERROR(VLOOKUP($B$2,'01'!$A$1:$W$201,5,0),0)</f>
        <v>0</v>
      </c>
      <c r="R5" s="389">
        <f>IFERROR(VLOOKUP($B$2,'01'!$A$1:$W$201,6,0),0)</f>
        <v>0</v>
      </c>
      <c r="S5" s="411">
        <f>R5-P5</f>
        <v>-93.622276913269985</v>
      </c>
      <c r="T5" s="319">
        <f>IFERROR(S5/P5,0)</f>
        <v>-1</v>
      </c>
      <c r="U5" s="381">
        <f>V5*Screen_Margini!$R$7</f>
        <v>110.03707072447361</v>
      </c>
      <c r="V5" s="418">
        <f>P5*Kerb_BRIEFING!$Z$5</f>
        <v>60.854479993625489</v>
      </c>
      <c r="W5" s="213">
        <f>V5/Screen_Margini!$G$17</f>
        <v>3.5318908876161048</v>
      </c>
      <c r="X5" s="300">
        <f>P5*Kerb_BRIEFING!$AB$5</f>
        <v>17.788232613521298</v>
      </c>
      <c r="Y5" s="300">
        <f>P5*Kerb_BRIEFING!$AC$5</f>
        <v>8.4260049221942985</v>
      </c>
      <c r="Z5" s="300">
        <f>P5*Kerb_BRIEFING!$AD$5</f>
        <v>6.5535593839288993</v>
      </c>
      <c r="AA5" s="213">
        <f>VLOOKUP($B$2,BDGT_AREE!$A$1:$FT$239,108,0)</f>
        <v>1.3660391612903227</v>
      </c>
      <c r="AB5" s="310">
        <f>IFERROR(VLOOKUP($B$2,'01'!$A$1:$W$201,8,0),0)</f>
        <v>0</v>
      </c>
      <c r="AC5" s="213">
        <f>AB5-AA5</f>
        <v>-1.3660391612903227</v>
      </c>
      <c r="AD5" s="314">
        <f>IFERROR(AC5/AA5,0)</f>
        <v>-1</v>
      </c>
      <c r="AE5" s="213">
        <f>VLOOKUP($B$2,BDGT_AREE!$A$1:$FT$239,142,0)</f>
        <v>0.23225806451612904</v>
      </c>
      <c r="AF5" s="310">
        <f>IFERROR(VLOOKUP($B$2,'01'!$A$1:$W$201,7,0),0)</f>
        <v>0</v>
      </c>
      <c r="AG5" s="214">
        <f>AF5-AE5</f>
        <v>-0.23225806451612904</v>
      </c>
      <c r="AH5" s="382">
        <f>IFERROR(AG5/AE5,0)</f>
        <v>-1</v>
      </c>
      <c r="AI5" s="448">
        <f>IFERROR(VLOOKUP($B$2,'01'!$A$1:$W$201,15,0),0)</f>
        <v>0</v>
      </c>
      <c r="AJ5" s="452">
        <f>IFERROR(AI5/E5,0)</f>
        <v>0</v>
      </c>
      <c r="AK5" s="162"/>
    </row>
    <row r="6" spans="1:37" outlineLevel="1">
      <c r="A6" s="162"/>
      <c r="B6" s="284">
        <v>2</v>
      </c>
      <c r="C6" s="285" t="s">
        <v>240</v>
      </c>
      <c r="D6" s="390">
        <f>VLOOKUP($B$2,BDGT_AREE!$A$1:$FT$239,BDGT_AREE!C$1,0)</f>
        <v>8359.1399098174461</v>
      </c>
      <c r="E6" s="390">
        <f>IFERROR(VLOOKUP($B$2,'02'!$A$1:$W$201,2,0),0)</f>
        <v>0</v>
      </c>
      <c r="F6" s="390">
        <f t="shared" ref="F6:F31" si="1">E6-D6</f>
        <v>-8359.1399098174461</v>
      </c>
      <c r="G6" s="325">
        <f t="shared" ref="G6:G31" si="2">IFERROR(F6/D6,0)</f>
        <v>-1</v>
      </c>
      <c r="H6" s="393"/>
      <c r="I6" s="390">
        <f>VLOOKUP($B$2,BDGT_AREE!$A$1:$FT$239,73,0)</f>
        <v>391.71479491493449</v>
      </c>
      <c r="J6" s="390">
        <f>IFERROR(VLOOKUP($B$2,'02'!$A$1:$X$201,3,0),0)</f>
        <v>0</v>
      </c>
      <c r="K6" s="412">
        <f>IFERROR(VLOOKUP($B$2,'02'!$A$1:$X$201,4,0),0)</f>
        <v>0</v>
      </c>
      <c r="L6" s="413">
        <f t="shared" ref="L6:L31" si="3">IFERROR(K6-I6,0)</f>
        <v>-391.71479491493449</v>
      </c>
      <c r="M6" s="318">
        <f t="shared" ref="M6:M31" si="4">IFERROR(L6/I6,0)</f>
        <v>-1</v>
      </c>
      <c r="N6" s="290">
        <f>D6*Kerb_Realtime!$CD$3/Kerb_Realtime!$CE$3</f>
        <v>3.2928519622240926</v>
      </c>
      <c r="O6" s="291">
        <f t="shared" si="0"/>
        <v>123.02607526414337</v>
      </c>
      <c r="P6" s="390">
        <f>VLOOKUP($B$2,BDGT_AREE!$A$1:$FT$239,38,0)</f>
        <v>80.655382942801467</v>
      </c>
      <c r="Q6" s="390">
        <f>IFERROR(VLOOKUP($B$2,'02'!$A$1:$W$201,5,0),0)</f>
        <v>0</v>
      </c>
      <c r="R6" s="390">
        <f>IFERROR(VLOOKUP($B$2,'02'!$A$1:$W$201,6,0),0)</f>
        <v>0</v>
      </c>
      <c r="S6" s="413">
        <f t="shared" ref="S6:S31" si="5">R6-P6</f>
        <v>-80.655382942801467</v>
      </c>
      <c r="T6" s="318">
        <f t="shared" ref="T6:T42" si="6">IFERROR(S6/P6,0)</f>
        <v>-1</v>
      </c>
      <c r="U6" s="292">
        <f>V6*Screen_Margini!$R$7</f>
        <v>94.796691234162864</v>
      </c>
      <c r="V6" s="419">
        <f>P6*Kerb_BRIEFING!$Z$5</f>
        <v>52.425998912820958</v>
      </c>
      <c r="W6" s="293">
        <f>V6/Screen_Margini!$G$17</f>
        <v>3.0427161295891443</v>
      </c>
      <c r="X6" s="292">
        <f>P6*Kerb_BRIEFING!$AB$5</f>
        <v>15.324522759132279</v>
      </c>
      <c r="Y6" s="292">
        <f>P6*Kerb_BRIEFING!$AC$5</f>
        <v>7.2589844648521318</v>
      </c>
      <c r="Z6" s="292">
        <f>P6*Kerb_BRIEFING!$AD$5</f>
        <v>5.6458768059961031</v>
      </c>
      <c r="AA6" s="293">
        <f>VLOOKUP($B$2,BDGT_AREE!$A$1:$FT$239,108,0)</f>
        <v>1.3660391612903227</v>
      </c>
      <c r="AB6" s="309">
        <f>IFERROR(VLOOKUP($B$2,'02'!$A$1:$W$201,8,0),0)</f>
        <v>0</v>
      </c>
      <c r="AC6" s="293">
        <f t="shared" ref="AC6:AC31" si="7">AB6-AA6</f>
        <v>-1.3660391612903227</v>
      </c>
      <c r="AD6" s="315">
        <f t="shared" ref="AD6:AD31" si="8">IFERROR(AC6/AA6,0)</f>
        <v>-1</v>
      </c>
      <c r="AE6" s="293">
        <f>VLOOKUP($B$2,BDGT_AREE!$A$1:$FT$239,142,0)</f>
        <v>0.23225806451612904</v>
      </c>
      <c r="AF6" s="309">
        <f>IFERROR(VLOOKUP($B$2,'02'!$A$1:$W$201,7,0),0)</f>
        <v>0</v>
      </c>
      <c r="AG6" s="293">
        <f t="shared" ref="AG6:AG31" si="9">AF6-AE6</f>
        <v>-0.23225806451612904</v>
      </c>
      <c r="AH6" s="315">
        <f t="shared" ref="AH6:AH31" si="10">IFERROR(AG6/AE6,0)</f>
        <v>-1</v>
      </c>
      <c r="AI6" s="449">
        <f>IFERROR(VLOOKUP($B$2,'02'!$A$1:$W$201,15,0),0)</f>
        <v>0</v>
      </c>
      <c r="AJ6" s="454">
        <f t="shared" ref="AJ6:AJ43" si="11">IFERROR(AI6/E6,0)</f>
        <v>0</v>
      </c>
      <c r="AK6" s="162"/>
    </row>
    <row r="7" spans="1:37" outlineLevel="1">
      <c r="A7" s="162"/>
      <c r="B7" s="70">
        <v>3</v>
      </c>
      <c r="C7" s="296" t="s">
        <v>240</v>
      </c>
      <c r="D7" s="389">
        <f>VLOOKUP($B$2,BDGT_AREE!$A$1:$FT$239,BDGT_AREE!D$1,0)</f>
        <v>6419.1700853429957</v>
      </c>
      <c r="E7" s="389">
        <f>IFERROR(VLOOKUP($B$2,'03'!$A$1:$X$201,2,0),0)</f>
        <v>0</v>
      </c>
      <c r="F7" s="389">
        <f t="shared" si="1"/>
        <v>-6419.1700853429957</v>
      </c>
      <c r="G7" s="326">
        <f t="shared" si="2"/>
        <v>-1</v>
      </c>
      <c r="H7" s="391"/>
      <c r="I7" s="389">
        <f>VLOOKUP($B$2,BDGT_AREE!$A$1:$FT$239,74,0)</f>
        <v>304.43937701612748</v>
      </c>
      <c r="J7" s="389">
        <f>IFERROR(VLOOKUP($B$2,'03'!$A$1:$X$201,3,0),0)</f>
        <v>0</v>
      </c>
      <c r="K7" s="410">
        <f>IFERROR(VLOOKUP($B$2,'03'!$A$1:$X$201,4,0),0)</f>
        <v>0</v>
      </c>
      <c r="L7" s="411">
        <f t="shared" si="3"/>
        <v>-304.43937701612748</v>
      </c>
      <c r="M7" s="319">
        <f t="shared" si="4"/>
        <v>-1</v>
      </c>
      <c r="N7" s="297">
        <f>D7*Kerb_Realtime!$CD$3/Kerb_Realtime!$CE$3</f>
        <v>2.5286545074508142</v>
      </c>
      <c r="O7" s="298">
        <f t="shared" si="0"/>
        <v>95.61543805943964</v>
      </c>
      <c r="P7" s="389">
        <f>VLOOKUP($B$2,BDGT_AREE!$A$1:$FT$239,39,0)</f>
        <v>62.685083266860048</v>
      </c>
      <c r="Q7" s="389">
        <f>IFERROR(VLOOKUP($B$2,'03'!$A$1:$X$201,5,0),0)</f>
        <v>0</v>
      </c>
      <c r="R7" s="389">
        <f>IFERROR(VLOOKUP($B$2,'03'!$A$1:$X$201,6,0),0)</f>
        <v>0</v>
      </c>
      <c r="S7" s="411">
        <f t="shared" si="5"/>
        <v>-62.685083266860048</v>
      </c>
      <c r="T7" s="319">
        <f t="shared" si="6"/>
        <v>-1</v>
      </c>
      <c r="U7" s="300">
        <f>V7*Screen_Margini!$R$7</f>
        <v>73.675658916038614</v>
      </c>
      <c r="V7" s="418">
        <f>P7*Kerb_BRIEFING!$Z$5</f>
        <v>40.745304123459029</v>
      </c>
      <c r="W7" s="213">
        <f>V7/Screen_Margini!$G$17</f>
        <v>2.3647883995042966</v>
      </c>
      <c r="X7" s="300">
        <f>P7*Kerb_BRIEFING!$AB$5</f>
        <v>11.910165820703408</v>
      </c>
      <c r="Y7" s="300">
        <f>P7*Kerb_BRIEFING!$AC$5</f>
        <v>5.6416574940174042</v>
      </c>
      <c r="Z7" s="300">
        <f>P7*Kerb_BRIEFING!$AD$5</f>
        <v>4.3879558286802034</v>
      </c>
      <c r="AA7" s="213">
        <f>VLOOKUP($B$2,BDGT_AREE!$A$1:$FT$239,108,0)</f>
        <v>1.3660391612903227</v>
      </c>
      <c r="AB7" s="310">
        <f>IFERROR(VLOOKUP($B$2,'03'!$A$1:$X$201,8,0),0)</f>
        <v>0</v>
      </c>
      <c r="AC7" s="213">
        <f t="shared" si="7"/>
        <v>-1.3660391612903227</v>
      </c>
      <c r="AD7" s="314">
        <f t="shared" si="8"/>
        <v>-1</v>
      </c>
      <c r="AE7" s="213">
        <f>VLOOKUP($B$2,BDGT_AREE!$A$1:$FT$239,142,0)</f>
        <v>0.23225806451612904</v>
      </c>
      <c r="AF7" s="310">
        <f>IFERROR(VLOOKUP($B$2,'03'!$A$1:$X$201,7,0),0)</f>
        <v>0</v>
      </c>
      <c r="AG7" s="213">
        <f t="shared" si="9"/>
        <v>-0.23225806451612904</v>
      </c>
      <c r="AH7" s="314">
        <f t="shared" si="10"/>
        <v>-1</v>
      </c>
      <c r="AI7" s="448">
        <f>IFERROR(VLOOKUP($B$2,'03'!$A$1:$X$201,15,0),0)</f>
        <v>0</v>
      </c>
      <c r="AJ7" s="453">
        <f t="shared" si="11"/>
        <v>0</v>
      </c>
      <c r="AK7" s="162"/>
    </row>
    <row r="8" spans="1:37" outlineLevel="1">
      <c r="A8" s="162"/>
      <c r="B8" s="70">
        <v>4</v>
      </c>
      <c r="C8" s="296" t="s">
        <v>240</v>
      </c>
      <c r="D8" s="389">
        <f>VLOOKUP($B$2,BDGT_AREE!$A$1:$FT$239,BDGT_AREE!E$1,0)</f>
        <v>6177.8644589653813</v>
      </c>
      <c r="E8" s="389">
        <f>IFERROR(VLOOKUP($B$2,'04'!$A$1:$X$201,2,0),0)</f>
        <v>0</v>
      </c>
      <c r="F8" s="389">
        <f t="shared" si="1"/>
        <v>-6177.8644589653813</v>
      </c>
      <c r="G8" s="326">
        <f t="shared" si="2"/>
        <v>-1</v>
      </c>
      <c r="H8" s="391"/>
      <c r="I8" s="389">
        <f>VLOOKUP($B$2,BDGT_AREE!$A$1:$FT$239,75,0)</f>
        <v>292.9950729101144</v>
      </c>
      <c r="J8" s="389">
        <f>IFERROR(VLOOKUP($B$2,'04'!$A$1:$X$201,3,0),0)</f>
        <v>0</v>
      </c>
      <c r="K8" s="410">
        <f>IFERROR(VLOOKUP($B$2,'04'!$A$1:$X$201,4,0),0)</f>
        <v>0</v>
      </c>
      <c r="L8" s="411">
        <f t="shared" si="3"/>
        <v>-292.9950729101144</v>
      </c>
      <c r="M8" s="319">
        <f t="shared" si="4"/>
        <v>-1</v>
      </c>
      <c r="N8" s="297">
        <f>D8*Kerb_Realtime!$CD$3/Kerb_Realtime!$CE$3</f>
        <v>2.4335988302058342</v>
      </c>
      <c r="O8" s="298">
        <f t="shared" si="0"/>
        <v>92.021119344472893</v>
      </c>
      <c r="P8" s="389">
        <f>VLOOKUP($B$2,BDGT_AREE!$A$1:$FT$239,40,0)</f>
        <v>60.32866287588449</v>
      </c>
      <c r="Q8" s="389">
        <f>IFERROR(VLOOKUP($B$2,'04'!$A$1:$X$201,5,0),0)</f>
        <v>0</v>
      </c>
      <c r="R8" s="389">
        <f>IFERROR(VLOOKUP($B$2,'04'!$A$1:$X$201,6,0),0)</f>
        <v>0</v>
      </c>
      <c r="S8" s="411">
        <f t="shared" si="5"/>
        <v>-60.32866287588449</v>
      </c>
      <c r="T8" s="319">
        <f t="shared" si="6"/>
        <v>-1</v>
      </c>
      <c r="U8" s="300">
        <f>V8*Screen_Margini!$R$7</f>
        <v>70.90608733791332</v>
      </c>
      <c r="V8" s="418">
        <f>P8*Kerb_BRIEFING!$Z$5</f>
        <v>39.213630869324916</v>
      </c>
      <c r="W8" s="213">
        <f>V8/Screen_Margini!$G$17</f>
        <v>2.2758926795893739</v>
      </c>
      <c r="X8" s="300">
        <f>P8*Kerb_BRIEFING!$AB$5</f>
        <v>11.462445946418054</v>
      </c>
      <c r="Y8" s="300">
        <f>P8*Kerb_BRIEFING!$AC$5</f>
        <v>5.4295796588296037</v>
      </c>
      <c r="Z8" s="300">
        <f>P8*Kerb_BRIEFING!$AD$5</f>
        <v>4.2230064013119151</v>
      </c>
      <c r="AA8" s="213">
        <f>VLOOKUP($B$2,BDGT_AREE!$A$1:$FT$239,108,0)</f>
        <v>1.3660391612903227</v>
      </c>
      <c r="AB8" s="310">
        <f>IFERROR(VLOOKUP($B$2,'04'!$A$1:$X$201,8,0),0)</f>
        <v>0</v>
      </c>
      <c r="AC8" s="213">
        <f t="shared" si="7"/>
        <v>-1.3660391612903227</v>
      </c>
      <c r="AD8" s="314">
        <f t="shared" si="8"/>
        <v>-1</v>
      </c>
      <c r="AE8" s="213">
        <f>VLOOKUP($B$2,BDGT_AREE!$A$1:$FT$239,142,0)</f>
        <v>0.23225806451612904</v>
      </c>
      <c r="AF8" s="310">
        <f>IFERROR(VLOOKUP($B$2,'04'!$A$1:$X$201,7,0),0)</f>
        <v>0</v>
      </c>
      <c r="AG8" s="213">
        <f t="shared" si="9"/>
        <v>-0.23225806451612904</v>
      </c>
      <c r="AH8" s="314">
        <f t="shared" si="10"/>
        <v>-1</v>
      </c>
      <c r="AI8" s="448">
        <f>IFERROR(VLOOKUP($B$2,'04'!$A$1:$X$201,15,0),0)</f>
        <v>0</v>
      </c>
      <c r="AJ8" s="453">
        <f t="shared" si="11"/>
        <v>0</v>
      </c>
      <c r="AK8" s="162"/>
    </row>
    <row r="9" spans="1:37" outlineLevel="1">
      <c r="A9" s="162"/>
      <c r="B9" s="70">
        <v>5</v>
      </c>
      <c r="C9" s="296" t="s">
        <v>240</v>
      </c>
      <c r="D9" s="389">
        <f>VLOOKUP($B$2,BDGT_AREE!$A$1:$FT$239,BDGT_AREE!F$1,0)</f>
        <v>6145.4650190821831</v>
      </c>
      <c r="E9" s="389">
        <f>IFERROR(VLOOKUP($B$2,'05'!$A$1:$X$201,2,0),0)</f>
        <v>0</v>
      </c>
      <c r="F9" s="389">
        <f t="shared" si="1"/>
        <v>-6145.4650190821831</v>
      </c>
      <c r="G9" s="326">
        <f t="shared" si="2"/>
        <v>-1</v>
      </c>
      <c r="H9" s="391"/>
      <c r="I9" s="389">
        <f>VLOOKUP($B$2,BDGT_AREE!$A$1:$FT$239,76,0)</f>
        <v>291.45847781097001</v>
      </c>
      <c r="J9" s="389">
        <f>IFERROR(VLOOKUP($B$2,'05'!$A$1:$X$201,3,0),0)</f>
        <v>0</v>
      </c>
      <c r="K9" s="410">
        <f>IFERROR(VLOOKUP($B$2,'05'!$A$1:$X$201,4,0),0)</f>
        <v>0</v>
      </c>
      <c r="L9" s="411">
        <f t="shared" si="3"/>
        <v>-291.45847781097001</v>
      </c>
      <c r="M9" s="319">
        <f t="shared" si="4"/>
        <v>-1</v>
      </c>
      <c r="N9" s="297">
        <f>D9*Kerb_Realtime!$CD$3/Kerb_Realtime!$CE$3</f>
        <v>2.4208359669991717</v>
      </c>
      <c r="O9" s="298">
        <f t="shared" si="0"/>
        <v>91.538520099379525</v>
      </c>
      <c r="P9" s="389">
        <f>VLOOKUP($B$2,BDGT_AREE!$A$1:$FT$239,41,0)</f>
        <v>60.012272819245354</v>
      </c>
      <c r="Q9" s="389">
        <f>IFERROR(VLOOKUP($B$2,'05'!$A$1:$X$201,5,0),0)</f>
        <v>0</v>
      </c>
      <c r="R9" s="389">
        <f>IFERROR(VLOOKUP($B$2,'05'!$A$1:$X$201,6,0),0)</f>
        <v>0</v>
      </c>
      <c r="S9" s="411">
        <f t="shared" si="5"/>
        <v>-60.012272819245354</v>
      </c>
      <c r="T9" s="319">
        <f t="shared" si="6"/>
        <v>-1</v>
      </c>
      <c r="U9" s="300">
        <f>V9*Screen_Margini!$R$7</f>
        <v>70.534224612643655</v>
      </c>
      <c r="V9" s="418">
        <f>P9*Kerb_BRIEFING!$Z$5</f>
        <v>39.007977332509483</v>
      </c>
      <c r="W9" s="213">
        <f>V9/Screen_Margini!$G$17</f>
        <v>2.2639568968374628</v>
      </c>
      <c r="X9" s="300">
        <f>P9*Kerb_BRIEFING!$AB$5</f>
        <v>11.402331835656618</v>
      </c>
      <c r="Y9" s="300">
        <f>P9*Kerb_BRIEFING!$AC$5</f>
        <v>5.4011045537320816</v>
      </c>
      <c r="Z9" s="300">
        <f>P9*Kerb_BRIEFING!$AD$5</f>
        <v>4.2008590973471751</v>
      </c>
      <c r="AA9" s="213">
        <f>VLOOKUP($B$2,BDGT_AREE!$A$1:$FT$239,108,0)</f>
        <v>1.3660391612903227</v>
      </c>
      <c r="AB9" s="310">
        <f>IFERROR(VLOOKUP($B$2,'05'!$A$1:$X$201,8,0),0)</f>
        <v>0</v>
      </c>
      <c r="AC9" s="213">
        <f t="shared" si="7"/>
        <v>-1.3660391612903227</v>
      </c>
      <c r="AD9" s="314">
        <f t="shared" si="8"/>
        <v>-1</v>
      </c>
      <c r="AE9" s="213">
        <f>VLOOKUP($B$2,BDGT_AREE!$A$1:$FT$239,142,0)</f>
        <v>0.23225806451612904</v>
      </c>
      <c r="AF9" s="310">
        <f>IFERROR(VLOOKUP($B$2,'05'!$A$1:$X$201,7,0),0)</f>
        <v>0</v>
      </c>
      <c r="AG9" s="213">
        <f t="shared" si="9"/>
        <v>-0.23225806451612904</v>
      </c>
      <c r="AH9" s="314">
        <f t="shared" si="10"/>
        <v>-1</v>
      </c>
      <c r="AI9" s="448">
        <f>IFERROR(VLOOKUP($B$2,'05'!$A$1:$X$201,15,0),0)</f>
        <v>0</v>
      </c>
      <c r="AJ9" s="453">
        <f t="shared" si="11"/>
        <v>0</v>
      </c>
      <c r="AK9" s="162"/>
    </row>
    <row r="10" spans="1:37" outlineLevel="1">
      <c r="A10" s="162"/>
      <c r="B10" s="70">
        <v>6</v>
      </c>
      <c r="C10" s="296" t="s">
        <v>240</v>
      </c>
      <c r="D10" s="389">
        <f>VLOOKUP($B$2,BDGT_AREE!$A$1:$FT$239,BDGT_AREE!G$1,0)</f>
        <v>6406.8874774041024</v>
      </c>
      <c r="E10" s="389">
        <f>IFERROR(VLOOKUP($B$2,'06'!$A$1:$X$201,2,0),0)</f>
        <v>0</v>
      </c>
      <c r="F10" s="389">
        <f t="shared" si="1"/>
        <v>-6406.8874774041024</v>
      </c>
      <c r="G10" s="326">
        <f t="shared" si="2"/>
        <v>-1</v>
      </c>
      <c r="H10" s="391"/>
      <c r="I10" s="389">
        <f>VLOOKUP($B$2,BDGT_AREE!$A$1:$FT$239,77,0)</f>
        <v>303.85685474933359</v>
      </c>
      <c r="J10" s="389">
        <f>IFERROR(VLOOKUP($B$2,'06'!$A$1:$X$201,3,0),0)</f>
        <v>0</v>
      </c>
      <c r="K10" s="410">
        <f>IFERROR(VLOOKUP($B$2,'06'!$A$1:$X$201,4,0),0)</f>
        <v>0</v>
      </c>
      <c r="L10" s="411">
        <f t="shared" si="3"/>
        <v>-303.85685474933359</v>
      </c>
      <c r="M10" s="319">
        <f t="shared" si="4"/>
        <v>-1</v>
      </c>
      <c r="N10" s="297">
        <f>D10*Kerb_Realtime!$CD$3/Kerb_Realtime!$CE$3</f>
        <v>2.5238161137776434</v>
      </c>
      <c r="O10" s="298">
        <f t="shared" si="0"/>
        <v>95.432484979372305</v>
      </c>
      <c r="P10" s="389">
        <f>VLOOKUP($B$2,BDGT_AREE!$A$1:$FT$239,42,0)</f>
        <v>62.565139988967836</v>
      </c>
      <c r="Q10" s="389">
        <f>IFERROR(VLOOKUP($B$2,'06'!$A$1:$X$201,5,0),0)</f>
        <v>0</v>
      </c>
      <c r="R10" s="389">
        <f>IFERROR(VLOOKUP($B$2,'06'!$A$1:$X$201,6,0),0)</f>
        <v>0</v>
      </c>
      <c r="S10" s="411">
        <f t="shared" si="5"/>
        <v>-62.565139988967836</v>
      </c>
      <c r="T10" s="319">
        <f t="shared" si="6"/>
        <v>-1</v>
      </c>
      <c r="U10" s="300">
        <f>V10*Screen_Margini!$R$7</f>
        <v>73.534685983233572</v>
      </c>
      <c r="V10" s="418">
        <f>P10*Kerb_BRIEFING!$Z$5</f>
        <v>40.667340992829097</v>
      </c>
      <c r="W10" s="213">
        <f>V10/Screen_Margini!$G$17</f>
        <v>2.3602635515280963</v>
      </c>
      <c r="X10" s="300">
        <f>P10*Kerb_BRIEFING!$AB$5</f>
        <v>11.88737659790389</v>
      </c>
      <c r="Y10" s="300">
        <f>P10*Kerb_BRIEFING!$AC$5</f>
        <v>5.6308625990071048</v>
      </c>
      <c r="Z10" s="300">
        <f>P10*Kerb_BRIEFING!$AD$5</f>
        <v>4.3795597992277493</v>
      </c>
      <c r="AA10" s="213">
        <f>VLOOKUP($B$2,BDGT_AREE!$A$1:$FT$239,108,0)</f>
        <v>1.3660391612903227</v>
      </c>
      <c r="AB10" s="310">
        <f>IFERROR(VLOOKUP($B$2,'06'!$A$1:$X$201,8,0),0)</f>
        <v>0</v>
      </c>
      <c r="AC10" s="213">
        <f t="shared" si="7"/>
        <v>-1.3660391612903227</v>
      </c>
      <c r="AD10" s="314">
        <f t="shared" si="8"/>
        <v>-1</v>
      </c>
      <c r="AE10" s="213">
        <f>VLOOKUP($B$2,BDGT_AREE!$A$1:$FT$239,142,0)</f>
        <v>0.23225806451612904</v>
      </c>
      <c r="AF10" s="310">
        <f>IFERROR(VLOOKUP($B$2,'06'!$A$1:$X$201,7,0),0)</f>
        <v>0</v>
      </c>
      <c r="AG10" s="213">
        <f t="shared" si="9"/>
        <v>-0.23225806451612904</v>
      </c>
      <c r="AH10" s="314">
        <f t="shared" si="10"/>
        <v>-1</v>
      </c>
      <c r="AI10" s="448">
        <f>IFERROR(VLOOKUP($B$2,'06'!$A$1:$X$201,15,0),0)</f>
        <v>0</v>
      </c>
      <c r="AJ10" s="453">
        <f t="shared" si="11"/>
        <v>0</v>
      </c>
      <c r="AK10" s="162"/>
    </row>
    <row r="11" spans="1:37" outlineLevel="1">
      <c r="A11" s="162"/>
      <c r="B11" s="70">
        <v>7</v>
      </c>
      <c r="C11" s="296" t="s">
        <v>240</v>
      </c>
      <c r="D11" s="389">
        <f>VLOOKUP($B$2,BDGT_AREE!$A$1:$FT$239,BDGT_AREE!H$1,0)</f>
        <v>6599.742414545256</v>
      </c>
      <c r="E11" s="389">
        <f>IFERROR(VLOOKUP($B$2,'07'!$A$1:$X$201,2,0),0)</f>
        <v>0</v>
      </c>
      <c r="F11" s="389">
        <f t="shared" si="1"/>
        <v>-6599.742414545256</v>
      </c>
      <c r="G11" s="326">
        <f t="shared" si="2"/>
        <v>-1</v>
      </c>
      <c r="H11" s="391"/>
      <c r="I11" s="389">
        <f>VLOOKUP($B$2,BDGT_AREE!$A$1:$FT$239,78,0)</f>
        <v>313.0033076610265</v>
      </c>
      <c r="J11" s="389">
        <f>IFERROR(VLOOKUP($B$2,'07'!$A$1:$X$201,3,0),0)</f>
        <v>0</v>
      </c>
      <c r="K11" s="410">
        <f>IFERROR(VLOOKUP($B$2,'07'!$A$1:$X$201,4,0),0)</f>
        <v>0</v>
      </c>
      <c r="L11" s="411">
        <f t="shared" si="3"/>
        <v>-313.0033076610265</v>
      </c>
      <c r="M11" s="319">
        <f t="shared" si="4"/>
        <v>-1</v>
      </c>
      <c r="N11" s="297">
        <f>D11*Kerb_Realtime!$CD$3/Kerb_Realtime!$CE$3</f>
        <v>2.5997859820943607</v>
      </c>
      <c r="O11" s="298">
        <f t="shared" si="0"/>
        <v>98.305116340049494</v>
      </c>
      <c r="P11" s="389">
        <f>VLOOKUP($B$2,BDGT_AREE!$A$1:$FT$239,43,0)</f>
        <v>64.44842515393357</v>
      </c>
      <c r="Q11" s="389">
        <f>IFERROR(VLOOKUP($B$2,'07'!$A$1:$X$201,5,0),0)</f>
        <v>0</v>
      </c>
      <c r="R11" s="389">
        <f>IFERROR(VLOOKUP($B$2,'07'!$A$1:$X$201,6,0),0)</f>
        <v>0</v>
      </c>
      <c r="S11" s="411">
        <f t="shared" si="5"/>
        <v>-64.44842515393357</v>
      </c>
      <c r="T11" s="319">
        <f t="shared" si="6"/>
        <v>-1</v>
      </c>
      <c r="U11" s="300">
        <f>V11*Screen_Margini!$R$7</f>
        <v>75.748167536172744</v>
      </c>
      <c r="V11" s="418">
        <f>P11*Kerb_BRIEFING!$Z$5</f>
        <v>41.89147635005682</v>
      </c>
      <c r="W11" s="213">
        <f>V11/Screen_Margini!$G$17</f>
        <v>2.4313102930967392</v>
      </c>
      <c r="X11" s="300">
        <f>P11*Kerb_BRIEFING!$AB$5</f>
        <v>12.245200779247378</v>
      </c>
      <c r="Y11" s="300">
        <f>P11*Kerb_BRIEFING!$AC$5</f>
        <v>5.8003582638540214</v>
      </c>
      <c r="Z11" s="300">
        <f>P11*Kerb_BRIEFING!$AD$5</f>
        <v>4.5113897607753506</v>
      </c>
      <c r="AA11" s="213">
        <f>VLOOKUP($B$2,BDGT_AREE!$A$1:$FT$239,108,0)</f>
        <v>1.3660391612903227</v>
      </c>
      <c r="AB11" s="310">
        <f>IFERROR(VLOOKUP($B$2,'07'!$A$1:$X$201,8,0),0)</f>
        <v>0</v>
      </c>
      <c r="AC11" s="213">
        <f t="shared" si="7"/>
        <v>-1.3660391612903227</v>
      </c>
      <c r="AD11" s="314">
        <f t="shared" si="8"/>
        <v>-1</v>
      </c>
      <c r="AE11" s="213">
        <f>VLOOKUP($B$2,BDGT_AREE!$A$1:$FT$239,142,0)</f>
        <v>0.23225806451612904</v>
      </c>
      <c r="AF11" s="310">
        <f>IFERROR(VLOOKUP($B$2,'07'!$A$1:$X$201,7,0),0)</f>
        <v>0</v>
      </c>
      <c r="AG11" s="213">
        <f t="shared" si="9"/>
        <v>-0.23225806451612904</v>
      </c>
      <c r="AH11" s="314">
        <f t="shared" si="10"/>
        <v>-1</v>
      </c>
      <c r="AI11" s="448">
        <f>IFERROR(VLOOKUP($B$2,'07'!$A$1:$X$201,15,0),0)</f>
        <v>0</v>
      </c>
      <c r="AJ11" s="453">
        <f t="shared" si="11"/>
        <v>0</v>
      </c>
      <c r="AK11" s="162"/>
    </row>
    <row r="12" spans="1:37" outlineLevel="1">
      <c r="A12" s="162"/>
      <c r="B12" s="70">
        <v>8</v>
      </c>
      <c r="C12" s="296" t="s">
        <v>240</v>
      </c>
      <c r="D12" s="389">
        <f>VLOOKUP($B$2,BDGT_AREE!$A$1:$FT$239,BDGT_AREE!I$1,0)</f>
        <v>8091.6465972410288</v>
      </c>
      <c r="E12" s="389">
        <f>IFERROR(VLOOKUP($B$2,'08'!$A$1:$X$201,2,0),0)</f>
        <v>0</v>
      </c>
      <c r="F12" s="389">
        <f t="shared" si="1"/>
        <v>-8091.6465972410288</v>
      </c>
      <c r="G12" s="326">
        <f t="shared" si="2"/>
        <v>-1</v>
      </c>
      <c r="H12" s="391"/>
      <c r="I12" s="389">
        <f>VLOOKUP($B$2,BDGT_AREE!$A$1:$FT$239,79,0)</f>
        <v>383.75924244841065</v>
      </c>
      <c r="J12" s="389">
        <f>IFERROR(VLOOKUP($B$2,'08'!$A$1:$X$201,3,0),0)</f>
        <v>0</v>
      </c>
      <c r="K12" s="410">
        <f>IFERROR(VLOOKUP($B$2,'08'!$A$1:$X$201,4,0),0)</f>
        <v>0</v>
      </c>
      <c r="L12" s="411">
        <f t="shared" si="3"/>
        <v>-383.75924244841065</v>
      </c>
      <c r="M12" s="319">
        <f t="shared" si="4"/>
        <v>-1</v>
      </c>
      <c r="N12" s="297">
        <f>D12*Kerb_Realtime!$CD$3/Kerb_Realtime!$CE$3</f>
        <v>3.1874803703256727</v>
      </c>
      <c r="O12" s="298">
        <f t="shared" si="0"/>
        <v>120.52747064358786</v>
      </c>
      <c r="P12" s="389">
        <f>VLOOKUP($B$2,BDGT_AREE!$A$1:$FT$239,44,0)</f>
        <v>79.017308152064047</v>
      </c>
      <c r="Q12" s="389">
        <f>IFERROR(VLOOKUP($B$2,'08'!$A$1:$X$201,5,0),0)</f>
        <v>0</v>
      </c>
      <c r="R12" s="389">
        <f>IFERROR(VLOOKUP($B$2,'08'!$A$1:$X$201,6,0),0)</f>
        <v>0</v>
      </c>
      <c r="S12" s="411">
        <f t="shared" si="5"/>
        <v>-79.017308152064047</v>
      </c>
      <c r="T12" s="319">
        <f t="shared" si="6"/>
        <v>-1</v>
      </c>
      <c r="U12" s="300">
        <f>V12*Screen_Margini!$R$7</f>
        <v>92.87141279036544</v>
      </c>
      <c r="V12" s="418">
        <f>P12*Kerb_BRIEFING!$Z$5</f>
        <v>51.361250298841632</v>
      </c>
      <c r="W12" s="213">
        <f>V12/Screen_Margini!$G$17</f>
        <v>2.9809199244829734</v>
      </c>
      <c r="X12" s="300">
        <f>P12*Kerb_BRIEFING!$AB$5</f>
        <v>15.013288548892168</v>
      </c>
      <c r="Y12" s="300">
        <f>P12*Kerb_BRIEFING!$AC$5</f>
        <v>7.111557733685764</v>
      </c>
      <c r="Z12" s="300">
        <f>P12*Kerb_BRIEFING!$AD$5</f>
        <v>5.5312115706444835</v>
      </c>
      <c r="AA12" s="213">
        <f>VLOOKUP($B$2,BDGT_AREE!$A$1:$FT$239,108,0)</f>
        <v>1.3660391612903227</v>
      </c>
      <c r="AB12" s="310">
        <f>IFERROR(VLOOKUP($B$2,'08'!$A$1:$X$201,8,0),0)</f>
        <v>0</v>
      </c>
      <c r="AC12" s="213">
        <f t="shared" si="7"/>
        <v>-1.3660391612903227</v>
      </c>
      <c r="AD12" s="314">
        <f t="shared" si="8"/>
        <v>-1</v>
      </c>
      <c r="AE12" s="213">
        <f>VLOOKUP($B$2,BDGT_AREE!$A$1:$FT$239,142,0)</f>
        <v>0.23225806451612904</v>
      </c>
      <c r="AF12" s="310">
        <f>IFERROR(VLOOKUP($B$2,'08'!$A$1:$X$201,7,0),0)</f>
        <v>0</v>
      </c>
      <c r="AG12" s="213">
        <f t="shared" si="9"/>
        <v>-0.23225806451612904</v>
      </c>
      <c r="AH12" s="314">
        <f t="shared" si="10"/>
        <v>-1</v>
      </c>
      <c r="AI12" s="448">
        <f>IFERROR(VLOOKUP($B$2,'08'!$A$1:$X$201,15,0),0)</f>
        <v>0</v>
      </c>
      <c r="AJ12" s="453">
        <f t="shared" si="11"/>
        <v>0</v>
      </c>
      <c r="AK12" s="162"/>
    </row>
    <row r="13" spans="1:37" outlineLevel="1">
      <c r="A13" s="162"/>
      <c r="B13" s="284">
        <v>9</v>
      </c>
      <c r="C13" s="285" t="s">
        <v>240</v>
      </c>
      <c r="D13" s="390">
        <f>VLOOKUP($B$2,BDGT_AREE!$A$1:$FT$239,BDGT_AREE!J$1,0)</f>
        <v>7537.0838744249622</v>
      </c>
      <c r="E13" s="390">
        <f>IFERROR(VLOOKUP($B$2,'09'!$A$1:$X$201,2,0),0)</f>
        <v>0</v>
      </c>
      <c r="F13" s="390">
        <f t="shared" si="1"/>
        <v>-7537.0838744249622</v>
      </c>
      <c r="G13" s="325">
        <f t="shared" si="2"/>
        <v>-1</v>
      </c>
      <c r="H13" s="393"/>
      <c r="I13" s="390">
        <f>VLOOKUP($B$2,BDGT_AREE!$A$1:$FT$239,80,0)</f>
        <v>353.19270833828062</v>
      </c>
      <c r="J13" s="390">
        <f>IFERROR(VLOOKUP($B$2,'09'!$A$1:$X$201,3,0),0)</f>
        <v>0</v>
      </c>
      <c r="K13" s="412">
        <f>IFERROR(VLOOKUP($B$2,'09'!$A$1:$X$201,4,0),0)</f>
        <v>0</v>
      </c>
      <c r="L13" s="413">
        <f t="shared" si="3"/>
        <v>-353.19270833828062</v>
      </c>
      <c r="M13" s="318">
        <f t="shared" si="4"/>
        <v>-1</v>
      </c>
      <c r="N13" s="290">
        <f>D13*Kerb_Realtime!$CD$3/Kerb_Realtime!$CE$3</f>
        <v>2.9690257243092142</v>
      </c>
      <c r="O13" s="291">
        <f t="shared" si="0"/>
        <v>110.92742291801372</v>
      </c>
      <c r="P13" s="390">
        <f>VLOOKUP($B$2,BDGT_AREE!$A$1:$FT$239,45,0)</f>
        <v>72.723556815911124</v>
      </c>
      <c r="Q13" s="390">
        <f>IFERROR(VLOOKUP($B$2,'09'!$A$1:$X$201,5,0),0)</f>
        <v>0</v>
      </c>
      <c r="R13" s="390">
        <f>IFERROR(VLOOKUP($B$2,'09'!$A$1:$X$201,6,0),0)</f>
        <v>0</v>
      </c>
      <c r="S13" s="413">
        <f t="shared" si="5"/>
        <v>-72.723556815911124</v>
      </c>
      <c r="T13" s="318">
        <f t="shared" si="6"/>
        <v>-1</v>
      </c>
      <c r="U13" s="292">
        <f>V13*Screen_Margini!$R$7</f>
        <v>85.474178032444826</v>
      </c>
      <c r="V13" s="419">
        <f>P13*Kerb_BRIEFING!$Z$5</f>
        <v>47.270311930342231</v>
      </c>
      <c r="W13" s="293">
        <f>V13/Screen_Margini!$G$17</f>
        <v>2.7434887945642616</v>
      </c>
      <c r="X13" s="292">
        <f>P13*Kerb_BRIEFING!$AB$5</f>
        <v>13.817475795023114</v>
      </c>
      <c r="Y13" s="292">
        <f>P13*Kerb_BRIEFING!$AC$5</f>
        <v>6.5451201134320005</v>
      </c>
      <c r="Z13" s="292">
        <f>P13*Kerb_BRIEFING!$AD$5</f>
        <v>5.0906489771137791</v>
      </c>
      <c r="AA13" s="293">
        <f>VLOOKUP($B$2,BDGT_AREE!$A$1:$FT$239,108,0)</f>
        <v>1.3660391612903227</v>
      </c>
      <c r="AB13" s="309">
        <f>IFERROR(VLOOKUP($B$2,'09'!$A$1:$X$201,8,0),0)</f>
        <v>0</v>
      </c>
      <c r="AC13" s="293">
        <f t="shared" si="7"/>
        <v>-1.3660391612903227</v>
      </c>
      <c r="AD13" s="315">
        <f t="shared" si="8"/>
        <v>-1</v>
      </c>
      <c r="AE13" s="293">
        <f>VLOOKUP($B$2,BDGT_AREE!$A$1:$FT$239,142,0)</f>
        <v>0.23225806451612904</v>
      </c>
      <c r="AF13" s="309">
        <f>IFERROR(VLOOKUP($B$2,'09'!$A$1:$X$201,7,0),0)</f>
        <v>0</v>
      </c>
      <c r="AG13" s="293">
        <f t="shared" si="9"/>
        <v>-0.23225806451612904</v>
      </c>
      <c r="AH13" s="315">
        <f t="shared" si="10"/>
        <v>-1</v>
      </c>
      <c r="AI13" s="449">
        <f>IFERROR(VLOOKUP($B$2,'09'!$A$1:$X$201,15,0),0)</f>
        <v>0</v>
      </c>
      <c r="AJ13" s="454">
        <f t="shared" si="11"/>
        <v>0</v>
      </c>
      <c r="AK13" s="162"/>
    </row>
    <row r="14" spans="1:37" outlineLevel="1">
      <c r="A14" s="162"/>
      <c r="B14" s="70">
        <v>10</v>
      </c>
      <c r="C14" s="296" t="s">
        <v>240</v>
      </c>
      <c r="D14" s="389">
        <f>VLOOKUP($B$2,BDGT_AREE!$A$1:$FT$239,BDGT_AREE!K$1,0)</f>
        <v>7216.40816534654</v>
      </c>
      <c r="E14" s="389">
        <f>IFERROR(VLOOKUP($B$2,'10'!$A$1:$X$201,2,0),0)</f>
        <v>0</v>
      </c>
      <c r="F14" s="389">
        <f t="shared" si="1"/>
        <v>-7216.40816534654</v>
      </c>
      <c r="G14" s="326">
        <f t="shared" si="2"/>
        <v>-1</v>
      </c>
      <c r="H14" s="391"/>
      <c r="I14" s="389">
        <f>VLOOKUP($B$2,BDGT_AREE!$A$1:$FT$239,81,0)</f>
        <v>342.24966420013567</v>
      </c>
      <c r="J14" s="389">
        <f>IFERROR(VLOOKUP($B$2,'10'!$A$1:$X$201,3,0),0)</f>
        <v>0</v>
      </c>
      <c r="K14" s="410">
        <f>IFERROR(VLOOKUP($B$2,'10'!$A$1:$X$201,4,0),0)</f>
        <v>0</v>
      </c>
      <c r="L14" s="411">
        <f t="shared" si="3"/>
        <v>-342.24966420013567</v>
      </c>
      <c r="M14" s="319">
        <f t="shared" si="4"/>
        <v>-1</v>
      </c>
      <c r="N14" s="297">
        <f>D14*Kerb_Realtime!$CD$3/Kerb_Realtime!$CE$3</f>
        <v>2.8427043982794475</v>
      </c>
      <c r="O14" s="298">
        <f t="shared" si="0"/>
        <v>107.49053518940336</v>
      </c>
      <c r="P14" s="389">
        <f>VLOOKUP($B$2,BDGT_AREE!$A$1:$FT$239,46,0)</f>
        <v>70.470347524406762</v>
      </c>
      <c r="Q14" s="389">
        <f>IFERROR(VLOOKUP($B$2,'10'!$A$1:$X$201,5,0),0)</f>
        <v>0</v>
      </c>
      <c r="R14" s="389">
        <f>IFERROR(VLOOKUP($B$2,'10'!$A$1:$X$201,6,0),0)</f>
        <v>0</v>
      </c>
      <c r="S14" s="411">
        <f t="shared" si="5"/>
        <v>-70.470347524406762</v>
      </c>
      <c r="T14" s="319">
        <f t="shared" si="6"/>
        <v>-1</v>
      </c>
      <c r="U14" s="300">
        <f>V14*Screen_Margini!$R$7</f>
        <v>82.825913555860993</v>
      </c>
      <c r="V14" s="418">
        <f>P14*Kerb_BRIEFING!$Z$5</f>
        <v>45.805725890864395</v>
      </c>
      <c r="W14" s="213">
        <f>V14/Screen_Margini!$G$17</f>
        <v>2.6584867028940451</v>
      </c>
      <c r="X14" s="300">
        <f>P14*Kerb_BRIEFING!$AB$5</f>
        <v>13.389366029637285</v>
      </c>
      <c r="Y14" s="300">
        <f>P14*Kerb_BRIEFING!$AC$5</f>
        <v>6.3423312771966085</v>
      </c>
      <c r="Z14" s="300">
        <f>P14*Kerb_BRIEFING!$AD$5</f>
        <v>4.9329243267084735</v>
      </c>
      <c r="AA14" s="213">
        <f>VLOOKUP($B$2,BDGT_AREE!$A$1:$FT$239,108,0)</f>
        <v>1.3660391612903227</v>
      </c>
      <c r="AB14" s="310">
        <f>IFERROR(VLOOKUP($B$2,'10'!$A$1:$X$201,8,0),0)</f>
        <v>0</v>
      </c>
      <c r="AC14" s="213">
        <f t="shared" si="7"/>
        <v>-1.3660391612903227</v>
      </c>
      <c r="AD14" s="314">
        <f t="shared" si="8"/>
        <v>-1</v>
      </c>
      <c r="AE14" s="213">
        <f>VLOOKUP($B$2,BDGT_AREE!$A$1:$FT$239,142,0)</f>
        <v>0.23225806451612904</v>
      </c>
      <c r="AF14" s="310">
        <f>IFERROR(VLOOKUP($B$2,'10'!$A$1:$X$201,7,0),0)</f>
        <v>0</v>
      </c>
      <c r="AG14" s="213">
        <f t="shared" si="9"/>
        <v>-0.23225806451612904</v>
      </c>
      <c r="AH14" s="314">
        <f t="shared" si="10"/>
        <v>-1</v>
      </c>
      <c r="AI14" s="448">
        <f>IFERROR(VLOOKUP($B$2,'10'!$A$1:$X$201,15,0),0)</f>
        <v>0</v>
      </c>
      <c r="AJ14" s="453">
        <f t="shared" si="11"/>
        <v>0</v>
      </c>
      <c r="AK14" s="162"/>
    </row>
    <row r="15" spans="1:37" outlineLevel="1">
      <c r="A15" s="162"/>
      <c r="B15" s="70">
        <v>11</v>
      </c>
      <c r="C15" s="296" t="s">
        <v>240</v>
      </c>
      <c r="D15" s="389">
        <f>VLOOKUP($B$2,BDGT_AREE!$A$1:$FT$239,BDGT_AREE!L$1,0)</f>
        <v>6942.6788253873419</v>
      </c>
      <c r="E15" s="389">
        <f>IFERROR(VLOOKUP($B$2,'11'!$A$1:$X$201,2,0),0)</f>
        <v>0</v>
      </c>
      <c r="F15" s="389">
        <f t="shared" si="1"/>
        <v>-6942.6788253873419</v>
      </c>
      <c r="G15" s="326">
        <f t="shared" si="2"/>
        <v>-1</v>
      </c>
      <c r="H15" s="391"/>
      <c r="I15" s="389">
        <f>VLOOKUP($B$2,BDGT_AREE!$A$1:$FT$239,82,0)</f>
        <v>329.2676137761265</v>
      </c>
      <c r="J15" s="389">
        <f>IFERROR(VLOOKUP($B$2,'11'!$A$1:$Y$201,3,0),0)</f>
        <v>0</v>
      </c>
      <c r="K15" s="410">
        <f>IFERROR(VLOOKUP($B$2,'11'!$A$1:$Y$201,4,0),0)</f>
        <v>0</v>
      </c>
      <c r="L15" s="411">
        <f t="shared" si="3"/>
        <v>-329.2676137761265</v>
      </c>
      <c r="M15" s="319">
        <f t="shared" si="4"/>
        <v>-1</v>
      </c>
      <c r="N15" s="297">
        <f>D15*Kerb_Realtime!$CD$3/Kerb_Realtime!$CE$3</f>
        <v>2.7348762958757113</v>
      </c>
      <c r="O15" s="298">
        <f t="shared" si="0"/>
        <v>103.41325566542243</v>
      </c>
      <c r="P15" s="389">
        <f>VLOOKUP($B$2,BDGT_AREE!$A$1:$FT$239,47,0)</f>
        <v>67.797300036990308</v>
      </c>
      <c r="Q15" s="389">
        <f>IFERROR(VLOOKUP($B$2,'11'!$A$1:$X$201,5,0),0)</f>
        <v>0</v>
      </c>
      <c r="R15" s="389">
        <f>IFERROR(VLOOKUP($B$2,'11'!$A$1:$X$201,6,0),0)</f>
        <v>0</v>
      </c>
      <c r="S15" s="411">
        <f t="shared" si="5"/>
        <v>-67.797300036990308</v>
      </c>
      <c r="T15" s="319">
        <f t="shared" si="6"/>
        <v>-1</v>
      </c>
      <c r="U15" s="300">
        <f>V15*Screen_Margini!$R$7</f>
        <v>79.684200652475823</v>
      </c>
      <c r="V15" s="418">
        <f>P15*Kerb_BRIEFING!$Z$5</f>
        <v>44.068245024043705</v>
      </c>
      <c r="W15" s="213">
        <f>V15/Screen_Margini!$G$17</f>
        <v>2.5576462579247652</v>
      </c>
      <c r="X15" s="300">
        <f>P15*Kerb_BRIEFING!$AB$5</f>
        <v>12.881487007028159</v>
      </c>
      <c r="Y15" s="300">
        <f>P15*Kerb_BRIEFING!$AC$5</f>
        <v>6.1017570033291273</v>
      </c>
      <c r="Z15" s="300">
        <f>P15*Kerb_BRIEFING!$AD$5</f>
        <v>4.7458110025893223</v>
      </c>
      <c r="AA15" s="213">
        <f>VLOOKUP($B$2,BDGT_AREE!$A$1:$FT$239,108,0)</f>
        <v>1.3660391612903227</v>
      </c>
      <c r="AB15" s="310">
        <f>IFERROR(VLOOKUP($B$2,'11'!$A$1:$X$201,8,0),0)</f>
        <v>0</v>
      </c>
      <c r="AC15" s="213">
        <f t="shared" si="7"/>
        <v>-1.3660391612903227</v>
      </c>
      <c r="AD15" s="314">
        <f t="shared" si="8"/>
        <v>-1</v>
      </c>
      <c r="AE15" s="213">
        <f>VLOOKUP($B$2,BDGT_AREE!$A$1:$FT$239,142,0)</f>
        <v>0.23225806451612904</v>
      </c>
      <c r="AF15" s="310">
        <f>IFERROR(VLOOKUP($B$2,'11'!$A$1:$X$201,7,0),0)</f>
        <v>0</v>
      </c>
      <c r="AG15" s="213">
        <f t="shared" si="9"/>
        <v>-0.23225806451612904</v>
      </c>
      <c r="AH15" s="314">
        <f t="shared" si="10"/>
        <v>-1</v>
      </c>
      <c r="AI15" s="448">
        <f>IFERROR(VLOOKUP($B$2,'11'!$A$1:$X$201,15,0),0)</f>
        <v>0</v>
      </c>
      <c r="AJ15" s="453">
        <f t="shared" si="11"/>
        <v>0</v>
      </c>
      <c r="AK15" s="162"/>
    </row>
    <row r="16" spans="1:37" outlineLevel="1">
      <c r="A16" s="162"/>
      <c r="B16" s="70">
        <v>12</v>
      </c>
      <c r="C16" s="296" t="s">
        <v>240</v>
      </c>
      <c r="D16" s="389">
        <f>VLOOKUP($B$2,BDGT_AREE!$A$1:$FT$239,BDGT_AREE!M$1,0)</f>
        <v>6973.1353994935107</v>
      </c>
      <c r="E16" s="389">
        <f>IFERROR(VLOOKUP($B$2,'12'!$A$1:$X$201,2,0),0)</f>
        <v>0</v>
      </c>
      <c r="F16" s="389">
        <f t="shared" si="1"/>
        <v>-6973.1353994935107</v>
      </c>
      <c r="G16" s="326">
        <f t="shared" si="2"/>
        <v>-1</v>
      </c>
      <c r="H16" s="391"/>
      <c r="I16" s="389">
        <f>VLOOKUP($B$2,BDGT_AREE!$A$1:$FT$239,83,0)</f>
        <v>330.71206536778931</v>
      </c>
      <c r="J16" s="389">
        <f>IFERROR(VLOOKUP($B$2,'12'!$A$1:$Y$201,3,0),0)</f>
        <v>0</v>
      </c>
      <c r="K16" s="410">
        <f>IFERROR(VLOOKUP($B$2,'12'!$A$1:$Y$201,4,0),0)</f>
        <v>0</v>
      </c>
      <c r="L16" s="411">
        <f t="shared" si="3"/>
        <v>-330.71206536778931</v>
      </c>
      <c r="M16" s="319">
        <f t="shared" si="4"/>
        <v>-1</v>
      </c>
      <c r="N16" s="297">
        <f>D16*Kerb_Realtime!$CD$3/Kerb_Realtime!$CE$3</f>
        <v>2.7468738208471906</v>
      </c>
      <c r="O16" s="298">
        <f t="shared" si="0"/>
        <v>103.86691534981067</v>
      </c>
      <c r="P16" s="389">
        <f>VLOOKUP($B$2,BDGT_AREE!$A$1:$FT$239,48,0)</f>
        <v>68.09471743806958</v>
      </c>
      <c r="Q16" s="389">
        <f>IFERROR(VLOOKUP($B$2,'12'!$A$1:$X$201,5,0),0)</f>
        <v>0</v>
      </c>
      <c r="R16" s="389">
        <f>IFERROR(VLOOKUP($B$2,'12'!$A$1:$X$201,6,0),0)</f>
        <v>0</v>
      </c>
      <c r="S16" s="411">
        <f t="shared" si="5"/>
        <v>-68.09471743806958</v>
      </c>
      <c r="T16" s="319">
        <f t="shared" si="6"/>
        <v>-1</v>
      </c>
      <c r="U16" s="300">
        <f>V16*Screen_Margini!$R$7</f>
        <v>80.033764246486314</v>
      </c>
      <c r="V16" s="418">
        <f>P16*Kerb_BRIEFING!$Z$5</f>
        <v>44.261566334745226</v>
      </c>
      <c r="W16" s="213">
        <f>V16/Screen_Margini!$G$17</f>
        <v>2.5688662991726772</v>
      </c>
      <c r="X16" s="300">
        <f>P16*Kerb_BRIEFING!$AB$5</f>
        <v>12.937996313233221</v>
      </c>
      <c r="Y16" s="300">
        <f>P16*Kerb_BRIEFING!$AC$5</f>
        <v>6.1285245694262622</v>
      </c>
      <c r="Z16" s="300">
        <f>P16*Kerb_BRIEFING!$AD$5</f>
        <v>4.7666302206648714</v>
      </c>
      <c r="AA16" s="213">
        <f>VLOOKUP($B$2,BDGT_AREE!$A$1:$FT$239,108,0)</f>
        <v>1.3660391612903227</v>
      </c>
      <c r="AB16" s="310">
        <f>IFERROR(VLOOKUP($B$2,'12'!$A$1:$X$201,8,0),0)</f>
        <v>0</v>
      </c>
      <c r="AC16" s="213">
        <f t="shared" si="7"/>
        <v>-1.3660391612903227</v>
      </c>
      <c r="AD16" s="314">
        <f t="shared" si="8"/>
        <v>-1</v>
      </c>
      <c r="AE16" s="213">
        <f>VLOOKUP($B$2,BDGT_AREE!$A$1:$FT$239,142,0)</f>
        <v>0.23225806451612904</v>
      </c>
      <c r="AF16" s="310">
        <f>IFERROR(VLOOKUP($B$2,'12'!$A$1:$X$201,7,0),0)</f>
        <v>0</v>
      </c>
      <c r="AG16" s="213">
        <f t="shared" si="9"/>
        <v>-0.23225806451612904</v>
      </c>
      <c r="AH16" s="314">
        <f t="shared" si="10"/>
        <v>-1</v>
      </c>
      <c r="AI16" s="448">
        <f>IFERROR(VLOOKUP($B$2,'12'!$A$1:$X$201,15,0),0)</f>
        <v>0</v>
      </c>
      <c r="AJ16" s="453">
        <f t="shared" si="11"/>
        <v>0</v>
      </c>
      <c r="AK16" s="162"/>
    </row>
    <row r="17" spans="1:37" outlineLevel="1">
      <c r="A17" s="162"/>
      <c r="B17" s="70">
        <v>13</v>
      </c>
      <c r="C17" s="296" t="s">
        <v>240</v>
      </c>
      <c r="D17" s="389">
        <f>VLOOKUP($B$2,BDGT_AREE!$A$1:$FT$239,BDGT_AREE!N$1,0)</f>
        <v>7257.9787801585862</v>
      </c>
      <c r="E17" s="389">
        <f>IFERROR(VLOOKUP($B$2,'13'!$A$1:$X$201,2,0),0)</f>
        <v>0</v>
      </c>
      <c r="F17" s="389">
        <f t="shared" si="1"/>
        <v>-7257.9787801585862</v>
      </c>
      <c r="G17" s="326">
        <f t="shared" si="2"/>
        <v>-1</v>
      </c>
      <c r="H17" s="391"/>
      <c r="I17" s="389">
        <f>VLOOKUP($B$2,BDGT_AREE!$A$1:$FT$239,84,0)</f>
        <v>344.22121689422215</v>
      </c>
      <c r="J17" s="389">
        <f>IFERROR(VLOOKUP($B$2,'13'!$A$1:$Y$201,3,0),0)</f>
        <v>0</v>
      </c>
      <c r="K17" s="410">
        <f>IFERROR(VLOOKUP($B$2,'13'!$A$1:$Y$201,4,0),0)</f>
        <v>0</v>
      </c>
      <c r="L17" s="411">
        <f t="shared" si="3"/>
        <v>-344.22121689422215</v>
      </c>
      <c r="M17" s="319">
        <f t="shared" si="4"/>
        <v>-1</v>
      </c>
      <c r="N17" s="297">
        <f>D17*Kerb_Realtime!$CD$3/Kerb_Realtime!$CE$3</f>
        <v>2.8590799921840238</v>
      </c>
      <c r="O17" s="298">
        <f t="shared" si="0"/>
        <v>108.10974179910667</v>
      </c>
      <c r="P17" s="389">
        <f>VLOOKUP($B$2,BDGT_AREE!$A$1:$FT$239,49,0)</f>
        <v>70.876296800762248</v>
      </c>
      <c r="Q17" s="389">
        <f>IFERROR(VLOOKUP($B$2,'13'!$A$1:$X$201,5,0),0)</f>
        <v>0</v>
      </c>
      <c r="R17" s="389">
        <f>IFERROR(VLOOKUP($B$2,'13'!$A$1:$X$201,6,0),0)</f>
        <v>0</v>
      </c>
      <c r="S17" s="411">
        <f t="shared" si="5"/>
        <v>-70.876296800762248</v>
      </c>
      <c r="T17" s="319">
        <f t="shared" si="6"/>
        <v>-1</v>
      </c>
      <c r="U17" s="300">
        <f>V17*Screen_Margini!$R$7</f>
        <v>83.303037918839891</v>
      </c>
      <c r="V17" s="418">
        <f>P17*Kerb_BRIEFING!$Z$5</f>
        <v>46.06959292049546</v>
      </c>
      <c r="W17" s="213">
        <f>V17/Screen_Margini!$G$17</f>
        <v>2.6738010981134916</v>
      </c>
      <c r="X17" s="300">
        <f>P17*Kerb_BRIEFING!$AB$5</f>
        <v>13.466496392144828</v>
      </c>
      <c r="Y17" s="300">
        <f>P17*Kerb_BRIEFING!$AC$5</f>
        <v>6.3788667120686018</v>
      </c>
      <c r="Z17" s="300">
        <f>P17*Kerb_BRIEFING!$AD$5</f>
        <v>4.9613407760533574</v>
      </c>
      <c r="AA17" s="213">
        <f>VLOOKUP($B$2,BDGT_AREE!$A$1:$FT$239,108,0)</f>
        <v>1.3660391612903227</v>
      </c>
      <c r="AB17" s="310">
        <f>IFERROR(VLOOKUP($B$2,'13'!$A$1:$X$201,8,0),0)</f>
        <v>0</v>
      </c>
      <c r="AC17" s="213">
        <f t="shared" si="7"/>
        <v>-1.3660391612903227</v>
      </c>
      <c r="AD17" s="314">
        <f t="shared" si="8"/>
        <v>-1</v>
      </c>
      <c r="AE17" s="213">
        <f>VLOOKUP($B$2,BDGT_AREE!$A$1:$FT$239,142,0)</f>
        <v>0.23225806451612904</v>
      </c>
      <c r="AF17" s="310">
        <f>IFERROR(VLOOKUP($B$2,'13'!$A$1:$X$201,7,0),0)</f>
        <v>0</v>
      </c>
      <c r="AG17" s="213">
        <f t="shared" si="9"/>
        <v>-0.23225806451612904</v>
      </c>
      <c r="AH17" s="314">
        <f t="shared" si="10"/>
        <v>-1</v>
      </c>
      <c r="AI17" s="448">
        <f>IFERROR(VLOOKUP($B$2,'13'!$A$1:$X$201,15,0),0)</f>
        <v>0</v>
      </c>
      <c r="AJ17" s="453">
        <f t="shared" si="11"/>
        <v>0</v>
      </c>
      <c r="AK17" s="162"/>
    </row>
    <row r="18" spans="1:37" outlineLevel="1">
      <c r="A18" s="162"/>
      <c r="B18" s="70">
        <v>14</v>
      </c>
      <c r="C18" s="296" t="s">
        <v>240</v>
      </c>
      <c r="D18" s="389">
        <f>VLOOKUP($B$2,BDGT_AREE!$A$1:$FT$239,BDGT_AREE!O$1,0)</f>
        <v>7381.3139557349068</v>
      </c>
      <c r="E18" s="389">
        <f>IFERROR(VLOOKUP($B$2,'14'!$A$1:$X$201,2,0),0)</f>
        <v>0</v>
      </c>
      <c r="F18" s="389">
        <f t="shared" si="1"/>
        <v>-7381.3139557349068</v>
      </c>
      <c r="G18" s="326">
        <f t="shared" si="2"/>
        <v>-1</v>
      </c>
      <c r="H18" s="391"/>
      <c r="I18" s="389">
        <f>VLOOKUP($B$2,BDGT_AREE!$A$1:$FT$239,85,0)</f>
        <v>350.07058426062997</v>
      </c>
      <c r="J18" s="389">
        <f>IFERROR(VLOOKUP($B$2,'14'!$A$1:$Y$201,3,0),0)</f>
        <v>0</v>
      </c>
      <c r="K18" s="410">
        <f>IFERROR(VLOOKUP($B$2,'14'!$A$1:$Y$201,4,0),0)</f>
        <v>0</v>
      </c>
      <c r="L18" s="411">
        <f t="shared" si="3"/>
        <v>-350.07058426062997</v>
      </c>
      <c r="M18" s="319">
        <f t="shared" si="4"/>
        <v>-1</v>
      </c>
      <c r="N18" s="297">
        <f>D18*Kerb_Realtime!$CD$3/Kerb_Realtime!$CE$3</f>
        <v>2.9076644732776789</v>
      </c>
      <c r="O18" s="298">
        <f t="shared" si="0"/>
        <v>109.94685573814894</v>
      </c>
      <c r="P18" s="389">
        <f>VLOOKUP($B$2,BDGT_AREE!$A$1:$FT$239,50,0)</f>
        <v>72.080701053640155</v>
      </c>
      <c r="Q18" s="389">
        <f>IFERROR(VLOOKUP($B$2,'14'!$A$1:$X$201,5,0),0)</f>
        <v>0</v>
      </c>
      <c r="R18" s="389">
        <f>IFERROR(VLOOKUP($B$2,'14'!$A$1:$X$201,6,0),0)</f>
        <v>0</v>
      </c>
      <c r="S18" s="411">
        <f t="shared" si="5"/>
        <v>-72.080701053640155</v>
      </c>
      <c r="T18" s="319">
        <f t="shared" si="6"/>
        <v>-1</v>
      </c>
      <c r="U18" s="300">
        <f>V18*Screen_Margini!$R$7</f>
        <v>84.718610369374886</v>
      </c>
      <c r="V18" s="418">
        <f>P18*Kerb_BRIEFING!$Z$5</f>
        <v>46.852455684866101</v>
      </c>
      <c r="W18" s="213">
        <f>V18/Screen_Margini!$G$17</f>
        <v>2.7192371262255426</v>
      </c>
      <c r="X18" s="300">
        <f>P18*Kerb_BRIEFING!$AB$5</f>
        <v>13.69533320019163</v>
      </c>
      <c r="Y18" s="300">
        <f>P18*Kerb_BRIEFING!$AC$5</f>
        <v>6.4872630948276138</v>
      </c>
      <c r="Z18" s="300">
        <f>P18*Kerb_BRIEFING!$AD$5</f>
        <v>5.0456490737548112</v>
      </c>
      <c r="AA18" s="213">
        <f>VLOOKUP($B$2,BDGT_AREE!$A$1:$FT$239,108,0)</f>
        <v>1.3660391612903227</v>
      </c>
      <c r="AB18" s="310">
        <f>IFERROR(VLOOKUP($B$2,'14'!$A$1:$X$201,8,0),0)</f>
        <v>0</v>
      </c>
      <c r="AC18" s="213">
        <f t="shared" si="7"/>
        <v>-1.3660391612903227</v>
      </c>
      <c r="AD18" s="314">
        <f t="shared" si="8"/>
        <v>-1</v>
      </c>
      <c r="AE18" s="213">
        <f>VLOOKUP($B$2,BDGT_AREE!$A$1:$FT$239,142,0)</f>
        <v>0.23225806451612904</v>
      </c>
      <c r="AF18" s="310">
        <f>IFERROR(VLOOKUP($B$2,'14'!$A$1:$X$201,7,0),0)</f>
        <v>0</v>
      </c>
      <c r="AG18" s="213">
        <f t="shared" si="9"/>
        <v>-0.23225806451612904</v>
      </c>
      <c r="AH18" s="314">
        <f t="shared" si="10"/>
        <v>-1</v>
      </c>
      <c r="AI18" s="448">
        <f>IFERROR(VLOOKUP($B$2,'14'!$A$1:$X$201,15,0),0)</f>
        <v>0</v>
      </c>
      <c r="AJ18" s="453">
        <f t="shared" si="11"/>
        <v>0</v>
      </c>
      <c r="AK18" s="162"/>
    </row>
    <row r="19" spans="1:37" outlineLevel="1">
      <c r="A19" s="162"/>
      <c r="B19" s="70">
        <v>15</v>
      </c>
      <c r="C19" s="296" t="s">
        <v>240</v>
      </c>
      <c r="D19" s="389">
        <f>VLOOKUP($B$2,BDGT_AREE!$A$1:$FT$239,BDGT_AREE!P$1,0)</f>
        <v>2428.7127246763812</v>
      </c>
      <c r="E19" s="389">
        <f>IFERROR(VLOOKUP($B$2,'15'!$A$1:$X$201,2,0),0)</f>
        <v>0</v>
      </c>
      <c r="F19" s="389">
        <f t="shared" si="1"/>
        <v>-2428.7127246763812</v>
      </c>
      <c r="G19" s="326">
        <f t="shared" si="2"/>
        <v>-1</v>
      </c>
      <c r="H19" s="391"/>
      <c r="I19" s="389">
        <f>VLOOKUP($B$2,BDGT_AREE!$A$1:$FT$239,86,0)</f>
        <v>52.468384244176164</v>
      </c>
      <c r="J19" s="389">
        <f>IFERROR(VLOOKUP($B$2,'15'!$A$1:$Y$201,3,0),0)</f>
        <v>0</v>
      </c>
      <c r="K19" s="410">
        <f>IFERROR(VLOOKUP($B$2,'15'!$A$1:$Y$201,4,0),0)</f>
        <v>0</v>
      </c>
      <c r="L19" s="411">
        <f t="shared" si="3"/>
        <v>-52.468384244176164</v>
      </c>
      <c r="M19" s="319">
        <f t="shared" si="4"/>
        <v>-1</v>
      </c>
      <c r="N19" s="297">
        <f>D19*Kerb_Realtime!$CD$3/Kerb_Realtime!$CE$3</f>
        <v>0.95672420217977883</v>
      </c>
      <c r="O19" s="298">
        <f t="shared" si="0"/>
        <v>16.478773517895299</v>
      </c>
      <c r="P19" s="389">
        <f>VLOOKUP($B$2,BDGT_AREE!$A$1:$FT$239,51,0)</f>
        <v>10.803415338251591</v>
      </c>
      <c r="Q19" s="389">
        <f>IFERROR(VLOOKUP($B$2,'15'!$A$1:$X$201,5,0),0)</f>
        <v>0</v>
      </c>
      <c r="R19" s="389">
        <f>IFERROR(VLOOKUP($B$2,'15'!$A$1:$X$201,6,0),0)</f>
        <v>0</v>
      </c>
      <c r="S19" s="411">
        <f t="shared" si="5"/>
        <v>-10.803415338251591</v>
      </c>
      <c r="T19" s="319">
        <f t="shared" si="6"/>
        <v>-1</v>
      </c>
      <c r="U19" s="300">
        <f>V19*Screen_Margini!$R$7</f>
        <v>12.697578149507244</v>
      </c>
      <c r="V19" s="418">
        <f>P19*Kerb_BRIEFING!$Z$5</f>
        <v>7.022219969863535</v>
      </c>
      <c r="W19" s="213">
        <f>V19/Screen_Margini!$G$17</f>
        <v>0.40755774636468572</v>
      </c>
      <c r="X19" s="300">
        <f>P19*Kerb_BRIEFING!$AB$5</f>
        <v>2.0526489142678024</v>
      </c>
      <c r="Y19" s="300">
        <f>P19*Kerb_BRIEFING!$AC$5</f>
        <v>0.9723073804426432</v>
      </c>
      <c r="Z19" s="300">
        <f>P19*Kerb_BRIEFING!$AD$5</f>
        <v>0.75623907367761145</v>
      </c>
      <c r="AA19" s="213">
        <f>VLOOKUP($B$2,BDGT_AREE!$A$1:$FT$239,108,0)</f>
        <v>1.3660391612903227</v>
      </c>
      <c r="AB19" s="310">
        <f>IFERROR(VLOOKUP($B$2,'15'!$A$1:$X$201,8,0),0)</f>
        <v>0</v>
      </c>
      <c r="AC19" s="213">
        <f t="shared" si="7"/>
        <v>-1.3660391612903227</v>
      </c>
      <c r="AD19" s="314">
        <f t="shared" si="8"/>
        <v>-1</v>
      </c>
      <c r="AE19" s="213">
        <f>VLOOKUP($B$2,BDGT_AREE!$A$1:$FT$239,142,0)</f>
        <v>0.23225806451612904</v>
      </c>
      <c r="AF19" s="310">
        <f>IFERROR(VLOOKUP($B$2,'15'!$A$1:$X$201,7,0),0)</f>
        <v>0</v>
      </c>
      <c r="AG19" s="213">
        <f t="shared" si="9"/>
        <v>-0.23225806451612904</v>
      </c>
      <c r="AH19" s="314">
        <f t="shared" si="10"/>
        <v>-1</v>
      </c>
      <c r="AI19" s="448">
        <f>IFERROR(VLOOKUP($B$2,'15'!$A$1:$X$201,15,0),0)</f>
        <v>0</v>
      </c>
      <c r="AJ19" s="453">
        <f t="shared" si="11"/>
        <v>0</v>
      </c>
      <c r="AK19" s="162"/>
    </row>
    <row r="20" spans="1:37" outlineLevel="1">
      <c r="A20" s="162"/>
      <c r="B20" s="284">
        <v>16</v>
      </c>
      <c r="C20" s="285" t="s">
        <v>240</v>
      </c>
      <c r="D20" s="390">
        <f>VLOOKUP($B$2,BDGT_AREE!$A$1:$FT$239,BDGT_AREE!Q$1,0)</f>
        <v>6893.3337281653839</v>
      </c>
      <c r="E20" s="390">
        <f>IFERROR(VLOOKUP($B$2,'16'!$A$1:$W$201,2,0),0)</f>
        <v>0</v>
      </c>
      <c r="F20" s="390">
        <f t="shared" si="1"/>
        <v>-6893.3337281653839</v>
      </c>
      <c r="G20" s="325">
        <f t="shared" si="2"/>
        <v>-1</v>
      </c>
      <c r="H20" s="393"/>
      <c r="I20" s="390">
        <f>VLOOKUP($B$2,BDGT_AREE!$A$1:$FT$239,87,0)</f>
        <v>323.02615301811255</v>
      </c>
      <c r="J20" s="390">
        <f>IFERROR(VLOOKUP($B$2,'16'!$A$1:$X$201,3,0),0)</f>
        <v>0</v>
      </c>
      <c r="K20" s="412">
        <f>IFERROR(VLOOKUP($B$2,'16'!$A$1:$X$201,4,0),0)</f>
        <v>0</v>
      </c>
      <c r="L20" s="413">
        <f t="shared" si="3"/>
        <v>-323.02615301811255</v>
      </c>
      <c r="M20" s="318">
        <f t="shared" si="4"/>
        <v>-1</v>
      </c>
      <c r="N20" s="290">
        <f>D20*Kerb_Realtime!$CD$3/Kerb_Realtime!$CE$3</f>
        <v>2.7154381596599713</v>
      </c>
      <c r="O20" s="291">
        <f t="shared" si="0"/>
        <v>101.45299674505058</v>
      </c>
      <c r="P20" s="390">
        <f>VLOOKUP($B$2,BDGT_AREE!$A$1:$FT$239,52,0)</f>
        <v>66.512162446847952</v>
      </c>
      <c r="Q20" s="390">
        <f>IFERROR(VLOOKUP($B$2,'16'!$A$1:$W$201,5,0),0)</f>
        <v>0</v>
      </c>
      <c r="R20" s="390">
        <f>IFERROR(VLOOKUP($B$2,'16'!$A$1:$W$201,6,0),0)</f>
        <v>0</v>
      </c>
      <c r="S20" s="413">
        <f t="shared" si="5"/>
        <v>-66.512162446847952</v>
      </c>
      <c r="T20" s="318">
        <f t="shared" si="6"/>
        <v>-1</v>
      </c>
      <c r="U20" s="292">
        <f>V20*Screen_Margini!$R$7</f>
        <v>78.173739888653799</v>
      </c>
      <c r="V20" s="419">
        <f>P20*Kerb_BRIEFING!$Z$5</f>
        <v>43.232905590451168</v>
      </c>
      <c r="W20" s="293">
        <f>V20/Screen_Margini!$G$17</f>
        <v>2.509164572864258</v>
      </c>
      <c r="X20" s="292">
        <f>P20*Kerb_BRIEFING!$AB$5</f>
        <v>12.637310864901112</v>
      </c>
      <c r="Y20" s="292">
        <f>P20*Kerb_BRIEFING!$AC$5</f>
        <v>5.9860946202163152</v>
      </c>
      <c r="Z20" s="292">
        <f>P20*Kerb_BRIEFING!$AD$5</f>
        <v>4.6558513712793568</v>
      </c>
      <c r="AA20" s="293">
        <f>VLOOKUP($B$2,BDGT_AREE!$A$1:$FT$239,108,0)</f>
        <v>1.3660391612903227</v>
      </c>
      <c r="AB20" s="309">
        <f>IFERROR(VLOOKUP($B$2,'16'!$A$1:$W$201,8,0),0)</f>
        <v>0</v>
      </c>
      <c r="AC20" s="293">
        <f t="shared" si="7"/>
        <v>-1.3660391612903227</v>
      </c>
      <c r="AD20" s="315">
        <f t="shared" si="8"/>
        <v>-1</v>
      </c>
      <c r="AE20" s="293">
        <f>VLOOKUP($B$2,BDGT_AREE!$A$1:$FT$239,142,0)</f>
        <v>0.23225806451612904</v>
      </c>
      <c r="AF20" s="309">
        <f>IFERROR(VLOOKUP($B$2,'16'!$A$1:$W$201,7,0),0)</f>
        <v>0</v>
      </c>
      <c r="AG20" s="293">
        <f t="shared" si="9"/>
        <v>-0.23225806451612904</v>
      </c>
      <c r="AH20" s="315">
        <f t="shared" si="10"/>
        <v>-1</v>
      </c>
      <c r="AI20" s="449">
        <f>IFERROR(VLOOKUP($B$2,'16'!$A$1:$W$201,15,0),0)</f>
        <v>0</v>
      </c>
      <c r="AJ20" s="454">
        <f t="shared" si="11"/>
        <v>0</v>
      </c>
      <c r="AK20" s="162"/>
    </row>
    <row r="21" spans="1:37" outlineLevel="1">
      <c r="A21" s="162"/>
      <c r="B21" s="70">
        <v>17</v>
      </c>
      <c r="C21" s="296" t="s">
        <v>240</v>
      </c>
      <c r="D21" s="389">
        <f>VLOOKUP($B$2,BDGT_AREE!$A$1:$FT$239,BDGT_AREE!R$1,0)</f>
        <v>7528.8612418718494</v>
      </c>
      <c r="E21" s="389">
        <f>IFERROR(VLOOKUP($B$2,'17'!$A$1:$W$201,2,0),0)</f>
        <v>0</v>
      </c>
      <c r="F21" s="389">
        <f t="shared" si="1"/>
        <v>-7528.8612418718494</v>
      </c>
      <c r="G21" s="326">
        <f t="shared" si="2"/>
        <v>-1</v>
      </c>
      <c r="H21" s="391"/>
      <c r="I21" s="389">
        <f>VLOOKUP($B$2,BDGT_AREE!$A$1:$FT$239,88,0)</f>
        <v>357.06824957791429</v>
      </c>
      <c r="J21" s="389">
        <f>IFERROR(VLOOKUP($B$2,'17'!$A$1:$X$201,3,0),0)</f>
        <v>0</v>
      </c>
      <c r="K21" s="410">
        <f>IFERROR(VLOOKUP($B$2,'17'!$A$1:$X$201,4,0),0)</f>
        <v>0</v>
      </c>
      <c r="L21" s="411">
        <f t="shared" si="3"/>
        <v>-357.06824957791429</v>
      </c>
      <c r="M21" s="319">
        <f t="shared" si="4"/>
        <v>-1</v>
      </c>
      <c r="N21" s="297">
        <f>D21*Kerb_Realtime!$CD$3/Kerb_Realtime!$CE$3</f>
        <v>2.9657866456445103</v>
      </c>
      <c r="O21" s="298">
        <f t="shared" si="0"/>
        <v>112.14461622913183</v>
      </c>
      <c r="P21" s="389">
        <f>VLOOKUP($B$2,BDGT_AREE!$A$1:$FT$239,53,0)</f>
        <v>73.521543685059513</v>
      </c>
      <c r="Q21" s="389">
        <f>IFERROR(VLOOKUP($B$2,'17'!$A$1:$W$201,5,0),0)</f>
        <v>0</v>
      </c>
      <c r="R21" s="389">
        <f>IFERROR(VLOOKUP($B$2,'17'!$A$1:$W$201,6,0),0)</f>
        <v>0</v>
      </c>
      <c r="S21" s="411">
        <f t="shared" si="5"/>
        <v>-73.521543685059513</v>
      </c>
      <c r="T21" s="319">
        <f t="shared" si="6"/>
        <v>-1</v>
      </c>
      <c r="U21" s="300">
        <f>V21*Screen_Margini!$R$7</f>
        <v>86.412075939361003</v>
      </c>
      <c r="V21" s="418">
        <f>P21*Kerb_BRIEFING!$Z$5</f>
        <v>47.789003395288688</v>
      </c>
      <c r="W21" s="213">
        <f>V21/Screen_Margini!$G$17</f>
        <v>2.7735927681537254</v>
      </c>
      <c r="X21" s="300">
        <f>P21*Kerb_BRIEFING!$AB$5</f>
        <v>13.969093300161308</v>
      </c>
      <c r="Y21" s="300">
        <f>P21*Kerb_BRIEFING!$AC$5</f>
        <v>6.6169389316553557</v>
      </c>
      <c r="Z21" s="300">
        <f>P21*Kerb_BRIEFING!$AD$5</f>
        <v>5.1465080579541667</v>
      </c>
      <c r="AA21" s="213">
        <f>VLOOKUP($B$2,BDGT_AREE!$A$1:$FT$239,108,0)</f>
        <v>1.3660391612903227</v>
      </c>
      <c r="AB21" s="310">
        <f>IFERROR(VLOOKUP($B$2,'17'!$A$1:$W$201,8,0),0)</f>
        <v>0</v>
      </c>
      <c r="AC21" s="213">
        <f t="shared" si="7"/>
        <v>-1.3660391612903227</v>
      </c>
      <c r="AD21" s="314">
        <f t="shared" si="8"/>
        <v>-1</v>
      </c>
      <c r="AE21" s="213">
        <f>VLOOKUP($B$2,BDGT_AREE!$A$1:$FT$239,142,0)</f>
        <v>0.23225806451612904</v>
      </c>
      <c r="AF21" s="310">
        <f>IFERROR(VLOOKUP($B$2,'17'!$A$1:$W$201,7,0),0)</f>
        <v>0</v>
      </c>
      <c r="AG21" s="213">
        <f t="shared" si="9"/>
        <v>-0.23225806451612904</v>
      </c>
      <c r="AH21" s="314">
        <f t="shared" si="10"/>
        <v>-1</v>
      </c>
      <c r="AI21" s="448">
        <f>IFERROR(VLOOKUP($B$2,'17'!$A$1:$W$201,15,0),0)</f>
        <v>0</v>
      </c>
      <c r="AJ21" s="453">
        <f t="shared" si="11"/>
        <v>0</v>
      </c>
      <c r="AK21" s="162"/>
    </row>
    <row r="22" spans="1:37" outlineLevel="1">
      <c r="A22" s="162"/>
      <c r="B22" s="70">
        <v>18</v>
      </c>
      <c r="C22" s="296" t="s">
        <v>240</v>
      </c>
      <c r="D22" s="389">
        <f>VLOOKUP($B$2,BDGT_AREE!$A$1:$FT$239,BDGT_AREE!S$1,0)</f>
        <v>7005.26757482638</v>
      </c>
      <c r="E22" s="389">
        <f>IFERROR(VLOOKUP($B$2,'18'!$A$1:$W$201,2,0),0)</f>
        <v>0</v>
      </c>
      <c r="F22" s="389">
        <f t="shared" si="1"/>
        <v>-7005.26757482638</v>
      </c>
      <c r="G22" s="326">
        <f t="shared" si="2"/>
        <v>-1</v>
      </c>
      <c r="H22" s="391"/>
      <c r="I22" s="389">
        <f>VLOOKUP($B$2,BDGT_AREE!$A$1:$FT$239,89,0)</f>
        <v>332.23598501946617</v>
      </c>
      <c r="J22" s="389">
        <f>IFERROR(VLOOKUP($B$2,'18'!$A$1:$X$201,3,0),0)</f>
        <v>0</v>
      </c>
      <c r="K22" s="410">
        <f>IFERROR(VLOOKUP($B$2,'18'!$A$1:$X$201,4,0),0)</f>
        <v>0</v>
      </c>
      <c r="L22" s="411">
        <f t="shared" si="3"/>
        <v>-332.23598501946617</v>
      </c>
      <c r="M22" s="319">
        <f t="shared" si="4"/>
        <v>-1</v>
      </c>
      <c r="N22" s="297">
        <f>D22*Kerb_Realtime!$CD$3/Kerb_Realtime!$CE$3</f>
        <v>2.7595314025765147</v>
      </c>
      <c r="O22" s="298">
        <f t="shared" si="0"/>
        <v>104.34553361033468</v>
      </c>
      <c r="P22" s="389">
        <f>VLOOKUP($B$2,BDGT_AREE!$A$1:$FT$239,54,0)</f>
        <v>68.408497577792787</v>
      </c>
      <c r="Q22" s="389">
        <f>IFERROR(VLOOKUP($B$2,'18'!$A$1:$W$201,5,0),0)</f>
        <v>0</v>
      </c>
      <c r="R22" s="389">
        <f>IFERROR(VLOOKUP($B$2,'18'!$A$1:$W$201,6,0),0)</f>
        <v>0</v>
      </c>
      <c r="S22" s="411">
        <f t="shared" si="5"/>
        <v>-68.408497577792787</v>
      </c>
      <c r="T22" s="319">
        <f t="shared" si="6"/>
        <v>-1</v>
      </c>
      <c r="U22" s="300">
        <f>V22*Screen_Margini!$R$7</f>
        <v>80.402559458107206</v>
      </c>
      <c r="V22" s="418">
        <f>P22*Kerb_BRIEFING!$Z$5</f>
        <v>44.465523425565316</v>
      </c>
      <c r="W22" s="213">
        <f>V22/Screen_Margini!$G$17</f>
        <v>2.580703623074017</v>
      </c>
      <c r="X22" s="300">
        <f>P22*Kerb_BRIEFING!$AB$5</f>
        <v>12.99761453978063</v>
      </c>
      <c r="Y22" s="300">
        <f>P22*Kerb_BRIEFING!$AC$5</f>
        <v>6.1567647820013507</v>
      </c>
      <c r="Z22" s="300">
        <f>P22*Kerb_BRIEFING!$AD$5</f>
        <v>4.7885948304454953</v>
      </c>
      <c r="AA22" s="213">
        <f>VLOOKUP($B$2,BDGT_AREE!$A$1:$FT$239,108,0)</f>
        <v>1.3660391612903227</v>
      </c>
      <c r="AB22" s="310">
        <f>IFERROR(VLOOKUP($B$2,'18'!$A$1:$W$201,8,0),0)</f>
        <v>0</v>
      </c>
      <c r="AC22" s="213">
        <f t="shared" si="7"/>
        <v>-1.3660391612903227</v>
      </c>
      <c r="AD22" s="314">
        <f t="shared" si="8"/>
        <v>-1</v>
      </c>
      <c r="AE22" s="213">
        <f>VLOOKUP($B$2,BDGT_AREE!$A$1:$FT$239,142,0)</f>
        <v>0.23225806451612904</v>
      </c>
      <c r="AF22" s="310">
        <f>IFERROR(VLOOKUP($B$2,'18'!$A$1:$W$201,7,0),0)</f>
        <v>0</v>
      </c>
      <c r="AG22" s="213">
        <f t="shared" si="9"/>
        <v>-0.23225806451612904</v>
      </c>
      <c r="AH22" s="314">
        <f t="shared" si="10"/>
        <v>-1</v>
      </c>
      <c r="AI22" s="448">
        <f>IFERROR(VLOOKUP($B$2,'18'!$A$1:$W$201,15,0),0)</f>
        <v>0</v>
      </c>
      <c r="AJ22" s="453">
        <f t="shared" si="11"/>
        <v>0</v>
      </c>
      <c r="AK22" s="162"/>
    </row>
    <row r="23" spans="1:37" outlineLevel="1">
      <c r="A23" s="162"/>
      <c r="B23" s="70">
        <v>19</v>
      </c>
      <c r="C23" s="296" t="s">
        <v>240</v>
      </c>
      <c r="D23" s="389">
        <f>VLOOKUP($B$2,BDGT_AREE!$A$1:$FT$239,BDGT_AREE!T$1,0)</f>
        <v>7550.9785278146828</v>
      </c>
      <c r="E23" s="389">
        <f>IFERROR(VLOOKUP($B$2,'19'!$A$1:$W$201,2,0),0)</f>
        <v>0</v>
      </c>
      <c r="F23" s="389">
        <f t="shared" si="1"/>
        <v>-7550.9785278146828</v>
      </c>
      <c r="G23" s="326">
        <f t="shared" si="2"/>
        <v>-1</v>
      </c>
      <c r="H23" s="391"/>
      <c r="I23" s="389">
        <f>VLOOKUP($B$2,BDGT_AREE!$A$1:$FT$239,90,0)</f>
        <v>358.11719713097864</v>
      </c>
      <c r="J23" s="389">
        <f>IFERROR(VLOOKUP($B$2,'19'!$A$1:$X$201,3,0),0)</f>
        <v>0</v>
      </c>
      <c r="K23" s="410">
        <f>IFERROR(VLOOKUP($B$2,'19'!$A$1:$X$201,4,0),0)</f>
        <v>0</v>
      </c>
      <c r="L23" s="411">
        <f t="shared" si="3"/>
        <v>-358.11719713097864</v>
      </c>
      <c r="M23" s="319">
        <f t="shared" si="4"/>
        <v>-1</v>
      </c>
      <c r="N23" s="297">
        <f>D23*Kerb_Realtime!$CD$3/Kerb_Realtime!$CE$3</f>
        <v>2.9744991387002129</v>
      </c>
      <c r="O23" s="298">
        <f t="shared" si="0"/>
        <v>112.47405974846447</v>
      </c>
      <c r="P23" s="389">
        <f>VLOOKUP($B$2,BDGT_AREE!$A$1:$FT$239,55,0)</f>
        <v>73.737525485281523</v>
      </c>
      <c r="Q23" s="389">
        <f>IFERROR(VLOOKUP($B$2,'19'!$A$1:$W$201,5,0),0)</f>
        <v>0</v>
      </c>
      <c r="R23" s="389">
        <f>IFERROR(VLOOKUP($B$2,'19'!$A$1:$W$201,6,0),0)</f>
        <v>0</v>
      </c>
      <c r="S23" s="411">
        <f t="shared" si="5"/>
        <v>-73.737525485281523</v>
      </c>
      <c r="T23" s="319">
        <f t="shared" si="6"/>
        <v>-1</v>
      </c>
      <c r="U23" s="300">
        <f>V23*Screen_Margini!$R$7</f>
        <v>86.66592582861594</v>
      </c>
      <c r="V23" s="418">
        <f>P23*Kerb_BRIEFING!$Z$5</f>
        <v>47.929391565432994</v>
      </c>
      <c r="W23" s="213">
        <f>V23/Screen_Margini!$G$17</f>
        <v>2.7817406596304695</v>
      </c>
      <c r="X23" s="300">
        <f>P23*Kerb_BRIEFING!$AB$5</f>
        <v>14.01012984220349</v>
      </c>
      <c r="Y23" s="300">
        <f>P23*Kerb_BRIEFING!$AC$5</f>
        <v>6.6363772936753369</v>
      </c>
      <c r="Z23" s="300">
        <f>P23*Kerb_BRIEFING!$AD$5</f>
        <v>5.161626783969707</v>
      </c>
      <c r="AA23" s="213">
        <f>VLOOKUP($B$2,BDGT_AREE!$A$1:$FT$239,108,0)</f>
        <v>1.3660391612903227</v>
      </c>
      <c r="AB23" s="310">
        <f>IFERROR(VLOOKUP($B$2,'19'!$A$1:$W$201,8,0),0)</f>
        <v>0</v>
      </c>
      <c r="AC23" s="213">
        <f t="shared" si="7"/>
        <v>-1.3660391612903227</v>
      </c>
      <c r="AD23" s="314">
        <f t="shared" si="8"/>
        <v>-1</v>
      </c>
      <c r="AE23" s="213">
        <f>VLOOKUP($B$2,BDGT_AREE!$A$1:$FT$239,142,0)</f>
        <v>0.23225806451612904</v>
      </c>
      <c r="AF23" s="310">
        <f>IFERROR(VLOOKUP($B$2,'19'!$A$1:$W$201,7,0),0)</f>
        <v>0</v>
      </c>
      <c r="AG23" s="213">
        <f t="shared" si="9"/>
        <v>-0.23225806451612904</v>
      </c>
      <c r="AH23" s="314">
        <f t="shared" si="10"/>
        <v>-1</v>
      </c>
      <c r="AI23" s="448">
        <f>IFERROR(VLOOKUP($B$2,'19'!$A$1:$W$201,15,0),0)</f>
        <v>0</v>
      </c>
      <c r="AJ23" s="453">
        <f t="shared" si="11"/>
        <v>0</v>
      </c>
      <c r="AK23" s="162"/>
    </row>
    <row r="24" spans="1:37" outlineLevel="1">
      <c r="A24" s="162"/>
      <c r="B24" s="70">
        <v>20</v>
      </c>
      <c r="C24" s="296" t="s">
        <v>240</v>
      </c>
      <c r="D24" s="389">
        <f>VLOOKUP($B$2,BDGT_AREE!$A$1:$FT$239,BDGT_AREE!U$1,0)</f>
        <v>7537.3116559680811</v>
      </c>
      <c r="E24" s="389">
        <f>IFERROR(VLOOKUP($B$2,'20'!$A$1:$W$201,2,0),0)</f>
        <v>0</v>
      </c>
      <c r="F24" s="389">
        <f t="shared" si="1"/>
        <v>-7537.3116559680811</v>
      </c>
      <c r="G24" s="326">
        <f t="shared" si="2"/>
        <v>-1</v>
      </c>
      <c r="H24" s="391"/>
      <c r="I24" s="389">
        <f>VLOOKUP($B$2,BDGT_AREE!$A$1:$FT$239,91,0)</f>
        <v>357.46902394107684</v>
      </c>
      <c r="J24" s="389">
        <f>IFERROR(VLOOKUP($B$2,'20'!$A$1:$X$201,3,0),0)</f>
        <v>0</v>
      </c>
      <c r="K24" s="410">
        <f>IFERROR(VLOOKUP($B$2,'20'!$A$1:$X$201,4,0),0)</f>
        <v>0</v>
      </c>
      <c r="L24" s="411">
        <f t="shared" si="3"/>
        <v>-357.46902394107684</v>
      </c>
      <c r="M24" s="319">
        <f t="shared" si="4"/>
        <v>-1</v>
      </c>
      <c r="N24" s="297">
        <f>D24*Kerb_Realtime!$CD$3/Kerb_Realtime!$CE$3</f>
        <v>2.9691154525479218</v>
      </c>
      <c r="O24" s="298">
        <f t="shared" si="0"/>
        <v>112.27048764784371</v>
      </c>
      <c r="P24" s="389">
        <f>VLOOKUP($B$2,BDGT_AREE!$A$1:$FT$239,56,0)</f>
        <v>73.604064463325116</v>
      </c>
      <c r="Q24" s="389">
        <f>IFERROR(VLOOKUP($B$2,'20'!$A$1:$W$201,5,0),0)</f>
        <v>0</v>
      </c>
      <c r="R24" s="389">
        <f>IFERROR(VLOOKUP($B$2,'20'!$A$1:$W$201,6,0),0)</f>
        <v>0</v>
      </c>
      <c r="S24" s="411">
        <f t="shared" si="5"/>
        <v>-73.604064463325116</v>
      </c>
      <c r="T24" s="319">
        <f t="shared" si="6"/>
        <v>-1</v>
      </c>
      <c r="U24" s="300">
        <f>V24*Screen_Margini!$R$7</f>
        <v>86.509065085679921</v>
      </c>
      <c r="V24" s="418">
        <f>P24*Kerb_BRIEFING!$Z$5</f>
        <v>47.842641901161329</v>
      </c>
      <c r="W24" s="213">
        <f>V24/Screen_Margini!$G$17</f>
        <v>2.7767058561324043</v>
      </c>
      <c r="X24" s="300">
        <f>P24*Kerb_BRIEFING!$AB$5</f>
        <v>13.984772248031772</v>
      </c>
      <c r="Y24" s="300">
        <f>P24*Kerb_BRIEFING!$AC$5</f>
        <v>6.6243658016992599</v>
      </c>
      <c r="Z24" s="300">
        <f>P24*Kerb_BRIEFING!$AD$5</f>
        <v>5.1522845124327583</v>
      </c>
      <c r="AA24" s="213">
        <f>VLOOKUP($B$2,BDGT_AREE!$A$1:$FT$239,108,0)</f>
        <v>1.3660391612903227</v>
      </c>
      <c r="AB24" s="310">
        <f>IFERROR(VLOOKUP($B$2,'20'!$A$1:$W$201,8,0),0)</f>
        <v>0</v>
      </c>
      <c r="AC24" s="213">
        <f t="shared" si="7"/>
        <v>-1.3660391612903227</v>
      </c>
      <c r="AD24" s="314">
        <f t="shared" si="8"/>
        <v>-1</v>
      </c>
      <c r="AE24" s="213">
        <f>VLOOKUP($B$2,BDGT_AREE!$A$1:$FT$239,142,0)</f>
        <v>0.23225806451612904</v>
      </c>
      <c r="AF24" s="310">
        <f>IFERROR(VLOOKUP($B$2,'20'!$A$1:$W$201,7,0),0)</f>
        <v>0</v>
      </c>
      <c r="AG24" s="213">
        <f t="shared" si="9"/>
        <v>-0.23225806451612904</v>
      </c>
      <c r="AH24" s="314">
        <f t="shared" si="10"/>
        <v>-1</v>
      </c>
      <c r="AI24" s="448">
        <f>IFERROR(VLOOKUP($B$2,'20'!$A$1:$W$201,15,0),0)</f>
        <v>0</v>
      </c>
      <c r="AJ24" s="453">
        <f t="shared" si="11"/>
        <v>0</v>
      </c>
      <c r="AK24" s="162"/>
    </row>
    <row r="25" spans="1:37" outlineLevel="1">
      <c r="A25" s="162"/>
      <c r="B25" s="70">
        <v>21</v>
      </c>
      <c r="C25" s="296" t="s">
        <v>240</v>
      </c>
      <c r="D25" s="389">
        <f>VLOOKUP($B$2,BDGT_AREE!$A$1:$FT$239,BDGT_AREE!V$1,0)</f>
        <v>7583.083380861859</v>
      </c>
      <c r="E25" s="389">
        <f>IFERROR(VLOOKUP($B$2,'21'!$A$1:$W$201,2,0),0)</f>
        <v>0</v>
      </c>
      <c r="F25" s="389">
        <f t="shared" si="1"/>
        <v>-7583.083380861859</v>
      </c>
      <c r="G25" s="326">
        <f t="shared" si="2"/>
        <v>-1</v>
      </c>
      <c r="H25" s="391"/>
      <c r="I25" s="389">
        <f>VLOOKUP($B$2,BDGT_AREE!$A$1:$FT$239,92,0)</f>
        <v>359.63982097968966</v>
      </c>
      <c r="J25" s="389">
        <f>IFERROR(VLOOKUP($B$2,'21'!$A$1:$X$201,3,0),0)</f>
        <v>0</v>
      </c>
      <c r="K25" s="410">
        <f>IFERROR(VLOOKUP($B$2,'21'!$A$1:$X$201,4,0),0)</f>
        <v>0</v>
      </c>
      <c r="L25" s="411">
        <f t="shared" si="3"/>
        <v>-359.63982097968966</v>
      </c>
      <c r="M25" s="319">
        <f t="shared" si="4"/>
        <v>-1</v>
      </c>
      <c r="N25" s="297">
        <f>D25*Kerb_Realtime!$CD$3/Kerb_Realtime!$CE$3</f>
        <v>2.9871459575707942</v>
      </c>
      <c r="O25" s="298">
        <f t="shared" si="0"/>
        <v>112.95227103545754</v>
      </c>
      <c r="P25" s="389">
        <f>VLOOKUP($B$2,BDGT_AREE!$A$1:$FT$239,57,0)</f>
        <v>74.051038814851566</v>
      </c>
      <c r="Q25" s="389">
        <f>IFERROR(VLOOKUP($B$2,'21'!$A$1:$W$201,5,0),0)</f>
        <v>0</v>
      </c>
      <c r="R25" s="389">
        <f>IFERROR(VLOOKUP($B$2,'21'!$A$1:$W$201,6,0),0)</f>
        <v>0</v>
      </c>
      <c r="S25" s="411">
        <f t="shared" si="5"/>
        <v>-74.051038814851566</v>
      </c>
      <c r="T25" s="319">
        <f t="shared" si="6"/>
        <v>-1</v>
      </c>
      <c r="U25" s="300">
        <f>V25*Screen_Margini!$R$7</f>
        <v>87.034407450259494</v>
      </c>
      <c r="V25" s="418">
        <f>P25*Kerb_BRIEFING!$Z$5</f>
        <v>48.133175229653517</v>
      </c>
      <c r="W25" s="213">
        <f>V25/Screen_Margini!$G$17</f>
        <v>2.7935679181458801</v>
      </c>
      <c r="X25" s="300">
        <f>P25*Kerb_BRIEFING!$AB$5</f>
        <v>14.069697374821798</v>
      </c>
      <c r="Y25" s="300">
        <f>P25*Kerb_BRIEFING!$AC$5</f>
        <v>6.6645934933366409</v>
      </c>
      <c r="Z25" s="300">
        <f>P25*Kerb_BRIEFING!$AD$5</f>
        <v>5.1835727170396098</v>
      </c>
      <c r="AA25" s="213">
        <f>VLOOKUP($B$2,BDGT_AREE!$A$1:$FT$239,108,0)</f>
        <v>1.3660391612903227</v>
      </c>
      <c r="AB25" s="310">
        <f>IFERROR(VLOOKUP($B$2,'21'!$A$1:$W$201,8,0),0)</f>
        <v>0</v>
      </c>
      <c r="AC25" s="213">
        <f t="shared" si="7"/>
        <v>-1.3660391612903227</v>
      </c>
      <c r="AD25" s="314">
        <f t="shared" si="8"/>
        <v>-1</v>
      </c>
      <c r="AE25" s="213">
        <f>VLOOKUP($B$2,BDGT_AREE!$A$1:$FT$239,142,0)</f>
        <v>0.23225806451612904</v>
      </c>
      <c r="AF25" s="310">
        <f>IFERROR(VLOOKUP($B$2,'21'!$A$1:$W$201,7,0),0)</f>
        <v>0</v>
      </c>
      <c r="AG25" s="213">
        <f t="shared" si="9"/>
        <v>-0.23225806451612904</v>
      </c>
      <c r="AH25" s="314">
        <f t="shared" si="10"/>
        <v>-1</v>
      </c>
      <c r="AI25" s="448">
        <f>IFERROR(VLOOKUP($B$2,'21'!$A$1:$W$201,15,0),0)</f>
        <v>0</v>
      </c>
      <c r="AJ25" s="453">
        <f t="shared" si="11"/>
        <v>0</v>
      </c>
      <c r="AK25" s="162"/>
    </row>
    <row r="26" spans="1:37" outlineLevel="1">
      <c r="A26" s="162"/>
      <c r="B26" s="70">
        <v>22</v>
      </c>
      <c r="C26" s="296" t="s">
        <v>240</v>
      </c>
      <c r="D26" s="389">
        <f>VLOOKUP($B$2,BDGT_AREE!$A$1:$FT$239,BDGT_AREE!W$1,0)</f>
        <v>9137.0138563857108</v>
      </c>
      <c r="E26" s="389">
        <f>IFERROR(VLOOKUP($B$2,'22'!$A$1:$W$201,2,0),0)</f>
        <v>0</v>
      </c>
      <c r="F26" s="389">
        <f t="shared" si="1"/>
        <v>-9137.0138563857108</v>
      </c>
      <c r="G26" s="326">
        <f t="shared" si="2"/>
        <v>-1</v>
      </c>
      <c r="H26" s="391"/>
      <c r="I26" s="389">
        <f>VLOOKUP($B$2,BDGT_AREE!$A$1:$FT$239,93,0)</f>
        <v>428.16647974578575</v>
      </c>
      <c r="J26" s="389">
        <f>IFERROR(VLOOKUP($B$2,'22'!$A$1:$X$201,3,0),0)</f>
        <v>0</v>
      </c>
      <c r="K26" s="410">
        <f>IFERROR(VLOOKUP($B$2,'22'!$A$1:$X$201,4,0),0)</f>
        <v>0</v>
      </c>
      <c r="L26" s="411">
        <f t="shared" si="3"/>
        <v>-428.16647974578575</v>
      </c>
      <c r="M26" s="319">
        <f t="shared" si="4"/>
        <v>-1</v>
      </c>
      <c r="N26" s="297">
        <f>D26*Kerb_Realtime!$CD$3/Kerb_Realtime!$CE$3</f>
        <v>3.5992738882779953</v>
      </c>
      <c r="O26" s="298">
        <f t="shared" si="0"/>
        <v>134.47447542599838</v>
      </c>
      <c r="P26" s="389">
        <f>VLOOKUP($B$2,BDGT_AREE!$A$1:$FT$239,58,0)</f>
        <v>88.160906443850436</v>
      </c>
      <c r="Q26" s="389">
        <f>IFERROR(VLOOKUP($B$2,'22'!$A$1:$W$201,5,0),0)</f>
        <v>0</v>
      </c>
      <c r="R26" s="389">
        <f>IFERROR(VLOOKUP($B$2,'22'!$A$1:$W$201,6,0),0)</f>
        <v>0</v>
      </c>
      <c r="S26" s="411">
        <f t="shared" si="5"/>
        <v>-88.160906443850436</v>
      </c>
      <c r="T26" s="319">
        <f t="shared" si="6"/>
        <v>-1</v>
      </c>
      <c r="U26" s="300">
        <f>V26*Screen_Margini!$R$7</f>
        <v>103.61815817065074</v>
      </c>
      <c r="V26" s="418">
        <f>P26*Kerb_BRIEFING!$Z$5</f>
        <v>57.304589188502788</v>
      </c>
      <c r="W26" s="213">
        <f>V26/Screen_Margini!$G$17</f>
        <v>3.3258612413524542</v>
      </c>
      <c r="X26" s="300">
        <f>P26*Kerb_BRIEFING!$AB$5</f>
        <v>16.750572224331584</v>
      </c>
      <c r="Y26" s="300">
        <f>P26*Kerb_BRIEFING!$AC$5</f>
        <v>7.9344815799465387</v>
      </c>
      <c r="Z26" s="300">
        <f>P26*Kerb_BRIEFING!$AD$5</f>
        <v>6.1712634510695308</v>
      </c>
      <c r="AA26" s="213">
        <f>VLOOKUP($B$2,BDGT_AREE!$A$1:$FT$239,108,0)</f>
        <v>1.3660391612903227</v>
      </c>
      <c r="AB26" s="310">
        <f>IFERROR(VLOOKUP($B$2,'22'!$A$1:$W$201,8,0),0)</f>
        <v>0</v>
      </c>
      <c r="AC26" s="213">
        <f t="shared" si="7"/>
        <v>-1.3660391612903227</v>
      </c>
      <c r="AD26" s="314">
        <f t="shared" si="8"/>
        <v>-1</v>
      </c>
      <c r="AE26" s="213">
        <f>VLOOKUP($B$2,BDGT_AREE!$A$1:$FT$239,142,0)</f>
        <v>0.23225806451612904</v>
      </c>
      <c r="AF26" s="310">
        <f>IFERROR(VLOOKUP($B$2,'22'!$A$1:$W$201,7,0),0)</f>
        <v>0</v>
      </c>
      <c r="AG26" s="213">
        <f t="shared" si="9"/>
        <v>-0.23225806451612904</v>
      </c>
      <c r="AH26" s="314">
        <f t="shared" si="10"/>
        <v>-1</v>
      </c>
      <c r="AI26" s="448">
        <f>IFERROR(VLOOKUP($B$2,'22'!$A$1:$W$201,15,0),0)</f>
        <v>0</v>
      </c>
      <c r="AJ26" s="453">
        <f t="shared" si="11"/>
        <v>0</v>
      </c>
      <c r="AK26" s="162"/>
    </row>
    <row r="27" spans="1:37" outlineLevel="1">
      <c r="A27" s="162"/>
      <c r="B27" s="284">
        <v>23</v>
      </c>
      <c r="C27" s="285" t="s">
        <v>240</v>
      </c>
      <c r="D27" s="390">
        <f>VLOOKUP($B$2,BDGT_AREE!$A$1:$FT$239,BDGT_AREE!X$1,0)</f>
        <v>8900.3202836632972</v>
      </c>
      <c r="E27" s="390">
        <f>IFERROR(VLOOKUP($B$2,'23'!$A$1:$W$201,2,0),0)</f>
        <v>0</v>
      </c>
      <c r="F27" s="390">
        <f t="shared" si="1"/>
        <v>-8900.3202836632972</v>
      </c>
      <c r="G27" s="325">
        <f t="shared" si="2"/>
        <v>-1</v>
      </c>
      <c r="H27" s="393"/>
      <c r="I27" s="390">
        <f>VLOOKUP($B$2,BDGT_AREE!$A$1:$FT$239,94,0)</f>
        <v>422.11188150152839</v>
      </c>
      <c r="J27" s="390">
        <f>IFERROR(VLOOKUP($B$2,'23'!$A$1:$X$201,3,0),0)</f>
        <v>0</v>
      </c>
      <c r="K27" s="412">
        <f>IFERROR(VLOOKUP($B$2,'23'!$A$1:$X$201,4,0),0)</f>
        <v>0</v>
      </c>
      <c r="L27" s="413">
        <f t="shared" si="3"/>
        <v>-422.11188150152839</v>
      </c>
      <c r="M27" s="318">
        <f t="shared" si="4"/>
        <v>-1</v>
      </c>
      <c r="N27" s="290">
        <f>D27*Kerb_Realtime!$CD$3/Kerb_Realtime!$CE$3</f>
        <v>3.5060350020058006</v>
      </c>
      <c r="O27" s="291">
        <f t="shared" si="0"/>
        <v>132.57290451532108</v>
      </c>
      <c r="P27" s="390">
        <f>VLOOKUP($B$2,BDGT_AREE!$A$1:$FT$239,59,0)</f>
        <v>86.914244468620623</v>
      </c>
      <c r="Q27" s="390">
        <f>IFERROR(VLOOKUP($B$2,'23'!$A$1:$W$201,5,0),0)</f>
        <v>0</v>
      </c>
      <c r="R27" s="390">
        <f>IFERROR(VLOOKUP($B$2,'23'!$A$1:$W$201,6,0),0)</f>
        <v>0</v>
      </c>
      <c r="S27" s="413">
        <f t="shared" si="5"/>
        <v>-86.914244468620623</v>
      </c>
      <c r="T27" s="318">
        <f t="shared" si="6"/>
        <v>-1</v>
      </c>
      <c r="U27" s="292">
        <f>V27*Screen_Margini!$R$7</f>
        <v>102.15291895130387</v>
      </c>
      <c r="V27" s="419">
        <f>P27*Kerb_BRIEFING!$Z$5</f>
        <v>56.494258904603406</v>
      </c>
      <c r="W27" s="293">
        <f>V27/Screen_Margini!$G$17</f>
        <v>3.2788310449566689</v>
      </c>
      <c r="X27" s="292">
        <f>P27*Kerb_BRIEFING!$AB$5</f>
        <v>16.513706449037919</v>
      </c>
      <c r="Y27" s="292">
        <f>P27*Kerb_BRIEFING!$AC$5</f>
        <v>7.8222820021758555</v>
      </c>
      <c r="Z27" s="292">
        <f>P27*Kerb_BRIEFING!$AD$5</f>
        <v>6.083997112803444</v>
      </c>
      <c r="AA27" s="293">
        <f>VLOOKUP($B$2,BDGT_AREE!$A$1:$FT$239,108,0)</f>
        <v>1.3660391612903227</v>
      </c>
      <c r="AB27" s="309">
        <f>IFERROR(VLOOKUP($B$2,'23'!$A$1:$W$201,8,0),0)</f>
        <v>0</v>
      </c>
      <c r="AC27" s="293">
        <f t="shared" si="7"/>
        <v>-1.3660391612903227</v>
      </c>
      <c r="AD27" s="315">
        <f t="shared" si="8"/>
        <v>-1</v>
      </c>
      <c r="AE27" s="293">
        <f>VLOOKUP($B$2,BDGT_AREE!$A$1:$FT$239,142,0)</f>
        <v>0.23225806451612904</v>
      </c>
      <c r="AF27" s="309">
        <f>IFERROR(VLOOKUP($B$2,'23'!$A$1:$W$201,7,0),0)</f>
        <v>0</v>
      </c>
      <c r="AG27" s="293">
        <f t="shared" si="9"/>
        <v>-0.23225806451612904</v>
      </c>
      <c r="AH27" s="315">
        <f t="shared" si="10"/>
        <v>-1</v>
      </c>
      <c r="AI27" s="449">
        <f>IFERROR(VLOOKUP($B$2,'23'!$A$1:$W$201,15,0),0)</f>
        <v>0</v>
      </c>
      <c r="AJ27" s="454">
        <f t="shared" si="11"/>
        <v>0</v>
      </c>
      <c r="AK27" s="162"/>
    </row>
    <row r="28" spans="1:37" outlineLevel="1">
      <c r="A28" s="162"/>
      <c r="B28" s="70">
        <v>24</v>
      </c>
      <c r="C28" s="296" t="s">
        <v>240</v>
      </c>
      <c r="D28" s="389">
        <f>VLOOKUP($B$2,BDGT_AREE!$A$1:$FT$239,BDGT_AREE!Y$1,0)</f>
        <v>7198.1817358825601</v>
      </c>
      <c r="E28" s="389">
        <f>IFERROR(VLOOKUP($B$2,'24'!$A$1:$W$201,2,0),0)</f>
        <v>0</v>
      </c>
      <c r="F28" s="389">
        <f t="shared" si="1"/>
        <v>-7198.1817358825601</v>
      </c>
      <c r="G28" s="326">
        <f t="shared" si="2"/>
        <v>-1</v>
      </c>
      <c r="H28" s="391"/>
      <c r="I28" s="389">
        <f>VLOOKUP($B$2,BDGT_AREE!$A$1:$FT$239,95,0)</f>
        <v>341.38524671976518</v>
      </c>
      <c r="J28" s="389">
        <f>IFERROR(VLOOKUP($B$2,'24'!$A$1:$X$201,3,0),0)</f>
        <v>0</v>
      </c>
      <c r="K28" s="410">
        <f>IFERROR(VLOOKUP($B$2,'24'!$A$1:$X$201,4,0),0)</f>
        <v>0</v>
      </c>
      <c r="L28" s="411">
        <f t="shared" si="3"/>
        <v>-341.38524671976518</v>
      </c>
      <c r="M28" s="319">
        <f t="shared" si="4"/>
        <v>-1</v>
      </c>
      <c r="N28" s="297">
        <f>D28*Kerb_Realtime!$CD$3/Kerb_Realtime!$CE$3</f>
        <v>2.8355246005164845</v>
      </c>
      <c r="O28" s="298">
        <f t="shared" si="0"/>
        <v>107.21904712875252</v>
      </c>
      <c r="P28" s="389">
        <f>VLOOKUP($B$2,BDGT_AREE!$A$1:$FT$239,60,0)</f>
        <v>70.292361081701998</v>
      </c>
      <c r="Q28" s="389">
        <f>IFERROR(VLOOKUP($B$2,'24'!$A$1:$W$201,5,0),0)</f>
        <v>0</v>
      </c>
      <c r="R28" s="389">
        <f>IFERROR(VLOOKUP($B$2,'24'!$A$1:$W$201,6,0),0)</f>
        <v>0</v>
      </c>
      <c r="S28" s="411">
        <f t="shared" si="5"/>
        <v>-70.292361081701998</v>
      </c>
      <c r="T28" s="319">
        <f t="shared" si="6"/>
        <v>-1</v>
      </c>
      <c r="U28" s="300">
        <f>V28*Screen_Margini!$R$7</f>
        <v>82.616720750156816</v>
      </c>
      <c r="V28" s="418">
        <f>P28*Kerb_BRIEFING!$Z$5</f>
        <v>45.690034703106299</v>
      </c>
      <c r="W28" s="213">
        <f>V28/Screen_Margini!$G$17</f>
        <v>2.6517721824205629</v>
      </c>
      <c r="X28" s="300">
        <f>P28*Kerb_BRIEFING!$AB$5</f>
        <v>13.35554860552338</v>
      </c>
      <c r="Y28" s="300">
        <f>P28*Kerb_BRIEFING!$AC$5</f>
        <v>6.3263124973531797</v>
      </c>
      <c r="Z28" s="300">
        <f>P28*Kerb_BRIEFING!$AD$5</f>
        <v>4.9204652757191401</v>
      </c>
      <c r="AA28" s="213">
        <f>VLOOKUP($B$2,BDGT_AREE!$A$1:$FT$239,108,0)</f>
        <v>1.3660391612903227</v>
      </c>
      <c r="AB28" s="310">
        <f>IFERROR(VLOOKUP($B$2,'24'!$A$1:$W$201,8,0),0)</f>
        <v>0</v>
      </c>
      <c r="AC28" s="213">
        <f t="shared" si="7"/>
        <v>-1.3660391612903227</v>
      </c>
      <c r="AD28" s="314">
        <f t="shared" si="8"/>
        <v>-1</v>
      </c>
      <c r="AE28" s="213">
        <f>VLOOKUP($B$2,BDGT_AREE!$A$1:$FT$239,142,0)</f>
        <v>0.23225806451612904</v>
      </c>
      <c r="AF28" s="310">
        <f>IFERROR(VLOOKUP($B$2,'24'!$A$1:$W$201,7,0),0)</f>
        <v>0</v>
      </c>
      <c r="AG28" s="213">
        <f t="shared" si="9"/>
        <v>-0.23225806451612904</v>
      </c>
      <c r="AH28" s="314">
        <f t="shared" si="10"/>
        <v>-1</v>
      </c>
      <c r="AI28" s="448">
        <f>IFERROR(VLOOKUP($B$2,'24'!$A$1:$W$201,15,0),0)</f>
        <v>0</v>
      </c>
      <c r="AJ28" s="453">
        <f t="shared" si="11"/>
        <v>0</v>
      </c>
      <c r="AK28" s="162"/>
    </row>
    <row r="29" spans="1:37" outlineLevel="1">
      <c r="A29" s="162"/>
      <c r="B29" s="70">
        <v>25</v>
      </c>
      <c r="C29" s="296" t="s">
        <v>240</v>
      </c>
      <c r="D29" s="389">
        <f>VLOOKUP($B$2,BDGT_AREE!$A$1:$FT$239,BDGT_AREE!Z$1,0)</f>
        <v>6832.4960814929236</v>
      </c>
      <c r="E29" s="389">
        <f>IFERROR(VLOOKUP($B$2,'25'!$A$1:$W$201,2,0),0)</f>
        <v>0</v>
      </c>
      <c r="F29" s="389">
        <f t="shared" si="1"/>
        <v>-6832.4960814929236</v>
      </c>
      <c r="G29" s="326">
        <f t="shared" si="2"/>
        <v>-1</v>
      </c>
      <c r="H29" s="391"/>
      <c r="I29" s="389">
        <f>VLOOKUP($B$2,BDGT_AREE!$A$1:$FT$239,96,0)</f>
        <v>324.04202145450603</v>
      </c>
      <c r="J29" s="389">
        <f>IFERROR(VLOOKUP($B$2,'25'!$A$1:$X$201,3,0),0)</f>
        <v>0</v>
      </c>
      <c r="K29" s="410">
        <f>IFERROR(VLOOKUP($B$2,'25'!$A$1:$X$201,4,0),0)</f>
        <v>0</v>
      </c>
      <c r="L29" s="411">
        <f t="shared" si="3"/>
        <v>-324.04202145450603</v>
      </c>
      <c r="M29" s="319">
        <f t="shared" si="4"/>
        <v>-1</v>
      </c>
      <c r="N29" s="297">
        <f>D29*Kerb_Realtime!$CD$3/Kerb_Realtime!$CE$3</f>
        <v>2.691472851460353</v>
      </c>
      <c r="O29" s="298">
        <f t="shared" si="0"/>
        <v>101.77205108850816</v>
      </c>
      <c r="P29" s="389">
        <f>VLOOKUP($B$2,BDGT_AREE!$A$1:$FT$239,61,0)</f>
        <v>66.721333146603143</v>
      </c>
      <c r="Q29" s="389">
        <f>IFERROR(VLOOKUP($B$2,'25'!$A$1:$W$201,5,0),0)</f>
        <v>0</v>
      </c>
      <c r="R29" s="389">
        <f>IFERROR(VLOOKUP($B$2,'25'!$A$1:$W$201,6,0),0)</f>
        <v>0</v>
      </c>
      <c r="S29" s="411">
        <f t="shared" si="5"/>
        <v>-66.721333146603143</v>
      </c>
      <c r="T29" s="319">
        <f t="shared" si="6"/>
        <v>-1</v>
      </c>
      <c r="U29" s="300">
        <f>V29*Screen_Margini!$R$7</f>
        <v>78.419584487197071</v>
      </c>
      <c r="V29" s="418">
        <f>P29*Kerb_BRIEFING!$Z$5</f>
        <v>43.368866545292043</v>
      </c>
      <c r="W29" s="213">
        <f>V29/Screen_Margini!$G$17</f>
        <v>2.5170555162676753</v>
      </c>
      <c r="X29" s="300">
        <f>P29*Kerb_BRIEFING!$AB$5</f>
        <v>12.677053297854597</v>
      </c>
      <c r="Y29" s="300">
        <f>P29*Kerb_BRIEFING!$AC$5</f>
        <v>6.0049199831942826</v>
      </c>
      <c r="Z29" s="300">
        <f>P29*Kerb_BRIEFING!$AD$5</f>
        <v>4.6704933202622207</v>
      </c>
      <c r="AA29" s="213">
        <f>VLOOKUP($B$2,BDGT_AREE!$A$1:$FT$239,108,0)</f>
        <v>1.3660391612903227</v>
      </c>
      <c r="AB29" s="310">
        <f>IFERROR(VLOOKUP($B$2,'25'!$A$1:$W$201,8,0),0)</f>
        <v>0</v>
      </c>
      <c r="AC29" s="213">
        <f t="shared" si="7"/>
        <v>-1.3660391612903227</v>
      </c>
      <c r="AD29" s="314">
        <f t="shared" si="8"/>
        <v>-1</v>
      </c>
      <c r="AE29" s="213">
        <f>VLOOKUP($B$2,BDGT_AREE!$A$1:$FT$239,142,0)</f>
        <v>0.23225806451612904</v>
      </c>
      <c r="AF29" s="310">
        <f>IFERROR(VLOOKUP($B$2,'25'!$A$1:$W$201,7,0),0)</f>
        <v>0</v>
      </c>
      <c r="AG29" s="213">
        <f t="shared" si="9"/>
        <v>-0.23225806451612904</v>
      </c>
      <c r="AH29" s="314">
        <f t="shared" si="10"/>
        <v>-1</v>
      </c>
      <c r="AI29" s="448">
        <f>IFERROR(VLOOKUP($B$2,'25'!$A$1:$W$201,15,0),0)</f>
        <v>0</v>
      </c>
      <c r="AJ29" s="453">
        <f t="shared" si="11"/>
        <v>0</v>
      </c>
      <c r="AK29" s="162"/>
    </row>
    <row r="30" spans="1:37" outlineLevel="1">
      <c r="A30" s="162"/>
      <c r="B30" s="70">
        <v>26</v>
      </c>
      <c r="C30" s="296" t="s">
        <v>240</v>
      </c>
      <c r="D30" s="389">
        <f>VLOOKUP($B$2,BDGT_AREE!$A$1:$FT$239,BDGT_AREE!AA$1,0)</f>
        <v>7203.1892710221091</v>
      </c>
      <c r="E30" s="389">
        <f>IFERROR(VLOOKUP($B$2,'26'!$A$1:$W$201,2,0),0)</f>
        <v>0</v>
      </c>
      <c r="F30" s="389">
        <f t="shared" si="1"/>
        <v>-7203.1892710221091</v>
      </c>
      <c r="G30" s="326">
        <f t="shared" si="2"/>
        <v>-1</v>
      </c>
      <c r="H30" s="391"/>
      <c r="I30" s="389">
        <f>VLOOKUP($B$2,BDGT_AREE!$A$1:$FT$239,97,0)</f>
        <v>341.62273705854739</v>
      </c>
      <c r="J30" s="389">
        <f>IFERROR(VLOOKUP($B$2,'26'!$A$1:$X$201,3,0),0)</f>
        <v>0</v>
      </c>
      <c r="K30" s="410">
        <f>IFERROR(VLOOKUP($B$2,'26'!$A$1:$X$201,4,0),0)</f>
        <v>0</v>
      </c>
      <c r="L30" s="411">
        <f t="shared" si="3"/>
        <v>-341.62273705854739</v>
      </c>
      <c r="M30" s="319">
        <f t="shared" si="4"/>
        <v>-1</v>
      </c>
      <c r="N30" s="297">
        <f>D30*Kerb_Realtime!$CD$3/Kerb_Realtime!$CE$3</f>
        <v>2.8374971804814164</v>
      </c>
      <c r="O30" s="298">
        <f t="shared" si="0"/>
        <v>107.29363584654621</v>
      </c>
      <c r="P30" s="389">
        <f>VLOOKUP($B$2,BDGT_AREE!$A$1:$FT$239,62,0)</f>
        <v>70.341261134670006</v>
      </c>
      <c r="Q30" s="389">
        <f>IFERROR(VLOOKUP($B$2,'26'!$A$1:$W$201,5,0),0)</f>
        <v>0</v>
      </c>
      <c r="R30" s="389">
        <f>IFERROR(VLOOKUP($B$2,'26'!$A$1:$W$201,6,0),0)</f>
        <v>0</v>
      </c>
      <c r="S30" s="411">
        <f t="shared" si="5"/>
        <v>-70.341261134670006</v>
      </c>
      <c r="T30" s="319">
        <f t="shared" si="6"/>
        <v>-1</v>
      </c>
      <c r="U30" s="300">
        <f>V30*Screen_Margini!$R$7</f>
        <v>82.674194449411701</v>
      </c>
      <c r="V30" s="418">
        <f>P30*Kerb_BRIEFING!$Z$5</f>
        <v>45.721819737535505</v>
      </c>
      <c r="W30" s="213">
        <f>V30/Screen_Margini!$G$17</f>
        <v>2.6536169319521474</v>
      </c>
      <c r="X30" s="300">
        <f>P30*Kerb_BRIEFING!$AB$5</f>
        <v>13.364839615587302</v>
      </c>
      <c r="Y30" s="300">
        <f>P30*Kerb_BRIEFING!$AC$5</f>
        <v>6.3307135021203003</v>
      </c>
      <c r="Z30" s="300">
        <f>P30*Kerb_BRIEFING!$AD$5</f>
        <v>4.923888279426901</v>
      </c>
      <c r="AA30" s="213">
        <f>VLOOKUP($B$2,BDGT_AREE!$A$1:$FT$239,108,0)</f>
        <v>1.3660391612903227</v>
      </c>
      <c r="AB30" s="310">
        <f>IFERROR(VLOOKUP($B$2,'26'!$A$1:$W$201,8,0),0)</f>
        <v>0</v>
      </c>
      <c r="AC30" s="213">
        <f t="shared" si="7"/>
        <v>-1.3660391612903227</v>
      </c>
      <c r="AD30" s="314">
        <f t="shared" si="8"/>
        <v>-1</v>
      </c>
      <c r="AE30" s="213">
        <f>VLOOKUP($B$2,BDGT_AREE!$A$1:$FT$239,142,0)</f>
        <v>0.23225806451612904</v>
      </c>
      <c r="AF30" s="310">
        <f>IFERROR(VLOOKUP($B$2,'26'!$A$1:$W$201,7,0),0)</f>
        <v>0</v>
      </c>
      <c r="AG30" s="213">
        <f t="shared" si="9"/>
        <v>-0.23225806451612904</v>
      </c>
      <c r="AH30" s="314">
        <f t="shared" si="10"/>
        <v>-1</v>
      </c>
      <c r="AI30" s="448">
        <f>IFERROR(VLOOKUP($B$2,'26'!$A$1:$W$201,15,0),0)</f>
        <v>0</v>
      </c>
      <c r="AJ30" s="453">
        <f t="shared" si="11"/>
        <v>0</v>
      </c>
      <c r="AK30" s="162"/>
    </row>
    <row r="31" spans="1:37" outlineLevel="1">
      <c r="A31" s="162"/>
      <c r="B31" s="70">
        <v>27</v>
      </c>
      <c r="C31" s="296" t="s">
        <v>240</v>
      </c>
      <c r="D31" s="389">
        <f>VLOOKUP($B$2,BDGT_AREE!$A$1:$FT$239,BDGT_AREE!AB$1,0)</f>
        <v>7262.5528903071418</v>
      </c>
      <c r="E31" s="389">
        <f>IFERROR(VLOOKUP($B$2,'27'!$A$1:$W$201,2,0),0)</f>
        <v>0</v>
      </c>
      <c r="F31" s="389">
        <f t="shared" si="1"/>
        <v>-7262.5528903071418</v>
      </c>
      <c r="G31" s="326">
        <f t="shared" si="2"/>
        <v>-1</v>
      </c>
      <c r="H31" s="391"/>
      <c r="I31" s="389">
        <f>VLOOKUP($B$2,BDGT_AREE!$A$1:$FT$239,98,0)</f>
        <v>344.43815136168661</v>
      </c>
      <c r="J31" s="389">
        <f>IFERROR(VLOOKUP($B$2,'27'!$A$1:$X$201,3,0),0)</f>
        <v>0</v>
      </c>
      <c r="K31" s="410">
        <f>IFERROR(VLOOKUP($B$2,'27'!$A$1:$X$201,4,0),0)</f>
        <v>0</v>
      </c>
      <c r="L31" s="411">
        <f t="shared" si="3"/>
        <v>-344.43815136168661</v>
      </c>
      <c r="M31" s="319">
        <f t="shared" si="4"/>
        <v>-1</v>
      </c>
      <c r="N31" s="297">
        <f>D31*Kerb_Realtime!$CD$3/Kerb_Realtime!$CE$3</f>
        <v>2.8608818363618456</v>
      </c>
      <c r="O31" s="298">
        <f t="shared" si="0"/>
        <v>108.17787452339519</v>
      </c>
      <c r="P31" s="389">
        <f>VLOOKUP($B$2,BDGT_AREE!$A$1:$FT$239,63,0)</f>
        <v>70.9209643312563</v>
      </c>
      <c r="Q31" s="389">
        <f>IFERROR(VLOOKUP($B$2,'27'!$A$1:$W$201,5,0),0)</f>
        <v>0</v>
      </c>
      <c r="R31" s="389">
        <f>IFERROR(VLOOKUP($B$2,'27'!$A$1:$W$201,6,0),0)</f>
        <v>0</v>
      </c>
      <c r="S31" s="411">
        <f t="shared" si="5"/>
        <v>-70.9209643312563</v>
      </c>
      <c r="T31" s="319">
        <f t="shared" si="6"/>
        <v>-1</v>
      </c>
      <c r="U31" s="300">
        <f>V31*Screen_Margini!$R$7</f>
        <v>83.355537007455482</v>
      </c>
      <c r="V31" s="418">
        <f>P31*Kerb_BRIEFING!$Z$5</f>
        <v>46.098626815316599</v>
      </c>
      <c r="W31" s="213">
        <f>V31/Screen_Margini!$G$17</f>
        <v>2.6754861761646316</v>
      </c>
      <c r="X31" s="300">
        <f>P31*Kerb_BRIEFING!$AB$5</f>
        <v>13.474983222938697</v>
      </c>
      <c r="Y31" s="300">
        <f>P31*Kerb_BRIEFING!$AC$5</f>
        <v>6.3828867898130666</v>
      </c>
      <c r="Z31" s="300">
        <f>P31*Kerb_BRIEFING!$AD$5</f>
        <v>4.9644675031879411</v>
      </c>
      <c r="AA31" s="213">
        <f>VLOOKUP($B$2,BDGT_AREE!$A$1:$FT$239,108,0)</f>
        <v>1.3660391612903227</v>
      </c>
      <c r="AB31" s="310">
        <f>IFERROR(VLOOKUP($B$2,'27'!$A$1:$W$201,8,0),0)</f>
        <v>0</v>
      </c>
      <c r="AC31" s="213">
        <f t="shared" si="7"/>
        <v>-1.3660391612903227</v>
      </c>
      <c r="AD31" s="314">
        <f t="shared" si="8"/>
        <v>-1</v>
      </c>
      <c r="AE31" s="213">
        <f>VLOOKUP($B$2,BDGT_AREE!$A$1:$FT$239,142,0)</f>
        <v>0.23225806451612904</v>
      </c>
      <c r="AF31" s="310">
        <f>IFERROR(VLOOKUP($B$2,'27'!$A$1:$W$201,7,0),0)</f>
        <v>0</v>
      </c>
      <c r="AG31" s="213">
        <f t="shared" si="9"/>
        <v>-0.23225806451612904</v>
      </c>
      <c r="AH31" s="314">
        <f t="shared" si="10"/>
        <v>-1</v>
      </c>
      <c r="AI31" s="448">
        <f>IFERROR(VLOOKUP($B$2,'27'!$A$1:$W$201,15,0),0)</f>
        <v>0</v>
      </c>
      <c r="AJ31" s="453">
        <f t="shared" si="11"/>
        <v>0</v>
      </c>
      <c r="AK31" s="162"/>
    </row>
    <row r="32" spans="1:37" outlineLevel="1">
      <c r="A32" s="162"/>
      <c r="B32" s="70">
        <v>28</v>
      </c>
      <c r="C32" s="296" t="s">
        <v>240</v>
      </c>
      <c r="D32" s="395">
        <f>VLOOKUP($B$2,BDGT_AREE!$A$1:$FT$239,BDGT_AREE!AC$1,0)</f>
        <v>8001.3982280560649</v>
      </c>
      <c r="E32" s="389">
        <f>IFERROR(VLOOKUP($B$2,'28'!$A$1:$W$201,2,0),0)</f>
        <v>0</v>
      </c>
      <c r="F32" s="389">
        <f t="shared" ref="F32:F35" si="12">E32-D32</f>
        <v>-8001.3982280560649</v>
      </c>
      <c r="G32" s="326">
        <f t="shared" ref="G32:G35" si="13">IFERROR(F32/D32,0)</f>
        <v>-1</v>
      </c>
      <c r="H32" s="391"/>
      <c r="I32" s="389">
        <f>VLOOKUP($B$2,BDGT_AREE!$A$1:$FT$239,99,0)</f>
        <v>379.98892528326894</v>
      </c>
      <c r="J32" s="389">
        <f>IFERROR(VLOOKUP($B$2,'28'!$A$1:$X$201,3,0),0)</f>
        <v>0</v>
      </c>
      <c r="K32" s="410">
        <f>IFERROR(VLOOKUP($B$2,'28'!$A$1:$X$201,4,0),0)</f>
        <v>0</v>
      </c>
      <c r="L32" s="411">
        <f t="shared" ref="L32:L35" si="14">IFERROR(K32-I32,0)</f>
        <v>-379.98892528326894</v>
      </c>
      <c r="M32" s="319">
        <f t="shared" ref="M32:M35" si="15">IFERROR(L32/I32,0)</f>
        <v>-1</v>
      </c>
      <c r="N32" s="297">
        <f>D32*Kerb_Realtime!$CD$3/Kerb_Realtime!$CE$3</f>
        <v>3.1519295214627157</v>
      </c>
      <c r="O32" s="298">
        <f t="shared" ref="O32:O35" si="16">(U32-V32)+P32</f>
        <v>119.34332511385584</v>
      </c>
      <c r="P32" s="389">
        <f>VLOOKUP($B$2,BDGT_AREE!$A$1:$FT$239,64,0)</f>
        <v>78.240987270856692</v>
      </c>
      <c r="Q32" s="389">
        <f>IFERROR(VLOOKUP($B$2,'28'!$A$1:$W$201,5,0),0)</f>
        <v>0</v>
      </c>
      <c r="R32" s="389">
        <f>IFERROR(VLOOKUP($B$2,'28'!$A$1:$W$201,6,0),0)</f>
        <v>0</v>
      </c>
      <c r="S32" s="411">
        <f t="shared" ref="S32:S35" si="17">R32-P32</f>
        <v>-78.240987270856692</v>
      </c>
      <c r="T32" s="319">
        <f t="shared" ref="T32:T35" si="18">IFERROR(S32/P32,0)</f>
        <v>-1</v>
      </c>
      <c r="U32" s="300">
        <f>V32*Screen_Margini!$R$7</f>
        <v>91.958979569055998</v>
      </c>
      <c r="V32" s="418">
        <f>P32*Kerb_BRIEFING!$Z$5</f>
        <v>50.85664172605685</v>
      </c>
      <c r="W32" s="213">
        <f>V32/Screen_Margini!$G$17</f>
        <v>2.9516332980880353</v>
      </c>
      <c r="X32" s="300">
        <f>P32*Kerb_BRIEFING!$AB$5</f>
        <v>14.865787581462772</v>
      </c>
      <c r="Y32" s="300">
        <f>P32*Kerb_BRIEFING!$AC$5</f>
        <v>7.0416888543771021</v>
      </c>
      <c r="Z32" s="300">
        <f>P32*Kerb_BRIEFING!$AD$5</f>
        <v>5.4768691089599688</v>
      </c>
      <c r="AA32" s="213">
        <f>VLOOKUP($B$2,BDGT_AREE!$A$1:$FT$239,108,0)</f>
        <v>1.3660391612903227</v>
      </c>
      <c r="AB32" s="310">
        <f>IFERROR(VLOOKUP($B$2,'28'!$A$1:$W$201,8,0),0)</f>
        <v>0</v>
      </c>
      <c r="AC32" s="213">
        <f t="shared" ref="AC32:AC35" si="19">AB32-AA32</f>
        <v>-1.3660391612903227</v>
      </c>
      <c r="AD32" s="314">
        <f t="shared" ref="AD32:AD35" si="20">IFERROR(AC32/AA32,0)</f>
        <v>-1</v>
      </c>
      <c r="AE32" s="213">
        <f>VLOOKUP($B$2,BDGT_AREE!$A$1:$FT$239,142,0)</f>
        <v>0.23225806451612904</v>
      </c>
      <c r="AF32" s="310">
        <f>IFERROR(VLOOKUP($B$2,'28'!$A$1:$W$201,7,0),0)</f>
        <v>0</v>
      </c>
      <c r="AG32" s="213">
        <f t="shared" ref="AG32:AG35" si="21">AF32-AE32</f>
        <v>-0.23225806451612904</v>
      </c>
      <c r="AH32" s="314">
        <f t="shared" ref="AH32:AH35" si="22">IFERROR(AG32/AE32,0)</f>
        <v>-1</v>
      </c>
      <c r="AI32" s="448">
        <f>IFERROR(VLOOKUP($B$2,'28'!$A$1:$W$201,15,0),0)</f>
        <v>0</v>
      </c>
      <c r="AJ32" s="453">
        <f t="shared" si="11"/>
        <v>0</v>
      </c>
      <c r="AK32" s="162"/>
    </row>
    <row r="33" spans="1:37" outlineLevel="1">
      <c r="A33" s="162"/>
      <c r="B33" s="70">
        <v>29</v>
      </c>
      <c r="C33" s="296" t="s">
        <v>240</v>
      </c>
      <c r="D33" s="395">
        <f>VLOOKUP($B$2,BDGT_AREE!$A$1:$FT$239,BDGT_AREE!AD$1,0)</f>
        <v>10528.019264420749</v>
      </c>
      <c r="E33" s="389">
        <f>IFERROR(VLOOKUP($B$2,'29'!$A$1:$W$201,2,0),0)</f>
        <v>0</v>
      </c>
      <c r="F33" s="389">
        <f t="shared" si="12"/>
        <v>-10528.019264420749</v>
      </c>
      <c r="G33" s="326">
        <f t="shared" si="13"/>
        <v>-1</v>
      </c>
      <c r="H33" s="391"/>
      <c r="I33" s="389">
        <f>VLOOKUP($B$2,BDGT_AREE!$A$1:$FT$239,100,0)</f>
        <v>499.30810111924018</v>
      </c>
      <c r="J33" s="389">
        <f>IFERROR(VLOOKUP($B$2,'29'!$A$1:$X$201,3,0),0)</f>
        <v>0</v>
      </c>
      <c r="K33" s="410">
        <f>IFERROR(VLOOKUP($B$2,'29'!$A$1:$X$201,4,0),0)</f>
        <v>0</v>
      </c>
      <c r="L33" s="411">
        <f t="shared" si="14"/>
        <v>-499.30810111924018</v>
      </c>
      <c r="M33" s="319">
        <f t="shared" si="15"/>
        <v>-1</v>
      </c>
      <c r="N33" s="297">
        <f>D33*Kerb_Realtime!$CD$3/Kerb_Realtime!$CE$3</f>
        <v>4.1472219949884774</v>
      </c>
      <c r="O33" s="298">
        <f t="shared" si="16"/>
        <v>156.81796252202307</v>
      </c>
      <c r="P33" s="389">
        <f>VLOOKUP($B$2,BDGT_AREE!$A$1:$FT$239,65,0)</f>
        <v>102.80920359661388</v>
      </c>
      <c r="Q33" s="389">
        <f>IFERROR(VLOOKUP($B$2,'29'!$A$1:$W$201,5,0),0)</f>
        <v>0</v>
      </c>
      <c r="R33" s="389">
        <f>IFERROR(VLOOKUP($B$2,'29'!$A$1:$W$201,6,0),0)</f>
        <v>0</v>
      </c>
      <c r="S33" s="411">
        <f t="shared" si="17"/>
        <v>-102.80920359661388</v>
      </c>
      <c r="T33" s="319">
        <f t="shared" si="18"/>
        <v>-1</v>
      </c>
      <c r="U33" s="300">
        <f>V33*Screen_Margini!$R$7</f>
        <v>120.83474126320822</v>
      </c>
      <c r="V33" s="418">
        <f>P33*Kerb_BRIEFING!$Z$5</f>
        <v>66.825982337799033</v>
      </c>
      <c r="W33" s="213">
        <f>V33/Screen_Margini!$G$17</f>
        <v>3.8784667636563572</v>
      </c>
      <c r="X33" s="300">
        <f>P33*Kerb_BRIEFING!$AB$5</f>
        <v>19.533748683356638</v>
      </c>
      <c r="Y33" s="300">
        <f>P33*Kerb_BRIEFING!$AC$5</f>
        <v>9.2528283236952493</v>
      </c>
      <c r="Z33" s="300">
        <f>P33*Kerb_BRIEFING!$AD$5</f>
        <v>7.1966442517629723</v>
      </c>
      <c r="AA33" s="213">
        <f>VLOOKUP($B$2,BDGT_AREE!$A$1:$FT$239,108,0)</f>
        <v>1.3660391612903227</v>
      </c>
      <c r="AB33" s="310">
        <f>IFERROR(VLOOKUP($B$2,'29'!$A$1:$W$201,8,0),0)</f>
        <v>0</v>
      </c>
      <c r="AC33" s="213">
        <f t="shared" si="19"/>
        <v>-1.3660391612903227</v>
      </c>
      <c r="AD33" s="314">
        <f t="shared" si="20"/>
        <v>-1</v>
      </c>
      <c r="AE33" s="213">
        <f>VLOOKUP($B$2,BDGT_AREE!$A$1:$FT$239,142,0)</f>
        <v>0.23225806451612904</v>
      </c>
      <c r="AF33" s="310">
        <f>IFERROR(VLOOKUP($B$2,'29'!$A$1:$W$201,7,0),0)</f>
        <v>0</v>
      </c>
      <c r="AG33" s="213">
        <f t="shared" si="21"/>
        <v>-0.23225806451612904</v>
      </c>
      <c r="AH33" s="314">
        <f t="shared" si="22"/>
        <v>-1</v>
      </c>
      <c r="AI33" s="448">
        <f>IFERROR(VLOOKUP($B$2,'29'!$A$1:$W$201,15,0),0)</f>
        <v>0</v>
      </c>
      <c r="AJ33" s="453">
        <f t="shared" si="11"/>
        <v>0</v>
      </c>
      <c r="AK33" s="162"/>
    </row>
    <row r="34" spans="1:37" outlineLevel="1">
      <c r="A34" s="162"/>
      <c r="B34" s="284">
        <v>30</v>
      </c>
      <c r="C34" s="285" t="s">
        <v>240</v>
      </c>
      <c r="D34" s="462">
        <f>VLOOKUP($B$2,BDGT_AREE!$A$1:$FT$239,BDGT_AREE!AE$1,0)</f>
        <v>9148.5950488915441</v>
      </c>
      <c r="E34" s="390">
        <f>IFERROR(VLOOKUP($B$2,'30'!$A$1:$X$201,2,0),0)</f>
        <v>0</v>
      </c>
      <c r="F34" s="390">
        <f t="shared" ref="F34" si="23">E34-D34</f>
        <v>-9148.5950488915441</v>
      </c>
      <c r="G34" s="325">
        <f t="shared" ref="G34" si="24">IFERROR(F34/D34,0)</f>
        <v>-1</v>
      </c>
      <c r="H34" s="393"/>
      <c r="I34" s="390">
        <f>VLOOKUP($B$2,BDGT_AREE!$A$1:$FT$239,101,0)</f>
        <v>428.70918204485463</v>
      </c>
      <c r="J34" s="390">
        <f>IFERROR(VLOOKUP($B$2,'30'!$A$1:$Y$201,3,0),0)</f>
        <v>0</v>
      </c>
      <c r="K34" s="412">
        <f>IFERROR(VLOOKUP($B$2,'30'!$A$1:$Y$201,4,0),0)</f>
        <v>0</v>
      </c>
      <c r="L34" s="413">
        <f t="shared" ref="L34" si="25">IFERROR(K34-I34,0)</f>
        <v>-428.70918204485463</v>
      </c>
      <c r="M34" s="318">
        <f t="shared" ref="M34" si="26">IFERROR(L34/I34,0)</f>
        <v>-1</v>
      </c>
      <c r="N34" s="290">
        <f>D34*Kerb_Realtime!$CD$3/Kerb_Realtime!$CE$3</f>
        <v>3.6038359787417451</v>
      </c>
      <c r="O34" s="291">
        <f t="shared" ref="O34" si="27">(U34-V34)+P34</f>
        <v>134.64492222749274</v>
      </c>
      <c r="P34" s="390">
        <f>VLOOKUP($B$2,BDGT_AREE!$A$1:$FT$239,66,0)</f>
        <v>88.272650657557861</v>
      </c>
      <c r="Q34" s="390">
        <f>IFERROR(VLOOKUP($B$2,'30'!$A$1:$X$201,5,0),0)</f>
        <v>0</v>
      </c>
      <c r="R34" s="390">
        <f>IFERROR(VLOOKUP($B$2,'30'!$A$1:$X$201,6,0),0)</f>
        <v>0</v>
      </c>
      <c r="S34" s="413">
        <f t="shared" ref="S34" si="28">R34-P34</f>
        <v>-88.272650657557861</v>
      </c>
      <c r="T34" s="318">
        <f t="shared" ref="T34" si="29">IFERROR(S34/P34,0)</f>
        <v>-1</v>
      </c>
      <c r="U34" s="292">
        <f>V34*Screen_Margini!$R$7</f>
        <v>103.74949449734748</v>
      </c>
      <c r="V34" s="419">
        <f>P34*Kerb_BRIEFING!$Z$5</f>
        <v>57.37722292741261</v>
      </c>
      <c r="W34" s="293">
        <f>V34/Screen_Margini!$G$17</f>
        <v>3.3300767804650384</v>
      </c>
      <c r="X34" s="292">
        <f>P34*Kerb_BRIEFING!$AB$5</f>
        <v>16.771803624935995</v>
      </c>
      <c r="Y34" s="292">
        <f>P34*Kerb_BRIEFING!$AC$5</f>
        <v>7.9445385591802076</v>
      </c>
      <c r="Z34" s="292">
        <f>P34*Kerb_BRIEFING!$AD$5</f>
        <v>6.179085546029051</v>
      </c>
      <c r="AA34" s="293">
        <f>VLOOKUP($B$2,BDGT_AREE!$A$1:$FT$239,108,0)</f>
        <v>1.3660391612903227</v>
      </c>
      <c r="AB34" s="309">
        <f>IFERROR(VLOOKUP($B$2,'30'!$A$1:$X$201,8,0),0)</f>
        <v>0</v>
      </c>
      <c r="AC34" s="293">
        <f t="shared" ref="AC34" si="30">AB34-AA34</f>
        <v>-1.3660391612903227</v>
      </c>
      <c r="AD34" s="315">
        <f t="shared" ref="AD34" si="31">IFERROR(AC34/AA34,0)</f>
        <v>-1</v>
      </c>
      <c r="AE34" s="293">
        <f>VLOOKUP($B$2,BDGT_AREE!$A$1:$FT$239,142,0)</f>
        <v>0.23225806451612904</v>
      </c>
      <c r="AF34" s="309">
        <f>IFERROR(VLOOKUP($B$2,'30'!$A$1:$X$201,7,0),0)</f>
        <v>0</v>
      </c>
      <c r="AG34" s="293">
        <f t="shared" ref="AG34" si="32">AF34-AE34</f>
        <v>-0.23225806451612904</v>
      </c>
      <c r="AH34" s="315">
        <f t="shared" ref="AH34" si="33">IFERROR(AG34/AE34,0)</f>
        <v>-1</v>
      </c>
      <c r="AI34" s="449">
        <f>IFERROR(VLOOKUP($B$2,'30'!$A$1:$X$201,15,0),0)</f>
        <v>0</v>
      </c>
      <c r="AJ34" s="454">
        <f t="shared" ref="AJ34" si="34">IFERROR(AI34/E34,0)</f>
        <v>0</v>
      </c>
      <c r="AK34" s="162"/>
    </row>
    <row r="35" spans="1:37" outlineLevel="1">
      <c r="A35" s="162"/>
      <c r="B35" s="70">
        <v>31</v>
      </c>
      <c r="C35" s="296" t="s">
        <v>240</v>
      </c>
      <c r="D35" s="395">
        <f>VLOOKUP($B$2,BDGT_AREE!$A$1:$FT$239,BDGT_AREE!AF$1,0)</f>
        <v>6172.2356882696349</v>
      </c>
      <c r="E35" s="389">
        <f>IFERROR(VLOOKUP($B$2,'31'!$A$1:$J$201,2,0),0)</f>
        <v>0</v>
      </c>
      <c r="F35" s="389">
        <f t="shared" si="12"/>
        <v>-6172.2356882696349</v>
      </c>
      <c r="G35" s="326">
        <f t="shared" si="13"/>
        <v>-1</v>
      </c>
      <c r="H35" s="391"/>
      <c r="I35" s="389">
        <f>VLOOKUP($B$2,BDGT_AREE!$A$1:$FT$239,102,0)</f>
        <v>292.72811948448503</v>
      </c>
      <c r="J35" s="389">
        <f>IFERROR(VLOOKUP($B$2,'31'!$A$1:$K$201,3,0),0)</f>
        <v>0</v>
      </c>
      <c r="K35" s="410">
        <f>IFERROR(VLOOKUP($B$2,'31'!$A$1:$K$201,4,0),0)</f>
        <v>0</v>
      </c>
      <c r="L35" s="411">
        <f t="shared" si="14"/>
        <v>-292.72811948448503</v>
      </c>
      <c r="M35" s="319">
        <f t="shared" si="15"/>
        <v>-1</v>
      </c>
      <c r="N35" s="297">
        <f>D35*Kerb_Realtime!$CD$3/Kerb_Realtime!$CE$3</f>
        <v>2.4313815316762772</v>
      </c>
      <c r="O35" s="298">
        <f t="shared" si="16"/>
        <v>91.937277139226012</v>
      </c>
      <c r="P35" s="389">
        <f>VLOOKUP($B$2,BDGT_AREE!$A$1:$FT$239,67,0)</f>
        <v>60.273696275052608</v>
      </c>
      <c r="Q35" s="389">
        <f>IFERROR(VLOOKUP($B$2,'31'!$A$1:$J$201,5,0),0)</f>
        <v>0</v>
      </c>
      <c r="R35" s="389">
        <f>IFERROR(VLOOKUP($B$2,'31'!$A$1:$J$201,6,0),0)</f>
        <v>0</v>
      </c>
      <c r="S35" s="411">
        <f t="shared" si="17"/>
        <v>-60.273696275052608</v>
      </c>
      <c r="T35" s="319">
        <f t="shared" si="18"/>
        <v>-1</v>
      </c>
      <c r="U35" s="300">
        <f>V35*Screen_Margini!$R$7</f>
        <v>70.841483442957596</v>
      </c>
      <c r="V35" s="418">
        <f>P35*Kerb_BRIEFING!$Z$5</f>
        <v>39.177902578784199</v>
      </c>
      <c r="W35" s="213">
        <f>V35/Screen_Margini!$G$17</f>
        <v>2.2738190701557861</v>
      </c>
      <c r="X35" s="300">
        <f>P35*Kerb_BRIEFING!$AB$5</f>
        <v>11.452002292259996</v>
      </c>
      <c r="Y35" s="300">
        <f>P35*Kerb_BRIEFING!$AC$5</f>
        <v>5.4246326647547347</v>
      </c>
      <c r="Z35" s="300">
        <f>P35*Kerb_BRIEFING!$AD$5</f>
        <v>4.2191587392536833</v>
      </c>
      <c r="AA35" s="213">
        <f>VLOOKUP($B$2,BDGT_AREE!$A$1:$FT$239,108,0)</f>
        <v>1.3660391612903227</v>
      </c>
      <c r="AB35" s="310">
        <f>IFERROR(VLOOKUP($B$2,'31'!$A$1:$J$201,8,0),0)</f>
        <v>0</v>
      </c>
      <c r="AC35" s="213">
        <f t="shared" si="19"/>
        <v>-1.3660391612903227</v>
      </c>
      <c r="AD35" s="314">
        <f t="shared" si="20"/>
        <v>-1</v>
      </c>
      <c r="AE35" s="213">
        <f>VLOOKUP($B$2,BDGT_AREE!$A$1:$FT$239,142,0)</f>
        <v>0.23225806451612904</v>
      </c>
      <c r="AF35" s="310">
        <f>IFERROR(VLOOKUP($B$2,'31'!$A$1:$J$201,7,0),0)</f>
        <v>0</v>
      </c>
      <c r="AG35" s="213">
        <f t="shared" si="21"/>
        <v>-0.23225806451612904</v>
      </c>
      <c r="AH35" s="314">
        <f t="shared" si="22"/>
        <v>-1</v>
      </c>
      <c r="AI35" s="448">
        <f>IFERROR(VLOOKUP($B$2,'31'!$A$1:$J$201,15,0),0)</f>
        <v>0</v>
      </c>
      <c r="AJ35" s="453">
        <f t="shared" si="11"/>
        <v>0</v>
      </c>
      <c r="AK35" s="162"/>
    </row>
    <row r="36" spans="1:37" s="287" customFormat="1">
      <c r="A36" s="286"/>
      <c r="B36" s="523" t="s">
        <v>241</v>
      </c>
      <c r="C36" s="523"/>
      <c r="D36" s="289">
        <f>SUM(D5:D35)</f>
        <v>228007.31223283787</v>
      </c>
      <c r="E36" s="289">
        <f>SUM(E5:E35)</f>
        <v>0</v>
      </c>
      <c r="F36" s="289">
        <f>SUM(F5:F35)</f>
        <v>-228007.31223283787</v>
      </c>
      <c r="G36" s="322">
        <f t="shared" ref="G36:G42" si="35">IFERROR(F36/D36,0)</f>
        <v>-1</v>
      </c>
      <c r="H36" s="289"/>
      <c r="I36" s="289">
        <f>SUM(I5:I35)</f>
        <v>10728.157073113869</v>
      </c>
      <c r="J36" s="289">
        <f>SUM(J5:J35)</f>
        <v>0</v>
      </c>
      <c r="K36" s="414">
        <f>SUM(K5:K35)</f>
        <v>0</v>
      </c>
      <c r="L36" s="289">
        <f>SUM(L5:L35)</f>
        <v>-10728.157073113869</v>
      </c>
      <c r="M36" s="322">
        <f t="shared" ref="M36:M42" si="36">IFERROR(L36/I36,0)</f>
        <v>-1</v>
      </c>
      <c r="N36" s="288">
        <f t="shared" ref="N36:S36" si="37">SUM(N5:N35)</f>
        <v>89.817174205394764</v>
      </c>
      <c r="O36" s="289">
        <f t="shared" si="37"/>
        <v>3369.3980330997661</v>
      </c>
      <c r="P36" s="416">
        <f t="shared" si="37"/>
        <v>2208.9633280010012</v>
      </c>
      <c r="Q36" s="416">
        <f t="shared" si="37"/>
        <v>0</v>
      </c>
      <c r="R36" s="416">
        <f t="shared" si="37"/>
        <v>0</v>
      </c>
      <c r="S36" s="416">
        <f t="shared" si="37"/>
        <v>-2208.9633280010012</v>
      </c>
      <c r="T36" s="320">
        <f t="shared" si="6"/>
        <v>-1</v>
      </c>
      <c r="U36" s="289">
        <f t="shared" ref="U36:AC36" si="38">SUM(U5:U35)</f>
        <v>2596.260868299416</v>
      </c>
      <c r="V36" s="416">
        <f t="shared" si="38"/>
        <v>1435.8261632006499</v>
      </c>
      <c r="W36" s="288">
        <f t="shared" si="38"/>
        <v>83.332917190983778</v>
      </c>
      <c r="X36" s="289">
        <f t="shared" si="38"/>
        <v>419.70303232019006</v>
      </c>
      <c r="Y36" s="289">
        <f t="shared" si="38"/>
        <v>198.80669952009001</v>
      </c>
      <c r="Z36" s="289">
        <f t="shared" si="38"/>
        <v>154.62743296007002</v>
      </c>
      <c r="AA36" s="288">
        <f t="shared" si="38"/>
        <v>42.347214000000022</v>
      </c>
      <c r="AB36" s="288">
        <f t="shared" si="38"/>
        <v>0</v>
      </c>
      <c r="AC36" s="288">
        <f t="shared" si="38"/>
        <v>-42.347214000000022</v>
      </c>
      <c r="AD36" s="316">
        <f>IFERROR(AC36/AA36,0)</f>
        <v>-1</v>
      </c>
      <c r="AE36" s="288">
        <f>SUM(AE5:AE35)</f>
        <v>7.2000000000000028</v>
      </c>
      <c r="AF36" s="288">
        <f>SUM(AF5:AF35)</f>
        <v>0</v>
      </c>
      <c r="AG36" s="288">
        <f>SUM(AG5:AG35)</f>
        <v>-7.2000000000000028</v>
      </c>
      <c r="AH36" s="316">
        <f>IFERROR(AG36/AE36,0)</f>
        <v>-1</v>
      </c>
      <c r="AI36" s="450">
        <f>SUM(AI5:AI35)</f>
        <v>0</v>
      </c>
      <c r="AJ36" s="455">
        <f t="shared" si="11"/>
        <v>0</v>
      </c>
      <c r="AK36" s="286"/>
    </row>
    <row r="37" spans="1:37" s="287" customFormat="1" ht="19.899999999999999" customHeight="1">
      <c r="A37" s="286"/>
      <c r="B37" s="523" t="s">
        <v>242</v>
      </c>
      <c r="C37" s="523"/>
      <c r="D37" s="289">
        <f>SUMIF(E5:E35,"&gt;0",D5:D35)</f>
        <v>0</v>
      </c>
      <c r="E37" s="289">
        <f>SUM(E5:E35)</f>
        <v>0</v>
      </c>
      <c r="F37" s="396">
        <f>E37-D37</f>
        <v>0</v>
      </c>
      <c r="G37" s="322">
        <f t="shared" ref="G37" si="39">IFERROR(F37/D37,0)</f>
        <v>0</v>
      </c>
      <c r="H37" s="289"/>
      <c r="I37" s="289">
        <f>SUMIF(E5:E35,"&gt;0",I5:I35)</f>
        <v>0</v>
      </c>
      <c r="J37" s="289">
        <f>SUM(J5:J35)</f>
        <v>0</v>
      </c>
      <c r="K37" s="414">
        <f>SUM(K5:K35)</f>
        <v>0</v>
      </c>
      <c r="L37" s="289">
        <f>K37-I37</f>
        <v>0</v>
      </c>
      <c r="M37" s="322">
        <f t="shared" ref="M37" si="40">IFERROR(L37/I37,0)</f>
        <v>0</v>
      </c>
      <c r="N37" s="288">
        <f>SUM(N6:N36)</f>
        <v>175.85771798809844</v>
      </c>
      <c r="O37" s="289">
        <f>SUM(O6:O36)</f>
        <v>6595.9911985554145</v>
      </c>
      <c r="P37" s="416">
        <f>SUMIF(E5:E35,"&gt;0",P5:P35)</f>
        <v>0</v>
      </c>
      <c r="Q37" s="416">
        <f>SUM(Q5:Q35)</f>
        <v>0</v>
      </c>
      <c r="R37" s="416">
        <f>SUM(R5:R35)</f>
        <v>0</v>
      </c>
      <c r="S37" s="416">
        <f>R37-P37</f>
        <v>0</v>
      </c>
      <c r="T37" s="320">
        <f t="shared" ref="T37" si="41">IFERROR(S37/P37,0)</f>
        <v>0</v>
      </c>
      <c r="U37" s="289">
        <f t="shared" ref="U37:Z37" si="42">SUM(U6:U36)</f>
        <v>5082.4846658743581</v>
      </c>
      <c r="V37" s="416">
        <f t="shared" si="42"/>
        <v>2810.7978464076741</v>
      </c>
      <c r="W37" s="288">
        <f t="shared" si="42"/>
        <v>163.13394349435146</v>
      </c>
      <c r="X37" s="289">
        <f t="shared" si="42"/>
        <v>821.61783202685888</v>
      </c>
      <c r="Y37" s="289">
        <f t="shared" si="42"/>
        <v>389.18739411798572</v>
      </c>
      <c r="Z37" s="289">
        <f t="shared" si="42"/>
        <v>302.70130653621118</v>
      </c>
      <c r="AA37" s="288">
        <f>SUMIF(E5:E35,"&gt;0",AA5:AA35)</f>
        <v>0</v>
      </c>
      <c r="AB37" s="288">
        <f>SUM(AB5:AB35)</f>
        <v>0</v>
      </c>
      <c r="AC37" s="288">
        <f>AB37-AA37</f>
        <v>0</v>
      </c>
      <c r="AD37" s="316">
        <f>IFERROR(AC37/AA37,0)</f>
        <v>0</v>
      </c>
      <c r="AE37" s="288">
        <f>SUMIF(E5:E35,"&gt;0",AE5:AE35)</f>
        <v>0</v>
      </c>
      <c r="AF37" s="288">
        <f>SUM(AF5:AF35)</f>
        <v>0</v>
      </c>
      <c r="AG37" s="288">
        <f>AF37-AE37</f>
        <v>0</v>
      </c>
      <c r="AH37" s="316">
        <f>IFERROR(AG37/AE37,0)</f>
        <v>0</v>
      </c>
      <c r="AI37" s="450">
        <f>SUM(AI5:AI35)</f>
        <v>0</v>
      </c>
      <c r="AJ37" s="455">
        <f t="shared" si="11"/>
        <v>0</v>
      </c>
      <c r="AK37" s="286"/>
    </row>
    <row r="38" spans="1:37" s="63" customFormat="1" outlineLevel="1">
      <c r="A38" s="172"/>
      <c r="B38" s="521" t="s">
        <v>243</v>
      </c>
      <c r="C38" s="521"/>
      <c r="D38" s="216">
        <f>SUM(D5:D6)</f>
        <v>17946.385997134705</v>
      </c>
      <c r="E38" s="216">
        <f t="shared" ref="E38:F38" si="43">SUM(E5:E6)</f>
        <v>0</v>
      </c>
      <c r="F38" s="216">
        <f t="shared" si="43"/>
        <v>-17946.385997134705</v>
      </c>
      <c r="G38" s="323">
        <f t="shared" si="35"/>
        <v>-1</v>
      </c>
      <c r="H38" s="216"/>
      <c r="I38" s="216">
        <f t="shared" ref="I38:L38" si="44">SUM(I5:I6)</f>
        <v>846.40522799561779</v>
      </c>
      <c r="J38" s="216">
        <f t="shared" ref="J38:L38" si="45">SUM(J5:J6)</f>
        <v>0</v>
      </c>
      <c r="K38" s="415">
        <f t="shared" si="45"/>
        <v>0</v>
      </c>
      <c r="L38" s="216">
        <f t="shared" si="45"/>
        <v>-846.40522799561779</v>
      </c>
      <c r="M38" s="323">
        <f t="shared" si="36"/>
        <v>-1</v>
      </c>
      <c r="N38" s="215">
        <f t="shared" ref="N38:O38" si="46">SUM(N5:N6)</f>
        <v>7.0694823849151902</v>
      </c>
      <c r="O38" s="216">
        <f t="shared" si="46"/>
        <v>265.83094290826148</v>
      </c>
      <c r="P38" s="415">
        <f t="shared" ref="N38:P38" si="47">SUM(P5:P6)</f>
        <v>174.27765985607147</v>
      </c>
      <c r="Q38" s="216">
        <f t="shared" ref="Q38:S38" si="48">SUM(Q5:Q6)</f>
        <v>0</v>
      </c>
      <c r="R38" s="216">
        <f t="shared" si="48"/>
        <v>0</v>
      </c>
      <c r="S38" s="417">
        <f t="shared" si="48"/>
        <v>-174.27765985607147</v>
      </c>
      <c r="T38" s="321">
        <f t="shared" si="6"/>
        <v>-1</v>
      </c>
      <c r="U38" s="216">
        <f t="shared" ref="U38:AC38" si="49">SUM(U5:U6)</f>
        <v>204.83376195863647</v>
      </c>
      <c r="V38" s="417">
        <f t="shared" ref="V38:AC38" si="50">SUM(V5:V6)</f>
        <v>113.28047890644645</v>
      </c>
      <c r="W38" s="215">
        <f t="shared" si="50"/>
        <v>6.5746070172052491</v>
      </c>
      <c r="X38" s="216">
        <f t="shared" si="50"/>
        <v>33.112755372653581</v>
      </c>
      <c r="Y38" s="216">
        <f t="shared" si="50"/>
        <v>15.68498938704643</v>
      </c>
      <c r="Z38" s="216">
        <f t="shared" si="50"/>
        <v>12.199436189925002</v>
      </c>
      <c r="AA38" s="173">
        <f t="shared" si="50"/>
        <v>2.7320783225806453</v>
      </c>
      <c r="AB38" s="173">
        <f t="shared" si="50"/>
        <v>0</v>
      </c>
      <c r="AC38" s="173">
        <f t="shared" si="50"/>
        <v>-2.7320783225806453</v>
      </c>
      <c r="AD38" s="317">
        <f t="shared" ref="AD38:AD42" si="51">IFERROR(AC38/AA38,0)</f>
        <v>-1</v>
      </c>
      <c r="AE38" s="173">
        <f t="shared" ref="AE38:AG38" si="52">SUM(AE5:AE6)</f>
        <v>0.46451612903225808</v>
      </c>
      <c r="AF38" s="173">
        <f t="shared" ref="AF38:AG38" si="53">SUM(AF5:AF6)</f>
        <v>0</v>
      </c>
      <c r="AG38" s="283">
        <f t="shared" si="53"/>
        <v>-0.46451612903225808</v>
      </c>
      <c r="AH38" s="317">
        <f t="shared" ref="AH38:AH42" si="54">IFERROR(AG38/AE38,0)</f>
        <v>-1</v>
      </c>
      <c r="AI38" s="216">
        <f t="shared" ref="AI38" si="55">SUM(AI5:AI6)</f>
        <v>0</v>
      </c>
      <c r="AJ38" s="456">
        <f t="shared" si="11"/>
        <v>0</v>
      </c>
      <c r="AK38" s="172"/>
    </row>
    <row r="39" spans="1:37" s="63" customFormat="1" outlineLevel="1">
      <c r="A39" s="172"/>
      <c r="B39" s="521" t="s">
        <v>244</v>
      </c>
      <c r="C39" s="521"/>
      <c r="D39" s="216">
        <f>SUM(D7:D13)</f>
        <v>47377.859927005913</v>
      </c>
      <c r="E39" s="216">
        <f t="shared" ref="E39:F39" si="56">SUM(E7:E13)</f>
        <v>0</v>
      </c>
      <c r="F39" s="216">
        <f t="shared" si="56"/>
        <v>-47377.859927005913</v>
      </c>
      <c r="G39" s="323">
        <f t="shared" si="35"/>
        <v>-1</v>
      </c>
      <c r="H39" s="216"/>
      <c r="I39" s="216">
        <f t="shared" ref="I39:L39" si="57">SUM(I7:I13)</f>
        <v>2242.7050409342633</v>
      </c>
      <c r="J39" s="216">
        <f t="shared" ref="J39:L39" si="58">SUM(J7:J13)</f>
        <v>0</v>
      </c>
      <c r="K39" s="415">
        <f t="shared" si="58"/>
        <v>0</v>
      </c>
      <c r="L39" s="216">
        <f t="shared" si="58"/>
        <v>-2242.7050409342633</v>
      </c>
      <c r="M39" s="323">
        <f t="shared" si="36"/>
        <v>-1</v>
      </c>
      <c r="N39" s="215">
        <f t="shared" ref="N39:O39" si="59">SUM(N7:N13)</f>
        <v>18.663197495162713</v>
      </c>
      <c r="O39" s="216">
        <f t="shared" si="59"/>
        <v>704.36757238431539</v>
      </c>
      <c r="P39" s="415">
        <f t="shared" ref="N39:P39" si="60">SUM(P7:P13)</f>
        <v>461.78044907286653</v>
      </c>
      <c r="Q39" s="216">
        <f t="shared" ref="Q39:S39" si="61">SUM(Q7:Q13)</f>
        <v>0</v>
      </c>
      <c r="R39" s="216">
        <f t="shared" si="61"/>
        <v>0</v>
      </c>
      <c r="S39" s="417">
        <f t="shared" si="61"/>
        <v>-461.78044907286653</v>
      </c>
      <c r="T39" s="321">
        <f t="shared" si="6"/>
        <v>-1</v>
      </c>
      <c r="U39" s="216">
        <f t="shared" ref="U39:AC39" si="62">SUM(U7:U13)</f>
        <v>542.74441520881214</v>
      </c>
      <c r="V39" s="417">
        <f t="shared" ref="V39:AC39" si="63">SUM(V7:V13)</f>
        <v>300.15729189736322</v>
      </c>
      <c r="W39" s="215">
        <f t="shared" si="63"/>
        <v>17.420620539603206</v>
      </c>
      <c r="X39" s="216">
        <f t="shared" si="63"/>
        <v>87.738285323844622</v>
      </c>
      <c r="Y39" s="216">
        <f t="shared" si="63"/>
        <v>41.560240416557981</v>
      </c>
      <c r="Z39" s="216">
        <f t="shared" si="63"/>
        <v>32.324631435100656</v>
      </c>
      <c r="AA39" s="173">
        <f t="shared" si="63"/>
        <v>9.5622741290322573</v>
      </c>
      <c r="AB39" s="173">
        <f t="shared" si="63"/>
        <v>0</v>
      </c>
      <c r="AC39" s="173">
        <f t="shared" si="63"/>
        <v>-9.5622741290322573</v>
      </c>
      <c r="AD39" s="317">
        <f t="shared" si="51"/>
        <v>-1</v>
      </c>
      <c r="AE39" s="173">
        <f t="shared" ref="AE39:AG39" si="64">SUM(AE7:AE13)</f>
        <v>1.6258064516129032</v>
      </c>
      <c r="AF39" s="173">
        <f t="shared" ref="AF39:AG39" si="65">SUM(AF7:AF13)</f>
        <v>0</v>
      </c>
      <c r="AG39" s="283">
        <f t="shared" si="65"/>
        <v>-1.6258064516129032</v>
      </c>
      <c r="AH39" s="317">
        <f t="shared" si="54"/>
        <v>-1</v>
      </c>
      <c r="AI39" s="216">
        <f t="shared" ref="AI39" si="66">SUM(AI7:AI13)</f>
        <v>0</v>
      </c>
      <c r="AJ39" s="456">
        <f t="shared" si="11"/>
        <v>0</v>
      </c>
      <c r="AK39" s="172"/>
    </row>
    <row r="40" spans="1:37" s="63" customFormat="1" outlineLevel="1">
      <c r="A40" s="172"/>
      <c r="B40" s="521" t="s">
        <v>245</v>
      </c>
      <c r="C40" s="521"/>
      <c r="D40" s="216">
        <f>SUM(D14:D20)</f>
        <v>45093.561578962646</v>
      </c>
      <c r="E40" s="216">
        <f t="shared" ref="E40:F40" si="67">SUM(E14:E20)</f>
        <v>0</v>
      </c>
      <c r="F40" s="216">
        <f t="shared" si="67"/>
        <v>-45093.561578962646</v>
      </c>
      <c r="G40" s="323">
        <f t="shared" si="35"/>
        <v>-1</v>
      </c>
      <c r="H40" s="216"/>
      <c r="I40" s="216">
        <f t="shared" ref="I40:L40" si="68">SUM(I14:I20)</f>
        <v>2072.0156817611924</v>
      </c>
      <c r="J40" s="216">
        <f t="shared" ref="J40:L40" si="69">SUM(J14:J20)</f>
        <v>0</v>
      </c>
      <c r="K40" s="415">
        <f t="shared" si="69"/>
        <v>0</v>
      </c>
      <c r="L40" s="216">
        <f t="shared" si="69"/>
        <v>-2072.0156817611924</v>
      </c>
      <c r="M40" s="323">
        <f t="shared" si="36"/>
        <v>-1</v>
      </c>
      <c r="N40" s="215">
        <f t="shared" ref="N40:O40" si="70">SUM(N14:N20)</f>
        <v>17.763361342303803</v>
      </c>
      <c r="O40" s="216">
        <f t="shared" si="70"/>
        <v>650.759074004838</v>
      </c>
      <c r="P40" s="415">
        <f t="shared" ref="N40:P40" si="71">SUM(P14:P20)</f>
        <v>426.6349406389686</v>
      </c>
      <c r="Q40" s="216">
        <f t="shared" ref="Q40:S40" si="72">SUM(Q14:Q20)</f>
        <v>0</v>
      </c>
      <c r="R40" s="216">
        <f t="shared" si="72"/>
        <v>0</v>
      </c>
      <c r="S40" s="417">
        <f t="shared" si="72"/>
        <v>-426.6349406389686</v>
      </c>
      <c r="T40" s="321">
        <f t="shared" si="6"/>
        <v>-1</v>
      </c>
      <c r="U40" s="216">
        <f t="shared" ref="U40:AC40" si="73">SUM(U14:U20)</f>
        <v>501.436844781199</v>
      </c>
      <c r="V40" s="417">
        <f t="shared" ref="V40:AC40" si="74">SUM(V14:V20)</f>
        <v>277.3127114153296</v>
      </c>
      <c r="W40" s="215">
        <f t="shared" si="74"/>
        <v>16.094759803559466</v>
      </c>
      <c r="X40" s="216">
        <f t="shared" si="74"/>
        <v>81.060638721404032</v>
      </c>
      <c r="Y40" s="216">
        <f t="shared" si="74"/>
        <v>38.39714465750717</v>
      </c>
      <c r="Z40" s="216">
        <f t="shared" si="74"/>
        <v>29.864445844727808</v>
      </c>
      <c r="AA40" s="173">
        <f t="shared" si="74"/>
        <v>9.5622741290322573</v>
      </c>
      <c r="AB40" s="173">
        <f t="shared" si="74"/>
        <v>0</v>
      </c>
      <c r="AC40" s="173">
        <f t="shared" si="74"/>
        <v>-9.5622741290322573</v>
      </c>
      <c r="AD40" s="317">
        <f t="shared" si="51"/>
        <v>-1</v>
      </c>
      <c r="AE40" s="173">
        <f t="shared" ref="AE40:AG40" si="75">SUM(AE14:AE20)</f>
        <v>1.6258064516129032</v>
      </c>
      <c r="AF40" s="173">
        <f t="shared" ref="AF40:AG40" si="76">SUM(AF14:AF20)</f>
        <v>0</v>
      </c>
      <c r="AG40" s="283">
        <f t="shared" si="76"/>
        <v>-1.6258064516129032</v>
      </c>
      <c r="AH40" s="317">
        <f t="shared" si="54"/>
        <v>-1</v>
      </c>
      <c r="AI40" s="216">
        <f t="shared" ref="AI40" si="77">SUM(AI14:AI20)</f>
        <v>0</v>
      </c>
      <c r="AJ40" s="456">
        <f t="shared" si="11"/>
        <v>0</v>
      </c>
      <c r="AK40" s="172"/>
    </row>
    <row r="41" spans="1:37" s="63" customFormat="1" outlineLevel="1">
      <c r="A41" s="172"/>
      <c r="B41" s="521" t="s">
        <v>246</v>
      </c>
      <c r="C41" s="521"/>
      <c r="D41" s="216">
        <f>SUM(D21:D27)</f>
        <v>55242.836521391866</v>
      </c>
      <c r="E41" s="216">
        <f t="shared" ref="E41:F41" si="78">SUM(E21:E27)</f>
        <v>0</v>
      </c>
      <c r="F41" s="216">
        <f t="shared" si="78"/>
        <v>-55242.836521391866</v>
      </c>
      <c r="G41" s="323">
        <f t="shared" si="35"/>
        <v>-1</v>
      </c>
      <c r="H41" s="216"/>
      <c r="I41" s="216">
        <f t="shared" ref="I41:L41" si="79">SUM(I21:I27)</f>
        <v>2614.8086378964394</v>
      </c>
      <c r="J41" s="216">
        <f t="shared" ref="J41:L41" si="80">SUM(J21:J27)</f>
        <v>0</v>
      </c>
      <c r="K41" s="415">
        <f t="shared" si="80"/>
        <v>0</v>
      </c>
      <c r="L41" s="216">
        <f t="shared" si="80"/>
        <v>-2614.8086378964394</v>
      </c>
      <c r="M41" s="323">
        <f t="shared" si="36"/>
        <v>-1</v>
      </c>
      <c r="N41" s="215">
        <f t="shared" ref="N41:O41" si="81">SUM(N21:N27)</f>
        <v>21.761387487323752</v>
      </c>
      <c r="O41" s="216">
        <f t="shared" si="81"/>
        <v>821.23434821255171</v>
      </c>
      <c r="P41" s="415">
        <f t="shared" ref="N41:P41" si="82">SUM(P21:P27)</f>
        <v>538.39782093878159</v>
      </c>
      <c r="Q41" s="216">
        <f t="shared" ref="Q41:S41" si="83">SUM(Q21:Q27)</f>
        <v>0</v>
      </c>
      <c r="R41" s="216">
        <f t="shared" si="83"/>
        <v>0</v>
      </c>
      <c r="S41" s="417">
        <f t="shared" si="83"/>
        <v>-538.39782093878159</v>
      </c>
      <c r="T41" s="321">
        <f t="shared" si="6"/>
        <v>-1</v>
      </c>
      <c r="U41" s="216">
        <f t="shared" ref="U41:AC41" si="84">SUM(U21:U27)</f>
        <v>632.79511088397817</v>
      </c>
      <c r="V41" s="417">
        <f t="shared" ref="V41:AC41" si="85">SUM(V21:V27)</f>
        <v>349.95858361020805</v>
      </c>
      <c r="W41" s="215">
        <f t="shared" si="85"/>
        <v>20.311003111445618</v>
      </c>
      <c r="X41" s="216">
        <f t="shared" si="85"/>
        <v>102.29558597836851</v>
      </c>
      <c r="Y41" s="216">
        <f t="shared" si="85"/>
        <v>48.455803884490336</v>
      </c>
      <c r="Z41" s="216">
        <f t="shared" si="85"/>
        <v>37.687847465714711</v>
      </c>
      <c r="AA41" s="173">
        <f t="shared" si="85"/>
        <v>9.5622741290322573</v>
      </c>
      <c r="AB41" s="173">
        <f t="shared" si="85"/>
        <v>0</v>
      </c>
      <c r="AC41" s="173">
        <f t="shared" si="85"/>
        <v>-9.5622741290322573</v>
      </c>
      <c r="AD41" s="317">
        <f t="shared" si="51"/>
        <v>-1</v>
      </c>
      <c r="AE41" s="173">
        <f t="shared" ref="AE41:AG41" si="86">SUM(AE21:AE27)</f>
        <v>1.6258064516129032</v>
      </c>
      <c r="AF41" s="173">
        <f t="shared" ref="AF41:AG41" si="87">SUM(AF21:AF27)</f>
        <v>0</v>
      </c>
      <c r="AG41" s="283">
        <f t="shared" si="87"/>
        <v>-1.6258064516129032</v>
      </c>
      <c r="AH41" s="317">
        <f t="shared" si="54"/>
        <v>-1</v>
      </c>
      <c r="AI41" s="216">
        <f t="shared" ref="AI41" si="88">SUM(AI21:AI27)</f>
        <v>0</v>
      </c>
      <c r="AJ41" s="456">
        <f t="shared" si="11"/>
        <v>0</v>
      </c>
      <c r="AK41" s="172"/>
    </row>
    <row r="42" spans="1:37" s="63" customFormat="1" outlineLevel="1">
      <c r="A42" s="172"/>
      <c r="B42" s="521" t="s">
        <v>247</v>
      </c>
      <c r="C42" s="521"/>
      <c r="D42" s="216">
        <f>SUM(D28:D34)</f>
        <v>56174.432520073096</v>
      </c>
      <c r="E42" s="216">
        <f t="shared" ref="E42:F42" si="89">SUM(E28:E34)</f>
        <v>0</v>
      </c>
      <c r="F42" s="216">
        <f t="shared" si="89"/>
        <v>-56174.432520073096</v>
      </c>
      <c r="G42" s="323">
        <f t="shared" si="35"/>
        <v>-1</v>
      </c>
      <c r="H42" s="216"/>
      <c r="I42" s="216">
        <f t="shared" ref="I42:L42" si="90">SUM(I28:I34)</f>
        <v>2659.4943650418691</v>
      </c>
      <c r="J42" s="216">
        <f t="shared" ref="J42:L42" si="91">SUM(J28:J34)</f>
        <v>0</v>
      </c>
      <c r="K42" s="415">
        <f t="shared" si="91"/>
        <v>0</v>
      </c>
      <c r="L42" s="216">
        <f t="shared" si="91"/>
        <v>-2659.4943650418691</v>
      </c>
      <c r="M42" s="323">
        <f t="shared" si="36"/>
        <v>-1</v>
      </c>
      <c r="N42" s="215">
        <f t="shared" ref="N42:O42" si="92">SUM(N28:N34)</f>
        <v>22.128363964013037</v>
      </c>
      <c r="O42" s="216">
        <f t="shared" si="92"/>
        <v>835.2688184505738</v>
      </c>
      <c r="P42" s="415">
        <f t="shared" ref="N42:P42" si="93">SUM(P28:P34)</f>
        <v>547.59876121925993</v>
      </c>
      <c r="Q42" s="216">
        <f t="shared" ref="Q42:S42" si="94">SUM(Q28:Q34)</f>
        <v>0</v>
      </c>
      <c r="R42" s="216">
        <f t="shared" si="94"/>
        <v>0</v>
      </c>
      <c r="S42" s="417">
        <f t="shared" si="94"/>
        <v>-547.59876121925993</v>
      </c>
      <c r="T42" s="321">
        <f t="shared" si="6"/>
        <v>-1</v>
      </c>
      <c r="U42" s="216">
        <f t="shared" ref="U42:AC42" si="95">SUM(U28:U34)</f>
        <v>643.60925202383282</v>
      </c>
      <c r="V42" s="417">
        <f t="shared" ref="V42:AC42" si="96">SUM(V28:V34)</f>
        <v>355.93919479251895</v>
      </c>
      <c r="W42" s="215">
        <f t="shared" si="96"/>
        <v>20.658107649014447</v>
      </c>
      <c r="X42" s="216">
        <f t="shared" si="96"/>
        <v>104.04376463165939</v>
      </c>
      <c r="Y42" s="216">
        <f t="shared" si="96"/>
        <v>49.283888509733387</v>
      </c>
      <c r="Z42" s="216">
        <f t="shared" si="96"/>
        <v>38.3319132853482</v>
      </c>
      <c r="AA42" s="173">
        <f t="shared" si="96"/>
        <v>9.5622741290322573</v>
      </c>
      <c r="AB42" s="173">
        <f t="shared" si="96"/>
        <v>0</v>
      </c>
      <c r="AC42" s="173">
        <f t="shared" si="96"/>
        <v>-9.5622741290322573</v>
      </c>
      <c r="AD42" s="317">
        <f t="shared" si="51"/>
        <v>-1</v>
      </c>
      <c r="AE42" s="173">
        <f t="shared" ref="AE42:AG42" si="97">SUM(AE28:AE34)</f>
        <v>1.6258064516129032</v>
      </c>
      <c r="AF42" s="173">
        <f t="shared" ref="AF42:AG42" si="98">SUM(AF28:AF34)</f>
        <v>0</v>
      </c>
      <c r="AG42" s="283">
        <f t="shared" si="98"/>
        <v>-1.6258064516129032</v>
      </c>
      <c r="AH42" s="317">
        <f t="shared" si="54"/>
        <v>-1</v>
      </c>
      <c r="AI42" s="216">
        <f t="shared" ref="AI42" si="99">SUM(AI28:AI34)</f>
        <v>0</v>
      </c>
      <c r="AJ42" s="456">
        <f t="shared" ref="AJ42" si="100">IFERROR(AI42/E42,0)</f>
        <v>0</v>
      </c>
      <c r="AK42" s="172"/>
    </row>
    <row r="43" spans="1:37" s="63" customFormat="1" outlineLevel="1">
      <c r="A43" s="172"/>
      <c r="B43" s="521" t="s">
        <v>248</v>
      </c>
      <c r="C43" s="521"/>
      <c r="D43" s="216">
        <f>SUM(D34:D35)</f>
        <v>15320.830737161179</v>
      </c>
      <c r="E43" s="216">
        <f t="shared" ref="E43:F43" si="101">SUM(E34:E35)</f>
        <v>0</v>
      </c>
      <c r="F43" s="216">
        <f t="shared" si="101"/>
        <v>-15320.830737161179</v>
      </c>
      <c r="G43" s="323">
        <f t="shared" ref="G43" si="102">IFERROR(F43/D43,0)</f>
        <v>-1</v>
      </c>
      <c r="H43" s="216"/>
      <c r="I43" s="216">
        <f t="shared" ref="I43:L43" si="103">SUM(I34:I35)</f>
        <v>721.43730152933972</v>
      </c>
      <c r="J43" s="216">
        <f t="shared" ref="J43:L43" si="104">SUM(J34:J35)</f>
        <v>0</v>
      </c>
      <c r="K43" s="415">
        <f t="shared" si="104"/>
        <v>0</v>
      </c>
      <c r="L43" s="216">
        <f t="shared" si="104"/>
        <v>-721.43730152933972</v>
      </c>
      <c r="M43" s="323">
        <f t="shared" ref="M43" si="105">IFERROR(L43/I43,0)</f>
        <v>-1</v>
      </c>
      <c r="N43" s="215">
        <f t="shared" ref="N43:O43" si="106">SUM(N34:N35)</f>
        <v>6.0352175104180219</v>
      </c>
      <c r="O43" s="216">
        <f t="shared" si="106"/>
        <v>226.58219936671875</v>
      </c>
      <c r="P43" s="415">
        <f t="shared" ref="N43:P43" si="107">SUM(P34:P35)</f>
        <v>148.54634693261048</v>
      </c>
      <c r="Q43" s="216">
        <f t="shared" ref="Q43:S43" si="108">SUM(Q34:Q35)</f>
        <v>0</v>
      </c>
      <c r="R43" s="216">
        <f t="shared" si="108"/>
        <v>0</v>
      </c>
      <c r="S43" s="417">
        <f t="shared" si="108"/>
        <v>-148.54634693261048</v>
      </c>
      <c r="T43" s="321">
        <f t="shared" ref="T43" si="109">IFERROR(S43/P43,0)</f>
        <v>-1</v>
      </c>
      <c r="U43" s="216">
        <f t="shared" ref="U43:AC43" si="110">SUM(U34:U35)</f>
        <v>174.59097794030509</v>
      </c>
      <c r="V43" s="417">
        <f t="shared" ref="V43:AC43" si="111">SUM(V34:V35)</f>
        <v>96.555125506196816</v>
      </c>
      <c r="W43" s="215">
        <f t="shared" si="111"/>
        <v>5.603895850620825</v>
      </c>
      <c r="X43" s="216">
        <f t="shared" si="111"/>
        <v>28.223805917195989</v>
      </c>
      <c r="Y43" s="216">
        <f t="shared" si="111"/>
        <v>13.369171223934941</v>
      </c>
      <c r="Z43" s="216">
        <f t="shared" si="111"/>
        <v>10.398244285282734</v>
      </c>
      <c r="AA43" s="173">
        <f t="shared" si="111"/>
        <v>2.7320783225806453</v>
      </c>
      <c r="AB43" s="173">
        <f t="shared" si="111"/>
        <v>0</v>
      </c>
      <c r="AC43" s="173">
        <f t="shared" si="111"/>
        <v>-2.7320783225806453</v>
      </c>
      <c r="AD43" s="317">
        <f t="shared" ref="AD43" si="112">IFERROR(AC43/AA43,0)</f>
        <v>-1</v>
      </c>
      <c r="AE43" s="173">
        <f t="shared" ref="AE43:AG43" si="113">SUM(AE34:AE35)</f>
        <v>0.46451612903225808</v>
      </c>
      <c r="AF43" s="173">
        <f t="shared" ref="AF43:AG43" si="114">SUM(AF34:AF35)</f>
        <v>0</v>
      </c>
      <c r="AG43" s="283">
        <f t="shared" si="114"/>
        <v>-0.46451612903225808</v>
      </c>
      <c r="AH43" s="317">
        <f t="shared" ref="AH43" si="115">IFERROR(AG43/AE43,0)</f>
        <v>-1</v>
      </c>
      <c r="AI43" s="216">
        <f t="shared" ref="AI43" si="116">SUM(AI34:AI35)</f>
        <v>0</v>
      </c>
      <c r="AJ43" s="456">
        <f t="shared" si="11"/>
        <v>0</v>
      </c>
      <c r="AK43" s="172"/>
    </row>
    <row r="44" spans="1:37">
      <c r="A44" s="162"/>
      <c r="B44" s="162"/>
      <c r="C44" s="162"/>
      <c r="D44" s="162"/>
      <c r="E44" s="162"/>
      <c r="F44" s="162"/>
      <c r="G44" s="162"/>
      <c r="H44" s="163"/>
      <c r="I44" s="162"/>
      <c r="J44" s="162"/>
      <c r="K44" s="162"/>
      <c r="L44" s="162"/>
      <c r="M44" s="324"/>
      <c r="N44" s="163"/>
      <c r="O44" s="162"/>
      <c r="P44" s="162"/>
      <c r="Q44" s="162"/>
      <c r="R44" s="162"/>
      <c r="S44" s="162"/>
      <c r="T44" s="162"/>
      <c r="U44" s="162"/>
      <c r="V44" s="162"/>
      <c r="W44" s="164"/>
      <c r="X44" s="162"/>
      <c r="Y44" s="162"/>
      <c r="Z44" s="162"/>
      <c r="AA44" s="164"/>
      <c r="AB44" s="164"/>
      <c r="AC44" s="164"/>
      <c r="AD44" s="164"/>
      <c r="AE44" s="164"/>
      <c r="AF44" s="164"/>
      <c r="AG44" s="164"/>
      <c r="AH44" s="164"/>
      <c r="AI44" s="451"/>
      <c r="AJ44" s="164"/>
      <c r="AK44" s="162"/>
    </row>
    <row r="46" spans="1:37" ht="28.9" customHeight="1">
      <c r="P46" s="524" t="s">
        <v>249</v>
      </c>
      <c r="Q46" s="525"/>
      <c r="R46" s="525"/>
      <c r="S46" s="525"/>
      <c r="T46" s="526"/>
      <c r="U46" s="383"/>
      <c r="V46" s="383"/>
      <c r="W46" s="383"/>
      <c r="X46" s="383"/>
      <c r="Y46" s="383"/>
      <c r="Z46" s="383"/>
    </row>
    <row r="47" spans="1:37">
      <c r="P47" s="369"/>
      <c r="Q47" s="370"/>
      <c r="R47" s="370"/>
      <c r="S47" s="370"/>
      <c r="T47" s="371"/>
    </row>
    <row r="48" spans="1:37" ht="15.6">
      <c r="F48" s="440"/>
      <c r="P48" s="372" t="s">
        <v>250</v>
      </c>
      <c r="Q48" s="373">
        <v>0.65</v>
      </c>
      <c r="R48" s="374">
        <f>$S$37*Q48</f>
        <v>0</v>
      </c>
      <c r="S48" s="380">
        <f>R48/17.23</f>
        <v>0</v>
      </c>
      <c r="T48" s="375" t="s">
        <v>251</v>
      </c>
    </row>
    <row r="49" spans="9:29" ht="15.6">
      <c r="P49" s="372" t="s">
        <v>252</v>
      </c>
      <c r="Q49" s="373">
        <v>0.19</v>
      </c>
      <c r="R49" s="374">
        <f t="shared" ref="R49:R51" si="117">$S$37*Q49</f>
        <v>0</v>
      </c>
      <c r="S49" s="380">
        <f>R49/30</f>
        <v>0</v>
      </c>
      <c r="T49" s="375" t="s">
        <v>251</v>
      </c>
      <c r="AC49"/>
    </row>
    <row r="50" spans="9:29" ht="15.6">
      <c r="P50" s="372" t="s">
        <v>253</v>
      </c>
      <c r="Q50" s="373">
        <v>0.09</v>
      </c>
      <c r="R50" s="374">
        <f t="shared" si="117"/>
        <v>0</v>
      </c>
      <c r="S50" s="380">
        <f>R50/89</f>
        <v>0</v>
      </c>
      <c r="T50" s="375" t="s">
        <v>251</v>
      </c>
    </row>
    <row r="51" spans="9:29" ht="15.6">
      <c r="P51" s="372" t="s">
        <v>254</v>
      </c>
      <c r="Q51" s="373">
        <v>7.0000000000000007E-2</v>
      </c>
      <c r="R51" s="374">
        <f t="shared" si="117"/>
        <v>0</v>
      </c>
      <c r="S51" s="376"/>
      <c r="T51" s="375"/>
    </row>
    <row r="52" spans="9:29" ht="15">
      <c r="P52" s="377"/>
      <c r="Q52" s="378"/>
      <c r="R52" s="378"/>
      <c r="S52" s="378"/>
      <c r="T52" s="379"/>
    </row>
    <row r="56" spans="9:29">
      <c r="I56" s="191"/>
      <c r="J56" s="191"/>
      <c r="K56" s="191"/>
      <c r="L56" s="457"/>
    </row>
  </sheetData>
  <mergeCells count="19">
    <mergeCell ref="Y2:AJ2"/>
    <mergeCell ref="B2:W2"/>
    <mergeCell ref="B3:C3"/>
    <mergeCell ref="B4:C4"/>
    <mergeCell ref="B36:C36"/>
    <mergeCell ref="AI3:AJ3"/>
    <mergeCell ref="AA3:AD3"/>
    <mergeCell ref="AE3:AH3"/>
    <mergeCell ref="B38:C38"/>
    <mergeCell ref="H3:N3"/>
    <mergeCell ref="B43:C43"/>
    <mergeCell ref="P46:T46"/>
    <mergeCell ref="B37:C37"/>
    <mergeCell ref="O3:Z3"/>
    <mergeCell ref="D3:G3"/>
    <mergeCell ref="B41:C41"/>
    <mergeCell ref="B39:C39"/>
    <mergeCell ref="B40:C40"/>
    <mergeCell ref="B42:C42"/>
  </mergeCells>
  <phoneticPr fontId="50" type="noConversion"/>
  <conditionalFormatting sqref="F37 L37 S37 AC37 AG37">
    <cfRule type="cellIs" dxfId="394" priority="25" operator="lessThan">
      <formula>0</formula>
    </cfRule>
    <cfRule type="cellIs" dxfId="393" priority="26" operator="greaterThan">
      <formula>0</formula>
    </cfRule>
  </conditionalFormatting>
  <conditionalFormatting sqref="F5:G35 L5:M36 S5:T36 AC5:AD36 AG5:AH36 G36:G43">
    <cfRule type="cellIs" dxfId="392" priority="38" operator="greaterThan">
      <formula>0</formula>
    </cfRule>
    <cfRule type="cellIs" dxfId="391" priority="39" operator="lessThan">
      <formula>0</formula>
    </cfRule>
  </conditionalFormatting>
  <conditionalFormatting sqref="S48:S50">
    <cfRule type="cellIs" dxfId="390" priority="27" operator="lessThan">
      <formula>0</formula>
    </cfRule>
    <cfRule type="cellIs" dxfId="389" priority="28" operator="greaterThan">
      <formula>0</formula>
    </cfRule>
  </conditionalFormatting>
  <conditionalFormatting sqref="M37 T37 AD37 AH37 AJ5:AJ43 L38:M43 S38:T43 AC38:AD43 AG38:AH43">
    <cfRule type="cellIs" dxfId="388" priority="30" operator="greaterThan">
      <formula>0</formula>
    </cfRule>
    <cfRule type="cellIs" dxfId="387" priority="31" operator="lessThan">
      <formula>0</formula>
    </cfRule>
  </conditionalFormatting>
  <pageMargins left="0.7" right="0.7" top="0.75" bottom="0.75" header="0.3" footer="0.3"/>
  <ignoredErrors>
    <ignoredError sqref="AD43 T43 M43 G43 F36:G36 M36 S36:T36 AC36 AG36 K32 R32 AB32:AF32 AH36:AH43 G38:G41 M38:M41 T38:T42 AD36:AD42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A52A3B-33F2-4E1D-BB13-F5716DBB611B}">
          <x14:formula1>
            <xm:f>Negozi!$B$5:$B$169</xm:f>
          </x14:formula1>
          <xm:sqref>B2:W2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78EA-DCA1-473F-A4E9-21AEACF6BA1C}">
  <sheetPr codeName="Foglio5">
    <tabColor theme="2" tint="-9.9978637043366805E-2"/>
    <pageSetUpPr fitToPage="1"/>
  </sheetPr>
  <dimension ref="A1:R43"/>
  <sheetViews>
    <sheetView tabSelected="1" zoomScale="90" zoomScaleNormal="90" workbookViewId="0">
      <selection activeCell="B2" sqref="B2:L2"/>
    </sheetView>
  </sheetViews>
  <sheetFormatPr defaultRowHeight="13.15"/>
  <cols>
    <col min="1" max="1" width="2.42578125" customWidth="1"/>
    <col min="2" max="2" width="3.28515625" customWidth="1"/>
    <col min="3" max="3" width="8" customWidth="1"/>
    <col min="4" max="4" width="13.140625" bestFit="1" customWidth="1"/>
    <col min="5" max="5" width="14.28515625" style="105" bestFit="1" customWidth="1"/>
    <col min="6" max="6" width="12.42578125" bestFit="1" customWidth="1"/>
    <col min="7" max="7" width="6" style="105" bestFit="1" customWidth="1"/>
    <col min="8" max="10" width="9.42578125" bestFit="1" customWidth="1"/>
    <col min="11" max="11" width="12" bestFit="1" customWidth="1"/>
    <col min="12" max="12" width="6.85546875" style="45" bestFit="1" customWidth="1"/>
    <col min="13" max="13" width="9" bestFit="1" customWidth="1"/>
    <col min="14" max="14" width="10.5703125" bestFit="1" customWidth="1"/>
    <col min="15" max="15" width="10.28515625" bestFit="1" customWidth="1"/>
    <col min="16" max="16" width="12.7109375" style="45" customWidth="1"/>
    <col min="17" max="17" width="12.85546875" style="45" bestFit="1" customWidth="1"/>
    <col min="18" max="18" width="2.42578125" customWidth="1"/>
  </cols>
  <sheetData>
    <row r="1" spans="1:18" ht="13.15" customHeight="1">
      <c r="A1" s="165"/>
      <c r="B1" s="166"/>
      <c r="C1" s="166"/>
      <c r="D1" s="166"/>
      <c r="E1" s="167"/>
      <c r="F1" s="166"/>
      <c r="G1" s="167"/>
      <c r="H1" s="166"/>
      <c r="I1" s="166"/>
      <c r="J1" s="166"/>
      <c r="K1" s="166"/>
      <c r="L1" s="168"/>
      <c r="M1" s="166"/>
      <c r="N1" s="166"/>
      <c r="O1" s="166"/>
      <c r="P1" s="168"/>
      <c r="Q1" s="168"/>
      <c r="R1" s="169"/>
    </row>
    <row r="2" spans="1:18" ht="23.45" customHeight="1">
      <c r="A2" s="170"/>
      <c r="B2" s="532" t="s">
        <v>135</v>
      </c>
      <c r="C2" s="533"/>
      <c r="D2" s="533"/>
      <c r="E2" s="533"/>
      <c r="F2" s="533"/>
      <c r="G2" s="533"/>
      <c r="H2" s="533"/>
      <c r="I2" s="533"/>
      <c r="J2" s="533"/>
      <c r="K2" s="533"/>
      <c r="L2" s="534"/>
      <c r="M2" s="93"/>
      <c r="N2" s="522" t="s">
        <v>219</v>
      </c>
      <c r="O2" s="522"/>
      <c r="P2" s="522"/>
      <c r="Q2" s="522"/>
      <c r="R2" s="171"/>
    </row>
    <row r="3" spans="1:18" s="239" customFormat="1" ht="25.15" customHeight="1">
      <c r="A3" s="237"/>
      <c r="B3" s="235" t="s">
        <v>220</v>
      </c>
      <c r="C3" s="236"/>
      <c r="D3" s="311" t="s">
        <v>221</v>
      </c>
      <c r="E3" s="529" t="s">
        <v>203</v>
      </c>
      <c r="F3" s="530"/>
      <c r="G3" s="531"/>
      <c r="H3" s="524" t="s">
        <v>222</v>
      </c>
      <c r="I3" s="525"/>
      <c r="J3" s="525"/>
      <c r="K3" s="525"/>
      <c r="L3" s="525"/>
      <c r="M3" s="525"/>
      <c r="N3" s="525"/>
      <c r="O3" s="526"/>
      <c r="P3" s="295" t="s">
        <v>212</v>
      </c>
      <c r="Q3" s="312" t="s">
        <v>223</v>
      </c>
      <c r="R3" s="238"/>
    </row>
    <row r="4" spans="1:18" s="246" customFormat="1" ht="28.9" customHeight="1">
      <c r="A4" s="240"/>
      <c r="B4" s="527"/>
      <c r="C4" s="528"/>
      <c r="D4" s="241" t="s">
        <v>225</v>
      </c>
      <c r="E4" s="242" t="s">
        <v>255</v>
      </c>
      <c r="F4" s="243" t="s">
        <v>229</v>
      </c>
      <c r="G4" s="244" t="s">
        <v>231</v>
      </c>
      <c r="H4" s="242" t="s">
        <v>225</v>
      </c>
      <c r="I4" s="244" t="s">
        <v>229</v>
      </c>
      <c r="J4" s="242" t="s">
        <v>232</v>
      </c>
      <c r="K4" s="244" t="s">
        <v>233</v>
      </c>
      <c r="L4" s="242" t="s">
        <v>234</v>
      </c>
      <c r="M4" s="242" t="s">
        <v>235</v>
      </c>
      <c r="N4" s="242" t="s">
        <v>236</v>
      </c>
      <c r="O4" s="242" t="s">
        <v>237</v>
      </c>
      <c r="P4" s="242" t="s">
        <v>238</v>
      </c>
      <c r="Q4" s="242" t="s">
        <v>238</v>
      </c>
      <c r="R4" s="245"/>
    </row>
    <row r="5" spans="1:18">
      <c r="A5" s="162"/>
      <c r="B5" s="70">
        <v>1</v>
      </c>
      <c r="C5" s="296" t="s">
        <v>240</v>
      </c>
      <c r="D5" s="389">
        <f>IFERROR(VLOOKUP($B$2,'FCST Sales'!$A$3:$AG$180,B5+1,0),0)</f>
        <v>57303.246844494599</v>
      </c>
      <c r="E5" s="391">
        <f>F5*Kerb_BRIEFING!$J$5</f>
        <v>3782.8734727184014</v>
      </c>
      <c r="F5" s="392">
        <f>IFERROR(VLOOKUP($B$2,'BDGT Polizze MTD'!$A$3:$AG$175,Kerb_Mensile!B5+1,0),0)</f>
        <v>2043.1398718435871</v>
      </c>
      <c r="G5" s="297">
        <f>IFERROR(D5*Kerb_Realtime!$CD$3/Kerb_Realtime!$CE$3,0)</f>
        <v>22.573029145270805</v>
      </c>
      <c r="H5" s="298">
        <f t="shared" ref="H5" si="0">(J5-K5)+I5</f>
        <v>938.72052291254067</v>
      </c>
      <c r="I5" s="411">
        <f>IFERROR(VLOOKUP($B$2,'BDGT MW Services MTD'!$A$3:$AG$174,Kerb_Mensile!B5+1,0),0)</f>
        <v>615.42126812725155</v>
      </c>
      <c r="J5" s="381">
        <f>K5*Screen_Margini!$R$7</f>
        <v>723.32307906800258</v>
      </c>
      <c r="K5" s="418">
        <f>I5*Kerb_BRIEFING!$Z$5</f>
        <v>400.02382428271352</v>
      </c>
      <c r="L5" s="213">
        <f>K5/Screen_Margini!$G$17</f>
        <v>23.216704833587553</v>
      </c>
      <c r="M5" s="300">
        <f>I5*Kerb_BRIEFING!$AB$5</f>
        <v>116.93004094417779</v>
      </c>
      <c r="N5" s="300">
        <f>I5*Kerb_BRIEFING!$AC$5</f>
        <v>55.387914131452639</v>
      </c>
      <c r="O5" s="300">
        <f>I5*Kerb_BRIEFING!$AD$5</f>
        <v>43.079488768907609</v>
      </c>
      <c r="P5" s="213">
        <f>IFERROR(VLOOKUP($B$2,'BDGT McAfee'!$AZ$6:$BD$190,4,0)/31,0)</f>
        <v>7.7608440000000005</v>
      </c>
      <c r="Q5" s="299">
        <f>IFERROR(VLOOKUP($B$2,'BDGT Office'!$C$3:$F$180,3,0)/31,0)</f>
        <v>1.8580645161290323</v>
      </c>
      <c r="R5" s="162"/>
    </row>
    <row r="6" spans="1:18">
      <c r="A6" s="162"/>
      <c r="B6" s="284">
        <v>2</v>
      </c>
      <c r="C6" s="285" t="s">
        <v>240</v>
      </c>
      <c r="D6" s="390">
        <f>IFERROR(VLOOKUP($B$2,'FCST Sales'!$A$3:$AG$180,B6+1,0),0)</f>
        <v>49962.820740942596</v>
      </c>
      <c r="E6" s="393">
        <f>F6*Kerb_BRIEFING!$J$5</f>
        <v>3258.9370673917233</v>
      </c>
      <c r="F6" s="394">
        <f>IFERROR(VLOOKUP($B$2,'BDGT Polizze MTD'!$A$3:$AG$175,Kerb_Mensile!B6+1,0),0)</f>
        <v>1760.1604468764372</v>
      </c>
      <c r="G6" s="290">
        <f>IFERROR(D6*Kerb_Realtime!$CD$3/Kerb_Realtime!$CE$3,0)</f>
        <v>19.681471310444465</v>
      </c>
      <c r="H6" s="291">
        <f t="shared" ref="H6:H35" si="1">(J6-K6)+I6</f>
        <v>808.7056387436171</v>
      </c>
      <c r="I6" s="413">
        <f>IFERROR(VLOOKUP($B$2,'BDGT MW Services MTD'!$A$3:$AG$174,Kerb_Mensile!B6+1,0),0)</f>
        <v>530.18405115195867</v>
      </c>
      <c r="J6" s="292">
        <f>K6*Screen_Margini!$R$7</f>
        <v>623.14122084043163</v>
      </c>
      <c r="K6" s="419">
        <f>I6*Kerb_BRIEFING!$Z$5</f>
        <v>344.61963324877314</v>
      </c>
      <c r="L6" s="293">
        <f>K6/Screen_Margini!$G$17</f>
        <v>20.001139480485964</v>
      </c>
      <c r="M6" s="292">
        <f>I6*Kerb_BRIEFING!$AB$5</f>
        <v>100.73496971887215</v>
      </c>
      <c r="N6" s="292">
        <f>I6*Kerb_BRIEFING!$AC$5</f>
        <v>47.716564603676275</v>
      </c>
      <c r="O6" s="292">
        <f>I6*Kerb_BRIEFING!$AD$5</f>
        <v>37.11288358063711</v>
      </c>
      <c r="P6" s="293">
        <f>IFERROR(VLOOKUP($B$2,'BDGT McAfee'!$AZ$6:$BD$190,4,0)/31,0)</f>
        <v>7.7608440000000005</v>
      </c>
      <c r="Q6" s="294">
        <f>IFERROR(VLOOKUP($B$2,'BDGT Office'!$C$3:$F$180,3,0)/31,0)</f>
        <v>1.8580645161290323</v>
      </c>
      <c r="R6" s="162"/>
    </row>
    <row r="7" spans="1:18">
      <c r="A7" s="162"/>
      <c r="B7" s="70">
        <v>3</v>
      </c>
      <c r="C7" s="296" t="s">
        <v>240</v>
      </c>
      <c r="D7" s="389">
        <f>IFERROR(VLOOKUP($B$2,'FCST Sales'!$A$3:$AG$180,B7+1,0),0)</f>
        <v>38367.565053306709</v>
      </c>
      <c r="E7" s="391">
        <f>F7*Kerb_BRIEFING!$J$5</f>
        <v>2532.8345607853762</v>
      </c>
      <c r="F7" s="392">
        <f>IFERROR(VLOOKUP($B$2,'BDGT Polizze MTD'!$A$3:$AG$175,Kerb_Mensile!B7+1,0),0)</f>
        <v>1367.9905810344997</v>
      </c>
      <c r="G7" s="297">
        <f>IFERROR(D7*Kerb_Realtime!$CD$3/Kerb_Realtime!$CE$3,0)</f>
        <v>15.113841045196789</v>
      </c>
      <c r="H7" s="298">
        <f t="shared" si="1"/>
        <v>628.52321138904631</v>
      </c>
      <c r="I7" s="411">
        <f>IFERROR(VLOOKUP($B$2,'BDGT MW Services MTD'!$A$3:$AG$174,Kerb_Mensile!B7+1,0),0)</f>
        <v>412.05720164754268</v>
      </c>
      <c r="J7" s="300">
        <f>K7*Screen_Margini!$R$7</f>
        <v>484.3031908124064</v>
      </c>
      <c r="K7" s="418">
        <f>I7*Kerb_BRIEFING!$Z$5</f>
        <v>267.83718107090277</v>
      </c>
      <c r="L7" s="213">
        <f>K7/Screen_Margini!$G$17</f>
        <v>15.544816080725639</v>
      </c>
      <c r="M7" s="300">
        <f>I7*Kerb_BRIEFING!$AB$5</f>
        <v>78.290868313033116</v>
      </c>
      <c r="N7" s="300">
        <f>I7*Kerb_BRIEFING!$AC$5</f>
        <v>37.08514814827884</v>
      </c>
      <c r="O7" s="300">
        <f>I7*Kerb_BRIEFING!$AD$5</f>
        <v>28.844004115327991</v>
      </c>
      <c r="P7" s="213">
        <f>IFERROR(VLOOKUP($B$2,'BDGT McAfee'!$AZ$6:$BD$190,4,0)/31,0)</f>
        <v>7.7608440000000005</v>
      </c>
      <c r="Q7" s="299">
        <f>IFERROR(VLOOKUP($B$2,'BDGT Office'!$C$3:$F$180,3,0)/31,0)</f>
        <v>1.8580645161290323</v>
      </c>
      <c r="R7" s="162"/>
    </row>
    <row r="8" spans="1:18">
      <c r="A8" s="162"/>
      <c r="B8" s="70">
        <v>4</v>
      </c>
      <c r="C8" s="296" t="s">
        <v>240</v>
      </c>
      <c r="D8" s="389">
        <f>IFERROR(VLOOKUP($B$2,'FCST Sales'!$A$3:$AG$180,B8+1,0),0)</f>
        <v>36925.274353000816</v>
      </c>
      <c r="E8" s="391">
        <f>F8*Kerb_BRIEFING!$J$5</f>
        <v>2437.6217494600123</v>
      </c>
      <c r="F8" s="392">
        <f>IFERROR(VLOOKUP($B$2,'BDGT Polizze MTD'!$A$3:$AG$175,Kerb_Mensile!B8+1,0),0)</f>
        <v>1316.5658922279299</v>
      </c>
      <c r="G8" s="297">
        <f>IFERROR(D8*Kerb_Realtime!$CD$3/Kerb_Realtime!$CE$3,0)</f>
        <v>14.545690516094863</v>
      </c>
      <c r="H8" s="298">
        <f t="shared" si="1"/>
        <v>604.8961404124716</v>
      </c>
      <c r="I8" s="411">
        <f>IFERROR(VLOOKUP($B$2,'BDGT MW Services MTD'!$A$3:$AG$174,Kerb_Mensile!B8+1,0),0)</f>
        <v>396.56739224461046</v>
      </c>
      <c r="J8" s="300">
        <f>K8*Screen_Margini!$R$7</f>
        <v>466.09755312685797</v>
      </c>
      <c r="K8" s="418">
        <f>I8*Kerb_BRIEFING!$Z$5</f>
        <v>257.76880495899678</v>
      </c>
      <c r="L8" s="213">
        <f>K8/Screen_Margini!$G$17</f>
        <v>14.96046459425402</v>
      </c>
      <c r="M8" s="300">
        <f>I8*Kerb_BRIEFING!$AB$5</f>
        <v>75.347804526475983</v>
      </c>
      <c r="N8" s="300">
        <f>I8*Kerb_BRIEFING!$AC$5</f>
        <v>35.691065302014941</v>
      </c>
      <c r="O8" s="300">
        <f>I8*Kerb_BRIEFING!$AD$5</f>
        <v>27.759717457122736</v>
      </c>
      <c r="P8" s="213">
        <f>IFERROR(VLOOKUP($B$2,'BDGT McAfee'!$AZ$6:$BD$190,4,0)/31,0)</f>
        <v>7.7608440000000005</v>
      </c>
      <c r="Q8" s="299">
        <f>IFERROR(VLOOKUP($B$2,'BDGT Office'!$C$3:$F$180,3,0)/31,0)</f>
        <v>1.8580645161290323</v>
      </c>
      <c r="R8" s="162"/>
    </row>
    <row r="9" spans="1:18">
      <c r="A9" s="162"/>
      <c r="B9" s="70">
        <v>5</v>
      </c>
      <c r="C9" s="296" t="s">
        <v>240</v>
      </c>
      <c r="D9" s="389">
        <f>IFERROR(VLOOKUP($B$2,'FCST Sales'!$A$3:$AG$180,B9+1,0),0)</f>
        <v>36731.621964782018</v>
      </c>
      <c r="E9" s="391">
        <f>F9*Kerb_BRIEFING!$J$5</f>
        <v>2424.837788294436</v>
      </c>
      <c r="F9" s="392">
        <f>IFERROR(VLOOKUP($B$2,'BDGT Polizze MTD'!$A$3:$AG$175,Kerb_Mensile!B9+1,0),0)</f>
        <v>1309.6612413148453</v>
      </c>
      <c r="G9" s="297">
        <f>IFERROR(D9*Kerb_Realtime!$CD$3/Kerb_Realtime!$CE$3,0)</f>
        <v>14.469406513982788</v>
      </c>
      <c r="H9" s="298">
        <f t="shared" si="1"/>
        <v>601.7237988586794</v>
      </c>
      <c r="I9" s="411">
        <f>IFERROR(VLOOKUP($B$2,'BDGT MW Services MTD'!$A$3:$AG$174,Kerb_Mensile!B9+1,0),0)</f>
        <v>394.48761832434906</v>
      </c>
      <c r="J9" s="300">
        <f>K9*Screen_Margini!$R$7</f>
        <v>463.65313244515727</v>
      </c>
      <c r="K9" s="418">
        <f>I9*Kerb_BRIEFING!$Z$5</f>
        <v>256.41695191082692</v>
      </c>
      <c r="L9" s="213">
        <f>K9/Screen_Margini!$G$17</f>
        <v>14.882005334348632</v>
      </c>
      <c r="M9" s="300">
        <f>I9*Kerb_BRIEFING!$AB$5</f>
        <v>74.952647481626329</v>
      </c>
      <c r="N9" s="300">
        <f>I9*Kerb_BRIEFING!$AC$5</f>
        <v>35.50388564919141</v>
      </c>
      <c r="O9" s="300">
        <f>I9*Kerb_BRIEFING!$AD$5</f>
        <v>27.614133282704437</v>
      </c>
      <c r="P9" s="213">
        <f>IFERROR(VLOOKUP($B$2,'BDGT McAfee'!$AZ$6:$BD$190,4,0)/31,0)</f>
        <v>7.7608440000000005</v>
      </c>
      <c r="Q9" s="299">
        <f>IFERROR(VLOOKUP($B$2,'BDGT Office'!$C$3:$F$180,3,0)/31,0)</f>
        <v>1.8580645161290323</v>
      </c>
      <c r="R9" s="162"/>
    </row>
    <row r="10" spans="1:18">
      <c r="A10" s="162"/>
      <c r="B10" s="70">
        <v>6</v>
      </c>
      <c r="C10" s="296" t="s">
        <v>240</v>
      </c>
      <c r="D10" s="389">
        <f>IFERROR(VLOOKUP($B$2,'FCST Sales'!$A$3:$AG$180,B10+1,0),0)</f>
        <v>38294.151550804927</v>
      </c>
      <c r="E10" s="391">
        <f>F10*Kerb_BRIEFING!$J$5</f>
        <v>2527.9881688888227</v>
      </c>
      <c r="F10" s="392">
        <f>IFERROR(VLOOKUP($B$2,'BDGT Polizze MTD'!$A$3:$AG$175,Kerb_Mensile!B10+1,0),0)</f>
        <v>1365.3730320760587</v>
      </c>
      <c r="G10" s="297">
        <f>IFERROR(D10*Kerb_Realtime!$CD$3/Kerb_Realtime!$CE$3,0)</f>
        <v>15.084921826428502</v>
      </c>
      <c r="H10" s="298">
        <f t="shared" si="1"/>
        <v>627.32057863693831</v>
      </c>
      <c r="I10" s="411">
        <f>IFERROR(VLOOKUP($B$2,'BDGT MW Services MTD'!$A$3:$AG$174,Kerb_Mensile!B10+1,0),0)</f>
        <v>411.2687606202843</v>
      </c>
      <c r="J10" s="300">
        <f>K10*Screen_Margini!$R$7</f>
        <v>483.37651241983878</v>
      </c>
      <c r="K10" s="418">
        <f>I10*Kerb_BRIEFING!$Z$5</f>
        <v>267.32469440318482</v>
      </c>
      <c r="L10" s="213">
        <f>K10/Screen_Margini!$G$17</f>
        <v>15.515072223051934</v>
      </c>
      <c r="M10" s="300">
        <f>I10*Kerb_BRIEFING!$AB$5</f>
        <v>78.141064517854019</v>
      </c>
      <c r="N10" s="300">
        <f>I10*Kerb_BRIEFING!$AC$5</f>
        <v>37.014188455825582</v>
      </c>
      <c r="O10" s="300">
        <f>I10*Kerb_BRIEFING!$AD$5</f>
        <v>28.788813243419902</v>
      </c>
      <c r="P10" s="213">
        <f>IFERROR(VLOOKUP($B$2,'BDGT McAfee'!$AZ$6:$BD$190,4,0)/31,0)</f>
        <v>7.7608440000000005</v>
      </c>
      <c r="Q10" s="299">
        <f>IFERROR(VLOOKUP($B$2,'BDGT Office'!$C$3:$F$180,3,0)/31,0)</f>
        <v>1.8580645161290323</v>
      </c>
      <c r="R10" s="162"/>
    </row>
    <row r="11" spans="1:18">
      <c r="A11" s="162"/>
      <c r="B11" s="70">
        <v>7</v>
      </c>
      <c r="C11" s="296" t="s">
        <v>240</v>
      </c>
      <c r="D11" s="389">
        <f>IFERROR(VLOOKUP($B$2,'FCST Sales'!$A$3:$AG$180,B11+1,0),0)</f>
        <v>39446.851081778514</v>
      </c>
      <c r="E11" s="391">
        <f>F11*Kerb_BRIEFING!$J$5</f>
        <v>2604.0836210290518</v>
      </c>
      <c r="F11" s="392">
        <f>IFERROR(VLOOKUP($B$2,'BDGT Polizze MTD'!$A$3:$AG$175,Kerb_Mensile!B11+1,0),0)</f>
        <v>1406.4723851088586</v>
      </c>
      <c r="G11" s="297">
        <f>IFERROR(D11*Kerb_Realtime!$CD$3/Kerb_Realtime!$CE$3,0)</f>
        <v>15.538995924167113</v>
      </c>
      <c r="H11" s="298">
        <f t="shared" si="1"/>
        <v>646.20367455317842</v>
      </c>
      <c r="I11" s="411">
        <f>IFERROR(VLOOKUP($B$2,'BDGT MW Services MTD'!$A$3:$AG$174,Kerb_Mensile!B11+1,0),0)</f>
        <v>423.64843971676839</v>
      </c>
      <c r="J11" s="300">
        <f>K11*Screen_Margini!$R$7</f>
        <v>497.92672065230943</v>
      </c>
      <c r="K11" s="418">
        <f>I11*Kerb_BRIEFING!$Z$5</f>
        <v>275.37148581589946</v>
      </c>
      <c r="L11" s="213">
        <f>K11/Screen_Margini!$G$17</f>
        <v>15.982094359599504</v>
      </c>
      <c r="M11" s="300">
        <f>I11*Kerb_BRIEFING!$AB$5</f>
        <v>80.493203546185995</v>
      </c>
      <c r="N11" s="300">
        <f>I11*Kerb_BRIEFING!$AC$5</f>
        <v>38.128359574509155</v>
      </c>
      <c r="O11" s="300">
        <f>I11*Kerb_BRIEFING!$AD$5</f>
        <v>29.655390780173789</v>
      </c>
      <c r="P11" s="213">
        <f>IFERROR(VLOOKUP($B$2,'BDGT McAfee'!$AZ$6:$BD$190,4,0)/31,0)</f>
        <v>7.7608440000000005</v>
      </c>
      <c r="Q11" s="299">
        <f>IFERROR(VLOOKUP($B$2,'BDGT Office'!$C$3:$F$180,3,0)/31,0)</f>
        <v>1.8580645161290323</v>
      </c>
      <c r="R11" s="162"/>
    </row>
    <row r="12" spans="1:18">
      <c r="A12" s="162"/>
      <c r="B12" s="70">
        <v>8</v>
      </c>
      <c r="C12" s="296" t="s">
        <v>240</v>
      </c>
      <c r="D12" s="389">
        <f>IFERROR(VLOOKUP($B$2,'FCST Sales'!$A$3:$AG$180,B12+1,0),0)</f>
        <v>48364.005483650377</v>
      </c>
      <c r="E12" s="391">
        <f>F12*Kerb_BRIEFING!$J$5</f>
        <v>3192.7495116463128</v>
      </c>
      <c r="F12" s="392">
        <f>IFERROR(VLOOKUP($B$2,'BDGT Polizze MTD'!$A$3:$AG$175,Kerb_Mensile!B12+1,0),0)</f>
        <v>1724.4123746401906</v>
      </c>
      <c r="G12" s="297">
        <f>IFERROR(D12*Kerb_Realtime!$CD$3/Kerb_Realtime!$CE$3,0)</f>
        <v>19.051662261426713</v>
      </c>
      <c r="H12" s="298">
        <f t="shared" si="1"/>
        <v>792.2811885504716</v>
      </c>
      <c r="I12" s="411">
        <f>IFERROR(VLOOKUP($B$2,'BDGT MW Services MTD'!$A$3:$AG$174,Kerb_Mensile!B12+1,0),0)</f>
        <v>519.41624995933444</v>
      </c>
      <c r="J12" s="300">
        <f>K12*Screen_Margini!$R$7</f>
        <v>610.48550106470464</v>
      </c>
      <c r="K12" s="418">
        <f>I12*Kerb_BRIEFING!$Z$5</f>
        <v>337.62056247356742</v>
      </c>
      <c r="L12" s="213">
        <f>K12/Screen_Margini!$G$17</f>
        <v>19.594925274147847</v>
      </c>
      <c r="M12" s="300">
        <f>I12*Kerb_BRIEFING!$AB$5</f>
        <v>98.689087492273543</v>
      </c>
      <c r="N12" s="300">
        <f>I12*Kerb_BRIEFING!$AC$5</f>
        <v>46.747462496340098</v>
      </c>
      <c r="O12" s="300">
        <f>I12*Kerb_BRIEFING!$AD$5</f>
        <v>36.359137497153412</v>
      </c>
      <c r="P12" s="213">
        <f>IFERROR(VLOOKUP($B$2,'BDGT McAfee'!$AZ$6:$BD$190,4,0)/31,0)</f>
        <v>7.7608440000000005</v>
      </c>
      <c r="Q12" s="299">
        <f>IFERROR(VLOOKUP($B$2,'BDGT Office'!$C$3:$F$180,3,0)/31,0)</f>
        <v>1.8580645161290323</v>
      </c>
      <c r="R12" s="162"/>
    </row>
    <row r="13" spans="1:18">
      <c r="A13" s="162"/>
      <c r="B13" s="70">
        <v>9</v>
      </c>
      <c r="C13" s="285" t="s">
        <v>240</v>
      </c>
      <c r="D13" s="390">
        <f>IFERROR(VLOOKUP($B$2,'FCST Sales'!$A$3:$AG$180,B13+1,0),0)</f>
        <v>45049.368067768999</v>
      </c>
      <c r="E13" s="393">
        <f>F13*Kerb_BRIEFING!$J$5</f>
        <v>2938.4460941437173</v>
      </c>
      <c r="F13" s="394">
        <f>IFERROR(VLOOKUP($B$2,'BDGT Polizze MTD'!$A$3:$AG$175,Kerb_Mensile!B13+1,0),0)</f>
        <v>1587.0624326998204</v>
      </c>
      <c r="G13" s="290">
        <f>IFERROR(D13*Kerb_Realtime!$CD$3/Kerb_Realtime!$CE$3,0)</f>
        <v>17.74595253091632</v>
      </c>
      <c r="H13" s="291">
        <f t="shared" si="1"/>
        <v>729.17576385728557</v>
      </c>
      <c r="I13" s="413">
        <f>IFERROR(VLOOKUP($B$2,'BDGT MW Services MTD'!$A$3:$AG$174,Kerb_Mensile!B13+1,0),0)</f>
        <v>478.04459615774005</v>
      </c>
      <c r="J13" s="292">
        <f>K13*Screen_Margini!$R$7</f>
        <v>561.86015520207661</v>
      </c>
      <c r="K13" s="419">
        <f>I13*Kerb_BRIEFING!$Z$5</f>
        <v>310.72898750253103</v>
      </c>
      <c r="L13" s="293">
        <f>K13/Screen_Margini!$G$17</f>
        <v>18.034183836478874</v>
      </c>
      <c r="M13" s="292">
        <f>I13*Kerb_BRIEFING!$AB$5</f>
        <v>90.828473269970615</v>
      </c>
      <c r="N13" s="292">
        <f>I13*Kerb_BRIEFING!$AC$5</f>
        <v>43.024013654196601</v>
      </c>
      <c r="O13" s="292">
        <f>I13*Kerb_BRIEFING!$AD$5</f>
        <v>33.463121731041809</v>
      </c>
      <c r="P13" s="293">
        <f>IFERROR(VLOOKUP($B$2,'BDGT McAfee'!$AZ$6:$BD$190,4,0)/31,0)</f>
        <v>7.7608440000000005</v>
      </c>
      <c r="Q13" s="294">
        <f>IFERROR(VLOOKUP($B$2,'BDGT Office'!$C$3:$F$180,3,0)/31,0)</f>
        <v>1.8580645161290323</v>
      </c>
      <c r="R13" s="162"/>
    </row>
    <row r="14" spans="1:18">
      <c r="A14" s="162"/>
      <c r="B14" s="70">
        <v>10</v>
      </c>
      <c r="C14" s="296" t="s">
        <v>240</v>
      </c>
      <c r="D14" s="389">
        <f>IFERROR(VLOOKUP($B$2,'FCST Sales'!$A$3:$AG$180,B14+1,0),0)</f>
        <v>43132.680090116795</v>
      </c>
      <c r="E14" s="391">
        <f>F14*Kerb_BRIEFING!$J$5</f>
        <v>2847.4035993621537</v>
      </c>
      <c r="F14" s="392">
        <f>IFERROR(VLOOKUP($B$2,'BDGT Polizze MTD'!$A$3:$AG$175,Kerb_Mensile!B14+1,0),0)</f>
        <v>1537.8901427826918</v>
      </c>
      <c r="G14" s="297">
        <f>IFERROR(D14*Kerb_Realtime!$CD$3/Kerb_Realtime!$CE$3,0)</f>
        <v>16.990926315746627</v>
      </c>
      <c r="H14" s="298">
        <f t="shared" si="1"/>
        <v>706.58355744991741</v>
      </c>
      <c r="I14" s="411">
        <f>IFERROR(VLOOKUP($B$2,'BDGT MW Services MTD'!$A$3:$AG$174,Kerb_Mensile!B14+1,0),0)</f>
        <v>463.23323965956047</v>
      </c>
      <c r="J14" s="300">
        <f>K14*Screen_Margini!$R$7</f>
        <v>544.45192356907125</v>
      </c>
      <c r="K14" s="418">
        <f>I14*Kerb_BRIEFING!$Z$5</f>
        <v>301.10160577871432</v>
      </c>
      <c r="L14" s="213">
        <f>K14/Screen_Margini!$G$17</f>
        <v>17.475426916930605</v>
      </c>
      <c r="M14" s="300">
        <f>I14*Kerb_BRIEFING!$AB$5</f>
        <v>88.014315535316484</v>
      </c>
      <c r="N14" s="300">
        <f>I14*Kerb_BRIEFING!$AC$5</f>
        <v>41.690991569360442</v>
      </c>
      <c r="O14" s="300">
        <f>I14*Kerb_BRIEFING!$AD$5</f>
        <v>32.426326776169233</v>
      </c>
      <c r="P14" s="213">
        <f>IFERROR(VLOOKUP($B$2,'BDGT McAfee'!$AZ$6:$BD$190,4,0)/31,0)</f>
        <v>7.7608440000000005</v>
      </c>
      <c r="Q14" s="299">
        <f>IFERROR(VLOOKUP($B$2,'BDGT Office'!$C$3:$F$180,3,0)/31,0)</f>
        <v>1.8580645161290323</v>
      </c>
      <c r="R14" s="162"/>
    </row>
    <row r="15" spans="1:18">
      <c r="A15" s="162"/>
      <c r="B15" s="70">
        <v>11</v>
      </c>
      <c r="C15" s="296" t="s">
        <v>240</v>
      </c>
      <c r="D15" s="389">
        <f>IFERROR(VLOOKUP($B$2,'FCST Sales'!$A$3:$AG$180,B15+1,0),0)</f>
        <v>41496.591916995567</v>
      </c>
      <c r="E15" s="391">
        <f>F15*Kerb_BRIEFING!$J$5</f>
        <v>2739.3972491125041</v>
      </c>
      <c r="F15" s="392">
        <f>IFERROR(VLOOKUP($B$2,'BDGT Polizze MTD'!$A$3:$AG$175,Kerb_Mensile!B15+1,0),0)</f>
        <v>1479.5556300904695</v>
      </c>
      <c r="G15" s="297">
        <f>IFERROR(D15*Kerb_Realtime!$CD$3/Kerb_Realtime!$CE$3,0)</f>
        <v>16.346434632468711</v>
      </c>
      <c r="H15" s="298">
        <f t="shared" si="1"/>
        <v>679.78176819753526</v>
      </c>
      <c r="I15" s="411">
        <f>IFERROR(VLOOKUP($B$2,'BDGT MW Services MTD'!$A$3:$AG$174,Kerb_Mensile!B15+1,0),0)</f>
        <v>445.66209816730492</v>
      </c>
      <c r="J15" s="300">
        <f>K15*Screen_Margini!$R$7</f>
        <v>523.80003383897849</v>
      </c>
      <c r="K15" s="418">
        <f>I15*Kerb_BRIEFING!$Z$5</f>
        <v>289.68036380874821</v>
      </c>
      <c r="L15" s="213">
        <f>K15/Screen_Margini!$G$17</f>
        <v>16.812557388783993</v>
      </c>
      <c r="M15" s="300">
        <f>I15*Kerb_BRIEFING!$AB$5</f>
        <v>84.675798651787929</v>
      </c>
      <c r="N15" s="300">
        <f>I15*Kerb_BRIEFING!$AC$5</f>
        <v>40.109588835057444</v>
      </c>
      <c r="O15" s="300">
        <f>I15*Kerb_BRIEFING!$AD$5</f>
        <v>31.196346871711349</v>
      </c>
      <c r="P15" s="213">
        <f>IFERROR(VLOOKUP($B$2,'BDGT McAfee'!$AZ$6:$BD$190,4,0)/31,0)</f>
        <v>7.7608440000000005</v>
      </c>
      <c r="Q15" s="299">
        <f>IFERROR(VLOOKUP($B$2,'BDGT Office'!$C$3:$F$180,3,0)/31,0)</f>
        <v>1.8580645161290323</v>
      </c>
      <c r="R15" s="162"/>
    </row>
    <row r="16" spans="1:18">
      <c r="A16" s="162"/>
      <c r="B16" s="70">
        <v>12</v>
      </c>
      <c r="C16" s="296" t="s">
        <v>240</v>
      </c>
      <c r="D16" s="389">
        <f>IFERROR(VLOOKUP($B$2,'FCST Sales'!$A$3:$AG$180,B16+1,0),0)</f>
        <v>41678.63174033464</v>
      </c>
      <c r="E16" s="391">
        <f>F16*Kerb_BRIEFING!$J$5</f>
        <v>2751.4146068820651</v>
      </c>
      <c r="F16" s="392">
        <f>IFERROR(VLOOKUP($B$2,'BDGT Polizze MTD'!$A$3:$AG$175,Kerb_Mensile!B16+1,0),0)</f>
        <v>1486.0462365012504</v>
      </c>
      <c r="G16" s="297">
        <f>IFERROR(D16*Kerb_Realtime!$CD$3/Kerb_Realtime!$CE$3,0)</f>
        <v>16.41814418583807</v>
      </c>
      <c r="H16" s="298">
        <f t="shared" si="1"/>
        <v>682.763877023227</v>
      </c>
      <c r="I16" s="411">
        <f>IFERROR(VLOOKUP($B$2,'BDGT MW Services MTD'!$A$3:$AG$174,Kerb_Mensile!B16+1,0),0)</f>
        <v>447.61715630271942</v>
      </c>
      <c r="J16" s="300">
        <f>K16*Screen_Margini!$R$7</f>
        <v>526.09787231727523</v>
      </c>
      <c r="K16" s="418">
        <f>I16*Kerb_BRIEFING!$Z$5</f>
        <v>290.95115159676766</v>
      </c>
      <c r="L16" s="213">
        <f>K16/Screen_Margini!$G$17</f>
        <v>16.886311758373051</v>
      </c>
      <c r="M16" s="300">
        <f>I16*Kerb_BRIEFING!$AB$5</f>
        <v>85.047259697516694</v>
      </c>
      <c r="N16" s="300">
        <f>I16*Kerb_BRIEFING!$AC$5</f>
        <v>40.28554406724475</v>
      </c>
      <c r="O16" s="300">
        <f>I16*Kerb_BRIEFING!$AD$5</f>
        <v>31.333200941190363</v>
      </c>
      <c r="P16" s="213">
        <f>IFERROR(VLOOKUP($B$2,'BDGT McAfee'!$AZ$6:$BD$190,4,0)/31,0)</f>
        <v>7.7608440000000005</v>
      </c>
      <c r="Q16" s="299">
        <f>IFERROR(VLOOKUP($B$2,'BDGT Office'!$C$3:$F$180,3,0)/31,0)</f>
        <v>1.8580645161290323</v>
      </c>
      <c r="R16" s="162"/>
    </row>
    <row r="17" spans="1:18">
      <c r="A17" s="162"/>
      <c r="B17" s="70">
        <v>13</v>
      </c>
      <c r="C17" s="296" t="s">
        <v>240</v>
      </c>
      <c r="D17" s="389">
        <f>IFERROR(VLOOKUP($B$2,'FCST Sales'!$A$3:$AG$180,B17+1,0),0)</f>
        <v>43381.148855845386</v>
      </c>
      <c r="E17" s="391">
        <f>F17*Kerb_BRIEFING!$J$5</f>
        <v>2863.8062633372779</v>
      </c>
      <c r="F17" s="392">
        <f>IFERROR(VLOOKUP($B$2,'BDGT Polizze MTD'!$A$3:$AG$175,Kerb_Mensile!B17+1,0),0)</f>
        <v>1546.749264562397</v>
      </c>
      <c r="G17" s="297">
        <f>IFERROR(D17*Kerb_Realtime!$CD$3/Kerb_Realtime!$CE$3,0)</f>
        <v>17.088803713613828</v>
      </c>
      <c r="H17" s="298">
        <f t="shared" si="1"/>
        <v>710.65388055613073</v>
      </c>
      <c r="I17" s="411">
        <f>IFERROR(VLOOKUP($B$2,'BDGT MW Services MTD'!$A$3:$AG$174,Kerb_Mensile!B17+1,0),0)</f>
        <v>465.90172654843917</v>
      </c>
      <c r="J17" s="300">
        <f>K17*Screen_Margini!$R$7</f>
        <v>547.58827626417701</v>
      </c>
      <c r="K17" s="418">
        <f>I17*Kerb_BRIEFING!$Z$5</f>
        <v>302.83612225648545</v>
      </c>
      <c r="L17" s="213">
        <f>K17/Screen_Margini!$G$17</f>
        <v>17.576095313783252</v>
      </c>
      <c r="M17" s="300">
        <f>I17*Kerb_BRIEFING!$AB$5</f>
        <v>88.521328044203443</v>
      </c>
      <c r="N17" s="300">
        <f>I17*Kerb_BRIEFING!$AC$5</f>
        <v>41.931155389359525</v>
      </c>
      <c r="O17" s="300">
        <f>I17*Kerb_BRIEFING!$AD$5</f>
        <v>32.613120858390744</v>
      </c>
      <c r="P17" s="213">
        <f>IFERROR(VLOOKUP($B$2,'BDGT McAfee'!$AZ$6:$BD$190,4,0)/31,0)</f>
        <v>7.7608440000000005</v>
      </c>
      <c r="Q17" s="299">
        <f>IFERROR(VLOOKUP($B$2,'BDGT Office'!$C$3:$F$180,3,0)/31,0)</f>
        <v>1.8580645161290323</v>
      </c>
      <c r="R17" s="162"/>
    </row>
    <row r="18" spans="1:18">
      <c r="A18" s="162"/>
      <c r="B18" s="70">
        <v>14</v>
      </c>
      <c r="C18" s="296" t="s">
        <v>240</v>
      </c>
      <c r="D18" s="389">
        <f>IFERROR(VLOOKUP($B$2,'FCST Sales'!$A$3:$AG$180,B18+1,0),0)</f>
        <v>44118.326763483383</v>
      </c>
      <c r="E18" s="391">
        <f>F18*Kerb_BRIEFING!$J$5</f>
        <v>2912.4710581794479</v>
      </c>
      <c r="F18" s="392">
        <f>IFERROR(VLOOKUP($B$2,'BDGT Polizze MTD'!$A$3:$AG$175,Kerb_Mensile!B18+1,0),0)</f>
        <v>1573.0332477339714</v>
      </c>
      <c r="G18" s="297">
        <f>IFERROR(D18*Kerb_Realtime!$CD$3/Kerb_Realtime!$CE$3,0)</f>
        <v>17.379194560741908</v>
      </c>
      <c r="H18" s="298">
        <f t="shared" si="1"/>
        <v>722.73005545099068</v>
      </c>
      <c r="I18" s="411">
        <f>IFERROR(VLOOKUP($B$2,'BDGT MW Services MTD'!$A$3:$AG$174,Kerb_Mensile!B18+1,0),0)</f>
        <v>473.81881655182195</v>
      </c>
      <c r="J18" s="300">
        <f>K18*Screen_Margini!$R$7</f>
        <v>556.89346965785296</v>
      </c>
      <c r="K18" s="418">
        <f>I18*Kerb_BRIEFING!$Z$5</f>
        <v>307.9822307586843</v>
      </c>
      <c r="L18" s="213">
        <f>K18/Screen_Margini!$G$17</f>
        <v>17.874766730045518</v>
      </c>
      <c r="M18" s="300">
        <f>I18*Kerb_BRIEFING!$AB$5</f>
        <v>90.025575144846172</v>
      </c>
      <c r="N18" s="300">
        <f>I18*Kerb_BRIEFING!$AC$5</f>
        <v>42.643693489663974</v>
      </c>
      <c r="O18" s="300">
        <f>I18*Kerb_BRIEFING!$AD$5</f>
        <v>33.16731715862754</v>
      </c>
      <c r="P18" s="213">
        <f>IFERROR(VLOOKUP($B$2,'BDGT McAfee'!$AZ$6:$BD$190,4,0)/31,0)</f>
        <v>7.7608440000000005</v>
      </c>
      <c r="Q18" s="299">
        <f>IFERROR(VLOOKUP($B$2,'BDGT Office'!$C$3:$F$180,3,0)/31,0)</f>
        <v>1.8580645161290323</v>
      </c>
      <c r="R18" s="162"/>
    </row>
    <row r="19" spans="1:18">
      <c r="A19" s="162"/>
      <c r="B19" s="70">
        <v>15</v>
      </c>
      <c r="C19" s="296" t="s">
        <v>240</v>
      </c>
      <c r="D19" s="389">
        <f>IFERROR(VLOOKUP($B$2,'FCST Sales'!$A$3:$AG$180,B19+1,0),0)</f>
        <v>14516.486122183152</v>
      </c>
      <c r="E19" s="391">
        <f>F19*Kerb_BRIEFING!$J$5</f>
        <v>436.51954049024454</v>
      </c>
      <c r="F19" s="392">
        <f>IFERROR(VLOOKUP($B$2,'BDGT Polizze MTD'!$A$3:$AG$175,Kerb_Mensile!B19+1,0),0)</f>
        <v>235.76534728071539</v>
      </c>
      <c r="G19" s="297">
        <f>IFERROR(D19*Kerb_Realtime!$CD$3/Kerb_Realtime!$CE$3,0)</f>
        <v>5.7183681966956712</v>
      </c>
      <c r="H19" s="298">
        <f t="shared" si="1"/>
        <v>108.32237828353286</v>
      </c>
      <c r="I19" s="411">
        <f>IFERROR(VLOOKUP($B$2,'BDGT MW Services MTD'!$A$3:$AG$174,Kerb_Mensile!B19+1,0),0)</f>
        <v>71.01570039501803</v>
      </c>
      <c r="J19" s="300">
        <f>K19*Screen_Margini!$R$7</f>
        <v>83.46688314527654</v>
      </c>
      <c r="K19" s="418">
        <f>I19*Kerb_BRIEFING!$Z$5</f>
        <v>46.160205256761721</v>
      </c>
      <c r="L19" s="213">
        <f>K19/Screen_Margini!$G$17</f>
        <v>2.6790600845479813</v>
      </c>
      <c r="M19" s="300">
        <f>I19*Kerb_BRIEFING!$AB$5</f>
        <v>13.492983075053425</v>
      </c>
      <c r="N19" s="300">
        <f>I19*Kerb_BRIEFING!$AC$5</f>
        <v>6.3914130355516221</v>
      </c>
      <c r="O19" s="300">
        <f>I19*Kerb_BRIEFING!$AD$5</f>
        <v>4.9710990276512623</v>
      </c>
      <c r="P19" s="213">
        <f>IFERROR(VLOOKUP($B$2,'BDGT McAfee'!$AZ$6:$BD$190,4,0)/31,0)</f>
        <v>7.7608440000000005</v>
      </c>
      <c r="Q19" s="299">
        <f>IFERROR(VLOOKUP($B$2,'BDGT Office'!$C$3:$F$180,3,0)/31,0)</f>
        <v>1.8580645161290323</v>
      </c>
      <c r="R19" s="162"/>
    </row>
    <row r="20" spans="1:18">
      <c r="A20" s="162"/>
      <c r="B20" s="284">
        <v>16</v>
      </c>
      <c r="C20" s="285" t="s">
        <v>240</v>
      </c>
      <c r="D20" s="390">
        <f>IFERROR(VLOOKUP($B$2,'FCST Sales'!$A$3:$AG$180,B20+1,0),0)</f>
        <v>41201.654845294026</v>
      </c>
      <c r="E20" s="393">
        <f>F20*Kerb_BRIEFING!$J$5</f>
        <v>2687.4703674041434</v>
      </c>
      <c r="F20" s="394">
        <f>IFERROR(VLOOKUP($B$2,'BDGT Polizze MTD'!$A$3:$AG$175,Kerb_Mensile!B20+1,0),0)</f>
        <v>1451.5097852574365</v>
      </c>
      <c r="G20" s="290">
        <f>IFERROR(D20*Kerb_Realtime!$CD$3/Kerb_Realtime!$CE$3,0)</f>
        <v>16.230252330729218</v>
      </c>
      <c r="H20" s="291">
        <f t="shared" si="1"/>
        <v>666.89610604096765</v>
      </c>
      <c r="I20" s="413">
        <f>IFERROR(VLOOKUP($B$2,'BDGT MW Services MTD'!$A$3:$AG$174,Kerb_Mensile!B20+1,0),0)</f>
        <v>437.2143116840079</v>
      </c>
      <c r="J20" s="292">
        <f>K20*Screen_Margini!$R$7</f>
        <v>513.87109695156494</v>
      </c>
      <c r="K20" s="419">
        <f>I20*Kerb_BRIEFING!$Z$5</f>
        <v>284.18930259460512</v>
      </c>
      <c r="L20" s="293">
        <f>K20/Screen_Margini!$G$17</f>
        <v>16.493865501718229</v>
      </c>
      <c r="M20" s="292">
        <f>I20*Kerb_BRIEFING!$AB$5</f>
        <v>83.070719219961504</v>
      </c>
      <c r="N20" s="292">
        <f>I20*Kerb_BRIEFING!$AC$5</f>
        <v>39.349288051560713</v>
      </c>
      <c r="O20" s="292">
        <f>I20*Kerb_BRIEFING!$AD$5</f>
        <v>30.605001817880556</v>
      </c>
      <c r="P20" s="293">
        <f>IFERROR(VLOOKUP($B$2,'BDGT McAfee'!$AZ$6:$BD$190,4,0)/31,0)</f>
        <v>7.7608440000000005</v>
      </c>
      <c r="Q20" s="294">
        <f>IFERROR(VLOOKUP($B$2,'BDGT Office'!$C$3:$F$180,3,0)/31,0)</f>
        <v>1.8580645161290323</v>
      </c>
      <c r="R20" s="162"/>
    </row>
    <row r="21" spans="1:18">
      <c r="A21" s="162"/>
      <c r="B21" s="70">
        <v>17</v>
      </c>
      <c r="C21" s="296" t="s">
        <v>240</v>
      </c>
      <c r="D21" s="389">
        <f>IFERROR(VLOOKUP($B$2,'FCST Sales'!$A$3:$AG$180,B21+1,0),0)</f>
        <v>45000.22115544285</v>
      </c>
      <c r="E21" s="391">
        <f>F21*Kerb_BRIEFING!$J$5</f>
        <v>2970.6893108054478</v>
      </c>
      <c r="F21" s="392">
        <f>IFERROR(VLOOKUP($B$2,'BDGT Polizze MTD'!$A$3:$AG$175,Kerb_Mensile!B21+1,0),0)</f>
        <v>1604.4770784798529</v>
      </c>
      <c r="G21" s="297">
        <f>IFERROR(D21*Kerb_Realtime!$CD$3/Kerb_Realtime!$CE$3,0)</f>
        <v>17.726592464158692</v>
      </c>
      <c r="H21" s="298">
        <f t="shared" si="1"/>
        <v>737.17692208352969</v>
      </c>
      <c r="I21" s="411">
        <f>IFERROR(VLOOKUP($B$2,'BDGT MW Services MTD'!$A$3:$AG$174,Kerb_Mensile!B21+1,0),0)</f>
        <v>483.29012219226638</v>
      </c>
      <c r="J21" s="300">
        <f>K21*Screen_Margini!$R$7</f>
        <v>568.02537931623647</v>
      </c>
      <c r="K21" s="418">
        <f>I21*Kerb_BRIEFING!$Z$5</f>
        <v>314.13857942497316</v>
      </c>
      <c r="L21" s="213">
        <f>K21/Screen_Margini!$G$17</f>
        <v>18.23207077335886</v>
      </c>
      <c r="M21" s="300">
        <f>I21*Kerb_BRIEFING!$AB$5</f>
        <v>91.825123216530613</v>
      </c>
      <c r="N21" s="300">
        <f>I21*Kerb_BRIEFING!$AC$5</f>
        <v>43.496110997303973</v>
      </c>
      <c r="O21" s="300">
        <f>I21*Kerb_BRIEFING!$AD$5</f>
        <v>33.83030855345865</v>
      </c>
      <c r="P21" s="213">
        <f>IFERROR(VLOOKUP($B$2,'BDGT McAfee'!$AZ$6:$BD$190,4,0)/31,0)</f>
        <v>7.7608440000000005</v>
      </c>
      <c r="Q21" s="299">
        <f>IFERROR(VLOOKUP($B$2,'BDGT Office'!$C$3:$F$180,3,0)/31,0)</f>
        <v>1.8580645161290323</v>
      </c>
      <c r="R21" s="162"/>
    </row>
    <row r="22" spans="1:18">
      <c r="A22" s="162"/>
      <c r="B22" s="70">
        <v>18</v>
      </c>
      <c r="C22" s="296" t="s">
        <v>240</v>
      </c>
      <c r="D22" s="389">
        <f>IFERROR(VLOOKUP($B$2,'FCST Sales'!$A$3:$AG$180,B22+1,0),0)</f>
        <v>41870.686680614701</v>
      </c>
      <c r="E22" s="391">
        <f>F22*Kerb_BRIEFING!$J$5</f>
        <v>2764.0931125322149</v>
      </c>
      <c r="F22" s="392">
        <f>IFERROR(VLOOKUP($B$2,'BDGT Polizze MTD'!$A$3:$AG$175,Kerb_Mensile!B22+1,0),0)</f>
        <v>1492.8939306142129</v>
      </c>
      <c r="G22" s="297">
        <f>IFERROR(D22*Kerb_Realtime!$CD$3/Kerb_Realtime!$CE$3,0)</f>
        <v>16.493798917518454</v>
      </c>
      <c r="H22" s="298">
        <f t="shared" si="1"/>
        <v>685.91004977774583</v>
      </c>
      <c r="I22" s="411">
        <f>IFERROR(VLOOKUP($B$2,'BDGT MW Services MTD'!$A$3:$AG$174,Kerb_Mensile!B22+1,0),0)</f>
        <v>449.67977406708434</v>
      </c>
      <c r="J22" s="300">
        <f>K22*Screen_Margini!$R$7</f>
        <v>528.52212885426627</v>
      </c>
      <c r="K22" s="418">
        <f>I22*Kerb_BRIEFING!$Z$5</f>
        <v>292.29185314360484</v>
      </c>
      <c r="L22" s="213">
        <f>K22/Screen_Margini!$G$17</f>
        <v>16.964123804039748</v>
      </c>
      <c r="M22" s="300">
        <f>I22*Kerb_BRIEFING!$AB$5</f>
        <v>85.439157072746028</v>
      </c>
      <c r="N22" s="300">
        <f>I22*Kerb_BRIEFING!$AC$5</f>
        <v>40.471179666037592</v>
      </c>
      <c r="O22" s="300">
        <f>I22*Kerb_BRIEFING!$AD$5</f>
        <v>31.477584184695907</v>
      </c>
      <c r="P22" s="213">
        <f>IFERROR(VLOOKUP($B$2,'BDGT McAfee'!$AZ$6:$BD$190,4,0)/31,0)</f>
        <v>7.7608440000000005</v>
      </c>
      <c r="Q22" s="299">
        <f>IFERROR(VLOOKUP($B$2,'BDGT Office'!$C$3:$F$180,3,0)/31,0)</f>
        <v>1.8580645161290323</v>
      </c>
      <c r="R22" s="162"/>
    </row>
    <row r="23" spans="1:18">
      <c r="A23" s="162"/>
      <c r="B23" s="70">
        <v>19</v>
      </c>
      <c r="C23" s="296" t="s">
        <v>240</v>
      </c>
      <c r="D23" s="389">
        <f>IFERROR(VLOOKUP($B$2,'FCST Sales'!$A$3:$AG$180,B23+1,0),0)</f>
        <v>45132.41681250323</v>
      </c>
      <c r="E23" s="391">
        <f>F23*Kerb_BRIEFING!$J$5</f>
        <v>2979.4162062579762</v>
      </c>
      <c r="F23" s="392">
        <f>IFERROR(VLOOKUP($B$2,'BDGT Polizze MTD'!$A$3:$AG$175,Kerb_Mensile!B23+1,0),0)</f>
        <v>1609.1904975738462</v>
      </c>
      <c r="G23" s="297">
        <f>IFERROR(D23*Kerb_Realtime!$CD$3/Kerb_Realtime!$CE$3,0)</f>
        <v>17.77866728686115</v>
      </c>
      <c r="H23" s="298">
        <f t="shared" si="1"/>
        <v>739.34250227585733</v>
      </c>
      <c r="I23" s="411">
        <f>IFERROR(VLOOKUP($B$2,'BDGT MW Services MTD'!$A$3:$AG$174,Kerb_Mensile!B23+1,0),0)</f>
        <v>484.70986755381284</v>
      </c>
      <c r="J23" s="300">
        <f>K23*Screen_Margini!$R$7</f>
        <v>569.69404863202283</v>
      </c>
      <c r="K23" s="418">
        <f>I23*Kerb_BRIEFING!$Z$5</f>
        <v>315.06141390997834</v>
      </c>
      <c r="L23" s="213">
        <f>K23/Screen_Margini!$G$17</f>
        <v>18.285630522923874</v>
      </c>
      <c r="M23" s="300">
        <f>I23*Kerb_BRIEFING!$AB$5</f>
        <v>92.094874835224445</v>
      </c>
      <c r="N23" s="300">
        <f>I23*Kerb_BRIEFING!$AC$5</f>
        <v>43.623888079843155</v>
      </c>
      <c r="O23" s="300">
        <f>I23*Kerb_BRIEFING!$AD$5</f>
        <v>33.9296907287669</v>
      </c>
      <c r="P23" s="213">
        <f>IFERROR(VLOOKUP($B$2,'BDGT McAfee'!$AZ$6:$BD$190,4,0)/31,0)</f>
        <v>7.7608440000000005</v>
      </c>
      <c r="Q23" s="299">
        <f>IFERROR(VLOOKUP($B$2,'BDGT Office'!$C$3:$F$180,3,0)/31,0)</f>
        <v>1.8580645161290323</v>
      </c>
      <c r="R23" s="162"/>
    </row>
    <row r="24" spans="1:18">
      <c r="A24" s="162"/>
      <c r="B24" s="70">
        <v>20</v>
      </c>
      <c r="C24" s="296" t="s">
        <v>240</v>
      </c>
      <c r="D24" s="389">
        <f>IFERROR(VLOOKUP($B$2,'FCST Sales'!$A$3:$AG$180,B24+1,0),0)</f>
        <v>45050.729524632952</v>
      </c>
      <c r="E24" s="391">
        <f>F24*Kerb_BRIEFING!$J$5</f>
        <v>2974.0236204734147</v>
      </c>
      <c r="F24" s="392">
        <f>IFERROR(VLOOKUP($B$2,'BDGT Polizze MTD'!$A$3:$AG$175,Kerb_Mensile!B24+1,0),0)</f>
        <v>1606.2779478657385</v>
      </c>
      <c r="G24" s="297">
        <f>IFERROR(D24*Kerb_Realtime!$CD$3/Kerb_Realtime!$CE$3,0)</f>
        <v>17.746488839191372</v>
      </c>
      <c r="H24" s="298">
        <f t="shared" si="1"/>
        <v>738.00433144248382</v>
      </c>
      <c r="I24" s="411">
        <f>IFERROR(VLOOKUP($B$2,'BDGT MW Services MTD'!$A$3:$AG$174,Kerb_Mensile!B24+1,0),0)</f>
        <v>483.83256832454873</v>
      </c>
      <c r="J24" s="300">
        <f>K24*Screen_Margini!$R$7</f>
        <v>568.66293252889182</v>
      </c>
      <c r="K24" s="418">
        <f>I24*Kerb_BRIEFING!$Z$5</f>
        <v>314.49116941095667</v>
      </c>
      <c r="L24" s="213">
        <f>K24/Screen_Margini!$G$17</f>
        <v>18.252534498604565</v>
      </c>
      <c r="M24" s="300">
        <f>I24*Kerb_BRIEFING!$AB$5</f>
        <v>91.928187981664266</v>
      </c>
      <c r="N24" s="300">
        <f>I24*Kerb_BRIEFING!$AC$5</f>
        <v>43.544931149209383</v>
      </c>
      <c r="O24" s="300">
        <f>I24*Kerb_BRIEFING!$AD$5</f>
        <v>33.868279782718417</v>
      </c>
      <c r="P24" s="213">
        <f>IFERROR(VLOOKUP($B$2,'BDGT McAfee'!$AZ$6:$BD$190,4,0)/31,0)</f>
        <v>7.7608440000000005</v>
      </c>
      <c r="Q24" s="299">
        <f>IFERROR(VLOOKUP($B$2,'BDGT Office'!$C$3:$F$180,3,0)/31,0)</f>
        <v>1.8580645161290323</v>
      </c>
      <c r="R24" s="162"/>
    </row>
    <row r="25" spans="1:18">
      <c r="A25" s="162"/>
      <c r="B25" s="70">
        <v>21</v>
      </c>
      <c r="C25" s="296" t="s">
        <v>240</v>
      </c>
      <c r="D25" s="389">
        <f>IFERROR(VLOOKUP($B$2,'FCST Sales'!$A$3:$AG$180,B25+1,0),0)</f>
        <v>45324.308446692346</v>
      </c>
      <c r="E25" s="391">
        <f>F25*Kerb_BRIEFING!$J$5</f>
        <v>2992.0839312575804</v>
      </c>
      <c r="F25" s="392">
        <f>IFERROR(VLOOKUP($B$2,'BDGT Polizze MTD'!$A$3:$AG$175,Kerb_Mensile!B25+1,0),0)</f>
        <v>1616.0323690292091</v>
      </c>
      <c r="G25" s="297">
        <f>IFERROR(D25*Kerb_Realtime!$CD$3/Kerb_Realtime!$CE$3,0)</f>
        <v>17.854257688623886</v>
      </c>
      <c r="H25" s="298">
        <f t="shared" si="1"/>
        <v>742.48599981060192</v>
      </c>
      <c r="I25" s="411">
        <f>IFERROR(VLOOKUP($B$2,'BDGT MW Services MTD'!$A$3:$AG$174,Kerb_Mensile!B25+1,0),0)</f>
        <v>486.77073145522735</v>
      </c>
      <c r="J25" s="300">
        <f>K25*Screen_Margini!$R$7</f>
        <v>572.11624380127239</v>
      </c>
      <c r="K25" s="418">
        <f>I25*Kerb_BRIEFING!$Z$5</f>
        <v>316.40097544589781</v>
      </c>
      <c r="L25" s="213">
        <f>K25/Screen_Margini!$G$17</f>
        <v>18.363376404288903</v>
      </c>
      <c r="M25" s="300">
        <f>I25*Kerb_BRIEFING!$AB$5</f>
        <v>92.486438976493204</v>
      </c>
      <c r="N25" s="300">
        <f>I25*Kerb_BRIEFING!$AC$5</f>
        <v>43.809365830970457</v>
      </c>
      <c r="O25" s="300">
        <f>I25*Kerb_BRIEFING!$AD$5</f>
        <v>34.073951201865917</v>
      </c>
      <c r="P25" s="213">
        <f>IFERROR(VLOOKUP($B$2,'BDGT McAfee'!$AZ$6:$BD$190,4,0)/31,0)</f>
        <v>7.7608440000000005</v>
      </c>
      <c r="Q25" s="299">
        <f>IFERROR(VLOOKUP($B$2,'BDGT Office'!$C$3:$F$180,3,0)/31,0)</f>
        <v>1.8580645161290323</v>
      </c>
      <c r="R25" s="162"/>
    </row>
    <row r="26" spans="1:18">
      <c r="A26" s="162"/>
      <c r="B26" s="70">
        <v>22</v>
      </c>
      <c r="C26" s="296" t="s">
        <v>240</v>
      </c>
      <c r="D26" s="389">
        <f>IFERROR(VLOOKUP($B$2,'FCST Sales'!$A$3:$AG$180,B26+1,0),0)</f>
        <v>54612.195792769977</v>
      </c>
      <c r="E26" s="391">
        <f>F26*Kerb_BRIEFING!$J$5</f>
        <v>3562.2029853664053</v>
      </c>
      <c r="F26" s="392">
        <f>IFERROR(VLOOKUP($B$2,'BDGT Polizze MTD'!$A$3:$AG$175,Kerb_Mensile!B26+1,0),0)</f>
        <v>1923.9551635789389</v>
      </c>
      <c r="G26" s="297">
        <f>IFERROR(D26*Kerb_Realtime!$CD$3/Kerb_Realtime!$CE$3,0)</f>
        <v>21.51296401515981</v>
      </c>
      <c r="H26" s="298">
        <f t="shared" si="1"/>
        <v>883.96111402076679</v>
      </c>
      <c r="I26" s="411">
        <f>IFERROR(VLOOKUP($B$2,'BDGT MW Services MTD'!$A$3:$AG$174,Kerb_Mensile!B26+1,0),0)</f>
        <v>579.5212275512622</v>
      </c>
      <c r="J26" s="300">
        <f>K26*Screen_Margini!$R$7</f>
        <v>681.12868437782504</v>
      </c>
      <c r="K26" s="418">
        <f>I26*Kerb_BRIEFING!$Z$5</f>
        <v>376.68879790832045</v>
      </c>
      <c r="L26" s="213">
        <f>K26/Screen_Margini!$G$17</f>
        <v>21.862379449119004</v>
      </c>
      <c r="M26" s="300">
        <f>I26*Kerb_BRIEFING!$AB$5</f>
        <v>110.10903323473983</v>
      </c>
      <c r="N26" s="300">
        <f>I26*Kerb_BRIEFING!$AC$5</f>
        <v>52.156910479613593</v>
      </c>
      <c r="O26" s="300">
        <f>I26*Kerb_BRIEFING!$AD$5</f>
        <v>40.566485928588357</v>
      </c>
      <c r="P26" s="213">
        <f>IFERROR(VLOOKUP($B$2,'BDGT McAfee'!$AZ$6:$BD$190,4,0)/31,0)</f>
        <v>7.7608440000000005</v>
      </c>
      <c r="Q26" s="299">
        <f>IFERROR(VLOOKUP($B$2,'BDGT Office'!$C$3:$F$180,3,0)/31,0)</f>
        <v>1.8580645161290323</v>
      </c>
      <c r="R26" s="162"/>
    </row>
    <row r="27" spans="1:18">
      <c r="A27" s="162"/>
      <c r="B27" s="284">
        <v>23</v>
      </c>
      <c r="C27" s="285" t="s">
        <v>240</v>
      </c>
      <c r="D27" s="390">
        <f>IFERROR(VLOOKUP($B$2,'FCST Sales'!$A$3:$AG$180,B27+1,0),0)</f>
        <v>53197.471470405879</v>
      </c>
      <c r="E27" s="393">
        <f>F27*Kerb_BRIEFING!$J$5</f>
        <v>3511.830737745122</v>
      </c>
      <c r="F27" s="394">
        <f>IFERROR(VLOOKUP($B$2,'BDGT Polizze MTD'!$A$3:$AG$175,Kerb_Mensile!B27+1,0),0)</f>
        <v>1896.7489806886967</v>
      </c>
      <c r="G27" s="290">
        <f>IFERROR(D27*Kerb_Realtime!$CD$3/Kerb_Realtime!$CE$3,0)</f>
        <v>20.955672498190271</v>
      </c>
      <c r="H27" s="291">
        <f t="shared" si="1"/>
        <v>871.46123450633218</v>
      </c>
      <c r="I27" s="413">
        <f>IFERROR(VLOOKUP($B$2,'BDGT MW Services MTD'!$A$3:$AG$174,Kerb_Mensile!B27+1,0),0)</f>
        <v>571.32635856262721</v>
      </c>
      <c r="J27" s="292">
        <f>K27*Screen_Margini!$R$7</f>
        <v>671.49700900941275</v>
      </c>
      <c r="K27" s="419">
        <f>I27*Kerb_BRIEFING!$Z$5</f>
        <v>371.36213306570772</v>
      </c>
      <c r="L27" s="293">
        <f>K27/Screen_Margini!$G$17</f>
        <v>21.55322884885129</v>
      </c>
      <c r="M27" s="292">
        <f>I27*Kerb_BRIEFING!$AB$5</f>
        <v>108.55200812689917</v>
      </c>
      <c r="N27" s="292">
        <f>I27*Kerb_BRIEFING!$AC$5</f>
        <v>51.419372270636444</v>
      </c>
      <c r="O27" s="292">
        <f>I27*Kerb_BRIEFING!$AD$5</f>
        <v>39.992845099383906</v>
      </c>
      <c r="P27" s="293">
        <f>IFERROR(VLOOKUP($B$2,'BDGT McAfee'!$AZ$6:$BD$190,4,0)/31,0)</f>
        <v>7.7608440000000005</v>
      </c>
      <c r="Q27" s="294">
        <f>IFERROR(VLOOKUP($B$2,'BDGT Office'!$C$3:$F$180,3,0)/31,0)</f>
        <v>1.8580645161290323</v>
      </c>
      <c r="R27" s="162"/>
    </row>
    <row r="28" spans="1:18">
      <c r="A28" s="162"/>
      <c r="B28" s="70">
        <v>24</v>
      </c>
      <c r="C28" s="296" t="s">
        <v>240</v>
      </c>
      <c r="D28" s="389">
        <f>IFERROR(VLOOKUP($B$2,'FCST Sales'!$A$3:$AG$180,B28+1,0),0)</f>
        <v>43023.740194639409</v>
      </c>
      <c r="E28" s="391">
        <f>F28*Kerb_BRIEFING!$J$5</f>
        <v>2840.2119328612939</v>
      </c>
      <c r="F28" s="392">
        <f>IFERROR(VLOOKUP($B$2,'BDGT Polizze MTD'!$A$3:$AG$175,Kerb_Mensile!B28+1,0),0)</f>
        <v>1534.0059048670234</v>
      </c>
      <c r="G28" s="297">
        <f>IFERROR(D28*Kerb_Realtime!$CD$3/Kerb_Realtime!$CE$3,0)</f>
        <v>16.948012457089245</v>
      </c>
      <c r="H28" s="298">
        <f t="shared" si="1"/>
        <v>704.79894451295638</v>
      </c>
      <c r="I28" s="411">
        <f>IFERROR(VLOOKUP($B$2,'BDGT MW Services MTD'!$A$3:$AG$174,Kerb_Mensile!B28+1,0),0)</f>
        <v>462.06325484515247</v>
      </c>
      <c r="J28" s="300">
        <f>K28*Screen_Margini!$R$7</f>
        <v>543.076805317153</v>
      </c>
      <c r="K28" s="418">
        <f>I28*Kerb_BRIEFING!$Z$5</f>
        <v>300.34111564934909</v>
      </c>
      <c r="L28" s="213">
        <f>K28/Screen_Margini!$G$17</f>
        <v>17.431289358638949</v>
      </c>
      <c r="M28" s="300">
        <f>I28*Kerb_BRIEFING!$AB$5</f>
        <v>87.79201842057897</v>
      </c>
      <c r="N28" s="300">
        <f>I28*Kerb_BRIEFING!$AC$5</f>
        <v>41.585692936063722</v>
      </c>
      <c r="O28" s="300">
        <f>I28*Kerb_BRIEFING!$AD$5</f>
        <v>32.344427839160673</v>
      </c>
      <c r="P28" s="213">
        <f>IFERROR(VLOOKUP($B$2,'BDGT McAfee'!$AZ$6:$BD$190,4,0)/31,0)</f>
        <v>7.7608440000000005</v>
      </c>
      <c r="Q28" s="299">
        <f>IFERROR(VLOOKUP($B$2,'BDGT Office'!$C$3:$F$180,3,0)/31,0)</f>
        <v>1.8580645161290323</v>
      </c>
      <c r="R28" s="162"/>
    </row>
    <row r="29" spans="1:18">
      <c r="A29" s="162"/>
      <c r="B29" s="70">
        <v>25</v>
      </c>
      <c r="C29" s="296" t="s">
        <v>240</v>
      </c>
      <c r="D29" s="389">
        <f>IFERROR(VLOOKUP($B$2,'FCST Sales'!$A$3:$AG$180,B29+1,0),0)</f>
        <v>40838.026473500999</v>
      </c>
      <c r="E29" s="391">
        <f>F29*Kerb_BRIEFING!$J$5</f>
        <v>2695.9220555862939</v>
      </c>
      <c r="F29" s="392">
        <f>IFERROR(VLOOKUP($B$2,'BDGT Polizze MTD'!$A$3:$AG$175,Kerb_Mensile!B29+1,0),0)</f>
        <v>1456.0745641837937</v>
      </c>
      <c r="G29" s="297">
        <f>IFERROR(D29*Kerb_Realtime!$CD$3/Kerb_Realtime!$CE$3,0)</f>
        <v>16.087010991249691</v>
      </c>
      <c r="H29" s="298">
        <f t="shared" si="1"/>
        <v>668.99339351491039</v>
      </c>
      <c r="I29" s="411">
        <f>IFERROR(VLOOKUP($B$2,'BDGT MW Services MTD'!$A$3:$AG$174,Kerb_Mensile!B29+1,0),0)</f>
        <v>438.58928462359643</v>
      </c>
      <c r="J29" s="300">
        <f>K29*Screen_Margini!$R$7</f>
        <v>515.48714389665167</v>
      </c>
      <c r="K29" s="418">
        <f>I29*Kerb_BRIEFING!$Z$5</f>
        <v>285.08303500533771</v>
      </c>
      <c r="L29" s="213">
        <f>K29/Screen_Margini!$G$17</f>
        <v>16.545736216212287</v>
      </c>
      <c r="M29" s="300">
        <f>I29*Kerb_BRIEFING!$AB$5</f>
        <v>83.331964078483324</v>
      </c>
      <c r="N29" s="300">
        <f>I29*Kerb_BRIEFING!$AC$5</f>
        <v>39.473035616123674</v>
      </c>
      <c r="O29" s="300">
        <f>I29*Kerb_BRIEFING!$AD$5</f>
        <v>30.701249923651751</v>
      </c>
      <c r="P29" s="213">
        <f>IFERROR(VLOOKUP($B$2,'BDGT McAfee'!$AZ$6:$BD$190,4,0)/31,0)</f>
        <v>7.7608440000000005</v>
      </c>
      <c r="Q29" s="299">
        <f>IFERROR(VLOOKUP($B$2,'BDGT Office'!$C$3:$F$180,3,0)/31,0)</f>
        <v>1.8580645161290323</v>
      </c>
      <c r="R29" s="162"/>
    </row>
    <row r="30" spans="1:18">
      <c r="A30" s="162"/>
      <c r="B30" s="70">
        <v>26</v>
      </c>
      <c r="C30" s="296" t="s">
        <v>240</v>
      </c>
      <c r="D30" s="389">
        <f>IFERROR(VLOOKUP($B$2,'FCST Sales'!$A$3:$AG$180,B30+1,0),0)</f>
        <v>43053.670376838832</v>
      </c>
      <c r="E30" s="391">
        <f>F30*Kerb_BRIEFING!$J$5</f>
        <v>2842.187773647121</v>
      </c>
      <c r="F30" s="392">
        <f>IFERROR(VLOOKUP($B$2,'BDGT Polizze MTD'!$A$3:$AG$175,Kerb_Mensile!B30+1,0),0)</f>
        <v>1535.0730616511592</v>
      </c>
      <c r="G30" s="297">
        <f>IFERROR(D30*Kerb_Realtime!$CD$3/Kerb_Realtime!$CE$3,0)</f>
        <v>16.959802624528525</v>
      </c>
      <c r="H30" s="298">
        <f t="shared" si="1"/>
        <v>705.28924964978955</v>
      </c>
      <c r="I30" s="411">
        <f>IFERROR(VLOOKUP($B$2,'BDGT MW Services MTD'!$A$3:$AG$174,Kerb_Mensile!B30+1,0),0)</f>
        <v>462.38469685234639</v>
      </c>
      <c r="J30" s="300">
        <f>K30*Screen_Margini!$R$7</f>
        <v>543.45460575146831</v>
      </c>
      <c r="K30" s="418">
        <f>I30*Kerb_BRIEFING!$Z$5</f>
        <v>300.55005295402515</v>
      </c>
      <c r="L30" s="213">
        <f>K30/Screen_Margini!$G$17</f>
        <v>17.443415725712427</v>
      </c>
      <c r="M30" s="300">
        <f>I30*Kerb_BRIEFING!$AB$5</f>
        <v>87.853092401945815</v>
      </c>
      <c r="N30" s="300">
        <f>I30*Kerb_BRIEFING!$AC$5</f>
        <v>41.614622716711175</v>
      </c>
      <c r="O30" s="300">
        <f>I30*Kerb_BRIEFING!$AD$5</f>
        <v>32.366928779664249</v>
      </c>
      <c r="P30" s="213">
        <f>IFERROR(VLOOKUP($B$2,'BDGT McAfee'!$AZ$6:$BD$190,4,0)/31,0)</f>
        <v>7.7608440000000005</v>
      </c>
      <c r="Q30" s="299">
        <f>IFERROR(VLOOKUP($B$2,'BDGT Office'!$C$3:$F$180,3,0)/31,0)</f>
        <v>1.8580645161290323</v>
      </c>
      <c r="R30" s="162"/>
    </row>
    <row r="31" spans="1:18">
      <c r="A31" s="162"/>
      <c r="B31" s="70">
        <v>27</v>
      </c>
      <c r="C31" s="296" t="s">
        <v>240</v>
      </c>
      <c r="D31" s="389">
        <f>IFERROR(VLOOKUP($B$2,'FCST Sales'!$A$3:$AG$180,B31+1,0),0)</f>
        <v>43408.488444351773</v>
      </c>
      <c r="E31" s="391">
        <f>F31*Kerb_BRIEFING!$J$5</f>
        <v>2865.611086097083</v>
      </c>
      <c r="F31" s="392">
        <f>IFERROR(VLOOKUP($B$2,'BDGT Polizze MTD'!$A$3:$AG$175,Kerb_Mensile!B31+1,0),0)</f>
        <v>1547.7240540626967</v>
      </c>
      <c r="G31" s="297">
        <f>IFERROR(D31*Kerb_Realtime!$CD$3/Kerb_Realtime!$CE$3,0)</f>
        <v>17.099573388320902</v>
      </c>
      <c r="H31" s="298">
        <f t="shared" si="1"/>
        <v>711.10174754852869</v>
      </c>
      <c r="I31" s="411">
        <f>IFERROR(VLOOKUP($B$2,'BDGT MW Services MTD'!$A$3:$AG$174,Kerb_Mensile!B31+1,0),0)</f>
        <v>466.19534628475725</v>
      </c>
      <c r="J31" s="300">
        <f>K31*Screen_Margini!$R$7</f>
        <v>547.9333763488637</v>
      </c>
      <c r="K31" s="418">
        <f>I31*Kerb_BRIEFING!$Z$5</f>
        <v>303.0269750850922</v>
      </c>
      <c r="L31" s="213">
        <f>K31/Screen_Margini!$G$17</f>
        <v>17.587172088513768</v>
      </c>
      <c r="M31" s="300">
        <f>I31*Kerb_BRIEFING!$AB$5</f>
        <v>88.577115794103875</v>
      </c>
      <c r="N31" s="300">
        <f>I31*Kerb_BRIEFING!$AC$5</f>
        <v>41.957581165628149</v>
      </c>
      <c r="O31" s="300">
        <f>I31*Kerb_BRIEFING!$AD$5</f>
        <v>32.633674239933008</v>
      </c>
      <c r="P31" s="213">
        <f>IFERROR(VLOOKUP($B$2,'BDGT McAfee'!$AZ$6:$BD$190,4,0)/31,0)</f>
        <v>7.7608440000000005</v>
      </c>
      <c r="Q31" s="299">
        <f>IFERROR(VLOOKUP($B$2,'BDGT Office'!$C$3:$F$180,3,0)/31,0)</f>
        <v>1.8580645161290323</v>
      </c>
      <c r="R31" s="162"/>
    </row>
    <row r="32" spans="1:18">
      <c r="A32" s="162"/>
      <c r="B32" s="70">
        <v>28</v>
      </c>
      <c r="C32" s="296" t="s">
        <v>240</v>
      </c>
      <c r="D32" s="389">
        <f>IFERROR(VLOOKUP($B$2,'FCST Sales'!$A$3:$AG$180,B32+1,0),0)</f>
        <v>47824.588373709179</v>
      </c>
      <c r="E32" s="391">
        <f>F32*Kerb_BRIEFING!$J$5</f>
        <v>3161.3817243561448</v>
      </c>
      <c r="F32" s="392">
        <f>IFERROR(VLOOKUP($B$2,'BDGT Polizze MTD'!$A$3:$AG$175,Kerb_Mensile!B32+1,0),0)</f>
        <v>1707.4705505569241</v>
      </c>
      <c r="G32" s="297">
        <f>IFERROR(D32*Kerb_Realtime!$CD$3/Kerb_Realtime!$CE$3,0)</f>
        <v>18.839173810690166</v>
      </c>
      <c r="H32" s="298">
        <f t="shared" si="1"/>
        <v>784.49726823169976</v>
      </c>
      <c r="I32" s="411">
        <f>IFERROR(VLOOKUP($B$2,'BDGT MW Services MTD'!$A$3:$AG$174,Kerb_Mensile!B32+1,0),0)</f>
        <v>514.31314419286298</v>
      </c>
      <c r="J32" s="300">
        <f>K32*Screen_Margini!$R$7</f>
        <v>604.48766776419768</v>
      </c>
      <c r="K32" s="418">
        <f>I32*Kerb_BRIEFING!$Z$5</f>
        <v>334.30354372536095</v>
      </c>
      <c r="L32" s="213">
        <f>K32/Screen_Margini!$G$17</f>
        <v>19.402411127415029</v>
      </c>
      <c r="M32" s="300">
        <f>I32*Kerb_BRIEFING!$AB$5</f>
        <v>97.719497396643973</v>
      </c>
      <c r="N32" s="300">
        <f>I32*Kerb_BRIEFING!$AC$5</f>
        <v>46.288182977357664</v>
      </c>
      <c r="O32" s="300">
        <f>I32*Kerb_BRIEFING!$AD$5</f>
        <v>36.001920093500409</v>
      </c>
      <c r="P32" s="213">
        <f>IFERROR(VLOOKUP($B$2,'BDGT McAfee'!$AZ$6:$BD$190,4,0)/31,0)</f>
        <v>7.7608440000000005</v>
      </c>
      <c r="Q32" s="299">
        <f>IFERROR(VLOOKUP($B$2,'BDGT Office'!$C$3:$F$180,3,0)/31,0)</f>
        <v>1.8580645161290323</v>
      </c>
      <c r="R32" s="162"/>
    </row>
    <row r="33" spans="1:18">
      <c r="A33" s="162"/>
      <c r="B33" s="70">
        <v>29</v>
      </c>
      <c r="C33" s="296" t="s">
        <v>240</v>
      </c>
      <c r="D33" s="389">
        <f>IFERROR(VLOOKUP($B$2,'FCST Sales'!$A$3:$AG$180,B33+1,0),0)</f>
        <v>62926.27530347577</v>
      </c>
      <c r="E33" s="391">
        <f>F33*Kerb_BRIEFING!$J$5</f>
        <v>4154.0776603544809</v>
      </c>
      <c r="F33" s="392">
        <f>IFERROR(VLOOKUP($B$2,'BDGT Polizze MTD'!$A$3:$AG$175,Kerb_Mensile!B33+1,0),0)</f>
        <v>2243.6282259543514</v>
      </c>
      <c r="G33" s="297">
        <f>IFERROR(D33*Kerb_Realtime!$CD$3/Kerb_Realtime!$CE$3,0)</f>
        <v>24.788065679478358</v>
      </c>
      <c r="H33" s="298">
        <f t="shared" si="1"/>
        <v>1030.8348882589084</v>
      </c>
      <c r="I33" s="411">
        <f>IFERROR(VLOOKUP($B$2,'BDGT MW Services MTD'!$A$3:$AG$174,Kerb_Mensile!B33+1,0),0)</f>
        <v>675.81106269391432</v>
      </c>
      <c r="J33" s="300">
        <f>K33*Screen_Margini!$R$7</f>
        <v>794.30101631603839</v>
      </c>
      <c r="K33" s="418">
        <f>I33*Kerb_BRIEFING!$Z$5</f>
        <v>439.27719075104432</v>
      </c>
      <c r="L33" s="213">
        <f>K33/Screen_Margini!$G$17</f>
        <v>25.49490370000257</v>
      </c>
      <c r="M33" s="300">
        <f>I33*Kerb_BRIEFING!$AB$5</f>
        <v>128.40410191184372</v>
      </c>
      <c r="N33" s="300">
        <f>I33*Kerb_BRIEFING!$AC$5</f>
        <v>60.822995642452284</v>
      </c>
      <c r="O33" s="300">
        <f>I33*Kerb_BRIEFING!$AD$5</f>
        <v>47.306774388574006</v>
      </c>
      <c r="P33" s="213">
        <f>IFERROR(VLOOKUP($B$2,'BDGT McAfee'!$AZ$6:$BD$190,4,0)/31,0)</f>
        <v>7.7608440000000005</v>
      </c>
      <c r="Q33" s="299">
        <f>IFERROR(VLOOKUP($B$2,'BDGT Office'!$C$3:$F$180,3,0)/31,0)</f>
        <v>1.8580645161290323</v>
      </c>
      <c r="R33" s="162"/>
    </row>
    <row r="34" spans="1:18">
      <c r="A34" s="162"/>
      <c r="B34" s="284">
        <v>30</v>
      </c>
      <c r="C34" s="285" t="s">
        <v>240</v>
      </c>
      <c r="D34" s="390">
        <f>IFERROR(VLOOKUP($B$2,'FCST Sales'!$A$3:$AG$180,B34+1,0),0)</f>
        <v>54681.416914964102</v>
      </c>
      <c r="E34" s="393">
        <f>F34*Kerb_BRIEFING!$J$5</f>
        <v>3566.7180883493756</v>
      </c>
      <c r="F34" s="394">
        <f>IFERROR(VLOOKUP($B$2,'BDGT Polizze MTD'!$A$3:$AG$175,Kerb_Mensile!B34+1,0),0)</f>
        <v>1926.3937825273431</v>
      </c>
      <c r="G34" s="290">
        <f>IFERROR(D34*Kerb_Realtime!$CD$3/Kerb_Realtime!$CE$3,0)</f>
        <v>21.540231761662845</v>
      </c>
      <c r="H34" s="291">
        <f t="shared" ref="H34" si="2">(J34-K34)+I34</f>
        <v>885.08153738775104</v>
      </c>
      <c r="I34" s="413">
        <f>IFERROR(VLOOKUP($B$2,'BDGT MW Services MTD'!$A$3:$AG$174,Kerb_Mensile!B34+1,0),0)</f>
        <v>580.25577244776605</v>
      </c>
      <c r="J34" s="292">
        <f>K34*Screen_Margini!$R$7</f>
        <v>681.9920170310329</v>
      </c>
      <c r="K34" s="419">
        <f>I34*Kerb_BRIEFING!$Z$5</f>
        <v>377.16625209104797</v>
      </c>
      <c r="L34" s="293">
        <f>K34/Screen_Margini!$G$17</f>
        <v>21.890090080734065</v>
      </c>
      <c r="M34" s="292">
        <f>I34*Kerb_BRIEFING!$AB$5</f>
        <v>110.24859676507555</v>
      </c>
      <c r="N34" s="292">
        <f>I34*Kerb_BRIEFING!$AC$5</f>
        <v>52.223019520298941</v>
      </c>
      <c r="O34" s="292">
        <f>I34*Kerb_BRIEFING!$AD$5</f>
        <v>40.617904071343631</v>
      </c>
      <c r="P34" s="293">
        <f>IFERROR(VLOOKUP($B$2,'BDGT McAfee'!$AZ$6:$BD$190,4,0)/31,0)</f>
        <v>7.7608440000000005</v>
      </c>
      <c r="Q34" s="294">
        <f>IFERROR(VLOOKUP($B$2,'BDGT Office'!$C$3:$F$180,3,0)/31,0)</f>
        <v>1.8580645161290323</v>
      </c>
      <c r="R34" s="162"/>
    </row>
    <row r="35" spans="1:18">
      <c r="A35" s="162"/>
      <c r="B35" s="70">
        <v>31</v>
      </c>
      <c r="C35" s="296" t="s">
        <v>240</v>
      </c>
      <c r="D35" s="389">
        <f>IFERROR(VLOOKUP($B$2,'FCST Sales'!$A$3:$AG$180,B35+1,0),0)</f>
        <v>36891.631027934178</v>
      </c>
      <c r="E35" s="391">
        <f>F35*Kerb_BRIEFING!$J$5</f>
        <v>2435.4007855716304</v>
      </c>
      <c r="F35" s="392">
        <f>IFERROR(VLOOKUP($B$2,'BDGT Polizze MTD'!$A$3:$AG$175,Kerb_Mensile!B35+1,0),0)</f>
        <v>1315.3663438140052</v>
      </c>
      <c r="G35" s="297">
        <f>IFERROR(D35*Kerb_Realtime!$CD$3/Kerb_Realtime!$CE$3,0)</f>
        <v>14.532437658724776</v>
      </c>
      <c r="H35" s="298">
        <f t="shared" si="1"/>
        <v>604.34500794724204</v>
      </c>
      <c r="I35" s="411">
        <f>IFERROR(VLOOKUP($B$2,'BDGT MW Services MTD'!$A$3:$AG$174,Kerb_Mensile!B35+1,0),0)</f>
        <v>396.2060720940662</v>
      </c>
      <c r="J35" s="300">
        <f>K35*Screen_Margini!$R$7</f>
        <v>465.6728827143188</v>
      </c>
      <c r="K35" s="418">
        <f>I35*Kerb_BRIEFING!$Z$5</f>
        <v>257.53394686114302</v>
      </c>
      <c r="L35" s="213">
        <f>K35/Screen_Margini!$G$17</f>
        <v>14.946833828272956</v>
      </c>
      <c r="M35" s="300">
        <f>I35*Kerb_BRIEFING!$AB$5</f>
        <v>75.279153697872573</v>
      </c>
      <c r="N35" s="300">
        <f>I35*Kerb_BRIEFING!$AC$5</f>
        <v>35.658546488465959</v>
      </c>
      <c r="O35" s="300">
        <f>I35*Kerb_BRIEFING!$AD$5</f>
        <v>27.734425046584636</v>
      </c>
      <c r="P35" s="213">
        <f>IFERROR(VLOOKUP($B$2,'BDGT McAfee'!$AZ$6:$BD$190,4,0)/31,0)</f>
        <v>7.7608440000000005</v>
      </c>
      <c r="Q35" s="299">
        <f>IFERROR(VLOOKUP($B$2,'BDGT Office'!$C$3:$F$180,3,0)/31,0)</f>
        <v>1.8580645161290323</v>
      </c>
      <c r="R35" s="162"/>
    </row>
    <row r="36" spans="1:18" s="287" customFormat="1">
      <c r="A36" s="286"/>
      <c r="B36" s="523" t="s">
        <v>256</v>
      </c>
      <c r="C36" s="523"/>
      <c r="D36" s="289">
        <f t="shared" ref="D36:Q36" si="3">SUM(D5:D35)</f>
        <v>1362806.2924672589</v>
      </c>
      <c r="E36" s="289">
        <f>F36*Kerb_BRIEFING!$J$5</f>
        <v>89254.705730387257</v>
      </c>
      <c r="F36" s="289">
        <f t="shared" si="3"/>
        <v>48206.700367478945</v>
      </c>
      <c r="G36" s="288">
        <f t="shared" si="3"/>
        <v>536.83984509121058</v>
      </c>
      <c r="H36" s="289">
        <f t="shared" si="3"/>
        <v>22148.566331885631</v>
      </c>
      <c r="I36" s="416">
        <f t="shared" si="3"/>
        <v>14520.507911000004</v>
      </c>
      <c r="J36" s="289">
        <f t="shared" si="3"/>
        <v>17066.388563035634</v>
      </c>
      <c r="K36" s="416">
        <f t="shared" si="3"/>
        <v>9438.3301421500037</v>
      </c>
      <c r="L36" s="288">
        <f t="shared" si="3"/>
        <v>547.78468613755081</v>
      </c>
      <c r="M36" s="289">
        <f t="shared" si="3"/>
        <v>2758.8965030900004</v>
      </c>
      <c r="N36" s="289">
        <f t="shared" si="3"/>
        <v>1306.8457119900004</v>
      </c>
      <c r="O36" s="289">
        <f t="shared" si="3"/>
        <v>1016.4355537700004</v>
      </c>
      <c r="P36" s="288">
        <f t="shared" si="3"/>
        <v>240.58616399999991</v>
      </c>
      <c r="Q36" s="288">
        <f t="shared" si="3"/>
        <v>57.600000000000023</v>
      </c>
      <c r="R36" s="286"/>
    </row>
    <row r="37" spans="1:18" s="63" customFormat="1">
      <c r="A37" s="172"/>
      <c r="B37" s="521" t="s">
        <v>243</v>
      </c>
      <c r="C37" s="521"/>
      <c r="D37" s="216">
        <f>SUM(D5:D6)</f>
        <v>107266.06758543719</v>
      </c>
      <c r="E37" s="216">
        <f t="shared" ref="E37:Q37" si="4">SUM(E5:E6)</f>
        <v>7041.8105401101247</v>
      </c>
      <c r="F37" s="216">
        <f t="shared" si="4"/>
        <v>3803.3003187200243</v>
      </c>
      <c r="G37" s="215">
        <f t="shared" si="4"/>
        <v>42.254500455715274</v>
      </c>
      <c r="H37" s="216">
        <f t="shared" si="4"/>
        <v>1747.4261616561578</v>
      </c>
      <c r="I37" s="216">
        <f t="shared" si="4"/>
        <v>1145.6053192792101</v>
      </c>
      <c r="J37" s="216">
        <f t="shared" si="4"/>
        <v>1346.4642999084342</v>
      </c>
      <c r="K37" s="417">
        <f t="shared" si="4"/>
        <v>744.64345753148666</v>
      </c>
      <c r="L37" s="215">
        <f t="shared" si="4"/>
        <v>43.217844314073517</v>
      </c>
      <c r="M37" s="216">
        <f t="shared" si="4"/>
        <v>217.66501066304994</v>
      </c>
      <c r="N37" s="216">
        <f t="shared" si="4"/>
        <v>103.10447873512891</v>
      </c>
      <c r="O37" s="216">
        <f t="shared" si="4"/>
        <v>80.192372349544712</v>
      </c>
      <c r="P37" s="173">
        <f t="shared" si="4"/>
        <v>15.521688000000001</v>
      </c>
      <c r="Q37" s="173">
        <f t="shared" si="4"/>
        <v>3.7161290322580647</v>
      </c>
      <c r="R37" s="172"/>
    </row>
    <row r="38" spans="1:18" s="63" customFormat="1">
      <c r="A38" s="172"/>
      <c r="B38" s="521" t="s">
        <v>244</v>
      </c>
      <c r="C38" s="521"/>
      <c r="D38" s="216">
        <f>SUM(D7:D13)</f>
        <v>283178.83755509235</v>
      </c>
      <c r="E38" s="216">
        <f t="shared" ref="E38:Q38" si="5">SUM(E7:E13)</f>
        <v>18658.561494247726</v>
      </c>
      <c r="F38" s="216">
        <f t="shared" si="5"/>
        <v>10077.537939102203</v>
      </c>
      <c r="G38" s="215">
        <f t="shared" si="5"/>
        <v>111.5504706182131</v>
      </c>
      <c r="H38" s="216">
        <f t="shared" si="5"/>
        <v>4630.1243562580712</v>
      </c>
      <c r="I38" s="216">
        <f t="shared" si="5"/>
        <v>3035.4902586706294</v>
      </c>
      <c r="J38" s="216">
        <f t="shared" si="5"/>
        <v>3567.7027657233511</v>
      </c>
      <c r="K38" s="417">
        <f t="shared" si="5"/>
        <v>1973.0686681359091</v>
      </c>
      <c r="L38" s="215">
        <f t="shared" si="5"/>
        <v>114.51356170260645</v>
      </c>
      <c r="M38" s="216">
        <f t="shared" si="5"/>
        <v>576.74314914741956</v>
      </c>
      <c r="N38" s="216">
        <f t="shared" si="5"/>
        <v>273.19412328035662</v>
      </c>
      <c r="O38" s="216">
        <f t="shared" si="5"/>
        <v>212.48431810694407</v>
      </c>
      <c r="P38" s="173">
        <f t="shared" si="5"/>
        <v>54.325907999999998</v>
      </c>
      <c r="Q38" s="173">
        <f t="shared" si="5"/>
        <v>13.006451612903225</v>
      </c>
      <c r="R38" s="172"/>
    </row>
    <row r="39" spans="1:18" s="63" customFormat="1">
      <c r="A39" s="172"/>
      <c r="B39" s="521" t="s">
        <v>245</v>
      </c>
      <c r="C39" s="521"/>
      <c r="D39" s="216">
        <f>SUM(D14:D20)</f>
        <v>269525.52033425297</v>
      </c>
      <c r="E39" s="216">
        <f t="shared" ref="E39:Q39" si="6">SUM(E14:E20)</f>
        <v>17238.482684767838</v>
      </c>
      <c r="F39" s="216">
        <f t="shared" si="6"/>
        <v>9310.5496542089313</v>
      </c>
      <c r="G39" s="215">
        <f t="shared" si="6"/>
        <v>106.17212393583402</v>
      </c>
      <c r="H39" s="216">
        <f t="shared" si="6"/>
        <v>4277.7316230023016</v>
      </c>
      <c r="I39" s="216">
        <f t="shared" si="6"/>
        <v>2804.4630493088721</v>
      </c>
      <c r="J39" s="216">
        <f t="shared" si="6"/>
        <v>3296.1695557441967</v>
      </c>
      <c r="K39" s="417">
        <f t="shared" si="6"/>
        <v>1822.9009820507665</v>
      </c>
      <c r="L39" s="215">
        <f t="shared" si="6"/>
        <v>105.79808369418265</v>
      </c>
      <c r="M39" s="216">
        <f t="shared" si="6"/>
        <v>532.84797936868563</v>
      </c>
      <c r="N39" s="216">
        <f t="shared" si="6"/>
        <v>252.40167443779845</v>
      </c>
      <c r="O39" s="216">
        <f t="shared" si="6"/>
        <v>196.31241345162104</v>
      </c>
      <c r="P39" s="173">
        <f t="shared" si="6"/>
        <v>54.325907999999998</v>
      </c>
      <c r="Q39" s="173">
        <f t="shared" si="6"/>
        <v>13.006451612903225</v>
      </c>
      <c r="R39" s="172"/>
    </row>
    <row r="40" spans="1:18" s="63" customFormat="1">
      <c r="A40" s="172"/>
      <c r="B40" s="521" t="s">
        <v>246</v>
      </c>
      <c r="C40" s="521"/>
      <c r="D40" s="216">
        <f>SUM(D21:D27)</f>
        <v>330188.02988306188</v>
      </c>
      <c r="E40" s="216">
        <f t="shared" ref="E40:Q40" si="7">SUM(E21:E27)</f>
        <v>21754.339904438166</v>
      </c>
      <c r="F40" s="216">
        <f t="shared" si="7"/>
        <v>11749.575967830495</v>
      </c>
      <c r="G40" s="215">
        <f t="shared" si="7"/>
        <v>130.06844170970365</v>
      </c>
      <c r="H40" s="216">
        <f t="shared" si="7"/>
        <v>5398.3421539173178</v>
      </c>
      <c r="I40" s="216">
        <f t="shared" si="7"/>
        <v>3539.130649706829</v>
      </c>
      <c r="J40" s="216">
        <f t="shared" si="7"/>
        <v>4159.6464265199274</v>
      </c>
      <c r="K40" s="417">
        <f t="shared" si="7"/>
        <v>2300.4349223094391</v>
      </c>
      <c r="L40" s="215">
        <f t="shared" si="7"/>
        <v>133.51334430118624</v>
      </c>
      <c r="M40" s="216">
        <f t="shared" si="7"/>
        <v>672.43482344429765</v>
      </c>
      <c r="N40" s="216">
        <f t="shared" si="7"/>
        <v>318.52175847361457</v>
      </c>
      <c r="O40" s="216">
        <f t="shared" si="7"/>
        <v>247.73914547947805</v>
      </c>
      <c r="P40" s="173">
        <f t="shared" si="7"/>
        <v>54.325907999999998</v>
      </c>
      <c r="Q40" s="173">
        <f t="shared" si="7"/>
        <v>13.006451612903225</v>
      </c>
      <c r="R40" s="172"/>
    </row>
    <row r="41" spans="1:18" s="63" customFormat="1">
      <c r="A41" s="172"/>
      <c r="B41" s="521" t="s">
        <v>247</v>
      </c>
      <c r="C41" s="521"/>
      <c r="D41" s="216">
        <f>SUM(D28:D34)</f>
        <v>335756.20608148008</v>
      </c>
      <c r="E41" s="216">
        <f t="shared" ref="E41:Q41" si="8">SUM(E28:E34)</f>
        <v>22126.110321251792</v>
      </c>
      <c r="F41" s="216">
        <f t="shared" si="8"/>
        <v>11950.370143803291</v>
      </c>
      <c r="G41" s="215">
        <f t="shared" si="8"/>
        <v>132.26187071301973</v>
      </c>
      <c r="H41" s="216">
        <f t="shared" si="8"/>
        <v>5490.5970291045442</v>
      </c>
      <c r="I41" s="216">
        <f t="shared" si="8"/>
        <v>3599.6125619403961</v>
      </c>
      <c r="J41" s="216">
        <f t="shared" si="8"/>
        <v>4230.7326324254063</v>
      </c>
      <c r="K41" s="417">
        <f t="shared" si="8"/>
        <v>2339.7481652612578</v>
      </c>
      <c r="L41" s="215">
        <f t="shared" si="8"/>
        <v>135.79501829722909</v>
      </c>
      <c r="M41" s="216">
        <f t="shared" si="8"/>
        <v>683.92638676867523</v>
      </c>
      <c r="N41" s="216">
        <f t="shared" si="8"/>
        <v>323.96513057463557</v>
      </c>
      <c r="O41" s="216">
        <f t="shared" si="8"/>
        <v>251.97287933582777</v>
      </c>
      <c r="P41" s="173">
        <f t="shared" si="8"/>
        <v>54.325907999999998</v>
      </c>
      <c r="Q41" s="173">
        <f t="shared" si="8"/>
        <v>13.006451612903225</v>
      </c>
      <c r="R41" s="172"/>
    </row>
    <row r="42" spans="1:18" s="63" customFormat="1">
      <c r="A42" s="172"/>
      <c r="B42" s="521" t="s">
        <v>248</v>
      </c>
      <c r="C42" s="521"/>
      <c r="D42" s="216">
        <f>SUM(D35)</f>
        <v>36891.631027934178</v>
      </c>
      <c r="E42" s="216">
        <f t="shared" ref="E42:Q42" si="9">SUM(E35)</f>
        <v>2435.4007855716304</v>
      </c>
      <c r="F42" s="216">
        <f t="shared" si="9"/>
        <v>1315.3663438140052</v>
      </c>
      <c r="G42" s="215">
        <f t="shared" si="9"/>
        <v>14.532437658724776</v>
      </c>
      <c r="H42" s="216">
        <f t="shared" si="9"/>
        <v>604.34500794724204</v>
      </c>
      <c r="I42" s="216">
        <f t="shared" si="9"/>
        <v>396.2060720940662</v>
      </c>
      <c r="J42" s="216">
        <f t="shared" si="9"/>
        <v>465.6728827143188</v>
      </c>
      <c r="K42" s="417">
        <f t="shared" si="9"/>
        <v>257.53394686114302</v>
      </c>
      <c r="L42" s="215">
        <f t="shared" si="9"/>
        <v>14.946833828272956</v>
      </c>
      <c r="M42" s="216">
        <f t="shared" si="9"/>
        <v>75.279153697872573</v>
      </c>
      <c r="N42" s="216">
        <f t="shared" si="9"/>
        <v>35.658546488465959</v>
      </c>
      <c r="O42" s="216">
        <f t="shared" si="9"/>
        <v>27.734425046584636</v>
      </c>
      <c r="P42" s="173">
        <f t="shared" si="9"/>
        <v>7.7608440000000005</v>
      </c>
      <c r="Q42" s="173">
        <f t="shared" si="9"/>
        <v>1.8580645161290323</v>
      </c>
      <c r="R42" s="172"/>
    </row>
    <row r="43" spans="1:18">
      <c r="A43" s="162"/>
      <c r="B43" s="162"/>
      <c r="C43" s="162"/>
      <c r="D43" s="162"/>
      <c r="E43" s="163"/>
      <c r="F43" s="162"/>
      <c r="G43" s="163"/>
      <c r="H43" s="162"/>
      <c r="I43" s="162"/>
      <c r="J43" s="162"/>
      <c r="K43" s="162"/>
      <c r="L43" s="164"/>
      <c r="M43" s="162"/>
      <c r="N43" s="162"/>
      <c r="O43" s="162"/>
      <c r="P43" s="164"/>
      <c r="Q43" s="164"/>
      <c r="R43" s="162"/>
    </row>
  </sheetData>
  <mergeCells count="12">
    <mergeCell ref="N2:Q2"/>
    <mergeCell ref="B36:C36"/>
    <mergeCell ref="H3:O3"/>
    <mergeCell ref="B4:C4"/>
    <mergeCell ref="E3:G3"/>
    <mergeCell ref="B2:L2"/>
    <mergeCell ref="B37:C37"/>
    <mergeCell ref="B38:C38"/>
    <mergeCell ref="B39:C39"/>
    <mergeCell ref="B40:C40"/>
    <mergeCell ref="B42:C42"/>
    <mergeCell ref="B41:C41"/>
  </mergeCells>
  <phoneticPr fontId="25" type="noConversion"/>
  <pageMargins left="0.7" right="0.7" top="0.75" bottom="0.75" header="0.3" footer="0.3"/>
  <pageSetup paperSize="8" orientation="landscape" r:id="rId1"/>
  <ignoredErrors>
    <ignoredError sqref="E36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4F8AB-421F-4664-8006-F647178F4794}">
          <x14:formula1>
            <xm:f>Negozi!$B$5:$B$158</xm:f>
          </x14:formula1>
          <xm:sqref>B2:L2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8AD5-BF9E-446A-9D02-CB456A5CAC79}">
  <sheetPr codeName="Foglio6">
    <tabColor theme="1" tint="0.34998626667073579"/>
  </sheetPr>
  <dimension ref="A1:AJ193"/>
  <sheetViews>
    <sheetView topLeftCell="A13" zoomScaleNormal="100" workbookViewId="0"/>
  </sheetViews>
  <sheetFormatPr defaultRowHeight="13.15" outlineLevelRow="1" outlineLevelCol="1"/>
  <cols>
    <col min="1" max="1" width="5.28515625" customWidth="1" outlineLevel="1"/>
    <col min="2" max="2" width="29.28515625" customWidth="1" outlineLevel="1"/>
    <col min="3" max="3" width="14.28515625" style="45" hidden="1" customWidth="1" outlineLevel="1"/>
    <col min="4" max="4" width="11.7109375" style="45" bestFit="1" customWidth="1" outlineLevel="1"/>
    <col min="5" max="5" width="2.85546875" customWidth="1" outlineLevel="1"/>
    <col min="6" max="6" width="2.28515625" customWidth="1"/>
    <col min="7" max="7" width="5.140625" customWidth="1"/>
    <col min="8" max="8" width="3.140625" customWidth="1" outlineLevel="1"/>
    <col min="9" max="9" width="29.28515625" customWidth="1" outlineLevel="1"/>
    <col min="10" max="10" width="14.28515625" style="45" customWidth="1" outlineLevel="1"/>
    <col min="11" max="11" width="13.7109375" style="45" bestFit="1" customWidth="1" outlineLevel="1"/>
    <col min="12" max="12" width="10.7109375" style="45" bestFit="1" customWidth="1" outlineLevel="1"/>
    <col min="13" max="13" width="2.85546875" customWidth="1" outlineLevel="1"/>
    <col min="14" max="14" width="2" customWidth="1"/>
    <col min="15" max="15" width="3.7109375" customWidth="1" outlineLevel="1"/>
    <col min="16" max="16" width="29.28515625" bestFit="1" customWidth="1" outlineLevel="1"/>
    <col min="17" max="17" width="14.28515625" style="45" hidden="1" customWidth="1" outlineLevel="1"/>
    <col min="18" max="18" width="14.7109375" style="45" bestFit="1" customWidth="1" outlineLevel="1"/>
    <col min="19" max="19" width="3.7109375" customWidth="1" outlineLevel="1"/>
    <col min="20" max="20" width="1.85546875" customWidth="1"/>
    <col min="21" max="21" width="3.7109375" customWidth="1" outlineLevel="1"/>
    <col min="22" max="22" width="29.28515625" bestFit="1" customWidth="1" outlineLevel="1"/>
    <col min="23" max="23" width="10.42578125" style="45" bestFit="1" customWidth="1" outlineLevel="1"/>
    <col min="24" max="24" width="13.7109375" style="45" bestFit="1" customWidth="1" outlineLevel="1"/>
    <col min="25" max="25" width="9.42578125" style="45" bestFit="1" customWidth="1" outlineLevel="1"/>
    <col min="26" max="26" width="12.85546875" style="45" bestFit="1" customWidth="1" outlineLevel="1"/>
    <col min="27" max="27" width="7.140625" style="45" bestFit="1" customWidth="1" outlineLevel="1"/>
    <col min="28" max="28" width="11.5703125" style="45" bestFit="1" customWidth="1" outlineLevel="1"/>
    <col min="29" max="29" width="11.7109375" style="45" bestFit="1" customWidth="1" outlineLevel="1"/>
    <col min="30" max="30" width="9.85546875" style="45" bestFit="1" customWidth="1" outlineLevel="1"/>
    <col min="31" max="31" width="2.42578125" customWidth="1" outlineLevel="1"/>
    <col min="32" max="32" width="2.28515625" customWidth="1"/>
    <col min="33" max="33" width="3.140625" customWidth="1" outlineLevel="1"/>
    <col min="34" max="34" width="29.28515625" customWidth="1" outlineLevel="1"/>
    <col min="35" max="35" width="14.7109375" style="45" bestFit="1" customWidth="1" outlineLevel="1"/>
    <col min="36" max="36" width="2.85546875" customWidth="1" outlineLevel="1"/>
  </cols>
  <sheetData>
    <row r="1" spans="1:36" ht="29.45" customHeight="1" thickBot="1">
      <c r="A1" s="158">
        <v>1</v>
      </c>
      <c r="B1" s="571" t="s">
        <v>257</v>
      </c>
      <c r="C1" s="572"/>
      <c r="D1" s="572"/>
      <c r="E1" s="159"/>
    </row>
    <row r="2" spans="1:36" ht="10.15" customHeight="1"/>
    <row r="3" spans="1:36" ht="29.45" customHeight="1">
      <c r="A3" s="573" t="s">
        <v>212</v>
      </c>
      <c r="B3" s="574"/>
      <c r="C3" s="574"/>
      <c r="D3" s="574"/>
      <c r="E3" s="575"/>
      <c r="H3" s="568" t="s">
        <v>203</v>
      </c>
      <c r="I3" s="569"/>
      <c r="J3" s="569"/>
      <c r="K3" s="569"/>
      <c r="L3" s="569"/>
      <c r="M3" s="570"/>
      <c r="O3" s="565" t="s">
        <v>258</v>
      </c>
      <c r="P3" s="566"/>
      <c r="Q3" s="566"/>
      <c r="R3" s="566"/>
      <c r="S3" s="567"/>
      <c r="U3" s="562" t="s">
        <v>222</v>
      </c>
      <c r="V3" s="563"/>
      <c r="W3" s="563"/>
      <c r="X3" s="563"/>
      <c r="Y3" s="563"/>
      <c r="Z3" s="563"/>
      <c r="AA3" s="563"/>
      <c r="AB3" s="563"/>
      <c r="AC3" s="563"/>
      <c r="AD3" s="563"/>
      <c r="AE3" s="564"/>
      <c r="AG3" s="560" t="s">
        <v>221</v>
      </c>
      <c r="AH3" s="561"/>
      <c r="AI3" s="561"/>
      <c r="AJ3" s="561"/>
    </row>
    <row r="4" spans="1:36" ht="26.45">
      <c r="A4" s="66"/>
      <c r="B4" s="149" t="str">
        <f>CONCATENATE(A1," ",B1," 2026")</f>
        <v>1 Agosto 2026</v>
      </c>
      <c r="C4" s="68" t="s">
        <v>259</v>
      </c>
      <c r="D4" s="68" t="s">
        <v>260</v>
      </c>
      <c r="E4" s="69"/>
      <c r="H4" s="66"/>
      <c r="I4" s="149" t="str">
        <f>B4</f>
        <v>1 Agosto 2026</v>
      </c>
      <c r="J4" s="199" t="s">
        <v>255</v>
      </c>
      <c r="K4" s="68" t="s">
        <v>229</v>
      </c>
      <c r="L4" s="68" t="s">
        <v>261</v>
      </c>
      <c r="M4" s="69"/>
      <c r="O4" s="66"/>
      <c r="P4" s="149" t="str">
        <f>B4</f>
        <v>1 Agosto 2026</v>
      </c>
      <c r="Q4" s="68" t="s">
        <v>259</v>
      </c>
      <c r="R4" s="68" t="s">
        <v>262</v>
      </c>
      <c r="S4" s="69"/>
      <c r="U4" s="66"/>
      <c r="V4" s="149" t="str">
        <f>B4</f>
        <v>1 Agosto 2026</v>
      </c>
      <c r="W4" s="201" t="s">
        <v>225</v>
      </c>
      <c r="X4" s="200" t="s">
        <v>229</v>
      </c>
      <c r="Y4" s="248" t="s">
        <v>232</v>
      </c>
      <c r="Z4" s="200" t="s">
        <v>263</v>
      </c>
      <c r="AA4" s="209" t="s">
        <v>264</v>
      </c>
      <c r="AB4" s="209" t="s">
        <v>265</v>
      </c>
      <c r="AC4" s="209" t="s">
        <v>266</v>
      </c>
      <c r="AD4" s="68" t="s">
        <v>267</v>
      </c>
      <c r="AE4" s="69"/>
      <c r="AG4" s="66"/>
      <c r="AH4" s="149" t="str">
        <f>B4</f>
        <v>1 Agosto 2026</v>
      </c>
      <c r="AI4" s="68" t="s">
        <v>225</v>
      </c>
      <c r="AJ4" s="69"/>
    </row>
    <row r="5" spans="1:36">
      <c r="A5" s="70"/>
      <c r="B5" s="55"/>
      <c r="C5" s="56"/>
      <c r="D5" s="56"/>
      <c r="E5" s="71"/>
      <c r="H5" s="70"/>
      <c r="I5" s="55"/>
      <c r="J5" s="458">
        <v>1.8514999999999999</v>
      </c>
      <c r="K5" s="56"/>
      <c r="L5" s="56"/>
      <c r="M5" s="71"/>
      <c r="O5" s="70"/>
      <c r="P5" s="55"/>
      <c r="Q5" s="56"/>
      <c r="R5" s="56"/>
      <c r="S5" s="71"/>
      <c r="U5" s="70"/>
      <c r="V5" s="55"/>
      <c r="W5" s="203"/>
      <c r="X5" s="202"/>
      <c r="Y5" s="249">
        <f>Screen_Margini!R7</f>
        <v>1.8082</v>
      </c>
      <c r="Z5" s="208">
        <v>0.65</v>
      </c>
      <c r="AA5" s="210"/>
      <c r="AB5" s="210">
        <v>0.19</v>
      </c>
      <c r="AC5" s="210">
        <v>0.09</v>
      </c>
      <c r="AD5" s="153">
        <v>7.0000000000000007E-2</v>
      </c>
      <c r="AE5" s="71"/>
      <c r="AG5" s="70"/>
      <c r="AH5" s="55"/>
      <c r="AI5" s="56"/>
      <c r="AJ5" s="71"/>
    </row>
    <row r="6" spans="1:36" s="63" customFormat="1">
      <c r="A6" s="87"/>
      <c r="B6" s="88" t="s">
        <v>268</v>
      </c>
      <c r="C6" s="89">
        <f>SUM(C8:C23)</f>
        <v>4250.2430880000002</v>
      </c>
      <c r="D6" s="89">
        <f>SUM(D8:D23)</f>
        <v>141.67476960000002</v>
      </c>
      <c r="E6" s="90"/>
      <c r="H6" s="87"/>
      <c r="I6" s="88" t="s">
        <v>268</v>
      </c>
      <c r="J6" s="198">
        <f>SUM(J8:J23)</f>
        <v>63998.689422793672</v>
      </c>
      <c r="K6" s="198">
        <f>SUM(K8:K23)</f>
        <v>34565.859801670907</v>
      </c>
      <c r="L6" s="92">
        <f>SUM(L8:L23)</f>
        <v>376.44861937212517</v>
      </c>
      <c r="M6" s="90"/>
      <c r="O6" s="87"/>
      <c r="P6" s="88" t="s">
        <v>268</v>
      </c>
      <c r="Q6" s="89">
        <f>SUM(Q8:Q23)</f>
        <v>838.80000000000007</v>
      </c>
      <c r="R6" s="89">
        <f>SUM(R8:R23)</f>
        <v>27.960000000000008</v>
      </c>
      <c r="S6" s="90"/>
      <c r="U6" s="87"/>
      <c r="V6" s="88" t="s">
        <v>268</v>
      </c>
      <c r="W6" s="204">
        <f t="shared" ref="W6:AD6" si="0">SUM(W8:W23)</f>
        <v>13310.518179787721</v>
      </c>
      <c r="X6" s="420">
        <f t="shared" si="0"/>
        <v>8726.3203239874147</v>
      </c>
      <c r="Y6" s="250">
        <f t="shared" si="0"/>
        <v>10256.306066392126</v>
      </c>
      <c r="Z6" s="420">
        <f t="shared" si="0"/>
        <v>5672.1082105918194</v>
      </c>
      <c r="AA6" s="256">
        <f t="shared" si="0"/>
        <v>329.19954791595001</v>
      </c>
      <c r="AB6" s="250">
        <f t="shared" si="0"/>
        <v>1658.0008615576082</v>
      </c>
      <c r="AC6" s="250">
        <f t="shared" si="0"/>
        <v>785.36882915886702</v>
      </c>
      <c r="AD6" s="198">
        <f t="shared" si="0"/>
        <v>610.84242267911907</v>
      </c>
      <c r="AE6" s="154"/>
      <c r="AG6" s="87"/>
      <c r="AH6" s="88" t="s">
        <v>268</v>
      </c>
      <c r="AI6" s="198">
        <f>SUM(AI8:AI23)</f>
        <v>955641.70946323813</v>
      </c>
      <c r="AJ6" s="90"/>
    </row>
    <row r="7" spans="1:36" hidden="1" outlineLevel="1">
      <c r="A7" s="70"/>
      <c r="B7" s="55"/>
      <c r="C7" s="56"/>
      <c r="D7" s="56"/>
      <c r="E7" s="71"/>
      <c r="H7" s="70"/>
      <c r="I7" s="55"/>
      <c r="J7" s="398"/>
      <c r="K7" s="398"/>
      <c r="L7" s="56"/>
      <c r="M7" s="71"/>
      <c r="O7" s="70"/>
      <c r="P7" s="55"/>
      <c r="Q7" s="56"/>
      <c r="R7" s="56"/>
      <c r="S7" s="71"/>
      <c r="U7" s="70"/>
      <c r="V7" s="55"/>
      <c r="W7" s="205"/>
      <c r="X7" s="421"/>
      <c r="Y7" s="251"/>
      <c r="Z7" s="421"/>
      <c r="AA7" s="211"/>
      <c r="AB7" s="431"/>
      <c r="AC7" s="431"/>
      <c r="AD7" s="398"/>
      <c r="AE7" s="71"/>
      <c r="AG7" s="70"/>
      <c r="AH7" s="55"/>
      <c r="AI7" s="398"/>
      <c r="AJ7" s="71"/>
    </row>
    <row r="8" spans="1:36" hidden="1" outlineLevel="1">
      <c r="A8" s="70"/>
      <c r="B8" s="57" t="s">
        <v>29</v>
      </c>
      <c r="C8" s="59">
        <f>IFERROR(VLOOKUP($B8,'BDGT McAfee'!$AZ$6:$BD$190,4,0),0)</f>
        <v>358.34853599999997</v>
      </c>
      <c r="D8" s="59">
        <f t="shared" ref="D8:D23" si="1">C8/30</f>
        <v>11.944951199999998</v>
      </c>
      <c r="E8" s="113"/>
      <c r="H8" s="70"/>
      <c r="I8" s="57" t="s">
        <v>29</v>
      </c>
      <c r="J8" s="400">
        <f t="shared" ref="J8:J23" si="2">K8*$J$5</f>
        <v>5792.7145935556291</v>
      </c>
      <c r="K8" s="400">
        <f>IFERROR(VLOOKUP($B8,'BDGT Polizze MTD'!$A$3:$AF$175,Interprete_Date!$B$17,0),0)</f>
        <v>3128.6603259819763</v>
      </c>
      <c r="L8" s="190">
        <f>IFERROR((AI8*Kerb_Realtime!$CD$3/Kerb_Realtime!$CE$3),0)</f>
        <v>32.327846213555198</v>
      </c>
      <c r="M8" s="71"/>
      <c r="O8" s="70"/>
      <c r="P8" s="57" t="s">
        <v>29</v>
      </c>
      <c r="Q8" s="59">
        <f>IFERROR(VLOOKUP($B8,'BDGT Office'!$C$3:$F$180,3,0),0)</f>
        <v>55.2</v>
      </c>
      <c r="R8" s="112">
        <f t="shared" ref="R8:R23" si="3">Q8/30</f>
        <v>1.84</v>
      </c>
      <c r="S8" s="71"/>
      <c r="U8" s="70"/>
      <c r="V8" s="57" t="s">
        <v>29</v>
      </c>
      <c r="W8" s="206">
        <f t="shared" ref="W8" si="4">(Y8-Z8)+X8</f>
        <v>1344.372964071227</v>
      </c>
      <c r="X8" s="422">
        <f>IFERROR(VLOOKUP($B8,'BDGT MW Services MTD'!$A$3:$AF$174,Interprete_Date!$B$17,0),0)</f>
        <v>881.36532033804292</v>
      </c>
      <c r="Y8" s="251">
        <f t="shared" ref="Y8" si="5">Z8*$Y$5</f>
        <v>1035.895101952912</v>
      </c>
      <c r="Z8" s="422">
        <f t="shared" ref="Z8" si="6">X8*Z$5</f>
        <v>572.88745821972793</v>
      </c>
      <c r="AA8" s="257">
        <f>Z8/Screen_Margini!$G$17</f>
        <v>33.249417192091002</v>
      </c>
      <c r="AB8" s="251">
        <f t="shared" ref="AB8" si="7">X8*AB$5</f>
        <v>167.45941086422815</v>
      </c>
      <c r="AC8" s="251">
        <f t="shared" ref="AC8" si="8">X8*AC$5</f>
        <v>79.322878830423861</v>
      </c>
      <c r="AD8" s="400">
        <f t="shared" ref="AD8" si="9">X8*AD$5</f>
        <v>61.695572423663009</v>
      </c>
      <c r="AE8" s="71"/>
      <c r="AF8" s="155"/>
      <c r="AG8" s="70"/>
      <c r="AH8" s="57" t="s">
        <v>29</v>
      </c>
      <c r="AI8" s="400">
        <f>IFERROR(VLOOKUP($B8,'FCST Sales'!$A$3:$AG$180,Interprete_Date!$B$17,0),0)</f>
        <v>82066.546744982261</v>
      </c>
      <c r="AJ8" s="71"/>
    </row>
    <row r="9" spans="1:36" ht="13.15" hidden="1" customHeight="1" outlineLevel="1">
      <c r="A9" s="70"/>
      <c r="B9" s="57" t="s">
        <v>39</v>
      </c>
      <c r="C9" s="59">
        <f>IFERROR(VLOOKUP($B9,'BDGT McAfee'!$AZ$6:$BD$190,4,0),0)</f>
        <v>226.414188</v>
      </c>
      <c r="D9" s="59">
        <f t="shared" si="1"/>
        <v>7.5471395999999995</v>
      </c>
      <c r="E9" s="113"/>
      <c r="H9" s="70"/>
      <c r="I9" s="57" t="s">
        <v>39</v>
      </c>
      <c r="J9" s="400">
        <f t="shared" si="2"/>
        <v>3440.5339317752168</v>
      </c>
      <c r="K9" s="400">
        <f>IFERROR(VLOOKUP($B9,'BDGT Polizze MTD'!$A$3:$AF$175,Interprete_Date!$B$17,0),0)</f>
        <v>1858.2413890225314</v>
      </c>
      <c r="L9" s="190">
        <f>IFERROR((AI9*Kerb_Realtime!$CD$3/Kerb_Realtime!$CE$3),0)</f>
        <v>20.749607523763</v>
      </c>
      <c r="M9" s="71"/>
      <c r="O9" s="70"/>
      <c r="P9" s="57" t="s">
        <v>39</v>
      </c>
      <c r="Q9" s="59">
        <f>IFERROR(VLOOKUP($B9,'BDGT Office'!$C$3:$F$180,3,0),0)</f>
        <v>36</v>
      </c>
      <c r="R9" s="112">
        <f t="shared" si="3"/>
        <v>1.2</v>
      </c>
      <c r="S9" s="71"/>
      <c r="U9" s="70"/>
      <c r="V9" s="57" t="s">
        <v>39</v>
      </c>
      <c r="W9" s="206">
        <f t="shared" ref="W9:W23" si="10">(Y9-Z9)+X9</f>
        <v>812.35535859299921</v>
      </c>
      <c r="X9" s="422">
        <f>IFERROR(VLOOKUP($B9,'BDGT MW Services MTD'!$A$3:$AF$174,Interprete_Date!$B$17,0),0)</f>
        <v>532.57679229609278</v>
      </c>
      <c r="Y9" s="251">
        <f t="shared" ref="Y9:Y23" si="11">Z9*$Y$5</f>
        <v>625.95348128936678</v>
      </c>
      <c r="Z9" s="422">
        <f t="shared" ref="Z9:Z23" si="12">X9*Z$5</f>
        <v>346.17491499246034</v>
      </c>
      <c r="AA9" s="257">
        <f>Z9/Screen_Margini!$G$17</f>
        <v>20.091405397124802</v>
      </c>
      <c r="AB9" s="251">
        <f t="shared" ref="AB9:AB23" si="13">X9*AB$5</f>
        <v>101.18959053625763</v>
      </c>
      <c r="AC9" s="251">
        <f t="shared" ref="AC9:AC23" si="14">X9*AC$5</f>
        <v>47.931911306648345</v>
      </c>
      <c r="AD9" s="400">
        <f t="shared" ref="AD9:AD23" si="15">X9*AD$5</f>
        <v>37.280375460726496</v>
      </c>
      <c r="AE9" s="71"/>
      <c r="AG9" s="70"/>
      <c r="AH9" s="57" t="s">
        <v>39</v>
      </c>
      <c r="AI9" s="400">
        <f>IFERROR(VLOOKUP($B9,'FCST Sales'!$A$3:$AG$180,Interprete_Date!$B$17,0),0)</f>
        <v>52674.360813895502</v>
      </c>
      <c r="AJ9" s="71"/>
    </row>
    <row r="10" spans="1:36" hidden="1" outlineLevel="1">
      <c r="A10" s="70"/>
      <c r="B10" s="57" t="s">
        <v>40</v>
      </c>
      <c r="C10" s="59">
        <f>IFERROR(VLOOKUP($B10,'BDGT McAfee'!$AZ$6:$BD$190,4,0),0)</f>
        <v>297.78021000000001</v>
      </c>
      <c r="D10" s="59">
        <f t="shared" si="1"/>
        <v>9.9260070000000002</v>
      </c>
      <c r="E10" s="113"/>
      <c r="H10" s="70"/>
      <c r="I10" s="57" t="s">
        <v>40</v>
      </c>
      <c r="J10" s="400">
        <f t="shared" si="2"/>
        <v>4540.052803725147</v>
      </c>
      <c r="K10" s="400">
        <f>IFERROR(VLOOKUP($B10,'BDGT Polizze MTD'!$A$3:$AF$175,Interprete_Date!$B$17,0),0)</f>
        <v>2452.0944119498499</v>
      </c>
      <c r="L10" s="190">
        <f>IFERROR((AI10*Kerb_Realtime!$CD$3/Kerb_Realtime!$CE$3),0)</f>
        <v>27.091245707617674</v>
      </c>
      <c r="M10" s="71"/>
      <c r="O10" s="70"/>
      <c r="P10" s="57" t="s">
        <v>40</v>
      </c>
      <c r="Q10" s="59">
        <f>IFERROR(VLOOKUP($B10,'BDGT Office'!$C$3:$F$180,3,0),0)</f>
        <v>30</v>
      </c>
      <c r="R10" s="112">
        <f t="shared" si="3"/>
        <v>1</v>
      </c>
      <c r="S10" s="71"/>
      <c r="U10" s="70"/>
      <c r="V10" s="57" t="s">
        <v>40</v>
      </c>
      <c r="W10" s="206">
        <f t="shared" si="10"/>
        <v>819.37813449454814</v>
      </c>
      <c r="X10" s="422">
        <f>IFERROR(VLOOKUP($B10,'BDGT MW Services MTD'!$A$3:$AF$174,Interprete_Date!$B$17,0),0)</f>
        <v>537.18089495030461</v>
      </c>
      <c r="Y10" s="251">
        <f t="shared" si="11"/>
        <v>631.36482126194153</v>
      </c>
      <c r="Z10" s="422">
        <f t="shared" si="12"/>
        <v>349.167581717698</v>
      </c>
      <c r="AA10" s="257">
        <f>Z10/Screen_Margini!$G$17</f>
        <v>20.26509470212989</v>
      </c>
      <c r="AB10" s="251">
        <f t="shared" si="13"/>
        <v>102.06437004055788</v>
      </c>
      <c r="AC10" s="251">
        <f t="shared" si="14"/>
        <v>48.346280545527414</v>
      </c>
      <c r="AD10" s="400">
        <f t="shared" si="15"/>
        <v>37.602662646521324</v>
      </c>
      <c r="AE10" s="71"/>
      <c r="AG10" s="70"/>
      <c r="AH10" s="57" t="s">
        <v>40</v>
      </c>
      <c r="AI10" s="400">
        <f>IFERROR(VLOOKUP($B10,'FCST Sales'!$A$3:$AG$180,Interprete_Date!$B$17,0),0)</f>
        <v>68773.062317766584</v>
      </c>
      <c r="AJ10" s="71"/>
    </row>
    <row r="11" spans="1:36" hidden="1" outlineLevel="1">
      <c r="A11" s="70"/>
      <c r="B11" s="57" t="s">
        <v>48</v>
      </c>
      <c r="C11" s="59">
        <f>IFERROR(VLOOKUP($B11,'BDGT McAfee'!$AZ$6:$BD$190,4,0),0)</f>
        <v>191.32167600000002</v>
      </c>
      <c r="D11" s="59">
        <f t="shared" si="1"/>
        <v>6.3773892000000005</v>
      </c>
      <c r="E11" s="113"/>
      <c r="H11" s="70"/>
      <c r="I11" s="57" t="s">
        <v>48</v>
      </c>
      <c r="J11" s="400">
        <f t="shared" si="2"/>
        <v>2868.0836815002749</v>
      </c>
      <c r="K11" s="400">
        <f>IFERROR(VLOOKUP($B11,'BDGT Polizze MTD'!$A$3:$AF$175,Interprete_Date!$B$17,0),0)</f>
        <v>1549.0595093169188</v>
      </c>
      <c r="L11" s="190">
        <f>IFERROR((AI11*Kerb_Realtime!$CD$3/Kerb_Realtime!$CE$3),0)</f>
        <v>16.598750607801005</v>
      </c>
      <c r="M11" s="71"/>
      <c r="O11" s="70"/>
      <c r="P11" s="57" t="s">
        <v>48</v>
      </c>
      <c r="Q11" s="59">
        <f>IFERROR(VLOOKUP($B11,'BDGT Office'!$C$3:$F$180,3,0),0)</f>
        <v>46.8</v>
      </c>
      <c r="R11" s="112">
        <f t="shared" si="3"/>
        <v>1.5599999999999998</v>
      </c>
      <c r="S11" s="71"/>
      <c r="U11" s="70"/>
      <c r="V11" s="57" t="s">
        <v>48</v>
      </c>
      <c r="W11" s="206">
        <f t="shared" si="10"/>
        <v>690.26305970495093</v>
      </c>
      <c r="X11" s="422">
        <f>IFERROR(VLOOKUP($B11,'BDGT MW Services MTD'!$A$3:$AF$174,Interprete_Date!$B$17,0),0)</f>
        <v>452.53358925934117</v>
      </c>
      <c r="Y11" s="251">
        <f t="shared" si="11"/>
        <v>531.87630346418155</v>
      </c>
      <c r="Z11" s="422">
        <f t="shared" si="12"/>
        <v>294.14683301857178</v>
      </c>
      <c r="AA11" s="257">
        <f>Z11/Screen_Margini!$G$17</f>
        <v>17.071783692314089</v>
      </c>
      <c r="AB11" s="251">
        <f t="shared" si="13"/>
        <v>85.981381959274827</v>
      </c>
      <c r="AC11" s="251">
        <f t="shared" si="14"/>
        <v>40.728023033340705</v>
      </c>
      <c r="AD11" s="400">
        <f t="shared" si="15"/>
        <v>31.677351248153887</v>
      </c>
      <c r="AE11" s="71"/>
      <c r="AG11" s="70"/>
      <c r="AH11" s="57" t="s">
        <v>48</v>
      </c>
      <c r="AI11" s="400">
        <f>IFERROR(VLOOKUP($B11,'FCST Sales'!$A$3:$AG$180,Interprete_Date!$B$17,0),0)</f>
        <v>42137.114042946261</v>
      </c>
      <c r="AJ11" s="71"/>
    </row>
    <row r="12" spans="1:36" hidden="1" outlineLevel="1">
      <c r="A12" s="70"/>
      <c r="B12" s="57" t="s">
        <v>53</v>
      </c>
      <c r="C12" s="59">
        <f>IFERROR(VLOOKUP($B12,'BDGT McAfee'!$AZ$6:$BD$190,4,0),0)</f>
        <v>269.26754400000004</v>
      </c>
      <c r="D12" s="59">
        <f t="shared" si="1"/>
        <v>8.9755848000000018</v>
      </c>
      <c r="E12" s="113"/>
      <c r="H12" s="70"/>
      <c r="I12" s="57" t="s">
        <v>53</v>
      </c>
      <c r="J12" s="400">
        <f t="shared" si="2"/>
        <v>4216.1448781063591</v>
      </c>
      <c r="K12" s="400">
        <f>IFERROR(VLOOKUP($B12,'BDGT Polizze MTD'!$A$3:$AF$175,Interprete_Date!$B$17,0),0)</f>
        <v>2277.1508928470748</v>
      </c>
      <c r="L12" s="190">
        <f>IFERROR((AI12*Kerb_Realtime!$CD$3/Kerb_Realtime!$CE$3),0)</f>
        <v>25.158434839000854</v>
      </c>
      <c r="M12" s="71"/>
      <c r="O12" s="70"/>
      <c r="P12" s="57" t="s">
        <v>53</v>
      </c>
      <c r="Q12" s="59">
        <f>IFERROR(VLOOKUP($B12,'BDGT Office'!$C$3:$F$180,3,0),0)</f>
        <v>54</v>
      </c>
      <c r="R12" s="112">
        <f t="shared" si="3"/>
        <v>1.8</v>
      </c>
      <c r="S12" s="71"/>
      <c r="U12" s="70"/>
      <c r="V12" s="57" t="s">
        <v>53</v>
      </c>
      <c r="W12" s="206">
        <f t="shared" si="10"/>
        <v>836.51815533623039</v>
      </c>
      <c r="X12" s="422">
        <f>IFERROR(VLOOKUP($B12,'BDGT MW Services MTD'!$A$3:$AF$174,Interprete_Date!$B$17,0),0)</f>
        <v>548.41782128210309</v>
      </c>
      <c r="Y12" s="251">
        <f t="shared" si="11"/>
        <v>644.57191788749435</v>
      </c>
      <c r="Z12" s="422">
        <f t="shared" si="12"/>
        <v>356.47158383336705</v>
      </c>
      <c r="AA12" s="257">
        <f>Z12/Screen_Margini!$G$17</f>
        <v>20.689006606695706</v>
      </c>
      <c r="AB12" s="251">
        <f t="shared" si="13"/>
        <v>104.19938604359959</v>
      </c>
      <c r="AC12" s="251">
        <f t="shared" si="14"/>
        <v>49.357603915389276</v>
      </c>
      <c r="AD12" s="400">
        <f t="shared" si="15"/>
        <v>38.38924748974722</v>
      </c>
      <c r="AE12" s="71"/>
      <c r="AG12" s="70"/>
      <c r="AH12" s="57" t="s">
        <v>53</v>
      </c>
      <c r="AI12" s="400">
        <f>IFERROR(VLOOKUP($B12,'FCST Sales'!$A$3:$AG$180,Interprete_Date!$B$17,0),0)</f>
        <v>63866.483869863594</v>
      </c>
      <c r="AJ12" s="71"/>
    </row>
    <row r="13" spans="1:36" hidden="1" outlineLevel="1">
      <c r="A13" s="70"/>
      <c r="B13" s="57" t="s">
        <v>95</v>
      </c>
      <c r="C13" s="59">
        <f>IFERROR(VLOOKUP($B13,'BDGT McAfee'!$AZ$6:$BD$190,4,0),0)</f>
        <v>533.47366799999998</v>
      </c>
      <c r="D13" s="59">
        <f t="shared" si="1"/>
        <v>17.782455599999999</v>
      </c>
      <c r="E13" s="113"/>
      <c r="H13" s="70"/>
      <c r="I13" s="57" t="s">
        <v>95</v>
      </c>
      <c r="J13" s="400">
        <f t="shared" si="2"/>
        <v>8387.6109977531178</v>
      </c>
      <c r="K13" s="400">
        <f>IFERROR(VLOOKUP($B13,'BDGT Polizze MTD'!$A$3:$AF$175,Interprete_Date!$B$17,0),0)</f>
        <v>4530.170671214215</v>
      </c>
      <c r="L13" s="190">
        <f>IFERROR((AI13*Kerb_Realtime!$CD$3/Kerb_Realtime!$CE$3),0)</f>
        <v>50.585062867707848</v>
      </c>
      <c r="M13" s="71"/>
      <c r="O13" s="70"/>
      <c r="P13" s="57" t="s">
        <v>95</v>
      </c>
      <c r="Q13" s="59">
        <f>IFERROR(VLOOKUP($B13,'BDGT Office'!$C$3:$F$180,3,0),0)</f>
        <v>105.6</v>
      </c>
      <c r="R13" s="112">
        <f t="shared" si="3"/>
        <v>3.52</v>
      </c>
      <c r="S13" s="71"/>
      <c r="U13" s="70"/>
      <c r="V13" s="57" t="s">
        <v>95</v>
      </c>
      <c r="W13" s="206">
        <f t="shared" si="10"/>
        <v>1646.1236033944615</v>
      </c>
      <c r="X13" s="422">
        <f>IFERROR(VLOOKUP($B13,'BDGT MW Services MTD'!$A$3:$AF$174,Interprete_Date!$B$17,0),0)</f>
        <v>1079.191783675966</v>
      </c>
      <c r="Y13" s="251">
        <f t="shared" si="11"/>
        <v>1268.4064791078733</v>
      </c>
      <c r="Z13" s="422">
        <f t="shared" si="12"/>
        <v>701.47465938937796</v>
      </c>
      <c r="AA13" s="257">
        <f>Z13/Screen_Margini!$G$17</f>
        <v>40.712400428866971</v>
      </c>
      <c r="AB13" s="251">
        <f t="shared" si="13"/>
        <v>205.04643889843354</v>
      </c>
      <c r="AC13" s="251">
        <f t="shared" si="14"/>
        <v>97.127260530836935</v>
      </c>
      <c r="AD13" s="400">
        <f t="shared" si="15"/>
        <v>75.543424857317632</v>
      </c>
      <c r="AE13" s="71"/>
      <c r="AG13" s="70"/>
      <c r="AH13" s="57" t="s">
        <v>95</v>
      </c>
      <c r="AI13" s="400">
        <f>IFERROR(VLOOKUP($B13,'FCST Sales'!$A$3:$AG$180,Interprete_Date!$B$17,0),0)</f>
        <v>128413.79530845262</v>
      </c>
      <c r="AJ13" s="71"/>
    </row>
    <row r="14" spans="1:36" hidden="1" outlineLevel="1">
      <c r="A14" s="70"/>
      <c r="B14" s="57" t="s">
        <v>96</v>
      </c>
      <c r="C14" s="59">
        <f>IFERROR(VLOOKUP($B14,'BDGT McAfee'!$AZ$6:$BD$190,4,0),0)</f>
        <v>267.74911800000001</v>
      </c>
      <c r="D14" s="59">
        <f t="shared" si="1"/>
        <v>8.9249706</v>
      </c>
      <c r="E14" s="113"/>
      <c r="H14" s="70"/>
      <c r="I14" s="57" t="s">
        <v>96</v>
      </c>
      <c r="J14" s="400">
        <f t="shared" si="2"/>
        <v>4904.9914823557692</v>
      </c>
      <c r="K14" s="400">
        <f>IFERROR(VLOOKUP($B14,'BDGT Polizze MTD'!$A$3:$AF$175,Interprete_Date!$B$17,0),0)</f>
        <v>2649.1987482342802</v>
      </c>
      <c r="L14" s="190">
        <f>IFERROR((AI14*Kerb_Realtime!$CD$3/Kerb_Realtime!$CE$3),0)</f>
        <v>29.581643241836503</v>
      </c>
      <c r="M14" s="71"/>
      <c r="O14" s="70"/>
      <c r="P14" s="57" t="s">
        <v>96</v>
      </c>
      <c r="Q14" s="59">
        <f>IFERROR(VLOOKUP($B14,'BDGT Office'!$C$3:$F$180,3,0),0)</f>
        <v>74.400000000000006</v>
      </c>
      <c r="R14" s="112">
        <f t="shared" si="3"/>
        <v>2.48</v>
      </c>
      <c r="S14" s="71"/>
      <c r="U14" s="70"/>
      <c r="V14" s="57" t="s">
        <v>96</v>
      </c>
      <c r="W14" s="206">
        <f t="shared" si="10"/>
        <v>885.19110742153725</v>
      </c>
      <c r="X14" s="422">
        <f>IFERROR(VLOOKUP($B14,'BDGT MW Services MTD'!$A$3:$AF$174,Interprete_Date!$B$17,0),0)</f>
        <v>580.32760610591629</v>
      </c>
      <c r="Y14" s="251">
        <f t="shared" si="11"/>
        <v>682.07644528446656</v>
      </c>
      <c r="Z14" s="422">
        <f t="shared" si="12"/>
        <v>377.21294396884559</v>
      </c>
      <c r="AA14" s="257">
        <f>Z14/Screen_Margini!$G$17</f>
        <v>21.892799998191851</v>
      </c>
      <c r="AB14" s="251">
        <f t="shared" si="13"/>
        <v>110.2622451601241</v>
      </c>
      <c r="AC14" s="251">
        <f t="shared" si="14"/>
        <v>52.229484549532465</v>
      </c>
      <c r="AD14" s="400">
        <f t="shared" si="15"/>
        <v>40.622932427414142</v>
      </c>
      <c r="AE14" s="71"/>
      <c r="AG14" s="70"/>
      <c r="AH14" s="57" t="s">
        <v>96</v>
      </c>
      <c r="AI14" s="400">
        <f>IFERROR(VLOOKUP($B14,'FCST Sales'!$A$3:$AG$180,Interprete_Date!$B$17,0),0)</f>
        <v>75095.114343919238</v>
      </c>
      <c r="AJ14" s="71"/>
    </row>
    <row r="15" spans="1:36" hidden="1" outlineLevel="1">
      <c r="A15" s="70"/>
      <c r="B15" s="57" t="s">
        <v>97</v>
      </c>
      <c r="C15" s="59">
        <f>IFERROR(VLOOKUP($B15,'BDGT McAfee'!$AZ$6:$BD$190,4,0),0)</f>
        <v>240.08002200000004</v>
      </c>
      <c r="D15" s="59">
        <f t="shared" si="1"/>
        <v>8.0026674000000018</v>
      </c>
      <c r="E15" s="113"/>
      <c r="H15" s="70"/>
      <c r="I15" s="57" t="s">
        <v>97</v>
      </c>
      <c r="J15" s="400">
        <f t="shared" si="2"/>
        <v>3631.6878362776947</v>
      </c>
      <c r="K15" s="400">
        <f>IFERROR(VLOOKUP($B15,'BDGT Polizze MTD'!$A$3:$AF$175,Interprete_Date!$B$17,0),0)</f>
        <v>1961.4841135715337</v>
      </c>
      <c r="L15" s="190">
        <f>IFERROR((AI15*Kerb_Realtime!$CD$3/Kerb_Realtime!$CE$3),0)</f>
        <v>20.596283508727584</v>
      </c>
      <c r="M15" s="71"/>
      <c r="O15" s="70"/>
      <c r="P15" s="57" t="s">
        <v>97</v>
      </c>
      <c r="Q15" s="59">
        <f>IFERROR(VLOOKUP($B15,'BDGT Office'!$C$3:$F$180,3,0),0)</f>
        <v>31.2</v>
      </c>
      <c r="R15" s="112">
        <f t="shared" si="3"/>
        <v>1.04</v>
      </c>
      <c r="S15" s="71"/>
      <c r="U15" s="70"/>
      <c r="V15" s="57" t="s">
        <v>97</v>
      </c>
      <c r="W15" s="206">
        <f t="shared" si="10"/>
        <v>745.4321494418316</v>
      </c>
      <c r="X15" s="422">
        <f>IFERROR(VLOOKUP($B15,'BDGT MW Services MTD'!$A$3:$AF$174,Interprete_Date!$B$17,0),0)</f>
        <v>488.70221489240464</v>
      </c>
      <c r="Y15" s="251">
        <f t="shared" si="11"/>
        <v>574.38637422949</v>
      </c>
      <c r="Z15" s="422">
        <f t="shared" si="12"/>
        <v>317.65643968006304</v>
      </c>
      <c r="AA15" s="257">
        <f>Z15/Screen_Margini!$G$17</f>
        <v>18.436241420781371</v>
      </c>
      <c r="AB15" s="251">
        <f t="shared" si="13"/>
        <v>92.853420829556882</v>
      </c>
      <c r="AC15" s="251">
        <f t="shared" si="14"/>
        <v>43.983199340316418</v>
      </c>
      <c r="AD15" s="400">
        <f t="shared" si="15"/>
        <v>34.209155042468325</v>
      </c>
      <c r="AE15" s="71"/>
      <c r="AG15" s="70"/>
      <c r="AH15" s="57" t="s">
        <v>97</v>
      </c>
      <c r="AI15" s="400">
        <f>IFERROR(VLOOKUP($B15,'FCST Sales'!$A$3:$AG$180,Interprete_Date!$B$17,0),0)</f>
        <v>52285.136850012736</v>
      </c>
      <c r="AJ15" s="71"/>
    </row>
    <row r="16" spans="1:36" hidden="1" outlineLevel="1">
      <c r="A16" s="70"/>
      <c r="B16" s="57" t="s">
        <v>98</v>
      </c>
      <c r="C16" s="59">
        <f>IFERROR(VLOOKUP($B16,'BDGT McAfee'!$AZ$6:$BD$190,4,0),0)</f>
        <v>241.26101999999997</v>
      </c>
      <c r="D16" s="59">
        <f t="shared" si="1"/>
        <v>8.0420339999999992</v>
      </c>
      <c r="E16" s="113"/>
      <c r="H16" s="70"/>
      <c r="I16" s="57" t="s">
        <v>98</v>
      </c>
      <c r="J16" s="400">
        <f t="shared" si="2"/>
        <v>4262.3374877125398</v>
      </c>
      <c r="K16" s="400">
        <f>IFERROR(VLOOKUP($B16,'BDGT Polizze MTD'!$A$3:$AF$175,Interprete_Date!$B$17,0),0)</f>
        <v>2302.0996422968078</v>
      </c>
      <c r="L16" s="190">
        <f>IFERROR((AI16*Kerb_Realtime!$CD$3/Kerb_Realtime!$CE$3),0)</f>
        <v>25.543663902012444</v>
      </c>
      <c r="M16" s="71"/>
      <c r="O16" s="70"/>
      <c r="P16" s="57" t="s">
        <v>98</v>
      </c>
      <c r="Q16" s="59">
        <f>IFERROR(VLOOKUP($B16,'BDGT Office'!$C$3:$F$180,3,0),0)</f>
        <v>73.2</v>
      </c>
      <c r="R16" s="112">
        <f t="shared" si="3"/>
        <v>2.44</v>
      </c>
      <c r="S16" s="71"/>
      <c r="U16" s="70"/>
      <c r="V16" s="57" t="s">
        <v>98</v>
      </c>
      <c r="W16" s="206">
        <f t="shared" si="10"/>
        <v>955.4506251765755</v>
      </c>
      <c r="X16" s="422">
        <f>IFERROR(VLOOKUP($B16,'BDGT MW Services MTD'!$A$3:$AF$174,Interprete_Date!$B$17,0),0)</f>
        <v>626.38945354551174</v>
      </c>
      <c r="Y16" s="251">
        <f t="shared" si="11"/>
        <v>736.21431643564642</v>
      </c>
      <c r="Z16" s="422">
        <f t="shared" si="12"/>
        <v>407.15314480458267</v>
      </c>
      <c r="AA16" s="257">
        <f>Z16/Screen_Margini!$G$17</f>
        <v>23.630478514485354</v>
      </c>
      <c r="AB16" s="251">
        <f t="shared" si="13"/>
        <v>119.01399617364723</v>
      </c>
      <c r="AC16" s="251">
        <f t="shared" si="14"/>
        <v>56.375050819096053</v>
      </c>
      <c r="AD16" s="400">
        <f t="shared" si="15"/>
        <v>43.847261748185829</v>
      </c>
      <c r="AE16" s="71"/>
      <c r="AG16" s="70"/>
      <c r="AH16" s="57" t="s">
        <v>98</v>
      </c>
      <c r="AI16" s="400">
        <f>IFERROR(VLOOKUP($B16,'FCST Sales'!$A$3:$AG$180,Interprete_Date!$B$17,0),0)</f>
        <v>64844.415362680164</v>
      </c>
      <c r="AJ16" s="71"/>
    </row>
    <row r="17" spans="1:36" hidden="1" outlineLevel="1">
      <c r="A17" s="70"/>
      <c r="B17" s="57" t="s">
        <v>99</v>
      </c>
      <c r="C17" s="59">
        <f>IFERROR(VLOOKUP($B17,'BDGT McAfee'!$AZ$6:$BD$190,4,0),0)</f>
        <v>363.91609800000003</v>
      </c>
      <c r="D17" s="59">
        <f t="shared" si="1"/>
        <v>12.130536600000001</v>
      </c>
      <c r="E17" s="113"/>
      <c r="H17" s="70"/>
      <c r="I17" s="57" t="s">
        <v>99</v>
      </c>
      <c r="J17" s="400">
        <f t="shared" si="2"/>
        <v>5852.2673814179861</v>
      </c>
      <c r="K17" s="400">
        <f>IFERROR(VLOOKUP($B17,'BDGT Polizze MTD'!$A$3:$AF$175,Interprete_Date!$B$17,0),0)</f>
        <v>3160.8249427048268</v>
      </c>
      <c r="L17" s="190">
        <f>IFERROR((AI17*Kerb_Realtime!$CD$3/Kerb_Realtime!$CE$3),0)</f>
        <v>35.294597269027307</v>
      </c>
      <c r="M17" s="71"/>
      <c r="O17" s="70"/>
      <c r="P17" s="57" t="s">
        <v>99</v>
      </c>
      <c r="Q17" s="59">
        <f>IFERROR(VLOOKUP($B17,'BDGT Office'!$C$3:$F$180,3,0),0)</f>
        <v>108</v>
      </c>
      <c r="R17" s="112">
        <f t="shared" si="3"/>
        <v>3.6</v>
      </c>
      <c r="S17" s="71"/>
      <c r="U17" s="70"/>
      <c r="V17" s="57" t="s">
        <v>99</v>
      </c>
      <c r="W17" s="206">
        <f t="shared" si="10"/>
        <v>1320.1504075088039</v>
      </c>
      <c r="X17" s="422">
        <f>IFERROR(VLOOKUP($B17,'BDGT MW Services MTD'!$A$3:$AF$174,Interprete_Date!$B$17,0),0)</f>
        <v>865.48511306327407</v>
      </c>
      <c r="Y17" s="251">
        <f t="shared" si="11"/>
        <v>1017.2306179366581</v>
      </c>
      <c r="Z17" s="422">
        <f t="shared" si="12"/>
        <v>562.5653234911282</v>
      </c>
      <c r="AA17" s="257">
        <f>Z17/Screen_Margini!$G$17</f>
        <v>32.6503379855559</v>
      </c>
      <c r="AB17" s="251">
        <f t="shared" si="13"/>
        <v>164.44217148202208</v>
      </c>
      <c r="AC17" s="251">
        <f t="shared" si="14"/>
        <v>77.893660175694663</v>
      </c>
      <c r="AD17" s="400">
        <f t="shared" si="15"/>
        <v>60.583957914429192</v>
      </c>
      <c r="AE17" s="71"/>
      <c r="AG17" s="70"/>
      <c r="AH17" s="57" t="s">
        <v>99</v>
      </c>
      <c r="AI17" s="400">
        <f>IFERROR(VLOOKUP($B17,'FCST Sales'!$A$3:$AG$180,Interprete_Date!$B$17,0),0)</f>
        <v>89597.856210087892</v>
      </c>
      <c r="AJ17" s="71"/>
    </row>
    <row r="18" spans="1:36" hidden="1" outlineLevel="1">
      <c r="A18" s="70"/>
      <c r="B18" s="57" t="s">
        <v>100</v>
      </c>
      <c r="C18" s="59">
        <f>IFERROR(VLOOKUP($B18,'BDGT McAfee'!$AZ$6:$BD$190,4,0),0)</f>
        <v>136.32091199999999</v>
      </c>
      <c r="D18" s="59">
        <f t="shared" si="1"/>
        <v>4.5440303999999996</v>
      </c>
      <c r="E18" s="113"/>
      <c r="H18" s="70"/>
      <c r="I18" s="57" t="s">
        <v>100</v>
      </c>
      <c r="J18" s="400">
        <f t="shared" si="2"/>
        <v>2023.375819333238</v>
      </c>
      <c r="K18" s="400">
        <f>IFERROR(VLOOKUP($B18,'BDGT Polizze MTD'!$A$3:$AF$175,Interprete_Date!$B$17,0),0)</f>
        <v>1092.8305802501961</v>
      </c>
      <c r="L18" s="190">
        <f>IFERROR((AI18*Kerb_Realtime!$CD$3/Kerb_Realtime!$CE$3),0)</f>
        <v>11.562958665792188</v>
      </c>
      <c r="M18" s="71"/>
      <c r="O18" s="70"/>
      <c r="P18" s="57" t="s">
        <v>100</v>
      </c>
      <c r="Q18" s="59">
        <f>IFERROR(VLOOKUP($B18,'BDGT Office'!$C$3:$F$180,3,0),0)</f>
        <v>43.2</v>
      </c>
      <c r="R18" s="112">
        <f t="shared" si="3"/>
        <v>1.4400000000000002</v>
      </c>
      <c r="S18" s="71"/>
      <c r="U18" s="70"/>
      <c r="V18" s="57" t="s">
        <v>100</v>
      </c>
      <c r="W18" s="206">
        <f t="shared" si="10"/>
        <v>437.18537246689431</v>
      </c>
      <c r="X18" s="422">
        <f>IFERROR(VLOOKUP($B18,'BDGT MW Services MTD'!$A$3:$AF$174,Interprete_Date!$B$17,0),0)</f>
        <v>286.61691074514647</v>
      </c>
      <c r="Y18" s="251">
        <f t="shared" si="11"/>
        <v>336.86945370609305</v>
      </c>
      <c r="Z18" s="422">
        <f t="shared" si="12"/>
        <v>186.30099198434522</v>
      </c>
      <c r="AA18" s="257">
        <f>Z18/Screen_Margini!$G$17</f>
        <v>10.812593847031064</v>
      </c>
      <c r="AB18" s="251">
        <f t="shared" si="13"/>
        <v>54.45721304157783</v>
      </c>
      <c r="AC18" s="251">
        <f t="shared" si="14"/>
        <v>25.795521967063181</v>
      </c>
      <c r="AD18" s="400">
        <f t="shared" si="15"/>
        <v>20.063183752160256</v>
      </c>
      <c r="AE18" s="71"/>
      <c r="AG18" s="70"/>
      <c r="AH18" s="57" t="s">
        <v>100</v>
      </c>
      <c r="AI18" s="400">
        <f>IFERROR(VLOOKUP($B18,'FCST Sales'!$A$3:$AG$180,Interprete_Date!$B$17,0),0)</f>
        <v>29353.396498732451</v>
      </c>
      <c r="AJ18" s="71"/>
    </row>
    <row r="19" spans="1:36" hidden="1" outlineLevel="1">
      <c r="A19" s="70"/>
      <c r="B19" s="57" t="s">
        <v>101</v>
      </c>
      <c r="C19" s="59">
        <f>IFERROR(VLOOKUP($B19,'BDGT McAfee'!$AZ$6:$BD$190,4,0),0)</f>
        <v>290.18808000000001</v>
      </c>
      <c r="D19" s="59">
        <f t="shared" si="1"/>
        <v>9.672936</v>
      </c>
      <c r="E19" s="113"/>
      <c r="H19" s="70"/>
      <c r="I19" s="57" t="s">
        <v>101</v>
      </c>
      <c r="J19" s="400">
        <f t="shared" si="2"/>
        <v>3556.4165130922752</v>
      </c>
      <c r="K19" s="400">
        <f>IFERROR(VLOOKUP($B19,'BDGT Polizze MTD'!$A$3:$AF$175,Interprete_Date!$B$17,0),0)</f>
        <v>1920.8298747460303</v>
      </c>
      <c r="L19" s="190">
        <f>IFERROR((AI19*Kerb_Realtime!$CD$3/Kerb_Realtime!$CE$3),0)</f>
        <v>21.221722396574219</v>
      </c>
      <c r="M19" s="71"/>
      <c r="O19" s="70"/>
      <c r="P19" s="57" t="s">
        <v>101</v>
      </c>
      <c r="Q19" s="59">
        <f>IFERROR(VLOOKUP($B19,'BDGT Office'!$C$3:$F$180,3,0),0)</f>
        <v>31.2</v>
      </c>
      <c r="R19" s="112">
        <f t="shared" si="3"/>
        <v>1.04</v>
      </c>
      <c r="S19" s="71"/>
      <c r="U19" s="70"/>
      <c r="V19" s="57" t="s">
        <v>101</v>
      </c>
      <c r="W19" s="206">
        <f t="shared" si="10"/>
        <v>615.08731891929165</v>
      </c>
      <c r="X19" s="422">
        <f>IFERROR(VLOOKUP($B19,'BDGT MW Services MTD'!$A$3:$AF$174,Interprete_Date!$B$17,0),0)</f>
        <v>403.24868646082598</v>
      </c>
      <c r="Y19" s="251">
        <f t="shared" si="11"/>
        <v>473.95027865800262</v>
      </c>
      <c r="Z19" s="422">
        <f t="shared" si="12"/>
        <v>262.11164619953689</v>
      </c>
      <c r="AA19" s="257">
        <f>Z19/Screen_Margini!$G$17</f>
        <v>15.212515739961514</v>
      </c>
      <c r="AB19" s="251">
        <f t="shared" si="13"/>
        <v>76.617250427556939</v>
      </c>
      <c r="AC19" s="251">
        <f t="shared" si="14"/>
        <v>36.29238178147434</v>
      </c>
      <c r="AD19" s="400">
        <f t="shared" si="15"/>
        <v>28.227408052257822</v>
      </c>
      <c r="AE19" s="71"/>
      <c r="AG19" s="70"/>
      <c r="AH19" s="57" t="s">
        <v>101</v>
      </c>
      <c r="AI19" s="400">
        <f>IFERROR(VLOOKUP($B19,'FCST Sales'!$A$3:$AG$180,Interprete_Date!$B$17,0),0)</f>
        <v>53872.858141017692</v>
      </c>
      <c r="AJ19" s="71"/>
    </row>
    <row r="20" spans="1:36" hidden="1" outlineLevel="1">
      <c r="A20" s="70"/>
      <c r="B20" s="57" t="s">
        <v>102</v>
      </c>
      <c r="C20" s="59">
        <f>IFERROR(VLOOKUP($B20,'BDGT McAfee'!$AZ$6:$BD$190,4,0),0)</f>
        <v>160.44701400000002</v>
      </c>
      <c r="D20" s="59">
        <f t="shared" si="1"/>
        <v>5.3482338000000009</v>
      </c>
      <c r="E20" s="113"/>
      <c r="H20" s="70"/>
      <c r="I20" s="57" t="s">
        <v>102</v>
      </c>
      <c r="J20" s="400">
        <f t="shared" si="2"/>
        <v>2682.677221112976</v>
      </c>
      <c r="K20" s="400">
        <f>IFERROR(VLOOKUP($B20,'BDGT Polizze MTD'!$A$3:$AF$175,Interprete_Date!$B$17,0),0)</f>
        <v>1448.9209943899411</v>
      </c>
      <c r="L20" s="190">
        <f>IFERROR((AI20*Kerb_Realtime!$CD$3/Kerb_Realtime!$CE$3),0)</f>
        <v>15.906984286740423</v>
      </c>
      <c r="M20" s="71"/>
      <c r="O20" s="70"/>
      <c r="P20" s="57" t="s">
        <v>102</v>
      </c>
      <c r="Q20" s="59">
        <f>IFERROR(VLOOKUP($B20,'BDGT Office'!$C$3:$F$180,3,0),0)</f>
        <v>28.8</v>
      </c>
      <c r="R20" s="112">
        <f t="shared" si="3"/>
        <v>0.96000000000000008</v>
      </c>
      <c r="S20" s="71"/>
      <c r="U20" s="70"/>
      <c r="V20" s="57" t="s">
        <v>102</v>
      </c>
      <c r="W20" s="206">
        <f t="shared" si="10"/>
        <v>519.90772717988261</v>
      </c>
      <c r="X20" s="422">
        <f>IFERROR(VLOOKUP($B20,'BDGT MW Services MTD'!$A$3:$AF$174,Interprete_Date!$B$17,0),0)</f>
        <v>340.84934222750655</v>
      </c>
      <c r="Y20" s="251">
        <f t="shared" si="11"/>
        <v>400.61045740025526</v>
      </c>
      <c r="Z20" s="422">
        <f t="shared" si="12"/>
        <v>221.55207244787925</v>
      </c>
      <c r="AA20" s="257">
        <f>Z20/Screen_Margini!$G$17</f>
        <v>12.85850681647587</v>
      </c>
      <c r="AB20" s="251">
        <f t="shared" si="13"/>
        <v>64.76137502322625</v>
      </c>
      <c r="AC20" s="251">
        <f t="shared" si="14"/>
        <v>30.676440800475589</v>
      </c>
      <c r="AD20" s="400">
        <f t="shared" si="15"/>
        <v>23.85945395592546</v>
      </c>
      <c r="AE20" s="71"/>
      <c r="AG20" s="70"/>
      <c r="AH20" s="57" t="s">
        <v>102</v>
      </c>
      <c r="AI20" s="400">
        <f>IFERROR(VLOOKUP($B20,'FCST Sales'!$A$3:$AG$180,Interprete_Date!$B$17,0),0)</f>
        <v>40381.015825053903</v>
      </c>
      <c r="AJ20" s="71"/>
    </row>
    <row r="21" spans="1:36" hidden="1" outlineLevel="1">
      <c r="A21" s="70"/>
      <c r="B21" s="57" t="s">
        <v>155</v>
      </c>
      <c r="C21" s="59">
        <f>IFERROR(VLOOKUP($B21,'BDGT McAfee'!$AZ$6:$BD$190,4,0),0)</f>
        <v>118.77465599999998</v>
      </c>
      <c r="D21" s="59">
        <f t="shared" si="1"/>
        <v>3.9591551999999992</v>
      </c>
      <c r="E21" s="113"/>
      <c r="H21" s="70"/>
      <c r="I21" s="57" t="s">
        <v>155</v>
      </c>
      <c r="J21" s="400">
        <f t="shared" si="2"/>
        <v>1605.0885347938258</v>
      </c>
      <c r="K21" s="400">
        <f>IFERROR(VLOOKUP($B21,'BDGT Polizze MTD'!$A$3:$AF$175,Interprete_Date!$B$17,0),0)</f>
        <v>866.91252216787791</v>
      </c>
      <c r="L21" s="190">
        <f>IFERROR((AI21*Kerb_Realtime!$CD$3/Kerb_Realtime!$CE$3),0)</f>
        <v>9.5778307106127301</v>
      </c>
      <c r="M21" s="71"/>
      <c r="O21" s="70"/>
      <c r="P21" s="57" t="s">
        <v>155</v>
      </c>
      <c r="Q21" s="59">
        <f>IFERROR(VLOOKUP($B21,'BDGT Office'!$C$3:$F$180,3,0),0)</f>
        <v>13.2</v>
      </c>
      <c r="R21" s="112">
        <f t="shared" si="3"/>
        <v>0.44</v>
      </c>
      <c r="S21" s="71"/>
      <c r="U21" s="70"/>
      <c r="V21" s="57" t="s">
        <v>155</v>
      </c>
      <c r="W21" s="206">
        <f t="shared" si="10"/>
        <v>355.04941562912904</v>
      </c>
      <c r="X21" s="422">
        <f>IFERROR(VLOOKUP($B21,'BDGT MW Services MTD'!$A$3:$AF$174,Interprete_Date!$B$17,0),0)</f>
        <v>232.76891926935747</v>
      </c>
      <c r="Y21" s="251">
        <f t="shared" si="11"/>
        <v>273.58029388485392</v>
      </c>
      <c r="Z21" s="422">
        <f t="shared" si="12"/>
        <v>151.29979752508237</v>
      </c>
      <c r="AA21" s="257">
        <f>Z21/Screen_Margini!$G$17</f>
        <v>8.7811838377877169</v>
      </c>
      <c r="AB21" s="251">
        <f t="shared" si="13"/>
        <v>44.226094661177918</v>
      </c>
      <c r="AC21" s="251">
        <f t="shared" si="14"/>
        <v>20.949202734242171</v>
      </c>
      <c r="AD21" s="400">
        <f t="shared" si="15"/>
        <v>16.293824348855026</v>
      </c>
      <c r="AE21" s="71"/>
      <c r="AG21" s="70"/>
      <c r="AH21" s="57" t="s">
        <v>155</v>
      </c>
      <c r="AI21" s="400">
        <f>IFERROR(VLOOKUP($B21,'FCST Sales'!$A$3:$AG$180,Interprete_Date!$B$17,0),0)</f>
        <v>24314.00738965546</v>
      </c>
      <c r="AJ21" s="71"/>
    </row>
    <row r="22" spans="1:36" hidden="1" outlineLevel="1">
      <c r="A22" s="70"/>
      <c r="B22" s="57" t="s">
        <v>174</v>
      </c>
      <c r="C22" s="59">
        <f>IFERROR(VLOOKUP($B22,'BDGT McAfee'!$AZ$6:$BD$190,4,0),0)</f>
        <v>429.71455799999995</v>
      </c>
      <c r="D22" s="59">
        <f t="shared" si="1"/>
        <v>14.323818599999999</v>
      </c>
      <c r="E22" s="113"/>
      <c r="H22" s="70"/>
      <c r="I22" s="57" t="s">
        <v>174</v>
      </c>
      <c r="J22" s="400">
        <f t="shared" si="2"/>
        <v>4215.3992565369454</v>
      </c>
      <c r="K22" s="400">
        <f>IFERROR(VLOOKUP($B22,'BDGT Polizze MTD'!$A$3:$AF$175,Interprete_Date!$B$17,0),0)</f>
        <v>2276.7481806842807</v>
      </c>
      <c r="L22" s="190">
        <f>IFERROR((AI22*Kerb_Realtime!$CD$3/Kerb_Realtime!$CE$3),0)</f>
        <v>23.045172749889662</v>
      </c>
      <c r="M22" s="71"/>
      <c r="O22" s="70"/>
      <c r="P22" s="57" t="s">
        <v>174</v>
      </c>
      <c r="Q22" s="59">
        <f>IFERROR(VLOOKUP($B22,'BDGT Office'!$C$3:$F$180,3,0),0)</f>
        <v>73.2</v>
      </c>
      <c r="R22" s="112">
        <f t="shared" si="3"/>
        <v>2.44</v>
      </c>
      <c r="S22" s="71"/>
      <c r="U22" s="70"/>
      <c r="V22" s="57" t="s">
        <v>174</v>
      </c>
      <c r="W22" s="206">
        <f t="shared" si="10"/>
        <v>942.52370981802778</v>
      </c>
      <c r="X22" s="422">
        <f>IFERROR(VLOOKUP($B22,'BDGT MW Services MTD'!$A$3:$AF$174,Interprete_Date!$B$17,0),0)</f>
        <v>617.91462163468088</v>
      </c>
      <c r="Y22" s="251">
        <f t="shared" si="11"/>
        <v>726.25359224588954</v>
      </c>
      <c r="Z22" s="422">
        <f t="shared" si="12"/>
        <v>401.64450406254258</v>
      </c>
      <c r="AA22" s="257">
        <f>Z22/Screen_Margini!$G$17</f>
        <v>23.310766341412801</v>
      </c>
      <c r="AB22" s="251">
        <f t="shared" si="13"/>
        <v>117.40377811058937</v>
      </c>
      <c r="AC22" s="251">
        <f t="shared" si="14"/>
        <v>55.612315947121274</v>
      </c>
      <c r="AD22" s="400">
        <f t="shared" si="15"/>
        <v>43.254023514427665</v>
      </c>
      <c r="AE22" s="71"/>
      <c r="AG22" s="70"/>
      <c r="AH22" s="57" t="s">
        <v>174</v>
      </c>
      <c r="AI22" s="400">
        <f>IFERROR(VLOOKUP($B22,'FCST Sales'!$A$3:$AG$180,Interprete_Date!$B$17,0),0)</f>
        <v>58501.817109362761</v>
      </c>
      <c r="AJ22" s="71"/>
    </row>
    <row r="23" spans="1:36" hidden="1" outlineLevel="1">
      <c r="A23" s="70"/>
      <c r="B23" s="351" t="s">
        <v>180</v>
      </c>
      <c r="C23" s="59">
        <f>IFERROR(VLOOKUP($B23,'BDGT McAfee'!$AZ$6:$BD$190,4,0),0)</f>
        <v>125.18578799999999</v>
      </c>
      <c r="D23" s="59">
        <f t="shared" si="1"/>
        <v>4.1728595999999998</v>
      </c>
      <c r="E23" s="113"/>
      <c r="H23" s="70"/>
      <c r="I23" s="351" t="s">
        <v>180</v>
      </c>
      <c r="J23" s="400">
        <f t="shared" si="2"/>
        <v>2019.3070037446732</v>
      </c>
      <c r="K23" s="400">
        <f>IFERROR(VLOOKUP($B23,'BDGT Polizze MTD'!$A$3:$AF$175,Interprete_Date!$B$17,0),0)</f>
        <v>1090.6330022925592</v>
      </c>
      <c r="L23" s="190">
        <f>IFERROR((AI23*Kerb_Realtime!$CD$3/Kerb_Realtime!$CE$3),0)</f>
        <v>11.606814881466612</v>
      </c>
      <c r="M23" s="71"/>
      <c r="O23" s="70"/>
      <c r="P23" s="351" t="s">
        <v>180</v>
      </c>
      <c r="Q23" s="59">
        <f>IFERROR(VLOOKUP($B23,'BDGT Office'!$C$3:$F$180,3,0),0)</f>
        <v>34.799999999999997</v>
      </c>
      <c r="R23" s="112">
        <f t="shared" si="3"/>
        <v>1.1599999999999999</v>
      </c>
      <c r="S23" s="71"/>
      <c r="U23" s="70"/>
      <c r="V23" s="351" t="s">
        <v>180</v>
      </c>
      <c r="W23" s="206">
        <f t="shared" si="10"/>
        <v>385.52907063133023</v>
      </c>
      <c r="X23" s="422">
        <f>IFERROR(VLOOKUP($B23,'BDGT MW Services MTD'!$A$3:$AF$174,Interprete_Date!$B$17,0),0)</f>
        <v>252.75125424093818</v>
      </c>
      <c r="Y23" s="251">
        <f t="shared" si="11"/>
        <v>297.0661316470019</v>
      </c>
      <c r="Z23" s="422">
        <f t="shared" si="12"/>
        <v>164.28831525660982</v>
      </c>
      <c r="AA23" s="257">
        <f>Z23/Screen_Margini!$G$17</f>
        <v>9.5350153950440983</v>
      </c>
      <c r="AB23" s="251">
        <f t="shared" si="13"/>
        <v>48.022738305778255</v>
      </c>
      <c r="AC23" s="251">
        <f t="shared" si="14"/>
        <v>22.747612881684436</v>
      </c>
      <c r="AD23" s="400">
        <f t="shared" si="15"/>
        <v>17.692587796865674</v>
      </c>
      <c r="AE23" s="71"/>
      <c r="AG23" s="70"/>
      <c r="AH23" s="351" t="s">
        <v>180</v>
      </c>
      <c r="AI23" s="400">
        <f>IFERROR(VLOOKUP($B23,'FCST Sales'!$A$3:$AG$180,Interprete_Date!$B$17,0),0)</f>
        <v>29464.728634808813</v>
      </c>
      <c r="AJ23" s="71"/>
    </row>
    <row r="24" spans="1:36" hidden="1" outlineLevel="1">
      <c r="A24" s="74"/>
      <c r="B24" s="75"/>
      <c r="C24" s="76"/>
      <c r="D24" s="78"/>
      <c r="E24" s="77"/>
      <c r="H24" s="74"/>
      <c r="I24" s="75"/>
      <c r="J24" s="402"/>
      <c r="K24" s="402"/>
      <c r="L24" s="78"/>
      <c r="M24" s="77"/>
      <c r="O24" s="74"/>
      <c r="P24" s="75"/>
      <c r="Q24" s="76"/>
      <c r="R24" s="78"/>
      <c r="S24" s="77"/>
      <c r="U24" s="74"/>
      <c r="V24" s="75"/>
      <c r="W24" s="423"/>
      <c r="X24" s="424"/>
      <c r="Y24" s="252"/>
      <c r="Z24" s="424"/>
      <c r="AA24" s="212"/>
      <c r="AB24" s="432"/>
      <c r="AC24" s="432"/>
      <c r="AD24" s="402"/>
      <c r="AE24" s="77"/>
      <c r="AG24" s="74"/>
      <c r="AH24" s="75"/>
      <c r="AI24" s="402"/>
      <c r="AJ24" s="77"/>
    </row>
    <row r="25" spans="1:36" collapsed="1">
      <c r="A25" s="70"/>
      <c r="B25" s="55"/>
      <c r="C25" s="56"/>
      <c r="D25" s="59"/>
      <c r="E25" s="71"/>
      <c r="H25" s="70"/>
      <c r="I25" s="55"/>
      <c r="J25" s="398"/>
      <c r="K25" s="398"/>
      <c r="L25" s="59"/>
      <c r="M25" s="71"/>
      <c r="O25" s="70"/>
      <c r="P25" s="55"/>
      <c r="Q25" s="56"/>
      <c r="R25" s="59"/>
      <c r="S25" s="71"/>
      <c r="U25" s="70"/>
      <c r="V25" s="55"/>
      <c r="W25" s="205"/>
      <c r="X25" s="421"/>
      <c r="Y25" s="251"/>
      <c r="Z25" s="421"/>
      <c r="AA25" s="213"/>
      <c r="AB25" s="431"/>
      <c r="AC25" s="431"/>
      <c r="AD25" s="398"/>
      <c r="AE25" s="71"/>
      <c r="AG25" s="70"/>
      <c r="AH25" s="55"/>
      <c r="AI25" s="398"/>
      <c r="AJ25" s="71"/>
    </row>
    <row r="26" spans="1:36" s="63" customFormat="1">
      <c r="A26" s="72"/>
      <c r="B26" s="60" t="s">
        <v>269</v>
      </c>
      <c r="C26" s="62">
        <f t="shared" ref="C26:D26" si="16">SUM(C28:C51)</f>
        <v>4765.862736000001</v>
      </c>
      <c r="D26" s="62">
        <f t="shared" si="16"/>
        <v>158.86209119999998</v>
      </c>
      <c r="E26" s="73"/>
      <c r="H26" s="72"/>
      <c r="I26" s="60" t="s">
        <v>269</v>
      </c>
      <c r="J26" s="403">
        <f t="shared" ref="J26:K26" si="17">SUM(J28:J51)</f>
        <v>75696.466456137452</v>
      </c>
      <c r="K26" s="403">
        <f t="shared" si="17"/>
        <v>40883.859819679965</v>
      </c>
      <c r="L26" s="197">
        <f>SUM(L28:L51)</f>
        <v>418.94963238534069</v>
      </c>
      <c r="M26" s="73"/>
      <c r="O26" s="72"/>
      <c r="P26" s="60" t="s">
        <v>269</v>
      </c>
      <c r="Q26" s="62">
        <f t="shared" ref="Q26:R26" si="18">SUM(Q28:Q51)</f>
        <v>712.79999999999984</v>
      </c>
      <c r="R26" s="62">
        <f t="shared" si="18"/>
        <v>23.759999999999998</v>
      </c>
      <c r="S26" s="73"/>
      <c r="U26" s="72"/>
      <c r="V26" s="60" t="s">
        <v>269</v>
      </c>
      <c r="W26" s="207">
        <f>SUM(W28:W51)</f>
        <v>16255.690410237848</v>
      </c>
      <c r="X26" s="425">
        <f t="shared" ref="X26:AD26" si="19">SUM(X28:X51)</f>
        <v>10657.162981281328</v>
      </c>
      <c r="Y26" s="253">
        <f>SUM(Y28:Y51)</f>
        <v>12525.683366789382</v>
      </c>
      <c r="Z26" s="425">
        <f t="shared" si="19"/>
        <v>6927.1559378328648</v>
      </c>
      <c r="AA26" s="258">
        <f t="shared" si="19"/>
        <v>402.04039105240065</v>
      </c>
      <c r="AB26" s="253">
        <f t="shared" si="19"/>
        <v>2024.8609664434523</v>
      </c>
      <c r="AC26" s="253">
        <f t="shared" si="19"/>
        <v>959.14466831531979</v>
      </c>
      <c r="AD26" s="403">
        <f t="shared" si="19"/>
        <v>746.00140868969299</v>
      </c>
      <c r="AE26" s="73"/>
      <c r="AG26" s="72"/>
      <c r="AH26" s="60" t="s">
        <v>269</v>
      </c>
      <c r="AI26" s="403">
        <f t="shared" ref="AI26" si="20">SUM(AI28:AI51)</f>
        <v>1063533.566783929</v>
      </c>
      <c r="AJ26" s="73"/>
    </row>
    <row r="27" spans="1:36" outlineLevel="1">
      <c r="A27" s="70"/>
      <c r="B27" s="55"/>
      <c r="C27" s="56"/>
      <c r="D27" s="59"/>
      <c r="E27" s="71"/>
      <c r="H27" s="70"/>
      <c r="I27" s="55"/>
      <c r="J27" s="398"/>
      <c r="K27" s="398"/>
      <c r="L27" s="59"/>
      <c r="M27" s="71"/>
      <c r="O27" s="70"/>
      <c r="P27" s="55"/>
      <c r="Q27" s="56"/>
      <c r="R27" s="59"/>
      <c r="S27" s="71"/>
      <c r="U27" s="70"/>
      <c r="V27" s="55"/>
      <c r="W27" s="205"/>
      <c r="X27" s="421"/>
      <c r="Y27" s="251"/>
      <c r="Z27" s="421"/>
      <c r="AA27" s="213"/>
      <c r="AB27" s="431"/>
      <c r="AC27" s="431"/>
      <c r="AD27" s="398"/>
      <c r="AE27" s="71"/>
      <c r="AG27" s="70"/>
      <c r="AH27" s="55"/>
      <c r="AI27" s="398"/>
      <c r="AJ27" s="71"/>
    </row>
    <row r="28" spans="1:36" outlineLevel="1">
      <c r="A28" s="70"/>
      <c r="B28" s="57" t="s">
        <v>36</v>
      </c>
      <c r="C28" s="59">
        <f>IFERROR(VLOOKUP($B28,'BDGT McAfee'!$AZ$6:$BD$190,4,0),0)</f>
        <v>185.416686</v>
      </c>
      <c r="D28" s="59">
        <f t="shared" ref="D28:D51" si="21">C28/30</f>
        <v>6.1805561999999998</v>
      </c>
      <c r="E28" s="71"/>
      <c r="H28" s="70"/>
      <c r="I28" s="57" t="s">
        <v>36</v>
      </c>
      <c r="J28" s="400">
        <f t="shared" ref="J28:J51" si="22">K28*$J$5</f>
        <v>2779.2591582812747</v>
      </c>
      <c r="K28" s="400">
        <f>IFERROR(VLOOKUP($B28,'BDGT Polizze MTD'!$A$3:$AF$175,Interprete_Date!$B$17,0),0)</f>
        <v>1501.0851516507021</v>
      </c>
      <c r="L28" s="190">
        <f>IFERROR((AI28*Kerb_Realtime!$CD$3/Kerb_Realtime!$CE$3),0)</f>
        <v>16.4796675390517</v>
      </c>
      <c r="M28" s="71"/>
      <c r="O28" s="70"/>
      <c r="P28" s="57" t="s">
        <v>36</v>
      </c>
      <c r="Q28" s="59">
        <f>IFERROR(VLOOKUP($B28,'BDGT Office'!$C$3:$F$180,3,0),0)</f>
        <v>25.2</v>
      </c>
      <c r="R28" s="112">
        <f t="shared" ref="R28:R51" si="23">Q28/30</f>
        <v>0.84</v>
      </c>
      <c r="S28" s="71"/>
      <c r="U28" s="70"/>
      <c r="V28" s="57" t="s">
        <v>36</v>
      </c>
      <c r="W28" s="206">
        <f t="shared" ref="W28" si="24">(Y28-Z28)+X28</f>
        <v>643.75362008518073</v>
      </c>
      <c r="X28" s="422">
        <f>IFERROR(VLOOKUP($B28,'BDGT MW Services MTD'!$A$3:$AF$174,Interprete_Date!$B$17,0),0)</f>
        <v>422.04219420399568</v>
      </c>
      <c r="Y28" s="251">
        <f t="shared" ref="Y28" si="25">Z28*$Y$5</f>
        <v>496.03885211378224</v>
      </c>
      <c r="Z28" s="422">
        <f t="shared" ref="Z28" si="26">X28*Z$5</f>
        <v>274.32742623259719</v>
      </c>
      <c r="AA28" s="257">
        <f>Z28/Screen_Margini!$G$17</f>
        <v>15.921498910771746</v>
      </c>
      <c r="AB28" s="251">
        <f t="shared" ref="AB28" si="27">X28*AB$5</f>
        <v>80.188016898759173</v>
      </c>
      <c r="AC28" s="251">
        <f t="shared" ref="AC28" si="28">X28*AC$5</f>
        <v>37.983797478359612</v>
      </c>
      <c r="AD28" s="400">
        <f t="shared" ref="AD28" si="29">X28*AD$5</f>
        <v>29.542953594279702</v>
      </c>
      <c r="AE28" s="71"/>
      <c r="AG28" s="70"/>
      <c r="AH28" s="57" t="s">
        <v>36</v>
      </c>
      <c r="AI28" s="400">
        <f>IFERROR(VLOOKUP($B28,'FCST Sales'!$A$3:$AG$180,Interprete_Date!$B$17,0),0)</f>
        <v>41834.813166992673</v>
      </c>
      <c r="AJ28" s="71"/>
    </row>
    <row r="29" spans="1:36" outlineLevel="1">
      <c r="A29" s="70"/>
      <c r="B29" s="57" t="s">
        <v>43</v>
      </c>
      <c r="C29" s="59">
        <f>IFERROR(VLOOKUP($B29,'BDGT McAfee'!$AZ$6:$BD$190,4,0),0)</f>
        <v>257.45756400000005</v>
      </c>
      <c r="D29" s="59">
        <f t="shared" si="21"/>
        <v>8.5819188000000022</v>
      </c>
      <c r="E29" s="71"/>
      <c r="H29" s="70"/>
      <c r="I29" s="57" t="s">
        <v>43</v>
      </c>
      <c r="J29" s="400">
        <f t="shared" si="22"/>
        <v>4704.3802963845856</v>
      </c>
      <c r="K29" s="400">
        <f>IFERROR(VLOOKUP($B29,'BDGT Polizze MTD'!$A$3:$AF$175,Interprete_Date!$B$17,0),0)</f>
        <v>2540.8481211907024</v>
      </c>
      <c r="L29" s="190">
        <f>IFERROR((AI29*Kerb_Realtime!$CD$3/Kerb_Realtime!$CE$3),0)</f>
        <v>24.34240950315154</v>
      </c>
      <c r="M29" s="71"/>
      <c r="O29" s="70"/>
      <c r="P29" s="57" t="s">
        <v>43</v>
      </c>
      <c r="Q29" s="59">
        <f>IFERROR(VLOOKUP($B29,'BDGT Office'!$C$3:$F$180,3,0),0)</f>
        <v>38.4</v>
      </c>
      <c r="R29" s="112">
        <f t="shared" si="23"/>
        <v>1.28</v>
      </c>
      <c r="S29" s="71"/>
      <c r="U29" s="70"/>
      <c r="V29" s="57" t="s">
        <v>43</v>
      </c>
      <c r="W29" s="206">
        <f t="shared" ref="W29:W51" si="30">(Y29-Z29)+X29</f>
        <v>1012.2565893229618</v>
      </c>
      <c r="X29" s="422">
        <f>IFERROR(VLOOKUP($B29,'BDGT MW Services MTD'!$A$3:$AF$174,Interprete_Date!$B$17,0),0)</f>
        <v>663.6312072292302</v>
      </c>
      <c r="Y29" s="251">
        <f t="shared" ref="Y29:Y51" si="31">Z29*$Y$5</f>
        <v>779.98566679273119</v>
      </c>
      <c r="Z29" s="422">
        <f t="shared" ref="Z29:Z51" si="32">X29*Z$5</f>
        <v>431.36028469899964</v>
      </c>
      <c r="AA29" s="257">
        <f>Z29/Screen_Margini!$G$17</f>
        <v>25.035419889669161</v>
      </c>
      <c r="AB29" s="251">
        <f t="shared" ref="AB29:AB51" si="33">X29*AB$5</f>
        <v>126.08992937355374</v>
      </c>
      <c r="AC29" s="251">
        <f t="shared" ref="AC29:AC51" si="34">X29*AC$5</f>
        <v>59.726808650630716</v>
      </c>
      <c r="AD29" s="400">
        <f t="shared" ref="AD29:AD51" si="35">X29*AD$5</f>
        <v>46.454184506046118</v>
      </c>
      <c r="AE29" s="71"/>
      <c r="AG29" s="70"/>
      <c r="AH29" s="57" t="s">
        <v>43</v>
      </c>
      <c r="AI29" s="400">
        <f>IFERROR(VLOOKUP($B29,'FCST Sales'!$A$3:$AG$180,Interprete_Date!$B$17,0),0)</f>
        <v>61794.945267286123</v>
      </c>
      <c r="AJ29" s="71"/>
    </row>
    <row r="30" spans="1:36" outlineLevel="1">
      <c r="A30" s="70"/>
      <c r="B30" s="57" t="s">
        <v>45</v>
      </c>
      <c r="C30" s="59">
        <f>IFERROR(VLOOKUP($B30,'BDGT McAfee'!$AZ$6:$BD$190,4,0),0)</f>
        <v>363.74738400000001</v>
      </c>
      <c r="D30" s="59">
        <f t="shared" si="21"/>
        <v>12.124912800000001</v>
      </c>
      <c r="E30" s="113"/>
      <c r="H30" s="70"/>
      <c r="I30" s="57" t="s">
        <v>45</v>
      </c>
      <c r="J30" s="400">
        <f t="shared" si="22"/>
        <v>6611.0817252824309</v>
      </c>
      <c r="K30" s="400">
        <f>IFERROR(VLOOKUP($B30,'BDGT Polizze MTD'!$A$3:$AF$175,Interprete_Date!$B$17,0),0)</f>
        <v>3570.6625575384451</v>
      </c>
      <c r="L30" s="190">
        <f>IFERROR((AI30*Kerb_Realtime!$CD$3/Kerb_Realtime!$CE$3),0)</f>
        <v>31.311222953684815</v>
      </c>
      <c r="M30" s="71"/>
      <c r="O30" s="70"/>
      <c r="P30" s="57" t="s">
        <v>45</v>
      </c>
      <c r="Q30" s="59">
        <f>IFERROR(VLOOKUP($B30,'BDGT Office'!$C$3:$F$180,3,0),0)</f>
        <v>57.6</v>
      </c>
      <c r="R30" s="112">
        <f t="shared" si="23"/>
        <v>1.9200000000000002</v>
      </c>
      <c r="S30" s="71"/>
      <c r="U30" s="70"/>
      <c r="V30" s="57" t="s">
        <v>45</v>
      </c>
      <c r="W30" s="206">
        <f>(Y30-Z30)+X30</f>
        <v>1210.2277466088028</v>
      </c>
      <c r="X30" s="422">
        <f>IFERROR(VLOOKUP($B30,'BDGT MW Services MTD'!$A$3:$AF$174,Interprete_Date!$B$17,0),0)</f>
        <v>793.42027404483144</v>
      </c>
      <c r="Y30" s="251">
        <f>Z30*$Y$5</f>
        <v>932.53065069311185</v>
      </c>
      <c r="Z30" s="422">
        <f>X30*Z$5</f>
        <v>515.72317812914048</v>
      </c>
      <c r="AA30" s="257">
        <f>Z30/Screen_Margini!$G$17</f>
        <v>29.931699252997124</v>
      </c>
      <c r="AB30" s="251">
        <f>X30*AB$5</f>
        <v>150.74985206851798</v>
      </c>
      <c r="AC30" s="251">
        <f>X30*AC$5</f>
        <v>71.407824664034834</v>
      </c>
      <c r="AD30" s="400">
        <f>X30*AD$5</f>
        <v>55.539419183138207</v>
      </c>
      <c r="AE30" s="71"/>
      <c r="AG30" s="70"/>
      <c r="AH30" s="57" t="s">
        <v>45</v>
      </c>
      <c r="AI30" s="400">
        <f>IFERROR(VLOOKUP($B30,'FCST Sales'!$A$3:$AG$180,Interprete_Date!$B$17,0),0)</f>
        <v>79485.775983854168</v>
      </c>
      <c r="AJ30" s="71"/>
    </row>
    <row r="31" spans="1:36" outlineLevel="1">
      <c r="A31" s="70"/>
      <c r="B31" s="57" t="s">
        <v>63</v>
      </c>
      <c r="C31" s="59">
        <f>IFERROR(VLOOKUP($B31,'BDGT McAfee'!$AZ$6:$BD$190,4,0),0)</f>
        <v>117.25623000000002</v>
      </c>
      <c r="D31" s="59">
        <f t="shared" si="21"/>
        <v>3.9085410000000005</v>
      </c>
      <c r="E31" s="71"/>
      <c r="H31" s="70"/>
      <c r="I31" s="57" t="s">
        <v>63</v>
      </c>
      <c r="J31" s="400">
        <f t="shared" si="22"/>
        <v>1785.4719253063786</v>
      </c>
      <c r="K31" s="400">
        <f>IFERROR(VLOOKUP($B31,'BDGT Polizze MTD'!$A$3:$AF$175,Interprete_Date!$B$17,0),0)</f>
        <v>964.33806389758502</v>
      </c>
      <c r="L31" s="190">
        <f>IFERROR((AI31*Kerb_Realtime!$CD$3/Kerb_Realtime!$CE$3),0)</f>
        <v>10.117498104902468</v>
      </c>
      <c r="M31" s="71"/>
      <c r="O31" s="70"/>
      <c r="P31" s="57" t="s">
        <v>63</v>
      </c>
      <c r="Q31" s="59">
        <f>IFERROR(VLOOKUP($B31,'BDGT Office'!$C$3:$F$180,3,0),0)</f>
        <v>30</v>
      </c>
      <c r="R31" s="112">
        <f t="shared" si="23"/>
        <v>1</v>
      </c>
      <c r="S31" s="71"/>
      <c r="U31" s="70"/>
      <c r="V31" s="57" t="s">
        <v>63</v>
      </c>
      <c r="W31" s="206">
        <f t="shared" si="30"/>
        <v>407.99243305109479</v>
      </c>
      <c r="X31" s="422">
        <f>IFERROR(VLOOKUP($B31,'BDGT MW Services MTD'!$A$3:$AF$174,Interprete_Date!$B$17,0),0)</f>
        <v>267.47814115705768</v>
      </c>
      <c r="Y31" s="251">
        <f t="shared" si="31"/>
        <v>314.37508364612461</v>
      </c>
      <c r="Z31" s="422">
        <f t="shared" si="32"/>
        <v>173.86079175208749</v>
      </c>
      <c r="AA31" s="257">
        <f>Z31/Screen_Margini!$G$17</f>
        <v>10.090585708188479</v>
      </c>
      <c r="AB31" s="251">
        <f t="shared" si="33"/>
        <v>50.820846819840959</v>
      </c>
      <c r="AC31" s="251">
        <f t="shared" si="34"/>
        <v>24.073032704135191</v>
      </c>
      <c r="AD31" s="400">
        <f t="shared" si="35"/>
        <v>18.723469880994038</v>
      </c>
      <c r="AE31" s="71"/>
      <c r="AG31" s="70"/>
      <c r="AH31" s="57" t="s">
        <v>63</v>
      </c>
      <c r="AI31" s="400">
        <f>IFERROR(VLOOKUP($B31,'FCST Sales'!$A$3:$AG$180,Interprete_Date!$B$17,0),0)</f>
        <v>25683.991617730982</v>
      </c>
      <c r="AJ31" s="71"/>
    </row>
    <row r="32" spans="1:36" outlineLevel="1">
      <c r="A32" s="70"/>
      <c r="B32" s="57" t="s">
        <v>66</v>
      </c>
      <c r="C32" s="59">
        <f>IFERROR(VLOOKUP($B32,'BDGT McAfee'!$AZ$6:$BD$190,4,0),0)</f>
        <v>135.983484</v>
      </c>
      <c r="D32" s="59">
        <f t="shared" si="21"/>
        <v>4.5327828000000006</v>
      </c>
      <c r="E32" s="113"/>
      <c r="H32" s="70"/>
      <c r="I32" s="57" t="s">
        <v>66</v>
      </c>
      <c r="J32" s="400">
        <f t="shared" si="22"/>
        <v>2321.9042782988158</v>
      </c>
      <c r="K32" s="400">
        <f>IFERROR(VLOOKUP($B32,'BDGT Polizze MTD'!$A$3:$AF$175,Interprete_Date!$B$17,0),0)</f>
        <v>1254.0665829321176</v>
      </c>
      <c r="L32" s="190">
        <f>IFERROR((AI32*Kerb_Realtime!$CD$3/Kerb_Realtime!$CE$3),0)</f>
        <v>12.554882491728637</v>
      </c>
      <c r="M32" s="71"/>
      <c r="O32" s="70"/>
      <c r="P32" s="57" t="s">
        <v>66</v>
      </c>
      <c r="Q32" s="59">
        <f>IFERROR(VLOOKUP($B32,'BDGT Office'!$C$3:$F$180,3,0),0)</f>
        <v>15.6</v>
      </c>
      <c r="R32" s="112">
        <f t="shared" si="23"/>
        <v>0.52</v>
      </c>
      <c r="S32" s="71"/>
      <c r="U32" s="70"/>
      <c r="V32" s="57" t="s">
        <v>66</v>
      </c>
      <c r="W32" s="206">
        <f>(Y32-Z32)+X32</f>
        <v>465.85167356820011</v>
      </c>
      <c r="X32" s="422">
        <f>IFERROR(VLOOKUP($B32,'BDGT MW Services MTD'!$A$3:$AF$174,Interprete_Date!$B$17,0),0)</f>
        <v>305.41041844597572</v>
      </c>
      <c r="Y32" s="251">
        <f>Z32*$Y$5</f>
        <v>358.95802711210865</v>
      </c>
      <c r="Z32" s="422">
        <f>X32*Z$5</f>
        <v>198.51677198988423</v>
      </c>
      <c r="AA32" s="257">
        <f>Z32/Screen_Margini!$G$17</f>
        <v>11.521577016244006</v>
      </c>
      <c r="AB32" s="251">
        <f>X32*AB$5</f>
        <v>58.027979504735384</v>
      </c>
      <c r="AC32" s="251">
        <f>X32*AC$5</f>
        <v>27.486937660137816</v>
      </c>
      <c r="AD32" s="400">
        <f>X32*AD$5</f>
        <v>21.378729291218303</v>
      </c>
      <c r="AE32" s="71"/>
      <c r="AG32" s="70"/>
      <c r="AH32" s="57" t="s">
        <v>66</v>
      </c>
      <c r="AI32" s="400">
        <f>IFERROR(VLOOKUP($B32,'FCST Sales'!$A$3:$AG$180,Interprete_Date!$B$17,0),0)</f>
        <v>31871.46598257398</v>
      </c>
      <c r="AJ32" s="71"/>
    </row>
    <row r="33" spans="1:36" outlineLevel="1">
      <c r="A33" s="70"/>
      <c r="B33" s="57" t="s">
        <v>70</v>
      </c>
      <c r="C33" s="59">
        <f>IFERROR(VLOOKUP($B33,'BDGT McAfee'!$AZ$6:$BD$190,4,0),0)</f>
        <v>194.18981400000001</v>
      </c>
      <c r="D33" s="59">
        <f t="shared" si="21"/>
        <v>6.4729938000000002</v>
      </c>
      <c r="E33" s="113"/>
      <c r="H33" s="70"/>
      <c r="I33" s="57" t="s">
        <v>70</v>
      </c>
      <c r="J33" s="400">
        <f t="shared" si="22"/>
        <v>2348.014917484033</v>
      </c>
      <c r="K33" s="400">
        <f>IFERROR(VLOOKUP($B33,'BDGT Polizze MTD'!$A$3:$AF$175,Interprete_Date!$B$17,0),0)</f>
        <v>1268.1690075528129</v>
      </c>
      <c r="L33" s="190">
        <f>IFERROR((AI33*Kerb_Realtime!$CD$3/Kerb_Realtime!$CE$3),0)</f>
        <v>14.010994705743382</v>
      </c>
      <c r="M33" s="71"/>
      <c r="O33" s="70"/>
      <c r="P33" s="57" t="s">
        <v>70</v>
      </c>
      <c r="Q33" s="59">
        <f>IFERROR(VLOOKUP($B33,'BDGT Office'!$C$3:$F$180,3,0),0)</f>
        <v>15.6</v>
      </c>
      <c r="R33" s="112">
        <f t="shared" si="23"/>
        <v>0.52</v>
      </c>
      <c r="S33" s="71"/>
      <c r="U33" s="70"/>
      <c r="V33" s="57" t="s">
        <v>70</v>
      </c>
      <c r="W33" s="206">
        <f>(Y33-Z33)+X33</f>
        <v>423.72901882799141</v>
      </c>
      <c r="X33" s="422">
        <f>IFERROR(VLOOKUP($B33,'BDGT MW Services MTD'!$A$3:$AF$174,Interprete_Date!$B$17,0),0)</f>
        <v>277.79498130108988</v>
      </c>
      <c r="Y33" s="251">
        <f>Z33*$Y$5</f>
        <v>326.50077537260995</v>
      </c>
      <c r="Z33" s="422">
        <f>X33*Z$5</f>
        <v>180.56673784570842</v>
      </c>
      <c r="AA33" s="257">
        <f>Z33/Screen_Margini!$G$17</f>
        <v>10.479787454771238</v>
      </c>
      <c r="AB33" s="251">
        <f>X33*AB$5</f>
        <v>52.781046447207075</v>
      </c>
      <c r="AC33" s="251">
        <f>X33*AC$5</f>
        <v>25.001548317098088</v>
      </c>
      <c r="AD33" s="400">
        <f>X33*AD$5</f>
        <v>19.445648691076293</v>
      </c>
      <c r="AE33" s="71"/>
      <c r="AG33" s="70"/>
      <c r="AH33" s="57" t="s">
        <v>70</v>
      </c>
      <c r="AI33" s="400">
        <f>IFERROR(VLOOKUP($B33,'FCST Sales'!$A$3:$AG$180,Interprete_Date!$B$17,0),0)</f>
        <v>35567.910845865699</v>
      </c>
      <c r="AJ33" s="71"/>
    </row>
    <row r="34" spans="1:36" outlineLevel="1">
      <c r="A34" s="70"/>
      <c r="B34" s="57" t="s">
        <v>91</v>
      </c>
      <c r="C34" s="59">
        <f>IFERROR(VLOOKUP($B34,'BDGT McAfee'!$AZ$6:$BD$190,4,0),0)</f>
        <v>178.83684</v>
      </c>
      <c r="D34" s="59">
        <f t="shared" si="21"/>
        <v>5.9612280000000002</v>
      </c>
      <c r="E34" s="71"/>
      <c r="H34" s="70"/>
      <c r="I34" s="57" t="s">
        <v>91</v>
      </c>
      <c r="J34" s="400">
        <f t="shared" si="22"/>
        <v>2513.8924001965502</v>
      </c>
      <c r="K34" s="400">
        <f>IFERROR(VLOOKUP($B34,'BDGT Polizze MTD'!$A$3:$AF$175,Interprete_Date!$B$17,0),0)</f>
        <v>1357.7598704815287</v>
      </c>
      <c r="L34" s="190">
        <f>IFERROR((AI34*Kerb_Realtime!$CD$3/Kerb_Realtime!$CE$3),0)</f>
        <v>15.000815582704035</v>
      </c>
      <c r="M34" s="71"/>
      <c r="O34" s="70"/>
      <c r="P34" s="57" t="s">
        <v>91</v>
      </c>
      <c r="Q34" s="59">
        <f>IFERROR(VLOOKUP($B34,'BDGT Office'!$C$3:$F$180,3,0),0)</f>
        <v>22.8</v>
      </c>
      <c r="R34" s="112">
        <f t="shared" si="23"/>
        <v>0.76</v>
      </c>
      <c r="S34" s="71"/>
      <c r="U34" s="70"/>
      <c r="V34" s="57" t="s">
        <v>91</v>
      </c>
      <c r="W34" s="206">
        <f t="shared" si="30"/>
        <v>589.81708611168756</v>
      </c>
      <c r="X34" s="422">
        <f>IFERROR(VLOOKUP($B34,'BDGT MW Services MTD'!$A$3:$AF$174,Interprete_Date!$B$17,0),0)</f>
        <v>386.68162699985419</v>
      </c>
      <c r="Y34" s="251">
        <f t="shared" si="31"/>
        <v>454.47851666173864</v>
      </c>
      <c r="Z34" s="422">
        <f t="shared" si="32"/>
        <v>251.34305754990524</v>
      </c>
      <c r="AA34" s="257">
        <f>Z34/Screen_Margini!$G$17</f>
        <v>14.587525104463449</v>
      </c>
      <c r="AB34" s="251">
        <f t="shared" si="33"/>
        <v>73.469509129972295</v>
      </c>
      <c r="AC34" s="251">
        <f t="shared" si="34"/>
        <v>34.801346429986879</v>
      </c>
      <c r="AD34" s="400">
        <f t="shared" si="35"/>
        <v>27.067713889989797</v>
      </c>
      <c r="AE34" s="71"/>
      <c r="AG34" s="70"/>
      <c r="AH34" s="57" t="s">
        <v>91</v>
      </c>
      <c r="AI34" s="400">
        <f>IFERROR(VLOOKUP($B34,'FCST Sales'!$A$3:$AG$180,Interprete_Date!$B$17,0),0)</f>
        <v>38080.641843521531</v>
      </c>
      <c r="AJ34" s="71"/>
    </row>
    <row r="35" spans="1:36" outlineLevel="1">
      <c r="A35" s="70"/>
      <c r="B35" s="57" t="s">
        <v>92</v>
      </c>
      <c r="C35" s="59">
        <f>IFERROR(VLOOKUP($B35,'BDGT McAfee'!$AZ$6:$BD$190,4,0),0)</f>
        <v>232.65660600000001</v>
      </c>
      <c r="D35" s="59">
        <f t="shared" si="21"/>
        <v>7.7552202000000001</v>
      </c>
      <c r="E35" s="71"/>
      <c r="H35" s="70"/>
      <c r="I35" s="57" t="s">
        <v>92</v>
      </c>
      <c r="J35" s="400">
        <f t="shared" si="22"/>
        <v>2795.8740570238106</v>
      </c>
      <c r="K35" s="400">
        <f>IFERROR(VLOOKUP($B35,'BDGT Polizze MTD'!$A$3:$AF$175,Interprete_Date!$B$17,0),0)</f>
        <v>1510.0589019842348</v>
      </c>
      <c r="L35" s="190">
        <f>IFERROR((AI35*Kerb_Realtime!$CD$3/Kerb_Realtime!$CE$3),0)</f>
        <v>16.578183468031689</v>
      </c>
      <c r="M35" s="71"/>
      <c r="O35" s="70"/>
      <c r="P35" s="57" t="s">
        <v>92</v>
      </c>
      <c r="Q35" s="59">
        <f>IFERROR(VLOOKUP($B35,'BDGT Office'!$C$3:$F$180,3,0),0)</f>
        <v>18</v>
      </c>
      <c r="R35" s="112">
        <f t="shared" si="23"/>
        <v>0.6</v>
      </c>
      <c r="S35" s="71"/>
      <c r="U35" s="70"/>
      <c r="V35" s="57" t="s">
        <v>92</v>
      </c>
      <c r="W35" s="206">
        <f t="shared" si="30"/>
        <v>643.46322114559337</v>
      </c>
      <c r="X35" s="422">
        <f>IFERROR(VLOOKUP($B35,'BDGT MW Services MTD'!$A$3:$AF$174,Interprete_Date!$B$17,0),0)</f>
        <v>421.85180986776197</v>
      </c>
      <c r="Y35" s="251">
        <f t="shared" si="31"/>
        <v>495.81508769187667</v>
      </c>
      <c r="Z35" s="422">
        <f t="shared" si="32"/>
        <v>274.20367641404528</v>
      </c>
      <c r="AA35" s="257">
        <f>Z35/Screen_Margini!$G$17</f>
        <v>15.914316681024102</v>
      </c>
      <c r="AB35" s="251">
        <f t="shared" si="33"/>
        <v>80.151843874874771</v>
      </c>
      <c r="AC35" s="251">
        <f t="shared" si="34"/>
        <v>37.966662888098575</v>
      </c>
      <c r="AD35" s="400">
        <f t="shared" si="35"/>
        <v>29.529626690743342</v>
      </c>
      <c r="AE35" s="71"/>
      <c r="AG35" s="70"/>
      <c r="AH35" s="57" t="s">
        <v>92</v>
      </c>
      <c r="AI35" s="400">
        <f>IFERROR(VLOOKUP($B35,'FCST Sales'!$A$3:$AG$180,Interprete_Date!$B$17,0),0)</f>
        <v>42084.902889560442</v>
      </c>
      <c r="AJ35" s="71"/>
    </row>
    <row r="36" spans="1:36" outlineLevel="1">
      <c r="A36" s="70"/>
      <c r="B36" s="57" t="s">
        <v>93</v>
      </c>
      <c r="C36" s="59">
        <f>IFERROR(VLOOKUP($B36,'BDGT McAfee'!$AZ$6:$BD$190,4,0),0)</f>
        <v>85.369284000000007</v>
      </c>
      <c r="D36" s="59">
        <f t="shared" si="21"/>
        <v>2.8456428000000002</v>
      </c>
      <c r="E36" s="71"/>
      <c r="H36" s="70"/>
      <c r="I36" s="57" t="s">
        <v>93</v>
      </c>
      <c r="J36" s="400">
        <f t="shared" si="22"/>
        <v>1084.2383786062435</v>
      </c>
      <c r="K36" s="400">
        <f>IFERROR(VLOOKUP($B36,'BDGT Polizze MTD'!$A$3:$AF$175,Interprete_Date!$B$17,0),0)</f>
        <v>585.59998844517611</v>
      </c>
      <c r="L36" s="190">
        <f>IFERROR((AI36*Kerb_Realtime!$CD$3/Kerb_Realtime!$CE$3),0)</f>
        <v>6.4290132700525326</v>
      </c>
      <c r="M36" s="71"/>
      <c r="O36" s="70"/>
      <c r="P36" s="57" t="s">
        <v>93</v>
      </c>
      <c r="Q36" s="59">
        <f>IFERROR(VLOOKUP($B36,'BDGT Office'!$C$3:$F$180,3,0),0)</f>
        <v>3.6</v>
      </c>
      <c r="R36" s="112">
        <f t="shared" si="23"/>
        <v>0.12000000000000001</v>
      </c>
      <c r="S36" s="71"/>
      <c r="U36" s="70"/>
      <c r="V36" s="57" t="s">
        <v>93</v>
      </c>
      <c r="W36" s="206">
        <f t="shared" si="30"/>
        <v>267.35387803225439</v>
      </c>
      <c r="X36" s="422">
        <f>IFERROR(VLOOKUP($B36,'BDGT MW Services MTD'!$A$3:$AF$174,Interprete_Date!$B$17,0),0)</f>
        <v>175.27608978532803</v>
      </c>
      <c r="Y36" s="251">
        <f t="shared" si="31"/>
        <v>206.00724660738959</v>
      </c>
      <c r="Z36" s="422">
        <f t="shared" si="32"/>
        <v>113.92945836046322</v>
      </c>
      <c r="AA36" s="257">
        <f>Z36/Screen_Margini!$G$17</f>
        <v>6.612272684878886</v>
      </c>
      <c r="AB36" s="251">
        <f t="shared" si="33"/>
        <v>33.302457059212323</v>
      </c>
      <c r="AC36" s="251">
        <f t="shared" si="34"/>
        <v>15.774848080679522</v>
      </c>
      <c r="AD36" s="400">
        <f t="shared" si="35"/>
        <v>12.269326284972962</v>
      </c>
      <c r="AE36" s="71"/>
      <c r="AG36" s="70"/>
      <c r="AH36" s="57" t="s">
        <v>93</v>
      </c>
      <c r="AI36" s="400">
        <f>IFERROR(VLOOKUP($B36,'FCST Sales'!$A$3:$AG$180,Interprete_Date!$B$17,0),0)</f>
        <v>16320.509401261927</v>
      </c>
      <c r="AJ36" s="71"/>
    </row>
    <row r="37" spans="1:36" outlineLevel="1">
      <c r="A37" s="70"/>
      <c r="B37" s="57" t="s">
        <v>94</v>
      </c>
      <c r="C37" s="59">
        <f>IFERROR(VLOOKUP($B37,'BDGT McAfee'!$AZ$6:$BD$190,4,0),0)</f>
        <v>184.404402</v>
      </c>
      <c r="D37" s="59">
        <f t="shared" si="21"/>
        <v>6.1468134000000001</v>
      </c>
      <c r="E37" s="71"/>
      <c r="H37" s="70"/>
      <c r="I37" s="57" t="s">
        <v>94</v>
      </c>
      <c r="J37" s="400">
        <f t="shared" si="22"/>
        <v>2904.448307890767</v>
      </c>
      <c r="K37" s="400">
        <f>IFERROR(VLOOKUP($B37,'BDGT Polizze MTD'!$A$3:$AF$175,Interprete_Date!$B$17,0),0)</f>
        <v>1568.7001392874788</v>
      </c>
      <c r="L37" s="190">
        <f>IFERROR((AI37*Kerb_Realtime!$CD$3/Kerb_Realtime!$CE$3),0)</f>
        <v>17.405999210110203</v>
      </c>
      <c r="M37" s="71"/>
      <c r="O37" s="70"/>
      <c r="P37" s="57" t="s">
        <v>94</v>
      </c>
      <c r="Q37" s="59">
        <f>IFERROR(VLOOKUP($B37,'BDGT Office'!$C$3:$F$180,3,0),0)</f>
        <v>39.6</v>
      </c>
      <c r="R37" s="112">
        <f t="shared" si="23"/>
        <v>1.32</v>
      </c>
      <c r="S37" s="71"/>
      <c r="U37" s="70"/>
      <c r="V37" s="57" t="s">
        <v>94</v>
      </c>
      <c r="W37" s="206">
        <f t="shared" si="30"/>
        <v>716.17945033620083</v>
      </c>
      <c r="X37" s="422">
        <f>IFERROR(VLOOKUP($B37,'BDGT MW Services MTD'!$A$3:$AF$174,Interprete_Date!$B$17,0),0)</f>
        <v>469.52426710036571</v>
      </c>
      <c r="Y37" s="251">
        <f t="shared" si="31"/>
        <v>551.84595685107286</v>
      </c>
      <c r="Z37" s="422">
        <f t="shared" si="32"/>
        <v>305.19077361523773</v>
      </c>
      <c r="AA37" s="257">
        <f>Z37/Screen_Margini!$G$17</f>
        <v>17.712755288173984</v>
      </c>
      <c r="AB37" s="251">
        <f t="shared" si="33"/>
        <v>89.209610749069483</v>
      </c>
      <c r="AC37" s="251">
        <f t="shared" si="34"/>
        <v>42.257184039032914</v>
      </c>
      <c r="AD37" s="400">
        <f t="shared" si="35"/>
        <v>32.866698697025605</v>
      </c>
      <c r="AE37" s="71"/>
      <c r="AG37" s="70"/>
      <c r="AH37" s="57" t="s">
        <v>94</v>
      </c>
      <c r="AI37" s="400">
        <f>IFERROR(VLOOKUP($B37,'FCST Sales'!$A$3:$AG$180,Interprete_Date!$B$17,0),0)</f>
        <v>44186.372280522606</v>
      </c>
      <c r="AJ37" s="71"/>
    </row>
    <row r="38" spans="1:36" outlineLevel="1">
      <c r="A38" s="70"/>
      <c r="B38" s="57" t="s">
        <v>109</v>
      </c>
      <c r="C38" s="59">
        <f>IFERROR(VLOOKUP($B38,'BDGT McAfee'!$AZ$6:$BD$190,4,0),0)</f>
        <v>307.56562199999996</v>
      </c>
      <c r="D38" s="59">
        <f t="shared" si="21"/>
        <v>10.252187399999999</v>
      </c>
      <c r="E38" s="71"/>
      <c r="H38" s="70"/>
      <c r="I38" s="57" t="s">
        <v>109</v>
      </c>
      <c r="J38" s="400">
        <f t="shared" si="22"/>
        <v>4933.4931440254268</v>
      </c>
      <c r="K38" s="400">
        <f>IFERROR(VLOOKUP($B38,'BDGT Polizze MTD'!$A$3:$AF$175,Interprete_Date!$B$17,0),0)</f>
        <v>2664.5925703620992</v>
      </c>
      <c r="L38" s="190">
        <f>IFERROR((AI38*Kerb_Realtime!$CD$3/Kerb_Realtime!$CE$3),0)</f>
        <v>29.753531860791195</v>
      </c>
      <c r="M38" s="71"/>
      <c r="O38" s="70"/>
      <c r="P38" s="57" t="s">
        <v>109</v>
      </c>
      <c r="Q38" s="59">
        <f>IFERROR(VLOOKUP($B38,'BDGT Office'!$C$3:$F$180,3,0),0)</f>
        <v>49.2</v>
      </c>
      <c r="R38" s="112">
        <f t="shared" si="23"/>
        <v>1.6400000000000001</v>
      </c>
      <c r="S38" s="71"/>
      <c r="U38" s="70"/>
      <c r="V38" s="57" t="s">
        <v>109</v>
      </c>
      <c r="W38" s="206">
        <f t="shared" si="30"/>
        <v>1187.118226301068</v>
      </c>
      <c r="X38" s="422">
        <f>IFERROR(VLOOKUP($B38,'BDGT MW Services MTD'!$A$3:$AF$174,Interprete_Date!$B$17,0),0)</f>
        <v>778.26976870648843</v>
      </c>
      <c r="Y38" s="251">
        <f t="shared" si="31"/>
        <v>914.72380725379708</v>
      </c>
      <c r="Z38" s="422">
        <f t="shared" si="32"/>
        <v>505.87534965921748</v>
      </c>
      <c r="AA38" s="257">
        <f>Z38/Screen_Margini!$G$17</f>
        <v>29.360147977900027</v>
      </c>
      <c r="AB38" s="251">
        <f t="shared" si="33"/>
        <v>147.87125605423282</v>
      </c>
      <c r="AC38" s="251">
        <f t="shared" si="34"/>
        <v>70.044279183583953</v>
      </c>
      <c r="AD38" s="400">
        <f t="shared" si="35"/>
        <v>54.478883809454196</v>
      </c>
      <c r="AE38" s="71"/>
      <c r="AG38" s="70"/>
      <c r="AH38" s="57" t="s">
        <v>109</v>
      </c>
      <c r="AI38" s="400">
        <f>IFERROR(VLOOKUP($B38,'FCST Sales'!$A$3:$AG$180,Interprete_Date!$B$17,0),0)</f>
        <v>75531.465880894219</v>
      </c>
      <c r="AJ38" s="71"/>
    </row>
    <row r="39" spans="1:36" outlineLevel="1">
      <c r="A39" s="70"/>
      <c r="B39" s="57" t="s">
        <v>111</v>
      </c>
      <c r="C39" s="59">
        <f>IFERROR(VLOOKUP($B39,'BDGT McAfee'!$AZ$6:$BD$190,4,0),0)</f>
        <v>166.35200399999999</v>
      </c>
      <c r="D39" s="59">
        <f t="shared" si="21"/>
        <v>5.5450667999999999</v>
      </c>
      <c r="E39" s="71"/>
      <c r="H39" s="70"/>
      <c r="I39" s="57" t="s">
        <v>111</v>
      </c>
      <c r="J39" s="400">
        <f t="shared" si="22"/>
        <v>2556.9433743416985</v>
      </c>
      <c r="K39" s="400">
        <f>IFERROR(VLOOKUP($B39,'BDGT Polizze MTD'!$A$3:$AF$175,Interprete_Date!$B$17,0),0)</f>
        <v>1381.0118143892512</v>
      </c>
      <c r="L39" s="190">
        <f>IFERROR((AI39*Kerb_Realtime!$CD$3/Kerb_Realtime!$CE$3),0)</f>
        <v>14.737920254319786</v>
      </c>
      <c r="M39" s="71"/>
      <c r="O39" s="70"/>
      <c r="P39" s="57" t="s">
        <v>111</v>
      </c>
      <c r="Q39" s="59">
        <f>IFERROR(VLOOKUP($B39,'BDGT Office'!$C$3:$F$180,3,0),0)</f>
        <v>37.200000000000003</v>
      </c>
      <c r="R39" s="112">
        <f t="shared" si="23"/>
        <v>1.24</v>
      </c>
      <c r="S39" s="71"/>
      <c r="U39" s="70"/>
      <c r="V39" s="57" t="s">
        <v>111</v>
      </c>
      <c r="W39" s="206">
        <f t="shared" si="30"/>
        <v>612.86404650539657</v>
      </c>
      <c r="X39" s="422">
        <f>IFERROR(VLOOKUP($B39,'BDGT MW Services MTD'!$A$3:$AF$174,Interprete_Date!$B$17,0),0)</f>
        <v>401.7911183189189</v>
      </c>
      <c r="Y39" s="251">
        <f t="shared" si="31"/>
        <v>472.23715509377496</v>
      </c>
      <c r="Z39" s="422">
        <f t="shared" si="32"/>
        <v>261.16422690729729</v>
      </c>
      <c r="AA39" s="257">
        <f>Z39/Screen_Margini!$G$17</f>
        <v>15.157529129848943</v>
      </c>
      <c r="AB39" s="251">
        <f t="shared" si="33"/>
        <v>76.340312480594591</v>
      </c>
      <c r="AC39" s="251">
        <f t="shared" si="34"/>
        <v>36.161200648702703</v>
      </c>
      <c r="AD39" s="400">
        <f t="shared" si="35"/>
        <v>28.125378282324327</v>
      </c>
      <c r="AE39" s="71"/>
      <c r="AG39" s="70"/>
      <c r="AH39" s="57" t="s">
        <v>111</v>
      </c>
      <c r="AI39" s="400">
        <f>IFERROR(VLOOKUP($B39,'FCST Sales'!$A$3:$AG$180,Interprete_Date!$B$17,0),0)</f>
        <v>37413.263274180368</v>
      </c>
      <c r="AJ39" s="71"/>
    </row>
    <row r="40" spans="1:36" outlineLevel="1">
      <c r="A40" s="70"/>
      <c r="B40" s="57" t="s">
        <v>128</v>
      </c>
      <c r="C40" s="59">
        <f>IFERROR(VLOOKUP($B40,'BDGT McAfee'!$AZ$6:$BD$190,4,0),0)</f>
        <v>213.760638</v>
      </c>
      <c r="D40" s="59">
        <f t="shared" si="21"/>
        <v>7.1253545999999996</v>
      </c>
      <c r="E40" s="71"/>
      <c r="H40" s="70"/>
      <c r="I40" s="57" t="s">
        <v>128</v>
      </c>
      <c r="J40" s="400">
        <f t="shared" si="22"/>
        <v>3363.7980179817355</v>
      </c>
      <c r="K40" s="400">
        <f>IFERROR(VLOOKUP($B40,'BDGT Polizze MTD'!$A$3:$AF$175,Interprete_Date!$B$17,0),0)</f>
        <v>1816.7961209731222</v>
      </c>
      <c r="L40" s="190">
        <f>IFERROR((AI40*Kerb_Realtime!$CD$3/Kerb_Realtime!$CE$3),0)</f>
        <v>17.021440114452997</v>
      </c>
      <c r="M40" s="71"/>
      <c r="O40" s="70"/>
      <c r="P40" s="57" t="s">
        <v>128</v>
      </c>
      <c r="Q40" s="59">
        <f>IFERROR(VLOOKUP($B40,'BDGT Office'!$C$3:$F$180,3,0),0)</f>
        <v>42</v>
      </c>
      <c r="R40" s="112">
        <f t="shared" si="23"/>
        <v>1.4</v>
      </c>
      <c r="S40" s="71"/>
      <c r="U40" s="70"/>
      <c r="V40" s="57" t="s">
        <v>128</v>
      </c>
      <c r="W40" s="206">
        <f t="shared" si="30"/>
        <v>664.93026698319159</v>
      </c>
      <c r="X40" s="422">
        <f>IFERROR(VLOOKUP($B40,'BDGT MW Services MTD'!$A$3:$AF$174,Interprete_Date!$B$17,0),0)</f>
        <v>435.92551577900616</v>
      </c>
      <c r="Y40" s="251">
        <f t="shared" si="31"/>
        <v>512.35633646053941</v>
      </c>
      <c r="Z40" s="422">
        <f t="shared" si="32"/>
        <v>283.35158525635404</v>
      </c>
      <c r="AA40" s="257">
        <f>Z40/Screen_Margini!$G$17</f>
        <v>16.44524580710122</v>
      </c>
      <c r="AB40" s="251">
        <f t="shared" si="33"/>
        <v>82.82584799801117</v>
      </c>
      <c r="AC40" s="251">
        <f t="shared" si="34"/>
        <v>39.233296420110555</v>
      </c>
      <c r="AD40" s="400">
        <f t="shared" si="35"/>
        <v>30.514786104530433</v>
      </c>
      <c r="AE40" s="71"/>
      <c r="AG40" s="70"/>
      <c r="AH40" s="57" t="s">
        <v>128</v>
      </c>
      <c r="AI40" s="400">
        <f>IFERROR(VLOOKUP($B40,'FCST Sales'!$A$3:$AG$180,Interprete_Date!$B$17,0),0)</f>
        <v>43210.141547689956</v>
      </c>
      <c r="AJ40" s="71"/>
    </row>
    <row r="41" spans="1:36" outlineLevel="1">
      <c r="A41" s="70"/>
      <c r="B41" s="57" t="s">
        <v>129</v>
      </c>
      <c r="C41" s="59">
        <f>IFERROR(VLOOKUP($B41,'BDGT McAfee'!$AZ$6:$BD$190,4,0),0)</f>
        <v>139.05000000000001</v>
      </c>
      <c r="D41" s="59">
        <f t="shared" si="21"/>
        <v>4.6350000000000007</v>
      </c>
      <c r="E41" s="71"/>
      <c r="H41" s="70"/>
      <c r="I41" s="57" t="s">
        <v>129</v>
      </c>
      <c r="J41" s="400">
        <f t="shared" si="22"/>
        <v>1734.8489077403083</v>
      </c>
      <c r="K41" s="400">
        <f>IFERROR(VLOOKUP($B41,'BDGT Polizze MTD'!$A$3:$AF$175,Interprete_Date!$B$17,0),0)</f>
        <v>936.99643950327209</v>
      </c>
      <c r="L41" s="190">
        <f>IFERROR((AI41*Kerb_Realtime!$CD$3/Kerb_Realtime!$CE$3),0)</f>
        <v>10.33368011058119</v>
      </c>
      <c r="M41" s="71"/>
      <c r="O41" s="70"/>
      <c r="P41" s="57" t="s">
        <v>129</v>
      </c>
      <c r="Q41" s="59">
        <f>IFERROR(VLOOKUP($B41,'BDGT Office'!$C$3:$F$180,3,0),0)</f>
        <v>8.4</v>
      </c>
      <c r="R41" s="112">
        <f t="shared" si="23"/>
        <v>0.28000000000000003</v>
      </c>
      <c r="S41" s="71"/>
      <c r="U41" s="70"/>
      <c r="V41" s="57" t="s">
        <v>129</v>
      </c>
      <c r="W41" s="206">
        <f t="shared" ref="W41" si="36">(Y41-Z41)+X41</f>
        <v>406.25394565894487</v>
      </c>
      <c r="X41" s="422">
        <f>IFERROR(VLOOKUP($B41,'BDGT MW Services MTD'!$A$3:$AF$174,Interprete_Date!$B$17,0),0)</f>
        <v>266.33839605786608</v>
      </c>
      <c r="Y41" s="251">
        <f t="shared" ref="Y41" si="37">Z41*$Y$5</f>
        <v>313.03550703869172</v>
      </c>
      <c r="Z41" s="422">
        <f t="shared" ref="Z41" si="38">X41*Z$5</f>
        <v>173.11995743761295</v>
      </c>
      <c r="AA41" s="257">
        <f>Z41/Screen_Margini!$G$17</f>
        <v>10.047588940082004</v>
      </c>
      <c r="AB41" s="251">
        <f t="shared" ref="AB41" si="39">X41*AB$5</f>
        <v>50.604295250994554</v>
      </c>
      <c r="AC41" s="251">
        <f t="shared" ref="AC41" si="40">X41*AC$5</f>
        <v>23.970455645207945</v>
      </c>
      <c r="AD41" s="400">
        <f t="shared" ref="AD41" si="41">X41*AD$5</f>
        <v>18.643687724050626</v>
      </c>
      <c r="AE41" s="71"/>
      <c r="AG41" s="70"/>
      <c r="AH41" s="57" t="s">
        <v>129</v>
      </c>
      <c r="AI41" s="400">
        <f>IFERROR(VLOOKUP($B41,'FCST Sales'!$A$3:$AG$180,Interprete_Date!$B$17,0),0)</f>
        <v>26232.785080718248</v>
      </c>
      <c r="AJ41" s="71"/>
    </row>
    <row r="42" spans="1:36" outlineLevel="1">
      <c r="A42" s="70"/>
      <c r="B42" s="57" t="s">
        <v>149</v>
      </c>
      <c r="C42" s="59">
        <f>IFERROR(VLOOKUP($B42,'BDGT McAfee'!$AZ$6:$BD$190,4,0),0)</f>
        <v>124.00479</v>
      </c>
      <c r="D42" s="59">
        <f t="shared" si="21"/>
        <v>4.1334929999999996</v>
      </c>
      <c r="E42" s="71"/>
      <c r="H42" s="70"/>
      <c r="I42" s="57" t="s">
        <v>149</v>
      </c>
      <c r="J42" s="400">
        <f t="shared" si="22"/>
        <v>1908.745585588387</v>
      </c>
      <c r="K42" s="400">
        <f>IFERROR(VLOOKUP($B42,'BDGT Polizze MTD'!$A$3:$AF$175,Interprete_Date!$B$17,0),0)</f>
        <v>1030.918490730968</v>
      </c>
      <c r="L42" s="190">
        <f>IFERROR((AI42*Kerb_Realtime!$CD$3/Kerb_Realtime!$CE$3),0)</f>
        <v>11.438875976264363</v>
      </c>
      <c r="M42" s="71"/>
      <c r="O42" s="70"/>
      <c r="P42" s="57" t="s">
        <v>149</v>
      </c>
      <c r="Q42" s="59">
        <f>IFERROR(VLOOKUP($B42,'BDGT Office'!$C$3:$F$180,3,0),0)</f>
        <v>20.399999999999999</v>
      </c>
      <c r="R42" s="112">
        <f t="shared" si="23"/>
        <v>0.67999999999999994</v>
      </c>
      <c r="S42" s="71"/>
      <c r="U42" s="70"/>
      <c r="V42" s="57" t="s">
        <v>149</v>
      </c>
      <c r="W42" s="206">
        <f t="shared" si="30"/>
        <v>470.64557699502859</v>
      </c>
      <c r="X42" s="422">
        <f>IFERROR(VLOOKUP($B42,'BDGT MW Services MTD'!$A$3:$AF$174,Interprete_Date!$B$17,0),0)</f>
        <v>308.55328158170926</v>
      </c>
      <c r="Y42" s="251">
        <f t="shared" si="31"/>
        <v>362.65192844143036</v>
      </c>
      <c r="Z42" s="422">
        <f t="shared" si="32"/>
        <v>200.55963302811102</v>
      </c>
      <c r="AA42" s="257">
        <f>Z42/Screen_Margini!$G$17</f>
        <v>11.640141208828267</v>
      </c>
      <c r="AB42" s="251">
        <f t="shared" si="33"/>
        <v>58.625123500524758</v>
      </c>
      <c r="AC42" s="251">
        <f t="shared" si="34"/>
        <v>27.769795342353831</v>
      </c>
      <c r="AD42" s="400">
        <f t="shared" si="35"/>
        <v>21.598729710719649</v>
      </c>
      <c r="AE42" s="71"/>
      <c r="AG42" s="70"/>
      <c r="AH42" s="57" t="s">
        <v>149</v>
      </c>
      <c r="AI42" s="400">
        <f>IFERROR(VLOOKUP($B42,'FCST Sales'!$A$3:$AG$180,Interprete_Date!$B$17,0),0)</f>
        <v>29038.403728316815</v>
      </c>
      <c r="AJ42" s="71"/>
    </row>
    <row r="43" spans="1:36" outlineLevel="1">
      <c r="A43" s="70"/>
      <c r="B43" s="57" t="s">
        <v>166</v>
      </c>
      <c r="C43" s="59">
        <f>IFERROR(VLOOKUP($B43,'BDGT McAfee'!$AZ$6:$BD$190,4,0),0)</f>
        <v>352.27483200000006</v>
      </c>
      <c r="D43" s="59">
        <f t="shared" si="21"/>
        <v>11.742494400000002</v>
      </c>
      <c r="E43" s="71"/>
      <c r="H43" s="70"/>
      <c r="I43" s="57" t="s">
        <v>166</v>
      </c>
      <c r="J43" s="400">
        <f t="shared" si="22"/>
        <v>6083.2130359149751</v>
      </c>
      <c r="K43" s="400">
        <f>IFERROR(VLOOKUP($B43,'BDGT Polizze MTD'!$A$3:$AF$175,Interprete_Date!$B$17,0),0)</f>
        <v>3285.5592956602623</v>
      </c>
      <c r="L43" s="190">
        <f>IFERROR((AI43*Kerb_Realtime!$CD$3/Kerb_Realtime!$CE$3),0)</f>
        <v>34.537927102368769</v>
      </c>
      <c r="M43" s="71"/>
      <c r="O43" s="70"/>
      <c r="P43" s="57" t="s">
        <v>166</v>
      </c>
      <c r="Q43" s="59">
        <f>IFERROR(VLOOKUP($B43,'BDGT Office'!$C$3:$F$180,3,0),0)</f>
        <v>31.2</v>
      </c>
      <c r="R43" s="112">
        <f t="shared" si="23"/>
        <v>1.04</v>
      </c>
      <c r="S43" s="71"/>
      <c r="U43" s="70"/>
      <c r="V43" s="57" t="s">
        <v>166</v>
      </c>
      <c r="W43" s="206">
        <f t="shared" si="30"/>
        <v>1334.9532365532359</v>
      </c>
      <c r="X43" s="422">
        <f>IFERROR(VLOOKUP($B43,'BDGT MW Services MTD'!$A$3:$AF$174,Interprete_Date!$B$17,0),0)</f>
        <v>875.18978617953871</v>
      </c>
      <c r="Y43" s="251">
        <f t="shared" si="31"/>
        <v>1028.6368113903973</v>
      </c>
      <c r="Z43" s="422">
        <f t="shared" si="32"/>
        <v>568.87336101670019</v>
      </c>
      <c r="AA43" s="257">
        <f>Z43/Screen_Margini!$G$17</f>
        <v>33.016445793192119</v>
      </c>
      <c r="AB43" s="251">
        <f t="shared" si="33"/>
        <v>166.28605937411237</v>
      </c>
      <c r="AC43" s="251">
        <f t="shared" si="34"/>
        <v>78.767080756158478</v>
      </c>
      <c r="AD43" s="400">
        <f t="shared" si="35"/>
        <v>61.263285032567715</v>
      </c>
      <c r="AE43" s="71"/>
      <c r="AG43" s="70"/>
      <c r="AH43" s="57" t="s">
        <v>166</v>
      </c>
      <c r="AI43" s="400">
        <f>IFERROR(VLOOKUP($B43,'FCST Sales'!$A$3:$AG$180,Interprete_Date!$B$17,0),0)</f>
        <v>87676.994944156148</v>
      </c>
      <c r="AJ43" s="71"/>
    </row>
    <row r="44" spans="1:36" outlineLevel="1">
      <c r="A44" s="70"/>
      <c r="B44" s="57" t="s">
        <v>167</v>
      </c>
      <c r="C44" s="59">
        <f>IFERROR(VLOOKUP($B44,'BDGT McAfee'!$AZ$6:$BD$190,4,0),0)</f>
        <v>190.14067799999998</v>
      </c>
      <c r="D44" s="59">
        <f t="shared" si="21"/>
        <v>6.3380225999999995</v>
      </c>
      <c r="E44" s="71"/>
      <c r="H44" s="70"/>
      <c r="I44" s="57" t="s">
        <v>167</v>
      </c>
      <c r="J44" s="400">
        <f t="shared" si="22"/>
        <v>2913.5998333980715</v>
      </c>
      <c r="K44" s="400">
        <f>IFERROR(VLOOKUP($B44,'BDGT Polizze MTD'!$A$3:$AF$175,Interprete_Date!$B$17,0),0)</f>
        <v>1573.6429021863742</v>
      </c>
      <c r="L44" s="190">
        <f>IFERROR((AI44*Kerb_Realtime!$CD$3/Kerb_Realtime!$CE$3),0)</f>
        <v>17.571705837571677</v>
      </c>
      <c r="M44" s="71"/>
      <c r="O44" s="70"/>
      <c r="P44" s="57" t="s">
        <v>167</v>
      </c>
      <c r="Q44" s="59">
        <f>IFERROR(VLOOKUP($B44,'BDGT Office'!$C$3:$F$180,3,0),0)</f>
        <v>44.4</v>
      </c>
      <c r="R44" s="112">
        <f t="shared" si="23"/>
        <v>1.48</v>
      </c>
      <c r="S44" s="71"/>
      <c r="U44" s="70"/>
      <c r="V44" s="57" t="s">
        <v>167</v>
      </c>
      <c r="W44" s="206">
        <f t="shared" si="30"/>
        <v>666.04330323762076</v>
      </c>
      <c r="X44" s="422">
        <f>IFERROR(VLOOKUP($B44,'BDGT MW Services MTD'!$A$3:$AF$174,Interprete_Date!$B$17,0),0)</f>
        <v>436.6552177152621</v>
      </c>
      <c r="Y44" s="251">
        <f t="shared" si="31"/>
        <v>513.21397703727905</v>
      </c>
      <c r="Z44" s="422">
        <f t="shared" si="32"/>
        <v>283.82589151492039</v>
      </c>
      <c r="AA44" s="257">
        <f>Z44/Screen_Margini!$G$17</f>
        <v>16.472773738532812</v>
      </c>
      <c r="AB44" s="251">
        <f t="shared" si="33"/>
        <v>82.964491365899804</v>
      </c>
      <c r="AC44" s="251">
        <f t="shared" si="34"/>
        <v>39.298969594373588</v>
      </c>
      <c r="AD44" s="400">
        <f t="shared" si="35"/>
        <v>30.565865240068348</v>
      </c>
      <c r="AE44" s="71"/>
      <c r="AG44" s="70"/>
      <c r="AH44" s="57" t="s">
        <v>167</v>
      </c>
      <c r="AI44" s="400">
        <f>IFERROR(VLOOKUP($B44,'FCST Sales'!$A$3:$AG$180,Interprete_Date!$B$17,0),0)</f>
        <v>44607.030390521235</v>
      </c>
      <c r="AJ44" s="71"/>
    </row>
    <row r="45" spans="1:36" outlineLevel="1">
      <c r="A45" s="70"/>
      <c r="B45" s="57" t="s">
        <v>168</v>
      </c>
      <c r="C45" s="59">
        <f>IFERROR(VLOOKUP($B45,'BDGT McAfee'!$AZ$6:$BD$190,4,0),0)</f>
        <v>177.1497</v>
      </c>
      <c r="D45" s="59">
        <f t="shared" si="21"/>
        <v>5.9049899999999997</v>
      </c>
      <c r="E45" s="71"/>
      <c r="H45" s="70"/>
      <c r="I45" s="57" t="s">
        <v>168</v>
      </c>
      <c r="J45" s="400">
        <f t="shared" si="22"/>
        <v>2670.7180978723491</v>
      </c>
      <c r="K45" s="400">
        <f>IFERROR(VLOOKUP($B45,'BDGT Polizze MTD'!$A$3:$AF$175,Interprete_Date!$B$17,0),0)</f>
        <v>1442.4618406007826</v>
      </c>
      <c r="L45" s="190">
        <f>IFERROR((AI45*Kerb_Realtime!$CD$3/Kerb_Realtime!$CE$3),0)</f>
        <v>15.936619460110631</v>
      </c>
      <c r="M45" s="71"/>
      <c r="O45" s="70"/>
      <c r="P45" s="57" t="s">
        <v>168</v>
      </c>
      <c r="Q45" s="59">
        <f>IFERROR(VLOOKUP($B45,'BDGT Office'!$C$3:$F$180,3,0),0)</f>
        <v>10.8</v>
      </c>
      <c r="R45" s="112">
        <f t="shared" si="23"/>
        <v>0.36000000000000004</v>
      </c>
      <c r="S45" s="71"/>
      <c r="U45" s="70"/>
      <c r="V45" s="57" t="s">
        <v>168</v>
      </c>
      <c r="W45" s="206">
        <f t="shared" si="30"/>
        <v>528.03793914593382</v>
      </c>
      <c r="X45" s="422">
        <f>IFERROR(VLOOKUP($B45,'BDGT MW Services MTD'!$A$3:$AF$174,Interprete_Date!$B$17,0),0)</f>
        <v>346.17947535676461</v>
      </c>
      <c r="Y45" s="251">
        <f t="shared" si="31"/>
        <v>406.87512277106617</v>
      </c>
      <c r="Z45" s="422">
        <f t="shared" si="32"/>
        <v>225.016658981897</v>
      </c>
      <c r="AA45" s="257">
        <f>Z45/Screen_Margini!$G$17</f>
        <v>13.059585547411316</v>
      </c>
      <c r="AB45" s="251">
        <f t="shared" si="33"/>
        <v>65.774100317785283</v>
      </c>
      <c r="AC45" s="251">
        <f t="shared" si="34"/>
        <v>31.156152782108816</v>
      </c>
      <c r="AD45" s="400">
        <f t="shared" si="35"/>
        <v>24.232563274973526</v>
      </c>
      <c r="AE45" s="71"/>
      <c r="AG45" s="70"/>
      <c r="AH45" s="57" t="s">
        <v>168</v>
      </c>
      <c r="AI45" s="400">
        <f>IFERROR(VLOOKUP($B45,'FCST Sales'!$A$3:$AG$180,Interprete_Date!$B$17,0),0)</f>
        <v>40456.24682945227</v>
      </c>
      <c r="AJ45" s="71"/>
    </row>
    <row r="46" spans="1:36" outlineLevel="1">
      <c r="A46" s="70"/>
      <c r="B46" s="57" t="s">
        <v>169</v>
      </c>
      <c r="C46" s="59">
        <f>IFERROR(VLOOKUP($B46,'BDGT McAfee'!$AZ$6:$BD$190,4,0),0)</f>
        <v>256.276566</v>
      </c>
      <c r="D46" s="59">
        <f t="shared" si="21"/>
        <v>8.5425521999999994</v>
      </c>
      <c r="E46" s="71"/>
      <c r="H46" s="70"/>
      <c r="I46" s="57" t="s">
        <v>169</v>
      </c>
      <c r="J46" s="400">
        <f t="shared" si="22"/>
        <v>5086.9769064051779</v>
      </c>
      <c r="K46" s="400">
        <f>IFERROR(VLOOKUP($B46,'BDGT Polizze MTD'!$A$3:$AF$175,Interprete_Date!$B$17,0),0)</f>
        <v>2747.4895524737663</v>
      </c>
      <c r="L46" s="190">
        <f>IFERROR((AI46*Kerb_Realtime!$CD$3/Kerb_Realtime!$CE$3),0)</f>
        <v>26.260638459111206</v>
      </c>
      <c r="M46" s="71"/>
      <c r="O46" s="70"/>
      <c r="P46" s="57" t="s">
        <v>169</v>
      </c>
      <c r="Q46" s="59">
        <f>IFERROR(VLOOKUP($B46,'BDGT Office'!$C$3:$F$180,3,0),0)</f>
        <v>76.8</v>
      </c>
      <c r="R46" s="112">
        <f t="shared" si="23"/>
        <v>2.56</v>
      </c>
      <c r="S46" s="71"/>
      <c r="U46" s="70"/>
      <c r="V46" s="57" t="s">
        <v>169</v>
      </c>
      <c r="W46" s="206">
        <f t="shared" si="30"/>
        <v>1047.7691868342972</v>
      </c>
      <c r="X46" s="422">
        <f>IFERROR(VLOOKUP($B46,'BDGT MW Services MTD'!$A$3:$AF$174,Interprete_Date!$B$17,0),0)</f>
        <v>686.91311836408988</v>
      </c>
      <c r="Y46" s="251">
        <f t="shared" si="31"/>
        <v>807.34959540686577</v>
      </c>
      <c r="Z46" s="422">
        <f t="shared" si="32"/>
        <v>446.49352693665844</v>
      </c>
      <c r="AA46" s="257">
        <f>Z46/Screen_Margini!$G$17</f>
        <v>25.913727622557076</v>
      </c>
      <c r="AB46" s="251">
        <f t="shared" si="33"/>
        <v>130.51349248917708</v>
      </c>
      <c r="AC46" s="251">
        <f t="shared" si="34"/>
        <v>61.82218065276809</v>
      </c>
      <c r="AD46" s="400">
        <f t="shared" si="35"/>
        <v>48.083918285486298</v>
      </c>
      <c r="AE46" s="71"/>
      <c r="AG46" s="70"/>
      <c r="AH46" s="57" t="s">
        <v>169</v>
      </c>
      <c r="AI46" s="400">
        <f>IFERROR(VLOOKUP($B46,'FCST Sales'!$A$3:$AG$180,Interprete_Date!$B$17,0),0)</f>
        <v>66664.50648834373</v>
      </c>
      <c r="AJ46" s="71"/>
    </row>
    <row r="47" spans="1:36" outlineLevel="1">
      <c r="A47" s="70"/>
      <c r="B47" s="57" t="s">
        <v>176</v>
      </c>
      <c r="C47" s="59">
        <f>IFERROR(VLOOKUP($B47,'BDGT McAfee'!$AZ$6:$BD$190,4,0),0)</f>
        <v>173.43799200000001</v>
      </c>
      <c r="D47" s="59">
        <f t="shared" si="21"/>
        <v>5.7812664000000007</v>
      </c>
      <c r="E47" s="71"/>
      <c r="H47" s="70"/>
      <c r="I47" s="57" t="s">
        <v>176</v>
      </c>
      <c r="J47" s="400">
        <f t="shared" si="22"/>
        <v>3390.1301263580326</v>
      </c>
      <c r="K47" s="400">
        <f>IFERROR(VLOOKUP($B47,'BDGT Polizze MTD'!$A$3:$AF$175,Interprete_Date!$B$17,0),0)</f>
        <v>1831.0181616840578</v>
      </c>
      <c r="L47" s="190">
        <f>IFERROR((AI47*Kerb_Realtime!$CD$3/Kerb_Realtime!$CE$3),0)</f>
        <v>16.924013353208021</v>
      </c>
      <c r="M47" s="71"/>
      <c r="O47" s="70"/>
      <c r="P47" s="57" t="s">
        <v>176</v>
      </c>
      <c r="Q47" s="59">
        <f>IFERROR(VLOOKUP($B47,'BDGT Office'!$C$3:$F$180,3,0),0)</f>
        <v>40.799999999999997</v>
      </c>
      <c r="R47" s="112">
        <f t="shared" si="23"/>
        <v>1.3599999999999999</v>
      </c>
      <c r="S47" s="71"/>
      <c r="U47" s="70"/>
      <c r="V47" s="57" t="s">
        <v>176</v>
      </c>
      <c r="W47" s="206">
        <f t="shared" si="30"/>
        <v>661.12988017273233</v>
      </c>
      <c r="X47" s="422">
        <f>IFERROR(VLOOKUP($B47,'BDGT MW Services MTD'!$A$3:$AF$174,Interprete_Date!$B$17,0),0)</f>
        <v>433.43399800222397</v>
      </c>
      <c r="Y47" s="251">
        <f t="shared" si="31"/>
        <v>509.42798087195388</v>
      </c>
      <c r="Z47" s="422">
        <f t="shared" si="32"/>
        <v>281.73209870144558</v>
      </c>
      <c r="AA47" s="257">
        <f>Z47/Screen_Margini!$G$17</f>
        <v>16.351253552028183</v>
      </c>
      <c r="AB47" s="251">
        <f t="shared" si="33"/>
        <v>82.35245962042255</v>
      </c>
      <c r="AC47" s="251">
        <f t="shared" si="34"/>
        <v>39.009059820200157</v>
      </c>
      <c r="AD47" s="400">
        <f t="shared" si="35"/>
        <v>30.340379860155682</v>
      </c>
      <c r="AE47" s="71"/>
      <c r="AG47" s="70"/>
      <c r="AH47" s="57" t="s">
        <v>176</v>
      </c>
      <c r="AI47" s="400">
        <f>IFERROR(VLOOKUP($B47,'FCST Sales'!$A$3:$AG$180,Interprete_Date!$B$17,0),0)</f>
        <v>42962.816755215215</v>
      </c>
      <c r="AJ47" s="71"/>
    </row>
    <row r="48" spans="1:36" outlineLevel="1">
      <c r="A48" s="70"/>
      <c r="B48" s="57" t="s">
        <v>177</v>
      </c>
      <c r="C48" s="59">
        <f>IFERROR(VLOOKUP($B48,'BDGT McAfee'!$AZ$6:$BD$190,4,0),0)</f>
        <v>124.510932</v>
      </c>
      <c r="D48" s="59">
        <f t="shared" si="21"/>
        <v>4.1503644</v>
      </c>
      <c r="E48" s="71"/>
      <c r="H48" s="70"/>
      <c r="I48" s="57" t="s">
        <v>177</v>
      </c>
      <c r="J48" s="400">
        <f t="shared" si="22"/>
        <v>2476.0109454650706</v>
      </c>
      <c r="K48" s="400">
        <f>IFERROR(VLOOKUP($B48,'BDGT Polizze MTD'!$A$3:$AF$175,Interprete_Date!$B$17,0),0)</f>
        <v>1337.2999975506727</v>
      </c>
      <c r="L48" s="190">
        <f>IFERROR((AI48*Kerb_Realtime!$CD$3/Kerb_Realtime!$CE$3),0)</f>
        <v>11.48705597369789</v>
      </c>
      <c r="M48" s="71"/>
      <c r="O48" s="70"/>
      <c r="P48" s="57" t="s">
        <v>177</v>
      </c>
      <c r="Q48" s="59">
        <f>IFERROR(VLOOKUP($B48,'BDGT Office'!$C$3:$F$180,3,0),0)</f>
        <v>15.6</v>
      </c>
      <c r="R48" s="112">
        <f t="shared" si="23"/>
        <v>0.52</v>
      </c>
      <c r="S48" s="71"/>
      <c r="U48" s="70"/>
      <c r="V48" s="57" t="s">
        <v>177</v>
      </c>
      <c r="W48" s="206">
        <f t="shared" si="30"/>
        <v>486.38496273772245</v>
      </c>
      <c r="X48" s="422">
        <f>IFERROR(VLOOKUP($B48,'BDGT MW Services MTD'!$A$3:$AF$174,Interprete_Date!$B$17,0),0)</f>
        <v>318.87195737166542</v>
      </c>
      <c r="Y48" s="251">
        <f t="shared" si="31"/>
        <v>374.77977765763956</v>
      </c>
      <c r="Z48" s="422">
        <f t="shared" si="32"/>
        <v>207.26677229158253</v>
      </c>
      <c r="AA48" s="257">
        <f>Z48/Screen_Margini!$G$17</f>
        <v>12.029412204967064</v>
      </c>
      <c r="AB48" s="251">
        <f t="shared" si="33"/>
        <v>60.585671900616433</v>
      </c>
      <c r="AC48" s="251">
        <f t="shared" si="34"/>
        <v>28.698476163449886</v>
      </c>
      <c r="AD48" s="400">
        <f t="shared" si="35"/>
        <v>22.321037016016582</v>
      </c>
      <c r="AE48" s="71"/>
      <c r="AG48" s="70"/>
      <c r="AH48" s="57" t="s">
        <v>177</v>
      </c>
      <c r="AI48" s="400">
        <f>IFERROR(VLOOKUP($B48,'FCST Sales'!$A$3:$AG$180,Interprete_Date!$B$17,0),0)</f>
        <v>29160.712093230217</v>
      </c>
      <c r="AJ48" s="71"/>
    </row>
    <row r="49" spans="1:36" outlineLevel="1">
      <c r="A49" s="70"/>
      <c r="B49" s="57" t="s">
        <v>178</v>
      </c>
      <c r="C49" s="59">
        <f>IFERROR(VLOOKUP($B49,'BDGT McAfee'!$AZ$6:$BD$190,4,0),0)</f>
        <v>233.837604</v>
      </c>
      <c r="D49" s="59">
        <f t="shared" si="21"/>
        <v>7.7945868000000003</v>
      </c>
      <c r="E49" s="71"/>
      <c r="H49" s="70"/>
      <c r="I49" s="57" t="s">
        <v>178</v>
      </c>
      <c r="J49" s="400">
        <f t="shared" si="22"/>
        <v>2555.1982701099328</v>
      </c>
      <c r="K49" s="400">
        <f>IFERROR(VLOOKUP($B49,'BDGT Polizze MTD'!$A$3:$AF$175,Interprete_Date!$B$17,0),0)</f>
        <v>1380.0692790223779</v>
      </c>
      <c r="L49" s="190">
        <f>IFERROR((AI49*Kerb_Realtime!$CD$3/Kerb_Realtime!$CE$3),0)</f>
        <v>15.151092837152841</v>
      </c>
      <c r="M49" s="71"/>
      <c r="O49" s="70"/>
      <c r="P49" s="57" t="s">
        <v>178</v>
      </c>
      <c r="Q49" s="59">
        <f>IFERROR(VLOOKUP($B49,'BDGT Office'!$C$3:$F$180,3,0),0)</f>
        <v>18</v>
      </c>
      <c r="R49" s="112">
        <f t="shared" si="23"/>
        <v>0.6</v>
      </c>
      <c r="S49" s="71"/>
      <c r="U49" s="70"/>
      <c r="V49" s="57" t="s">
        <v>178</v>
      </c>
      <c r="W49" s="206">
        <f t="shared" si="30"/>
        <v>599.52721256913719</v>
      </c>
      <c r="X49" s="422">
        <f>IFERROR(VLOOKUP($B49,'BDGT MW Services MTD'!$A$3:$AF$174,Interprete_Date!$B$17,0),0)</f>
        <v>393.04754549450752</v>
      </c>
      <c r="Y49" s="251">
        <f t="shared" si="31"/>
        <v>461.96057164605958</v>
      </c>
      <c r="Z49" s="422">
        <f t="shared" si="32"/>
        <v>255.4809045714299</v>
      </c>
      <c r="AA49" s="257">
        <f>Z49/Screen_Margini!$G$17</f>
        <v>14.827678733106785</v>
      </c>
      <c r="AB49" s="251">
        <f t="shared" si="33"/>
        <v>74.67903364395643</v>
      </c>
      <c r="AC49" s="251">
        <f t="shared" si="34"/>
        <v>35.374279094505674</v>
      </c>
      <c r="AD49" s="400">
        <f t="shared" si="35"/>
        <v>27.513328184615528</v>
      </c>
      <c r="AE49" s="71"/>
      <c r="AG49" s="70"/>
      <c r="AH49" s="57" t="s">
        <v>178</v>
      </c>
      <c r="AI49" s="400">
        <f>IFERROR(VLOOKUP($B49,'FCST Sales'!$A$3:$AG$180,Interprete_Date!$B$17,0),0)</f>
        <v>38462.131388029426</v>
      </c>
      <c r="AJ49" s="71"/>
    </row>
    <row r="50" spans="1:36" outlineLevel="1">
      <c r="A50" s="70"/>
      <c r="B50" s="57" t="s">
        <v>179</v>
      </c>
      <c r="C50" s="59">
        <f>IFERROR(VLOOKUP($B50,'BDGT McAfee'!$AZ$6:$BD$190,4,0),0)</f>
        <v>208.36179000000004</v>
      </c>
      <c r="D50" s="59">
        <f t="shared" si="21"/>
        <v>6.945393000000001</v>
      </c>
      <c r="E50" s="71"/>
      <c r="H50" s="70"/>
      <c r="I50" s="57" t="s">
        <v>179</v>
      </c>
      <c r="J50" s="400">
        <f t="shared" si="22"/>
        <v>3572.4844488634585</v>
      </c>
      <c r="K50" s="400">
        <f>IFERROR(VLOOKUP($B50,'BDGT Polizze MTD'!$A$3:$AF$175,Interprete_Date!$B$17,0),0)</f>
        <v>1929.5082089459675</v>
      </c>
      <c r="L50" s="190">
        <f>IFERROR((AI50*Kerb_Realtime!$CD$3/Kerb_Realtime!$CE$3),0)</f>
        <v>18.137379689768139</v>
      </c>
      <c r="M50" s="71"/>
      <c r="O50" s="70"/>
      <c r="P50" s="57" t="s">
        <v>179</v>
      </c>
      <c r="Q50" s="59">
        <f>IFERROR(VLOOKUP($B50,'BDGT Office'!$C$3:$F$180,3,0),0)</f>
        <v>25.2</v>
      </c>
      <c r="R50" s="112">
        <f t="shared" si="23"/>
        <v>0.84</v>
      </c>
      <c r="S50" s="71"/>
      <c r="U50" s="70"/>
      <c r="V50" s="57" t="s">
        <v>179</v>
      </c>
      <c r="W50" s="206">
        <f t="shared" si="30"/>
        <v>606.72086770743613</v>
      </c>
      <c r="X50" s="422">
        <f>IFERROR(VLOOKUP($B50,'BDGT MW Services MTD'!$A$3:$AF$174,Interprete_Date!$B$17,0),0)</f>
        <v>397.76367586518074</v>
      </c>
      <c r="Y50" s="251">
        <f t="shared" si="31"/>
        <v>467.50358115462285</v>
      </c>
      <c r="Z50" s="422">
        <f t="shared" si="32"/>
        <v>258.54638931236747</v>
      </c>
      <c r="AA50" s="257">
        <f>Z50/Screen_Margini!$G$17</f>
        <v>15.005594272337055</v>
      </c>
      <c r="AB50" s="251">
        <f t="shared" si="33"/>
        <v>75.575098414384343</v>
      </c>
      <c r="AC50" s="251">
        <f t="shared" si="34"/>
        <v>35.798730827866265</v>
      </c>
      <c r="AD50" s="400">
        <f t="shared" si="35"/>
        <v>27.843457310562655</v>
      </c>
      <c r="AE50" s="71"/>
      <c r="AG50" s="70"/>
      <c r="AH50" s="57" t="s">
        <v>179</v>
      </c>
      <c r="AI50" s="400">
        <f>IFERROR(VLOOKUP($B50,'FCST Sales'!$A$3:$AG$180,Interprete_Date!$B$17,0),0)</f>
        <v>46043.033869597115</v>
      </c>
      <c r="AJ50" s="71"/>
    </row>
    <row r="51" spans="1:36" outlineLevel="1">
      <c r="A51" s="70"/>
      <c r="B51" s="57" t="s">
        <v>181</v>
      </c>
      <c r="C51" s="59">
        <f>IFERROR(VLOOKUP($B51,'BDGT McAfee'!$AZ$6:$BD$190,4,0),0)</f>
        <v>163.82129399999999</v>
      </c>
      <c r="D51" s="59">
        <f t="shared" si="21"/>
        <v>5.4607098000000001</v>
      </c>
      <c r="E51" s="71"/>
      <c r="H51" s="70"/>
      <c r="I51" s="57" t="s">
        <v>181</v>
      </c>
      <c r="J51" s="400">
        <f t="shared" si="22"/>
        <v>2601.7403173179364</v>
      </c>
      <c r="K51" s="400">
        <f>IFERROR(VLOOKUP($B51,'BDGT Polizze MTD'!$A$3:$AF$175,Interprete_Date!$B$17,0),0)</f>
        <v>1405.2067606362066</v>
      </c>
      <c r="L51" s="190">
        <f>IFERROR((AI51*Kerb_Realtime!$CD$3/Kerb_Realtime!$CE$3),0)</f>
        <v>15.427064526781054</v>
      </c>
      <c r="M51" s="71"/>
      <c r="O51" s="70"/>
      <c r="P51" s="57" t="s">
        <v>181</v>
      </c>
      <c r="Q51" s="59">
        <f>IFERROR(VLOOKUP($B51,'BDGT Office'!$C$3:$F$180,3,0),0)</f>
        <v>26.4</v>
      </c>
      <c r="R51" s="112">
        <f t="shared" si="23"/>
        <v>0.88</v>
      </c>
      <c r="S51" s="71"/>
      <c r="U51" s="70"/>
      <c r="V51" s="57" t="s">
        <v>181</v>
      </c>
      <c r="W51" s="206">
        <f t="shared" si="30"/>
        <v>602.6870417461364</v>
      </c>
      <c r="X51" s="422">
        <f>IFERROR(VLOOKUP($B51,'BDGT MW Services MTD'!$A$3:$AF$174,Interprete_Date!$B$17,0),0)</f>
        <v>395.1191163526164</v>
      </c>
      <c r="Y51" s="251">
        <f t="shared" si="31"/>
        <v>464.39535102272066</v>
      </c>
      <c r="Z51" s="422">
        <f t="shared" si="32"/>
        <v>256.82742562920066</v>
      </c>
      <c r="AA51" s="257">
        <f>Z51/Screen_Margini!$G$17</f>
        <v>14.905828533325632</v>
      </c>
      <c r="AB51" s="251">
        <f t="shared" si="33"/>
        <v>75.072632106997119</v>
      </c>
      <c r="AC51" s="251">
        <f t="shared" si="34"/>
        <v>35.560720471735472</v>
      </c>
      <c r="AD51" s="400">
        <f t="shared" si="35"/>
        <v>27.65833814468315</v>
      </c>
      <c r="AE51" s="71"/>
      <c r="AG51" s="70"/>
      <c r="AH51" s="57" t="s">
        <v>181</v>
      </c>
      <c r="AI51" s="400">
        <f>IFERROR(VLOOKUP($B51,'FCST Sales'!$A$3:$AG$180,Interprete_Date!$B$17,0),0)</f>
        <v>39162.705234414185</v>
      </c>
      <c r="AJ51" s="71"/>
    </row>
    <row r="52" spans="1:36" outlineLevel="1">
      <c r="A52" s="74"/>
      <c r="B52" s="75"/>
      <c r="C52" s="76"/>
      <c r="D52" s="78"/>
      <c r="E52" s="77"/>
      <c r="H52" s="74"/>
      <c r="I52" s="75"/>
      <c r="J52" s="402"/>
      <c r="K52" s="402"/>
      <c r="L52" s="78"/>
      <c r="M52" s="77"/>
      <c r="O52" s="74"/>
      <c r="P52" s="75"/>
      <c r="Q52" s="76"/>
      <c r="R52" s="78"/>
      <c r="S52" s="77"/>
      <c r="U52" s="74"/>
      <c r="V52" s="75"/>
      <c r="W52" s="423"/>
      <c r="X52" s="424"/>
      <c r="Y52" s="252"/>
      <c r="Z52" s="424"/>
      <c r="AA52" s="212"/>
      <c r="AB52" s="432"/>
      <c r="AC52" s="432"/>
      <c r="AD52" s="402"/>
      <c r="AE52" s="77"/>
      <c r="AG52" s="74"/>
      <c r="AH52" s="75"/>
      <c r="AI52" s="402"/>
      <c r="AJ52" s="77"/>
    </row>
    <row r="53" spans="1:36">
      <c r="A53" s="66"/>
      <c r="B53" s="82"/>
      <c r="C53" s="83"/>
      <c r="D53" s="84"/>
      <c r="E53" s="69"/>
      <c r="H53" s="66"/>
      <c r="I53" s="82"/>
      <c r="J53" s="405"/>
      <c r="K53" s="405"/>
      <c r="L53" s="84"/>
      <c r="M53" s="69"/>
      <c r="O53" s="66"/>
      <c r="P53" s="82"/>
      <c r="Q53" s="83"/>
      <c r="R53" s="84"/>
      <c r="S53" s="69"/>
      <c r="U53" s="66"/>
      <c r="V53" s="82"/>
      <c r="W53" s="426"/>
      <c r="X53" s="427"/>
      <c r="Y53" s="254"/>
      <c r="Z53" s="427"/>
      <c r="AA53" s="214"/>
      <c r="AB53" s="433"/>
      <c r="AC53" s="433"/>
      <c r="AD53" s="405"/>
      <c r="AE53" s="69"/>
      <c r="AG53" s="66"/>
      <c r="AH53" s="82"/>
      <c r="AI53" s="405"/>
      <c r="AJ53" s="69"/>
    </row>
    <row r="54" spans="1:36" s="63" customFormat="1">
      <c r="A54" s="72"/>
      <c r="B54" s="60" t="s">
        <v>270</v>
      </c>
      <c r="C54" s="62">
        <f t="shared" ref="C54" si="42">SUM(C56:C79)</f>
        <v>4496.2657980000004</v>
      </c>
      <c r="D54" s="62">
        <f>SUM(D56:D79)</f>
        <v>149.87552659999997</v>
      </c>
      <c r="E54" s="73"/>
      <c r="H54" s="72"/>
      <c r="I54" s="60" t="s">
        <v>270</v>
      </c>
      <c r="J54" s="403">
        <f>SUM(J56:J79)</f>
        <v>72151.063767699568</v>
      </c>
      <c r="K54" s="403">
        <f>SUM(K56:K79)</f>
        <v>38968.978540480464</v>
      </c>
      <c r="L54" s="197">
        <f>SUM(L56:L79)</f>
        <v>412.71583097917051</v>
      </c>
      <c r="M54" s="73"/>
      <c r="O54" s="72"/>
      <c r="P54" s="60" t="s">
        <v>270</v>
      </c>
      <c r="Q54" s="62">
        <f t="shared" ref="Q54" si="43">SUM(Q56:Q79)</f>
        <v>777.6</v>
      </c>
      <c r="R54" s="62">
        <f>SUM(R56:R79)</f>
        <v>25.920000000000005</v>
      </c>
      <c r="S54" s="73"/>
      <c r="U54" s="72"/>
      <c r="V54" s="60" t="s">
        <v>270</v>
      </c>
      <c r="W54" s="207">
        <f>SUM(W56:W79)</f>
        <v>15424.9129094374</v>
      </c>
      <c r="X54" s="425">
        <f>SUM(X56:X79)</f>
        <v>10112.508709221876</v>
      </c>
      <c r="Y54" s="253">
        <f>SUM(Y56:Y79)</f>
        <v>11885.534861209746</v>
      </c>
      <c r="Z54" s="425">
        <f t="shared" ref="Z54:AD54" si="44">SUM(Z56:Z79)</f>
        <v>6573.1306609942185</v>
      </c>
      <c r="AA54" s="258">
        <f t="shared" si="44"/>
        <v>381.49336395787685</v>
      </c>
      <c r="AB54" s="253">
        <f t="shared" si="44"/>
        <v>1921.3766547521564</v>
      </c>
      <c r="AC54" s="253">
        <f t="shared" si="44"/>
        <v>910.12578382996878</v>
      </c>
      <c r="AD54" s="403">
        <f t="shared" si="44"/>
        <v>707.87560964553109</v>
      </c>
      <c r="AE54" s="73"/>
      <c r="AG54" s="72"/>
      <c r="AH54" s="60" t="s">
        <v>270</v>
      </c>
      <c r="AI54" s="403">
        <f>SUM(AI56:AI79)</f>
        <v>1047708.6166428371</v>
      </c>
      <c r="AJ54" s="73"/>
    </row>
    <row r="55" spans="1:36" outlineLevel="1">
      <c r="A55" s="70"/>
      <c r="B55" s="55"/>
      <c r="C55" s="56"/>
      <c r="D55" s="59"/>
      <c r="E55" s="71"/>
      <c r="H55" s="70"/>
      <c r="I55" s="55"/>
      <c r="J55" s="398"/>
      <c r="K55" s="398"/>
      <c r="L55" s="59"/>
      <c r="M55" s="71"/>
      <c r="O55" s="70"/>
      <c r="P55" s="55"/>
      <c r="Q55" s="56"/>
      <c r="R55" s="59"/>
      <c r="S55" s="71"/>
      <c r="U55" s="70"/>
      <c r="V55" s="55"/>
      <c r="W55" s="205"/>
      <c r="X55" s="421"/>
      <c r="Y55" s="251"/>
      <c r="Z55" s="421"/>
      <c r="AA55" s="213"/>
      <c r="AB55" s="431"/>
      <c r="AC55" s="431"/>
      <c r="AD55" s="398"/>
      <c r="AE55" s="71"/>
      <c r="AG55" s="70"/>
      <c r="AH55" s="55"/>
      <c r="AI55" s="398"/>
      <c r="AJ55" s="71"/>
    </row>
    <row r="56" spans="1:36" outlineLevel="1">
      <c r="A56" s="70"/>
      <c r="B56" s="57" t="s">
        <v>26</v>
      </c>
      <c r="C56" s="59">
        <f>IFERROR(VLOOKUP($B56,'BDGT McAfee'!$AZ$6:$BD$190,4,0),0)</f>
        <v>205.15622400000001</v>
      </c>
      <c r="D56" s="59">
        <f t="shared" ref="D56:D79" si="45">C56/30</f>
        <v>6.8385408000000005</v>
      </c>
      <c r="E56" s="71"/>
      <c r="H56" s="70"/>
      <c r="I56" s="57" t="s">
        <v>26</v>
      </c>
      <c r="J56" s="400">
        <f t="shared" ref="J56:J79" si="46">K56*$J$5</f>
        <v>3056.2014436780823</v>
      </c>
      <c r="K56" s="400">
        <f>IFERROR(VLOOKUP($B56,'BDGT Polizze MTD'!$A$3:$AF$175,Interprete_Date!$B$17,0),0)</f>
        <v>1650.6624054431988</v>
      </c>
      <c r="L56" s="190">
        <f>IFERROR((AI56*Kerb_Realtime!$CD$3/Kerb_Realtime!$CE$3),0)</f>
        <v>16.994950616133917</v>
      </c>
      <c r="M56" s="71"/>
      <c r="O56" s="70"/>
      <c r="P56" s="57" t="s">
        <v>26</v>
      </c>
      <c r="Q56" s="59">
        <f>IFERROR(VLOOKUP($B56,'BDGT Office'!$C$3:$F$180,3,0),0)</f>
        <v>38.4</v>
      </c>
      <c r="R56" s="112">
        <f t="shared" ref="R56:R79" si="47">Q56/30</f>
        <v>1.28</v>
      </c>
      <c r="S56" s="71"/>
      <c r="U56" s="70"/>
      <c r="V56" s="57" t="s">
        <v>26</v>
      </c>
      <c r="W56" s="206">
        <f t="shared" ref="W56" si="48">(Y56-Z56)+X56</f>
        <v>574.42785912744966</v>
      </c>
      <c r="X56" s="422">
        <f>IFERROR(VLOOKUP($B56,'BDGT MW Services MTD'!$A$3:$AF$174,Interprete_Date!$B$17,0),0)</f>
        <v>376.59251383467819</v>
      </c>
      <c r="Y56" s="251">
        <f t="shared" ref="Y56" si="49">Z56*$Y$5</f>
        <v>442.62047928531234</v>
      </c>
      <c r="Z56" s="422">
        <f t="shared" ref="Z56" si="50">X56*Z$5</f>
        <v>244.78513399254084</v>
      </c>
      <c r="AA56" s="257">
        <f>Z56/Screen_Margini!$G$17</f>
        <v>14.206914335028486</v>
      </c>
      <c r="AB56" s="251">
        <f t="shared" ref="AB56" si="51">X56*AB$5</f>
        <v>71.55257762858885</v>
      </c>
      <c r="AC56" s="251">
        <f t="shared" ref="AC56" si="52">X56*AC$5</f>
        <v>33.893326245121038</v>
      </c>
      <c r="AD56" s="400">
        <f t="shared" ref="AD56" si="53">X56*AD$5</f>
        <v>26.361475968427477</v>
      </c>
      <c r="AE56" s="71"/>
      <c r="AG56" s="70"/>
      <c r="AH56" s="57" t="s">
        <v>26</v>
      </c>
      <c r="AI56" s="400">
        <f>IFERROR(VLOOKUP($B56,'FCST Sales'!$A$3:$AG$180,Interprete_Date!$B$17,0),0)</f>
        <v>43142.89606409995</v>
      </c>
      <c r="AJ56" s="71"/>
    </row>
    <row r="57" spans="1:36" outlineLevel="1">
      <c r="A57" s="70"/>
      <c r="B57" s="57" t="s">
        <v>31</v>
      </c>
      <c r="C57" s="59">
        <f>IFERROR(VLOOKUP($B57,'BDGT McAfee'!$AZ$6:$BD$190,4,0),0)</f>
        <v>129.06621000000001</v>
      </c>
      <c r="D57" s="59">
        <f t="shared" si="45"/>
        <v>4.3022070000000001</v>
      </c>
      <c r="E57" s="71"/>
      <c r="H57" s="70"/>
      <c r="I57" s="57" t="s">
        <v>31</v>
      </c>
      <c r="J57" s="400">
        <f t="shared" si="46"/>
        <v>1910.5776730826137</v>
      </c>
      <c r="K57" s="400">
        <f>IFERROR(VLOOKUP($B57,'BDGT Polizze MTD'!$A$3:$AF$175,Interprete_Date!$B$17,0),0)</f>
        <v>1031.9080059857488</v>
      </c>
      <c r="L57" s="190">
        <f>IFERROR((AI57*Kerb_Realtime!$CD$3/Kerb_Realtime!$CE$3),0)</f>
        <v>11.449857975891218</v>
      </c>
      <c r="M57" s="71"/>
      <c r="O57" s="70"/>
      <c r="P57" s="57" t="s">
        <v>31</v>
      </c>
      <c r="Q57" s="59">
        <f>IFERROR(VLOOKUP($B57,'BDGT Office'!$C$3:$F$180,3,0),0)</f>
        <v>21.6</v>
      </c>
      <c r="R57" s="112">
        <f t="shared" si="47"/>
        <v>0.72000000000000008</v>
      </c>
      <c r="S57" s="71"/>
      <c r="U57" s="70"/>
      <c r="V57" s="57" t="s">
        <v>31</v>
      </c>
      <c r="W57" s="206">
        <f t="shared" ref="W57:W79" si="54">(Y57-Z57)+X57</f>
        <v>418.28895764229424</v>
      </c>
      <c r="X57" s="422">
        <f>IFERROR(VLOOKUP($B57,'BDGT MW Services MTD'!$A$3:$AF$174,Interprete_Date!$B$17,0),0)</f>
        <v>274.2284998277712</v>
      </c>
      <c r="Y57" s="251">
        <f t="shared" ref="Y57:Y79" si="55">Z57*$Y$5</f>
        <v>322.30898270257433</v>
      </c>
      <c r="Z57" s="422">
        <f t="shared" ref="Z57:Z79" si="56">X57*Z$5</f>
        <v>178.24852488805129</v>
      </c>
      <c r="AA57" s="257">
        <f>Z57/Screen_Margini!$G$17</f>
        <v>10.345242303427236</v>
      </c>
      <c r="AB57" s="251">
        <f t="shared" ref="AB57:AB79" si="57">X57*AB$5</f>
        <v>52.103414967276528</v>
      </c>
      <c r="AC57" s="251">
        <f t="shared" ref="AC57:AC79" si="58">X57*AC$5</f>
        <v>24.680564984499409</v>
      </c>
      <c r="AD57" s="400">
        <f t="shared" ref="AD57:AD79" si="59">X57*AD$5</f>
        <v>19.195994987943987</v>
      </c>
      <c r="AE57" s="71"/>
      <c r="AG57" s="70"/>
      <c r="AH57" s="57" t="s">
        <v>31</v>
      </c>
      <c r="AI57" s="400">
        <f>IFERROR(VLOOKUP($B57,'FCST Sales'!$A$3:$AG$180,Interprete_Date!$B$17,0),0)</f>
        <v>29066.282318798134</v>
      </c>
      <c r="AJ57" s="71"/>
    </row>
    <row r="58" spans="1:36" outlineLevel="1">
      <c r="A58" s="70"/>
      <c r="B58" s="57" t="s">
        <v>50</v>
      </c>
      <c r="C58" s="59">
        <f>IFERROR(VLOOKUP($B58,'BDGT McAfee'!$AZ$6:$BD$190,4,0),0)</f>
        <v>120.96793800000002</v>
      </c>
      <c r="D58" s="59">
        <f t="shared" si="45"/>
        <v>4.0322646000000004</v>
      </c>
      <c r="E58" s="113"/>
      <c r="H58" s="70"/>
      <c r="I58" s="57" t="s">
        <v>50</v>
      </c>
      <c r="J58" s="400">
        <f t="shared" si="46"/>
        <v>2072.8317703398138</v>
      </c>
      <c r="K58" s="400">
        <f>IFERROR(VLOOKUP($B58,'BDGT Polizze MTD'!$A$3:$AF$175,Interprete_Date!$B$17,0),0)</f>
        <v>1119.5418689385979</v>
      </c>
      <c r="L58" s="190">
        <f>IFERROR((AI58*Kerb_Realtime!$CD$3/Kerb_Realtime!$CE$3),0)</f>
        <v>13.205389434240658</v>
      </c>
      <c r="M58" s="71"/>
      <c r="O58" s="70"/>
      <c r="P58" s="57" t="s">
        <v>50</v>
      </c>
      <c r="Q58" s="59">
        <f>IFERROR(VLOOKUP($B58,'BDGT Office'!$C$3:$F$180,3,0),0)</f>
        <v>8.4</v>
      </c>
      <c r="R58" s="112">
        <f t="shared" si="47"/>
        <v>0.28000000000000003</v>
      </c>
      <c r="S58" s="71"/>
      <c r="U58" s="70"/>
      <c r="V58" s="57" t="s">
        <v>50</v>
      </c>
      <c r="W58" s="206">
        <f>(Y58-Z58)+X58</f>
        <v>552.61316750888318</v>
      </c>
      <c r="X58" s="422">
        <f>IFERROR(VLOOKUP($B58,'BDGT MW Services MTD'!$A$3:$AF$174,Interprete_Date!$B$17,0),0)</f>
        <v>362.29089279623639</v>
      </c>
      <c r="Y58" s="251">
        <f>Z58*$Y$5</f>
        <v>425.8113550302005</v>
      </c>
      <c r="Z58" s="422">
        <f>X58*Z$5</f>
        <v>235.48908031755366</v>
      </c>
      <c r="AA58" s="257">
        <f>Z58/Screen_Margini!$G$17</f>
        <v>13.667387133926503</v>
      </c>
      <c r="AB58" s="251">
        <f>X58*AB$5</f>
        <v>68.835269631284916</v>
      </c>
      <c r="AC58" s="251">
        <f>X58*AC$5</f>
        <v>32.606180351661273</v>
      </c>
      <c r="AD58" s="400">
        <f>X58*AD$5</f>
        <v>25.360362495736549</v>
      </c>
      <c r="AE58" s="71"/>
      <c r="AG58" s="70"/>
      <c r="AH58" s="57" t="s">
        <v>50</v>
      </c>
      <c r="AI58" s="400">
        <f>IFERROR(VLOOKUP($B58,'FCST Sales'!$A$3:$AG$180,Interprete_Date!$B$17,0),0)</f>
        <v>33522.824320922351</v>
      </c>
      <c r="AJ58" s="71"/>
    </row>
    <row r="59" spans="1:36" outlineLevel="1">
      <c r="A59" s="70"/>
      <c r="B59" s="57" t="s">
        <v>55</v>
      </c>
      <c r="C59" s="59">
        <f>IFERROR(VLOOKUP($B59,'BDGT McAfee'!$AZ$6:$BD$190,4,0),0)</f>
        <v>151.33645799999999</v>
      </c>
      <c r="D59" s="59">
        <f t="shared" si="45"/>
        <v>5.0445485999999997</v>
      </c>
      <c r="E59" s="71"/>
      <c r="H59" s="70"/>
      <c r="I59" s="57" t="s">
        <v>55</v>
      </c>
      <c r="J59" s="400">
        <f t="shared" si="46"/>
        <v>2740.3595079969487</v>
      </c>
      <c r="K59" s="400">
        <f>IFERROR(VLOOKUP($B59,'BDGT Polizze MTD'!$A$3:$AF$175,Interprete_Date!$B$17,0),0)</f>
        <v>1480.075348634593</v>
      </c>
      <c r="L59" s="190">
        <f>IFERROR((AI59*Kerb_Realtime!$CD$3/Kerb_Realtime!$CE$3),0)</f>
        <v>16.422635734440615</v>
      </c>
      <c r="M59" s="71"/>
      <c r="O59" s="70"/>
      <c r="P59" s="57" t="s">
        <v>55</v>
      </c>
      <c r="Q59" s="59">
        <f>IFERROR(VLOOKUP($B59,'BDGT Office'!$C$3:$F$180,3,0),0)</f>
        <v>31.2</v>
      </c>
      <c r="R59" s="112">
        <f t="shared" si="47"/>
        <v>1.04</v>
      </c>
      <c r="S59" s="71"/>
      <c r="U59" s="70"/>
      <c r="V59" s="57" t="s">
        <v>55</v>
      </c>
      <c r="W59" s="206">
        <f t="shared" si="54"/>
        <v>491.41510541035535</v>
      </c>
      <c r="X59" s="422">
        <f>IFERROR(VLOOKUP($B59,'BDGT MW Services MTD'!$A$3:$AF$174,Interprete_Date!$B$17,0),0)</f>
        <v>322.16969797378624</v>
      </c>
      <c r="Y59" s="251">
        <f t="shared" si="55"/>
        <v>378.65571111953017</v>
      </c>
      <c r="Z59" s="422">
        <f t="shared" si="56"/>
        <v>209.41030368296106</v>
      </c>
      <c r="AA59" s="257">
        <f>Z59/Screen_Margini!$G$17</f>
        <v>12.15381913424034</v>
      </c>
      <c r="AB59" s="251">
        <f t="shared" si="57"/>
        <v>61.212242615019385</v>
      </c>
      <c r="AC59" s="251">
        <f t="shared" si="58"/>
        <v>28.99527281764076</v>
      </c>
      <c r="AD59" s="400">
        <f t="shared" si="59"/>
        <v>22.55187885816504</v>
      </c>
      <c r="AE59" s="71"/>
      <c r="AG59" s="70"/>
      <c r="AH59" s="57" t="s">
        <v>55</v>
      </c>
      <c r="AI59" s="400">
        <f>IFERROR(VLOOKUP($B59,'FCST Sales'!$A$3:$AG$180,Interprete_Date!$B$17,0),0)</f>
        <v>41690.033857287104</v>
      </c>
      <c r="AJ59" s="71"/>
    </row>
    <row r="60" spans="1:36" outlineLevel="1">
      <c r="A60" s="70"/>
      <c r="B60" s="57" t="s">
        <v>60</v>
      </c>
      <c r="C60" s="59">
        <f>IFERROR(VLOOKUP($B60,'BDGT McAfee'!$AZ$6:$BD$190,4,0),0)</f>
        <v>120.46179600000002</v>
      </c>
      <c r="D60" s="59">
        <f t="shared" si="45"/>
        <v>4.015393200000001</v>
      </c>
      <c r="E60" s="71"/>
      <c r="H60" s="70"/>
      <c r="I60" s="57" t="s">
        <v>60</v>
      </c>
      <c r="J60" s="400">
        <f t="shared" si="46"/>
        <v>1935.4375114313755</v>
      </c>
      <c r="K60" s="400">
        <f>IFERROR(VLOOKUP($B60,'BDGT Polizze MTD'!$A$3:$AF$175,Interprete_Date!$B$17,0),0)</f>
        <v>1045.3348697982044</v>
      </c>
      <c r="L60" s="190">
        <f>IFERROR((AI60*Kerb_Realtime!$CD$3/Kerb_Realtime!$CE$3),0)</f>
        <v>10.220415162729246</v>
      </c>
      <c r="M60" s="71"/>
      <c r="O60" s="70"/>
      <c r="P60" s="57" t="s">
        <v>60</v>
      </c>
      <c r="Q60" s="59">
        <f>IFERROR(VLOOKUP($B60,'BDGT Office'!$C$3:$F$180,3,0),0)</f>
        <v>12</v>
      </c>
      <c r="R60" s="112">
        <f t="shared" si="47"/>
        <v>0.4</v>
      </c>
      <c r="S60" s="71"/>
      <c r="U60" s="70"/>
      <c r="V60" s="57" t="s">
        <v>60</v>
      </c>
      <c r="W60" s="206">
        <f t="shared" si="54"/>
        <v>425.01573434961597</v>
      </c>
      <c r="X60" s="422">
        <f>IFERROR(VLOOKUP($B60,'BDGT MW Services MTD'!$A$3:$AF$174,Interprete_Date!$B$17,0),0)</f>
        <v>278.63854664211414</v>
      </c>
      <c r="Y60" s="251">
        <f t="shared" si="55"/>
        <v>327.49224302487602</v>
      </c>
      <c r="Z60" s="422">
        <f t="shared" si="56"/>
        <v>181.11505531737419</v>
      </c>
      <c r="AA60" s="257">
        <f>Z60/Screen_Margini!$G$17</f>
        <v>10.511610871582947</v>
      </c>
      <c r="AB60" s="251">
        <f t="shared" si="57"/>
        <v>52.941323862001688</v>
      </c>
      <c r="AC60" s="251">
        <f t="shared" si="58"/>
        <v>25.077469197790272</v>
      </c>
      <c r="AD60" s="400">
        <f t="shared" si="59"/>
        <v>19.50469826494799</v>
      </c>
      <c r="AE60" s="71"/>
      <c r="AG60" s="70"/>
      <c r="AH60" s="57" t="s">
        <v>60</v>
      </c>
      <c r="AI60" s="400">
        <f>IFERROR(VLOOKUP($B60,'FCST Sales'!$A$3:$AG$180,Interprete_Date!$B$17,0),0)</f>
        <v>25945.253920242671</v>
      </c>
      <c r="AJ60" s="71"/>
    </row>
    <row r="61" spans="1:36" outlineLevel="1">
      <c r="A61" s="70"/>
      <c r="B61" s="57" t="s">
        <v>62</v>
      </c>
      <c r="C61" s="59">
        <f>IFERROR(VLOOKUP($B61,'BDGT McAfee'!$AZ$6:$BD$190,4,0),0)</f>
        <v>113.544522</v>
      </c>
      <c r="D61" s="59">
        <f t="shared" si="45"/>
        <v>3.7848174000000001</v>
      </c>
      <c r="E61" s="71"/>
      <c r="H61" s="70"/>
      <c r="I61" s="57" t="s">
        <v>62</v>
      </c>
      <c r="J61" s="400">
        <f t="shared" si="46"/>
        <v>2490.1735401549072</v>
      </c>
      <c r="K61" s="400">
        <f>IFERROR(VLOOKUP($B61,'BDGT Polizze MTD'!$A$3:$AF$175,Interprete_Date!$B$17,0),0)</f>
        <v>1344.9492520415379</v>
      </c>
      <c r="L61" s="190">
        <f>IFERROR((AI61*Kerb_Realtime!$CD$3/Kerb_Realtime!$CE$3),0)</f>
        <v>12.476423425669678</v>
      </c>
      <c r="M61" s="71"/>
      <c r="O61" s="70"/>
      <c r="P61" s="57" t="s">
        <v>62</v>
      </c>
      <c r="Q61" s="59">
        <f>IFERROR(VLOOKUP($B61,'BDGT Office'!$C$3:$F$180,3,0),0)</f>
        <v>18</v>
      </c>
      <c r="R61" s="112">
        <f t="shared" si="47"/>
        <v>0.6</v>
      </c>
      <c r="S61" s="71"/>
      <c r="U61" s="70"/>
      <c r="V61" s="57" t="s">
        <v>62</v>
      </c>
      <c r="W61" s="206">
        <f t="shared" si="54"/>
        <v>497.79172335922124</v>
      </c>
      <c r="X61" s="422">
        <f>IFERROR(VLOOKUP($B61,'BDGT MW Services MTD'!$A$3:$AF$174,Interprete_Date!$B$17,0),0)</f>
        <v>326.35018216334907</v>
      </c>
      <c r="Y61" s="251">
        <f t="shared" si="55"/>
        <v>383.56915960204907</v>
      </c>
      <c r="Z61" s="422">
        <f t="shared" si="56"/>
        <v>212.12761840617691</v>
      </c>
      <c r="AA61" s="257">
        <f>Z61/Screen_Margini!$G$17</f>
        <v>12.311527475692218</v>
      </c>
      <c r="AB61" s="251">
        <f t="shared" si="57"/>
        <v>62.006534611036322</v>
      </c>
      <c r="AC61" s="251">
        <f t="shared" si="58"/>
        <v>29.371516394701416</v>
      </c>
      <c r="AD61" s="400">
        <f t="shared" si="59"/>
        <v>22.844512751434436</v>
      </c>
      <c r="AE61" s="71"/>
      <c r="AG61" s="70"/>
      <c r="AH61" s="57" t="s">
        <v>62</v>
      </c>
      <c r="AI61" s="400">
        <f>IFERROR(VLOOKUP($B61,'FCST Sales'!$A$3:$AG$180,Interprete_Date!$B$17,0),0)</f>
        <v>31672.292039164309</v>
      </c>
      <c r="AJ61" s="71"/>
    </row>
    <row r="62" spans="1:36" outlineLevel="1">
      <c r="A62" s="70"/>
      <c r="B62" s="57" t="s">
        <v>79</v>
      </c>
      <c r="C62" s="59">
        <f>IFERROR(VLOOKUP($B62,'BDGT McAfee'!$AZ$6:$BD$190,4,0),0)</f>
        <v>255.432996</v>
      </c>
      <c r="D62" s="59">
        <f t="shared" si="45"/>
        <v>8.5144332000000009</v>
      </c>
      <c r="E62" s="71"/>
      <c r="H62" s="70"/>
      <c r="I62" s="57" t="s">
        <v>79</v>
      </c>
      <c r="J62" s="400">
        <f t="shared" si="46"/>
        <v>4410.8868420146791</v>
      </c>
      <c r="K62" s="400">
        <f>IFERROR(VLOOKUP($B62,'BDGT Polizze MTD'!$A$3:$AF$175,Interprete_Date!$B$17,0),0)</f>
        <v>2382.3315376800861</v>
      </c>
      <c r="L62" s="190">
        <f>IFERROR((AI62*Kerb_Realtime!$CD$3/Kerb_Realtime!$CE$3),0)</f>
        <v>26.433898168669241</v>
      </c>
      <c r="M62" s="71"/>
      <c r="O62" s="70"/>
      <c r="P62" s="57" t="s">
        <v>79</v>
      </c>
      <c r="Q62" s="59">
        <f>IFERROR(VLOOKUP($B62,'BDGT Office'!$C$3:$F$180,3,0),0)</f>
        <v>56.4</v>
      </c>
      <c r="R62" s="112">
        <f t="shared" si="47"/>
        <v>1.88</v>
      </c>
      <c r="S62" s="71"/>
      <c r="U62" s="70"/>
      <c r="V62" s="57" t="s">
        <v>79</v>
      </c>
      <c r="W62" s="206">
        <f t="shared" si="54"/>
        <v>955.97726336190271</v>
      </c>
      <c r="X62" s="422">
        <f>IFERROR(VLOOKUP($B62,'BDGT MW Services MTD'!$A$3:$AF$174,Interprete_Date!$B$17,0),0)</f>
        <v>626.73471534809039</v>
      </c>
      <c r="Y62" s="251">
        <f t="shared" si="55"/>
        <v>736.62011299007111</v>
      </c>
      <c r="Z62" s="422">
        <f t="shared" si="56"/>
        <v>407.37756497625878</v>
      </c>
      <c r="AA62" s="257">
        <f>Z62/Screen_Margini!$G$17</f>
        <v>23.643503480920415</v>
      </c>
      <c r="AB62" s="251">
        <f t="shared" si="57"/>
        <v>119.07959591613718</v>
      </c>
      <c r="AC62" s="251">
        <f t="shared" si="58"/>
        <v>56.406124381328134</v>
      </c>
      <c r="AD62" s="400">
        <f t="shared" si="59"/>
        <v>43.87143007436633</v>
      </c>
      <c r="AE62" s="71"/>
      <c r="AG62" s="70"/>
      <c r="AH62" s="57" t="s">
        <v>79</v>
      </c>
      <c r="AI62" s="400">
        <f>IFERROR(VLOOKUP($B62,'FCST Sales'!$A$3:$AG$180,Interprete_Date!$B$17,0),0)</f>
        <v>67104.338636750341</v>
      </c>
      <c r="AJ62" s="71"/>
    </row>
    <row r="63" spans="1:36" outlineLevel="1">
      <c r="A63" s="70"/>
      <c r="B63" s="57" t="s">
        <v>80</v>
      </c>
      <c r="C63" s="59">
        <f>IFERROR(VLOOKUP($B63,'BDGT McAfee'!$AZ$6:$BD$190,4,0),0)</f>
        <v>434.60726399999999</v>
      </c>
      <c r="D63" s="59">
        <f t="shared" si="45"/>
        <v>14.4869088</v>
      </c>
      <c r="E63" s="71"/>
      <c r="H63" s="70"/>
      <c r="I63" s="57" t="s">
        <v>80</v>
      </c>
      <c r="J63" s="400">
        <f t="shared" si="46"/>
        <v>6499.6078734105167</v>
      </c>
      <c r="K63" s="400">
        <f>IFERROR(VLOOKUP($B63,'BDGT Polizze MTD'!$A$3:$AF$175,Interprete_Date!$B$17,0),0)</f>
        <v>3510.4552381369253</v>
      </c>
      <c r="L63" s="190">
        <f>IFERROR((AI63*Kerb_Realtime!$CD$3/Kerb_Realtime!$CE$3),0)</f>
        <v>34.697716281457332</v>
      </c>
      <c r="M63" s="71"/>
      <c r="O63" s="70"/>
      <c r="P63" s="57" t="s">
        <v>80</v>
      </c>
      <c r="Q63" s="59">
        <f>IFERROR(VLOOKUP($B63,'BDGT Office'!$C$3:$F$180,3,0),0)</f>
        <v>63.6</v>
      </c>
      <c r="R63" s="112">
        <f t="shared" si="47"/>
        <v>2.12</v>
      </c>
      <c r="S63" s="71"/>
      <c r="U63" s="70"/>
      <c r="V63" s="57" t="s">
        <v>80</v>
      </c>
      <c r="W63" s="206">
        <f t="shared" si="54"/>
        <v>1355.4893257530739</v>
      </c>
      <c r="X63" s="422">
        <f>IFERROR(VLOOKUP($B63,'BDGT MW Services MTD'!$A$3:$AF$174,Interprete_Date!$B$17,0),0)</f>
        <v>888.65316079345041</v>
      </c>
      <c r="Y63" s="251">
        <f t="shared" si="55"/>
        <v>1044.4607194753662</v>
      </c>
      <c r="Z63" s="422">
        <f t="shared" si="56"/>
        <v>577.62455451574283</v>
      </c>
      <c r="AA63" s="257">
        <f>Z63/Screen_Margini!$G$17</f>
        <v>33.524350233066905</v>
      </c>
      <c r="AB63" s="251">
        <f t="shared" si="57"/>
        <v>168.84410055075557</v>
      </c>
      <c r="AC63" s="251">
        <f t="shared" si="58"/>
        <v>79.978784471410535</v>
      </c>
      <c r="AD63" s="400">
        <f t="shared" si="59"/>
        <v>62.205721255541533</v>
      </c>
      <c r="AE63" s="71"/>
      <c r="AG63" s="70"/>
      <c r="AH63" s="57" t="s">
        <v>80</v>
      </c>
      <c r="AI63" s="400">
        <f>IFERROR(VLOOKUP($B63,'FCST Sales'!$A$3:$AG$180,Interprete_Date!$B$17,0),0)</f>
        <v>88082.63118878525</v>
      </c>
      <c r="AJ63" s="71"/>
    </row>
    <row r="64" spans="1:36" outlineLevel="1">
      <c r="A64" s="70"/>
      <c r="B64" s="57" t="s">
        <v>83</v>
      </c>
      <c r="C64" s="59">
        <f>IFERROR(VLOOKUP($B64,'BDGT McAfee'!$AZ$6:$BD$190,4,0),0)</f>
        <v>216.29134800000003</v>
      </c>
      <c r="D64" s="59">
        <f t="shared" si="45"/>
        <v>7.2097116000000012</v>
      </c>
      <c r="E64" s="71"/>
      <c r="H64" s="70"/>
      <c r="I64" s="57" t="s">
        <v>83</v>
      </c>
      <c r="J64" s="400">
        <f t="shared" si="46"/>
        <v>2511.2057328432866</v>
      </c>
      <c r="K64" s="400">
        <f>IFERROR(VLOOKUP($B64,'BDGT Polizze MTD'!$A$3:$AF$175,Interprete_Date!$B$17,0),0)</f>
        <v>1356.308794406312</v>
      </c>
      <c r="L64" s="190">
        <f>IFERROR((AI64*Kerb_Realtime!$CD$3/Kerb_Realtime!$CE$3),0)</f>
        <v>14.984780737198856</v>
      </c>
      <c r="M64" s="71"/>
      <c r="O64" s="70"/>
      <c r="P64" s="57" t="s">
        <v>83</v>
      </c>
      <c r="Q64" s="59">
        <f>IFERROR(VLOOKUP($B64,'BDGT Office'!$C$3:$F$180,3,0),0)</f>
        <v>15.6</v>
      </c>
      <c r="R64" s="112">
        <f t="shared" si="47"/>
        <v>0.52</v>
      </c>
      <c r="S64" s="71"/>
      <c r="U64" s="70"/>
      <c r="V64" s="57" t="s">
        <v>83</v>
      </c>
      <c r="W64" s="206">
        <f t="shared" si="54"/>
        <v>623.1008112128859</v>
      </c>
      <c r="X64" s="422">
        <f>IFERROR(VLOOKUP($B64,'BDGT MW Services MTD'!$A$3:$AF$174,Interprete_Date!$B$17,0),0)</f>
        <v>408.50229865857614</v>
      </c>
      <c r="Y64" s="251">
        <f t="shared" si="55"/>
        <v>480.12500668238431</v>
      </c>
      <c r="Z64" s="422">
        <f t="shared" si="56"/>
        <v>265.52649412807449</v>
      </c>
      <c r="AA64" s="257">
        <f>Z64/Screen_Margini!$G$17</f>
        <v>15.410707726527828</v>
      </c>
      <c r="AB64" s="251">
        <f t="shared" si="57"/>
        <v>77.615436745129472</v>
      </c>
      <c r="AC64" s="251">
        <f t="shared" si="58"/>
        <v>36.765206879271851</v>
      </c>
      <c r="AD64" s="400">
        <f t="shared" si="59"/>
        <v>28.595160906100332</v>
      </c>
      <c r="AE64" s="71"/>
      <c r="AG64" s="70"/>
      <c r="AH64" s="57" t="s">
        <v>83</v>
      </c>
      <c r="AI64" s="400">
        <f>IFERROR(VLOOKUP($B64,'FCST Sales'!$A$3:$AG$180,Interprete_Date!$B$17,0),0)</f>
        <v>38039.936242860524</v>
      </c>
      <c r="AJ64" s="71"/>
    </row>
    <row r="65" spans="1:36" outlineLevel="1">
      <c r="A65" s="70"/>
      <c r="B65" s="57" t="s">
        <v>86</v>
      </c>
      <c r="C65" s="59">
        <f>IFERROR(VLOOKUP($B65,'BDGT McAfee'!$AZ$6:$BD$190,4,0),0)</f>
        <v>189.29710799999998</v>
      </c>
      <c r="D65" s="59">
        <f t="shared" si="45"/>
        <v>6.3099035999999993</v>
      </c>
      <c r="E65" s="71"/>
      <c r="H65" s="70"/>
      <c r="I65" s="57" t="s">
        <v>86</v>
      </c>
      <c r="J65" s="400">
        <f t="shared" si="46"/>
        <v>3586.6598716194821</v>
      </c>
      <c r="K65" s="400">
        <f>IFERROR(VLOOKUP($B65,'BDGT Polizze MTD'!$A$3:$AF$175,Interprete_Date!$B$17,0),0)</f>
        <v>1937.1643919089831</v>
      </c>
      <c r="L65" s="190">
        <f>IFERROR((AI65*Kerb_Realtime!$CD$3/Kerb_Realtime!$CE$3),0)</f>
        <v>21.494411328454358</v>
      </c>
      <c r="M65" s="71"/>
      <c r="O65" s="70"/>
      <c r="P65" s="57" t="s">
        <v>86</v>
      </c>
      <c r="Q65" s="59">
        <f>IFERROR(VLOOKUP($B65,'BDGT Office'!$C$3:$F$180,3,0),0)</f>
        <v>37.200000000000003</v>
      </c>
      <c r="R65" s="112">
        <f t="shared" si="47"/>
        <v>1.24</v>
      </c>
      <c r="S65" s="71"/>
      <c r="U65" s="70"/>
      <c r="V65" s="57" t="s">
        <v>86</v>
      </c>
      <c r="W65" s="206">
        <f t="shared" si="54"/>
        <v>727.93916981118377</v>
      </c>
      <c r="X65" s="422">
        <f>IFERROR(VLOOKUP($B65,'BDGT MW Services MTD'!$A$3:$AF$174,Interprete_Date!$B$17,0),0)</f>
        <v>477.23389024747678</v>
      </c>
      <c r="Y65" s="251">
        <f t="shared" si="55"/>
        <v>560.90730822456692</v>
      </c>
      <c r="Z65" s="422">
        <f t="shared" si="56"/>
        <v>310.20202866085992</v>
      </c>
      <c r="AA65" s="257">
        <f>Z65/Screen_Margini!$G$17</f>
        <v>18.003600038355188</v>
      </c>
      <c r="AB65" s="251">
        <f t="shared" si="57"/>
        <v>90.674439147020593</v>
      </c>
      <c r="AC65" s="251">
        <f t="shared" si="58"/>
        <v>42.95105012227291</v>
      </c>
      <c r="AD65" s="400">
        <f t="shared" si="59"/>
        <v>33.406372317323381</v>
      </c>
      <c r="AE65" s="71"/>
      <c r="AG65" s="70"/>
      <c r="AH65" s="57" t="s">
        <v>86</v>
      </c>
      <c r="AI65" s="400">
        <f>IFERROR(VLOOKUP($B65,'FCST Sales'!$A$3:$AG$180,Interprete_Date!$B$17,0),0)</f>
        <v>54565.098472376274</v>
      </c>
      <c r="AJ65" s="71"/>
    </row>
    <row r="66" spans="1:36" outlineLevel="1">
      <c r="A66" s="70"/>
      <c r="B66" s="57" t="s">
        <v>87</v>
      </c>
      <c r="C66" s="59">
        <f>IFERROR(VLOOKUP($B66,'BDGT McAfee'!$AZ$6:$BD$190,4,0),0)</f>
        <v>185.58539999999999</v>
      </c>
      <c r="D66" s="59">
        <f t="shared" si="45"/>
        <v>6.1861799999999993</v>
      </c>
      <c r="E66" s="113"/>
      <c r="H66" s="70"/>
      <c r="I66" s="57" t="s">
        <v>87</v>
      </c>
      <c r="J66" s="400">
        <f t="shared" si="46"/>
        <v>2445.5836089242184</v>
      </c>
      <c r="K66" s="400">
        <f>IFERROR(VLOOKUP($B66,'BDGT Polizze MTD'!$A$3:$AF$175,Interprete_Date!$B$17,0),0)</f>
        <v>1320.8661133806204</v>
      </c>
      <c r="L66" s="190">
        <f>IFERROR((AI66*Kerb_Realtime!$CD$3/Kerb_Realtime!$CE$3),0)</f>
        <v>14.59320265339394</v>
      </c>
      <c r="M66" s="71"/>
      <c r="O66" s="70"/>
      <c r="P66" s="57" t="s">
        <v>87</v>
      </c>
      <c r="Q66" s="59">
        <f>IFERROR(VLOOKUP($B66,'BDGT Office'!$C$3:$F$180,3,0),0)</f>
        <v>39.6</v>
      </c>
      <c r="R66" s="112">
        <f t="shared" si="47"/>
        <v>1.32</v>
      </c>
      <c r="S66" s="71"/>
      <c r="U66" s="70"/>
      <c r="V66" s="57" t="s">
        <v>87</v>
      </c>
      <c r="W66" s="206">
        <f>(Y66-Z66)+X66</f>
        <v>422.96894142711096</v>
      </c>
      <c r="X66" s="422">
        <f>IFERROR(VLOOKUP($B66,'BDGT MW Services MTD'!$A$3:$AF$174,Interprete_Date!$B$17,0),0)</f>
        <v>277.29667772030376</v>
      </c>
      <c r="Y66" s="251">
        <f>Z66*$Y$5</f>
        <v>325.91510422500465</v>
      </c>
      <c r="Z66" s="422">
        <f>X66*Z$5</f>
        <v>180.24284051819745</v>
      </c>
      <c r="AA66" s="257">
        <f>Z66/Screen_Margini!$G$17</f>
        <v>10.460989002797298</v>
      </c>
      <c r="AB66" s="251">
        <f>X66*AB$5</f>
        <v>52.686368766857719</v>
      </c>
      <c r="AC66" s="251">
        <f>X66*AC$5</f>
        <v>24.956700994827337</v>
      </c>
      <c r="AD66" s="400">
        <f>X66*AD$5</f>
        <v>19.410767440421264</v>
      </c>
      <c r="AE66" s="71"/>
      <c r="AG66" s="70"/>
      <c r="AH66" s="57" t="s">
        <v>87</v>
      </c>
      <c r="AI66" s="400">
        <f>IFERROR(VLOOKUP($B66,'FCST Sales'!$A$3:$AG$180,Interprete_Date!$B$17,0),0)</f>
        <v>37045.887307258614</v>
      </c>
      <c r="AJ66" s="71"/>
    </row>
    <row r="67" spans="1:36" outlineLevel="1">
      <c r="A67" s="70"/>
      <c r="B67" s="57" t="s">
        <v>89</v>
      </c>
      <c r="C67" s="59">
        <f>IFERROR(VLOOKUP($B67,'BDGT McAfee'!$AZ$6:$BD$190,4,0),0)</f>
        <v>221.52148199999999</v>
      </c>
      <c r="D67" s="59">
        <f t="shared" si="45"/>
        <v>7.3840493999999994</v>
      </c>
      <c r="E67" s="113"/>
      <c r="H67" s="70"/>
      <c r="I67" s="57" t="s">
        <v>89</v>
      </c>
      <c r="J67" s="400">
        <f t="shared" si="46"/>
        <v>3477.6961860651259</v>
      </c>
      <c r="K67" s="400">
        <f>IFERROR(VLOOKUP($B67,'BDGT Polizze MTD'!$A$3:$AF$175,Interprete_Date!$B$17,0),0)</f>
        <v>1878.312819910951</v>
      </c>
      <c r="L67" s="190">
        <f>IFERROR((AI67*Kerb_Realtime!$CD$3/Kerb_Realtime!$CE$3),0)</f>
        <v>20.510475286360418</v>
      </c>
      <c r="M67" s="71"/>
      <c r="O67" s="70"/>
      <c r="P67" s="57" t="s">
        <v>89</v>
      </c>
      <c r="Q67" s="59">
        <f>IFERROR(VLOOKUP($B67,'BDGT Office'!$C$3:$F$180,3,0),0)</f>
        <v>39.6</v>
      </c>
      <c r="R67" s="112">
        <f t="shared" si="47"/>
        <v>1.32</v>
      </c>
      <c r="S67" s="71"/>
      <c r="U67" s="70"/>
      <c r="V67" s="57" t="s">
        <v>89</v>
      </c>
      <c r="W67" s="206">
        <f>(Y67-Z67)+X67</f>
        <v>818.32205802867145</v>
      </c>
      <c r="X67" s="422">
        <f>IFERROR(VLOOKUP($B67,'BDGT MW Services MTD'!$A$3:$AF$174,Interprete_Date!$B$17,0),0)</f>
        <v>536.48853561437295</v>
      </c>
      <c r="Y67" s="251">
        <f>Z67*$Y$5</f>
        <v>630.55107056364091</v>
      </c>
      <c r="Z67" s="422">
        <f>X67*Z$5</f>
        <v>348.71754814934241</v>
      </c>
      <c r="AA67" s="257">
        <f>Z67/Screen_Margini!$G$17</f>
        <v>20.238975516502752</v>
      </c>
      <c r="AB67" s="251">
        <f>X67*AB$5</f>
        <v>101.93282176673087</v>
      </c>
      <c r="AC67" s="251">
        <f>X67*AC$5</f>
        <v>48.283968205293561</v>
      </c>
      <c r="AD67" s="400">
        <f>X67*AD$5</f>
        <v>37.554197493006107</v>
      </c>
      <c r="AE67" s="71"/>
      <c r="AG67" s="70"/>
      <c r="AH67" s="57" t="s">
        <v>89</v>
      </c>
      <c r="AI67" s="400">
        <f>IFERROR(VLOOKUP($B67,'FCST Sales'!$A$3:$AG$180,Interprete_Date!$B$17,0),0)</f>
        <v>52067.306548374945</v>
      </c>
      <c r="AJ67" s="71"/>
    </row>
    <row r="68" spans="1:36" outlineLevel="1">
      <c r="A68" s="70"/>
      <c r="B68" s="57" t="s">
        <v>106</v>
      </c>
      <c r="C68" s="59">
        <f>IFERROR(VLOOKUP($B68,'BDGT McAfee'!$AZ$6:$BD$190,4,0),0)</f>
        <v>171.075996</v>
      </c>
      <c r="D68" s="59">
        <f t="shared" si="45"/>
        <v>5.7025332000000004</v>
      </c>
      <c r="E68" s="71"/>
      <c r="H68" s="70"/>
      <c r="I68" s="57" t="s">
        <v>106</v>
      </c>
      <c r="J68" s="400">
        <f t="shared" si="46"/>
        <v>2678.5121386870014</v>
      </c>
      <c r="K68" s="400">
        <f>IFERROR(VLOOKUP($B68,'BDGT Polizze MTD'!$A$3:$AF$175,Interprete_Date!$B$17,0),0)</f>
        <v>1446.6714224612485</v>
      </c>
      <c r="L68" s="190">
        <f>IFERROR((AI68*Kerb_Realtime!$CD$3/Kerb_Realtime!$CE$3),0)</f>
        <v>15.296213004225484</v>
      </c>
      <c r="M68" s="71"/>
      <c r="O68" s="70"/>
      <c r="P68" s="57" t="s">
        <v>106</v>
      </c>
      <c r="Q68" s="59">
        <f>IFERROR(VLOOKUP($B68,'BDGT Office'!$C$3:$F$180,3,0),0)</f>
        <v>21.6</v>
      </c>
      <c r="R68" s="112">
        <f t="shared" si="47"/>
        <v>0.72000000000000008</v>
      </c>
      <c r="S68" s="71"/>
      <c r="U68" s="70"/>
      <c r="V68" s="57" t="s">
        <v>106</v>
      </c>
      <c r="W68" s="206">
        <f t="shared" si="54"/>
        <v>518.67797138222761</v>
      </c>
      <c r="X68" s="422">
        <f>IFERROR(VLOOKUP($B68,'BDGT MW Services MTD'!$A$3:$AF$174,Interprete_Date!$B$17,0),0)</f>
        <v>340.04311944446619</v>
      </c>
      <c r="Y68" s="251">
        <f t="shared" si="55"/>
        <v>399.66287957666447</v>
      </c>
      <c r="Z68" s="422">
        <f t="shared" si="56"/>
        <v>221.02802763890304</v>
      </c>
      <c r="AA68" s="257">
        <f>Z68/Screen_Margini!$G$17</f>
        <v>12.828092143871331</v>
      </c>
      <c r="AB68" s="251">
        <f t="shared" si="57"/>
        <v>64.608192694448576</v>
      </c>
      <c r="AC68" s="251">
        <f t="shared" si="58"/>
        <v>30.603880750001956</v>
      </c>
      <c r="AD68" s="400">
        <f t="shared" si="59"/>
        <v>23.803018361112635</v>
      </c>
      <c r="AE68" s="71"/>
      <c r="AG68" s="70"/>
      <c r="AH68" s="57" t="s">
        <v>106</v>
      </c>
      <c r="AI68" s="400">
        <f>IFERROR(VLOOKUP($B68,'FCST Sales'!$A$3:$AG$180,Interprete_Date!$B$17,0),0)</f>
        <v>38830.529297869551</v>
      </c>
      <c r="AJ68" s="71"/>
    </row>
    <row r="69" spans="1:36" outlineLevel="1">
      <c r="A69" s="70"/>
      <c r="B69" s="57" t="s">
        <v>123</v>
      </c>
      <c r="C69" s="59">
        <f>IFERROR(VLOOKUP($B69,'BDGT McAfee'!$AZ$6:$BD$190,4,0),0)</f>
        <v>206.33722200000003</v>
      </c>
      <c r="D69" s="59">
        <f t="shared" si="45"/>
        <v>6.8779074000000007</v>
      </c>
      <c r="E69" s="71"/>
      <c r="H69" s="70"/>
      <c r="I69" s="57" t="s">
        <v>123</v>
      </c>
      <c r="J69" s="400">
        <f t="shared" si="46"/>
        <v>3485.6393848403854</v>
      </c>
      <c r="K69" s="400">
        <f>IFERROR(VLOOKUP($B69,'BDGT Polizze MTD'!$A$3:$AF$175,Interprete_Date!$B$17,0),0)</f>
        <v>1882.6029623766597</v>
      </c>
      <c r="L69" s="190">
        <f>IFERROR((AI69*Kerb_Realtime!$CD$3/Kerb_Realtime!$CE$3),0)</f>
        <v>16.9095653747586</v>
      </c>
      <c r="M69" s="71"/>
      <c r="O69" s="70"/>
      <c r="P69" s="57" t="s">
        <v>123</v>
      </c>
      <c r="Q69" s="59">
        <f>IFERROR(VLOOKUP($B69,'BDGT Office'!$C$3:$F$180,3,0),0)</f>
        <v>39.6</v>
      </c>
      <c r="R69" s="112">
        <f t="shared" si="47"/>
        <v>1.32</v>
      </c>
      <c r="S69" s="71"/>
      <c r="U69" s="70"/>
      <c r="V69" s="57" t="s">
        <v>123</v>
      </c>
      <c r="W69" s="206">
        <f t="shared" si="54"/>
        <v>703.19277509387848</v>
      </c>
      <c r="X69" s="422">
        <f>IFERROR(VLOOKUP($B69,'BDGT MW Services MTD'!$A$3:$AF$174,Interprete_Date!$B$17,0),0)</f>
        <v>461.01025685843621</v>
      </c>
      <c r="Y69" s="251">
        <f t="shared" si="55"/>
        <v>541.83918519342581</v>
      </c>
      <c r="Z69" s="422">
        <f t="shared" si="56"/>
        <v>299.65666695798353</v>
      </c>
      <c r="AA69" s="257">
        <f>Z69/Screen_Margini!$G$17</f>
        <v>17.391565116539962</v>
      </c>
      <c r="AB69" s="251">
        <f t="shared" si="57"/>
        <v>87.591948803102881</v>
      </c>
      <c r="AC69" s="251">
        <f t="shared" si="58"/>
        <v>41.490923117259257</v>
      </c>
      <c r="AD69" s="400">
        <f t="shared" si="59"/>
        <v>32.270717980090538</v>
      </c>
      <c r="AE69" s="71"/>
      <c r="AG69" s="70"/>
      <c r="AH69" s="57" t="s">
        <v>123</v>
      </c>
      <c r="AI69" s="400">
        <f>IFERROR(VLOOKUP($B69,'FCST Sales'!$A$3:$AG$180,Interprete_Date!$B$17,0),0)</f>
        <v>42926.139529922904</v>
      </c>
      <c r="AJ69" s="71"/>
    </row>
    <row r="70" spans="1:36" outlineLevel="1">
      <c r="A70" s="70"/>
      <c r="B70" s="57" t="s">
        <v>116</v>
      </c>
      <c r="C70" s="59">
        <f>IFERROR(VLOOKUP($B70,'BDGT McAfee'!$AZ$6:$BD$190,4,0),0)</f>
        <v>134.97120000000001</v>
      </c>
      <c r="D70" s="59">
        <f t="shared" si="45"/>
        <v>4.4990399999999999</v>
      </c>
      <c r="E70" s="71"/>
      <c r="H70" s="70"/>
      <c r="I70" s="57" t="s">
        <v>116</v>
      </c>
      <c r="J70" s="400">
        <f t="shared" si="46"/>
        <v>2516.543160118174</v>
      </c>
      <c r="K70" s="400">
        <f>IFERROR(VLOOKUP($B70,'BDGT Polizze MTD'!$A$3:$AF$175,Interprete_Date!$B$17,0),0)</f>
        <v>1359.1915528588572</v>
      </c>
      <c r="L70" s="190">
        <f>IFERROR((AI70*Kerb_Realtime!$CD$3/Kerb_Realtime!$CE$3),0)</f>
        <v>13.816761758312325</v>
      </c>
      <c r="M70" s="71"/>
      <c r="O70" s="70"/>
      <c r="P70" s="57" t="s">
        <v>116</v>
      </c>
      <c r="Q70" s="59">
        <f>IFERROR(VLOOKUP($B70,'BDGT Office'!$C$3:$F$180,3,0),0)</f>
        <v>33.6</v>
      </c>
      <c r="R70" s="112">
        <f t="shared" si="47"/>
        <v>1.1200000000000001</v>
      </c>
      <c r="S70" s="71"/>
      <c r="U70" s="70"/>
      <c r="V70" s="57" t="s">
        <v>116</v>
      </c>
      <c r="W70" s="206">
        <f t="shared" si="54"/>
        <v>534.06439833602053</v>
      </c>
      <c r="X70" s="422">
        <f>IFERROR(VLOOKUP($B70,'BDGT MW Services MTD'!$A$3:$AF$174,Interprete_Date!$B$17,0),0)</f>
        <v>350.13039692133538</v>
      </c>
      <c r="Y70" s="251">
        <f t="shared" si="55"/>
        <v>411.51875941355314</v>
      </c>
      <c r="Z70" s="422">
        <f t="shared" si="56"/>
        <v>227.58475799886801</v>
      </c>
      <c r="AA70" s="257">
        <f>Z70/Screen_Margini!$G$17</f>
        <v>13.208633662151364</v>
      </c>
      <c r="AB70" s="251">
        <f t="shared" si="57"/>
        <v>66.524775415053725</v>
      </c>
      <c r="AC70" s="251">
        <f t="shared" si="58"/>
        <v>31.511735722920182</v>
      </c>
      <c r="AD70" s="400">
        <f t="shared" si="59"/>
        <v>24.509127784493479</v>
      </c>
      <c r="AE70" s="71"/>
      <c r="AG70" s="70"/>
      <c r="AH70" s="57" t="s">
        <v>116</v>
      </c>
      <c r="AI70" s="400">
        <f>IFERROR(VLOOKUP($B70,'FCST Sales'!$A$3:$AG$180,Interprete_Date!$B$17,0),0)</f>
        <v>35074.836635029998</v>
      </c>
      <c r="AJ70" s="71"/>
    </row>
    <row r="71" spans="1:36" outlineLevel="1">
      <c r="A71" s="70"/>
      <c r="B71" s="57" t="s">
        <v>117</v>
      </c>
      <c r="C71" s="59">
        <f>IFERROR(VLOOKUP($B71,'BDGT McAfee'!$AZ$6:$BD$190,4,0),0)</f>
        <v>38.625</v>
      </c>
      <c r="D71" s="59">
        <f t="shared" si="45"/>
        <v>1.2875000000000001</v>
      </c>
      <c r="E71" s="113"/>
      <c r="H71" s="70"/>
      <c r="I71" s="57" t="s">
        <v>117</v>
      </c>
      <c r="J71" s="400">
        <f t="shared" si="46"/>
        <v>1044.5175029575862</v>
      </c>
      <c r="K71" s="400">
        <f>IFERROR(VLOOKUP($B71,'BDGT Polizze MTD'!$A$3:$AF$175,Interprete_Date!$B$17,0),0)</f>
        <v>564.14663945859365</v>
      </c>
      <c r="L71" s="190">
        <f>IFERROR((AI71*Kerb_Realtime!$CD$3/Kerb_Realtime!$CE$3),0)</f>
        <v>7.1619824331718061</v>
      </c>
      <c r="M71" s="71"/>
      <c r="O71" s="70"/>
      <c r="P71" s="57" t="s">
        <v>117</v>
      </c>
      <c r="Q71" s="59">
        <f>IFERROR(VLOOKUP($B71,'BDGT Office'!$C$3:$F$180,3,0),0)</f>
        <v>8.4</v>
      </c>
      <c r="R71" s="112">
        <f t="shared" si="47"/>
        <v>0.28000000000000003</v>
      </c>
      <c r="S71" s="71"/>
      <c r="U71" s="70"/>
      <c r="V71" s="57" t="s">
        <v>117</v>
      </c>
      <c r="W71" s="206">
        <f>(Y71-Z71)+X71</f>
        <v>286.97619826908954</v>
      </c>
      <c r="X71" s="422">
        <f>IFERROR(VLOOKUP($B71,'BDGT MW Services MTD'!$A$3:$AF$174,Interprete_Date!$B$17,0),0)</f>
        <v>188.14040126994786</v>
      </c>
      <c r="Y71" s="251">
        <f>Z71*$Y$5</f>
        <v>221.12705782460782</v>
      </c>
      <c r="Z71" s="422">
        <f>X71*Z$5</f>
        <v>122.29126082546611</v>
      </c>
      <c r="AA71" s="257">
        <f>Z71/Screen_Margini!$G$17</f>
        <v>7.0975775290462044</v>
      </c>
      <c r="AB71" s="251">
        <f>X71*AB$5</f>
        <v>35.746676241290096</v>
      </c>
      <c r="AC71" s="251">
        <f>X71*AC$5</f>
        <v>16.932636114295306</v>
      </c>
      <c r="AD71" s="400">
        <f>X71*AD$5</f>
        <v>13.169828088896351</v>
      </c>
      <c r="AE71" s="71"/>
      <c r="AG71" s="70"/>
      <c r="AH71" s="57" t="s">
        <v>117</v>
      </c>
      <c r="AI71" s="400">
        <f>IFERROR(VLOOKUP($B71,'FCST Sales'!$A$3:$AG$180,Interprete_Date!$B$17,0),0)</f>
        <v>18181.203976780427</v>
      </c>
      <c r="AJ71" s="71"/>
    </row>
    <row r="72" spans="1:36" outlineLevel="1">
      <c r="A72" s="70"/>
      <c r="B72" s="57" t="s">
        <v>135</v>
      </c>
      <c r="C72" s="59">
        <f>IFERROR(VLOOKUP($B72,'BDGT McAfee'!$AZ$6:$BD$190,4,0),0)</f>
        <v>240.58616400000002</v>
      </c>
      <c r="D72" s="59">
        <f t="shared" si="45"/>
        <v>8.0195388000000012</v>
      </c>
      <c r="E72" s="71"/>
      <c r="H72" s="70"/>
      <c r="I72" s="57" t="s">
        <v>135</v>
      </c>
      <c r="J72" s="400">
        <f t="shared" si="46"/>
        <v>3782.8734727184014</v>
      </c>
      <c r="K72" s="400">
        <f>IFERROR(VLOOKUP($B72,'BDGT Polizze MTD'!$A$3:$AF$175,Interprete_Date!$B$17,0),0)</f>
        <v>2043.1398718435871</v>
      </c>
      <c r="L72" s="190">
        <f>IFERROR((AI72*Kerb_Realtime!$CD$3/Kerb_Realtime!$CE$3),0)</f>
        <v>22.573029145270805</v>
      </c>
      <c r="M72" s="71"/>
      <c r="O72" s="70"/>
      <c r="P72" s="57" t="s">
        <v>135</v>
      </c>
      <c r="Q72" s="59">
        <f>IFERROR(VLOOKUP($B72,'BDGT Office'!$C$3:$F$180,3,0),0)</f>
        <v>57.6</v>
      </c>
      <c r="R72" s="112">
        <f t="shared" si="47"/>
        <v>1.9200000000000002</v>
      </c>
      <c r="S72" s="71"/>
      <c r="U72" s="70"/>
      <c r="V72" s="57" t="s">
        <v>135</v>
      </c>
      <c r="W72" s="206">
        <f t="shared" si="54"/>
        <v>938.72052291254067</v>
      </c>
      <c r="X72" s="422">
        <f>IFERROR(VLOOKUP($B72,'BDGT MW Services MTD'!$A$3:$AF$174,Interprete_Date!$B$17,0),0)</f>
        <v>615.42126812725155</v>
      </c>
      <c r="Y72" s="251">
        <f t="shared" si="55"/>
        <v>723.32307906800258</v>
      </c>
      <c r="Z72" s="422">
        <f t="shared" si="56"/>
        <v>400.02382428271352</v>
      </c>
      <c r="AA72" s="257">
        <f>Z72/Screen_Margini!$G$17</f>
        <v>23.216704833587553</v>
      </c>
      <c r="AB72" s="251">
        <f t="shared" si="57"/>
        <v>116.93004094417779</v>
      </c>
      <c r="AC72" s="251">
        <f t="shared" si="58"/>
        <v>55.387914131452639</v>
      </c>
      <c r="AD72" s="400">
        <f t="shared" si="59"/>
        <v>43.079488768907609</v>
      </c>
      <c r="AE72" s="71"/>
      <c r="AG72" s="70"/>
      <c r="AH72" s="57" t="s">
        <v>135</v>
      </c>
      <c r="AI72" s="400">
        <f>IFERROR(VLOOKUP($B72,'FCST Sales'!$A$3:$AG$180,Interprete_Date!$B$17,0),0)</f>
        <v>57303.246844494599</v>
      </c>
      <c r="AJ72" s="71"/>
    </row>
    <row r="73" spans="1:36" outlineLevel="1">
      <c r="A73" s="70"/>
      <c r="B73" s="57" t="s">
        <v>158</v>
      </c>
      <c r="C73" s="59">
        <f>IFERROR(VLOOKUP($B73,'BDGT McAfee'!$AZ$6:$BD$190,4,0),0)</f>
        <v>319.71303</v>
      </c>
      <c r="D73" s="59">
        <f t="shared" si="45"/>
        <v>10.657101000000001</v>
      </c>
      <c r="E73" s="71"/>
      <c r="H73" s="70"/>
      <c r="I73" s="57" t="s">
        <v>158</v>
      </c>
      <c r="J73" s="400">
        <f t="shared" si="46"/>
        <v>4726.1359329580891</v>
      </c>
      <c r="K73" s="400">
        <f>IFERROR(VLOOKUP($B73,'BDGT Polizze MTD'!$A$3:$AF$175,Interprete_Date!$B$17,0),0)</f>
        <v>2552.5983974928918</v>
      </c>
      <c r="L73" s="190">
        <f>IFERROR((AI73*Kerb_Realtime!$CD$3/Kerb_Realtime!$CE$3),0)</f>
        <v>28.323148138914185</v>
      </c>
      <c r="M73" s="71"/>
      <c r="O73" s="70"/>
      <c r="P73" s="57" t="s">
        <v>158</v>
      </c>
      <c r="Q73" s="59">
        <f>IFERROR(VLOOKUP($B73,'BDGT Office'!$C$3:$F$180,3,0),0)</f>
        <v>60</v>
      </c>
      <c r="R73" s="112">
        <f t="shared" si="47"/>
        <v>2</v>
      </c>
      <c r="S73" s="71"/>
      <c r="U73" s="70"/>
      <c r="V73" s="57" t="s">
        <v>158</v>
      </c>
      <c r="W73" s="206">
        <f t="shared" si="54"/>
        <v>1059.4093867358681</v>
      </c>
      <c r="X73" s="422">
        <f>IFERROR(VLOOKUP($B73,'BDGT MW Services MTD'!$A$3:$AF$174,Interprete_Date!$B$17,0),0)</f>
        <v>694.54438497627928</v>
      </c>
      <c r="Y73" s="251">
        <f t="shared" si="55"/>
        <v>816.31885199417036</v>
      </c>
      <c r="Z73" s="422">
        <f t="shared" si="56"/>
        <v>451.45385023458152</v>
      </c>
      <c r="AA73" s="257">
        <f>Z73/Screen_Margini!$G$17</f>
        <v>26.201616380416802</v>
      </c>
      <c r="AB73" s="251">
        <f t="shared" si="57"/>
        <v>131.96343314549307</v>
      </c>
      <c r="AC73" s="251">
        <f t="shared" si="58"/>
        <v>62.50899464786513</v>
      </c>
      <c r="AD73" s="400">
        <f t="shared" si="59"/>
        <v>48.618106948339552</v>
      </c>
      <c r="AE73" s="71"/>
      <c r="AG73" s="70"/>
      <c r="AH73" s="57" t="s">
        <v>158</v>
      </c>
      <c r="AI73" s="400">
        <f>IFERROR(VLOOKUP($B73,'FCST Sales'!$A$3:$AG$180,Interprete_Date!$B$17,0),0)</f>
        <v>71900.334632643571</v>
      </c>
      <c r="AJ73" s="71"/>
    </row>
    <row r="74" spans="1:36" outlineLevel="1">
      <c r="A74" s="70"/>
      <c r="B74" s="57" t="s">
        <v>159</v>
      </c>
      <c r="C74" s="59">
        <f>IFERROR(VLOOKUP($B74,'BDGT McAfee'!$AZ$6:$BD$190,4,0),0)</f>
        <v>251.21514599999995</v>
      </c>
      <c r="D74" s="59">
        <f t="shared" si="45"/>
        <v>8.373838199999998</v>
      </c>
      <c r="E74" s="71"/>
      <c r="H74" s="70"/>
      <c r="I74" s="57" t="s">
        <v>159</v>
      </c>
      <c r="J74" s="400">
        <f t="shared" si="46"/>
        <v>3465.5632702826301</v>
      </c>
      <c r="K74" s="400">
        <f>IFERROR(VLOOKUP($B74,'BDGT Polizze MTD'!$A$3:$AF$175,Interprete_Date!$B$17,0),0)</f>
        <v>1871.7598003146802</v>
      </c>
      <c r="L74" s="190">
        <f>IFERROR((AI74*Kerb_Realtime!$CD$3/Kerb_Realtime!$CE$3),0)</f>
        <v>20.679591980685416</v>
      </c>
      <c r="M74" s="71"/>
      <c r="O74" s="70"/>
      <c r="P74" s="57" t="s">
        <v>159</v>
      </c>
      <c r="Q74" s="59">
        <f>IFERROR(VLOOKUP($B74,'BDGT Office'!$C$3:$F$180,3,0),0)</f>
        <v>31.2</v>
      </c>
      <c r="R74" s="112">
        <f t="shared" si="47"/>
        <v>1.04</v>
      </c>
      <c r="S74" s="71"/>
      <c r="U74" s="70"/>
      <c r="V74" s="57" t="s">
        <v>159</v>
      </c>
      <c r="W74" s="206">
        <f t="shared" si="54"/>
        <v>670.02016947501613</v>
      </c>
      <c r="X74" s="422">
        <f>IFERROR(VLOOKUP($B74,'BDGT MW Services MTD'!$A$3:$AF$174,Interprete_Date!$B$17,0),0)</f>
        <v>439.26243466988524</v>
      </c>
      <c r="Y74" s="251">
        <f t="shared" si="55"/>
        <v>516.27831734055633</v>
      </c>
      <c r="Z74" s="422">
        <f t="shared" si="56"/>
        <v>285.52058253542543</v>
      </c>
      <c r="AA74" s="257">
        <f>Z74/Screen_Margini!$G$17</f>
        <v>16.571130733338677</v>
      </c>
      <c r="AB74" s="251">
        <f t="shared" si="57"/>
        <v>83.459862587278195</v>
      </c>
      <c r="AC74" s="251">
        <f t="shared" si="58"/>
        <v>39.533619120289671</v>
      </c>
      <c r="AD74" s="400">
        <f t="shared" si="59"/>
        <v>30.74837042689197</v>
      </c>
      <c r="AE74" s="71"/>
      <c r="AG74" s="70"/>
      <c r="AH74" s="57" t="s">
        <v>159</v>
      </c>
      <c r="AI74" s="400">
        <f>IFERROR(VLOOKUP($B74,'FCST Sales'!$A$3:$AG$180,Interprete_Date!$B$17,0),0)</f>
        <v>52496.621356682837</v>
      </c>
      <c r="AJ74" s="71"/>
    </row>
    <row r="75" spans="1:36" outlineLevel="1">
      <c r="A75" s="70"/>
      <c r="B75" s="57" t="s">
        <v>160</v>
      </c>
      <c r="C75" s="59">
        <f>IFERROR(VLOOKUP($B75,'BDGT McAfee'!$AZ$6:$BD$190,4,0),0)</f>
        <v>168.714</v>
      </c>
      <c r="D75" s="59">
        <f t="shared" si="45"/>
        <v>5.6238000000000001</v>
      </c>
      <c r="E75" s="71"/>
      <c r="H75" s="70"/>
      <c r="I75" s="57" t="s">
        <v>160</v>
      </c>
      <c r="J75" s="400">
        <f t="shared" si="46"/>
        <v>3192.1109162401581</v>
      </c>
      <c r="K75" s="400">
        <f>IFERROR(VLOOKUP($B75,'BDGT Polizze MTD'!$A$3:$AF$175,Interprete_Date!$B$17,0),0)</f>
        <v>1724.0674675885273</v>
      </c>
      <c r="L75" s="190">
        <f>IFERROR((AI75*Kerb_Realtime!$CD$3/Kerb_Realtime!$CE$3),0)</f>
        <v>19.251382504581702</v>
      </c>
      <c r="M75" s="71"/>
      <c r="O75" s="70"/>
      <c r="P75" s="57" t="s">
        <v>160</v>
      </c>
      <c r="Q75" s="59">
        <f>IFERROR(VLOOKUP($B75,'BDGT Office'!$C$3:$F$180,3,0),0)</f>
        <v>34.799999999999997</v>
      </c>
      <c r="R75" s="112">
        <f t="shared" si="47"/>
        <v>1.1599999999999999</v>
      </c>
      <c r="S75" s="71"/>
      <c r="U75" s="70"/>
      <c r="V75" s="57" t="s">
        <v>160</v>
      </c>
      <c r="W75" s="206">
        <f t="shared" si="54"/>
        <v>695.87960031738999</v>
      </c>
      <c r="X75" s="422">
        <f>IFERROR(VLOOKUP($B75,'BDGT MW Services MTD'!$A$3:$AF$174,Interprete_Date!$B$17,0),0)</f>
        <v>456.21576991037352</v>
      </c>
      <c r="Y75" s="251">
        <f t="shared" si="55"/>
        <v>536.2040808487593</v>
      </c>
      <c r="Z75" s="422">
        <f t="shared" si="56"/>
        <v>296.54025044174278</v>
      </c>
      <c r="AA75" s="257">
        <f>Z75/Screen_Margini!$G$17</f>
        <v>17.210693583386117</v>
      </c>
      <c r="AB75" s="251">
        <f t="shared" si="57"/>
        <v>86.680996282970966</v>
      </c>
      <c r="AC75" s="251">
        <f t="shared" si="58"/>
        <v>41.059419291933615</v>
      </c>
      <c r="AD75" s="400">
        <f t="shared" si="59"/>
        <v>31.935103893726151</v>
      </c>
      <c r="AE75" s="71"/>
      <c r="AG75" s="70"/>
      <c r="AH75" s="57" t="s">
        <v>160</v>
      </c>
      <c r="AI75" s="400">
        <f>IFERROR(VLOOKUP($B75,'FCST Sales'!$A$3:$AG$180,Interprete_Date!$B$17,0),0)</f>
        <v>48871.009586630978</v>
      </c>
      <c r="AJ75" s="71"/>
    </row>
    <row r="76" spans="1:36" outlineLevel="1">
      <c r="A76" s="70"/>
      <c r="B76" s="57" t="s">
        <v>161</v>
      </c>
      <c r="C76" s="59">
        <f>IFERROR(VLOOKUP($B76,'BDGT McAfee'!$AZ$6:$BD$190,4,0),0)</f>
        <v>120.51</v>
      </c>
      <c r="D76" s="59">
        <f t="shared" si="45"/>
        <v>4.0170000000000003</v>
      </c>
      <c r="E76" s="71"/>
      <c r="H76" s="70"/>
      <c r="I76" s="57" t="s">
        <v>161</v>
      </c>
      <c r="J76" s="400">
        <f t="shared" si="46"/>
        <v>2017.1896883999766</v>
      </c>
      <c r="K76" s="400">
        <f>IFERROR(VLOOKUP($B76,'BDGT Polizze MTD'!$A$3:$AF$175,Interprete_Date!$B$17,0),0)</f>
        <v>1089.4894347285858</v>
      </c>
      <c r="L76" s="190">
        <f>IFERROR((AI76*Kerb_Realtime!$CD$3/Kerb_Realtime!$CE$3),0)</f>
        <v>9.8683747086901938</v>
      </c>
      <c r="M76" s="71"/>
      <c r="O76" s="70"/>
      <c r="P76" s="57" t="s">
        <v>161</v>
      </c>
      <c r="Q76" s="59">
        <f>IFERROR(VLOOKUP($B76,'BDGT Office'!$C$3:$F$180,3,0),0)</f>
        <v>18</v>
      </c>
      <c r="R76" s="112">
        <f t="shared" si="47"/>
        <v>0.6</v>
      </c>
      <c r="S76" s="71"/>
      <c r="U76" s="70"/>
      <c r="V76" s="57" t="s">
        <v>161</v>
      </c>
      <c r="W76" s="206">
        <f t="shared" si="54"/>
        <v>385.46651071730435</v>
      </c>
      <c r="X76" s="422">
        <f>IFERROR(VLOOKUP($B76,'BDGT MW Services MTD'!$A$3:$AF$174,Interprete_Date!$B$17,0),0)</f>
        <v>252.7102402216598</v>
      </c>
      <c r="Y76" s="251">
        <f t="shared" si="55"/>
        <v>297.01792663972344</v>
      </c>
      <c r="Z76" s="422">
        <f t="shared" si="56"/>
        <v>164.26165614407887</v>
      </c>
      <c r="AA76" s="257">
        <f>Z76/Screen_Margini!$G$17</f>
        <v>9.5334681453324936</v>
      </c>
      <c r="AB76" s="251">
        <f t="shared" si="57"/>
        <v>48.014945642115364</v>
      </c>
      <c r="AC76" s="251">
        <f t="shared" si="58"/>
        <v>22.743921619949383</v>
      </c>
      <c r="AD76" s="400">
        <f t="shared" si="59"/>
        <v>17.689716815516189</v>
      </c>
      <c r="AE76" s="71"/>
      <c r="AG76" s="70"/>
      <c r="AH76" s="57" t="s">
        <v>161</v>
      </c>
      <c r="AI76" s="400">
        <f>IFERROR(VLOOKUP($B76,'FCST Sales'!$A$3:$AG$180,Interprete_Date!$B$17,0),0)</f>
        <v>25051.574081917817</v>
      </c>
      <c r="AJ76" s="71"/>
    </row>
    <row r="77" spans="1:36" outlineLevel="1">
      <c r="A77" s="70"/>
      <c r="B77" s="57" t="s">
        <v>162</v>
      </c>
      <c r="C77" s="59">
        <f>IFERROR(VLOOKUP($B77,'BDGT McAfee'!$AZ$6:$BD$190,4,0),0)</f>
        <v>106.28982000000001</v>
      </c>
      <c r="D77" s="59">
        <f t="shared" si="45"/>
        <v>3.5429940000000002</v>
      </c>
      <c r="E77" s="71"/>
      <c r="H77" s="70"/>
      <c r="I77" s="57" t="s">
        <v>162</v>
      </c>
      <c r="J77" s="400">
        <f t="shared" si="46"/>
        <v>1734.4052468345583</v>
      </c>
      <c r="K77" s="400">
        <f>IFERROR(VLOOKUP($B77,'BDGT Polizze MTD'!$A$3:$AF$175,Interprete_Date!$B$17,0),0)</f>
        <v>936.75681708590787</v>
      </c>
      <c r="L77" s="190">
        <f>IFERROR((AI77*Kerb_Realtime!$CD$3/Kerb_Realtime!$CE$3),0)</f>
        <v>8.437533538841647</v>
      </c>
      <c r="M77" s="71"/>
      <c r="O77" s="70"/>
      <c r="P77" s="57" t="s">
        <v>162</v>
      </c>
      <c r="Q77" s="59">
        <f>IFERROR(VLOOKUP($B77,'BDGT Office'!$C$3:$F$180,3,0),0)</f>
        <v>8.4</v>
      </c>
      <c r="R77" s="112">
        <f t="shared" si="47"/>
        <v>0.28000000000000003</v>
      </c>
      <c r="S77" s="71"/>
      <c r="U77" s="70"/>
      <c r="V77" s="57" t="s">
        <v>162</v>
      </c>
      <c r="W77" s="206">
        <f t="shared" si="54"/>
        <v>323.22328541566594</v>
      </c>
      <c r="X77" s="422">
        <f>IFERROR(VLOOKUP($B77,'BDGT MW Services MTD'!$A$3:$AF$174,Interprete_Date!$B$17,0),0)</f>
        <v>211.90384075292948</v>
      </c>
      <c r="Y77" s="251">
        <f t="shared" si="55"/>
        <v>249.05694115214064</v>
      </c>
      <c r="Z77" s="422">
        <f t="shared" si="56"/>
        <v>137.73749648940418</v>
      </c>
      <c r="AA77" s="257">
        <f>Z77/Screen_Margini!$G$17</f>
        <v>7.994050869959616</v>
      </c>
      <c r="AB77" s="251">
        <f t="shared" si="57"/>
        <v>40.261729743056605</v>
      </c>
      <c r="AC77" s="251">
        <f t="shared" si="58"/>
        <v>19.071345667763651</v>
      </c>
      <c r="AD77" s="400">
        <f t="shared" si="59"/>
        <v>14.833268852705066</v>
      </c>
      <c r="AE77" s="71"/>
      <c r="AG77" s="70"/>
      <c r="AH77" s="57" t="s">
        <v>162</v>
      </c>
      <c r="AI77" s="400">
        <f>IFERROR(VLOOKUP($B77,'FCST Sales'!$A$3:$AG$180,Interprete_Date!$B$17,0),0)</f>
        <v>21419.281569316579</v>
      </c>
      <c r="AJ77" s="71"/>
    </row>
    <row r="78" spans="1:36" outlineLevel="1">
      <c r="A78" s="70"/>
      <c r="B78" s="57" t="s">
        <v>171</v>
      </c>
      <c r="C78" s="59">
        <f>IFERROR(VLOOKUP($B78,'BDGT McAfee'!$AZ$6:$BD$190,4,0),0)</f>
        <v>194.86466999999999</v>
      </c>
      <c r="D78" s="59">
        <f t="shared" si="45"/>
        <v>6.4954890000000001</v>
      </c>
      <c r="E78" s="71"/>
      <c r="H78" s="70"/>
      <c r="I78" s="57" t="s">
        <v>171</v>
      </c>
      <c r="J78" s="400">
        <f t="shared" si="46"/>
        <v>3219.1178985791862</v>
      </c>
      <c r="K78" s="400">
        <f>IFERROR(VLOOKUP($B78,'BDGT Polizze MTD'!$A$3:$AF$175,Interprete_Date!$B$17,0),0)</f>
        <v>1738.6540094945647</v>
      </c>
      <c r="L78" s="190">
        <f>IFERROR((AI78*Kerb_Realtime!$CD$3/Kerb_Realtime!$CE$3),0)</f>
        <v>18.646843642550362</v>
      </c>
      <c r="M78" s="71"/>
      <c r="O78" s="70"/>
      <c r="P78" s="57" t="s">
        <v>171</v>
      </c>
      <c r="Q78" s="59">
        <f>IFERROR(VLOOKUP($B78,'BDGT Office'!$C$3:$F$180,3,0),0)</f>
        <v>40.799999999999997</v>
      </c>
      <c r="R78" s="112">
        <f t="shared" si="47"/>
        <v>1.3599999999999999</v>
      </c>
      <c r="S78" s="71"/>
      <c r="U78" s="70"/>
      <c r="V78" s="57" t="s">
        <v>171</v>
      </c>
      <c r="W78" s="206">
        <f t="shared" si="54"/>
        <v>775.44212591802716</v>
      </c>
      <c r="X78" s="422">
        <f>IFERROR(VLOOKUP($B78,'BDGT MW Services MTD'!$A$3:$AF$174,Interprete_Date!$B$17,0),0)</f>
        <v>508.37663057700769</v>
      </c>
      <c r="Y78" s="251">
        <f t="shared" si="55"/>
        <v>597.51030521607447</v>
      </c>
      <c r="Z78" s="422">
        <f t="shared" si="56"/>
        <v>330.444809875055</v>
      </c>
      <c r="AA78" s="257">
        <f>Z78/Screen_Margini!$G$17</f>
        <v>19.17845675421097</v>
      </c>
      <c r="AB78" s="251">
        <f t="shared" si="57"/>
        <v>96.591559809631462</v>
      </c>
      <c r="AC78" s="251">
        <f t="shared" si="58"/>
        <v>45.753896751930689</v>
      </c>
      <c r="AD78" s="400">
        <f t="shared" si="59"/>
        <v>35.586364140390543</v>
      </c>
      <c r="AE78" s="71"/>
      <c r="AG78" s="70"/>
      <c r="AH78" s="57" t="s">
        <v>171</v>
      </c>
      <c r="AI78" s="400">
        <f>IFERROR(VLOOKUP($B78,'FCST Sales'!$A$3:$AG$180,Interprete_Date!$B$17,0),0)</f>
        <v>47336.344504017128</v>
      </c>
      <c r="AJ78" s="71"/>
    </row>
    <row r="79" spans="1:36" outlineLevel="1">
      <c r="A79" s="70"/>
      <c r="B79" s="57" t="s">
        <v>183</v>
      </c>
      <c r="C79" s="59">
        <f>IFERROR(VLOOKUP($B79,'BDGT McAfee'!$AZ$6:$BD$190,4,0),0)</f>
        <v>200.09480400000001</v>
      </c>
      <c r="D79" s="59">
        <f t="shared" si="45"/>
        <v>6.6698268000000001</v>
      </c>
      <c r="E79" s="71"/>
      <c r="H79" s="70"/>
      <c r="I79" s="57" t="s">
        <v>183</v>
      </c>
      <c r="J79" s="400">
        <f t="shared" si="46"/>
        <v>3151.2335935223668</v>
      </c>
      <c r="K79" s="400">
        <f>IFERROR(VLOOKUP($B79,'BDGT Polizze MTD'!$A$3:$AF$175,Interprete_Date!$B$17,0),0)</f>
        <v>1701.9895185105952</v>
      </c>
      <c r="L79" s="190">
        <f>IFERROR((AI79*Kerb_Realtime!$CD$3/Kerb_Realtime!$CE$3),0)</f>
        <v>18.267247944528435</v>
      </c>
      <c r="M79" s="71"/>
      <c r="O79" s="70"/>
      <c r="P79" s="57" t="s">
        <v>183</v>
      </c>
      <c r="Q79" s="59">
        <f>IFERROR(VLOOKUP($B79,'BDGT Office'!$C$3:$F$180,3,0),0)</f>
        <v>42</v>
      </c>
      <c r="R79" s="112">
        <f t="shared" si="47"/>
        <v>1.4</v>
      </c>
      <c r="S79" s="71"/>
      <c r="U79" s="70"/>
      <c r="V79" s="57" t="s">
        <v>183</v>
      </c>
      <c r="W79" s="206">
        <f t="shared" si="54"/>
        <v>670.48984787172594</v>
      </c>
      <c r="X79" s="422">
        <f>IFERROR(VLOOKUP($B79,'BDGT MW Services MTD'!$A$3:$AF$174,Interprete_Date!$B$17,0),0)</f>
        <v>439.57035387209714</v>
      </c>
      <c r="Y79" s="251">
        <f t="shared" si="55"/>
        <v>516.64022401649197</v>
      </c>
      <c r="Z79" s="422">
        <f t="shared" si="56"/>
        <v>285.72073001686317</v>
      </c>
      <c r="AA79" s="257">
        <f>Z79/Screen_Margini!$G$17</f>
        <v>16.582746953967682</v>
      </c>
      <c r="AB79" s="251">
        <f t="shared" si="57"/>
        <v>83.518367235698463</v>
      </c>
      <c r="AC79" s="251">
        <f t="shared" si="58"/>
        <v>39.561331848488742</v>
      </c>
      <c r="AD79" s="400">
        <f t="shared" si="59"/>
        <v>30.769924771046803</v>
      </c>
      <c r="AE79" s="71"/>
      <c r="AG79" s="70"/>
      <c r="AH79" s="57" t="s">
        <v>183</v>
      </c>
      <c r="AI79" s="400">
        <f>IFERROR(VLOOKUP($B79,'FCST Sales'!$A$3:$AG$180,Interprete_Date!$B$17,0),0)</f>
        <v>46372.713710610034</v>
      </c>
      <c r="AJ79" s="71"/>
    </row>
    <row r="80" spans="1:36" outlineLevel="1">
      <c r="A80" s="74"/>
      <c r="B80" s="75"/>
      <c r="C80" s="56"/>
      <c r="D80" s="78"/>
      <c r="E80" s="77"/>
      <c r="H80" s="74"/>
      <c r="I80" s="75"/>
      <c r="J80" s="402"/>
      <c r="K80" s="402"/>
      <c r="L80" s="78"/>
      <c r="M80" s="77"/>
      <c r="O80" s="74"/>
      <c r="P80" s="75"/>
      <c r="Q80" s="56"/>
      <c r="R80" s="78"/>
      <c r="S80" s="77"/>
      <c r="U80" s="74"/>
      <c r="V80" s="75"/>
      <c r="W80" s="423"/>
      <c r="X80" s="424"/>
      <c r="Y80" s="252"/>
      <c r="Z80" s="424"/>
      <c r="AA80" s="212"/>
      <c r="AB80" s="432"/>
      <c r="AC80" s="432"/>
      <c r="AD80" s="402"/>
      <c r="AE80" s="77"/>
      <c r="AG80" s="74"/>
      <c r="AH80" s="75"/>
      <c r="AI80" s="402"/>
      <c r="AJ80" s="77"/>
    </row>
    <row r="81" spans="1:36">
      <c r="A81" s="66"/>
      <c r="B81" s="82"/>
      <c r="C81" s="83"/>
      <c r="D81" s="84"/>
      <c r="E81" s="69"/>
      <c r="H81" s="66"/>
      <c r="I81" s="82"/>
      <c r="J81" s="405"/>
      <c r="K81" s="405"/>
      <c r="L81" s="84"/>
      <c r="M81" s="69"/>
      <c r="O81" s="66"/>
      <c r="P81" s="82"/>
      <c r="Q81" s="83"/>
      <c r="R81" s="84"/>
      <c r="S81" s="69"/>
      <c r="U81" s="66"/>
      <c r="V81" s="82"/>
      <c r="W81" s="426"/>
      <c r="X81" s="427"/>
      <c r="Y81" s="254"/>
      <c r="Z81" s="427"/>
      <c r="AA81" s="214"/>
      <c r="AB81" s="433"/>
      <c r="AC81" s="433"/>
      <c r="AD81" s="405"/>
      <c r="AE81" s="69"/>
      <c r="AG81" s="66"/>
      <c r="AH81" s="82"/>
      <c r="AI81" s="405"/>
      <c r="AJ81" s="69"/>
    </row>
    <row r="82" spans="1:36" s="63" customFormat="1">
      <c r="A82" s="72"/>
      <c r="B82" s="60" t="s">
        <v>271</v>
      </c>
      <c r="C82" s="62">
        <f>SUM(C84:C104)</f>
        <v>3307.1176139999998</v>
      </c>
      <c r="D82" s="62">
        <f>SUM(D84:D104)</f>
        <v>110.23725379999999</v>
      </c>
      <c r="E82" s="73"/>
      <c r="H82" s="72"/>
      <c r="I82" s="60" t="s">
        <v>271</v>
      </c>
      <c r="J82" s="403">
        <f>SUM(J84:J104)</f>
        <v>49436.214518560017</v>
      </c>
      <c r="K82" s="403">
        <f>SUM(K84:K104)</f>
        <v>26700.628959524722</v>
      </c>
      <c r="L82" s="197">
        <f>SUM(L84:L104)</f>
        <v>285.26407571177964</v>
      </c>
      <c r="M82" s="73"/>
      <c r="O82" s="72"/>
      <c r="P82" s="60" t="s">
        <v>271</v>
      </c>
      <c r="Q82" s="62">
        <f>SUM(Q84:Q104)</f>
        <v>481.2</v>
      </c>
      <c r="R82" s="62">
        <f>SUM(R84:R104)</f>
        <v>16.04</v>
      </c>
      <c r="S82" s="73"/>
      <c r="U82" s="72"/>
      <c r="V82" s="60" t="s">
        <v>271</v>
      </c>
      <c r="W82" s="207">
        <f t="shared" ref="W82:AD82" si="60">SUM(W84:W104)</f>
        <v>11220.607546982772</v>
      </c>
      <c r="X82" s="425">
        <f t="shared" si="60"/>
        <v>7356.1836107483432</v>
      </c>
      <c r="Y82" s="253">
        <f t="shared" si="60"/>
        <v>8645.9432832208495</v>
      </c>
      <c r="Z82" s="425">
        <f t="shared" si="60"/>
        <v>4781.5193469864244</v>
      </c>
      <c r="AA82" s="258">
        <f t="shared" si="60"/>
        <v>277.51127956972863</v>
      </c>
      <c r="AB82" s="253">
        <f t="shared" si="60"/>
        <v>1397.6748860421853</v>
      </c>
      <c r="AC82" s="253">
        <f t="shared" si="60"/>
        <v>662.05652496735092</v>
      </c>
      <c r="AD82" s="403">
        <f t="shared" si="60"/>
        <v>514.93285275238418</v>
      </c>
      <c r="AE82" s="73"/>
      <c r="AG82" s="72"/>
      <c r="AH82" s="60" t="s">
        <v>271</v>
      </c>
      <c r="AI82" s="403">
        <f>SUM(AI84:AI104)</f>
        <v>724163.23219976074</v>
      </c>
      <c r="AJ82" s="73"/>
    </row>
    <row r="83" spans="1:36" outlineLevel="1">
      <c r="A83" s="70"/>
      <c r="B83" s="55"/>
      <c r="C83" s="56"/>
      <c r="D83" s="59"/>
      <c r="E83" s="71"/>
      <c r="H83" s="70"/>
      <c r="I83" s="55"/>
      <c r="J83" s="398"/>
      <c r="K83" s="398"/>
      <c r="L83" s="59"/>
      <c r="M83" s="71"/>
      <c r="O83" s="70"/>
      <c r="P83" s="55"/>
      <c r="Q83" s="56"/>
      <c r="R83" s="59"/>
      <c r="S83" s="71"/>
      <c r="U83" s="70"/>
      <c r="V83" s="55"/>
      <c r="W83" s="205"/>
      <c r="X83" s="421"/>
      <c r="Y83" s="251"/>
      <c r="Z83" s="421"/>
      <c r="AA83" s="213"/>
      <c r="AB83" s="431"/>
      <c r="AC83" s="431"/>
      <c r="AD83" s="398"/>
      <c r="AE83" s="71"/>
      <c r="AG83" s="70"/>
      <c r="AH83" s="55"/>
      <c r="AI83" s="398"/>
      <c r="AJ83" s="71"/>
    </row>
    <row r="84" spans="1:36" outlineLevel="1">
      <c r="A84" s="70"/>
      <c r="B84" s="57" t="s">
        <v>32</v>
      </c>
      <c r="C84" s="59">
        <f>IFERROR(VLOOKUP($B84,'BDGT McAfee'!$AZ$6:$BD$190,4,0),0)</f>
        <v>132.60920400000001</v>
      </c>
      <c r="D84" s="59">
        <f t="shared" ref="D84:D104" si="61">C84/30</f>
        <v>4.4203068000000005</v>
      </c>
      <c r="E84" s="71"/>
      <c r="H84" s="70"/>
      <c r="I84" s="57" t="s">
        <v>32</v>
      </c>
      <c r="J84" s="400">
        <f t="shared" ref="J84:J104" si="62">K84*$J$5</f>
        <v>1361.1176533795829</v>
      </c>
      <c r="K84" s="400">
        <f>IFERROR(VLOOKUP($B84,'BDGT Polizze MTD'!$A$3:$AF$175,Interprete_Date!$B$17,0),0)</f>
        <v>735.14321003488135</v>
      </c>
      <c r="L84" s="190">
        <f>IFERROR((AI84*Kerb_Realtime!$CD$3/Kerb_Realtime!$CE$3),0)</f>
        <v>8.1570099740835929</v>
      </c>
      <c r="M84" s="71"/>
      <c r="O84" s="70"/>
      <c r="P84" s="57" t="s">
        <v>32</v>
      </c>
      <c r="Q84" s="59">
        <f>IFERROR(VLOOKUP($B84,'BDGT Office'!$C$3:$F$180,3,0),0)</f>
        <v>18</v>
      </c>
      <c r="R84" s="112">
        <f t="shared" ref="R84:R104" si="63">Q84/30</f>
        <v>0.6</v>
      </c>
      <c r="S84" s="71"/>
      <c r="U84" s="70"/>
      <c r="V84" s="57" t="s">
        <v>32</v>
      </c>
      <c r="W84" s="206">
        <f t="shared" ref="W84:W104" si="64">(Y84-Z84)+X84</f>
        <v>294.85018328426327</v>
      </c>
      <c r="X84" s="422">
        <f>IFERROR(VLOOKUP($B84,'BDGT MW Services MTD'!$A$3:$AF$174,Interprete_Date!$B$17,0),0)</f>
        <v>193.30255307655608</v>
      </c>
      <c r="Y84" s="251">
        <f t="shared" ref="Y84:Y104" si="65">Z84*$Y$5</f>
        <v>227.19428970746867</v>
      </c>
      <c r="Z84" s="422">
        <f t="shared" ref="Z84:Z104" si="66">X84*Z$5</f>
        <v>125.64665949976145</v>
      </c>
      <c r="AA84" s="257">
        <f>Z84/Screen_Margini!$G$17</f>
        <v>7.2923191816460502</v>
      </c>
      <c r="AB84" s="251">
        <f t="shared" ref="AB84:AB104" si="67">X84*AB$5</f>
        <v>36.727485084545656</v>
      </c>
      <c r="AC84" s="251">
        <f t="shared" ref="AC84:AC104" si="68">X84*AC$5</f>
        <v>17.397229776890047</v>
      </c>
      <c r="AD84" s="400">
        <f t="shared" ref="AD84:AD104" si="69">X84*AD$5</f>
        <v>13.531178715358926</v>
      </c>
      <c r="AE84" s="71"/>
      <c r="AG84" s="70"/>
      <c r="AH84" s="57" t="s">
        <v>32</v>
      </c>
      <c r="AI84" s="400">
        <f>IFERROR(VLOOKUP($B84,'FCST Sales'!$A$3:$AG$180,Interprete_Date!$B$17,0),0)</f>
        <v>20707.152462780778</v>
      </c>
      <c r="AJ84" s="71"/>
    </row>
    <row r="85" spans="1:36" outlineLevel="1">
      <c r="A85" s="70"/>
      <c r="B85" s="57" t="s">
        <v>41</v>
      </c>
      <c r="C85" s="59">
        <f>IFERROR(VLOOKUP($B85,'BDGT McAfee'!$AZ$6:$BD$190,4,0),0)</f>
        <v>217.13491800000003</v>
      </c>
      <c r="D85" s="59">
        <f t="shared" si="61"/>
        <v>7.2378306000000006</v>
      </c>
      <c r="E85" s="71"/>
      <c r="H85" s="70"/>
      <c r="I85" s="57" t="s">
        <v>41</v>
      </c>
      <c r="J85" s="400">
        <f t="shared" si="62"/>
        <v>3033.2761421475798</v>
      </c>
      <c r="K85" s="400">
        <f>IFERROR(VLOOKUP($B85,'BDGT Polizze MTD'!$A$3:$AF$175,Interprete_Date!$B$17,0),0)</f>
        <v>1638.2803900337997</v>
      </c>
      <c r="L85" s="190">
        <f>IFERROR((AI85*Kerb_Realtime!$CD$3/Kerb_Realtime!$CE$3),0)</f>
        <v>18.100059517188186</v>
      </c>
      <c r="M85" s="71"/>
      <c r="O85" s="70"/>
      <c r="P85" s="57" t="s">
        <v>41</v>
      </c>
      <c r="Q85" s="59">
        <f>IFERROR(VLOOKUP($B85,'BDGT Office'!$C$3:$F$180,3,0),0)</f>
        <v>27.6</v>
      </c>
      <c r="R85" s="112">
        <f t="shared" si="63"/>
        <v>0.92</v>
      </c>
      <c r="S85" s="71"/>
      <c r="U85" s="70"/>
      <c r="V85" s="57" t="s">
        <v>41</v>
      </c>
      <c r="W85" s="206">
        <f t="shared" si="64"/>
        <v>752.74532428290308</v>
      </c>
      <c r="X85" s="422">
        <f>IFERROR(VLOOKUP($B85,'BDGT MW Services MTD'!$A$3:$AF$174,Interprete_Date!$B$17,0),0)</f>
        <v>493.49670188280777</v>
      </c>
      <c r="Y85" s="251">
        <f t="shared" si="65"/>
        <v>580.02147862392042</v>
      </c>
      <c r="Z85" s="422">
        <f t="shared" si="66"/>
        <v>320.77285622382504</v>
      </c>
      <c r="AA85" s="257">
        <f>Z85/Screen_Margini!$G$17</f>
        <v>18.617112955532505</v>
      </c>
      <c r="AB85" s="251">
        <f t="shared" si="67"/>
        <v>93.764373357733476</v>
      </c>
      <c r="AC85" s="251">
        <f t="shared" si="68"/>
        <v>44.4147031694527</v>
      </c>
      <c r="AD85" s="400">
        <f t="shared" si="69"/>
        <v>34.544769131796549</v>
      </c>
      <c r="AE85" s="71"/>
      <c r="AG85" s="70"/>
      <c r="AH85" s="57" t="s">
        <v>41</v>
      </c>
      <c r="AI85" s="400">
        <f>IFERROR(VLOOKUP($B85,'FCST Sales'!$A$3:$AG$180,Interprete_Date!$B$17,0),0)</f>
        <v>45948.293945776291</v>
      </c>
      <c r="AJ85" s="71"/>
    </row>
    <row r="86" spans="1:36" outlineLevel="1">
      <c r="A86" s="70"/>
      <c r="B86" s="57" t="s">
        <v>42</v>
      </c>
      <c r="C86" s="59">
        <f>IFERROR(VLOOKUP($B86,'BDGT McAfee'!$AZ$6:$BD$190,4,0),0)</f>
        <v>220.340484</v>
      </c>
      <c r="D86" s="59">
        <f t="shared" si="61"/>
        <v>7.3446828000000002</v>
      </c>
      <c r="E86" s="71"/>
      <c r="H86" s="70"/>
      <c r="I86" s="57" t="s">
        <v>42</v>
      </c>
      <c r="J86" s="400">
        <f t="shared" si="62"/>
        <v>3268.0220704123371</v>
      </c>
      <c r="K86" s="400">
        <f>IFERROR(VLOOKUP($B86,'BDGT Polizze MTD'!$A$3:$AF$175,Interprete_Date!$B$17,0),0)</f>
        <v>1765.0672808060153</v>
      </c>
      <c r="L86" s="190">
        <f>IFERROR((AI86*Kerb_Realtime!$CD$3/Kerb_Realtime!$CE$3),0)</f>
        <v>19.709202793314173</v>
      </c>
      <c r="M86" s="71"/>
      <c r="O86" s="70"/>
      <c r="P86" s="57" t="s">
        <v>42</v>
      </c>
      <c r="Q86" s="59">
        <f>IFERROR(VLOOKUP($B86,'BDGT Office'!$C$3:$F$180,3,0),0)</f>
        <v>34.799999999999997</v>
      </c>
      <c r="R86" s="112">
        <f t="shared" si="63"/>
        <v>1.1599999999999999</v>
      </c>
      <c r="S86" s="71"/>
      <c r="U86" s="70"/>
      <c r="V86" s="57" t="s">
        <v>42</v>
      </c>
      <c r="W86" s="206">
        <f t="shared" si="64"/>
        <v>742.15560078638384</v>
      </c>
      <c r="X86" s="422">
        <f>IFERROR(VLOOKUP($B86,'BDGT MW Services MTD'!$A$3:$AF$174,Interprete_Date!$B$17,0),0)</f>
        <v>486.55412322997898</v>
      </c>
      <c r="Y86" s="251">
        <f t="shared" si="65"/>
        <v>571.86165765589124</v>
      </c>
      <c r="Z86" s="422">
        <f t="shared" si="66"/>
        <v>316.26018009948638</v>
      </c>
      <c r="AA86" s="257">
        <f>Z86/Screen_Margini!$G$17</f>
        <v>18.355204880991664</v>
      </c>
      <c r="AB86" s="251">
        <f t="shared" si="67"/>
        <v>92.445283413696004</v>
      </c>
      <c r="AC86" s="251">
        <f t="shared" si="68"/>
        <v>43.789871090698107</v>
      </c>
      <c r="AD86" s="400">
        <f t="shared" si="69"/>
        <v>34.058788626098533</v>
      </c>
      <c r="AE86" s="71"/>
      <c r="AG86" s="70"/>
      <c r="AH86" s="57" t="s">
        <v>42</v>
      </c>
      <c r="AI86" s="400">
        <f>IFERROR(VLOOKUP($B86,'FCST Sales'!$A$3:$AG$180,Interprete_Date!$B$17,0),0)</f>
        <v>50033.219091027546</v>
      </c>
      <c r="AJ86" s="71"/>
    </row>
    <row r="87" spans="1:36" outlineLevel="1">
      <c r="A87" s="70"/>
      <c r="B87" s="57" t="s">
        <v>49</v>
      </c>
      <c r="C87" s="59">
        <f>IFERROR(VLOOKUP($B87,'BDGT McAfee'!$AZ$6:$BD$190,4,0),0)</f>
        <v>362.22895799999998</v>
      </c>
      <c r="D87" s="59">
        <f t="shared" si="61"/>
        <v>12.074298599999999</v>
      </c>
      <c r="E87" s="71"/>
      <c r="H87" s="70"/>
      <c r="I87" s="57" t="s">
        <v>49</v>
      </c>
      <c r="J87" s="400">
        <f t="shared" si="62"/>
        <v>5546.7440933546877</v>
      </c>
      <c r="K87" s="400">
        <f>IFERROR(VLOOKUP($B87,'BDGT Polizze MTD'!$A$3:$AF$175,Interprete_Date!$B$17,0),0)</f>
        <v>2995.8110145042874</v>
      </c>
      <c r="L87" s="190">
        <f>IFERROR((AI87*Kerb_Realtime!$CD$3/Kerb_Realtime!$CE$3),0)</f>
        <v>33.452003256919554</v>
      </c>
      <c r="M87" s="71"/>
      <c r="O87" s="70"/>
      <c r="P87" s="57" t="s">
        <v>49</v>
      </c>
      <c r="Q87" s="59">
        <f>IFERROR(VLOOKUP($B87,'BDGT Office'!$C$3:$F$180,3,0),0)</f>
        <v>68.400000000000006</v>
      </c>
      <c r="R87" s="112">
        <f t="shared" si="63"/>
        <v>2.2800000000000002</v>
      </c>
      <c r="S87" s="71"/>
      <c r="U87" s="70"/>
      <c r="V87" s="57" t="s">
        <v>49</v>
      </c>
      <c r="W87" s="206">
        <f t="shared" si="64"/>
        <v>1376.4325335648268</v>
      </c>
      <c r="X87" s="422">
        <f>IFERROR(VLOOKUP($B87,'BDGT MW Services MTD'!$A$3:$AF$174,Interprete_Date!$B$17,0),0)</f>
        <v>902.38344067501896</v>
      </c>
      <c r="Y87" s="251">
        <f t="shared" si="65"/>
        <v>1060.5983293285701</v>
      </c>
      <c r="Z87" s="422">
        <f t="shared" si="66"/>
        <v>586.54923643876236</v>
      </c>
      <c r="AA87" s="257">
        <f>Z87/Screen_Margini!$G$17</f>
        <v>34.042323647055269</v>
      </c>
      <c r="AB87" s="251">
        <f t="shared" si="67"/>
        <v>171.45285372825361</v>
      </c>
      <c r="AC87" s="251">
        <f t="shared" si="68"/>
        <v>81.214509660751702</v>
      </c>
      <c r="AD87" s="400">
        <f t="shared" si="69"/>
        <v>63.166840847251336</v>
      </c>
      <c r="AE87" s="71"/>
      <c r="AG87" s="70"/>
      <c r="AH87" s="57" t="s">
        <v>49</v>
      </c>
      <c r="AI87" s="400">
        <f>IFERROR(VLOOKUP($B87,'FCST Sales'!$A$3:$AG$180,Interprete_Date!$B$17,0),0)</f>
        <v>84920.29969649436</v>
      </c>
      <c r="AJ87" s="71"/>
    </row>
    <row r="88" spans="1:36" outlineLevel="1">
      <c r="A88" s="70"/>
      <c r="B88" s="57" t="s">
        <v>52</v>
      </c>
      <c r="C88" s="59">
        <f>IFERROR(VLOOKUP($B88,'BDGT McAfee'!$AZ$6:$BD$190,4,0),0)</f>
        <v>67.654313999999999</v>
      </c>
      <c r="D88" s="59">
        <f t="shared" si="61"/>
        <v>2.2551437999999999</v>
      </c>
      <c r="E88" s="71"/>
      <c r="H88" s="70"/>
      <c r="I88" s="57" t="s">
        <v>52</v>
      </c>
      <c r="J88" s="400">
        <f t="shared" si="62"/>
        <v>1130.1218163250257</v>
      </c>
      <c r="K88" s="400">
        <f>IFERROR(VLOOKUP($B88,'BDGT Polizze MTD'!$A$3:$AF$175,Interprete_Date!$B$17,0),0)</f>
        <v>610.38175334865014</v>
      </c>
      <c r="L88" s="190">
        <f>IFERROR((AI88*Kerb_Realtime!$CD$3/Kerb_Realtime!$CE$3),0)</f>
        <v>6.7010758344140795</v>
      </c>
      <c r="M88" s="71"/>
      <c r="O88" s="70"/>
      <c r="P88" s="57" t="s">
        <v>52</v>
      </c>
      <c r="Q88" s="59">
        <f>IFERROR(VLOOKUP($B88,'BDGT Office'!$C$3:$F$180,3,0),0)</f>
        <v>10.8</v>
      </c>
      <c r="R88" s="112">
        <f t="shared" si="63"/>
        <v>0.36000000000000004</v>
      </c>
      <c r="S88" s="71"/>
      <c r="U88" s="70"/>
      <c r="V88" s="57" t="s">
        <v>52</v>
      </c>
      <c r="W88" s="206">
        <f t="shared" si="64"/>
        <v>231.3744020899415</v>
      </c>
      <c r="X88" s="422">
        <f>IFERROR(VLOOKUP($B88,'BDGT MW Services MTD'!$A$3:$AF$174,Interprete_Date!$B$17,0),0)</f>
        <v>151.68809509413799</v>
      </c>
      <c r="Y88" s="251">
        <f t="shared" si="65"/>
        <v>178.2835688069932</v>
      </c>
      <c r="Z88" s="422">
        <f t="shared" si="66"/>
        <v>98.597261811189696</v>
      </c>
      <c r="AA88" s="257">
        <f>Z88/Screen_Margini!$G$17</f>
        <v>5.7224179809164069</v>
      </c>
      <c r="AB88" s="251">
        <f t="shared" si="67"/>
        <v>28.820738067886218</v>
      </c>
      <c r="AC88" s="251">
        <f t="shared" si="68"/>
        <v>13.651928558472418</v>
      </c>
      <c r="AD88" s="400">
        <f t="shared" si="69"/>
        <v>10.618166656589661</v>
      </c>
      <c r="AE88" s="71"/>
      <c r="AG88" s="70"/>
      <c r="AH88" s="57" t="s">
        <v>52</v>
      </c>
      <c r="AI88" s="400">
        <f>IFERROR(VLOOKUP($B88,'FCST Sales'!$A$3:$AG$180,Interprete_Date!$B$17,0),0)</f>
        <v>17011.159653934028</v>
      </c>
      <c r="AJ88" s="71"/>
    </row>
    <row r="89" spans="1:36" outlineLevel="1">
      <c r="A89" s="70"/>
      <c r="B89" s="57" t="s">
        <v>71</v>
      </c>
      <c r="C89" s="59">
        <f>IFERROR(VLOOKUP($B89,'BDGT McAfee'!$AZ$6:$BD$190,4,0),0)</f>
        <v>179.00555399999999</v>
      </c>
      <c r="D89" s="59">
        <f t="shared" si="61"/>
        <v>5.9668517999999997</v>
      </c>
      <c r="E89" s="71"/>
      <c r="H89" s="70"/>
      <c r="I89" s="57" t="s">
        <v>71</v>
      </c>
      <c r="J89" s="400">
        <f t="shared" si="62"/>
        <v>2771.1003375540672</v>
      </c>
      <c r="K89" s="400">
        <f>IFERROR(VLOOKUP($B89,'BDGT Polizze MTD'!$A$3:$AF$175,Interprete_Date!$B$17,0),0)</f>
        <v>1496.6785512039251</v>
      </c>
      <c r="L89" s="190">
        <f>IFERROR((AI89*Kerb_Realtime!$CD$3/Kerb_Realtime!$CE$3),0)</f>
        <v>16.538077252688993</v>
      </c>
      <c r="M89" s="71"/>
      <c r="O89" s="70"/>
      <c r="P89" s="57" t="s">
        <v>71</v>
      </c>
      <c r="Q89" s="59">
        <f>IFERROR(VLOOKUP($B89,'BDGT Office'!$C$3:$F$180,3,0),0)</f>
        <v>21.6</v>
      </c>
      <c r="R89" s="112">
        <f t="shared" si="63"/>
        <v>0.72000000000000008</v>
      </c>
      <c r="S89" s="71"/>
      <c r="U89" s="70"/>
      <c r="V89" s="57" t="s">
        <v>71</v>
      </c>
      <c r="W89" s="206">
        <f t="shared" si="64"/>
        <v>573.2606631793019</v>
      </c>
      <c r="X89" s="422">
        <f>IFERROR(VLOOKUP($B89,'BDGT MW Services MTD'!$A$3:$AF$174,Interprete_Date!$B$17,0),0)</f>
        <v>375.82730502861801</v>
      </c>
      <c r="Y89" s="251">
        <f t="shared" si="65"/>
        <v>441.7211064192856</v>
      </c>
      <c r="Z89" s="422">
        <f t="shared" si="66"/>
        <v>244.28774826860172</v>
      </c>
      <c r="AA89" s="257">
        <f>Z89/Screen_Margini!$G$17</f>
        <v>14.178046910539855</v>
      </c>
      <c r="AB89" s="251">
        <f t="shared" si="67"/>
        <v>71.407187955437422</v>
      </c>
      <c r="AC89" s="251">
        <f t="shared" si="68"/>
        <v>33.824457452575622</v>
      </c>
      <c r="AD89" s="400">
        <f t="shared" si="69"/>
        <v>26.307911352003263</v>
      </c>
      <c r="AE89" s="71"/>
      <c r="AG89" s="70"/>
      <c r="AH89" s="57" t="s">
        <v>71</v>
      </c>
      <c r="AI89" s="400">
        <f>IFERROR(VLOOKUP($B89,'FCST Sales'!$A$3:$AG$180,Interprete_Date!$B$17,0),0)</f>
        <v>41983.09039718334</v>
      </c>
      <c r="AJ89" s="71"/>
    </row>
    <row r="90" spans="1:36" outlineLevel="1">
      <c r="A90" s="70"/>
      <c r="B90" s="57" t="s">
        <v>77</v>
      </c>
      <c r="C90" s="59">
        <f>IFERROR(VLOOKUP($B90,'BDGT McAfee'!$AZ$6:$BD$190,4,0),0)</f>
        <v>49.433202000000009</v>
      </c>
      <c r="D90" s="59">
        <f t="shared" si="61"/>
        <v>1.6477734000000004</v>
      </c>
      <c r="E90" s="71"/>
      <c r="H90" s="70"/>
      <c r="I90" s="57" t="s">
        <v>77</v>
      </c>
      <c r="J90" s="400">
        <f t="shared" si="62"/>
        <v>1203.0531267419553</v>
      </c>
      <c r="K90" s="400">
        <f>IFERROR(VLOOKUP($B90,'BDGT Polizze MTD'!$A$3:$AF$175,Interprete_Date!$B$17,0),0)</f>
        <v>649.77214514823402</v>
      </c>
      <c r="L90" s="190">
        <f>IFERROR((AI90*Kerb_Realtime!$CD$3/Kerb_Realtime!$CE$3),0)</f>
        <v>4.2614935029810326</v>
      </c>
      <c r="M90" s="71"/>
      <c r="O90" s="70"/>
      <c r="P90" s="57" t="s">
        <v>77</v>
      </c>
      <c r="Q90" s="59">
        <f>IFERROR(VLOOKUP($B90,'BDGT Office'!$C$3:$F$180,3,0),0)</f>
        <v>7.2</v>
      </c>
      <c r="R90" s="112">
        <f t="shared" si="63"/>
        <v>0.24000000000000002</v>
      </c>
      <c r="S90" s="71"/>
      <c r="U90" s="70"/>
      <c r="V90" s="57" t="s">
        <v>77</v>
      </c>
      <c r="W90" s="206">
        <f t="shared" ref="W90" si="70">(Y90-Z90)+X90</f>
        <v>166.49798586121437</v>
      </c>
      <c r="X90" s="422">
        <f>IFERROR(VLOOKUP($B90,'BDGT MW Services MTD'!$A$3:$AF$174,Interprete_Date!$B$17,0),0)</f>
        <v>109.15538661221794</v>
      </c>
      <c r="Y90" s="251">
        <f t="shared" ref="Y90" si="71">Z90*$Y$5</f>
        <v>128.29360054693811</v>
      </c>
      <c r="Z90" s="422">
        <f t="shared" ref="Z90" si="72">X90*Z$5</f>
        <v>70.951001297941659</v>
      </c>
      <c r="AA90" s="257">
        <f>Z90/Screen_Margini!$G$17</f>
        <v>4.1178758733570318</v>
      </c>
      <c r="AB90" s="251">
        <f t="shared" ref="AB90" si="73">X90*AB$5</f>
        <v>20.739523456321407</v>
      </c>
      <c r="AC90" s="251">
        <f t="shared" ref="AC90" si="74">X90*AC$5</f>
        <v>9.823984795099614</v>
      </c>
      <c r="AD90" s="400">
        <f t="shared" ref="AD90" si="75">X90*AD$5</f>
        <v>7.6408770628552567</v>
      </c>
      <c r="AE90" s="71"/>
      <c r="AG90" s="70"/>
      <c r="AH90" s="57" t="s">
        <v>77</v>
      </c>
      <c r="AI90" s="400">
        <f>IFERROR(VLOOKUP($B90,'FCST Sales'!$A$3:$AG$180,Interprete_Date!$B$17,0),0)</f>
        <v>10818.10564971042</v>
      </c>
      <c r="AJ90" s="71"/>
    </row>
    <row r="91" spans="1:36" outlineLevel="1">
      <c r="A91" s="70"/>
      <c r="B91" s="57" t="s">
        <v>78</v>
      </c>
      <c r="C91" s="59">
        <f>IFERROR(VLOOKUP($B91,'BDGT McAfee'!$AZ$6:$BD$190,4,0),0)</f>
        <v>67.485600000000005</v>
      </c>
      <c r="D91" s="59">
        <f t="shared" si="61"/>
        <v>2.24952</v>
      </c>
      <c r="E91" s="71"/>
      <c r="H91" s="70"/>
      <c r="I91" s="57" t="s">
        <v>78</v>
      </c>
      <c r="J91" s="400">
        <f t="shared" si="62"/>
        <v>0</v>
      </c>
      <c r="K91" s="400">
        <f>IFERROR(VLOOKUP($B91,'BDGT Polizze MTD'!$A$3:$AF$175,Interprete_Date!$B$17,0),0)</f>
        <v>0</v>
      </c>
      <c r="L91" s="190">
        <f>IFERROR((AI91*Kerb_Realtime!$CD$3/Kerb_Realtime!$CE$3),0)</f>
        <v>0</v>
      </c>
      <c r="M91" s="71"/>
      <c r="O91" s="70"/>
      <c r="P91" s="57" t="s">
        <v>78</v>
      </c>
      <c r="Q91" s="59">
        <f>IFERROR(VLOOKUP($B91,'BDGT Office'!$C$3:$F$180,3,0),0)</f>
        <v>8.4</v>
      </c>
      <c r="R91" s="112">
        <f t="shared" si="63"/>
        <v>0.28000000000000003</v>
      </c>
      <c r="S91" s="71"/>
      <c r="U91" s="70"/>
      <c r="V91" s="57" t="s">
        <v>78</v>
      </c>
      <c r="W91" s="206">
        <f t="shared" si="64"/>
        <v>0</v>
      </c>
      <c r="X91" s="422">
        <f>IFERROR(VLOOKUP($B91,'BDGT MW Services MTD'!$A$3:$AF$174,Interprete_Date!$B$17,0),0)</f>
        <v>0</v>
      </c>
      <c r="Y91" s="251">
        <f t="shared" si="65"/>
        <v>0</v>
      </c>
      <c r="Z91" s="422">
        <f t="shared" si="66"/>
        <v>0</v>
      </c>
      <c r="AA91" s="257">
        <f>Z91/Screen_Margini!$G$17</f>
        <v>0</v>
      </c>
      <c r="AB91" s="251">
        <f t="shared" si="67"/>
        <v>0</v>
      </c>
      <c r="AC91" s="251">
        <f t="shared" si="68"/>
        <v>0</v>
      </c>
      <c r="AD91" s="400">
        <f t="shared" si="69"/>
        <v>0</v>
      </c>
      <c r="AE91" s="71"/>
      <c r="AG91" s="70"/>
      <c r="AH91" s="57" t="s">
        <v>78</v>
      </c>
      <c r="AI91" s="400">
        <f>IFERROR(VLOOKUP($B91,'FCST Sales'!$A$3:$AG$180,Interprete_Date!$B$17,0),0)</f>
        <v>0</v>
      </c>
      <c r="AJ91" s="71"/>
    </row>
    <row r="92" spans="1:36" outlineLevel="1">
      <c r="A92" s="70"/>
      <c r="B92" s="57" t="s">
        <v>82</v>
      </c>
      <c r="C92" s="59">
        <f>IFERROR(VLOOKUP($B92,'BDGT McAfee'!$AZ$6:$BD$190,4,0),0)</f>
        <v>100.72225799999998</v>
      </c>
      <c r="D92" s="59">
        <f t="shared" si="61"/>
        <v>3.3574085999999994</v>
      </c>
      <c r="E92" s="71"/>
      <c r="H92" s="70"/>
      <c r="I92" s="57" t="s">
        <v>82</v>
      </c>
      <c r="J92" s="400">
        <f t="shared" si="62"/>
        <v>1487.0286918743409</v>
      </c>
      <c r="K92" s="400">
        <f>IFERROR(VLOOKUP($B92,'BDGT Polizze MTD'!$A$3:$AF$175,Interprete_Date!$B$17,0),0)</f>
        <v>803.14809174957657</v>
      </c>
      <c r="L92" s="190">
        <f>IFERROR((AI92*Kerb_Realtime!$CD$3/Kerb_Realtime!$CE$3),0)</f>
        <v>8.7259508734177054</v>
      </c>
      <c r="M92" s="71"/>
      <c r="O92" s="70"/>
      <c r="P92" s="57" t="s">
        <v>82</v>
      </c>
      <c r="Q92" s="59">
        <f>IFERROR(VLOOKUP($B92,'BDGT Office'!$C$3:$F$180,3,0),0)</f>
        <v>18</v>
      </c>
      <c r="R92" s="112">
        <f t="shared" si="63"/>
        <v>0.6</v>
      </c>
      <c r="S92" s="71"/>
      <c r="U92" s="70"/>
      <c r="V92" s="57" t="s">
        <v>82</v>
      </c>
      <c r="W92" s="206">
        <f t="shared" si="64"/>
        <v>359.02628193104277</v>
      </c>
      <c r="X92" s="422">
        <f>IFERROR(VLOOKUP($B92,'BDGT MW Services MTD'!$A$3:$AF$174,Interprete_Date!$B$17,0),0)</f>
        <v>235.37613626627862</v>
      </c>
      <c r="Y92" s="251">
        <f t="shared" si="65"/>
        <v>276.64463423784525</v>
      </c>
      <c r="Z92" s="422">
        <f t="shared" si="66"/>
        <v>152.9944885730811</v>
      </c>
      <c r="AA92" s="257">
        <f>Z92/Screen_Margini!$G$17</f>
        <v>8.8795408341892692</v>
      </c>
      <c r="AB92" s="251">
        <f t="shared" si="67"/>
        <v>44.721465890592938</v>
      </c>
      <c r="AC92" s="251">
        <f t="shared" si="68"/>
        <v>21.183852263965075</v>
      </c>
      <c r="AD92" s="400">
        <f t="shared" si="69"/>
        <v>16.476329538639504</v>
      </c>
      <c r="AE92" s="71"/>
      <c r="AG92" s="70"/>
      <c r="AH92" s="57" t="s">
        <v>82</v>
      </c>
      <c r="AI92" s="400">
        <f>IFERROR(VLOOKUP($B92,'FCST Sales'!$A$3:$AG$180,Interprete_Date!$B$17,0),0)</f>
        <v>22151.449574376089</v>
      </c>
      <c r="AJ92" s="71"/>
    </row>
    <row r="93" spans="1:36" outlineLevel="1">
      <c r="A93" s="70"/>
      <c r="B93" s="57" t="s">
        <v>84</v>
      </c>
      <c r="C93" s="59">
        <f>IFERROR(VLOOKUP($B93,'BDGT McAfee'!$AZ$6:$BD$190,4,0),0)</f>
        <v>120.29308200000001</v>
      </c>
      <c r="D93" s="59">
        <f t="shared" si="61"/>
        <v>4.0097694000000006</v>
      </c>
      <c r="E93" s="71"/>
      <c r="H93" s="70"/>
      <c r="I93" s="57" t="s">
        <v>84</v>
      </c>
      <c r="J93" s="400">
        <f t="shared" si="62"/>
        <v>1484.630862618483</v>
      </c>
      <c r="K93" s="400">
        <f>IFERROR(VLOOKUP($B93,'BDGT Polizze MTD'!$A$3:$AF$175,Interprete_Date!$B$17,0),0)</f>
        <v>801.85301788737945</v>
      </c>
      <c r="L93" s="190">
        <f>IFERROR((AI93*Kerb_Realtime!$CD$3/Kerb_Realtime!$CE$3),0)</f>
        <v>8.9537010789714451</v>
      </c>
      <c r="M93" s="71"/>
      <c r="O93" s="70"/>
      <c r="P93" s="57" t="s">
        <v>84</v>
      </c>
      <c r="Q93" s="59">
        <f>IFERROR(VLOOKUP($B93,'BDGT Office'!$C$3:$F$180,3,0),0)</f>
        <v>8.4</v>
      </c>
      <c r="R93" s="112">
        <f t="shared" si="63"/>
        <v>0.28000000000000003</v>
      </c>
      <c r="S93" s="71"/>
      <c r="U93" s="70"/>
      <c r="V93" s="57" t="s">
        <v>84</v>
      </c>
      <c r="W93" s="206">
        <f t="shared" si="64"/>
        <v>390.73289250657524</v>
      </c>
      <c r="X93" s="422">
        <f>IFERROR(VLOOKUP($B93,'BDGT MW Services MTD'!$A$3:$AF$174,Interprete_Date!$B$17,0),0)</f>
        <v>256.16285820548683</v>
      </c>
      <c r="Y93" s="251">
        <f t="shared" si="65"/>
        <v>301.07589213465485</v>
      </c>
      <c r="Z93" s="422">
        <f t="shared" si="66"/>
        <v>166.50585783356644</v>
      </c>
      <c r="AA93" s="257">
        <f>Z93/Screen_Margini!$G$17</f>
        <v>9.6637178081001984</v>
      </c>
      <c r="AB93" s="251">
        <f t="shared" si="67"/>
        <v>48.6709430590425</v>
      </c>
      <c r="AC93" s="251">
        <f t="shared" si="68"/>
        <v>23.054657238493814</v>
      </c>
      <c r="AD93" s="400">
        <f t="shared" si="69"/>
        <v>17.931400074384079</v>
      </c>
      <c r="AE93" s="71"/>
      <c r="AG93" s="70"/>
      <c r="AH93" s="57" t="s">
        <v>84</v>
      </c>
      <c r="AI93" s="400">
        <f>IFERROR(VLOOKUP($B93,'FCST Sales'!$A$3:$AG$180,Interprete_Date!$B$17,0),0)</f>
        <v>22729.609739046082</v>
      </c>
      <c r="AJ93" s="71"/>
    </row>
    <row r="94" spans="1:36" outlineLevel="1">
      <c r="A94" s="70"/>
      <c r="B94" s="57" t="s">
        <v>103</v>
      </c>
      <c r="C94" s="59">
        <f>IFERROR(VLOOKUP($B94,'BDGT McAfee'!$AZ$6:$BD$190,4,0),0)</f>
        <v>281.07752400000004</v>
      </c>
      <c r="D94" s="59">
        <f t="shared" si="61"/>
        <v>9.3692508000000014</v>
      </c>
      <c r="E94" s="71"/>
      <c r="H94" s="70"/>
      <c r="I94" s="57" t="s">
        <v>103</v>
      </c>
      <c r="J94" s="400">
        <f t="shared" si="62"/>
        <v>4455.2186399632246</v>
      </c>
      <c r="K94" s="400">
        <f>IFERROR(VLOOKUP($B94,'BDGT Polizze MTD'!$A$3:$AF$175,Interprete_Date!$B$17,0),0)</f>
        <v>2406.2752578791383</v>
      </c>
      <c r="L94" s="190">
        <f>IFERROR((AI94*Kerb_Realtime!$CD$3/Kerb_Realtime!$CE$3),0)</f>
        <v>26.869098990305108</v>
      </c>
      <c r="M94" s="71"/>
      <c r="O94" s="70"/>
      <c r="P94" s="57" t="s">
        <v>103</v>
      </c>
      <c r="Q94" s="59">
        <f>IFERROR(VLOOKUP($B94,'BDGT Office'!$C$3:$F$180,3,0),0)</f>
        <v>27.6</v>
      </c>
      <c r="R94" s="112">
        <f t="shared" si="63"/>
        <v>0.92</v>
      </c>
      <c r="S94" s="71"/>
      <c r="U94" s="70"/>
      <c r="V94" s="57" t="s">
        <v>103</v>
      </c>
      <c r="W94" s="206">
        <f t="shared" si="64"/>
        <v>1025.1265448928918</v>
      </c>
      <c r="X94" s="422">
        <f>IFERROR(VLOOKUP($B94,'BDGT MW Services MTD'!$A$3:$AF$174,Interprete_Date!$B$17,0),0)</f>
        <v>672.0686965396942</v>
      </c>
      <c r="Y94" s="251">
        <f t="shared" si="65"/>
        <v>789.90250110399882</v>
      </c>
      <c r="Z94" s="422">
        <f t="shared" si="66"/>
        <v>436.84465275080123</v>
      </c>
      <c r="AA94" s="257">
        <f>Z94/Screen_Margini!$G$17</f>
        <v>25.35372331693565</v>
      </c>
      <c r="AB94" s="251">
        <f t="shared" si="67"/>
        <v>127.6930523425419</v>
      </c>
      <c r="AC94" s="251">
        <f t="shared" si="68"/>
        <v>60.486182688572477</v>
      </c>
      <c r="AD94" s="400">
        <f t="shared" si="69"/>
        <v>47.044808757778597</v>
      </c>
      <c r="AE94" s="71"/>
      <c r="AG94" s="70"/>
      <c r="AH94" s="57" t="s">
        <v>103</v>
      </c>
      <c r="AI94" s="400">
        <f>IFERROR(VLOOKUP($B94,'FCST Sales'!$A$3:$AG$180,Interprete_Date!$B$17,0),0)</f>
        <v>68209.127008245967</v>
      </c>
      <c r="AJ94" s="71"/>
    </row>
    <row r="95" spans="1:36" outlineLevel="1">
      <c r="A95" s="70"/>
      <c r="B95" s="57" t="s">
        <v>114</v>
      </c>
      <c r="C95" s="59">
        <f>IFERROR(VLOOKUP($B95,'BDGT McAfee'!$AZ$6:$BD$190,4,0),0)</f>
        <v>275.678676</v>
      </c>
      <c r="D95" s="59">
        <f t="shared" si="61"/>
        <v>9.1892891999999993</v>
      </c>
      <c r="E95" s="71"/>
      <c r="H95" s="70"/>
      <c r="I95" s="57" t="s">
        <v>114</v>
      </c>
      <c r="J95" s="400">
        <f t="shared" si="62"/>
        <v>4473.6561026704803</v>
      </c>
      <c r="K95" s="400">
        <f>IFERROR(VLOOKUP($B95,'BDGT Polizze MTD'!$A$3:$AF$175,Interprete_Date!$B$17,0),0)</f>
        <v>2416.2333797842184</v>
      </c>
      <c r="L95" s="190">
        <f>IFERROR((AI95*Kerb_Realtime!$CD$3/Kerb_Realtime!$CE$3),0)</f>
        <v>23.894345838894118</v>
      </c>
      <c r="M95" s="71"/>
      <c r="O95" s="70"/>
      <c r="P95" s="57" t="s">
        <v>114</v>
      </c>
      <c r="Q95" s="59">
        <f>IFERROR(VLOOKUP($B95,'BDGT Office'!$C$3:$F$180,3,0),0)</f>
        <v>42</v>
      </c>
      <c r="R95" s="112">
        <f t="shared" si="63"/>
        <v>1.4</v>
      </c>
      <c r="S95" s="71"/>
      <c r="U95" s="70"/>
      <c r="V95" s="57" t="s">
        <v>114</v>
      </c>
      <c r="W95" s="206">
        <f t="shared" si="64"/>
        <v>983.18316960986999</v>
      </c>
      <c r="X95" s="422">
        <f>IFERROR(VLOOKUP($B95,'BDGT MW Services MTD'!$A$3:$AF$174,Interprete_Date!$B$17,0),0)</f>
        <v>644.57079426082885</v>
      </c>
      <c r="Y95" s="251">
        <f t="shared" si="65"/>
        <v>757.58339161857998</v>
      </c>
      <c r="Z95" s="422">
        <f t="shared" si="66"/>
        <v>418.97101626953878</v>
      </c>
      <c r="AA95" s="257">
        <f>Z95/Screen_Margini!$G$17</f>
        <v>24.316367746345836</v>
      </c>
      <c r="AB95" s="251">
        <f t="shared" si="67"/>
        <v>122.46845090955749</v>
      </c>
      <c r="AC95" s="251">
        <f t="shared" si="68"/>
        <v>58.011371483474591</v>
      </c>
      <c r="AD95" s="400">
        <f t="shared" si="69"/>
        <v>45.119955598258024</v>
      </c>
      <c r="AE95" s="71"/>
      <c r="AG95" s="70"/>
      <c r="AH95" s="57" t="s">
        <v>114</v>
      </c>
      <c r="AI95" s="400">
        <f>IFERROR(VLOOKUP($B95,'FCST Sales'!$A$3:$AG$180,Interprete_Date!$B$17,0),0)</f>
        <v>60657.503651021208</v>
      </c>
      <c r="AJ95" s="71"/>
    </row>
    <row r="96" spans="1:36" outlineLevel="1">
      <c r="A96" s="70"/>
      <c r="B96" s="57" t="s">
        <v>119</v>
      </c>
      <c r="C96" s="59">
        <f>IFERROR(VLOOKUP($B96,'BDGT McAfee'!$AZ$6:$BD$190,4,0),0)</f>
        <v>220.50919800000003</v>
      </c>
      <c r="D96" s="59">
        <f t="shared" si="61"/>
        <v>7.3503066000000006</v>
      </c>
      <c r="E96" s="71"/>
      <c r="H96" s="70"/>
      <c r="I96" s="57" t="s">
        <v>119</v>
      </c>
      <c r="J96" s="400">
        <f t="shared" si="62"/>
        <v>3677.7253947625577</v>
      </c>
      <c r="K96" s="400">
        <f>IFERROR(VLOOKUP($B96,'BDGT Polizze MTD'!$A$3:$AF$175,Interprete_Date!$B$17,0),0)</f>
        <v>1986.3491195044871</v>
      </c>
      <c r="L96" s="190">
        <f>IFERROR((AI96*Kerb_Realtime!$CD$3/Kerb_Realtime!$CE$3),0)</f>
        <v>20.141472318793671</v>
      </c>
      <c r="M96" s="71"/>
      <c r="O96" s="70"/>
      <c r="P96" s="57" t="s">
        <v>119</v>
      </c>
      <c r="Q96" s="59">
        <f>IFERROR(VLOOKUP($B96,'BDGT Office'!$C$3:$F$180,3,0),0)</f>
        <v>48</v>
      </c>
      <c r="R96" s="112">
        <f t="shared" si="63"/>
        <v>1.6</v>
      </c>
      <c r="S96" s="71"/>
      <c r="U96" s="70"/>
      <c r="V96" s="57" t="s">
        <v>119</v>
      </c>
      <c r="W96" s="206">
        <f t="shared" ref="W96" si="76">(Y96-Z96)+X96</f>
        <v>828.73810219347706</v>
      </c>
      <c r="X96" s="422">
        <f>IFERROR(VLOOKUP($B96,'BDGT MW Services MTD'!$A$3:$AF$174,Interprete_Date!$B$17,0),0)</f>
        <v>543.31725082013531</v>
      </c>
      <c r="Y96" s="251">
        <f t="shared" ref="Y96" si="77">Z96*$Y$5</f>
        <v>638.57706440642971</v>
      </c>
      <c r="Z96" s="422">
        <f t="shared" ref="Z96" si="78">X96*Z$5</f>
        <v>353.15621303308797</v>
      </c>
      <c r="AA96" s="257">
        <f>Z96/Screen_Margini!$G$17</f>
        <v>20.496588104067786</v>
      </c>
      <c r="AB96" s="251">
        <f t="shared" ref="AB96" si="79">X96*AB$5</f>
        <v>103.23027765582572</v>
      </c>
      <c r="AC96" s="251">
        <f t="shared" ref="AC96" si="80">X96*AC$5</f>
        <v>48.898552573812175</v>
      </c>
      <c r="AD96" s="400">
        <f t="shared" ref="AD96" si="81">X96*AD$5</f>
        <v>38.032207557409478</v>
      </c>
      <c r="AE96" s="71"/>
      <c r="AG96" s="70"/>
      <c r="AH96" s="57" t="s">
        <v>119</v>
      </c>
      <c r="AI96" s="400">
        <f>IFERROR(VLOOKUP($B96,'FCST Sales'!$A$3:$AG$180,Interprete_Date!$B$17,0),0)</f>
        <v>51130.566157851928</v>
      </c>
      <c r="AJ96" s="71"/>
    </row>
    <row r="97" spans="1:36" outlineLevel="1">
      <c r="A97" s="70"/>
      <c r="B97" s="57" t="s">
        <v>120</v>
      </c>
      <c r="C97" s="59">
        <f>IFERROR(VLOOKUP($B97,'BDGT McAfee'!$AZ$6:$BD$190,4,0),0)</f>
        <v>79.633008000000004</v>
      </c>
      <c r="D97" s="59">
        <f t="shared" si="61"/>
        <v>2.6544335999999999</v>
      </c>
      <c r="E97" s="71"/>
      <c r="H97" s="70"/>
      <c r="I97" s="57" t="s">
        <v>120</v>
      </c>
      <c r="J97" s="400">
        <f t="shared" si="62"/>
        <v>0</v>
      </c>
      <c r="K97" s="400">
        <f>IFERROR(VLOOKUP($B97,'BDGT Polizze MTD'!$A$3:$AF$175,Interprete_Date!$B$17,0),0)</f>
        <v>0</v>
      </c>
      <c r="L97" s="190">
        <f>IFERROR((AI97*Kerb_Realtime!$CD$3/Kerb_Realtime!$CE$3),0)</f>
        <v>0</v>
      </c>
      <c r="M97" s="71"/>
      <c r="O97" s="70"/>
      <c r="P97" s="57" t="s">
        <v>120</v>
      </c>
      <c r="Q97" s="59">
        <f>IFERROR(VLOOKUP($B97,'BDGT Office'!$C$3:$F$180,3,0),0)</f>
        <v>13.2</v>
      </c>
      <c r="R97" s="112">
        <f t="shared" si="63"/>
        <v>0.44</v>
      </c>
      <c r="S97" s="71"/>
      <c r="U97" s="70"/>
      <c r="V97" s="57" t="s">
        <v>120</v>
      </c>
      <c r="W97" s="206">
        <f t="shared" si="64"/>
        <v>0</v>
      </c>
      <c r="X97" s="422">
        <f>IFERROR(VLOOKUP($B97,'BDGT MW Services MTD'!$A$3:$AF$174,Interprete_Date!$B$17,0),0)</f>
        <v>0</v>
      </c>
      <c r="Y97" s="251">
        <f t="shared" si="65"/>
        <v>0</v>
      </c>
      <c r="Z97" s="422">
        <f t="shared" si="66"/>
        <v>0</v>
      </c>
      <c r="AA97" s="257">
        <f>Z97/Screen_Margini!$G$17</f>
        <v>0</v>
      </c>
      <c r="AB97" s="251">
        <f t="shared" si="67"/>
        <v>0</v>
      </c>
      <c r="AC97" s="251">
        <f t="shared" si="68"/>
        <v>0</v>
      </c>
      <c r="AD97" s="400">
        <f t="shared" si="69"/>
        <v>0</v>
      </c>
      <c r="AE97" s="71"/>
      <c r="AG97" s="70"/>
      <c r="AH97" s="57" t="s">
        <v>120</v>
      </c>
      <c r="AI97" s="400">
        <f>IFERROR(VLOOKUP($B97,'FCST Sales'!$A$3:$AG$180,Interprete_Date!$B$17,0),0)</f>
        <v>0</v>
      </c>
      <c r="AJ97" s="71"/>
    </row>
    <row r="98" spans="1:36" outlineLevel="1">
      <c r="A98" s="70"/>
      <c r="B98" s="57" t="s">
        <v>130</v>
      </c>
      <c r="C98" s="59">
        <f>IFERROR(VLOOKUP($B98,'BDGT McAfee'!$AZ$6:$BD$190,4,0),0)</f>
        <v>129.23492400000001</v>
      </c>
      <c r="D98" s="59">
        <f t="shared" si="61"/>
        <v>4.3078308000000005</v>
      </c>
      <c r="E98" s="71"/>
      <c r="H98" s="70"/>
      <c r="I98" s="57" t="s">
        <v>130</v>
      </c>
      <c r="J98" s="400">
        <f t="shared" si="62"/>
        <v>3003.3241360344759</v>
      </c>
      <c r="K98" s="400">
        <f>IFERROR(VLOOKUP($B98,'BDGT Polizze MTD'!$A$3:$AF$175,Interprete_Date!$B$17,0),0)</f>
        <v>1622.1032330729008</v>
      </c>
      <c r="L98" s="190">
        <f>IFERROR((AI98*Kerb_Realtime!$CD$3/Kerb_Realtime!$CE$3),0)</f>
        <v>15.994774688301685</v>
      </c>
      <c r="M98" s="71"/>
      <c r="O98" s="70"/>
      <c r="P98" s="57" t="s">
        <v>130</v>
      </c>
      <c r="Q98" s="59">
        <f>IFERROR(VLOOKUP($B98,'BDGT Office'!$C$3:$F$180,3,0),0)</f>
        <v>16.8</v>
      </c>
      <c r="R98" s="112">
        <f t="shared" si="63"/>
        <v>0.56000000000000005</v>
      </c>
      <c r="S98" s="71"/>
      <c r="U98" s="70"/>
      <c r="V98" s="57" t="s">
        <v>130</v>
      </c>
      <c r="W98" s="206">
        <f t="shared" si="64"/>
        <v>594.32059053428088</v>
      </c>
      <c r="X98" s="422">
        <f>IFERROR(VLOOKUP($B98,'BDGT MW Services MTD'!$A$3:$AF$174,Interprete_Date!$B$17,0),0)</f>
        <v>389.63410575697117</v>
      </c>
      <c r="Y98" s="251">
        <f t="shared" si="65"/>
        <v>457.94865351934095</v>
      </c>
      <c r="Z98" s="422">
        <f t="shared" si="66"/>
        <v>253.26216874203126</v>
      </c>
      <c r="AA98" s="257">
        <f>Z98/Screen_Margini!$G$17</f>
        <v>14.698907065701176</v>
      </c>
      <c r="AB98" s="251">
        <f t="shared" si="67"/>
        <v>74.030480093824522</v>
      </c>
      <c r="AC98" s="251">
        <f t="shared" si="68"/>
        <v>35.067069518127404</v>
      </c>
      <c r="AD98" s="400">
        <f t="shared" si="69"/>
        <v>27.274387402987983</v>
      </c>
      <c r="AE98" s="71"/>
      <c r="AG98" s="70"/>
      <c r="AH98" s="57" t="s">
        <v>130</v>
      </c>
      <c r="AI98" s="400">
        <f>IFERROR(VLOOKUP($B98,'FCST Sales'!$A$3:$AG$180,Interprete_Date!$B$17,0),0)</f>
        <v>40603.878030160136</v>
      </c>
      <c r="AJ98" s="71"/>
    </row>
    <row r="99" spans="1:36" outlineLevel="1">
      <c r="A99" s="70"/>
      <c r="B99" s="57" t="s">
        <v>133</v>
      </c>
      <c r="C99" s="59">
        <f>IFERROR(VLOOKUP($B99,'BDGT McAfee'!$AZ$6:$BD$190,4,0),0)</f>
        <v>126.69000000000001</v>
      </c>
      <c r="D99" s="59">
        <f t="shared" si="61"/>
        <v>4.2230000000000008</v>
      </c>
      <c r="E99" s="71"/>
      <c r="H99" s="70"/>
      <c r="I99" s="57" t="s">
        <v>133</v>
      </c>
      <c r="J99" s="400">
        <f t="shared" si="62"/>
        <v>2067.5337875141327</v>
      </c>
      <c r="K99" s="400">
        <f>IFERROR(VLOOKUP($B99,'BDGT Polizze MTD'!$A$3:$AF$175,Interprete_Date!$B$17,0),0)</f>
        <v>1116.6804145363935</v>
      </c>
      <c r="L99" s="190">
        <f>IFERROR((AI99*Kerb_Realtime!$CD$3/Kerb_Realtime!$CE$3),0)</f>
        <v>12.390474936857855</v>
      </c>
      <c r="M99" s="71"/>
      <c r="O99" s="70"/>
      <c r="P99" s="57" t="s">
        <v>133</v>
      </c>
      <c r="Q99" s="59">
        <f>IFERROR(VLOOKUP($B99,'BDGT Office'!$C$3:$F$180,3,0),0)</f>
        <v>26.4</v>
      </c>
      <c r="R99" s="112">
        <f t="shared" si="63"/>
        <v>0.88</v>
      </c>
      <c r="S99" s="71"/>
      <c r="U99" s="70"/>
      <c r="V99" s="57" t="s">
        <v>133</v>
      </c>
      <c r="W99" s="206">
        <f t="shared" si="64"/>
        <v>488.19831650945139</v>
      </c>
      <c r="X99" s="422">
        <f>IFERROR(VLOOKUP($B99,'BDGT MW Services MTD'!$A$3:$AF$174,Interprete_Date!$B$17,0),0)</f>
        <v>320.06078455773599</v>
      </c>
      <c r="Y99" s="251">
        <f t="shared" si="65"/>
        <v>376.17704191424383</v>
      </c>
      <c r="Z99" s="422">
        <f t="shared" si="66"/>
        <v>208.0395099625284</v>
      </c>
      <c r="AA99" s="257">
        <f>Z99/Screen_Margini!$G$17</f>
        <v>12.074260589815925</v>
      </c>
      <c r="AB99" s="251">
        <f t="shared" si="67"/>
        <v>60.811549065969835</v>
      </c>
      <c r="AC99" s="251">
        <f t="shared" si="68"/>
        <v>28.805470610196238</v>
      </c>
      <c r="AD99" s="400">
        <f t="shared" si="69"/>
        <v>22.40425491904152</v>
      </c>
      <c r="AE99" s="71"/>
      <c r="AG99" s="70"/>
      <c r="AH99" s="57" t="s">
        <v>133</v>
      </c>
      <c r="AI99" s="400">
        <f>IFERROR(VLOOKUP($B99,'FCST Sales'!$A$3:$AG$180,Interprete_Date!$B$17,0),0)</f>
        <v>31454.105661137721</v>
      </c>
      <c r="AJ99" s="71"/>
    </row>
    <row r="100" spans="1:36" outlineLevel="1">
      <c r="A100" s="70"/>
      <c r="B100" s="57" t="s">
        <v>136</v>
      </c>
      <c r="C100" s="59">
        <f>IFERROR(VLOOKUP($B100,'BDGT McAfee'!$AZ$6:$BD$190,4,0),0)</f>
        <v>54.663336000000001</v>
      </c>
      <c r="D100" s="59">
        <f t="shared" si="61"/>
        <v>1.8221111999999999</v>
      </c>
      <c r="E100" s="71"/>
      <c r="H100" s="70"/>
      <c r="I100" s="57" t="s">
        <v>136</v>
      </c>
      <c r="J100" s="400">
        <f t="shared" si="62"/>
        <v>1034.0954066289228</v>
      </c>
      <c r="K100" s="400">
        <f>IFERROR(VLOOKUP($B100,'BDGT Polizze MTD'!$A$3:$AF$175,Interprete_Date!$B$17,0),0)</f>
        <v>558.51763793082512</v>
      </c>
      <c r="L100" s="190">
        <f>IFERROR((AI100*Kerb_Realtime!$CD$3/Kerb_Realtime!$CE$3),0)</f>
        <v>5.3043123601874571</v>
      </c>
      <c r="M100" s="71"/>
      <c r="O100" s="70"/>
      <c r="P100" s="57" t="s">
        <v>136</v>
      </c>
      <c r="Q100" s="59">
        <f>IFERROR(VLOOKUP($B100,'BDGT Office'!$C$3:$F$180,3,0),0)</f>
        <v>8.4</v>
      </c>
      <c r="R100" s="112">
        <f t="shared" si="63"/>
        <v>0.28000000000000003</v>
      </c>
      <c r="S100" s="71"/>
      <c r="U100" s="70"/>
      <c r="V100" s="57" t="s">
        <v>136</v>
      </c>
      <c r="W100" s="206">
        <f t="shared" si="64"/>
        <v>218.27100730465204</v>
      </c>
      <c r="X100" s="422">
        <f>IFERROR(VLOOKUP($B100,'BDGT MW Services MTD'!$A$3:$AF$174,Interprete_Date!$B$17,0),0)</f>
        <v>143.09756400559357</v>
      </c>
      <c r="Y100" s="251">
        <f t="shared" si="65"/>
        <v>168.18685990269429</v>
      </c>
      <c r="Z100" s="422">
        <f t="shared" si="66"/>
        <v>93.013416603635818</v>
      </c>
      <c r="AA100" s="257">
        <f>Z100/Screen_Margini!$G$17</f>
        <v>5.3983410681158341</v>
      </c>
      <c r="AB100" s="251">
        <f t="shared" si="67"/>
        <v>27.188537161062779</v>
      </c>
      <c r="AC100" s="251">
        <f t="shared" si="68"/>
        <v>12.878780760503421</v>
      </c>
      <c r="AD100" s="400">
        <f t="shared" si="69"/>
        <v>10.01682948039155</v>
      </c>
      <c r="AE100" s="71"/>
      <c r="AG100" s="70"/>
      <c r="AH100" s="57" t="s">
        <v>136</v>
      </c>
      <c r="AI100" s="400">
        <f>IFERROR(VLOOKUP($B100,'FCST Sales'!$A$3:$AG$180,Interprete_Date!$B$17,0),0)</f>
        <v>13465.375805790158</v>
      </c>
      <c r="AJ100" s="71"/>
    </row>
    <row r="101" spans="1:36" outlineLevel="1">
      <c r="A101" s="70"/>
      <c r="B101" s="57" t="s">
        <v>137</v>
      </c>
      <c r="C101" s="59">
        <f>IFERROR(VLOOKUP($B101,'BDGT McAfee'!$AZ$6:$BD$190,4,0),0)</f>
        <v>209.37407400000001</v>
      </c>
      <c r="D101" s="59">
        <f t="shared" si="61"/>
        <v>6.9791357999999999</v>
      </c>
      <c r="E101" s="71"/>
      <c r="H101" s="70"/>
      <c r="I101" s="57" t="s">
        <v>137</v>
      </c>
      <c r="J101" s="400">
        <f t="shared" si="62"/>
        <v>3269.6315638954356</v>
      </c>
      <c r="K101" s="400">
        <f>IFERROR(VLOOKUP($B101,'BDGT Polizze MTD'!$A$3:$AF$175,Interprete_Date!$B$17,0),0)</f>
        <v>1765.9365724523013</v>
      </c>
      <c r="L101" s="190">
        <f>IFERROR((AI101*Kerb_Realtime!$CD$3/Kerb_Realtime!$CE$3),0)</f>
        <v>19.510432707625888</v>
      </c>
      <c r="M101" s="71"/>
      <c r="O101" s="70"/>
      <c r="P101" s="57" t="s">
        <v>137</v>
      </c>
      <c r="Q101" s="59">
        <f>IFERROR(VLOOKUP($B101,'BDGT Office'!$C$3:$F$180,3,0),0)</f>
        <v>30</v>
      </c>
      <c r="R101" s="112">
        <f t="shared" si="63"/>
        <v>1</v>
      </c>
      <c r="S101" s="71"/>
      <c r="U101" s="70"/>
      <c r="V101" s="57" t="s">
        <v>137</v>
      </c>
      <c r="W101" s="206">
        <f t="shared" si="64"/>
        <v>811.36184210592546</v>
      </c>
      <c r="X101" s="422">
        <f>IFERROR(VLOOKUP($B101,'BDGT MW Services MTD'!$A$3:$AF$174,Interprete_Date!$B$17,0),0)</f>
        <v>531.92544702190708</v>
      </c>
      <c r="Y101" s="251">
        <f t="shared" si="65"/>
        <v>625.18793564825808</v>
      </c>
      <c r="Z101" s="422">
        <f t="shared" si="66"/>
        <v>345.75154056423963</v>
      </c>
      <c r="AA101" s="257">
        <f>Z101/Screen_Margini!$G$17</f>
        <v>20.066833462811353</v>
      </c>
      <c r="AB101" s="251">
        <f t="shared" si="67"/>
        <v>101.06583493416234</v>
      </c>
      <c r="AC101" s="251">
        <f t="shared" si="68"/>
        <v>47.873290231971637</v>
      </c>
      <c r="AD101" s="400">
        <f t="shared" si="69"/>
        <v>37.234781291533501</v>
      </c>
      <c r="AE101" s="71"/>
      <c r="AG101" s="70"/>
      <c r="AH101" s="57" t="s">
        <v>137</v>
      </c>
      <c r="AI101" s="400">
        <f>IFERROR(VLOOKUP($B101,'FCST Sales'!$A$3:$AG$180,Interprete_Date!$B$17,0),0)</f>
        <v>49528.627030644573</v>
      </c>
      <c r="AJ101" s="71"/>
    </row>
    <row r="102" spans="1:36" outlineLevel="1">
      <c r="A102" s="70"/>
      <c r="B102" s="57" t="s">
        <v>153</v>
      </c>
      <c r="C102" s="59">
        <f>IFERROR(VLOOKUP($B102,'BDGT McAfee'!$AZ$6:$BD$190,4,0),0)</f>
        <v>216.46006200000002</v>
      </c>
      <c r="D102" s="59">
        <f t="shared" si="61"/>
        <v>7.2153354000000007</v>
      </c>
      <c r="E102" s="71"/>
      <c r="H102" s="70"/>
      <c r="I102" s="57" t="s">
        <v>153</v>
      </c>
      <c r="J102" s="400">
        <f t="shared" si="62"/>
        <v>2768.051569964498</v>
      </c>
      <c r="K102" s="400">
        <f>IFERROR(VLOOKUP($B102,'BDGT Polizze MTD'!$A$3:$AF$175,Interprete_Date!$B$17,0),0)</f>
        <v>1495.0319038425591</v>
      </c>
      <c r="L102" s="190">
        <f>IFERROR((AI102*Kerb_Realtime!$CD$3/Kerb_Realtime!$CE$3),0)</f>
        <v>16.693916674535956</v>
      </c>
      <c r="M102" s="71"/>
      <c r="O102" s="70"/>
      <c r="P102" s="57" t="s">
        <v>153</v>
      </c>
      <c r="Q102" s="59">
        <f>IFERROR(VLOOKUP($B102,'BDGT Office'!$C$3:$F$180,3,0),0)</f>
        <v>20.399999999999999</v>
      </c>
      <c r="R102" s="112">
        <f t="shared" si="63"/>
        <v>0.67999999999999994</v>
      </c>
      <c r="S102" s="71"/>
      <c r="U102" s="70"/>
      <c r="V102" s="57" t="s">
        <v>153</v>
      </c>
      <c r="W102" s="206">
        <f>(Y102-Z102)+X102</f>
        <v>558.16743526012476</v>
      </c>
      <c r="X102" s="422">
        <f>IFERROR(VLOOKUP($B102,'BDGT MW Services MTD'!$A$3:$AF$174,Interprete_Date!$B$17,0),0)</f>
        <v>365.9322476186299</v>
      </c>
      <c r="Y102" s="251">
        <f>Z102*$Y$5</f>
        <v>430.09114859360432</v>
      </c>
      <c r="Z102" s="422">
        <f>X102*Z$5</f>
        <v>237.85596095210946</v>
      </c>
      <c r="AA102" s="257">
        <f>Z102/Screen_Margini!$G$17</f>
        <v>13.80475687475969</v>
      </c>
      <c r="AB102" s="251">
        <f>X102*AB$5</f>
        <v>69.527127047539679</v>
      </c>
      <c r="AC102" s="251">
        <f>X102*AC$5</f>
        <v>32.933902285676687</v>
      </c>
      <c r="AD102" s="400">
        <f>X102*AD$5</f>
        <v>25.615257333304097</v>
      </c>
      <c r="AE102" s="71"/>
      <c r="AG102" s="70"/>
      <c r="AH102" s="57" t="s">
        <v>153</v>
      </c>
      <c r="AI102" s="400">
        <f>IFERROR(VLOOKUP($B102,'FCST Sales'!$A$3:$AG$180,Interprete_Date!$B$17,0),0)</f>
        <v>42378.699900929125</v>
      </c>
      <c r="AJ102" s="71"/>
    </row>
    <row r="103" spans="1:36" outlineLevel="1">
      <c r="A103" s="70"/>
      <c r="B103" s="57" t="s">
        <v>157</v>
      </c>
      <c r="C103" s="59">
        <f>IFERROR(VLOOKUP($B103,'BDGT McAfee'!$AZ$6:$BD$190,4,0),0)</f>
        <v>130.58463599999999</v>
      </c>
      <c r="D103" s="59">
        <f t="shared" si="61"/>
        <v>4.3528211999999993</v>
      </c>
      <c r="E103" s="71"/>
      <c r="H103" s="70"/>
      <c r="I103" s="57" t="s">
        <v>157</v>
      </c>
      <c r="J103" s="400">
        <f t="shared" si="62"/>
        <v>2112.1987588066568</v>
      </c>
      <c r="K103" s="400">
        <f>IFERROR(VLOOKUP($B103,'BDGT Polizze MTD'!$A$3:$AF$175,Interprete_Date!$B$17,0),0)</f>
        <v>1140.8040825312758</v>
      </c>
      <c r="L103" s="190">
        <f>IFERROR((AI103*Kerb_Realtime!$CD$3/Kerb_Realtime!$CE$3),0)</f>
        <v>12.603838387277811</v>
      </c>
      <c r="M103" s="71"/>
      <c r="O103" s="70"/>
      <c r="P103" s="57" t="s">
        <v>157</v>
      </c>
      <c r="Q103" s="59">
        <f>IFERROR(VLOOKUP($B103,'BDGT Office'!$C$3:$F$180,3,0),0)</f>
        <v>15.6</v>
      </c>
      <c r="R103" s="112">
        <f t="shared" si="63"/>
        <v>0.52</v>
      </c>
      <c r="S103" s="71"/>
      <c r="U103" s="70"/>
      <c r="V103" s="57" t="s">
        <v>157</v>
      </c>
      <c r="W103" s="206">
        <f t="shared" ref="W103" si="82">(Y103-Z103)+X103</f>
        <v>524.11803263263732</v>
      </c>
      <c r="X103" s="422">
        <f>IFERROR(VLOOKUP($B103,'BDGT MW Services MTD'!$A$3:$AF$174,Interprete_Date!$B$17,0),0)</f>
        <v>343.60960096021012</v>
      </c>
      <c r="Y103" s="251">
        <f t="shared" ref="Y103" si="83">Z103*$Y$5</f>
        <v>403.85467229656376</v>
      </c>
      <c r="Z103" s="422">
        <f t="shared" ref="Z103" si="84">X103*Z$5</f>
        <v>223.34624062413658</v>
      </c>
      <c r="AA103" s="257">
        <f>Z103/Screen_Margini!$G$17</f>
        <v>12.962637296815821</v>
      </c>
      <c r="AB103" s="251">
        <f t="shared" ref="AB103" si="85">X103*AB$5</f>
        <v>65.285824182439924</v>
      </c>
      <c r="AC103" s="251">
        <f t="shared" ref="AC103" si="86">X103*AC$5</f>
        <v>30.924864086418911</v>
      </c>
      <c r="AD103" s="400">
        <f t="shared" ref="AD103" si="87">X103*AD$5</f>
        <v>24.052672067214711</v>
      </c>
      <c r="AE103" s="71"/>
      <c r="AG103" s="70"/>
      <c r="AH103" s="57" t="s">
        <v>157</v>
      </c>
      <c r="AI103" s="400">
        <f>IFERROR(VLOOKUP($B103,'FCST Sales'!$A$3:$AG$180,Interprete_Date!$B$17,0),0)</f>
        <v>31995.74402027524</v>
      </c>
      <c r="AJ103" s="71"/>
    </row>
    <row r="104" spans="1:36" outlineLevel="1">
      <c r="A104" s="70"/>
      <c r="B104" s="57" t="s">
        <v>182</v>
      </c>
      <c r="C104" s="59">
        <f>IFERROR(VLOOKUP($B104,'BDGT McAfee'!$AZ$6:$BD$190,4,0),0)</f>
        <v>66.304602000000003</v>
      </c>
      <c r="D104" s="59">
        <f t="shared" si="61"/>
        <v>2.2101534000000003</v>
      </c>
      <c r="E104" s="71"/>
      <c r="H104" s="70"/>
      <c r="I104" s="57" t="s">
        <v>182</v>
      </c>
      <c r="J104" s="400">
        <f t="shared" si="62"/>
        <v>1289.6843639115839</v>
      </c>
      <c r="K104" s="400">
        <f>IFERROR(VLOOKUP($B104,'BDGT Polizze MTD'!$A$3:$AF$175,Interprete_Date!$B$17,0),0)</f>
        <v>696.56190327387731</v>
      </c>
      <c r="L104" s="190">
        <f>IFERROR((AI104*Kerb_Realtime!$CD$3/Kerb_Realtime!$CE$3),0)</f>
        <v>7.2628347250213867</v>
      </c>
      <c r="M104" s="71"/>
      <c r="O104" s="70"/>
      <c r="P104" s="57" t="s">
        <v>182</v>
      </c>
      <c r="Q104" s="59">
        <f>IFERROR(VLOOKUP($B104,'BDGT Office'!$C$3:$F$180,3,0),0)</f>
        <v>9.6</v>
      </c>
      <c r="R104" s="112">
        <f t="shared" si="63"/>
        <v>0.32</v>
      </c>
      <c r="S104" s="71"/>
      <c r="U104" s="70"/>
      <c r="V104" s="57" t="s">
        <v>182</v>
      </c>
      <c r="W104" s="206">
        <f t="shared" si="64"/>
        <v>302.0466384530074</v>
      </c>
      <c r="X104" s="422">
        <f>IFERROR(VLOOKUP($B104,'BDGT MW Services MTD'!$A$3:$AF$174,Interprete_Date!$B$17,0),0)</f>
        <v>198.02051913553618</v>
      </c>
      <c r="Y104" s="251">
        <f t="shared" si="65"/>
        <v>232.73945675556973</v>
      </c>
      <c r="Z104" s="422">
        <f t="shared" si="66"/>
        <v>128.71333743809851</v>
      </c>
      <c r="AA104" s="257">
        <f>Z104/Screen_Margini!$G$17</f>
        <v>7.4703039720312541</v>
      </c>
      <c r="AB104" s="251">
        <f t="shared" si="67"/>
        <v>37.623898635751871</v>
      </c>
      <c r="AC104" s="251">
        <f t="shared" si="68"/>
        <v>17.821846722198256</v>
      </c>
      <c r="AD104" s="400">
        <f t="shared" si="69"/>
        <v>13.861436339487534</v>
      </c>
      <c r="AE104" s="71"/>
      <c r="AG104" s="70"/>
      <c r="AH104" s="57" t="s">
        <v>182</v>
      </c>
      <c r="AI104" s="400">
        <f>IFERROR(VLOOKUP($B104,'FCST Sales'!$A$3:$AG$180,Interprete_Date!$B$17,0),0)</f>
        <v>18437.224723375719</v>
      </c>
      <c r="AJ104" s="71"/>
    </row>
    <row r="105" spans="1:36" outlineLevel="1">
      <c r="A105" s="74"/>
      <c r="B105" s="75"/>
      <c r="C105" s="76"/>
      <c r="D105" s="78"/>
      <c r="E105" s="77"/>
      <c r="H105" s="74"/>
      <c r="I105" s="75"/>
      <c r="J105" s="402"/>
      <c r="K105" s="402"/>
      <c r="L105" s="78"/>
      <c r="M105" s="77"/>
      <c r="O105" s="74"/>
      <c r="P105" s="75"/>
      <c r="Q105" s="76"/>
      <c r="R105" s="78"/>
      <c r="S105" s="77"/>
      <c r="U105" s="74"/>
      <c r="V105" s="75"/>
      <c r="W105" s="423"/>
      <c r="X105" s="424"/>
      <c r="Y105" s="252"/>
      <c r="Z105" s="424"/>
      <c r="AA105" s="212"/>
      <c r="AB105" s="432"/>
      <c r="AC105" s="432"/>
      <c r="AD105" s="402"/>
      <c r="AE105" s="77"/>
      <c r="AG105" s="74"/>
      <c r="AH105" s="75"/>
      <c r="AI105" s="402"/>
      <c r="AJ105" s="77"/>
    </row>
    <row r="106" spans="1:36">
      <c r="A106" s="66"/>
      <c r="B106" s="82"/>
      <c r="C106" s="83"/>
      <c r="D106" s="84"/>
      <c r="E106" s="69"/>
      <c r="H106" s="66"/>
      <c r="I106" s="82"/>
      <c r="J106" s="405"/>
      <c r="K106" s="405"/>
      <c r="L106" s="84"/>
      <c r="M106" s="69"/>
      <c r="O106" s="66"/>
      <c r="P106" s="82"/>
      <c r="Q106" s="83"/>
      <c r="R106" s="84"/>
      <c r="S106" s="69"/>
      <c r="U106" s="66"/>
      <c r="V106" s="82"/>
      <c r="W106" s="426"/>
      <c r="X106" s="427"/>
      <c r="Y106" s="254"/>
      <c r="Z106" s="427"/>
      <c r="AA106" s="214"/>
      <c r="AB106" s="433"/>
      <c r="AC106" s="433"/>
      <c r="AD106" s="405"/>
      <c r="AE106" s="69"/>
      <c r="AG106" s="66"/>
      <c r="AH106" s="82"/>
      <c r="AI106" s="405"/>
      <c r="AJ106" s="69"/>
    </row>
    <row r="107" spans="1:36" s="63" customFormat="1">
      <c r="A107" s="72"/>
      <c r="B107" s="60" t="s">
        <v>272</v>
      </c>
      <c r="C107" s="62">
        <f>SUM(C109:C129)</f>
        <v>4478.7244860000001</v>
      </c>
      <c r="D107" s="62">
        <f>SUM(D109:D129)</f>
        <v>149.29081620000002</v>
      </c>
      <c r="E107" s="73"/>
      <c r="H107" s="72"/>
      <c r="I107" s="60" t="s">
        <v>272</v>
      </c>
      <c r="J107" s="403">
        <f>SUM(J109:J129)</f>
        <v>71748.917675363409</v>
      </c>
      <c r="K107" s="403">
        <f>SUM(K109:K129)</f>
        <v>38751.778382588935</v>
      </c>
      <c r="L107" s="197">
        <f>SUM(L109:L129)</f>
        <v>388.55831821499157</v>
      </c>
      <c r="M107" s="73"/>
      <c r="O107" s="72"/>
      <c r="P107" s="60" t="s">
        <v>272</v>
      </c>
      <c r="Q107" s="62">
        <f>SUM(Q109:Q129)</f>
        <v>582.00000000000011</v>
      </c>
      <c r="R107" s="62">
        <f>SUM(R109:R129)</f>
        <v>19.400000000000002</v>
      </c>
      <c r="S107" s="73"/>
      <c r="U107" s="72"/>
      <c r="V107" s="60" t="s">
        <v>272</v>
      </c>
      <c r="W107" s="207">
        <f t="shared" ref="W107:AD107" si="88">SUM(W109:W129)</f>
        <v>15240.0910564121</v>
      </c>
      <c r="X107" s="425">
        <f t="shared" si="88"/>
        <v>9991.3402715557295</v>
      </c>
      <c r="Y107" s="253">
        <f t="shared" si="88"/>
        <v>11743.121961367598</v>
      </c>
      <c r="Z107" s="425">
        <f t="shared" si="88"/>
        <v>6494.3711765112248</v>
      </c>
      <c r="AA107" s="258">
        <f t="shared" si="88"/>
        <v>376.9222969536404</v>
      </c>
      <c r="AB107" s="253">
        <f t="shared" si="88"/>
        <v>1898.3546515955888</v>
      </c>
      <c r="AC107" s="253">
        <f t="shared" si="88"/>
        <v>899.22062444001574</v>
      </c>
      <c r="AD107" s="403">
        <f t="shared" si="88"/>
        <v>699.39381900890112</v>
      </c>
      <c r="AE107" s="73"/>
      <c r="AG107" s="72"/>
      <c r="AH107" s="60" t="s">
        <v>272</v>
      </c>
      <c r="AI107" s="403">
        <f>SUM(AI109:AI129)</f>
        <v>986383.04495434288</v>
      </c>
      <c r="AJ107" s="73"/>
    </row>
    <row r="108" spans="1:36" outlineLevel="1">
      <c r="A108" s="70"/>
      <c r="B108" s="55"/>
      <c r="C108" s="56"/>
      <c r="D108" s="59"/>
      <c r="E108" s="71"/>
      <c r="H108" s="70"/>
      <c r="I108" s="55"/>
      <c r="J108" s="398"/>
      <c r="K108" s="398"/>
      <c r="L108" s="59"/>
      <c r="M108" s="71"/>
      <c r="O108" s="70"/>
      <c r="P108" s="55"/>
      <c r="Q108" s="56"/>
      <c r="R108" s="59"/>
      <c r="S108" s="71"/>
      <c r="U108" s="70"/>
      <c r="V108" s="55"/>
      <c r="W108" s="205"/>
      <c r="X108" s="421"/>
      <c r="Y108" s="251"/>
      <c r="Z108" s="421"/>
      <c r="AA108" s="213"/>
      <c r="AB108" s="431"/>
      <c r="AC108" s="431"/>
      <c r="AD108" s="398"/>
      <c r="AE108" s="71"/>
      <c r="AG108" s="70"/>
      <c r="AH108" s="55"/>
      <c r="AI108" s="398"/>
      <c r="AJ108" s="71"/>
    </row>
    <row r="109" spans="1:36" outlineLevel="1">
      <c r="A109" s="70"/>
      <c r="B109" s="57" t="s">
        <v>56</v>
      </c>
      <c r="C109" s="59">
        <f>IFERROR(VLOOKUP($B109,'BDGT McAfee'!$AZ$6:$BD$190,4,0),0)</f>
        <v>205.66236600000002</v>
      </c>
      <c r="D109" s="59">
        <f t="shared" ref="D109:D129" si="89">C109/30</f>
        <v>6.8554122000000008</v>
      </c>
      <c r="E109" s="71"/>
      <c r="H109" s="70"/>
      <c r="I109" s="57" t="s">
        <v>56</v>
      </c>
      <c r="J109" s="400">
        <f t="shared" ref="J109:J129" si="90">K109*$J$5</f>
        <v>2782.7050317856183</v>
      </c>
      <c r="K109" s="400">
        <f>IFERROR(VLOOKUP($B109,'BDGT Polizze MTD'!$A$3:$AF$175,Interprete_Date!$B$17,0),0)</f>
        <v>1502.9462769568559</v>
      </c>
      <c r="L109" s="190">
        <f>IFERROR((AI109*Kerb_Realtime!$CD$3/Kerb_Realtime!$CE$3),0)</f>
        <v>13.437303454626578</v>
      </c>
      <c r="M109" s="71"/>
      <c r="O109" s="70"/>
      <c r="P109" s="57" t="s">
        <v>56</v>
      </c>
      <c r="Q109" s="59">
        <f>IFERROR(VLOOKUP($B109,'BDGT Office'!$C$3:$F$180,3,0),0)</f>
        <v>18</v>
      </c>
      <c r="R109" s="112">
        <f t="shared" ref="R109:R129" si="91">Q109/30</f>
        <v>0.6</v>
      </c>
      <c r="S109" s="71"/>
      <c r="U109" s="70"/>
      <c r="V109" s="57" t="s">
        <v>56</v>
      </c>
      <c r="W109" s="206">
        <f t="shared" ref="W109:W128" si="92">(Y109-Z109)+X109</f>
        <v>558.8107930533256</v>
      </c>
      <c r="X109" s="422">
        <f>IFERROR(VLOOKUP($B109,'BDGT MW Services MTD'!$A$3:$AF$174,Interprete_Date!$B$17,0),0)</f>
        <v>366.35403031037583</v>
      </c>
      <c r="Y109" s="251">
        <f t="shared" ref="Y109:Y128" si="93">Z109*$Y$5</f>
        <v>430.58688244469403</v>
      </c>
      <c r="Z109" s="422">
        <f t="shared" ref="Z109:Z128" si="94">X109*Z$5</f>
        <v>238.13011970174429</v>
      </c>
      <c r="AA109" s="257">
        <f>Z109/Screen_Margini!$G$17</f>
        <v>13.820668583966587</v>
      </c>
      <c r="AB109" s="251">
        <f t="shared" ref="AB109:AB128" si="95">X109*AB$5</f>
        <v>69.607265758971408</v>
      </c>
      <c r="AC109" s="251">
        <f t="shared" ref="AC109:AC128" si="96">X109*AC$5</f>
        <v>32.971862727933825</v>
      </c>
      <c r="AD109" s="400">
        <f t="shared" ref="AD109:AD128" si="97">X109*AD$5</f>
        <v>25.644782121726312</v>
      </c>
      <c r="AE109" s="71"/>
      <c r="AG109" s="70"/>
      <c r="AH109" s="57" t="s">
        <v>56</v>
      </c>
      <c r="AI109" s="400">
        <f>IFERROR(VLOOKUP($B109,'FCST Sales'!$A$3:$AG$180,Interprete_Date!$B$17,0),0)</f>
        <v>34111.55462695918</v>
      </c>
      <c r="AJ109" s="71"/>
    </row>
    <row r="110" spans="1:36" outlineLevel="1">
      <c r="A110" s="70"/>
      <c r="B110" s="57" t="s">
        <v>57</v>
      </c>
      <c r="C110" s="59">
        <f>IFERROR(VLOOKUP($B110,'BDGT McAfee'!$AZ$6:$BD$190,4,0),0)</f>
        <v>193.68367200000003</v>
      </c>
      <c r="D110" s="59">
        <f t="shared" si="89"/>
        <v>6.4561224000000008</v>
      </c>
      <c r="E110" s="71"/>
      <c r="H110" s="70"/>
      <c r="I110" s="57" t="s">
        <v>57</v>
      </c>
      <c r="J110" s="400">
        <f t="shared" si="90"/>
        <v>2434.7952839406989</v>
      </c>
      <c r="K110" s="400">
        <f>IFERROR(VLOOKUP($B110,'BDGT Polizze MTD'!$A$3:$AF$175,Interprete_Date!$B$17,0),0)</f>
        <v>1315.039310797029</v>
      </c>
      <c r="L110" s="190">
        <f>IFERROR((AI110*Kerb_Realtime!$CD$3/Kerb_Realtime!$CE$3),0)</f>
        <v>12.875705938756909</v>
      </c>
      <c r="M110" s="71"/>
      <c r="O110" s="70"/>
      <c r="P110" s="57" t="s">
        <v>57</v>
      </c>
      <c r="Q110" s="59">
        <f>IFERROR(VLOOKUP($B110,'BDGT Office'!$C$3:$F$180,3,0),0)</f>
        <v>13.2</v>
      </c>
      <c r="R110" s="112">
        <f t="shared" si="91"/>
        <v>0.44</v>
      </c>
      <c r="S110" s="71"/>
      <c r="U110" s="70"/>
      <c r="V110" s="57" t="s">
        <v>57</v>
      </c>
      <c r="W110" s="206">
        <f>(Y110-Z110)+X110</f>
        <v>529.73177321482558</v>
      </c>
      <c r="X110" s="422">
        <f>IFERROR(VLOOKUP($B110,'BDGT MW Services MTD'!$A$3:$AF$174,Interprete_Date!$B$17,0),0)</f>
        <v>347.28994592306293</v>
      </c>
      <c r="Y110" s="251">
        <f>Z110*$Y$5</f>
        <v>408.18029214175357</v>
      </c>
      <c r="Z110" s="422">
        <f>X110*Z$5</f>
        <v>225.73846484999092</v>
      </c>
      <c r="AA110" s="257">
        <f>Z110/Screen_Margini!$G$17</f>
        <v>13.101477936737719</v>
      </c>
      <c r="AB110" s="251">
        <f>X110*AB$5</f>
        <v>65.985089725381954</v>
      </c>
      <c r="AC110" s="251">
        <f>X110*AC$5</f>
        <v>31.256095133075661</v>
      </c>
      <c r="AD110" s="400">
        <f>X110*AD$5</f>
        <v>24.310296214614407</v>
      </c>
      <c r="AE110" s="71"/>
      <c r="AG110" s="70"/>
      <c r="AH110" s="57" t="s">
        <v>57</v>
      </c>
      <c r="AI110" s="400">
        <f>IFERROR(VLOOKUP($B110,'FCST Sales'!$A$3:$AG$180,Interprete_Date!$B$17,0),0)</f>
        <v>32685.89921881575</v>
      </c>
      <c r="AJ110" s="71"/>
    </row>
    <row r="111" spans="1:36" outlineLevel="1">
      <c r="A111" s="70"/>
      <c r="B111" s="57" t="s">
        <v>67</v>
      </c>
      <c r="C111" s="59">
        <f>IFERROR(VLOOKUP($B111,'BDGT McAfee'!$AZ$6:$BD$190,4,0),0)</f>
        <v>173.26927799999999</v>
      </c>
      <c r="D111" s="59">
        <f t="shared" si="89"/>
        <v>5.7756425999999994</v>
      </c>
      <c r="E111" s="71"/>
      <c r="H111" s="70"/>
      <c r="I111" s="57" t="s">
        <v>67</v>
      </c>
      <c r="J111" s="400">
        <f t="shared" si="90"/>
        <v>2313.1600441061964</v>
      </c>
      <c r="K111" s="400">
        <f>IFERROR(VLOOKUP($B111,'BDGT Polizze MTD'!$A$3:$AF$175,Interprete_Date!$B$17,0),0)</f>
        <v>1249.3437991391825</v>
      </c>
      <c r="L111" s="190">
        <f>IFERROR((AI111*Kerb_Realtime!$CD$3/Kerb_Realtime!$CE$3),0)</f>
        <v>13.862481307848233</v>
      </c>
      <c r="M111" s="71"/>
      <c r="O111" s="70"/>
      <c r="P111" s="57" t="s">
        <v>67</v>
      </c>
      <c r="Q111" s="59">
        <f>IFERROR(VLOOKUP($B111,'BDGT Office'!$C$3:$F$180,3,0),0)</f>
        <v>22.8</v>
      </c>
      <c r="R111" s="112">
        <f t="shared" si="91"/>
        <v>0.76</v>
      </c>
      <c r="S111" s="71"/>
      <c r="U111" s="70"/>
      <c r="V111" s="57" t="s">
        <v>67</v>
      </c>
      <c r="W111" s="206">
        <f>(Y111-Z111)+X111</f>
        <v>570.3940331015018</v>
      </c>
      <c r="X111" s="422">
        <f>IFERROR(VLOOKUP($B111,'BDGT MW Services MTD'!$A$3:$AF$174,Interprete_Date!$B$17,0),0)</f>
        <v>373.94795427973082</v>
      </c>
      <c r="Y111" s="251">
        <f>Z111*$Y$5</f>
        <v>439.51224910359605</v>
      </c>
      <c r="Z111" s="422">
        <f>X111*Z$5</f>
        <v>243.06617028182504</v>
      </c>
      <c r="AA111" s="257">
        <f>Z111/Screen_Margini!$G$17</f>
        <v>14.107148594418168</v>
      </c>
      <c r="AB111" s="251">
        <f>X111*AB$5</f>
        <v>71.050111313148861</v>
      </c>
      <c r="AC111" s="251">
        <f>X111*AC$5</f>
        <v>33.655315885175774</v>
      </c>
      <c r="AD111" s="400">
        <f>X111*AD$5</f>
        <v>26.176356799581161</v>
      </c>
      <c r="AE111" s="71"/>
      <c r="AG111" s="70"/>
      <c r="AH111" s="57" t="s">
        <v>67</v>
      </c>
      <c r="AI111" s="400">
        <f>IFERROR(VLOOKUP($B111,'FCST Sales'!$A$3:$AG$180,Interprete_Date!$B$17,0),0)</f>
        <v>35190.898977209014</v>
      </c>
      <c r="AJ111" s="71"/>
    </row>
    <row r="112" spans="1:36" outlineLevel="1">
      <c r="A112" s="70"/>
      <c r="B112" s="57" t="s">
        <v>72</v>
      </c>
      <c r="C112" s="59">
        <f>IFERROR(VLOOKUP($B112,'BDGT McAfee'!$AZ$6:$BD$190,4,0),0)</f>
        <v>131.93434799999997</v>
      </c>
      <c r="D112" s="59">
        <f t="shared" si="89"/>
        <v>4.3978115999999989</v>
      </c>
      <c r="E112" s="71"/>
      <c r="H112" s="70"/>
      <c r="I112" s="57" t="s">
        <v>72</v>
      </c>
      <c r="J112" s="400">
        <f t="shared" si="90"/>
        <v>2175.1605906505897</v>
      </c>
      <c r="K112" s="400">
        <f>IFERROR(VLOOKUP($B112,'BDGT Polizze MTD'!$A$3:$AF$175,Interprete_Date!$B$17,0),0)</f>
        <v>1174.8099328385579</v>
      </c>
      <c r="L112" s="190">
        <f>IFERROR((AI112*Kerb_Realtime!$CD$3/Kerb_Realtime!$CE$3),0)</f>
        <v>12.294173199637129</v>
      </c>
      <c r="M112" s="71"/>
      <c r="O112" s="70"/>
      <c r="P112" s="57" t="s">
        <v>72</v>
      </c>
      <c r="Q112" s="59">
        <f>IFERROR(VLOOKUP($B112,'BDGT Office'!$C$3:$F$180,3,0),0)</f>
        <v>16.8</v>
      </c>
      <c r="R112" s="112">
        <f t="shared" si="91"/>
        <v>0.56000000000000005</v>
      </c>
      <c r="S112" s="71"/>
      <c r="U112" s="70"/>
      <c r="V112" s="57" t="s">
        <v>72</v>
      </c>
      <c r="W112" s="206">
        <f t="shared" si="92"/>
        <v>505.8052157173986</v>
      </c>
      <c r="X112" s="422">
        <f>IFERROR(VLOOKUP($B112,'BDGT MW Services MTD'!$A$3:$AF$174,Interprete_Date!$B$17,0),0)</f>
        <v>331.60379440343968</v>
      </c>
      <c r="Y112" s="251">
        <f t="shared" si="93"/>
        <v>389.74388767619473</v>
      </c>
      <c r="Z112" s="422">
        <f t="shared" si="94"/>
        <v>215.54246636223579</v>
      </c>
      <c r="AA112" s="257">
        <f>Z112/Screen_Margini!$G$17</f>
        <v>12.50971946385582</v>
      </c>
      <c r="AB112" s="251">
        <f t="shared" si="95"/>
        <v>63.004720936653541</v>
      </c>
      <c r="AC112" s="251">
        <f t="shared" si="96"/>
        <v>29.844341496309571</v>
      </c>
      <c r="AD112" s="400">
        <f t="shared" si="97"/>
        <v>23.212265608240781</v>
      </c>
      <c r="AE112" s="71"/>
      <c r="AG112" s="70"/>
      <c r="AH112" s="57" t="s">
        <v>72</v>
      </c>
      <c r="AI112" s="400">
        <f>IFERROR(VLOOKUP($B112,'FCST Sales'!$A$3:$AG$180,Interprete_Date!$B$17,0),0)</f>
        <v>31209.636822507397</v>
      </c>
      <c r="AJ112" s="71"/>
    </row>
    <row r="113" spans="1:36" outlineLevel="1">
      <c r="A113" s="70"/>
      <c r="B113" s="57" t="s">
        <v>73</v>
      </c>
      <c r="C113" s="59">
        <f>IFERROR(VLOOKUP($B113,'BDGT McAfee'!$AZ$6:$BD$190,4,0),0)</f>
        <v>304.69748400000003</v>
      </c>
      <c r="D113" s="59">
        <f t="shared" si="89"/>
        <v>10.156582800000001</v>
      </c>
      <c r="E113" s="71"/>
      <c r="H113" s="70"/>
      <c r="I113" s="57" t="s">
        <v>73</v>
      </c>
      <c r="J113" s="400">
        <f t="shared" si="90"/>
        <v>5455.9093519386688</v>
      </c>
      <c r="K113" s="400">
        <f>IFERROR(VLOOKUP($B113,'BDGT Polizze MTD'!$A$3:$AF$175,Interprete_Date!$B$17,0),0)</f>
        <v>2946.7509327240987</v>
      </c>
      <c r="L113" s="190">
        <f>IFERROR((AI113*Kerb_Realtime!$CD$3/Kerb_Realtime!$CE$3),0)</f>
        <v>27.823625020133257</v>
      </c>
      <c r="M113" s="71"/>
      <c r="O113" s="70"/>
      <c r="P113" s="57" t="s">
        <v>73</v>
      </c>
      <c r="Q113" s="59">
        <f>IFERROR(VLOOKUP($B113,'BDGT Office'!$C$3:$F$180,3,0),0)</f>
        <v>39.6</v>
      </c>
      <c r="R113" s="112">
        <f t="shared" si="91"/>
        <v>1.32</v>
      </c>
      <c r="S113" s="71"/>
      <c r="U113" s="70"/>
      <c r="V113" s="57" t="s">
        <v>73</v>
      </c>
      <c r="W113" s="206">
        <f t="shared" si="92"/>
        <v>1157.0484899412265</v>
      </c>
      <c r="X113" s="422">
        <f>IFERROR(VLOOKUP($B113,'BDGT MW Services MTD'!$A$3:$AF$174,Interprete_Date!$B$17,0),0)</f>
        <v>758.55617469087122</v>
      </c>
      <c r="Y113" s="251">
        <f t="shared" si="93"/>
        <v>891.55382879942169</v>
      </c>
      <c r="Z113" s="422">
        <f t="shared" si="94"/>
        <v>493.06151354906632</v>
      </c>
      <c r="AA113" s="257">
        <f>Z113/Screen_Margini!$G$17</f>
        <v>28.61645464591215</v>
      </c>
      <c r="AB113" s="251">
        <f t="shared" si="95"/>
        <v>144.12567319126552</v>
      </c>
      <c r="AC113" s="251">
        <f t="shared" si="96"/>
        <v>68.270055722178412</v>
      </c>
      <c r="AD113" s="400">
        <f t="shared" si="97"/>
        <v>53.098932228360994</v>
      </c>
      <c r="AE113" s="71"/>
      <c r="AG113" s="70"/>
      <c r="AH113" s="57" t="s">
        <v>73</v>
      </c>
      <c r="AI113" s="400">
        <f>IFERROR(VLOOKUP($B113,'FCST Sales'!$A$3:$AG$180,Interprete_Date!$B$17,0),0)</f>
        <v>70632.259515395417</v>
      </c>
      <c r="AJ113" s="71"/>
    </row>
    <row r="114" spans="1:36" outlineLevel="1">
      <c r="A114" s="70"/>
      <c r="B114" s="57" t="s">
        <v>74</v>
      </c>
      <c r="C114" s="59">
        <f>IFERROR(VLOOKUP($B114,'BDGT McAfee'!$AZ$6:$BD$190,4,0),0)</f>
        <v>160.78444200000001</v>
      </c>
      <c r="D114" s="59">
        <f t="shared" si="89"/>
        <v>5.3594814000000008</v>
      </c>
      <c r="E114" s="71"/>
      <c r="H114" s="70"/>
      <c r="I114" s="57" t="s">
        <v>74</v>
      </c>
      <c r="J114" s="400">
        <f t="shared" si="90"/>
        <v>2819.4735419728536</v>
      </c>
      <c r="K114" s="400">
        <f>IFERROR(VLOOKUP($B114,'BDGT Polizze MTD'!$A$3:$AF$175,Interprete_Date!$B$17,0),0)</f>
        <v>1522.8050456240096</v>
      </c>
      <c r="L114" s="190">
        <f>IFERROR((AI114*Kerb_Realtime!$CD$3/Kerb_Realtime!$CE$3),0)</f>
        <v>14.947245128292121</v>
      </c>
      <c r="M114" s="71"/>
      <c r="O114" s="70"/>
      <c r="P114" s="57" t="s">
        <v>74</v>
      </c>
      <c r="Q114" s="59">
        <f>IFERROR(VLOOKUP($B114,'BDGT Office'!$C$3:$F$180,3,0),0)</f>
        <v>30</v>
      </c>
      <c r="R114" s="112">
        <f t="shared" si="91"/>
        <v>1</v>
      </c>
      <c r="S114" s="71"/>
      <c r="U114" s="70"/>
      <c r="V114" s="57" t="s">
        <v>74</v>
      </c>
      <c r="W114" s="206">
        <f t="shared" si="92"/>
        <v>596.36738345678589</v>
      </c>
      <c r="X114" s="422">
        <f>IFERROR(VLOOKUP($B114,'BDGT MW Services MTD'!$A$3:$AF$174,Interprete_Date!$B$17,0),0)</f>
        <v>390.97597467878154</v>
      </c>
      <c r="Y114" s="251">
        <f t="shared" si="93"/>
        <v>459.52579231921237</v>
      </c>
      <c r="Z114" s="422">
        <f t="shared" si="94"/>
        <v>254.13438354120802</v>
      </c>
      <c r="AA114" s="257">
        <f>Z114/Screen_Margini!$G$17</f>
        <v>14.749528934486825</v>
      </c>
      <c r="AB114" s="251">
        <f t="shared" si="95"/>
        <v>74.285435188968492</v>
      </c>
      <c r="AC114" s="251">
        <f t="shared" si="96"/>
        <v>35.187837721090339</v>
      </c>
      <c r="AD114" s="400">
        <f t="shared" si="97"/>
        <v>27.36831822751471</v>
      </c>
      <c r="AE114" s="71"/>
      <c r="AG114" s="70"/>
      <c r="AH114" s="57" t="s">
        <v>74</v>
      </c>
      <c r="AI114" s="400">
        <f>IFERROR(VLOOKUP($B114,'FCST Sales'!$A$3:$AG$180,Interprete_Date!$B$17,0),0)</f>
        <v>37944.649418535853</v>
      </c>
      <c r="AJ114" s="71"/>
    </row>
    <row r="115" spans="1:36" outlineLevel="1">
      <c r="A115" s="70"/>
      <c r="B115" s="57" t="s">
        <v>75</v>
      </c>
      <c r="C115" s="59">
        <f>IFERROR(VLOOKUP($B115,'BDGT McAfee'!$AZ$6:$BD$190,4,0),0)</f>
        <v>216.12263400000001</v>
      </c>
      <c r="D115" s="59">
        <f t="shared" si="89"/>
        <v>7.2040877999999999</v>
      </c>
      <c r="E115" s="71"/>
      <c r="H115" s="70"/>
      <c r="I115" s="57" t="s">
        <v>75</v>
      </c>
      <c r="J115" s="400">
        <f t="shared" si="90"/>
        <v>3173.961369683268</v>
      </c>
      <c r="K115" s="400">
        <f>IFERROR(VLOOKUP($B115,'BDGT Polizze MTD'!$A$3:$AF$175,Interprete_Date!$B$17,0),0)</f>
        <v>1714.2648499504553</v>
      </c>
      <c r="L115" s="190">
        <f>IFERROR((AI115*Kerb_Realtime!$CD$3/Kerb_Realtime!$CE$3),0)</f>
        <v>18.735394325682755</v>
      </c>
      <c r="M115" s="71"/>
      <c r="O115" s="70"/>
      <c r="P115" s="57" t="s">
        <v>75</v>
      </c>
      <c r="Q115" s="59">
        <f>IFERROR(VLOOKUP($B115,'BDGT Office'!$C$3:$F$180,3,0),0)</f>
        <v>22.8</v>
      </c>
      <c r="R115" s="112">
        <f t="shared" si="91"/>
        <v>0.76</v>
      </c>
      <c r="S115" s="71"/>
      <c r="U115" s="70"/>
      <c r="V115" s="57" t="s">
        <v>75</v>
      </c>
      <c r="W115" s="206">
        <f t="shared" si="92"/>
        <v>700.79302331775989</v>
      </c>
      <c r="X115" s="422">
        <f>IFERROR(VLOOKUP($B115,'BDGT MW Services MTD'!$A$3:$AF$174,Interprete_Date!$B$17,0),0)</f>
        <v>459.43698958111355</v>
      </c>
      <c r="Y115" s="251">
        <f t="shared" si="93"/>
        <v>539.99007696437013</v>
      </c>
      <c r="Z115" s="422">
        <f t="shared" si="94"/>
        <v>298.63404322772379</v>
      </c>
      <c r="AA115" s="257">
        <f>Z115/Screen_Margini!$G$17</f>
        <v>17.332213768295055</v>
      </c>
      <c r="AB115" s="251">
        <f t="shared" si="95"/>
        <v>87.293028020411569</v>
      </c>
      <c r="AC115" s="251">
        <f t="shared" si="96"/>
        <v>41.349329062300221</v>
      </c>
      <c r="AD115" s="400">
        <f t="shared" si="97"/>
        <v>32.160589270677953</v>
      </c>
      <c r="AE115" s="71"/>
      <c r="AG115" s="70"/>
      <c r="AH115" s="57" t="s">
        <v>75</v>
      </c>
      <c r="AI115" s="400">
        <f>IFERROR(VLOOKUP($B115,'FCST Sales'!$A$3:$AG$180,Interprete_Date!$B$17,0),0)</f>
        <v>47561.136738197507</v>
      </c>
      <c r="AJ115" s="71"/>
    </row>
    <row r="116" spans="1:36" outlineLevel="1">
      <c r="A116" s="70"/>
      <c r="B116" s="57" t="s">
        <v>90</v>
      </c>
      <c r="C116" s="59">
        <f>IFERROR(VLOOKUP($B116,'BDGT McAfee'!$AZ$6:$BD$190,4,0),0)</f>
        <v>186.59768399999999</v>
      </c>
      <c r="D116" s="59">
        <f t="shared" si="89"/>
        <v>6.2199228</v>
      </c>
      <c r="E116" s="71"/>
      <c r="H116" s="70"/>
      <c r="I116" s="57" t="s">
        <v>90</v>
      </c>
      <c r="J116" s="400">
        <f t="shared" si="90"/>
        <v>3062.9440612563635</v>
      </c>
      <c r="K116" s="400">
        <f>IFERROR(VLOOKUP($B116,'BDGT Polizze MTD'!$A$3:$AF$175,Interprete_Date!$B$17,0),0)</f>
        <v>1654.3041108594996</v>
      </c>
      <c r="L116" s="190">
        <f>IFERROR((AI116*Kerb_Realtime!$CD$3/Kerb_Realtime!$CE$3),0)</f>
        <v>18.17680421675982</v>
      </c>
      <c r="M116" s="71"/>
      <c r="O116" s="70"/>
      <c r="P116" s="57" t="s">
        <v>90</v>
      </c>
      <c r="Q116" s="59">
        <f>IFERROR(VLOOKUP($B116,'BDGT Office'!$C$3:$F$180,3,0),0)</f>
        <v>25.2</v>
      </c>
      <c r="R116" s="112">
        <f t="shared" si="91"/>
        <v>0.84</v>
      </c>
      <c r="S116" s="71"/>
      <c r="U116" s="70"/>
      <c r="V116" s="57" t="s">
        <v>90</v>
      </c>
      <c r="W116" s="206">
        <f t="shared" si="92"/>
        <v>747.88606091160386</v>
      </c>
      <c r="X116" s="422">
        <f>IFERROR(VLOOKUP($B116,'BDGT MW Services MTD'!$A$3:$AF$174,Interprete_Date!$B$17,0),0)</f>
        <v>490.31098903948907</v>
      </c>
      <c r="Y116" s="251">
        <f t="shared" si="93"/>
        <v>576.27721474778275</v>
      </c>
      <c r="Z116" s="422">
        <f t="shared" si="94"/>
        <v>318.7021428756679</v>
      </c>
      <c r="AA116" s="257">
        <f>Z116/Screen_Margini!$G$17</f>
        <v>18.49693226208171</v>
      </c>
      <c r="AB116" s="251">
        <f t="shared" si="95"/>
        <v>93.15908791750293</v>
      </c>
      <c r="AC116" s="251">
        <f t="shared" si="96"/>
        <v>44.127989013554014</v>
      </c>
      <c r="AD116" s="400">
        <f t="shared" si="97"/>
        <v>34.32176923276424</v>
      </c>
      <c r="AE116" s="71"/>
      <c r="AG116" s="70"/>
      <c r="AH116" s="57" t="s">
        <v>90</v>
      </c>
      <c r="AI116" s="400">
        <f>IFERROR(VLOOKUP($B116,'FCST Sales'!$A$3:$AG$180,Interprete_Date!$B$17,0),0)</f>
        <v>46143.11584740314</v>
      </c>
      <c r="AJ116" s="71"/>
    </row>
    <row r="117" spans="1:36" outlineLevel="1">
      <c r="A117" s="70"/>
      <c r="B117" s="57" t="s">
        <v>112</v>
      </c>
      <c r="C117" s="59">
        <f>IFERROR(VLOOKUP($B117,'BDGT McAfee'!$AZ$6:$BD$190,4,0),0)</f>
        <v>319.37560200000001</v>
      </c>
      <c r="D117" s="59">
        <f t="shared" si="89"/>
        <v>10.6458534</v>
      </c>
      <c r="E117" s="71"/>
      <c r="H117" s="70"/>
      <c r="I117" s="57" t="s">
        <v>112</v>
      </c>
      <c r="J117" s="400">
        <f t="shared" si="90"/>
        <v>5110.9062230797526</v>
      </c>
      <c r="K117" s="400">
        <f>IFERROR(VLOOKUP($B117,'BDGT Polizze MTD'!$A$3:$AF$175,Interprete_Date!$B$17,0),0)</f>
        <v>2760.4138390924941</v>
      </c>
      <c r="L117" s="190">
        <f>IFERROR((AI117*Kerb_Realtime!$CD$3/Kerb_Realtime!$CE$3),0)</f>
        <v>21.356269684369124</v>
      </c>
      <c r="M117" s="71"/>
      <c r="O117" s="70"/>
      <c r="P117" s="57" t="s">
        <v>112</v>
      </c>
      <c r="Q117" s="59">
        <f>IFERROR(VLOOKUP($B117,'BDGT Office'!$C$3:$F$180,3,0),0)</f>
        <v>22.8</v>
      </c>
      <c r="R117" s="112">
        <f t="shared" si="91"/>
        <v>0.76</v>
      </c>
      <c r="S117" s="71"/>
      <c r="U117" s="70"/>
      <c r="V117" s="57" t="s">
        <v>112</v>
      </c>
      <c r="W117" s="206">
        <f>(Y117-Z117)+X117</f>
        <v>861.14503035082771</v>
      </c>
      <c r="X117" s="422">
        <f>IFERROR(VLOOKUP($B117,'BDGT MW Services MTD'!$A$3:$AF$174,Interprete_Date!$B$17,0),0)</f>
        <v>564.56309805145622</v>
      </c>
      <c r="Y117" s="251">
        <f>Z117*$Y$5</f>
        <v>663.54794603281812</v>
      </c>
      <c r="Z117" s="422">
        <f>X117*Z$5</f>
        <v>366.96601373344657</v>
      </c>
      <c r="AA117" s="257">
        <f>Z117/Screen_Margini!$G$17</f>
        <v>21.298085532991674</v>
      </c>
      <c r="AB117" s="251">
        <f>X117*AB$5</f>
        <v>107.26698862977668</v>
      </c>
      <c r="AC117" s="251">
        <f>X117*AC$5</f>
        <v>50.810678824631061</v>
      </c>
      <c r="AD117" s="400">
        <f>X117*AD$5</f>
        <v>39.51941686360194</v>
      </c>
      <c r="AE117" s="71"/>
      <c r="AG117" s="70"/>
      <c r="AH117" s="57" t="s">
        <v>112</v>
      </c>
      <c r="AI117" s="400">
        <f>IFERROR(VLOOKUP($B117,'FCST Sales'!$A$3:$AG$180,Interprete_Date!$B$17,0),0)</f>
        <v>54214.416041605618</v>
      </c>
      <c r="AJ117" s="71"/>
    </row>
    <row r="118" spans="1:36" outlineLevel="1">
      <c r="A118" s="70"/>
      <c r="B118" s="57" t="s">
        <v>113</v>
      </c>
      <c r="C118" s="59">
        <f>IFERROR(VLOOKUP($B118,'BDGT McAfee'!$AZ$6:$BD$190,4,0),0)</f>
        <v>168.88271400000002</v>
      </c>
      <c r="D118" s="59">
        <f t="shared" si="89"/>
        <v>5.6294238000000005</v>
      </c>
      <c r="E118" s="71"/>
      <c r="H118" s="70"/>
      <c r="I118" s="57" t="s">
        <v>113</v>
      </c>
      <c r="J118" s="400">
        <f t="shared" si="90"/>
        <v>3352.8392793005046</v>
      </c>
      <c r="K118" s="400">
        <f>IFERROR(VLOOKUP($B118,'BDGT Polizze MTD'!$A$3:$AF$175,Interprete_Date!$B$17,0),0)</f>
        <v>1810.8772775049986</v>
      </c>
      <c r="L118" s="190">
        <f>IFERROR((AI118*Kerb_Realtime!$CD$3/Kerb_Realtime!$CE$3),0)</f>
        <v>14.320777303251553</v>
      </c>
      <c r="M118" s="71"/>
      <c r="O118" s="70"/>
      <c r="P118" s="57" t="s">
        <v>113</v>
      </c>
      <c r="Q118" s="59">
        <f>IFERROR(VLOOKUP($B118,'BDGT Office'!$C$3:$F$180,3,0),0)</f>
        <v>10.8</v>
      </c>
      <c r="R118" s="112">
        <f t="shared" si="91"/>
        <v>0.36000000000000004</v>
      </c>
      <c r="S118" s="71"/>
      <c r="U118" s="70"/>
      <c r="V118" s="57" t="s">
        <v>113</v>
      </c>
      <c r="W118" s="206">
        <f>(Y118-Z118)+X118</f>
        <v>589.23068810716882</v>
      </c>
      <c r="X118" s="422">
        <f>IFERROR(VLOOKUP($B118,'BDGT MW Services MTD'!$A$3:$AF$174,Interprete_Date!$B$17,0),0)</f>
        <v>386.2971869085174</v>
      </c>
      <c r="Y118" s="251">
        <f>Z118*$Y$5</f>
        <v>454.02667268918776</v>
      </c>
      <c r="Z118" s="422">
        <f>X118*Z$5</f>
        <v>251.09317149053632</v>
      </c>
      <c r="AA118" s="257">
        <f>Z118/Screen_Margini!$G$17</f>
        <v>14.573022141064209</v>
      </c>
      <c r="AB118" s="251">
        <f>X118*AB$5</f>
        <v>73.396465512618306</v>
      </c>
      <c r="AC118" s="251">
        <f>X118*AC$5</f>
        <v>34.766746821766567</v>
      </c>
      <c r="AD118" s="400">
        <f>X118*AD$5</f>
        <v>27.04080308359622</v>
      </c>
      <c r="AE118" s="71"/>
      <c r="AG118" s="70"/>
      <c r="AH118" s="57" t="s">
        <v>113</v>
      </c>
      <c r="AI118" s="400">
        <f>IFERROR(VLOOKUP($B118,'FCST Sales'!$A$3:$AG$180,Interprete_Date!$B$17,0),0)</f>
        <v>36354.316096968585</v>
      </c>
      <c r="AJ118" s="71"/>
    </row>
    <row r="119" spans="1:36" outlineLevel="1">
      <c r="A119" s="70"/>
      <c r="B119" s="57" t="s">
        <v>124</v>
      </c>
      <c r="C119" s="59">
        <f>IFERROR(VLOOKUP($B119,'BDGT McAfee'!$AZ$6:$BD$190,4,0),0)</f>
        <v>183.05468999999999</v>
      </c>
      <c r="D119" s="59">
        <f t="shared" si="89"/>
        <v>6.1018229999999996</v>
      </c>
      <c r="E119" s="71"/>
      <c r="H119" s="70"/>
      <c r="I119" s="57" t="s">
        <v>124</v>
      </c>
      <c r="J119" s="400">
        <f t="shared" si="90"/>
        <v>3008.256095766968</v>
      </c>
      <c r="K119" s="400">
        <f>IFERROR(VLOOKUP($B119,'BDGT Polizze MTD'!$A$3:$AF$175,Interprete_Date!$B$17,0),0)</f>
        <v>1624.7669974436772</v>
      </c>
      <c r="L119" s="190">
        <f>IFERROR((AI119*Kerb_Realtime!$CD$3/Kerb_Realtime!$CE$3),0)</f>
        <v>17.359084828515371</v>
      </c>
      <c r="M119" s="71"/>
      <c r="O119" s="70"/>
      <c r="P119" s="57" t="s">
        <v>124</v>
      </c>
      <c r="Q119" s="59">
        <f>IFERROR(VLOOKUP($B119,'BDGT Office'!$C$3:$F$180,3,0),0)</f>
        <v>22.8</v>
      </c>
      <c r="R119" s="112">
        <f t="shared" si="91"/>
        <v>0.76</v>
      </c>
      <c r="S119" s="71"/>
      <c r="U119" s="70"/>
      <c r="V119" s="57" t="s">
        <v>124</v>
      </c>
      <c r="W119" s="206">
        <f t="shared" si="92"/>
        <v>714.24937695672747</v>
      </c>
      <c r="X119" s="422">
        <f>IFERROR(VLOOKUP($B119,'BDGT MW Services MTD'!$A$3:$AF$174,Interprete_Date!$B$17,0),0)</f>
        <v>468.25891902521249</v>
      </c>
      <c r="Y119" s="251">
        <f t="shared" si="93"/>
        <v>550.35875529790303</v>
      </c>
      <c r="Z119" s="422">
        <f t="shared" si="94"/>
        <v>304.36829736638811</v>
      </c>
      <c r="AA119" s="257">
        <f>Z119/Screen_Margini!$G$17</f>
        <v>17.665020160556477</v>
      </c>
      <c r="AB119" s="251">
        <f t="shared" si="95"/>
        <v>88.969194614790368</v>
      </c>
      <c r="AC119" s="251">
        <f t="shared" si="96"/>
        <v>42.143302712269126</v>
      </c>
      <c r="AD119" s="400">
        <f t="shared" si="97"/>
        <v>32.778124331764879</v>
      </c>
      <c r="AE119" s="71"/>
      <c r="AG119" s="70"/>
      <c r="AH119" s="57" t="s">
        <v>124</v>
      </c>
      <c r="AI119" s="400">
        <f>IFERROR(VLOOKUP($B119,'FCST Sales'!$A$3:$AG$180,Interprete_Date!$B$17,0),0)</f>
        <v>44067.276771816883</v>
      </c>
      <c r="AJ119" s="71"/>
    </row>
    <row r="120" spans="1:36" outlineLevel="1">
      <c r="A120" s="70"/>
      <c r="B120" s="57" t="s">
        <v>125</v>
      </c>
      <c r="C120" s="59">
        <f>IFERROR(VLOOKUP($B120,'BDGT McAfee'!$AZ$6:$BD$190,4,0),0)</f>
        <v>114.388092</v>
      </c>
      <c r="D120" s="59">
        <f t="shared" si="89"/>
        <v>3.8129363999999999</v>
      </c>
      <c r="E120" s="71"/>
      <c r="H120" s="70"/>
      <c r="I120" s="57" t="s">
        <v>125</v>
      </c>
      <c r="J120" s="400">
        <f t="shared" si="90"/>
        <v>1576.5825721893157</v>
      </c>
      <c r="K120" s="400">
        <f>IFERROR(VLOOKUP($B120,'BDGT Polizze MTD'!$A$3:$AF$175,Interprete_Date!$B$17,0),0)</f>
        <v>851.5163770938783</v>
      </c>
      <c r="L120" s="190">
        <f>IFERROR((AI120*Kerb_Realtime!$CD$3/Kerb_Realtime!$CE$3),0)</f>
        <v>9.4482638614910002</v>
      </c>
      <c r="M120" s="71"/>
      <c r="O120" s="70"/>
      <c r="P120" s="57" t="s">
        <v>125</v>
      </c>
      <c r="Q120" s="59">
        <f>IFERROR(VLOOKUP($B120,'BDGT Office'!$C$3:$F$180,3,0),0)</f>
        <v>12</v>
      </c>
      <c r="R120" s="112">
        <f t="shared" si="91"/>
        <v>0.4</v>
      </c>
      <c r="S120" s="71"/>
      <c r="U120" s="70"/>
      <c r="V120" s="57" t="s">
        <v>125</v>
      </c>
      <c r="W120" s="206">
        <f t="shared" si="92"/>
        <v>388.80561928684261</v>
      </c>
      <c r="X120" s="422">
        <f>IFERROR(VLOOKUP($B120,'BDGT MW Services MTD'!$A$3:$AF$174,Interprete_Date!$B$17,0),0)</f>
        <v>254.89934590340621</v>
      </c>
      <c r="Y120" s="251">
        <f t="shared" si="93"/>
        <v>299.59084822065046</v>
      </c>
      <c r="Z120" s="422">
        <f t="shared" si="94"/>
        <v>165.68457483721406</v>
      </c>
      <c r="AA120" s="257">
        <f>Z120/Screen_Margini!$G$17</f>
        <v>9.6160519348354061</v>
      </c>
      <c r="AB120" s="251">
        <f t="shared" si="95"/>
        <v>48.430875721647183</v>
      </c>
      <c r="AC120" s="251">
        <f t="shared" si="96"/>
        <v>22.940941131306559</v>
      </c>
      <c r="AD120" s="400">
        <f t="shared" si="97"/>
        <v>17.842954213238436</v>
      </c>
      <c r="AE120" s="71"/>
      <c r="AG120" s="70"/>
      <c r="AH120" s="57" t="s">
        <v>125</v>
      </c>
      <c r="AI120" s="400">
        <f>IFERROR(VLOOKUP($B120,'FCST Sales'!$A$3:$AG$180,Interprete_Date!$B$17,0),0)</f>
        <v>23985.092688385008</v>
      </c>
      <c r="AJ120" s="71"/>
    </row>
    <row r="121" spans="1:36" outlineLevel="1">
      <c r="A121" s="70"/>
      <c r="B121" s="57" t="s">
        <v>126</v>
      </c>
      <c r="C121" s="59">
        <f>IFERROR(VLOOKUP($B121,'BDGT McAfee'!$AZ$6:$BD$190,4,0),0)</f>
        <v>74.065446000000009</v>
      </c>
      <c r="D121" s="59">
        <f t="shared" si="89"/>
        <v>2.4688482000000005</v>
      </c>
      <c r="E121" s="71"/>
      <c r="H121" s="70"/>
      <c r="I121" s="57" t="s">
        <v>126</v>
      </c>
      <c r="J121" s="400">
        <f t="shared" si="90"/>
        <v>1153.6650686042892</v>
      </c>
      <c r="K121" s="400">
        <f>IFERROR(VLOOKUP($B121,'BDGT Polizze MTD'!$A$3:$AF$175,Interprete_Date!$B$17,0),0)</f>
        <v>623.09752557617571</v>
      </c>
      <c r="L121" s="190">
        <f>IFERROR((AI121*Kerb_Realtime!$CD$3/Kerb_Realtime!$CE$3),0)</f>
        <v>6.3326465271774985</v>
      </c>
      <c r="M121" s="71"/>
      <c r="O121" s="70"/>
      <c r="P121" s="57" t="s">
        <v>126</v>
      </c>
      <c r="Q121" s="59">
        <f>IFERROR(VLOOKUP($B121,'BDGT Office'!$C$3:$F$180,3,0),0)</f>
        <v>18</v>
      </c>
      <c r="R121" s="112">
        <f t="shared" si="91"/>
        <v>0.6</v>
      </c>
      <c r="S121" s="71"/>
      <c r="U121" s="70"/>
      <c r="V121" s="57" t="s">
        <v>126</v>
      </c>
      <c r="W121" s="206">
        <f t="shared" si="92"/>
        <v>218.79764555456251</v>
      </c>
      <c r="X121" s="422">
        <f>IFERROR(VLOOKUP($B121,'BDGT MW Services MTD'!$A$3:$AF$174,Interprete_Date!$B$17,0),0)</f>
        <v>143.44282585051269</v>
      </c>
      <c r="Y121" s="251">
        <f t="shared" si="93"/>
        <v>168.59265650688309</v>
      </c>
      <c r="Z121" s="422">
        <f t="shared" si="94"/>
        <v>93.237836802833257</v>
      </c>
      <c r="AA121" s="257">
        <f>Z121/Screen_Margini!$G$17</f>
        <v>5.4113660361481868</v>
      </c>
      <c r="AB121" s="251">
        <f t="shared" si="95"/>
        <v>27.25413691159741</v>
      </c>
      <c r="AC121" s="251">
        <f t="shared" si="96"/>
        <v>12.909854326546142</v>
      </c>
      <c r="AD121" s="400">
        <f t="shared" si="97"/>
        <v>10.04099780953589</v>
      </c>
      <c r="AE121" s="71"/>
      <c r="AG121" s="70"/>
      <c r="AH121" s="57" t="s">
        <v>126</v>
      </c>
      <c r="AI121" s="400">
        <f>IFERROR(VLOOKUP($B121,'FCST Sales'!$A$3:$AG$180,Interprete_Date!$B$17,0),0)</f>
        <v>16075.875541134877</v>
      </c>
      <c r="AJ121" s="71"/>
    </row>
    <row r="122" spans="1:36" outlineLevel="1">
      <c r="A122" s="70"/>
      <c r="B122" s="57" t="s">
        <v>138</v>
      </c>
      <c r="C122" s="59">
        <f>IFERROR(VLOOKUP($B122,'BDGT McAfee'!$AZ$6:$BD$190,4,0),0)</f>
        <v>173.94413399999999</v>
      </c>
      <c r="D122" s="59">
        <f t="shared" si="89"/>
        <v>5.7981378000000001</v>
      </c>
      <c r="E122" s="71"/>
      <c r="H122" s="70"/>
      <c r="I122" s="57" t="s">
        <v>138</v>
      </c>
      <c r="J122" s="400">
        <f t="shared" si="90"/>
        <v>2757.2912786000511</v>
      </c>
      <c r="K122" s="400">
        <f>IFERROR(VLOOKUP($B122,'BDGT Polizze MTD'!$A$3:$AF$175,Interprete_Date!$B$17,0),0)</f>
        <v>1489.2202422900627</v>
      </c>
      <c r="L122" s="190">
        <f>IFERROR((AI122*Kerb_Realtime!$CD$3/Kerb_Realtime!$CE$3),0)</f>
        <v>16.349407742411337</v>
      </c>
      <c r="M122" s="71"/>
      <c r="O122" s="70"/>
      <c r="P122" s="57" t="s">
        <v>138</v>
      </c>
      <c r="Q122" s="59">
        <f>IFERROR(VLOOKUP($B122,'BDGT Office'!$C$3:$F$180,3,0),0)</f>
        <v>34.799999999999997</v>
      </c>
      <c r="R122" s="112">
        <f t="shared" si="91"/>
        <v>1.1599999999999999</v>
      </c>
      <c r="S122" s="71"/>
      <c r="U122" s="70"/>
      <c r="V122" s="57" t="s">
        <v>138</v>
      </c>
      <c r="W122" s="206">
        <f t="shared" si="92"/>
        <v>593.61747298673015</v>
      </c>
      <c r="X122" s="422">
        <f>IFERROR(VLOOKUP($B122,'BDGT MW Services MTD'!$A$3:$AF$174,Interprete_Date!$B$17,0),0)</f>
        <v>389.17314481897699</v>
      </c>
      <c r="Y122" s="251">
        <f t="shared" si="93"/>
        <v>457.40687230008825</v>
      </c>
      <c r="Z122" s="422">
        <f t="shared" si="94"/>
        <v>252.96254413233507</v>
      </c>
      <c r="AA122" s="257">
        <f>Z122/Screen_Margini!$G$17</f>
        <v>14.681517361133782</v>
      </c>
      <c r="AB122" s="251">
        <f t="shared" si="95"/>
        <v>73.942897515605637</v>
      </c>
      <c r="AC122" s="251">
        <f t="shared" si="96"/>
        <v>35.025583033707925</v>
      </c>
      <c r="AD122" s="400">
        <f t="shared" si="97"/>
        <v>27.242120137328392</v>
      </c>
      <c r="AE122" s="71"/>
      <c r="AG122" s="70"/>
      <c r="AH122" s="57" t="s">
        <v>138</v>
      </c>
      <c r="AI122" s="400">
        <f>IFERROR(VLOOKUP($B122,'FCST Sales'!$A$3:$AG$180,Interprete_Date!$B$17,0),0)</f>
        <v>41504.139368949916</v>
      </c>
      <c r="AJ122" s="71"/>
    </row>
    <row r="123" spans="1:36" outlineLevel="1">
      <c r="A123" s="70"/>
      <c r="B123" s="57" t="s">
        <v>139</v>
      </c>
      <c r="C123" s="59">
        <f>IFERROR(VLOOKUP($B123,'BDGT McAfee'!$AZ$6:$BD$190,4,0),0)</f>
        <v>319.54431599999998</v>
      </c>
      <c r="D123" s="59">
        <f t="shared" si="89"/>
        <v>10.651477199999999</v>
      </c>
      <c r="E123" s="71"/>
      <c r="H123" s="70"/>
      <c r="I123" s="57" t="s">
        <v>139</v>
      </c>
      <c r="J123" s="400">
        <f t="shared" si="90"/>
        <v>5906.0300193697985</v>
      </c>
      <c r="K123" s="400">
        <f>IFERROR(VLOOKUP($B123,'BDGT Polizze MTD'!$A$3:$AF$175,Interprete_Date!$B$17,0),0)</f>
        <v>3189.862284293707</v>
      </c>
      <c r="L123" s="190">
        <f>IFERROR((AI123*Kerb_Realtime!$CD$3/Kerb_Realtime!$CE$3),0)</f>
        <v>32.682859966885317</v>
      </c>
      <c r="M123" s="71"/>
      <c r="O123" s="70"/>
      <c r="P123" s="57" t="s">
        <v>139</v>
      </c>
      <c r="Q123" s="59">
        <f>IFERROR(VLOOKUP($B123,'BDGT Office'!$C$3:$F$180,3,0),0)</f>
        <v>50.4</v>
      </c>
      <c r="R123" s="112">
        <f t="shared" si="91"/>
        <v>1.68</v>
      </c>
      <c r="S123" s="71"/>
      <c r="U123" s="70"/>
      <c r="V123" s="57" t="s">
        <v>139</v>
      </c>
      <c r="W123" s="206">
        <f t="shared" si="92"/>
        <v>1181.7976847534956</v>
      </c>
      <c r="X123" s="422">
        <f>IFERROR(VLOOKUP($B123,'BDGT MW Services MTD'!$A$3:$AF$174,Interprete_Date!$B$17,0),0)</f>
        <v>774.7816438105167</v>
      </c>
      <c r="Y123" s="251">
        <f t="shared" si="93"/>
        <v>910.62410941981466</v>
      </c>
      <c r="Z123" s="422">
        <f t="shared" si="94"/>
        <v>503.60806847683585</v>
      </c>
      <c r="AA123" s="257">
        <f>Z123/Screen_Margini!$G$17</f>
        <v>29.228558820477993</v>
      </c>
      <c r="AB123" s="251">
        <f t="shared" si="95"/>
        <v>147.20851232399818</v>
      </c>
      <c r="AC123" s="251">
        <f t="shared" si="96"/>
        <v>69.730347942946494</v>
      </c>
      <c r="AD123" s="400">
        <f t="shared" si="97"/>
        <v>54.234715066736172</v>
      </c>
      <c r="AE123" s="71"/>
      <c r="AG123" s="70"/>
      <c r="AH123" s="57" t="s">
        <v>139</v>
      </c>
      <c r="AI123" s="400">
        <f>IFERROR(VLOOKUP($B123,'FCST Sales'!$A$3:$AG$180,Interprete_Date!$B$17,0),0)</f>
        <v>82967.774515936006</v>
      </c>
      <c r="AJ123" s="71"/>
    </row>
    <row r="124" spans="1:36" outlineLevel="1">
      <c r="A124" s="70"/>
      <c r="B124" s="57" t="s">
        <v>140</v>
      </c>
      <c r="C124" s="59">
        <f>IFERROR(VLOOKUP($B124,'BDGT McAfee'!$AZ$6:$BD$190,4,0),0)</f>
        <v>636.72663599999998</v>
      </c>
      <c r="D124" s="59">
        <f t="shared" si="89"/>
        <v>21.224221199999999</v>
      </c>
      <c r="E124" s="71"/>
      <c r="H124" s="70"/>
      <c r="I124" s="57" t="s">
        <v>140</v>
      </c>
      <c r="J124" s="400">
        <f t="shared" si="90"/>
        <v>9797.8161103636594</v>
      </c>
      <c r="K124" s="400">
        <f>IFERROR(VLOOKUP($B124,'BDGT Polizze MTD'!$A$3:$AF$175,Interprete_Date!$B$17,0),0)</f>
        <v>5291.8261465642236</v>
      </c>
      <c r="L124" s="190">
        <f>IFERROR((AI124*Kerb_Realtime!$CD$3/Kerb_Realtime!$CE$3),0)</f>
        <v>58.717098983384702</v>
      </c>
      <c r="M124" s="71"/>
      <c r="O124" s="70"/>
      <c r="P124" s="57" t="s">
        <v>140</v>
      </c>
      <c r="Q124" s="59">
        <f>IFERROR(VLOOKUP($B124,'BDGT Office'!$C$3:$F$180,3,0),0)</f>
        <v>88.8</v>
      </c>
      <c r="R124" s="112">
        <f t="shared" si="91"/>
        <v>2.96</v>
      </c>
      <c r="S124" s="71"/>
      <c r="U124" s="70"/>
      <c r="V124" s="57" t="s">
        <v>140</v>
      </c>
      <c r="W124" s="206">
        <f t="shared" si="92"/>
        <v>2196.3345060852198</v>
      </c>
      <c r="X124" s="422">
        <f>IFERROR(VLOOKUP($B124,'BDGT MW Services MTD'!$A$3:$AF$174,Interprete_Date!$B$17,0),0)</f>
        <v>1439.9077616549991</v>
      </c>
      <c r="Y124" s="251">
        <f t="shared" si="93"/>
        <v>1692.3667895059702</v>
      </c>
      <c r="Z124" s="422">
        <f t="shared" si="94"/>
        <v>935.94004507574948</v>
      </c>
      <c r="AA124" s="257">
        <f>Z124/Screen_Margini!$G$17</f>
        <v>54.32037406127391</v>
      </c>
      <c r="AB124" s="251">
        <f t="shared" si="95"/>
        <v>273.58247471444986</v>
      </c>
      <c r="AC124" s="251">
        <f t="shared" si="96"/>
        <v>129.59169854894992</v>
      </c>
      <c r="AD124" s="400">
        <f t="shared" si="97"/>
        <v>100.79354331584994</v>
      </c>
      <c r="AE124" s="71"/>
      <c r="AG124" s="70"/>
      <c r="AH124" s="57" t="s">
        <v>140</v>
      </c>
      <c r="AI124" s="400">
        <f>IFERROR(VLOOKUP($B124,'FCST Sales'!$A$3:$AG$180,Interprete_Date!$B$17,0),0)</f>
        <v>149057.54984782086</v>
      </c>
      <c r="AJ124" s="71"/>
    </row>
    <row r="125" spans="1:36" outlineLevel="1">
      <c r="A125" s="70"/>
      <c r="B125" s="57" t="s">
        <v>141</v>
      </c>
      <c r="C125" s="59">
        <f>IFERROR(VLOOKUP($B125,'BDGT McAfee'!$AZ$6:$BD$190,4,0),0)</f>
        <v>295.92435599999999</v>
      </c>
      <c r="D125" s="59">
        <f t="shared" si="89"/>
        <v>9.8641451999999994</v>
      </c>
      <c r="E125" s="71"/>
      <c r="H125" s="70"/>
      <c r="I125" s="57" t="s">
        <v>141</v>
      </c>
      <c r="J125" s="400">
        <f t="shared" si="90"/>
        <v>5604.4051246454292</v>
      </c>
      <c r="K125" s="400">
        <f>IFERROR(VLOOKUP($B125,'BDGT Polizze MTD'!$A$3:$AF$175,Interprete_Date!$B$17,0),0)</f>
        <v>3026.9538885473557</v>
      </c>
      <c r="L125" s="190">
        <f>IFERROR((AI125*Kerb_Realtime!$CD$3/Kerb_Realtime!$CE$3),0)</f>
        <v>31.341239422592768</v>
      </c>
      <c r="M125" s="71"/>
      <c r="O125" s="70"/>
      <c r="P125" s="57" t="s">
        <v>141</v>
      </c>
      <c r="Q125" s="59">
        <f>IFERROR(VLOOKUP($B125,'BDGT Office'!$C$3:$F$180,3,0),0)</f>
        <v>54</v>
      </c>
      <c r="R125" s="112">
        <f t="shared" si="91"/>
        <v>1.8</v>
      </c>
      <c r="S125" s="71"/>
      <c r="U125" s="70"/>
      <c r="V125" s="57" t="s">
        <v>141</v>
      </c>
      <c r="W125" s="206">
        <f t="shared" si="92"/>
        <v>1203.557929625515</v>
      </c>
      <c r="X125" s="422">
        <f>IFERROR(VLOOKUP($B125,'BDGT MW Services MTD'!$A$3:$AF$174,Interprete_Date!$B$17,0),0)</f>
        <v>789.04756978851469</v>
      </c>
      <c r="Y125" s="251">
        <f t="shared" si="93"/>
        <v>927.391280199535</v>
      </c>
      <c r="Z125" s="422">
        <f t="shared" si="94"/>
        <v>512.88092036253454</v>
      </c>
      <c r="AA125" s="257">
        <f>Z125/Screen_Margini!$G$17</f>
        <v>29.766739429050176</v>
      </c>
      <c r="AB125" s="251">
        <f t="shared" si="95"/>
        <v>149.9190382598178</v>
      </c>
      <c r="AC125" s="251">
        <f t="shared" si="96"/>
        <v>71.014281280966316</v>
      </c>
      <c r="AD125" s="400">
        <f t="shared" si="97"/>
        <v>55.233329885196035</v>
      </c>
      <c r="AE125" s="71"/>
      <c r="AG125" s="70"/>
      <c r="AH125" s="57" t="s">
        <v>141</v>
      </c>
      <c r="AI125" s="400">
        <f>IFERROR(VLOOKUP($B125,'FCST Sales'!$A$3:$AG$180,Interprete_Date!$B$17,0),0)</f>
        <v>79561.974934210491</v>
      </c>
      <c r="AJ125" s="71"/>
    </row>
    <row r="126" spans="1:36" outlineLevel="1">
      <c r="A126" s="70"/>
      <c r="B126" s="57" t="s">
        <v>142</v>
      </c>
      <c r="C126" s="59">
        <f>IFERROR(VLOOKUP($B126,'BDGT McAfee'!$AZ$6:$BD$190,4,0),0)</f>
        <v>66.473316000000011</v>
      </c>
      <c r="D126" s="59">
        <f t="shared" si="89"/>
        <v>2.2157772000000002</v>
      </c>
      <c r="E126" s="71"/>
      <c r="H126" s="70"/>
      <c r="I126" s="57" t="s">
        <v>142</v>
      </c>
      <c r="J126" s="400">
        <f t="shared" si="90"/>
        <v>1373.8500390106151</v>
      </c>
      <c r="K126" s="400">
        <f>IFERROR(VLOOKUP($B126,'BDGT Polizze MTD'!$A$3:$AF$175,Interprete_Date!$B$17,0),0)</f>
        <v>742.0200048666569</v>
      </c>
      <c r="L126" s="190">
        <f>IFERROR((AI126*Kerb_Realtime!$CD$3/Kerb_Realtime!$CE$3),0)</f>
        <v>9.0873313565808225</v>
      </c>
      <c r="M126" s="71"/>
      <c r="O126" s="70"/>
      <c r="P126" s="57" t="s">
        <v>142</v>
      </c>
      <c r="Q126" s="59">
        <f>IFERROR(VLOOKUP($B126,'BDGT Office'!$C$3:$F$180,3,0),0)</f>
        <v>14.4</v>
      </c>
      <c r="R126" s="112">
        <f t="shared" si="91"/>
        <v>0.48000000000000004</v>
      </c>
      <c r="S126" s="71"/>
      <c r="U126" s="70"/>
      <c r="V126" s="57" t="s">
        <v>142</v>
      </c>
      <c r="W126" s="206">
        <f t="shared" si="92"/>
        <v>357.22437885155341</v>
      </c>
      <c r="X126" s="422">
        <f>IFERROR(VLOOKUP($B126,'BDGT MW Services MTD'!$A$3:$AF$174,Interprete_Date!$B$17,0),0)</f>
        <v>234.19481610638579</v>
      </c>
      <c r="Y126" s="251">
        <f t="shared" si="93"/>
        <v>275.25619321431839</v>
      </c>
      <c r="Z126" s="422">
        <f t="shared" si="94"/>
        <v>152.22663046915076</v>
      </c>
      <c r="AA126" s="257">
        <f>Z126/Screen_Margini!$G$17</f>
        <v>8.8349756511404962</v>
      </c>
      <c r="AB126" s="251">
        <f t="shared" si="95"/>
        <v>44.4970150602133</v>
      </c>
      <c r="AC126" s="251">
        <f t="shared" si="96"/>
        <v>21.07753344957472</v>
      </c>
      <c r="AD126" s="400">
        <f t="shared" si="97"/>
        <v>16.393637127447008</v>
      </c>
      <c r="AE126" s="71"/>
      <c r="AG126" s="70"/>
      <c r="AH126" s="57" t="s">
        <v>142</v>
      </c>
      <c r="AI126" s="400">
        <f>IFERROR(VLOOKUP($B126,'FCST Sales'!$A$3:$AG$180,Interprete_Date!$B$17,0),0)</f>
        <v>23068.839743777316</v>
      </c>
      <c r="AJ126" s="71"/>
    </row>
    <row r="127" spans="1:36" outlineLevel="1">
      <c r="A127" s="70"/>
      <c r="B127" s="57" t="s">
        <v>143</v>
      </c>
      <c r="C127" s="59">
        <f>IFERROR(VLOOKUP($B127,'BDGT McAfee'!$AZ$6:$BD$190,4,0),0)</f>
        <v>90.093275999999989</v>
      </c>
      <c r="D127" s="59">
        <f t="shared" si="89"/>
        <v>3.0031091999999995</v>
      </c>
      <c r="E127" s="71"/>
      <c r="H127" s="70"/>
      <c r="I127" s="57" t="s">
        <v>143</v>
      </c>
      <c r="J127" s="400">
        <f t="shared" si="90"/>
        <v>1521.1037567543362</v>
      </c>
      <c r="K127" s="400">
        <f>IFERROR(VLOOKUP($B127,'BDGT Polizze MTD'!$A$3:$AF$175,Interprete_Date!$B$17,0),0)</f>
        <v>821.5521235508163</v>
      </c>
      <c r="L127" s="190">
        <f>IFERROR((AI127*Kerb_Realtime!$CD$3/Kerb_Realtime!$CE$3),0)</f>
        <v>9.1157844739555856</v>
      </c>
      <c r="M127" s="71"/>
      <c r="O127" s="70"/>
      <c r="P127" s="57" t="s">
        <v>143</v>
      </c>
      <c r="Q127" s="59">
        <f>IFERROR(VLOOKUP($B127,'BDGT Office'!$C$3:$F$180,3,0),0)</f>
        <v>21.6</v>
      </c>
      <c r="R127" s="112">
        <f t="shared" si="91"/>
        <v>0.72000000000000008</v>
      </c>
      <c r="S127" s="71"/>
      <c r="U127" s="70"/>
      <c r="V127" s="57" t="s">
        <v>143</v>
      </c>
      <c r="W127" s="206">
        <f t="shared" si="92"/>
        <v>345.57272832245565</v>
      </c>
      <c r="X127" s="422">
        <f>IFERROR(VLOOKUP($B127,'BDGT MW Services MTD'!$A$3:$AF$174,Interprete_Date!$B$17,0),0)</f>
        <v>226.55604251044406</v>
      </c>
      <c r="Y127" s="251">
        <f t="shared" si="93"/>
        <v>266.27811344380024</v>
      </c>
      <c r="Z127" s="422">
        <f t="shared" si="94"/>
        <v>147.26142763178865</v>
      </c>
      <c r="AA127" s="257">
        <f>Z127/Screen_Margini!$G$17</f>
        <v>8.5468036930811753</v>
      </c>
      <c r="AB127" s="251">
        <f t="shared" si="95"/>
        <v>43.045648076984371</v>
      </c>
      <c r="AC127" s="251">
        <f t="shared" si="96"/>
        <v>20.390043825939966</v>
      </c>
      <c r="AD127" s="400">
        <f t="shared" si="97"/>
        <v>15.858922975731085</v>
      </c>
      <c r="AE127" s="71"/>
      <c r="AG127" s="70"/>
      <c r="AH127" s="57" t="s">
        <v>143</v>
      </c>
      <c r="AI127" s="400">
        <f>IFERROR(VLOOKUP($B127,'FCST Sales'!$A$3:$AG$180,Interprete_Date!$B$17,0),0)</f>
        <v>23141.070014598678</v>
      </c>
      <c r="AJ127" s="71"/>
    </row>
    <row r="128" spans="1:36" outlineLevel="1">
      <c r="A128" s="70"/>
      <c r="B128" s="57" t="s">
        <v>145</v>
      </c>
      <c r="C128" s="59">
        <f>IFERROR(VLOOKUP($B128,'BDGT McAfee'!$AZ$6:$BD$190,4,0),0)</f>
        <v>278.10000000000002</v>
      </c>
      <c r="D128" s="59">
        <f t="shared" si="89"/>
        <v>9.2700000000000014</v>
      </c>
      <c r="E128" s="71"/>
      <c r="H128" s="70"/>
      <c r="I128" s="57" t="s">
        <v>145</v>
      </c>
      <c r="J128" s="400">
        <f t="shared" si="90"/>
        <v>3447.6684410096636</v>
      </c>
      <c r="K128" s="400">
        <f>IFERROR(VLOOKUP($B128,'BDGT Polizze MTD'!$A$3:$AF$175,Interprete_Date!$B$17,0),0)</f>
        <v>1862.0947561488867</v>
      </c>
      <c r="L128" s="190">
        <f>IFERROR((AI128*Kerb_Realtime!$CD$3/Kerb_Realtime!$CE$3),0)</f>
        <v>18.893105165434285</v>
      </c>
      <c r="M128" s="71"/>
      <c r="O128" s="70"/>
      <c r="P128" s="57" t="s">
        <v>145</v>
      </c>
      <c r="Q128" s="59">
        <f>IFERROR(VLOOKUP($B128,'BDGT Office'!$C$3:$F$180,3,0),0)</f>
        <v>25.2</v>
      </c>
      <c r="R128" s="112">
        <f t="shared" si="91"/>
        <v>0.84</v>
      </c>
      <c r="S128" s="71"/>
      <c r="U128" s="70"/>
      <c r="V128" s="57" t="s">
        <v>145</v>
      </c>
      <c r="W128" s="206">
        <f t="shared" si="92"/>
        <v>753.79580062337152</v>
      </c>
      <c r="X128" s="422">
        <f>IFERROR(VLOOKUP($B128,'BDGT MW Services MTD'!$A$3:$AF$174,Interprete_Date!$B$17,0),0)</f>
        <v>494.18538979982787</v>
      </c>
      <c r="Y128" s="251">
        <f t="shared" si="93"/>
        <v>580.83091419343179</v>
      </c>
      <c r="Z128" s="422">
        <f t="shared" si="94"/>
        <v>321.22050336988815</v>
      </c>
      <c r="AA128" s="257">
        <f>Z128/Screen_Margini!$G$17</f>
        <v>18.643093637254101</v>
      </c>
      <c r="AB128" s="251">
        <f t="shared" si="95"/>
        <v>93.895224061967298</v>
      </c>
      <c r="AC128" s="251">
        <f t="shared" si="96"/>
        <v>44.476685081984506</v>
      </c>
      <c r="AD128" s="400">
        <f t="shared" si="97"/>
        <v>34.592977285987956</v>
      </c>
      <c r="AE128" s="71"/>
      <c r="AG128" s="70"/>
      <c r="AH128" s="57" t="s">
        <v>145</v>
      </c>
      <c r="AI128" s="400">
        <f>IFERROR(VLOOKUP($B128,'FCST Sales'!$A$3:$AG$180,Interprete_Date!$B$17,0),0)</f>
        <v>47961.496969966749</v>
      </c>
      <c r="AJ128" s="71"/>
    </row>
    <row r="129" spans="1:36" outlineLevel="1">
      <c r="A129" s="70"/>
      <c r="B129" s="57" t="s">
        <v>154</v>
      </c>
      <c r="C129" s="59">
        <f>IFERROR(VLOOKUP($B129,'BDGT McAfee'!$AZ$6:$BD$190,4,0),0)</f>
        <v>185.4</v>
      </c>
      <c r="D129" s="59">
        <f t="shared" si="89"/>
        <v>6.1800000000000006</v>
      </c>
      <c r="E129" s="71"/>
      <c r="H129" s="70"/>
      <c r="I129" s="57" t="s">
        <v>154</v>
      </c>
      <c r="J129" s="400">
        <f t="shared" si="90"/>
        <v>2920.3943913347789</v>
      </c>
      <c r="K129" s="400">
        <f>IFERROR(VLOOKUP($B129,'BDGT Polizze MTD'!$A$3:$AF$175,Interprete_Date!$B$17,0),0)</f>
        <v>1577.3126607263187</v>
      </c>
      <c r="L129" s="190">
        <f>IFERROR((AI129*Kerb_Realtime!$CD$3/Kerb_Realtime!$CE$3),0)</f>
        <v>11.401716307205371</v>
      </c>
      <c r="M129" s="71"/>
      <c r="O129" s="70"/>
      <c r="P129" s="57" t="s">
        <v>154</v>
      </c>
      <c r="Q129" s="59">
        <f>IFERROR(VLOOKUP($B129,'BDGT Office'!$C$3:$F$180,3,0),0)</f>
        <v>18</v>
      </c>
      <c r="R129" s="112">
        <f t="shared" si="91"/>
        <v>0.6</v>
      </c>
      <c r="S129" s="71"/>
      <c r="U129" s="70"/>
      <c r="V129" s="57" t="s">
        <v>154</v>
      </c>
      <c r="W129" s="206">
        <f>(Y129-Z129)+X129</f>
        <v>469.12542219320284</v>
      </c>
      <c r="X129" s="422">
        <f>IFERROR(VLOOKUP($B129,'BDGT MW Services MTD'!$A$3:$AF$174,Interprete_Date!$B$17,0),0)</f>
        <v>307.55667442009457</v>
      </c>
      <c r="Y129" s="251">
        <f>Z129*$Y$5</f>
        <v>361.48058614616974</v>
      </c>
      <c r="Z129" s="422">
        <f>X129*Z$5</f>
        <v>199.91183837306147</v>
      </c>
      <c r="AA129" s="257">
        <f>Z129/Screen_Margini!$G$17</f>
        <v>11.602544304878785</v>
      </c>
      <c r="AB129" s="251">
        <f>X129*AB$5</f>
        <v>58.435768139817966</v>
      </c>
      <c r="AC129" s="251">
        <f>X129*AC$5</f>
        <v>27.680100697808509</v>
      </c>
      <c r="AD129" s="400">
        <f>X129*AD$5</f>
        <v>21.528967209406623</v>
      </c>
      <c r="AE129" s="71"/>
      <c r="AG129" s="70"/>
      <c r="AH129" s="57" t="s">
        <v>154</v>
      </c>
      <c r="AI129" s="400">
        <f>IFERROR(VLOOKUP($B129,'FCST Sales'!$A$3:$AG$180,Interprete_Date!$B$17,0),0)</f>
        <v>28944.071254148494</v>
      </c>
      <c r="AJ129" s="71"/>
    </row>
    <row r="130" spans="1:36" outlineLevel="1">
      <c r="A130" s="74"/>
      <c r="B130" s="75"/>
      <c r="C130" s="76"/>
      <c r="D130" s="78"/>
      <c r="E130" s="77"/>
      <c r="H130" s="74"/>
      <c r="I130" s="75"/>
      <c r="J130" s="402"/>
      <c r="K130" s="402"/>
      <c r="L130" s="78"/>
      <c r="M130" s="77"/>
      <c r="O130" s="74"/>
      <c r="P130" s="75"/>
      <c r="Q130" s="76"/>
      <c r="R130" s="78"/>
      <c r="S130" s="77"/>
      <c r="U130" s="74"/>
      <c r="V130" s="75"/>
      <c r="W130" s="423"/>
      <c r="X130" s="424"/>
      <c r="Y130" s="252"/>
      <c r="Z130" s="424"/>
      <c r="AA130" s="212"/>
      <c r="AB130" s="432"/>
      <c r="AC130" s="432"/>
      <c r="AD130" s="402"/>
      <c r="AE130" s="77"/>
      <c r="AG130" s="74"/>
      <c r="AH130" s="75"/>
      <c r="AI130" s="402"/>
      <c r="AJ130" s="77"/>
    </row>
    <row r="131" spans="1:36">
      <c r="A131" s="66"/>
      <c r="B131" s="82"/>
      <c r="C131" s="83"/>
      <c r="D131" s="84"/>
      <c r="E131" s="69"/>
      <c r="H131" s="66"/>
      <c r="I131" s="82"/>
      <c r="J131" s="405"/>
      <c r="K131" s="405"/>
      <c r="L131" s="84"/>
      <c r="M131" s="69"/>
      <c r="O131" s="66"/>
      <c r="P131" s="82"/>
      <c r="Q131" s="83"/>
      <c r="R131" s="84"/>
      <c r="S131" s="69"/>
      <c r="U131" s="66"/>
      <c r="V131" s="82"/>
      <c r="W131" s="426"/>
      <c r="X131" s="427"/>
      <c r="Y131" s="254"/>
      <c r="Z131" s="427"/>
      <c r="AA131" s="214"/>
      <c r="AB131" s="433"/>
      <c r="AC131" s="433"/>
      <c r="AD131" s="405"/>
      <c r="AE131" s="69"/>
      <c r="AG131" s="66"/>
      <c r="AH131" s="82"/>
      <c r="AI131" s="405"/>
      <c r="AJ131" s="69"/>
    </row>
    <row r="132" spans="1:36" s="63" customFormat="1">
      <c r="A132" s="72"/>
      <c r="B132" s="60" t="s">
        <v>273</v>
      </c>
      <c r="C132" s="62">
        <f t="shared" ref="C132" si="98">SUM(C134:C155)</f>
        <v>3737.4081480000004</v>
      </c>
      <c r="D132" s="62">
        <f>SUM(D134:D155)</f>
        <v>124.58027160000002</v>
      </c>
      <c r="E132" s="73"/>
      <c r="H132" s="72"/>
      <c r="I132" s="60" t="s">
        <v>273</v>
      </c>
      <c r="J132" s="403">
        <f>SUM(J134:J155)</f>
        <v>55919.836614923712</v>
      </c>
      <c r="K132" s="403">
        <f>SUM(K134:K155)</f>
        <v>30202.450237603938</v>
      </c>
      <c r="L132" s="197">
        <f>SUM(L134:L155)</f>
        <v>331.19263768040815</v>
      </c>
      <c r="M132" s="73"/>
      <c r="O132" s="72"/>
      <c r="P132" s="60" t="s">
        <v>273</v>
      </c>
      <c r="Q132" s="62">
        <f t="shared" ref="Q132" si="99">SUM(Q134:Q155)</f>
        <v>491.99999999999989</v>
      </c>
      <c r="R132" s="62">
        <f>SUM(R134:R155)</f>
        <v>16.400000000000002</v>
      </c>
      <c r="S132" s="73"/>
      <c r="U132" s="72"/>
      <c r="V132" s="60" t="s">
        <v>273</v>
      </c>
      <c r="W132" s="207">
        <f>SUM(W134:W155)</f>
        <v>11527.961062584838</v>
      </c>
      <c r="X132" s="425">
        <f>SUM(X134:X155)</f>
        <v>7557.6832964570585</v>
      </c>
      <c r="Y132" s="253">
        <f>SUM(Y134:Y155)</f>
        <v>8882.7719088248723</v>
      </c>
      <c r="Z132" s="425">
        <f t="shared" ref="Z132:AD132" si="100">SUM(Z134:Z155)</f>
        <v>4912.4941426970872</v>
      </c>
      <c r="AA132" s="258">
        <f t="shared" si="100"/>
        <v>285.11283474736433</v>
      </c>
      <c r="AB132" s="253">
        <f t="shared" si="100"/>
        <v>1435.959826326841</v>
      </c>
      <c r="AC132" s="253">
        <f t="shared" si="100"/>
        <v>680.19149668113516</v>
      </c>
      <c r="AD132" s="403">
        <f t="shared" si="100"/>
        <v>529.03783075199408</v>
      </c>
      <c r="AE132" s="73"/>
      <c r="AG132" s="72"/>
      <c r="AH132" s="60" t="s">
        <v>273</v>
      </c>
      <c r="AI132" s="403">
        <f>SUM(AI134:AI155)</f>
        <v>840756.16736869304</v>
      </c>
      <c r="AJ132" s="73"/>
    </row>
    <row r="133" spans="1:36" outlineLevel="1">
      <c r="A133" s="70"/>
      <c r="B133" s="55"/>
      <c r="C133" s="56"/>
      <c r="D133" s="59"/>
      <c r="E133" s="71"/>
      <c r="H133" s="70"/>
      <c r="I133" s="55"/>
      <c r="J133" s="398"/>
      <c r="K133" s="398"/>
      <c r="L133" s="59"/>
      <c r="M133" s="71"/>
      <c r="O133" s="70"/>
      <c r="P133" s="55"/>
      <c r="Q133" s="56"/>
      <c r="R133" s="59"/>
      <c r="S133" s="71"/>
      <c r="U133" s="70"/>
      <c r="V133" s="55"/>
      <c r="W133" s="205"/>
      <c r="X133" s="421"/>
      <c r="Y133" s="251"/>
      <c r="Z133" s="421"/>
      <c r="AA133" s="213"/>
      <c r="AB133" s="431"/>
      <c r="AC133" s="431"/>
      <c r="AD133" s="398"/>
      <c r="AE133" s="71"/>
      <c r="AG133" s="70"/>
      <c r="AH133" s="55"/>
      <c r="AI133" s="398"/>
      <c r="AJ133" s="71"/>
    </row>
    <row r="134" spans="1:36" outlineLevel="1">
      <c r="A134" s="70"/>
      <c r="B134" s="351" t="s">
        <v>27</v>
      </c>
      <c r="C134" s="59">
        <f>IFERROR(VLOOKUP($B134,'BDGT McAfee'!$AZ$6:$BD$190,4,0),0)</f>
        <v>148.32</v>
      </c>
      <c r="D134" s="59">
        <f t="shared" ref="D134:D155" si="101">C134/30</f>
        <v>4.944</v>
      </c>
      <c r="E134" s="71"/>
      <c r="H134" s="70"/>
      <c r="I134" s="351" t="s">
        <v>27</v>
      </c>
      <c r="J134" s="400">
        <f t="shared" ref="J134:J155" si="102">K134*$J$5</f>
        <v>2091.7169366077887</v>
      </c>
      <c r="K134" s="400">
        <f>IFERROR(VLOOKUP($B134,'BDGT Polizze MTD'!$A$3:$AF$175,Interprete_Date!$B$17,0),0)</f>
        <v>1129.7417967095807</v>
      </c>
      <c r="L134" s="190">
        <f>IFERROR((AI134*Kerb_Realtime!$CD$3/Kerb_Realtime!$CE$3),0)</f>
        <v>12.614993525111155</v>
      </c>
      <c r="M134" s="71"/>
      <c r="O134" s="70"/>
      <c r="P134" s="351" t="s">
        <v>27</v>
      </c>
      <c r="Q134" s="59">
        <f>IFERROR(VLOOKUP($B134,'BDGT Office'!$C$3:$F$180,3,0),0)</f>
        <v>15.6</v>
      </c>
      <c r="R134" s="112">
        <f t="shared" ref="R134:R155" si="103">Q134/30</f>
        <v>0.52</v>
      </c>
      <c r="S134" s="71"/>
      <c r="U134" s="70"/>
      <c r="V134" s="351" t="s">
        <v>27</v>
      </c>
      <c r="W134" s="206">
        <f t="shared" ref="W134:W136" si="104">(Y134-Z134)+X134</f>
        <v>462.7488042445309</v>
      </c>
      <c r="X134" s="422">
        <f>IFERROR(VLOOKUP($B134,'BDGT MW Services MTD'!$A$3:$AF$174,Interprete_Date!$B$17,0),0)</f>
        <v>303.37619023065884</v>
      </c>
      <c r="Y134" s="251">
        <f t="shared" ref="Y134:Y136" si="105">Z134*$Y$5</f>
        <v>356.56713766380028</v>
      </c>
      <c r="Z134" s="422">
        <f t="shared" ref="Z134:Z136" si="106">X134*Z$5</f>
        <v>197.19452364992824</v>
      </c>
      <c r="AA134" s="257">
        <f>Z134/Screen_Margini!$G$17</f>
        <v>11.444835963431704</v>
      </c>
      <c r="AB134" s="251">
        <f t="shared" ref="AB134:AB136" si="107">X134*AB$5</f>
        <v>57.64147614382518</v>
      </c>
      <c r="AC134" s="251">
        <f t="shared" ref="AC134:AC136" si="108">X134*AC$5</f>
        <v>27.303857120759293</v>
      </c>
      <c r="AD134" s="400">
        <f t="shared" ref="AD134:AD136" si="109">X134*AD$5</f>
        <v>21.236333316146119</v>
      </c>
      <c r="AE134" s="71"/>
      <c r="AG134" s="70"/>
      <c r="AH134" s="351" t="s">
        <v>27</v>
      </c>
      <c r="AI134" s="400">
        <f>IFERROR(VLOOKUP($B134,'FCST Sales'!$A$3:$AG$180,Interprete_Date!$B$17,0),0)</f>
        <v>32024.062134460743</v>
      </c>
      <c r="AJ134" s="71"/>
    </row>
    <row r="135" spans="1:36" outlineLevel="1">
      <c r="A135" s="70"/>
      <c r="B135" s="351" t="s">
        <v>30</v>
      </c>
      <c r="C135" s="59">
        <f>IFERROR(VLOOKUP($B135,'BDGT McAfee'!$AZ$6:$BD$190,4,0),0)</f>
        <v>160.95315600000001</v>
      </c>
      <c r="D135" s="59">
        <f t="shared" si="101"/>
        <v>5.3651052000000004</v>
      </c>
      <c r="E135" s="71"/>
      <c r="H135" s="70"/>
      <c r="I135" s="351" t="s">
        <v>30</v>
      </c>
      <c r="J135" s="400">
        <f t="shared" si="102"/>
        <v>2738.9679022754381</v>
      </c>
      <c r="K135" s="400">
        <f>IFERROR(VLOOKUP($B135,'BDGT Polizze MTD'!$A$3:$AF$175,Interprete_Date!$B$17,0),0)</f>
        <v>1479.3237387390971</v>
      </c>
      <c r="L135" s="190">
        <f>IFERROR((AI135*Kerb_Realtime!$CD$3/Kerb_Realtime!$CE$3),0)</f>
        <v>16.414295798180461</v>
      </c>
      <c r="M135" s="71"/>
      <c r="O135" s="70"/>
      <c r="P135" s="351" t="s">
        <v>30</v>
      </c>
      <c r="Q135" s="59">
        <f>IFERROR(VLOOKUP($B135,'BDGT Office'!$C$3:$F$180,3,0),0)</f>
        <v>36</v>
      </c>
      <c r="R135" s="112">
        <f t="shared" si="103"/>
        <v>1.2</v>
      </c>
      <c r="S135" s="71"/>
      <c r="U135" s="70"/>
      <c r="V135" s="351" t="s">
        <v>30</v>
      </c>
      <c r="W135" s="206">
        <f t="shared" si="104"/>
        <v>695.81984049832772</v>
      </c>
      <c r="X135" s="422">
        <f>IFERROR(VLOOKUP($B135,'BDGT MW Services MTD'!$A$3:$AF$174,Interprete_Date!$B$17,0),0)</f>
        <v>456.17659162170003</v>
      </c>
      <c r="Y135" s="251">
        <f t="shared" si="105"/>
        <v>536.15803343073264</v>
      </c>
      <c r="Z135" s="422">
        <f t="shared" si="106"/>
        <v>296.51478455410501</v>
      </c>
      <c r="AA135" s="257">
        <f>Z135/Screen_Margini!$G$17</f>
        <v>17.209215586425131</v>
      </c>
      <c r="AB135" s="251">
        <f t="shared" si="107"/>
        <v>86.673552408123001</v>
      </c>
      <c r="AC135" s="251">
        <f t="shared" si="108"/>
        <v>41.055893245953001</v>
      </c>
      <c r="AD135" s="400">
        <f t="shared" si="109"/>
        <v>31.932361413519004</v>
      </c>
      <c r="AE135" s="71"/>
      <c r="AG135" s="70"/>
      <c r="AH135" s="351" t="s">
        <v>30</v>
      </c>
      <c r="AI135" s="400">
        <f>IFERROR(VLOOKUP($B135,'FCST Sales'!$A$3:$AG$180,Interprete_Date!$B$17,0),0)</f>
        <v>41668.862333380974</v>
      </c>
      <c r="AJ135" s="71"/>
    </row>
    <row r="136" spans="1:36" outlineLevel="1">
      <c r="A136" s="70"/>
      <c r="B136" s="351" t="s">
        <v>33</v>
      </c>
      <c r="C136" s="59">
        <f>IFERROR(VLOOKUP($B136,'BDGT McAfee'!$AZ$6:$BD$190,4,0),0)</f>
        <v>355.35</v>
      </c>
      <c r="D136" s="59">
        <f t="shared" si="101"/>
        <v>11.845000000000001</v>
      </c>
      <c r="E136" s="71"/>
      <c r="H136" s="70"/>
      <c r="I136" s="351" t="s">
        <v>33</v>
      </c>
      <c r="J136" s="400">
        <f t="shared" si="102"/>
        <v>5764.0042990254751</v>
      </c>
      <c r="K136" s="400">
        <f>IFERROR(VLOOKUP($B136,'BDGT Polizze MTD'!$A$3:$AF$175,Interprete_Date!$B$17,0),0)</f>
        <v>3113.1538206996897</v>
      </c>
      <c r="L136" s="190">
        <f>IFERROR((AI136*Kerb_Realtime!$CD$3/Kerb_Realtime!$CE$3),0)</f>
        <v>29.904349292723907</v>
      </c>
      <c r="M136" s="71"/>
      <c r="O136" s="70"/>
      <c r="P136" s="351" t="s">
        <v>33</v>
      </c>
      <c r="Q136" s="59">
        <f>IFERROR(VLOOKUP($B136,'BDGT Office'!$C$3:$F$180,3,0),0)</f>
        <v>60</v>
      </c>
      <c r="R136" s="112">
        <f t="shared" si="103"/>
        <v>2</v>
      </c>
      <c r="S136" s="71"/>
      <c r="U136" s="70"/>
      <c r="V136" s="351" t="s">
        <v>33</v>
      </c>
      <c r="W136" s="206">
        <f t="shared" si="104"/>
        <v>962.70684016431721</v>
      </c>
      <c r="X136" s="422">
        <f>IFERROR(VLOOKUP($B136,'BDGT MW Services MTD'!$A$3:$AF$174,Interprete_Date!$B$17,0),0)</f>
        <v>631.14659789312293</v>
      </c>
      <c r="Y136" s="251">
        <f t="shared" si="105"/>
        <v>741.80553090172418</v>
      </c>
      <c r="Z136" s="422">
        <f t="shared" si="106"/>
        <v>410.2452886305299</v>
      </c>
      <c r="AA136" s="257">
        <f>Z136/Screen_Margini!$G$17</f>
        <v>23.809941301829941</v>
      </c>
      <c r="AB136" s="251">
        <f t="shared" si="107"/>
        <v>119.91785359969336</v>
      </c>
      <c r="AC136" s="251">
        <f t="shared" si="108"/>
        <v>56.80319381038106</v>
      </c>
      <c r="AD136" s="400">
        <f t="shared" si="109"/>
        <v>44.180261852518612</v>
      </c>
      <c r="AE136" s="71"/>
      <c r="AG136" s="70"/>
      <c r="AH136" s="351" t="s">
        <v>33</v>
      </c>
      <c r="AI136" s="400">
        <f>IFERROR(VLOOKUP($B136,'FCST Sales'!$A$3:$AG$180,Interprete_Date!$B$17,0),0)</f>
        <v>75914.326704529114</v>
      </c>
      <c r="AJ136" s="71"/>
    </row>
    <row r="137" spans="1:36" outlineLevel="1">
      <c r="A137" s="70"/>
      <c r="B137" s="57" t="s">
        <v>34</v>
      </c>
      <c r="C137" s="59">
        <f>IFERROR(VLOOKUP($B137,'BDGT McAfee'!$AZ$6:$BD$190,4,0),0)</f>
        <v>215.61649200000005</v>
      </c>
      <c r="D137" s="59">
        <f t="shared" si="101"/>
        <v>7.1872164000000014</v>
      </c>
      <c r="E137" s="71"/>
      <c r="H137" s="70"/>
      <c r="I137" s="57" t="s">
        <v>34</v>
      </c>
      <c r="J137" s="400">
        <f t="shared" si="102"/>
        <v>3294.2886167666315</v>
      </c>
      <c r="K137" s="400">
        <f>IFERROR(VLOOKUP($B137,'BDGT Polizze MTD'!$A$3:$AF$175,Interprete_Date!$B$17,0),0)</f>
        <v>1779.2539112971276</v>
      </c>
      <c r="L137" s="190">
        <f>IFERROR((AI137*Kerb_Realtime!$CD$3/Kerb_Realtime!$CE$3),0)</f>
        <v>19.013339520480521</v>
      </c>
      <c r="M137" s="71"/>
      <c r="O137" s="70"/>
      <c r="P137" s="57" t="s">
        <v>34</v>
      </c>
      <c r="Q137" s="59">
        <f>IFERROR(VLOOKUP($B137,'BDGT Office'!$C$3:$F$180,3,0),0)</f>
        <v>27.6</v>
      </c>
      <c r="R137" s="112">
        <f t="shared" si="103"/>
        <v>0.92</v>
      </c>
      <c r="S137" s="71"/>
      <c r="U137" s="70"/>
      <c r="V137" s="57" t="s">
        <v>34</v>
      </c>
      <c r="W137" s="206">
        <f t="shared" ref="W137:W155" si="110">(Y137-Z137)+X137</f>
        <v>612.86404650539657</v>
      </c>
      <c r="X137" s="422">
        <f>IFERROR(VLOOKUP($B137,'BDGT MW Services MTD'!$A$3:$AF$174,Interprete_Date!$B$17,0),0)</f>
        <v>401.7911183189189</v>
      </c>
      <c r="Y137" s="251">
        <f t="shared" ref="Y137:Y155" si="111">Z137*$Y$5</f>
        <v>472.23715509377496</v>
      </c>
      <c r="Z137" s="422">
        <f t="shared" ref="Z137:Z155" si="112">X137*Z$5</f>
        <v>261.16422690729729</v>
      </c>
      <c r="AA137" s="257">
        <f>Z137/Screen_Margini!$G$17</f>
        <v>15.157529129848943</v>
      </c>
      <c r="AB137" s="251">
        <f t="shared" ref="AB137:AB155" si="113">X137*AB$5</f>
        <v>76.340312480594591</v>
      </c>
      <c r="AC137" s="251">
        <f t="shared" ref="AC137:AC155" si="114">X137*AC$5</f>
        <v>36.161200648702703</v>
      </c>
      <c r="AD137" s="400">
        <f t="shared" ref="AD137:AD155" si="115">X137*AD$5</f>
        <v>28.125378282324327</v>
      </c>
      <c r="AE137" s="71"/>
      <c r="AG137" s="70"/>
      <c r="AH137" s="57" t="s">
        <v>34</v>
      </c>
      <c r="AI137" s="400">
        <f>IFERROR(VLOOKUP($B137,'FCST Sales'!$A$3:$AG$180,Interprete_Date!$B$17,0),0)</f>
        <v>48266.720468419837</v>
      </c>
      <c r="AJ137" s="71"/>
    </row>
    <row r="138" spans="1:36" outlineLevel="1">
      <c r="A138" s="70"/>
      <c r="B138" s="57" t="s">
        <v>35</v>
      </c>
      <c r="C138" s="59">
        <f>IFERROR(VLOOKUP($B138,'BDGT McAfee'!$AZ$6:$BD$190,4,0),0)</f>
        <v>95.492124000000004</v>
      </c>
      <c r="D138" s="59">
        <f t="shared" si="101"/>
        <v>3.1830708000000003</v>
      </c>
      <c r="E138" s="71"/>
      <c r="H138" s="70"/>
      <c r="I138" s="57" t="s">
        <v>35</v>
      </c>
      <c r="J138" s="400">
        <f t="shared" si="102"/>
        <v>1675.1823903017339</v>
      </c>
      <c r="K138" s="400">
        <f>IFERROR(VLOOKUP($B138,'BDGT Polizze MTD'!$A$3:$AF$175,Interprete_Date!$B$17,0),0)</f>
        <v>904.7703971383927</v>
      </c>
      <c r="L138" s="190">
        <f>IFERROR((AI138*Kerb_Realtime!$CD$3/Kerb_Realtime!$CE$3),0)</f>
        <v>9.1031108958522129</v>
      </c>
      <c r="M138" s="71"/>
      <c r="O138" s="70"/>
      <c r="P138" s="57" t="s">
        <v>35</v>
      </c>
      <c r="Q138" s="59">
        <f>IFERROR(VLOOKUP($B138,'BDGT Office'!$C$3:$F$180,3,0),0)</f>
        <v>4.8</v>
      </c>
      <c r="R138" s="112">
        <f t="shared" si="103"/>
        <v>0.16</v>
      </c>
      <c r="S138" s="71"/>
      <c r="U138" s="70"/>
      <c r="V138" s="57" t="s">
        <v>35</v>
      </c>
      <c r="W138" s="206">
        <f t="shared" si="110"/>
        <v>291.1637159219369</v>
      </c>
      <c r="X138" s="422">
        <f>IFERROR(VLOOKUP($B138,'BDGT MW Services MTD'!$A$3:$AF$174,Interprete_Date!$B$17,0),0)</f>
        <v>190.88572041586863</v>
      </c>
      <c r="Y138" s="251">
        <f t="shared" si="111"/>
        <v>224.35371377638288</v>
      </c>
      <c r="Z138" s="422">
        <f t="shared" si="112"/>
        <v>124.07571827031461</v>
      </c>
      <c r="AA138" s="257">
        <f>Z138/Screen_Margini!$G$17</f>
        <v>7.2011444149921422</v>
      </c>
      <c r="AB138" s="251">
        <f t="shared" si="113"/>
        <v>36.268286879015044</v>
      </c>
      <c r="AC138" s="251">
        <f t="shared" si="114"/>
        <v>17.179714837428175</v>
      </c>
      <c r="AD138" s="400">
        <f t="shared" si="115"/>
        <v>13.362000429110806</v>
      </c>
      <c r="AE138" s="71"/>
      <c r="AG138" s="70"/>
      <c r="AH138" s="57" t="s">
        <v>35</v>
      </c>
      <c r="AI138" s="400">
        <f>IFERROR(VLOOKUP($B138,'FCST Sales'!$A$3:$AG$180,Interprete_Date!$B$17,0),0)</f>
        <v>23108.897231327686</v>
      </c>
      <c r="AJ138" s="71"/>
    </row>
    <row r="139" spans="1:36" outlineLevel="1">
      <c r="A139" s="70"/>
      <c r="B139" s="57" t="s">
        <v>37</v>
      </c>
      <c r="C139" s="59">
        <f>IFERROR(VLOOKUP($B139,'BDGT McAfee'!$AZ$6:$BD$190,4,0),0)</f>
        <v>138.00805199999999</v>
      </c>
      <c r="D139" s="59">
        <f t="shared" si="101"/>
        <v>4.6002684</v>
      </c>
      <c r="E139" s="71"/>
      <c r="H139" s="70"/>
      <c r="I139" s="57" t="s">
        <v>37</v>
      </c>
      <c r="J139" s="400">
        <f t="shared" si="102"/>
        <v>1775.4615562306785</v>
      </c>
      <c r="K139" s="400">
        <f>IFERROR(VLOOKUP($B139,'BDGT Polizze MTD'!$A$3:$AF$175,Interprete_Date!$B$17,0),0)</f>
        <v>958.93143733766055</v>
      </c>
      <c r="L139" s="190">
        <f>IFERROR((AI139*Kerb_Realtime!$CD$3/Kerb_Realtime!$CE$3),0)</f>
        <v>10.594475644667719</v>
      </c>
      <c r="M139" s="71"/>
      <c r="O139" s="70"/>
      <c r="P139" s="57" t="s">
        <v>37</v>
      </c>
      <c r="Q139" s="59">
        <f>IFERROR(VLOOKUP($B139,'BDGT Office'!$C$3:$F$180,3,0),0)</f>
        <v>22.8</v>
      </c>
      <c r="R139" s="112">
        <f t="shared" si="103"/>
        <v>0.76</v>
      </c>
      <c r="S139" s="71"/>
      <c r="U139" s="70"/>
      <c r="V139" s="57" t="s">
        <v>37</v>
      </c>
      <c r="W139" s="206">
        <f t="shared" si="110"/>
        <v>369.43672597050454</v>
      </c>
      <c r="X139" s="422">
        <f>IFERROR(VLOOKUP($B139,'BDGT MW Services MTD'!$A$3:$AF$174,Interprete_Date!$B$17,0),0)</f>
        <v>242.20118005317178</v>
      </c>
      <c r="Y139" s="251">
        <f t="shared" si="111"/>
        <v>284.66631295189438</v>
      </c>
      <c r="Z139" s="422">
        <f t="shared" si="112"/>
        <v>157.43076703456165</v>
      </c>
      <c r="AA139" s="257">
        <f>Z139/Screen_Margini!$G$17</f>
        <v>9.1370149178503564</v>
      </c>
      <c r="AB139" s="251">
        <f t="shared" si="113"/>
        <v>46.018224210102638</v>
      </c>
      <c r="AC139" s="251">
        <f t="shared" si="114"/>
        <v>21.798106204785459</v>
      </c>
      <c r="AD139" s="400">
        <f t="shared" si="115"/>
        <v>16.954082603722025</v>
      </c>
      <c r="AE139" s="71"/>
      <c r="AG139" s="70"/>
      <c r="AH139" s="57" t="s">
        <v>37</v>
      </c>
      <c r="AI139" s="400">
        <f>IFERROR(VLOOKUP($B139,'FCST Sales'!$A$3:$AG$180,Interprete_Date!$B$17,0),0)</f>
        <v>26894.833172249335</v>
      </c>
      <c r="AJ139" s="71"/>
    </row>
    <row r="140" spans="1:36" outlineLevel="1">
      <c r="A140" s="70"/>
      <c r="B140" s="57" t="s">
        <v>46</v>
      </c>
      <c r="C140" s="59">
        <f>IFERROR(VLOOKUP($B140,'BDGT McAfee'!$AZ$6:$BD$190,4,0),0)</f>
        <v>130.58463599999999</v>
      </c>
      <c r="D140" s="59">
        <f t="shared" si="101"/>
        <v>4.3528211999999993</v>
      </c>
      <c r="E140" s="71"/>
      <c r="H140" s="70"/>
      <c r="I140" s="57" t="s">
        <v>46</v>
      </c>
      <c r="J140" s="400">
        <f t="shared" si="102"/>
        <v>2018.5862482313084</v>
      </c>
      <c r="K140" s="400">
        <f>IFERROR(VLOOKUP($B140,'BDGT Polizze MTD'!$A$3:$AF$175,Interprete_Date!$B$17,0),0)</f>
        <v>1090.2437203517734</v>
      </c>
      <c r="L140" s="190">
        <f>IFERROR((AI140*Kerb_Realtime!$CD$3/Kerb_Realtime!$CE$3),0)</f>
        <v>12.173943913960203</v>
      </c>
      <c r="M140" s="71"/>
      <c r="O140" s="70"/>
      <c r="P140" s="57" t="s">
        <v>46</v>
      </c>
      <c r="Q140" s="59">
        <f>IFERROR(VLOOKUP($B140,'BDGT Office'!$C$3:$F$180,3,0),0)</f>
        <v>12</v>
      </c>
      <c r="R140" s="112">
        <f t="shared" si="103"/>
        <v>0.4</v>
      </c>
      <c r="S140" s="71"/>
      <c r="U140" s="70"/>
      <c r="V140" s="57" t="s">
        <v>46</v>
      </c>
      <c r="W140" s="206">
        <f t="shared" si="110"/>
        <v>397.81262819674146</v>
      </c>
      <c r="X140" s="422">
        <f>IFERROR(VLOOKUP($B140,'BDGT MW Services MTD'!$A$3:$AF$174,Interprete_Date!$B$17,0),0)</f>
        <v>260.80430346006534</v>
      </c>
      <c r="Y140" s="251">
        <f t="shared" si="111"/>
        <v>306.53112198571858</v>
      </c>
      <c r="Z140" s="422">
        <f t="shared" si="112"/>
        <v>169.52279724904247</v>
      </c>
      <c r="AA140" s="257">
        <f>Z140/Screen_Margini!$G$17</f>
        <v>9.8388158589113441</v>
      </c>
      <c r="AB140" s="251">
        <f t="shared" si="113"/>
        <v>49.552817657412419</v>
      </c>
      <c r="AC140" s="251">
        <f t="shared" si="114"/>
        <v>23.472387311405878</v>
      </c>
      <c r="AD140" s="400">
        <f t="shared" si="115"/>
        <v>18.256301242204575</v>
      </c>
      <c r="AE140" s="71"/>
      <c r="AG140" s="70"/>
      <c r="AH140" s="57" t="s">
        <v>46</v>
      </c>
      <c r="AI140" s="400">
        <f>IFERROR(VLOOKUP($B140,'FCST Sales'!$A$3:$AG$180,Interprete_Date!$B$17,0),0)</f>
        <v>30904.4261930104</v>
      </c>
      <c r="AJ140" s="71"/>
    </row>
    <row r="141" spans="1:36" outlineLevel="1">
      <c r="A141" s="70"/>
      <c r="B141" s="57" t="s">
        <v>54</v>
      </c>
      <c r="C141" s="59">
        <f>IFERROR(VLOOKUP($B141,'BDGT McAfee'!$AZ$6:$BD$190,4,0),0)</f>
        <v>221.69019600000001</v>
      </c>
      <c r="D141" s="59">
        <f t="shared" si="101"/>
        <v>7.3896732000000007</v>
      </c>
      <c r="E141" s="71"/>
      <c r="H141" s="70"/>
      <c r="I141" s="57" t="s">
        <v>54</v>
      </c>
      <c r="J141" s="400">
        <f t="shared" si="102"/>
        <v>3338.2667134039239</v>
      </c>
      <c r="K141" s="400">
        <f>IFERROR(VLOOKUP($B141,'BDGT Polizze MTD'!$A$3:$AF$175,Interprete_Date!$B$17,0),0)</f>
        <v>1803.0065964914522</v>
      </c>
      <c r="L141" s="190">
        <f>IFERROR((AI141*Kerb_Realtime!$CD$3/Kerb_Realtime!$CE$3),0)</f>
        <v>18.479296238304027</v>
      </c>
      <c r="M141" s="71"/>
      <c r="O141" s="70"/>
      <c r="P141" s="57" t="s">
        <v>54</v>
      </c>
      <c r="Q141" s="59">
        <f>IFERROR(VLOOKUP($B141,'BDGT Office'!$C$3:$F$180,3,0),0)</f>
        <v>36</v>
      </c>
      <c r="R141" s="112">
        <f t="shared" si="103"/>
        <v>1.2</v>
      </c>
      <c r="S141" s="71"/>
      <c r="U141" s="70"/>
      <c r="V141" s="57" t="s">
        <v>54</v>
      </c>
      <c r="W141" s="206">
        <f t="shared" si="110"/>
        <v>558.86775277735967</v>
      </c>
      <c r="X141" s="422">
        <f>IFERROR(VLOOKUP($B141,'BDGT MW Services MTD'!$A$3:$AF$174,Interprete_Date!$B$17,0),0)</f>
        <v>366.39137286840202</v>
      </c>
      <c r="Y141" s="251">
        <f t="shared" si="111"/>
        <v>430.63077227341898</v>
      </c>
      <c r="Z141" s="422">
        <f t="shared" si="112"/>
        <v>238.15439236446133</v>
      </c>
      <c r="AA141" s="257">
        <f>Z141/Screen_Margini!$G$17</f>
        <v>13.822077328175352</v>
      </c>
      <c r="AB141" s="251">
        <f t="shared" si="113"/>
        <v>69.614360844996384</v>
      </c>
      <c r="AC141" s="251">
        <f t="shared" si="114"/>
        <v>32.975223558156181</v>
      </c>
      <c r="AD141" s="400">
        <f t="shared" si="115"/>
        <v>25.647396100788143</v>
      </c>
      <c r="AE141" s="71"/>
      <c r="AG141" s="70"/>
      <c r="AH141" s="57" t="s">
        <v>54</v>
      </c>
      <c r="AI141" s="400">
        <f>IFERROR(VLOOKUP($B141,'FCST Sales'!$A$3:$AG$180,Interprete_Date!$B$17,0),0)</f>
        <v>46911.013450666076</v>
      </c>
      <c r="AJ141" s="71"/>
    </row>
    <row r="142" spans="1:36" outlineLevel="1">
      <c r="A142" s="70"/>
      <c r="B142" s="57" t="s">
        <v>58</v>
      </c>
      <c r="C142" s="59">
        <f>IFERROR(VLOOKUP($B142,'BDGT McAfee'!$AZ$6:$BD$190,4,0),0)</f>
        <v>182.71726200000003</v>
      </c>
      <c r="D142" s="59">
        <f t="shared" si="101"/>
        <v>6.0905754000000014</v>
      </c>
      <c r="E142" s="71"/>
      <c r="H142" s="70"/>
      <c r="I142" s="57" t="s">
        <v>58</v>
      </c>
      <c r="J142" s="400">
        <f t="shared" si="102"/>
        <v>2529.5078162052291</v>
      </c>
      <c r="K142" s="400">
        <f>IFERROR(VLOOKUP($B142,'BDGT Polizze MTD'!$A$3:$AF$175,Interprete_Date!$B$17,0),0)</f>
        <v>1366.1937975723624</v>
      </c>
      <c r="L142" s="190">
        <f>IFERROR((AI142*Kerb_Realtime!$CD$3/Kerb_Realtime!$CE$3),0)</f>
        <v>14.998760723810539</v>
      </c>
      <c r="M142" s="71"/>
      <c r="O142" s="70"/>
      <c r="P142" s="57" t="s">
        <v>58</v>
      </c>
      <c r="Q142" s="59">
        <f>IFERROR(VLOOKUP($B142,'BDGT Office'!$C$3:$F$180,3,0),0)</f>
        <v>31.2</v>
      </c>
      <c r="R142" s="112">
        <f t="shared" si="103"/>
        <v>1.04</v>
      </c>
      <c r="S142" s="71"/>
      <c r="U142" s="70"/>
      <c r="V142" s="57" t="s">
        <v>58</v>
      </c>
      <c r="W142" s="206">
        <f t="shared" si="110"/>
        <v>493.81205709151027</v>
      </c>
      <c r="X142" s="422">
        <f>IFERROR(VLOOKUP($B142,'BDGT MW Services MTD'!$A$3:$AF$174,Interprete_Date!$B$17,0),0)</f>
        <v>323.74112952050393</v>
      </c>
      <c r="Y142" s="251">
        <f t="shared" si="111"/>
        <v>380.50266175933393</v>
      </c>
      <c r="Z142" s="422">
        <f t="shared" si="112"/>
        <v>210.43173418832757</v>
      </c>
      <c r="AA142" s="257">
        <f>Z142/Screen_Margini!$G$17</f>
        <v>12.213101229734624</v>
      </c>
      <c r="AB142" s="251">
        <f t="shared" si="113"/>
        <v>61.51081460889575</v>
      </c>
      <c r="AC142" s="251">
        <f t="shared" si="114"/>
        <v>29.136701656845354</v>
      </c>
      <c r="AD142" s="400">
        <f t="shared" si="115"/>
        <v>22.661879066435276</v>
      </c>
      <c r="AE142" s="71"/>
      <c r="AG142" s="70"/>
      <c r="AH142" s="57" t="s">
        <v>58</v>
      </c>
      <c r="AI142" s="400">
        <f>IFERROR(VLOOKUP($B142,'FCST Sales'!$A$3:$AG$180,Interprete_Date!$B$17,0),0)</f>
        <v>38075.425437444756</v>
      </c>
      <c r="AJ142" s="71"/>
    </row>
    <row r="143" spans="1:36" outlineLevel="1">
      <c r="A143" s="70"/>
      <c r="B143" s="57" t="s">
        <v>59</v>
      </c>
      <c r="C143" s="59">
        <f>IFERROR(VLOOKUP($B143,'BDGT McAfee'!$AZ$6:$BD$190,4,0),0)</f>
        <v>284.28000000000003</v>
      </c>
      <c r="D143" s="59">
        <f t="shared" si="101"/>
        <v>9.4760000000000009</v>
      </c>
      <c r="E143" s="71"/>
      <c r="H143" s="70"/>
      <c r="I143" s="57" t="s">
        <v>59</v>
      </c>
      <c r="J143" s="400">
        <f t="shared" si="102"/>
        <v>2630.4720703144021</v>
      </c>
      <c r="K143" s="400">
        <f>IFERROR(VLOOKUP($B143,'BDGT Polizze MTD'!$A$3:$AF$175,Interprete_Date!$B$17,0),0)</f>
        <v>1420.7248556923587</v>
      </c>
      <c r="L143" s="190">
        <f>IFERROR((AI143*Kerb_Realtime!$CD$3/Kerb_Realtime!$CE$3),0)</f>
        <v>15.86418207615317</v>
      </c>
      <c r="M143" s="71"/>
      <c r="O143" s="70"/>
      <c r="P143" s="57" t="s">
        <v>59</v>
      </c>
      <c r="Q143" s="59">
        <f>IFERROR(VLOOKUP($B143,'BDGT Office'!$C$3:$F$180,3,0),0)</f>
        <v>42</v>
      </c>
      <c r="R143" s="112">
        <f t="shared" si="103"/>
        <v>1.4</v>
      </c>
      <c r="S143" s="71"/>
      <c r="U143" s="70"/>
      <c r="V143" s="57" t="s">
        <v>59</v>
      </c>
      <c r="W143" s="206">
        <f t="shared" si="110"/>
        <v>652.70366914181443</v>
      </c>
      <c r="X143" s="422">
        <f>IFERROR(VLOOKUP($B143,'BDGT MW Services MTD'!$A$3:$AF$174,Interprete_Date!$B$17,0),0)</f>
        <v>427.90980911790524</v>
      </c>
      <c r="Y143" s="251">
        <f t="shared" si="111"/>
        <v>502.93523595054762</v>
      </c>
      <c r="Z143" s="422">
        <f t="shared" si="112"/>
        <v>278.14137592663843</v>
      </c>
      <c r="AA143" s="257">
        <f>Z143/Screen_Margini!$G$17</f>
        <v>16.142854087442739</v>
      </c>
      <c r="AB143" s="251">
        <f t="shared" si="113"/>
        <v>81.302863732402002</v>
      </c>
      <c r="AC143" s="251">
        <f t="shared" si="114"/>
        <v>38.511882820611469</v>
      </c>
      <c r="AD143" s="400">
        <f t="shared" si="115"/>
        <v>29.95368663825337</v>
      </c>
      <c r="AE143" s="71"/>
      <c r="AG143" s="70"/>
      <c r="AH143" s="57" t="s">
        <v>59</v>
      </c>
      <c r="AI143" s="400">
        <f>IFERROR(VLOOKUP($B143,'FCST Sales'!$A$3:$AG$180,Interprete_Date!$B$17,0),0)</f>
        <v>40272.359356177403</v>
      </c>
      <c r="AJ143" s="71"/>
    </row>
    <row r="144" spans="1:36" outlineLevel="1">
      <c r="A144" s="70"/>
      <c r="B144" s="57" t="s">
        <v>64</v>
      </c>
      <c r="C144" s="59">
        <f>IFERROR(VLOOKUP($B144,'BDGT McAfee'!$AZ$6:$BD$190,4,0),0)</f>
        <v>46.058921999999995</v>
      </c>
      <c r="D144" s="59">
        <f t="shared" si="101"/>
        <v>1.5352973999999999</v>
      </c>
      <c r="E144" s="71"/>
      <c r="H144" s="70"/>
      <c r="I144" s="57" t="s">
        <v>64</v>
      </c>
      <c r="J144" s="400">
        <f t="shared" si="102"/>
        <v>1262.6716723846851</v>
      </c>
      <c r="K144" s="400">
        <f>IFERROR(VLOOKUP($B144,'BDGT Polizze MTD'!$A$3:$AF$175,Interprete_Date!$B$17,0),0)</f>
        <v>681.97227782051584</v>
      </c>
      <c r="L144" s="190">
        <f>IFERROR((AI144*Kerb_Realtime!$CD$3/Kerb_Realtime!$CE$3),0)</f>
        <v>7.8723705806172273</v>
      </c>
      <c r="M144" s="71"/>
      <c r="O144" s="70"/>
      <c r="P144" s="57" t="s">
        <v>64</v>
      </c>
      <c r="Q144" s="59">
        <f>IFERROR(VLOOKUP($B144,'BDGT Office'!$C$3:$F$180,3,0),0)</f>
        <v>1.2</v>
      </c>
      <c r="R144" s="112">
        <f t="shared" si="103"/>
        <v>0.04</v>
      </c>
      <c r="S144" s="71"/>
      <c r="U144" s="70"/>
      <c r="V144" s="57" t="s">
        <v>64</v>
      </c>
      <c r="W144" s="206">
        <f>(Y144-Z144)+X144</f>
        <v>306.20032006441738</v>
      </c>
      <c r="X144" s="422">
        <f>IFERROR(VLOOKUP($B144,'BDGT MW Services MTD'!$A$3:$AF$174,Interprete_Date!$B$17,0),0)</f>
        <v>200.74365551350681</v>
      </c>
      <c r="Y144" s="251">
        <f>Z144*$Y$5</f>
        <v>235.94004063468998</v>
      </c>
      <c r="Z144" s="422">
        <f>X144*Z$5</f>
        <v>130.48337608377943</v>
      </c>
      <c r="AA144" s="257">
        <f>Z144/Screen_Margini!$G$17</f>
        <v>7.573034015309311</v>
      </c>
      <c r="AB144" s="251">
        <f>X144*AB$5</f>
        <v>38.141294547566297</v>
      </c>
      <c r="AC144" s="251">
        <f>X144*AC$5</f>
        <v>18.066928996215612</v>
      </c>
      <c r="AD144" s="400">
        <f>X144*AD$5</f>
        <v>14.052055885945478</v>
      </c>
      <c r="AE144" s="71"/>
      <c r="AG144" s="70"/>
      <c r="AH144" s="57" t="s">
        <v>64</v>
      </c>
      <c r="AI144" s="400">
        <f>IFERROR(VLOOKUP($B144,'FCST Sales'!$A$3:$AG$180,Interprete_Date!$B$17,0),0)</f>
        <v>19984.57503108116</v>
      </c>
      <c r="AJ144" s="71"/>
    </row>
    <row r="145" spans="1:36" outlineLevel="1">
      <c r="A145" s="70"/>
      <c r="B145" s="57" t="s">
        <v>65</v>
      </c>
      <c r="C145" s="59">
        <f>IFERROR(VLOOKUP($B145,'BDGT McAfee'!$AZ$6:$BD$190,4,0),0)</f>
        <v>227.93261400000003</v>
      </c>
      <c r="D145" s="59">
        <f t="shared" si="101"/>
        <v>7.5977538000000013</v>
      </c>
      <c r="E145" s="71"/>
      <c r="H145" s="70"/>
      <c r="I145" s="57" t="s">
        <v>65</v>
      </c>
      <c r="J145" s="400">
        <f t="shared" si="102"/>
        <v>3928.7336166050745</v>
      </c>
      <c r="K145" s="400">
        <f>IFERROR(VLOOKUP($B145,'BDGT Polizze MTD'!$A$3:$AF$175,Interprete_Date!$B$17,0),0)</f>
        <v>2121.9193176370914</v>
      </c>
      <c r="L145" s="190">
        <f>IFERROR((AI145*Kerb_Realtime!$CD$3/Kerb_Realtime!$CE$3),0)</f>
        <v>27.600841733154528</v>
      </c>
      <c r="M145" s="71"/>
      <c r="O145" s="70"/>
      <c r="P145" s="57" t="s">
        <v>65</v>
      </c>
      <c r="Q145" s="59">
        <f>IFERROR(VLOOKUP($B145,'BDGT Office'!$C$3:$F$180,3,0),0)</f>
        <v>31.2</v>
      </c>
      <c r="R145" s="112">
        <f t="shared" si="103"/>
        <v>1.04</v>
      </c>
      <c r="S145" s="71"/>
      <c r="U145" s="70"/>
      <c r="V145" s="57" t="s">
        <v>65</v>
      </c>
      <c r="W145" s="206">
        <f t="shared" si="110"/>
        <v>844.76508684531325</v>
      </c>
      <c r="X145" s="422">
        <f>IFERROR(VLOOKUP($B145,'BDGT MW Services MTD'!$A$3:$AF$174,Interprete_Date!$B$17,0),0)</f>
        <v>553.82447525801842</v>
      </c>
      <c r="Y145" s="251">
        <f t="shared" si="111"/>
        <v>650.92652050500681</v>
      </c>
      <c r="Z145" s="422">
        <f t="shared" si="112"/>
        <v>359.98590891771198</v>
      </c>
      <c r="AA145" s="257">
        <f>Z145/Screen_Margini!$G$17</f>
        <v>20.892972078799303</v>
      </c>
      <c r="AB145" s="251">
        <f t="shared" si="113"/>
        <v>105.2266502990235</v>
      </c>
      <c r="AC145" s="251">
        <f t="shared" si="114"/>
        <v>49.844202773221653</v>
      </c>
      <c r="AD145" s="400">
        <f t="shared" si="115"/>
        <v>38.767713268061293</v>
      </c>
      <c r="AE145" s="71"/>
      <c r="AG145" s="70"/>
      <c r="AH145" s="57" t="s">
        <v>65</v>
      </c>
      <c r="AI145" s="400">
        <f>IFERROR(VLOOKUP($B145,'FCST Sales'!$A$3:$AG$180,Interprete_Date!$B$17,0),0)</f>
        <v>70066.708228307994</v>
      </c>
      <c r="AJ145" s="71"/>
    </row>
    <row r="146" spans="1:36" outlineLevel="1">
      <c r="A146" s="70"/>
      <c r="B146" s="57" t="s">
        <v>76</v>
      </c>
      <c r="C146" s="59">
        <f>IFERROR(VLOOKUP($B146,'BDGT McAfee'!$AZ$6:$BD$190,4,0),0)</f>
        <v>112.700952</v>
      </c>
      <c r="D146" s="59">
        <f t="shared" si="101"/>
        <v>3.7566983999999999</v>
      </c>
      <c r="E146" s="71"/>
      <c r="H146" s="70"/>
      <c r="I146" s="57" t="s">
        <v>76</v>
      </c>
      <c r="J146" s="400">
        <f t="shared" si="102"/>
        <v>1641.4949448166917</v>
      </c>
      <c r="K146" s="400">
        <f>IFERROR(VLOOKUP($B146,'BDGT Polizze MTD'!$A$3:$AF$175,Interprete_Date!$B$17,0),0)</f>
        <v>886.57571958773519</v>
      </c>
      <c r="L146" s="190">
        <f>IFERROR((AI146*Kerb_Realtime!$CD$3/Kerb_Realtime!$CE$3),0)</f>
        <v>9.8372747056944316</v>
      </c>
      <c r="M146" s="71"/>
      <c r="O146" s="70"/>
      <c r="P146" s="57" t="s">
        <v>76</v>
      </c>
      <c r="Q146" s="59">
        <f>IFERROR(VLOOKUP($B146,'BDGT Office'!$C$3:$F$180,3,0),0)</f>
        <v>4.8</v>
      </c>
      <c r="R146" s="112">
        <f t="shared" si="103"/>
        <v>0.16</v>
      </c>
      <c r="S146" s="71"/>
      <c r="U146" s="70"/>
      <c r="V146" s="57" t="s">
        <v>76</v>
      </c>
      <c r="W146" s="206">
        <f t="shared" si="110"/>
        <v>311.34684633280938</v>
      </c>
      <c r="X146" s="422">
        <f>IFERROR(VLOOKUP($B146,'BDGT MW Services MTD'!$A$3:$AF$174,Interprete_Date!$B$17,0),0)</f>
        <v>204.1176967166511</v>
      </c>
      <c r="Y146" s="251">
        <f t="shared" si="111"/>
        <v>239.90565248198152</v>
      </c>
      <c r="Z146" s="422">
        <f t="shared" si="112"/>
        <v>132.67650286582321</v>
      </c>
      <c r="AA146" s="257">
        <f>Z146/Screen_Margini!$G$17</f>
        <v>7.7003193770065703</v>
      </c>
      <c r="AB146" s="251">
        <f t="shared" si="113"/>
        <v>38.782362376163711</v>
      </c>
      <c r="AC146" s="251">
        <f t="shared" si="114"/>
        <v>18.370592704498598</v>
      </c>
      <c r="AD146" s="400">
        <f t="shared" si="115"/>
        <v>14.288238770165577</v>
      </c>
      <c r="AE146" s="71"/>
      <c r="AG146" s="70"/>
      <c r="AH146" s="57" t="s">
        <v>76</v>
      </c>
      <c r="AI146" s="400">
        <f>IFERROR(VLOOKUP($B146,'FCST Sales'!$A$3:$AG$180,Interprete_Date!$B$17,0),0)</f>
        <v>24972.62450288429</v>
      </c>
      <c r="AJ146" s="71"/>
    </row>
    <row r="147" spans="1:36" outlineLevel="1">
      <c r="A147" s="70"/>
      <c r="B147" s="57" t="s">
        <v>85</v>
      </c>
      <c r="C147" s="59">
        <f>IFERROR(VLOOKUP($B147,'BDGT McAfee'!$AZ$6:$BD$190,4,0),0)</f>
        <v>248.85314999999997</v>
      </c>
      <c r="D147" s="59">
        <f t="shared" si="101"/>
        <v>8.2951049999999995</v>
      </c>
      <c r="E147" s="71"/>
      <c r="H147" s="70"/>
      <c r="I147" s="57" t="s">
        <v>85</v>
      </c>
      <c r="J147" s="400">
        <f t="shared" si="102"/>
        <v>3583.8914150680657</v>
      </c>
      <c r="K147" s="400">
        <f>IFERROR(VLOOKUP($B147,'BDGT Polizze MTD'!$A$3:$AF$175,Interprete_Date!$B$17,0),0)</f>
        <v>1935.6691412735975</v>
      </c>
      <c r="L147" s="190">
        <f>IFERROR((AI147*Kerb_Realtime!$CD$3/Kerb_Realtime!$CE$3),0)</f>
        <v>21.614185238333071</v>
      </c>
      <c r="M147" s="71"/>
      <c r="O147" s="70"/>
      <c r="P147" s="57" t="s">
        <v>85</v>
      </c>
      <c r="Q147" s="59">
        <f>IFERROR(VLOOKUP($B147,'BDGT Office'!$C$3:$F$180,3,0),0)</f>
        <v>26.4</v>
      </c>
      <c r="R147" s="112">
        <f t="shared" si="103"/>
        <v>0.88</v>
      </c>
      <c r="S147" s="71"/>
      <c r="U147" s="70"/>
      <c r="V147" s="57" t="s">
        <v>85</v>
      </c>
      <c r="W147" s="206">
        <f t="shared" si="110"/>
        <v>809.60824815325896</v>
      </c>
      <c r="X147" s="422">
        <f>IFERROR(VLOOKUP($B147,'BDGT MW Services MTD'!$A$3:$AF$174,Interprete_Date!$B$17,0),0)</f>
        <v>530.77579812451006</v>
      </c>
      <c r="Y147" s="251">
        <f t="shared" si="111"/>
        <v>623.83671880968052</v>
      </c>
      <c r="Z147" s="422">
        <f t="shared" si="112"/>
        <v>345.00426878093157</v>
      </c>
      <c r="AA147" s="257">
        <f>Z147/Screen_Margini!$G$17</f>
        <v>20.02346307492348</v>
      </c>
      <c r="AB147" s="251">
        <f t="shared" si="113"/>
        <v>100.84740164365691</v>
      </c>
      <c r="AC147" s="251">
        <f t="shared" si="114"/>
        <v>47.769821831205903</v>
      </c>
      <c r="AD147" s="400">
        <f t="shared" si="115"/>
        <v>37.15430586871571</v>
      </c>
      <c r="AE147" s="71"/>
      <c r="AG147" s="70"/>
      <c r="AH147" s="57" t="s">
        <v>85</v>
      </c>
      <c r="AI147" s="400">
        <f>IFERROR(VLOOKUP($B147,'FCST Sales'!$A$3:$AG$180,Interprete_Date!$B$17,0),0)</f>
        <v>54869.15309788267</v>
      </c>
      <c r="AJ147" s="71"/>
    </row>
    <row r="148" spans="1:36" outlineLevel="1">
      <c r="A148" s="70"/>
      <c r="B148" s="57" t="s">
        <v>104</v>
      </c>
      <c r="C148" s="59">
        <f>IFERROR(VLOOKUP($B148,'BDGT McAfee'!$AZ$6:$BD$190,4,0),0)</f>
        <v>200.60094599999996</v>
      </c>
      <c r="D148" s="59">
        <f t="shared" si="101"/>
        <v>6.6866981999999986</v>
      </c>
      <c r="E148" s="71"/>
      <c r="H148" s="70"/>
      <c r="I148" s="57" t="s">
        <v>104</v>
      </c>
      <c r="J148" s="400">
        <f t="shared" si="102"/>
        <v>2724.9578816879398</v>
      </c>
      <c r="K148" s="400">
        <f>IFERROR(VLOOKUP($B148,'BDGT Polizze MTD'!$A$3:$AF$175,Interprete_Date!$B$17,0),0)</f>
        <v>1471.7568899205726</v>
      </c>
      <c r="L148" s="190">
        <f>IFERROR((AI148*Kerb_Realtime!$CD$3/Kerb_Realtime!$CE$3),0)</f>
        <v>16.15768396295201</v>
      </c>
      <c r="M148" s="71"/>
      <c r="O148" s="70"/>
      <c r="P148" s="57" t="s">
        <v>104</v>
      </c>
      <c r="Q148" s="59">
        <f>IFERROR(VLOOKUP($B148,'BDGT Office'!$C$3:$F$180,3,0),0)</f>
        <v>21.6</v>
      </c>
      <c r="R148" s="112">
        <f t="shared" si="103"/>
        <v>0.72000000000000008</v>
      </c>
      <c r="S148" s="71"/>
      <c r="U148" s="70"/>
      <c r="V148" s="57" t="s">
        <v>104</v>
      </c>
      <c r="W148" s="206">
        <f t="shared" si="110"/>
        <v>505.57177656655773</v>
      </c>
      <c r="X148" s="422">
        <f>IFERROR(VLOOKUP($B148,'BDGT MW Services MTD'!$A$3:$AF$174,Interprete_Date!$B$17,0),0)</f>
        <v>331.4507526676573</v>
      </c>
      <c r="Y148" s="251">
        <f t="shared" si="111"/>
        <v>389.56401313287768</v>
      </c>
      <c r="Z148" s="422">
        <f t="shared" si="112"/>
        <v>215.44298923397724</v>
      </c>
      <c r="AA148" s="257">
        <f>Z148/Screen_Margini!$G$17</f>
        <v>12.503945979917425</v>
      </c>
      <c r="AB148" s="251">
        <f t="shared" si="113"/>
        <v>62.975643006854888</v>
      </c>
      <c r="AC148" s="251">
        <f t="shared" si="114"/>
        <v>29.830567740089155</v>
      </c>
      <c r="AD148" s="400">
        <f t="shared" si="115"/>
        <v>23.201552686736012</v>
      </c>
      <c r="AE148" s="71"/>
      <c r="AG148" s="70"/>
      <c r="AH148" s="57" t="s">
        <v>104</v>
      </c>
      <c r="AI148" s="400">
        <f>IFERROR(VLOOKUP($B148,'FCST Sales'!$A$3:$AG$180,Interprete_Date!$B$17,0),0)</f>
        <v>41017.434860236739</v>
      </c>
      <c r="AJ148" s="71"/>
    </row>
    <row r="149" spans="1:36" outlineLevel="1">
      <c r="A149" s="70"/>
      <c r="B149" s="57" t="s">
        <v>108</v>
      </c>
      <c r="C149" s="59">
        <f>IFERROR(VLOOKUP($B149,'BDGT McAfee'!$AZ$6:$BD$190,4,0),0)</f>
        <v>133.45277400000001</v>
      </c>
      <c r="D149" s="59">
        <f t="shared" si="101"/>
        <v>4.4484257999999999</v>
      </c>
      <c r="E149" s="71"/>
      <c r="H149" s="70"/>
      <c r="I149" s="57" t="s">
        <v>108</v>
      </c>
      <c r="J149" s="400">
        <f t="shared" si="102"/>
        <v>2281.0823237231275</v>
      </c>
      <c r="K149" s="400">
        <f>IFERROR(VLOOKUP($B149,'BDGT Polizze MTD'!$A$3:$AF$175,Interprete_Date!$B$17,0),0)</f>
        <v>1232.0185383327721</v>
      </c>
      <c r="L149" s="190">
        <f>IFERROR((AI149*Kerb_Realtime!$CD$3/Kerb_Realtime!$CE$3),0)</f>
        <v>13.525721922379972</v>
      </c>
      <c r="M149" s="71"/>
      <c r="O149" s="70"/>
      <c r="P149" s="57" t="s">
        <v>108</v>
      </c>
      <c r="Q149" s="59">
        <f>IFERROR(VLOOKUP($B149,'BDGT Office'!$C$3:$F$180,3,0),0)</f>
        <v>20.399999999999999</v>
      </c>
      <c r="R149" s="112">
        <f t="shared" si="103"/>
        <v>0.67999999999999994</v>
      </c>
      <c r="S149" s="71"/>
      <c r="U149" s="70"/>
      <c r="V149" s="57" t="s">
        <v>108</v>
      </c>
      <c r="W149" s="206">
        <f t="shared" si="110"/>
        <v>487.84815775080153</v>
      </c>
      <c r="X149" s="422">
        <f>IFERROR(VLOOKUP($B149,'BDGT MW Services MTD'!$A$3:$AF$174,Interprete_Date!$B$17,0),0)</f>
        <v>319.83122193282867</v>
      </c>
      <c r="Y149" s="251">
        <f t="shared" si="111"/>
        <v>375.90723007431154</v>
      </c>
      <c r="Z149" s="422">
        <f t="shared" si="112"/>
        <v>207.89029425633865</v>
      </c>
      <c r="AA149" s="257">
        <f>Z149/Screen_Margini!$G$17</f>
        <v>12.065600363107292</v>
      </c>
      <c r="AB149" s="251">
        <f t="shared" si="113"/>
        <v>60.767932167237447</v>
      </c>
      <c r="AC149" s="251">
        <f t="shared" si="114"/>
        <v>28.78480997395458</v>
      </c>
      <c r="AD149" s="400">
        <f t="shared" si="115"/>
        <v>22.38818553529801</v>
      </c>
      <c r="AE149" s="71"/>
      <c r="AG149" s="70"/>
      <c r="AH149" s="57" t="s">
        <v>108</v>
      </c>
      <c r="AI149" s="400">
        <f>IFERROR(VLOOKUP($B149,'FCST Sales'!$A$3:$AG$180,Interprete_Date!$B$17,0),0)</f>
        <v>34336.011222956011</v>
      </c>
      <c r="AJ149" s="71"/>
    </row>
    <row r="150" spans="1:36" outlineLevel="1">
      <c r="A150" s="70"/>
      <c r="B150" s="57" t="s">
        <v>121</v>
      </c>
      <c r="C150" s="59">
        <f>IFERROR(VLOOKUP($B150,'BDGT McAfee'!$AZ$6:$BD$190,4,0),0)</f>
        <v>149.64931799999999</v>
      </c>
      <c r="D150" s="59">
        <f t="shared" si="101"/>
        <v>4.9883106000000002</v>
      </c>
      <c r="E150" s="71"/>
      <c r="H150" s="70"/>
      <c r="I150" s="57" t="s">
        <v>121</v>
      </c>
      <c r="J150" s="400">
        <f t="shared" si="102"/>
        <v>2073.398754347842</v>
      </c>
      <c r="K150" s="400">
        <f>IFERROR(VLOOKUP($B150,'BDGT Polizze MTD'!$A$3:$AF$175,Interprete_Date!$B$17,0),0)</f>
        <v>1119.8480984865471</v>
      </c>
      <c r="L150" s="190">
        <f>IFERROR((AI150*Kerb_Realtime!$CD$3/Kerb_Realtime!$CE$3),0)</f>
        <v>12.372314994889091</v>
      </c>
      <c r="M150" s="71"/>
      <c r="O150" s="70"/>
      <c r="P150" s="57" t="s">
        <v>121</v>
      </c>
      <c r="Q150" s="59">
        <f>IFERROR(VLOOKUP($B150,'BDGT Office'!$C$3:$F$180,3,0),0)</f>
        <v>20.399999999999999</v>
      </c>
      <c r="R150" s="112">
        <f t="shared" si="103"/>
        <v>0.67999999999999994</v>
      </c>
      <c r="S150" s="71"/>
      <c r="U150" s="70"/>
      <c r="V150" s="57" t="s">
        <v>121</v>
      </c>
      <c r="W150" s="206">
        <f t="shared" si="110"/>
        <v>514.52462571821968</v>
      </c>
      <c r="X150" s="422">
        <f>IFERROR(VLOOKUP($B150,'BDGT MW Services MTD'!$A$3:$AF$174,Interprete_Date!$B$17,0),0)</f>
        <v>337.32020331221418</v>
      </c>
      <c r="Y150" s="251">
        <f t="shared" si="111"/>
        <v>396.4625545589447</v>
      </c>
      <c r="Z150" s="422">
        <f t="shared" si="112"/>
        <v>219.25813215293923</v>
      </c>
      <c r="AA150" s="257">
        <f>Z150/Screen_Margini!$G$17</f>
        <v>12.725370409340639</v>
      </c>
      <c r="AB150" s="251">
        <f t="shared" si="113"/>
        <v>64.0908386293207</v>
      </c>
      <c r="AC150" s="251">
        <f t="shared" si="114"/>
        <v>30.358818298099276</v>
      </c>
      <c r="AD150" s="400">
        <f t="shared" si="115"/>
        <v>23.612414231854995</v>
      </c>
      <c r="AE150" s="71"/>
      <c r="AG150" s="70"/>
      <c r="AH150" s="57" t="s">
        <v>121</v>
      </c>
      <c r="AI150" s="400">
        <f>IFERROR(VLOOKUP($B150,'FCST Sales'!$A$3:$AG$180,Interprete_Date!$B$17,0),0)</f>
        <v>31408.005351311305</v>
      </c>
      <c r="AJ150" s="71"/>
    </row>
    <row r="151" spans="1:36" outlineLevel="1">
      <c r="A151" s="70"/>
      <c r="B151" s="57" t="s">
        <v>122</v>
      </c>
      <c r="C151" s="59">
        <f>IFERROR(VLOOKUP($B151,'BDGT McAfee'!$AZ$6:$BD$190,4,0),0)</f>
        <v>167.53300199999998</v>
      </c>
      <c r="D151" s="59">
        <f t="shared" si="101"/>
        <v>5.5844333999999991</v>
      </c>
      <c r="E151" s="71"/>
      <c r="H151" s="70"/>
      <c r="I151" s="57" t="s">
        <v>122</v>
      </c>
      <c r="J151" s="400">
        <f t="shared" si="102"/>
        <v>2555.3662151970061</v>
      </c>
      <c r="K151" s="400">
        <f>IFERROR(VLOOKUP($B151,'BDGT Polizze MTD'!$A$3:$AF$175,Interprete_Date!$B$17,0),0)</f>
        <v>1380.1599866038382</v>
      </c>
      <c r="L151" s="190">
        <f>IFERROR((AI151*Kerb_Realtime!$CD$3/Kerb_Realtime!$CE$3),0)</f>
        <v>15.411225715075032</v>
      </c>
      <c r="M151" s="71"/>
      <c r="O151" s="70"/>
      <c r="P151" s="57" t="s">
        <v>122</v>
      </c>
      <c r="Q151" s="59">
        <f>IFERROR(VLOOKUP($B151,'BDGT Office'!$C$3:$F$180,3,0),0)</f>
        <v>20.399999999999999</v>
      </c>
      <c r="R151" s="112">
        <f t="shared" si="103"/>
        <v>0.67999999999999994</v>
      </c>
      <c r="S151" s="71"/>
      <c r="U151" s="70"/>
      <c r="V151" s="57" t="s">
        <v>122</v>
      </c>
      <c r="W151" s="206">
        <f t="shared" si="110"/>
        <v>595.66426590923516</v>
      </c>
      <c r="X151" s="422">
        <f>IFERROR(VLOOKUP($B151,'BDGT MW Services MTD'!$A$3:$AF$174,Interprete_Date!$B$17,0),0)</f>
        <v>390.51501374078737</v>
      </c>
      <c r="Y151" s="251">
        <f t="shared" si="111"/>
        <v>458.98401109995962</v>
      </c>
      <c r="Z151" s="422">
        <f t="shared" si="112"/>
        <v>253.8347589315118</v>
      </c>
      <c r="AA151" s="257">
        <f>Z151/Screen_Margini!$G$17</f>
        <v>14.732139229919431</v>
      </c>
      <c r="AB151" s="251">
        <f t="shared" si="113"/>
        <v>74.197852610749607</v>
      </c>
      <c r="AC151" s="251">
        <f t="shared" si="114"/>
        <v>35.14635123667086</v>
      </c>
      <c r="AD151" s="400">
        <f t="shared" si="115"/>
        <v>27.336050961855118</v>
      </c>
      <c r="AE151" s="71"/>
      <c r="AG151" s="70"/>
      <c r="AH151" s="57" t="s">
        <v>122</v>
      </c>
      <c r="AI151" s="400">
        <f>IFERROR(VLOOKUP($B151,'FCST Sales'!$A$3:$AG$180,Interprete_Date!$B$17,0),0)</f>
        <v>39122.497279554758</v>
      </c>
      <c r="AJ151" s="71"/>
    </row>
    <row r="152" spans="1:36" outlineLevel="1">
      <c r="A152" s="70"/>
      <c r="B152" s="57" t="s">
        <v>127</v>
      </c>
      <c r="C152" s="59">
        <f>IFERROR(VLOOKUP($B152,'BDGT McAfee'!$AZ$6:$BD$190,4,0),0)</f>
        <v>157.916304</v>
      </c>
      <c r="D152" s="59">
        <f t="shared" si="101"/>
        <v>5.2638768000000002</v>
      </c>
      <c r="E152" s="71"/>
      <c r="H152" s="70"/>
      <c r="I152" s="57" t="s">
        <v>127</v>
      </c>
      <c r="J152" s="400">
        <f t="shared" si="102"/>
        <v>2514.6421486456838</v>
      </c>
      <c r="K152" s="400">
        <f>IFERROR(VLOOKUP($B152,'BDGT Polizze MTD'!$A$3:$AF$175,Interprete_Date!$B$17,0),0)</f>
        <v>1358.16481158287</v>
      </c>
      <c r="L152" s="190">
        <f>IFERROR((AI152*Kerb_Realtime!$CD$3/Kerb_Realtime!$CE$3),0)</f>
        <v>14.75972703091775</v>
      </c>
      <c r="M152" s="71"/>
      <c r="O152" s="70"/>
      <c r="P152" s="57" t="s">
        <v>127</v>
      </c>
      <c r="Q152" s="59">
        <f>IFERROR(VLOOKUP($B152,'BDGT Office'!$C$3:$F$180,3,0),0)</f>
        <v>14.4</v>
      </c>
      <c r="R152" s="112">
        <f t="shared" si="103"/>
        <v>0.48000000000000004</v>
      </c>
      <c r="S152" s="71"/>
      <c r="U152" s="70"/>
      <c r="V152" s="57" t="s">
        <v>127</v>
      </c>
      <c r="W152" s="206">
        <f t="shared" si="110"/>
        <v>471.05829560305642</v>
      </c>
      <c r="X152" s="422">
        <f>IFERROR(VLOOKUP($B152,'BDGT MW Services MTD'!$A$3:$AF$174,Interprete_Date!$B$17,0),0)</f>
        <v>308.82385818351207</v>
      </c>
      <c r="Y152" s="251">
        <f t="shared" si="111"/>
        <v>362.96994523882722</v>
      </c>
      <c r="Z152" s="422">
        <f t="shared" si="112"/>
        <v>200.73550781928284</v>
      </c>
      <c r="AA152" s="257">
        <f>Z152/Screen_Margini!$G$17</f>
        <v>11.650348683649613</v>
      </c>
      <c r="AB152" s="251">
        <f t="shared" si="113"/>
        <v>58.676533054867292</v>
      </c>
      <c r="AC152" s="251">
        <f t="shared" si="114"/>
        <v>27.794147236516086</v>
      </c>
      <c r="AD152" s="400">
        <f t="shared" si="115"/>
        <v>21.617670072845847</v>
      </c>
      <c r="AE152" s="71"/>
      <c r="AG152" s="70"/>
      <c r="AH152" s="57" t="s">
        <v>127</v>
      </c>
      <c r="AI152" s="400">
        <f>IFERROR(VLOOKUP($B152,'FCST Sales'!$A$3:$AG$180,Interprete_Date!$B$17,0),0)</f>
        <v>37468.621334201198</v>
      </c>
      <c r="AJ152" s="71"/>
    </row>
    <row r="153" spans="1:36" outlineLevel="1">
      <c r="A153" s="70"/>
      <c r="B153" s="57" t="s">
        <v>131</v>
      </c>
      <c r="C153" s="59">
        <f>IFERROR(VLOOKUP($B153,'BDGT McAfee'!$AZ$6:$BD$190,4,0),0)</f>
        <v>115.56909000000002</v>
      </c>
      <c r="D153" s="59">
        <f t="shared" si="101"/>
        <v>3.8523030000000005</v>
      </c>
      <c r="E153" s="71"/>
      <c r="H153" s="70"/>
      <c r="I153" s="57" t="s">
        <v>131</v>
      </c>
      <c r="J153" s="400">
        <f t="shared" si="102"/>
        <v>1611.3531133786594</v>
      </c>
      <c r="K153" s="400">
        <f>IFERROR(VLOOKUP($B153,'BDGT Polizze MTD'!$A$3:$AF$175,Interprete_Date!$B$17,0),0)</f>
        <v>870.2960374715957</v>
      </c>
      <c r="L153" s="190">
        <f>IFERROR((AI153*Kerb_Realtime!$CD$3/Kerb_Realtime!$CE$3),0)</f>
        <v>9.656643395052571</v>
      </c>
      <c r="M153" s="71"/>
      <c r="O153" s="70"/>
      <c r="P153" s="57" t="s">
        <v>131</v>
      </c>
      <c r="Q153" s="59">
        <f>IFERROR(VLOOKUP($B153,'BDGT Office'!$C$3:$F$180,3,0),0)</f>
        <v>10.8</v>
      </c>
      <c r="R153" s="112">
        <f t="shared" si="103"/>
        <v>0.36000000000000004</v>
      </c>
      <c r="S153" s="71"/>
      <c r="U153" s="70"/>
      <c r="V153" s="57" t="s">
        <v>131</v>
      </c>
      <c r="W153" s="206">
        <f t="shared" si="110"/>
        <v>313.68683828986559</v>
      </c>
      <c r="X153" s="422">
        <f>IFERROR(VLOOKUP($B153,'BDGT MW Services MTD'!$A$3:$AF$174,Interprete_Date!$B$17,0),0)</f>
        <v>205.65178570530023</v>
      </c>
      <c r="Y153" s="251">
        <f t="shared" si="111"/>
        <v>241.7087132930105</v>
      </c>
      <c r="Z153" s="422">
        <f t="shared" si="112"/>
        <v>133.67366070844514</v>
      </c>
      <c r="AA153" s="257">
        <f>Z153/Screen_Margini!$G$17</f>
        <v>7.7581927282904894</v>
      </c>
      <c r="AB153" s="251">
        <f t="shared" si="113"/>
        <v>39.073839284007043</v>
      </c>
      <c r="AC153" s="251">
        <f t="shared" si="114"/>
        <v>18.50866071347702</v>
      </c>
      <c r="AD153" s="400">
        <f t="shared" si="115"/>
        <v>14.395624999371018</v>
      </c>
      <c r="AE153" s="71"/>
      <c r="AG153" s="70"/>
      <c r="AH153" s="57" t="s">
        <v>131</v>
      </c>
      <c r="AI153" s="400">
        <f>IFERROR(VLOOKUP($B153,'FCST Sales'!$A$3:$AG$180,Interprete_Date!$B$17,0),0)</f>
        <v>24514.079018583456</v>
      </c>
      <c r="AJ153" s="71"/>
    </row>
    <row r="154" spans="1:36" outlineLevel="1">
      <c r="A154" s="70"/>
      <c r="B154" s="351" t="s">
        <v>150</v>
      </c>
      <c r="C154" s="59">
        <f>IFERROR(VLOOKUP($B154,'BDGT McAfee'!$AZ$6:$BD$190,4,0),0)</f>
        <v>102.07197000000002</v>
      </c>
      <c r="D154" s="59">
        <f t="shared" si="101"/>
        <v>3.4023990000000008</v>
      </c>
      <c r="E154" s="71"/>
      <c r="H154" s="70"/>
      <c r="I154" s="351" t="s">
        <v>150</v>
      </c>
      <c r="J154" s="400">
        <f t="shared" si="102"/>
        <v>2080.818722907617</v>
      </c>
      <c r="K154" s="400">
        <f>IFERROR(VLOOKUP($B154,'BDGT Polizze MTD'!$A$3:$AF$175,Interprete_Date!$B$17,0),0)</f>
        <v>1123.8556429422722</v>
      </c>
      <c r="L154" s="190">
        <f>IFERROR((AI154*Kerb_Realtime!$CD$3/Kerb_Realtime!$CE$3),0)</f>
        <v>12.338252736351484</v>
      </c>
      <c r="M154" s="71"/>
      <c r="O154" s="70"/>
      <c r="P154" s="351" t="s">
        <v>150</v>
      </c>
      <c r="Q154" s="59">
        <f>IFERROR(VLOOKUP($B154,'BDGT Office'!$C$3:$F$180,3,0),0)</f>
        <v>12</v>
      </c>
      <c r="R154" s="112">
        <f t="shared" si="103"/>
        <v>0.4</v>
      </c>
      <c r="S154" s="71"/>
      <c r="U154" s="70"/>
      <c r="V154" s="351" t="s">
        <v>150</v>
      </c>
      <c r="W154" s="206">
        <f>(Y154-Z154)+X154</f>
        <v>435.37201869529463</v>
      </c>
      <c r="X154" s="422">
        <f>IFERROR(VLOOKUP($B154,'BDGT MW Services MTD'!$A$3:$AF$174,Interprete_Date!$B$17,0),0)</f>
        <v>285.42808355916071</v>
      </c>
      <c r="Y154" s="251">
        <f>Z154*$Y$5</f>
        <v>335.47218944958843</v>
      </c>
      <c r="Z154" s="422">
        <f>X154*Z$5</f>
        <v>185.52825431345448</v>
      </c>
      <c r="AA154" s="257">
        <f>Z154/Screen_Margini!$G$17</f>
        <v>10.767745462185403</v>
      </c>
      <c r="AB154" s="251">
        <f>X154*AB$5</f>
        <v>54.231335876240536</v>
      </c>
      <c r="AC154" s="251">
        <f>X154*AC$5</f>
        <v>25.688527520324463</v>
      </c>
      <c r="AD154" s="400">
        <f>X154*AD$5</f>
        <v>19.979965849141252</v>
      </c>
      <c r="AE154" s="71"/>
      <c r="AG154" s="70"/>
      <c r="AH154" s="351" t="s">
        <v>150</v>
      </c>
      <c r="AI154" s="400">
        <f>IFERROR(VLOOKUP($B154,'FCST Sales'!$A$3:$AG$180,Interprete_Date!$B$17,0),0)</f>
        <v>31321.535874995123</v>
      </c>
      <c r="AJ154" s="71"/>
    </row>
    <row r="155" spans="1:36" outlineLevel="1">
      <c r="A155" s="70"/>
      <c r="B155" s="351" t="s">
        <v>156</v>
      </c>
      <c r="C155" s="59">
        <f>IFERROR(VLOOKUP($B155,'BDGT McAfee'!$AZ$6:$BD$190,4,0),0)</f>
        <v>142.057188</v>
      </c>
      <c r="D155" s="59">
        <f t="shared" si="101"/>
        <v>4.7352395999999999</v>
      </c>
      <c r="E155" s="71"/>
      <c r="H155" s="70"/>
      <c r="I155" s="351" t="s">
        <v>156</v>
      </c>
      <c r="J155" s="400">
        <f t="shared" si="102"/>
        <v>1804.9712567987049</v>
      </c>
      <c r="K155" s="400">
        <f>IFERROR(VLOOKUP($B155,'BDGT Polizze MTD'!$A$3:$AF$175,Interprete_Date!$B$17,0),0)</f>
        <v>974.86970391504451</v>
      </c>
      <c r="L155" s="190">
        <f>IFERROR((AI155*Kerb_Realtime!$CD$3/Kerb_Realtime!$CE$3),0)</f>
        <v>10.885648035747037</v>
      </c>
      <c r="M155" s="71"/>
      <c r="O155" s="70"/>
      <c r="P155" s="351" t="s">
        <v>156</v>
      </c>
      <c r="Q155" s="59">
        <f>IFERROR(VLOOKUP($B155,'BDGT Office'!$C$3:$F$180,3,0),0)</f>
        <v>20.399999999999999</v>
      </c>
      <c r="R155" s="112">
        <f t="shared" si="103"/>
        <v>0.67999999999999994</v>
      </c>
      <c r="S155" s="71"/>
      <c r="U155" s="70"/>
      <c r="V155" s="351" t="s">
        <v>156</v>
      </c>
      <c r="W155" s="206">
        <f t="shared" si="110"/>
        <v>434.37850214357326</v>
      </c>
      <c r="X155" s="422">
        <f>IFERROR(VLOOKUP($B155,'BDGT MW Services MTD'!$A$3:$AF$174,Interprete_Date!$B$17,0),0)</f>
        <v>284.77673824259227</v>
      </c>
      <c r="Y155" s="251">
        <f t="shared" si="111"/>
        <v>334.70664375866596</v>
      </c>
      <c r="Z155" s="422">
        <f t="shared" si="112"/>
        <v>185.10487985768498</v>
      </c>
      <c r="AA155" s="257">
        <f>Z155/Screen_Margini!$G$17</f>
        <v>10.743173526273068</v>
      </c>
      <c r="AB155" s="251">
        <f t="shared" si="113"/>
        <v>54.107580266092533</v>
      </c>
      <c r="AC155" s="251">
        <f t="shared" si="114"/>
        <v>25.629906441833302</v>
      </c>
      <c r="AD155" s="400">
        <f t="shared" si="115"/>
        <v>19.93437167698146</v>
      </c>
      <c r="AE155" s="71"/>
      <c r="AG155" s="70"/>
      <c r="AH155" s="351" t="s">
        <v>156</v>
      </c>
      <c r="AI155" s="400">
        <f>IFERROR(VLOOKUP($B155,'FCST Sales'!$A$3:$AG$180,Interprete_Date!$B$17,0),0)</f>
        <v>27633.995085032122</v>
      </c>
      <c r="AJ155" s="71"/>
    </row>
    <row r="156" spans="1:36" outlineLevel="1">
      <c r="A156" s="74"/>
      <c r="B156" s="75"/>
      <c r="C156" s="76"/>
      <c r="D156" s="78"/>
      <c r="E156" s="77"/>
      <c r="H156" s="74"/>
      <c r="I156" s="75"/>
      <c r="J156" s="402"/>
      <c r="K156" s="402"/>
      <c r="L156" s="78"/>
      <c r="M156" s="77"/>
      <c r="O156" s="74"/>
      <c r="P156" s="75"/>
      <c r="Q156" s="76"/>
      <c r="R156" s="78"/>
      <c r="S156" s="77"/>
      <c r="U156" s="74"/>
      <c r="V156" s="75"/>
      <c r="W156" s="423"/>
      <c r="X156" s="424"/>
      <c r="Y156" s="252"/>
      <c r="Z156" s="424"/>
      <c r="AA156" s="212"/>
      <c r="AB156" s="432"/>
      <c r="AC156" s="432"/>
      <c r="AD156" s="402"/>
      <c r="AE156" s="77"/>
      <c r="AG156" s="74"/>
      <c r="AH156" s="75"/>
      <c r="AI156" s="402"/>
      <c r="AJ156" s="77"/>
    </row>
    <row r="157" spans="1:36">
      <c r="A157" s="66"/>
      <c r="B157" s="82"/>
      <c r="C157" s="83"/>
      <c r="D157" s="84"/>
      <c r="E157" s="69"/>
      <c r="H157" s="66"/>
      <c r="I157" s="82"/>
      <c r="J157" s="405"/>
      <c r="K157" s="405"/>
      <c r="L157" s="84"/>
      <c r="M157" s="69"/>
      <c r="O157" s="66"/>
      <c r="P157" s="82"/>
      <c r="Q157" s="83"/>
      <c r="R157" s="84"/>
      <c r="S157" s="69"/>
      <c r="U157" s="66"/>
      <c r="V157" s="82"/>
      <c r="W157" s="426"/>
      <c r="X157" s="427"/>
      <c r="Y157" s="254"/>
      <c r="Z157" s="427"/>
      <c r="AA157" s="214"/>
      <c r="AB157" s="433"/>
      <c r="AC157" s="433"/>
      <c r="AD157" s="405"/>
      <c r="AE157" s="69"/>
      <c r="AG157" s="66"/>
      <c r="AH157" s="82"/>
      <c r="AI157" s="405"/>
      <c r="AJ157" s="69"/>
    </row>
    <row r="158" spans="1:36" s="63" customFormat="1">
      <c r="A158" s="87"/>
      <c r="B158" s="88" t="s">
        <v>274</v>
      </c>
      <c r="C158" s="89">
        <f>SUM(C162:C169)</f>
        <v>276.17431200000004</v>
      </c>
      <c r="D158" s="89">
        <f>SUM(D160:D169)</f>
        <v>11.927379400000001</v>
      </c>
      <c r="E158" s="90"/>
      <c r="H158" s="87"/>
      <c r="I158" s="88" t="s">
        <v>274</v>
      </c>
      <c r="J158" s="198">
        <f t="shared" ref="J158:L158" si="116">SUM(J160:J169)</f>
        <v>6683.4865305547155</v>
      </c>
      <c r="K158" s="198">
        <f t="shared" si="116"/>
        <v>3609.7685825302265</v>
      </c>
      <c r="L158" s="92">
        <f t="shared" si="116"/>
        <v>34.306200278378306</v>
      </c>
      <c r="M158" s="90"/>
      <c r="O158" s="87"/>
      <c r="P158" s="88" t="s">
        <v>274</v>
      </c>
      <c r="Q158" s="89">
        <f>SUM(Q162:Q169)</f>
        <v>62.4</v>
      </c>
      <c r="R158" s="89">
        <f>SUM(R160:R169)</f>
        <v>2.4800000000000004</v>
      </c>
      <c r="S158" s="90"/>
      <c r="U158" s="87"/>
      <c r="V158" s="88" t="s">
        <v>274</v>
      </c>
      <c r="W158" s="204">
        <f>SUM(W160:W169)</f>
        <v>1387.9906474247948</v>
      </c>
      <c r="X158" s="420">
        <f t="shared" ref="X158:AD158" si="117">SUM(X160:X169)</f>
        <v>909.96089201995278</v>
      </c>
      <c r="Y158" s="250">
        <f t="shared" si="117"/>
        <v>1069.5043352178111</v>
      </c>
      <c r="Z158" s="420">
        <f t="shared" si="117"/>
        <v>591.4745798129693</v>
      </c>
      <c r="AA158" s="256">
        <f t="shared" si="117"/>
        <v>34.328182229423639</v>
      </c>
      <c r="AB158" s="250">
        <f t="shared" si="117"/>
        <v>172.89256948379102</v>
      </c>
      <c r="AC158" s="250">
        <f t="shared" si="117"/>
        <v>81.896480281795775</v>
      </c>
      <c r="AD158" s="198">
        <f t="shared" si="117"/>
        <v>63.697262441396703</v>
      </c>
      <c r="AE158" s="90"/>
      <c r="AG158" s="87"/>
      <c r="AH158" s="88" t="s">
        <v>274</v>
      </c>
      <c r="AI158" s="198">
        <f>SUM(AI160:AI169)</f>
        <v>87088.739849540332</v>
      </c>
      <c r="AJ158" s="90"/>
    </row>
    <row r="159" spans="1:36" outlineLevel="1">
      <c r="A159" s="70"/>
      <c r="B159" s="55"/>
      <c r="C159" s="56"/>
      <c r="D159" s="59"/>
      <c r="E159" s="71"/>
      <c r="H159" s="70"/>
      <c r="I159" s="55"/>
      <c r="J159" s="398"/>
      <c r="K159" s="398"/>
      <c r="L159" s="59"/>
      <c r="M159" s="71"/>
      <c r="O159" s="70"/>
      <c r="P159" s="55"/>
      <c r="Q159" s="56"/>
      <c r="R159" s="59"/>
      <c r="S159" s="71"/>
      <c r="U159" s="70"/>
      <c r="V159" s="55"/>
      <c r="W159" s="205"/>
      <c r="X159" s="421"/>
      <c r="Y159" s="251"/>
      <c r="Z159" s="421"/>
      <c r="AA159" s="213"/>
      <c r="AB159" s="431"/>
      <c r="AC159" s="431"/>
      <c r="AD159" s="398"/>
      <c r="AE159" s="71"/>
      <c r="AG159" s="70"/>
      <c r="AH159" s="55"/>
      <c r="AI159" s="398"/>
      <c r="AJ159" s="71"/>
    </row>
    <row r="160" spans="1:36" outlineLevel="1">
      <c r="A160" s="70"/>
      <c r="B160" s="55" t="s">
        <v>38</v>
      </c>
      <c r="C160" s="59">
        <f>IFERROR(VLOOKUP($B160,'BDGT McAfee'!$AZ$6:$BD$190,4,0),0)</f>
        <v>43.022069999999999</v>
      </c>
      <c r="D160" s="59">
        <f t="shared" ref="D160:D169" si="118">C160/30</f>
        <v>1.434069</v>
      </c>
      <c r="E160" s="71"/>
      <c r="H160" s="70"/>
      <c r="I160" s="55" t="s">
        <v>38</v>
      </c>
      <c r="J160" s="400">
        <f t="shared" ref="J160:J169" si="119">K160*$J$5</f>
        <v>652.5859532210618</v>
      </c>
      <c r="K160" s="400">
        <f>IFERROR(VLOOKUP($B160,'BDGT Polizze MTD'!$A$3:$AF$175,Interprete_Date!$B$17,0),0)</f>
        <v>352.46338278210197</v>
      </c>
      <c r="L160" s="190">
        <f>IFERROR((AI160*Kerb_Realtime!$CD$3/Kerb_Realtime!$CE$3),0)</f>
        <v>3.2299092744565971</v>
      </c>
      <c r="M160" s="71"/>
      <c r="O160" s="70"/>
      <c r="P160" s="55" t="s">
        <v>38</v>
      </c>
      <c r="Q160" s="59">
        <f>IFERROR(VLOOKUP($B160,'BDGT Office'!$C$3:$F$180,3,0),0)</f>
        <v>3.6</v>
      </c>
      <c r="R160" s="112">
        <f t="shared" ref="R160:R169" si="120">Q160/30</f>
        <v>0.12000000000000001</v>
      </c>
      <c r="S160" s="71"/>
      <c r="U160" s="70"/>
      <c r="V160" s="55" t="s">
        <v>38</v>
      </c>
      <c r="W160" s="206">
        <f t="shared" ref="W160" si="121">(Y160-Z160)+X160</f>
        <v>135.90161138062919</v>
      </c>
      <c r="X160" s="422">
        <f>IFERROR(VLOOKUP($B160,'BDGT MW Services MTD'!$A$3:$AF$174,Interprete_Date!$B$17,0),0)</f>
        <v>89.096530836362746</v>
      </c>
      <c r="Y160" s="251">
        <f t="shared" ref="Y160" si="122">Z160*$Y$5</f>
        <v>104.71782558790223</v>
      </c>
      <c r="Z160" s="422">
        <f t="shared" ref="Z160" si="123">X160*Z$5</f>
        <v>57.912745043635788</v>
      </c>
      <c r="AA160" s="257">
        <f>Z160/Screen_Margini!$G$17</f>
        <v>3.3611575765313861</v>
      </c>
      <c r="AB160" s="251">
        <f t="shared" ref="AB160" si="124">X160*AB$5</f>
        <v>16.928340858908921</v>
      </c>
      <c r="AC160" s="251">
        <f t="shared" ref="AC160" si="125">X160*AC$5</f>
        <v>8.018687775272646</v>
      </c>
      <c r="AD160" s="400">
        <f t="shared" ref="AD160" si="126">X160*AD$5</f>
        <v>6.2367571585453927</v>
      </c>
      <c r="AE160" s="71"/>
      <c r="AG160" s="70"/>
      <c r="AH160" s="55" t="s">
        <v>38</v>
      </c>
      <c r="AI160" s="400">
        <f>IFERROR(VLOOKUP($B160,'FCST Sales'!$A$3:$AG$180,Interprete_Date!$B$17,0),0)</f>
        <v>8199.3554010133903</v>
      </c>
      <c r="AJ160" s="71"/>
    </row>
    <row r="161" spans="1:36" outlineLevel="1">
      <c r="A161" s="70"/>
      <c r="B161" s="55" t="s">
        <v>44</v>
      </c>
      <c r="C161" s="59">
        <f>IFERROR(VLOOKUP($B161,'BDGT McAfee'!$AZ$6:$BD$190,4,0),0)</f>
        <v>38.625</v>
      </c>
      <c r="D161" s="59">
        <f t="shared" ref="D161" si="127">C161/30</f>
        <v>1.2875000000000001</v>
      </c>
      <c r="E161" s="71"/>
      <c r="H161" s="70"/>
      <c r="I161" s="55" t="s">
        <v>44</v>
      </c>
      <c r="J161" s="400">
        <f t="shared" ref="J161" si="128">K161*$J$5</f>
        <v>1008.4100057188936</v>
      </c>
      <c r="K161" s="400">
        <f>IFERROR(VLOOKUP($B161,'BDGT Polizze MTD'!$A$3:$AF$175,Interprete_Date!$B$17,0),0)</f>
        <v>544.64488561646965</v>
      </c>
      <c r="L161" s="190">
        <f>IFERROR((AI161*Kerb_Realtime!$CD$3/Kerb_Realtime!$CE$3),0)</f>
        <v>4.3491919657328424</v>
      </c>
      <c r="M161" s="71"/>
      <c r="O161" s="70"/>
      <c r="P161" s="55" t="s">
        <v>44</v>
      </c>
      <c r="Q161" s="59">
        <f>IFERROR(VLOOKUP($B161,'BDGT Office'!$C$3:$F$180,3,0),0)</f>
        <v>8.4</v>
      </c>
      <c r="R161" s="112">
        <f t="shared" ref="R161" si="129">Q161/30</f>
        <v>0.28000000000000003</v>
      </c>
      <c r="S161" s="71"/>
      <c r="U161" s="70"/>
      <c r="V161" s="55" t="s">
        <v>44</v>
      </c>
      <c r="W161" s="206">
        <f t="shared" ref="W161" si="130">(Y161-Z161)+X161</f>
        <v>181.96577315799931</v>
      </c>
      <c r="X161" s="422">
        <f>IFERROR(VLOOKUP($B161,'BDGT MW Services MTD'!$A$3:$AF$174,Interprete_Date!$B$17,0),0)</f>
        <v>119.29600359135354</v>
      </c>
      <c r="Y161" s="251">
        <f t="shared" ref="Y161" si="131">Z161*$Y$5</f>
        <v>140.21217190102556</v>
      </c>
      <c r="Z161" s="422">
        <f t="shared" ref="Z161" si="132">X161*Z$5</f>
        <v>77.542402334379801</v>
      </c>
      <c r="AA161" s="257">
        <f>Z161/Screen_Margini!$G$17</f>
        <v>4.5004296189425306</v>
      </c>
      <c r="AB161" s="251">
        <f t="shared" ref="AB161" si="133">X161*AB$5</f>
        <v>22.666240682357174</v>
      </c>
      <c r="AC161" s="251">
        <f t="shared" ref="AC161" si="134">X161*AC$5</f>
        <v>10.736640323221819</v>
      </c>
      <c r="AD161" s="400">
        <f t="shared" ref="AD161" si="135">X161*AD$5</f>
        <v>8.3507202513947494</v>
      </c>
      <c r="AE161" s="71"/>
      <c r="AG161" s="70"/>
      <c r="AH161" s="55" t="s">
        <v>44</v>
      </c>
      <c r="AI161" s="400">
        <f>IFERROR(VLOOKUP($B161,'FCST Sales'!$A$3:$AG$180,Interprete_Date!$B$17,0),0)</f>
        <v>11040.7344615818</v>
      </c>
      <c r="AJ161" s="71"/>
    </row>
    <row r="162" spans="1:36" outlineLevel="1">
      <c r="A162" s="70"/>
      <c r="B162" s="57" t="s">
        <v>81</v>
      </c>
      <c r="C162" s="59">
        <f>IFERROR(VLOOKUP($B162,'BDGT McAfee'!$AZ$6:$BD$190,4,0),0)</f>
        <v>43.022069999999999</v>
      </c>
      <c r="D162" s="59">
        <f t="shared" si="118"/>
        <v>1.434069</v>
      </c>
      <c r="E162" s="71"/>
      <c r="H162" s="70"/>
      <c r="I162" s="57" t="s">
        <v>81</v>
      </c>
      <c r="J162" s="400">
        <f t="shared" si="119"/>
        <v>652.5859532210618</v>
      </c>
      <c r="K162" s="400">
        <f>IFERROR(VLOOKUP($B162,'BDGT Polizze MTD'!$A$3:$AF$175,Interprete_Date!$B$17,0),0)</f>
        <v>352.46338278210197</v>
      </c>
      <c r="L162" s="190">
        <f>IFERROR((AI162*Kerb_Realtime!$CD$3/Kerb_Realtime!$CE$3),0)</f>
        <v>3.4777414903475465</v>
      </c>
      <c r="M162" s="71"/>
      <c r="O162" s="70"/>
      <c r="P162" s="57" t="s">
        <v>81</v>
      </c>
      <c r="Q162" s="59">
        <f>IFERROR(VLOOKUP($B162,'BDGT Office'!$C$3:$F$180,3,0),0)</f>
        <v>3.6</v>
      </c>
      <c r="R162" s="112">
        <f t="shared" si="120"/>
        <v>0.12000000000000001</v>
      </c>
      <c r="S162" s="71"/>
      <c r="U162" s="70"/>
      <c r="V162" s="57" t="s">
        <v>81</v>
      </c>
      <c r="W162" s="206">
        <f t="shared" ref="W162:W169" si="136">(Y162-Z162)+X162</f>
        <v>135.90161138062919</v>
      </c>
      <c r="X162" s="422">
        <f>IFERROR(VLOOKUP($B162,'BDGT MW Services MTD'!$A$3:$AF$174,Interprete_Date!$B$17,0),0)</f>
        <v>89.096530836362746</v>
      </c>
      <c r="Y162" s="251">
        <f t="shared" ref="Y162:Y169" si="137">Z162*$Y$5</f>
        <v>104.71782558790223</v>
      </c>
      <c r="Z162" s="422">
        <f t="shared" ref="Z162:Z169" si="138">X162*Z$5</f>
        <v>57.912745043635788</v>
      </c>
      <c r="AA162" s="257">
        <f>Z162/Screen_Margini!$G$17</f>
        <v>3.3611575765313861</v>
      </c>
      <c r="AB162" s="251">
        <f t="shared" ref="AB162:AB169" si="139">X162*AB$5</f>
        <v>16.928340858908921</v>
      </c>
      <c r="AC162" s="251">
        <f t="shared" ref="AC162:AC169" si="140">X162*AC$5</f>
        <v>8.018687775272646</v>
      </c>
      <c r="AD162" s="400">
        <f t="shared" ref="AD162:AD169" si="141">X162*AD$5</f>
        <v>6.2367571585453927</v>
      </c>
      <c r="AE162" s="71"/>
      <c r="AG162" s="70"/>
      <c r="AH162" s="57" t="s">
        <v>81</v>
      </c>
      <c r="AI162" s="400">
        <f>IFERROR(VLOOKUP($B162,'FCST Sales'!$A$3:$AG$180,Interprete_Date!$B$17,0),0)</f>
        <v>8828.4951833536998</v>
      </c>
      <c r="AJ162" s="71"/>
    </row>
    <row r="163" spans="1:36" outlineLevel="1">
      <c r="A163" s="70"/>
      <c r="B163" s="57" t="s">
        <v>115</v>
      </c>
      <c r="C163" s="59">
        <f>IFERROR(VLOOKUP($B163,'BDGT McAfee'!$AZ$6:$BD$190,4,0),0)</f>
        <v>20.583108000000003</v>
      </c>
      <c r="D163" s="59">
        <f t="shared" si="118"/>
        <v>0.68610360000000015</v>
      </c>
      <c r="E163" s="71"/>
      <c r="H163" s="70"/>
      <c r="I163" s="57" t="s">
        <v>115</v>
      </c>
      <c r="J163" s="400">
        <f t="shared" si="119"/>
        <v>633.88772441086996</v>
      </c>
      <c r="K163" s="400">
        <f>IFERROR(VLOOKUP($B163,'BDGT Polizze MTD'!$A$3:$AF$175,Interprete_Date!$B$17,0),0)</f>
        <v>342.36442042174991</v>
      </c>
      <c r="L163" s="190">
        <f>IFERROR((AI163*Kerb_Realtime!$CD$3/Kerb_Realtime!$CE$3),0)</f>
        <v>3.2801544085906076</v>
      </c>
      <c r="M163" s="71"/>
      <c r="O163" s="70"/>
      <c r="P163" s="57" t="s">
        <v>115</v>
      </c>
      <c r="Q163" s="59">
        <f>IFERROR(VLOOKUP($B163,'BDGT Office'!$C$3:$F$180,3,0),0)</f>
        <v>2.4</v>
      </c>
      <c r="R163" s="112">
        <f t="shared" si="120"/>
        <v>0.08</v>
      </c>
      <c r="S163" s="71"/>
      <c r="U163" s="70"/>
      <c r="V163" s="57" t="s">
        <v>115</v>
      </c>
      <c r="W163" s="206">
        <f t="shared" si="136"/>
        <v>123.44620746884277</v>
      </c>
      <c r="X163" s="422">
        <f>IFERROR(VLOOKUP($B163,'BDGT MW Services MTD'!$A$3:$AF$174,Interprete_Date!$B$17,0),0)</f>
        <v>80.9308198677288</v>
      </c>
      <c r="Y163" s="251">
        <f t="shared" si="137"/>
        <v>95.120420515137695</v>
      </c>
      <c r="Z163" s="422">
        <f t="shared" si="138"/>
        <v>52.605032914023724</v>
      </c>
      <c r="AA163" s="257">
        <f>Z163/Screen_Margini!$G$17</f>
        <v>3.0531069596067164</v>
      </c>
      <c r="AB163" s="251">
        <f t="shared" si="139"/>
        <v>15.376855774868472</v>
      </c>
      <c r="AC163" s="251">
        <f t="shared" si="140"/>
        <v>7.2837737880955915</v>
      </c>
      <c r="AD163" s="400">
        <f t="shared" si="141"/>
        <v>5.6651573907410162</v>
      </c>
      <c r="AE163" s="71"/>
      <c r="AG163" s="70"/>
      <c r="AH163" s="57" t="s">
        <v>115</v>
      </c>
      <c r="AI163" s="400">
        <f>IFERROR(VLOOKUP($B163,'FCST Sales'!$A$3:$AG$180,Interprete_Date!$B$17,0),0)</f>
        <v>8326.906262950728</v>
      </c>
      <c r="AJ163" s="71"/>
    </row>
    <row r="164" spans="1:36" outlineLevel="1">
      <c r="A164" s="70"/>
      <c r="B164" s="57" t="s">
        <v>132</v>
      </c>
      <c r="C164" s="59">
        <f>IFERROR(VLOOKUP($B164,'BDGT McAfee'!$AZ$6:$BD$190,4,0),0)</f>
        <v>47.746062000000002</v>
      </c>
      <c r="D164" s="59">
        <f t="shared" si="118"/>
        <v>1.5915354000000002</v>
      </c>
      <c r="E164" s="71"/>
      <c r="H164" s="70"/>
      <c r="I164" s="57" t="s">
        <v>132</v>
      </c>
      <c r="J164" s="400">
        <f t="shared" si="119"/>
        <v>512.8072456155229</v>
      </c>
      <c r="K164" s="400">
        <f>IFERROR(VLOOKUP($B164,'BDGT Polizze MTD'!$A$3:$AF$175,Interprete_Date!$B$17,0),0)</f>
        <v>276.96853665434668</v>
      </c>
      <c r="L164" s="190">
        <f>IFERROR((AI164*Kerb_Realtime!$CD$3/Kerb_Realtime!$CE$3),0)</f>
        <v>2.9649257062929828</v>
      </c>
      <c r="M164" s="71"/>
      <c r="O164" s="70"/>
      <c r="P164" s="57" t="s">
        <v>132</v>
      </c>
      <c r="Q164" s="59">
        <f>IFERROR(VLOOKUP($B164,'BDGT Office'!$C$3:$F$180,3,0),0)</f>
        <v>7.2</v>
      </c>
      <c r="R164" s="112">
        <f t="shared" si="120"/>
        <v>0.24000000000000002</v>
      </c>
      <c r="S164" s="71"/>
      <c r="U164" s="70"/>
      <c r="V164" s="57" t="s">
        <v>132</v>
      </c>
      <c r="W164" s="206">
        <f t="shared" si="136"/>
        <v>121.97557934495184</v>
      </c>
      <c r="X164" s="422">
        <f>IFERROR(VLOOKUP($B164,'BDGT MW Services MTD'!$A$3:$AF$174,Interprete_Date!$B$17,0),0)</f>
        <v>79.966682190051884</v>
      </c>
      <c r="Y164" s="251">
        <f t="shared" si="137"/>
        <v>93.987240578433685</v>
      </c>
      <c r="Z164" s="422">
        <f t="shared" si="138"/>
        <v>51.97834342353373</v>
      </c>
      <c r="AA164" s="257">
        <f>Z164/Screen_Margini!$G$17</f>
        <v>3.0167349636409591</v>
      </c>
      <c r="AB164" s="251">
        <f t="shared" si="139"/>
        <v>15.193669616109858</v>
      </c>
      <c r="AC164" s="251">
        <f t="shared" si="140"/>
        <v>7.1970013971046694</v>
      </c>
      <c r="AD164" s="400">
        <f t="shared" si="141"/>
        <v>5.5976677533036323</v>
      </c>
      <c r="AE164" s="71"/>
      <c r="AG164" s="70"/>
      <c r="AH164" s="57" t="s">
        <v>132</v>
      </c>
      <c r="AI164" s="400">
        <f>IFERROR(VLOOKUP($B164,'FCST Sales'!$A$3:$AG$180,Interprete_Date!$B$17,0),0)</f>
        <v>7526.6756858323279</v>
      </c>
      <c r="AJ164" s="71"/>
    </row>
    <row r="165" spans="1:36" outlineLevel="1">
      <c r="A165" s="70"/>
      <c r="B165" s="57" t="s">
        <v>134</v>
      </c>
      <c r="C165" s="59">
        <f>IFERROR(VLOOKUP($B165,'BDGT McAfee'!$AZ$6:$BD$190,4,0),0)</f>
        <v>38.625</v>
      </c>
      <c r="D165" s="59">
        <f t="shared" si="118"/>
        <v>1.2875000000000001</v>
      </c>
      <c r="E165" s="71"/>
      <c r="H165" s="70"/>
      <c r="I165" s="57" t="s">
        <v>134</v>
      </c>
      <c r="J165" s="400">
        <f t="shared" si="119"/>
        <v>553.29856998130049</v>
      </c>
      <c r="K165" s="400">
        <f>IFERROR(VLOOKUP($B165,'BDGT Polizze MTD'!$A$3:$AF$175,Interprete_Date!$B$17,0),0)</f>
        <v>298.83800701123442</v>
      </c>
      <c r="L165" s="190">
        <f>IFERROR((AI165*Kerb_Realtime!$CD$3/Kerb_Realtime!$CE$3),0)</f>
        <v>2.2544991940171633</v>
      </c>
      <c r="M165" s="71"/>
      <c r="O165" s="70"/>
      <c r="P165" s="57" t="s">
        <v>134</v>
      </c>
      <c r="Q165" s="59">
        <f>IFERROR(VLOOKUP($B165,'BDGT Office'!$C$3:$F$180,3,0),0)</f>
        <v>8.4</v>
      </c>
      <c r="R165" s="112">
        <f t="shared" si="120"/>
        <v>0.28000000000000003</v>
      </c>
      <c r="S165" s="71"/>
      <c r="U165" s="70"/>
      <c r="V165" s="57" t="s">
        <v>134</v>
      </c>
      <c r="W165" s="206">
        <f t="shared" si="136"/>
        <v>91.202725437495317</v>
      </c>
      <c r="X165" s="422">
        <f>IFERROR(VLOOKUP($B165,'BDGT MW Services MTD'!$A$3:$AF$174,Interprete_Date!$B$17,0),0)</f>
        <v>59.79212723639823</v>
      </c>
      <c r="Y165" s="251">
        <f t="shared" si="137"/>
        <v>70.275480904755938</v>
      </c>
      <c r="Z165" s="422">
        <f t="shared" si="138"/>
        <v>38.86488270365885</v>
      </c>
      <c r="AA165" s="257">
        <f>Z165/Screen_Margini!$G$17</f>
        <v>2.2556519270840889</v>
      </c>
      <c r="AB165" s="251">
        <f t="shared" si="139"/>
        <v>11.360504174915663</v>
      </c>
      <c r="AC165" s="251">
        <f t="shared" si="140"/>
        <v>5.3812914512758407</v>
      </c>
      <c r="AD165" s="400">
        <f t="shared" si="141"/>
        <v>4.1854489065478768</v>
      </c>
      <c r="AE165" s="71"/>
      <c r="AG165" s="70"/>
      <c r="AH165" s="57" t="s">
        <v>134</v>
      </c>
      <c r="AI165" s="400">
        <f>IFERROR(VLOOKUP($B165,'FCST Sales'!$A$3:$AG$180,Interprete_Date!$B$17,0),0)</f>
        <v>5723.2072396692847</v>
      </c>
      <c r="AJ165" s="71"/>
    </row>
    <row r="166" spans="1:36" outlineLevel="1">
      <c r="A166" s="70"/>
      <c r="B166" s="57" t="s">
        <v>144</v>
      </c>
      <c r="C166" s="59">
        <f>IFERROR(VLOOKUP($B166,'BDGT McAfee'!$AZ$6:$BD$190,4,0),0)</f>
        <v>0</v>
      </c>
      <c r="D166" s="59">
        <f t="shared" si="118"/>
        <v>0</v>
      </c>
      <c r="E166" s="71"/>
      <c r="H166" s="70"/>
      <c r="I166" s="57" t="s">
        <v>144</v>
      </c>
      <c r="J166" s="400">
        <f t="shared" si="119"/>
        <v>817.91719225199529</v>
      </c>
      <c r="K166" s="400">
        <f>IFERROR(VLOOKUP($B166,'BDGT Polizze MTD'!$A$3:$AF$175,Interprete_Date!$B$17,0),0)</f>
        <v>441.75921806751029</v>
      </c>
      <c r="L166" s="190">
        <f>IFERROR((AI166*Kerb_Realtime!$CD$3/Kerb_Realtime!$CE$3),0)</f>
        <v>4.7408858259822937</v>
      </c>
      <c r="M166" s="71"/>
      <c r="O166" s="70"/>
      <c r="P166" s="57" t="s">
        <v>144</v>
      </c>
      <c r="Q166" s="59">
        <f>IFERROR(VLOOKUP($B166,'BDGT Office'!$C$3:$F$180,3,0),0)</f>
        <v>12</v>
      </c>
      <c r="R166" s="112">
        <f t="shared" si="120"/>
        <v>0.4</v>
      </c>
      <c r="S166" s="71"/>
      <c r="U166" s="70"/>
      <c r="V166" s="57" t="s">
        <v>144</v>
      </c>
      <c r="W166" s="206">
        <f t="shared" si="136"/>
        <v>185.2179213237203</v>
      </c>
      <c r="X166" s="422">
        <f>IFERROR(VLOOKUP($B166,'BDGT MW Services MTD'!$A$3:$AF$174,Interprete_Date!$B$17,0),0)</f>
        <v>121.42809839426242</v>
      </c>
      <c r="Y166" s="251">
        <f t="shared" si="137"/>
        <v>142.71808688572844</v>
      </c>
      <c r="Z166" s="422">
        <f t="shared" si="138"/>
        <v>78.92826395627057</v>
      </c>
      <c r="AA166" s="257">
        <f>Z166/Screen_Margini!$G$17</f>
        <v>4.5808626788317222</v>
      </c>
      <c r="AB166" s="251">
        <f t="shared" si="139"/>
        <v>23.071338694909858</v>
      </c>
      <c r="AC166" s="251">
        <f t="shared" si="140"/>
        <v>10.928528855483618</v>
      </c>
      <c r="AD166" s="400">
        <f t="shared" si="141"/>
        <v>8.4999668875983705</v>
      </c>
      <c r="AE166" s="71"/>
      <c r="AG166" s="70"/>
      <c r="AH166" s="57" t="s">
        <v>144</v>
      </c>
      <c r="AI166" s="400">
        <f>IFERROR(VLOOKUP($B166,'FCST Sales'!$A$3:$AG$180,Interprete_Date!$B$17,0),0)</f>
        <v>12035.077303957907</v>
      </c>
      <c r="AJ166" s="71"/>
    </row>
    <row r="167" spans="1:36" outlineLevel="1">
      <c r="A167" s="70"/>
      <c r="B167" s="57" t="s">
        <v>146</v>
      </c>
      <c r="C167" s="59">
        <f>IFERROR(VLOOKUP($B167,'BDGT McAfee'!$AZ$6:$BD$190,4,0),0)</f>
        <v>60.062184000000002</v>
      </c>
      <c r="D167" s="59">
        <f t="shared" si="118"/>
        <v>2.0020728000000001</v>
      </c>
      <c r="E167" s="71"/>
      <c r="H167" s="70"/>
      <c r="I167" s="57" t="s">
        <v>146</v>
      </c>
      <c r="J167" s="400">
        <f t="shared" si="119"/>
        <v>728.26542376899818</v>
      </c>
      <c r="K167" s="400">
        <f>IFERROR(VLOOKUP($B167,'BDGT Polizze MTD'!$A$3:$AF$175,Interprete_Date!$B$17,0),0)</f>
        <v>393.33806306724182</v>
      </c>
      <c r="L167" s="190">
        <f>IFERROR((AI167*Kerb_Realtime!$CD$3/Kerb_Realtime!$CE$3),0)</f>
        <v>4.3182641193935014</v>
      </c>
      <c r="M167" s="71"/>
      <c r="O167" s="70"/>
      <c r="P167" s="57" t="s">
        <v>146</v>
      </c>
      <c r="Q167" s="59">
        <f>IFERROR(VLOOKUP($B167,'BDGT Office'!$C$3:$F$180,3,0),0)</f>
        <v>12</v>
      </c>
      <c r="R167" s="112">
        <f t="shared" si="120"/>
        <v>0.4</v>
      </c>
      <c r="S167" s="71"/>
      <c r="U167" s="70"/>
      <c r="V167" s="57" t="s">
        <v>146</v>
      </c>
      <c r="W167" s="206">
        <f t="shared" si="136"/>
        <v>179.60138064663317</v>
      </c>
      <c r="X167" s="422">
        <f>IFERROR(VLOOKUP($B167,'BDGT MW Services MTD'!$A$3:$AF$174,Interprete_Date!$B$17,0),0)</f>
        <v>117.74591770084713</v>
      </c>
      <c r="Y167" s="251">
        <f t="shared" si="137"/>
        <v>138.39030945133666</v>
      </c>
      <c r="Z167" s="422">
        <f t="shared" si="138"/>
        <v>76.534846505550632</v>
      </c>
      <c r="AA167" s="257">
        <f>Z167/Screen_Margini!$G$17</f>
        <v>4.4419527861608028</v>
      </c>
      <c r="AB167" s="251">
        <f t="shared" si="139"/>
        <v>22.371724363160954</v>
      </c>
      <c r="AC167" s="251">
        <f t="shared" si="140"/>
        <v>10.597132593076241</v>
      </c>
      <c r="AD167" s="400">
        <f t="shared" si="141"/>
        <v>8.2422142390592992</v>
      </c>
      <c r="AE167" s="71"/>
      <c r="AG167" s="70"/>
      <c r="AH167" s="57" t="s">
        <v>146</v>
      </c>
      <c r="AI167" s="400">
        <f>IFERROR(VLOOKUP($B167,'FCST Sales'!$A$3:$AG$180,Interprete_Date!$B$17,0),0)</f>
        <v>10962.221914517504</v>
      </c>
      <c r="AJ167" s="71"/>
    </row>
    <row r="168" spans="1:36" outlineLevel="1">
      <c r="A168" s="70"/>
      <c r="B168" s="57" t="s">
        <v>164</v>
      </c>
      <c r="C168" s="59">
        <f>IFERROR(VLOOKUP($B168,'BDGT McAfee'!$AZ$6:$BD$190,4,0),0)</f>
        <v>41.166216000000006</v>
      </c>
      <c r="D168" s="59">
        <f t="shared" si="118"/>
        <v>1.3722072000000003</v>
      </c>
      <c r="E168" s="71"/>
      <c r="H168" s="70"/>
      <c r="I168" s="57" t="s">
        <v>164</v>
      </c>
      <c r="J168" s="400">
        <f t="shared" si="119"/>
        <v>570.42989238371013</v>
      </c>
      <c r="K168" s="400">
        <f>IFERROR(VLOOKUP($B168,'BDGT Polizze MTD'!$A$3:$AF$175,Interprete_Date!$B$17,0),0)</f>
        <v>308.09067911623555</v>
      </c>
      <c r="L168" s="190">
        <f>IFERROR((AI168*Kerb_Realtime!$CD$3/Kerb_Realtime!$CE$3),0)</f>
        <v>3.4038495011458276</v>
      </c>
      <c r="M168" s="71"/>
      <c r="O168" s="70"/>
      <c r="P168" s="57" t="s">
        <v>164</v>
      </c>
      <c r="Q168" s="59">
        <f>IFERROR(VLOOKUP($B168,'BDGT Office'!$C$3:$F$180,3,0),0)</f>
        <v>8.4</v>
      </c>
      <c r="R168" s="112">
        <f t="shared" si="120"/>
        <v>0.28000000000000003</v>
      </c>
      <c r="S168" s="71"/>
      <c r="U168" s="70"/>
      <c r="V168" s="57" t="s">
        <v>164</v>
      </c>
      <c r="W168" s="206">
        <f t="shared" si="136"/>
        <v>141.57511184639833</v>
      </c>
      <c r="X168" s="422">
        <f>IFERROR(VLOOKUP($B168,'BDGT MW Services MTD'!$A$3:$AF$174,Interprete_Date!$B$17,0),0)</f>
        <v>92.816054130187126</v>
      </c>
      <c r="Y168" s="251">
        <f t="shared" si="137"/>
        <v>109.08949290083284</v>
      </c>
      <c r="Z168" s="422">
        <f t="shared" si="138"/>
        <v>60.330435184621635</v>
      </c>
      <c r="AA168" s="257">
        <f>Z168/Screen_Margini!$G$17</f>
        <v>3.5014762150099612</v>
      </c>
      <c r="AB168" s="251">
        <f t="shared" si="139"/>
        <v>17.635050284735556</v>
      </c>
      <c r="AC168" s="251">
        <f t="shared" si="140"/>
        <v>8.3534448717168406</v>
      </c>
      <c r="AD168" s="400">
        <f t="shared" si="141"/>
        <v>6.4971237891130995</v>
      </c>
      <c r="AE168" s="71"/>
      <c r="AG168" s="70"/>
      <c r="AH168" s="57" t="s">
        <v>164</v>
      </c>
      <c r="AI168" s="400">
        <f>IFERROR(VLOOKUP($B168,'FCST Sales'!$A$3:$AG$180,Interprete_Date!$B$17,0),0)</f>
        <v>8640.9150907659077</v>
      </c>
      <c r="AJ168" s="71"/>
    </row>
    <row r="169" spans="1:36" outlineLevel="1">
      <c r="A169" s="70"/>
      <c r="B169" s="57" t="s">
        <v>172</v>
      </c>
      <c r="C169" s="59">
        <f>IFERROR(VLOOKUP($B169,'BDGT McAfee'!$AZ$6:$BD$190,4,0),0)</f>
        <v>24.969671999999999</v>
      </c>
      <c r="D169" s="59">
        <f t="shared" si="118"/>
        <v>0.83232240000000002</v>
      </c>
      <c r="E169" s="71"/>
      <c r="H169" s="70"/>
      <c r="I169" s="57" t="s">
        <v>172</v>
      </c>
      <c r="J169" s="400">
        <f t="shared" si="119"/>
        <v>553.29856998130049</v>
      </c>
      <c r="K169" s="400">
        <f>IFERROR(VLOOKUP($B169,'BDGT Polizze MTD'!$A$3:$AF$175,Interprete_Date!$B$17,0),0)</f>
        <v>298.83800701123442</v>
      </c>
      <c r="L169" s="190">
        <f>IFERROR((AI169*Kerb_Realtime!$CD$3/Kerb_Realtime!$CE$3),0)</f>
        <v>2.2867787924189447</v>
      </c>
      <c r="M169" s="71"/>
      <c r="O169" s="70"/>
      <c r="P169" s="57" t="s">
        <v>172</v>
      </c>
      <c r="Q169" s="59">
        <f>IFERROR(VLOOKUP($B169,'BDGT Office'!$C$3:$F$180,3,0),0)</f>
        <v>8.4</v>
      </c>
      <c r="R169" s="112">
        <f t="shared" si="120"/>
        <v>0.28000000000000003</v>
      </c>
      <c r="S169" s="71"/>
      <c r="U169" s="70"/>
      <c r="V169" s="57" t="s">
        <v>172</v>
      </c>
      <c r="W169" s="206">
        <f t="shared" si="136"/>
        <v>91.202725437495317</v>
      </c>
      <c r="X169" s="422">
        <f>IFERROR(VLOOKUP($B169,'BDGT MW Services MTD'!$A$3:$AF$174,Interprete_Date!$B$17,0),0)</f>
        <v>59.79212723639823</v>
      </c>
      <c r="Y169" s="251">
        <f t="shared" si="137"/>
        <v>70.275480904755938</v>
      </c>
      <c r="Z169" s="422">
        <f t="shared" si="138"/>
        <v>38.86488270365885</v>
      </c>
      <c r="AA169" s="257">
        <f>Z169/Screen_Margini!$G$17</f>
        <v>2.2556519270840889</v>
      </c>
      <c r="AB169" s="251">
        <f t="shared" si="139"/>
        <v>11.360504174915663</v>
      </c>
      <c r="AC169" s="251">
        <f t="shared" si="140"/>
        <v>5.3812914512758407</v>
      </c>
      <c r="AD169" s="400">
        <f t="shared" si="141"/>
        <v>4.1854489065478768</v>
      </c>
      <c r="AE169" s="71"/>
      <c r="AG169" s="70"/>
      <c r="AH169" s="57" t="s">
        <v>172</v>
      </c>
      <c r="AI169" s="400">
        <f>IFERROR(VLOOKUP($B169,'FCST Sales'!$A$3:$AG$180,Interprete_Date!$B$17,0),0)</f>
        <v>5805.1513058978062</v>
      </c>
      <c r="AJ169" s="71"/>
    </row>
    <row r="170" spans="1:36" outlineLevel="1">
      <c r="A170" s="74"/>
      <c r="B170" s="75"/>
      <c r="C170" s="76"/>
      <c r="D170" s="78"/>
      <c r="E170" s="77"/>
      <c r="H170" s="74"/>
      <c r="I170" s="75"/>
      <c r="J170" s="402"/>
      <c r="K170" s="402"/>
      <c r="L170" s="78"/>
      <c r="M170" s="77"/>
      <c r="O170" s="74"/>
      <c r="P170" s="75"/>
      <c r="Q170" s="76"/>
      <c r="R170" s="78"/>
      <c r="S170" s="77"/>
      <c r="U170" s="74"/>
      <c r="V170" s="75"/>
      <c r="W170" s="423"/>
      <c r="X170" s="424"/>
      <c r="Y170" s="252"/>
      <c r="Z170" s="424"/>
      <c r="AA170" s="212"/>
      <c r="AB170" s="432"/>
      <c r="AC170" s="432"/>
      <c r="AD170" s="402"/>
      <c r="AE170" s="77"/>
      <c r="AG170" s="74"/>
      <c r="AH170" s="75"/>
      <c r="AI170" s="402"/>
      <c r="AJ170" s="77"/>
    </row>
    <row r="171" spans="1:36">
      <c r="A171" s="70"/>
      <c r="B171" s="55"/>
      <c r="C171" s="56"/>
      <c r="D171" s="59"/>
      <c r="E171" s="71"/>
      <c r="H171" s="70"/>
      <c r="I171" s="55"/>
      <c r="J171" s="398"/>
      <c r="K171" s="398"/>
      <c r="L171" s="59"/>
      <c r="M171" s="71"/>
      <c r="O171" s="70"/>
      <c r="P171" s="55"/>
      <c r="Q171" s="56"/>
      <c r="R171" s="59"/>
      <c r="S171" s="71"/>
      <c r="U171" s="70"/>
      <c r="V171" s="55"/>
      <c r="W171" s="205"/>
      <c r="X171" s="421"/>
      <c r="Y171" s="251"/>
      <c r="Z171" s="421"/>
      <c r="AA171" s="213"/>
      <c r="AB171" s="431"/>
      <c r="AC171" s="431"/>
      <c r="AD171" s="398"/>
      <c r="AE171" s="71"/>
      <c r="AG171" s="70"/>
      <c r="AH171" s="55"/>
      <c r="AI171" s="398"/>
      <c r="AJ171" s="71"/>
    </row>
    <row r="172" spans="1:36" s="63" customFormat="1">
      <c r="A172" s="87"/>
      <c r="B172" s="88" t="s">
        <v>275</v>
      </c>
      <c r="C172" s="92">
        <f>SUM(C174:C190)</f>
        <v>714.91710599999999</v>
      </c>
      <c r="D172" s="92">
        <f>SUM(D174:D190)</f>
        <v>23.8305702</v>
      </c>
      <c r="E172" s="90"/>
      <c r="H172" s="87"/>
      <c r="I172" s="88" t="s">
        <v>275</v>
      </c>
      <c r="J172" s="198">
        <f>SUM(J174:J190)</f>
        <v>11666.878827033848</v>
      </c>
      <c r="K172" s="198">
        <f>SUM(K174:K190)</f>
        <v>6301.3118158432871</v>
      </c>
      <c r="L172" s="92">
        <f>SUM(L174:L190)</f>
        <v>65.568649781103133</v>
      </c>
      <c r="M172" s="90"/>
      <c r="O172" s="87"/>
      <c r="P172" s="88" t="s">
        <v>275</v>
      </c>
      <c r="Q172" s="92">
        <f>SUM(Q174:Q190)</f>
        <v>142.80000000000004</v>
      </c>
      <c r="R172" s="92">
        <f>SUM(R174:R190)</f>
        <v>4.7600000000000025</v>
      </c>
      <c r="S172" s="90"/>
      <c r="U172" s="87"/>
      <c r="V172" s="88" t="s">
        <v>275</v>
      </c>
      <c r="W172" s="204">
        <f t="shared" ref="W172:AD172" si="142">SUM(W174:W190)</f>
        <v>2463.5809524674769</v>
      </c>
      <c r="X172" s="420">
        <f t="shared" si="142"/>
        <v>1615.1134196976898</v>
      </c>
      <c r="Y172" s="250">
        <f t="shared" si="142"/>
        <v>1898.2912555732853</v>
      </c>
      <c r="Z172" s="420">
        <f t="shared" si="142"/>
        <v>1049.8237228034982</v>
      </c>
      <c r="AA172" s="256">
        <f t="shared" si="142"/>
        <v>60.929989715815331</v>
      </c>
      <c r="AB172" s="250">
        <f t="shared" si="142"/>
        <v>306.87154974256106</v>
      </c>
      <c r="AC172" s="250">
        <f t="shared" si="142"/>
        <v>145.36020777279202</v>
      </c>
      <c r="AD172" s="198">
        <f t="shared" si="142"/>
        <v>113.05793937883826</v>
      </c>
      <c r="AE172" s="90"/>
      <c r="AG172" s="87"/>
      <c r="AH172" s="88" t="s">
        <v>275</v>
      </c>
      <c r="AI172" s="198">
        <f>SUM(AI174:AI190)</f>
        <v>166450.70094431465</v>
      </c>
      <c r="AJ172" s="90"/>
    </row>
    <row r="173" spans="1:36" outlineLevel="1">
      <c r="A173" s="70"/>
      <c r="B173" s="55"/>
      <c r="C173" s="56"/>
      <c r="D173" s="59"/>
      <c r="E173" s="71"/>
      <c r="H173" s="70"/>
      <c r="I173" s="55"/>
      <c r="J173" s="398"/>
      <c r="K173" s="398"/>
      <c r="L173" s="59"/>
      <c r="M173" s="71"/>
      <c r="O173" s="70"/>
      <c r="P173" s="55"/>
      <c r="Q173" s="56"/>
      <c r="R173" s="59"/>
      <c r="S173" s="71"/>
      <c r="U173" s="70"/>
      <c r="V173" s="55"/>
      <c r="W173" s="205"/>
      <c r="X173" s="421"/>
      <c r="Y173" s="251"/>
      <c r="Z173" s="421"/>
      <c r="AA173" s="213"/>
      <c r="AB173" s="431"/>
      <c r="AC173" s="431"/>
      <c r="AD173" s="398"/>
      <c r="AE173" s="71"/>
      <c r="AG173" s="70"/>
      <c r="AH173" s="55"/>
      <c r="AI173" s="398"/>
      <c r="AJ173" s="71"/>
    </row>
    <row r="174" spans="1:36" outlineLevel="1">
      <c r="A174" s="70"/>
      <c r="B174" s="351" t="s">
        <v>28</v>
      </c>
      <c r="C174" s="59">
        <f>IFERROR(VLOOKUP($B174,'BDGT McAfee'!$AZ$6:$BD$190,4,0),0)</f>
        <v>38.625</v>
      </c>
      <c r="D174" s="59">
        <f t="shared" ref="D174:D190" si="143">C174/30</f>
        <v>1.2875000000000001</v>
      </c>
      <c r="E174" s="71"/>
      <c r="H174" s="70"/>
      <c r="I174" s="351" t="s">
        <v>28</v>
      </c>
      <c r="J174" s="400">
        <f t="shared" ref="J174:J190" si="144">K174*$J$5</f>
        <v>630.63012762730375</v>
      </c>
      <c r="K174" s="400">
        <f>IFERROR(VLOOKUP($B174,'BDGT Polizze MTD'!$A$3:$AF$175,Interprete_Date!$B$17,0),0)</f>
        <v>340.60498386567849</v>
      </c>
      <c r="L174" s="190">
        <f>IFERROR((AI174*Kerb_Realtime!$CD$3/Kerb_Realtime!$CE$3),0)</f>
        <v>3.444560036860342</v>
      </c>
      <c r="M174" s="71"/>
      <c r="O174" s="70"/>
      <c r="P174" s="351" t="s">
        <v>28</v>
      </c>
      <c r="Q174" s="59">
        <f>IFERROR(VLOOKUP($B174,'BDGT Office'!$C$3:$F$180,3,0),0)</f>
        <v>8.4</v>
      </c>
      <c r="R174" s="112">
        <f t="shared" ref="R174:R190" si="145">Q174/30</f>
        <v>0.28000000000000003</v>
      </c>
      <c r="S174" s="71"/>
      <c r="U174" s="70"/>
      <c r="V174" s="351" t="s">
        <v>28</v>
      </c>
      <c r="W174" s="206">
        <f t="shared" ref="W174:W179" si="146">(Y174-Z174)+X174</f>
        <v>131.06522314856667</v>
      </c>
      <c r="X174" s="422">
        <f>IFERROR(VLOOKUP($B174,'BDGT MW Services MTD'!$A$3:$AF$174,Interprete_Date!$B$17,0),0)</f>
        <v>85.92581483912771</v>
      </c>
      <c r="Y174" s="251">
        <f t="shared" ref="Y174:Y179" si="147">Z174*$Y$5</f>
        <v>100.99118795487198</v>
      </c>
      <c r="Z174" s="422">
        <f t="shared" ref="Z174:Z179" si="148">X174*Z$5</f>
        <v>55.851779645433012</v>
      </c>
      <c r="AA174" s="257">
        <f>Z174/Screen_Margini!$G$17</f>
        <v>3.2415426375759147</v>
      </c>
      <c r="AB174" s="251">
        <f t="shared" ref="AB174:AB179" si="149">X174*AB$5</f>
        <v>16.325904819434264</v>
      </c>
      <c r="AC174" s="251">
        <f t="shared" ref="AC174:AC179" si="150">X174*AC$5</f>
        <v>7.7333233355214936</v>
      </c>
      <c r="AD174" s="400">
        <f t="shared" ref="AD174:AD179" si="151">X174*AD$5</f>
        <v>6.0148070387389403</v>
      </c>
      <c r="AE174" s="71"/>
      <c r="AG174" s="70"/>
      <c r="AH174" s="351" t="s">
        <v>28</v>
      </c>
      <c r="AI174" s="400">
        <f>IFERROR(VLOOKUP($B174,'FCST Sales'!$A$3:$AG$180,Interprete_Date!$B$17,0),0)</f>
        <v>8744.261693572611</v>
      </c>
      <c r="AJ174" s="71"/>
    </row>
    <row r="175" spans="1:36" outlineLevel="1">
      <c r="A175" s="70"/>
      <c r="B175" s="57" t="s">
        <v>47</v>
      </c>
      <c r="C175" s="59">
        <f>IFERROR(VLOOKUP($B175,'BDGT McAfee'!$AZ$6:$BD$190,4,0),0)</f>
        <v>42.347214000000001</v>
      </c>
      <c r="D175" s="59">
        <f t="shared" si="143"/>
        <v>1.4115738</v>
      </c>
      <c r="E175" s="113"/>
      <c r="H175" s="70"/>
      <c r="I175" s="57" t="s">
        <v>47</v>
      </c>
      <c r="J175" s="400">
        <f t="shared" si="144"/>
        <v>841.85933684888505</v>
      </c>
      <c r="K175" s="400">
        <f>IFERROR(VLOOKUP($B175,'BDGT Polizze MTD'!$A$3:$AF$175,Interprete_Date!$B$17,0),0)</f>
        <v>454.69043308068331</v>
      </c>
      <c r="L175" s="190">
        <f>IFERROR((AI175*Kerb_Realtime!$CD$3/Kerb_Realtime!$CE$3),0)</f>
        <v>3.7766304226910981</v>
      </c>
      <c r="M175" s="71"/>
      <c r="O175" s="70"/>
      <c r="P175" s="57" t="s">
        <v>47</v>
      </c>
      <c r="Q175" s="59">
        <f>IFERROR(VLOOKUP($B175,'BDGT Office'!$C$3:$F$180,3,0),0)</f>
        <v>7.2</v>
      </c>
      <c r="R175" s="112">
        <f t="shared" si="145"/>
        <v>0.24000000000000002</v>
      </c>
      <c r="S175" s="71"/>
      <c r="U175" s="70"/>
      <c r="V175" s="57" t="s">
        <v>47</v>
      </c>
      <c r="W175" s="206">
        <f t="shared" ref="W175:W177" si="152">(Y175-Z175)+X175</f>
        <v>142.8048676441181</v>
      </c>
      <c r="X175" s="422">
        <f>IFERROR(VLOOKUP($B175,'BDGT MW Services MTD'!$A$3:$AF$174,Interprete_Date!$B$17,0),0)</f>
        <v>93.622276913269985</v>
      </c>
      <c r="Y175" s="251">
        <f t="shared" ref="Y175:Y177" si="153">Z175*$Y$5</f>
        <v>110.03707072447361</v>
      </c>
      <c r="Z175" s="422">
        <f t="shared" ref="Z175:Z177" si="154">X175*Z$5</f>
        <v>60.854479993625489</v>
      </c>
      <c r="AA175" s="257">
        <f>Z175/Screen_Margini!$G$17</f>
        <v>3.5318908876161048</v>
      </c>
      <c r="AB175" s="251">
        <f t="shared" ref="AB175:AB177" si="155">X175*AB$5</f>
        <v>17.788232613521298</v>
      </c>
      <c r="AC175" s="251">
        <f t="shared" ref="AC175:AC177" si="156">X175*AC$5</f>
        <v>8.4260049221942985</v>
      </c>
      <c r="AD175" s="400">
        <f t="shared" ref="AD175:AD177" si="157">X175*AD$5</f>
        <v>6.5535593839288993</v>
      </c>
      <c r="AE175" s="71"/>
      <c r="AG175" s="70"/>
      <c r="AH175" s="57" t="s">
        <v>47</v>
      </c>
      <c r="AI175" s="400">
        <f>IFERROR(VLOOKUP($B175,'FCST Sales'!$A$3:$AG$180,Interprete_Date!$B$17,0),0)</f>
        <v>9587.2460873172586</v>
      </c>
      <c r="AJ175" s="71"/>
    </row>
    <row r="176" spans="1:36" outlineLevel="1">
      <c r="A176" s="70"/>
      <c r="B176" s="351" t="s">
        <v>68</v>
      </c>
      <c r="C176" s="59">
        <f>IFERROR(VLOOKUP($B176,'BDGT McAfee'!$AZ$6:$BD$190,4,0),0)</f>
        <v>38.625</v>
      </c>
      <c r="D176" s="59">
        <f t="shared" si="143"/>
        <v>1.2875000000000001</v>
      </c>
      <c r="E176" s="113"/>
      <c r="H176" s="70"/>
      <c r="I176" s="351" t="s">
        <v>68</v>
      </c>
      <c r="J176" s="400">
        <f t="shared" si="144"/>
        <v>848.14900965901086</v>
      </c>
      <c r="K176" s="400">
        <f>IFERROR(VLOOKUP($B176,'BDGT Polizze MTD'!$A$3:$AF$175,Interprete_Date!$B$17,0),0)</f>
        <v>458.08750184121573</v>
      </c>
      <c r="L176" s="190">
        <f>IFERROR((AI176*Kerb_Realtime!$CD$3/Kerb_Realtime!$CE$3),0)</f>
        <v>6.1621837023076864</v>
      </c>
      <c r="M176" s="71"/>
      <c r="O176" s="70"/>
      <c r="P176" s="351" t="s">
        <v>68</v>
      </c>
      <c r="Q176" s="59">
        <f>IFERROR(VLOOKUP($B176,'BDGT Office'!$C$3:$F$180,3,0),0)</f>
        <v>8.4</v>
      </c>
      <c r="R176" s="112">
        <f t="shared" si="145"/>
        <v>0.28000000000000003</v>
      </c>
      <c r="S176" s="71"/>
      <c r="U176" s="70"/>
      <c r="V176" s="351" t="s">
        <v>68</v>
      </c>
      <c r="W176" s="206">
        <f t="shared" ref="W176" si="158">(Y176-Z176)+X176</f>
        <v>209.47663481646745</v>
      </c>
      <c r="X176" s="422">
        <f>IFERROR(VLOOKUP($B176,'BDGT MW Services MTD'!$A$3:$AF$174,Interprete_Date!$B$17,0),0)</f>
        <v>137.33201000207657</v>
      </c>
      <c r="Y176" s="251">
        <f t="shared" ref="Y176" si="159">Z176*$Y$5</f>
        <v>161.41043131574065</v>
      </c>
      <c r="Z176" s="422">
        <f t="shared" ref="Z176" si="160">X176*Z$5</f>
        <v>89.265806501349772</v>
      </c>
      <c r="AA176" s="257">
        <f>Z176/Screen_Margini!$G$17</f>
        <v>5.1808361289233762</v>
      </c>
      <c r="AB176" s="251">
        <f t="shared" ref="AB176" si="161">X176*AB$5</f>
        <v>26.093081900394548</v>
      </c>
      <c r="AC176" s="251">
        <f t="shared" ref="AC176" si="162">X176*AC$5</f>
        <v>12.359880900186891</v>
      </c>
      <c r="AD176" s="400">
        <f t="shared" ref="AD176" si="163">X176*AD$5</f>
        <v>9.6132407001453615</v>
      </c>
      <c r="AE176" s="71"/>
      <c r="AG176" s="70"/>
      <c r="AH176" s="351" t="s">
        <v>68</v>
      </c>
      <c r="AI176" s="400">
        <f>IFERROR(VLOOKUP($B176,'FCST Sales'!$A$3:$AG$180,Interprete_Date!$B$17,0),0)</f>
        <v>15643.143484286797</v>
      </c>
      <c r="AJ176" s="71"/>
    </row>
    <row r="177" spans="1:36" outlineLevel="1">
      <c r="A177" s="70"/>
      <c r="B177" s="57" t="s">
        <v>51</v>
      </c>
      <c r="C177" s="59">
        <f>IFERROR(VLOOKUP($B177,'BDGT McAfee'!$AZ$6:$BD$190,4,0),0)</f>
        <v>38.625</v>
      </c>
      <c r="D177" s="59">
        <f t="shared" si="143"/>
        <v>1.2875000000000001</v>
      </c>
      <c r="E177" s="113"/>
      <c r="H177" s="70"/>
      <c r="I177" s="57" t="s">
        <v>51</v>
      </c>
      <c r="J177" s="400">
        <f t="shared" si="144"/>
        <v>964.51958727212002</v>
      </c>
      <c r="K177" s="400">
        <f>IFERROR(VLOOKUP($B177,'BDGT Polizze MTD'!$A$3:$AF$175,Interprete_Date!$B$17,0),0)</f>
        <v>520.93955564251689</v>
      </c>
      <c r="L177" s="190">
        <f>IFERROR((AI177*Kerb_Realtime!$CD$3/Kerb_Realtime!$CE$3),0)</f>
        <v>5.755448869904523</v>
      </c>
      <c r="M177" s="71"/>
      <c r="O177" s="70"/>
      <c r="P177" s="57" t="s">
        <v>51</v>
      </c>
      <c r="Q177" s="59">
        <f>IFERROR(VLOOKUP($B177,'BDGT Office'!$C$3:$F$180,3,0),0)</f>
        <v>18</v>
      </c>
      <c r="R177" s="112">
        <f t="shared" si="145"/>
        <v>0.6</v>
      </c>
      <c r="S177" s="71"/>
      <c r="U177" s="70"/>
      <c r="V177" s="57" t="s">
        <v>51</v>
      </c>
      <c r="W177" s="206">
        <f t="shared" si="152"/>
        <v>195.10172717779014</v>
      </c>
      <c r="X177" s="422">
        <f>IFERROR(VLOOKUP($B177,'BDGT MW Services MTD'!$A$3:$AF$174,Interprete_Date!$B$17,0),0)</f>
        <v>127.90788037853457</v>
      </c>
      <c r="Y177" s="251">
        <f t="shared" si="153"/>
        <v>150.33396904530304</v>
      </c>
      <c r="Z177" s="422">
        <f t="shared" si="154"/>
        <v>83.140122246047468</v>
      </c>
      <c r="AA177" s="257">
        <f>Z177/Screen_Margini!$G$17</f>
        <v>4.82531179605615</v>
      </c>
      <c r="AB177" s="251">
        <f t="shared" si="155"/>
        <v>24.30249727192157</v>
      </c>
      <c r="AC177" s="251">
        <f t="shared" si="156"/>
        <v>11.51170923406811</v>
      </c>
      <c r="AD177" s="400">
        <f t="shared" si="157"/>
        <v>8.9535516264974202</v>
      </c>
      <c r="AE177" s="71"/>
      <c r="AG177" s="70"/>
      <c r="AH177" s="57" t="s">
        <v>51</v>
      </c>
      <c r="AI177" s="400">
        <f>IFERROR(VLOOKUP($B177,'FCST Sales'!$A$3:$AG$180,Interprete_Date!$B$17,0),0)</f>
        <v>14610.618059743339</v>
      </c>
      <c r="AJ177" s="71"/>
    </row>
    <row r="178" spans="1:36" outlineLevel="1">
      <c r="A178" s="70"/>
      <c r="B178" s="57" t="s">
        <v>69</v>
      </c>
      <c r="C178" s="59">
        <f>IFERROR(VLOOKUP($B178,'BDGT McAfee'!$AZ$6:$BD$190,4,0),0)</f>
        <v>38.625</v>
      </c>
      <c r="D178" s="59">
        <f t="shared" si="143"/>
        <v>1.2875000000000001</v>
      </c>
      <c r="E178" s="113"/>
      <c r="H178" s="70"/>
      <c r="I178" s="57" t="s">
        <v>69</v>
      </c>
      <c r="J178" s="400">
        <f t="shared" si="144"/>
        <v>373.42274520617497</v>
      </c>
      <c r="K178" s="400">
        <f>IFERROR(VLOOKUP($B178,'BDGT Polizze MTD'!$A$3:$AF$175,Interprete_Date!$B$17,0),0)</f>
        <v>201.686602865879</v>
      </c>
      <c r="L178" s="190">
        <f>IFERROR((AI178*Kerb_Realtime!$CD$3/Kerb_Realtime!$CE$3),0)</f>
        <v>2.6414495011542694</v>
      </c>
      <c r="M178" s="71"/>
      <c r="O178" s="70"/>
      <c r="P178" s="57" t="s">
        <v>69</v>
      </c>
      <c r="Q178" s="59">
        <f>IFERROR(VLOOKUP($B178,'BDGT Office'!$C$3:$F$180,3,0),0)</f>
        <v>8.4</v>
      </c>
      <c r="R178" s="112">
        <f t="shared" si="145"/>
        <v>0.28000000000000003</v>
      </c>
      <c r="S178" s="71"/>
      <c r="U178" s="70"/>
      <c r="V178" s="57" t="s">
        <v>69</v>
      </c>
      <c r="W178" s="206">
        <f t="shared" si="146"/>
        <v>102.71005471059929</v>
      </c>
      <c r="X178" s="422">
        <f>IFERROR(VLOOKUP($B178,'BDGT MW Services MTD'!$A$3:$AF$174,Interprete_Date!$B$17,0),0)</f>
        <v>67.33628441753541</v>
      </c>
      <c r="Y178" s="251">
        <f t="shared" si="147"/>
        <v>79.142355164461904</v>
      </c>
      <c r="Z178" s="422">
        <f t="shared" si="148"/>
        <v>43.768584871398019</v>
      </c>
      <c r="AA178" s="257">
        <f>Z178/Screen_Margini!$G$17</f>
        <v>2.5402544905048181</v>
      </c>
      <c r="AB178" s="251">
        <f t="shared" si="149"/>
        <v>12.793894039331729</v>
      </c>
      <c r="AC178" s="251">
        <f t="shared" si="150"/>
        <v>6.0602655975781863</v>
      </c>
      <c r="AD178" s="400">
        <f t="shared" si="151"/>
        <v>4.713539909227479</v>
      </c>
      <c r="AE178" s="71"/>
      <c r="AG178" s="70"/>
      <c r="AH178" s="57" t="s">
        <v>69</v>
      </c>
      <c r="AI178" s="400">
        <f>IFERROR(VLOOKUP($B178,'FCST Sales'!$A$3:$AG$180,Interprete_Date!$B$17,0),0)</f>
        <v>6705.5082336444802</v>
      </c>
      <c r="AJ178" s="71"/>
    </row>
    <row r="179" spans="1:36" outlineLevel="1">
      <c r="A179" s="70"/>
      <c r="B179" s="351" t="s">
        <v>88</v>
      </c>
      <c r="C179" s="59">
        <f>IFERROR(VLOOKUP($B179,'BDGT McAfee'!$AZ$6:$BD$190,4,0),0)</f>
        <v>39</v>
      </c>
      <c r="D179" s="59">
        <f t="shared" si="143"/>
        <v>1.3</v>
      </c>
      <c r="E179" s="71"/>
      <c r="H179" s="70"/>
      <c r="I179" s="351" t="s">
        <v>88</v>
      </c>
      <c r="J179" s="400">
        <f t="shared" si="144"/>
        <v>706.33342507327689</v>
      </c>
      <c r="K179" s="400">
        <f>IFERROR(VLOOKUP($B179,'BDGT Polizze MTD'!$A$3:$AF$175,Interprete_Date!$B$17,0),0)</f>
        <v>381.4925331208625</v>
      </c>
      <c r="L179" s="190">
        <f>IFERROR((AI179*Kerb_Realtime!$CD$3/Kerb_Realtime!$CE$3),0)</f>
        <v>3.8580580360311658</v>
      </c>
      <c r="M179" s="71"/>
      <c r="O179" s="70"/>
      <c r="P179" s="351" t="s">
        <v>88</v>
      </c>
      <c r="Q179" s="59">
        <f>IFERROR(VLOOKUP($B179,'BDGT Office'!$C$3:$F$180,3,0),0)</f>
        <v>8.4</v>
      </c>
      <c r="R179" s="112">
        <f t="shared" si="145"/>
        <v>0.28000000000000003</v>
      </c>
      <c r="S179" s="71"/>
      <c r="U179" s="70"/>
      <c r="V179" s="351" t="s">
        <v>88</v>
      </c>
      <c r="W179" s="206">
        <f t="shared" si="146"/>
        <v>146.78282200129868</v>
      </c>
      <c r="X179" s="422">
        <f>IFERROR(VLOOKUP($B179,'BDGT MW Services MTD'!$A$3:$AF$174,Interprete_Date!$B$17,0),0)</f>
        <v>96.230207234695897</v>
      </c>
      <c r="Y179" s="251">
        <f t="shared" si="147"/>
        <v>113.10224946915513</v>
      </c>
      <c r="Z179" s="422">
        <f t="shared" si="148"/>
        <v>62.549634702552332</v>
      </c>
      <c r="AA179" s="257">
        <f>Z179/Screen_Margini!$G$17</f>
        <v>3.6302747941121494</v>
      </c>
      <c r="AB179" s="251">
        <f t="shared" si="149"/>
        <v>18.283739374592219</v>
      </c>
      <c r="AC179" s="251">
        <f t="shared" si="150"/>
        <v>8.6607186511226306</v>
      </c>
      <c r="AD179" s="400">
        <f t="shared" si="151"/>
        <v>6.7361145064287138</v>
      </c>
      <c r="AE179" s="71"/>
      <c r="AG179" s="70"/>
      <c r="AH179" s="351" t="s">
        <v>88</v>
      </c>
      <c r="AI179" s="400">
        <f>IFERROR(VLOOKUP($B179,'FCST Sales'!$A$3:$AG$180,Interprete_Date!$B$17,0),0)</f>
        <v>9793.9559000391164</v>
      </c>
      <c r="AJ179" s="71"/>
    </row>
    <row r="180" spans="1:36" outlineLevel="1">
      <c r="A180" s="70"/>
      <c r="B180" s="57" t="s">
        <v>105</v>
      </c>
      <c r="C180" s="59">
        <f>IFERROR(VLOOKUP($B180,'BDGT McAfee'!$AZ$6:$BD$190,4,0),0)</f>
        <v>74.234160000000003</v>
      </c>
      <c r="D180" s="59">
        <f t="shared" si="143"/>
        <v>2.474472</v>
      </c>
      <c r="E180" s="71"/>
      <c r="H180" s="70"/>
      <c r="I180" s="57" t="s">
        <v>105</v>
      </c>
      <c r="J180" s="400">
        <f t="shared" si="144"/>
        <v>840.13301111972532</v>
      </c>
      <c r="K180" s="400">
        <f>IFERROR(VLOOKUP($B180,'BDGT Polizze MTD'!$A$3:$AF$175,Interprete_Date!$B$17,0),0)</f>
        <v>453.75804003225784</v>
      </c>
      <c r="L180" s="190">
        <f>IFERROR((AI180*Kerb_Realtime!$CD$3/Kerb_Realtime!$CE$3),0)</f>
        <v>4.9815872504966139</v>
      </c>
      <c r="M180" s="71"/>
      <c r="O180" s="70"/>
      <c r="P180" s="57" t="s">
        <v>105</v>
      </c>
      <c r="Q180" s="59">
        <f>IFERROR(VLOOKUP($B180,'BDGT Office'!$C$3:$F$180,3,0),0)</f>
        <v>8.4</v>
      </c>
      <c r="R180" s="112">
        <f t="shared" si="145"/>
        <v>0.28000000000000003</v>
      </c>
      <c r="S180" s="71"/>
      <c r="U180" s="70"/>
      <c r="V180" s="57" t="s">
        <v>105</v>
      </c>
      <c r="W180" s="206">
        <f t="shared" ref="W180:W190" si="164">(Y180-Z180)+X180</f>
        <v>207.15464562274082</v>
      </c>
      <c r="X180" s="422">
        <f>IFERROR(VLOOKUP($B180,'BDGT MW Services MTD'!$A$3:$AF$174,Interprete_Date!$B$17,0),0)</f>
        <v>135.80972355014376</v>
      </c>
      <c r="Y180" s="251">
        <f t="shared" ref="Y180:Y190" si="165">Z180*$Y$5</f>
        <v>159.62124238019049</v>
      </c>
      <c r="Z180" s="422">
        <f t="shared" ref="Z180:Z190" si="166">X180*Z$5</f>
        <v>88.276320307593451</v>
      </c>
      <c r="AA180" s="257">
        <f>Z180/Screen_Margini!$G$17</f>
        <v>5.1234080271383311</v>
      </c>
      <c r="AB180" s="251">
        <f t="shared" ref="AB180:AB190" si="167">X180*AB$5</f>
        <v>25.803847474527313</v>
      </c>
      <c r="AC180" s="251">
        <f t="shared" ref="AC180:AC190" si="168">X180*AC$5</f>
        <v>12.222875119512938</v>
      </c>
      <c r="AD180" s="400">
        <f t="shared" ref="AD180:AD190" si="169">X180*AD$5</f>
        <v>9.5066806485100646</v>
      </c>
      <c r="AE180" s="71"/>
      <c r="AG180" s="70"/>
      <c r="AH180" s="57" t="s">
        <v>105</v>
      </c>
      <c r="AI180" s="400">
        <f>IFERROR(VLOOKUP($B180,'FCST Sales'!$A$3:$AG$180,Interprete_Date!$B$17,0),0)</f>
        <v>12646.115063046402</v>
      </c>
      <c r="AJ180" s="71"/>
    </row>
    <row r="181" spans="1:36" outlineLevel="1">
      <c r="A181" s="70"/>
      <c r="B181" s="351" t="s">
        <v>110</v>
      </c>
      <c r="C181" s="59">
        <f>IFERROR(VLOOKUP($B181,'BDGT McAfee'!$AZ$6:$BD$190,4,0),0)</f>
        <v>38.625</v>
      </c>
      <c r="D181" s="59">
        <f t="shared" si="143"/>
        <v>1.2875000000000001</v>
      </c>
      <c r="E181" s="71"/>
      <c r="H181" s="70"/>
      <c r="I181" s="351" t="s">
        <v>110</v>
      </c>
      <c r="J181" s="400">
        <f t="shared" si="144"/>
        <v>697.21887511686646</v>
      </c>
      <c r="K181" s="400">
        <f>IFERROR(VLOOKUP($B181,'BDGT Polizze MTD'!$A$3:$AF$175,Interprete_Date!$B$17,0),0)</f>
        <v>376.56974081386255</v>
      </c>
      <c r="L181" s="190">
        <f>IFERROR((AI181*Kerb_Realtime!$CD$3/Kerb_Realtime!$CE$3),0)</f>
        <v>3.8082766420178782</v>
      </c>
      <c r="M181" s="71"/>
      <c r="O181" s="70"/>
      <c r="P181" s="351" t="s">
        <v>110</v>
      </c>
      <c r="Q181" s="59">
        <f>IFERROR(VLOOKUP($B181,'BDGT Office'!$C$3:$F$180,3,0),0)</f>
        <v>8.4</v>
      </c>
      <c r="R181" s="112">
        <f t="shared" si="145"/>
        <v>0.28000000000000003</v>
      </c>
      <c r="S181" s="71"/>
      <c r="U181" s="70"/>
      <c r="V181" s="351" t="s">
        <v>110</v>
      </c>
      <c r="W181" s="206">
        <f t="shared" ref="W181" si="170">(Y181-Z181)+X181</f>
        <v>144.84719088702269</v>
      </c>
      <c r="X181" s="422">
        <f>IFERROR(VLOOKUP($B181,'BDGT MW Services MTD'!$A$3:$AF$174,Interprete_Date!$B$17,0),0)</f>
        <v>94.961215531735874</v>
      </c>
      <c r="Y181" s="251">
        <f t="shared" ref="Y181" si="171">Z181*$Y$5</f>
        <v>111.61076545091514</v>
      </c>
      <c r="Z181" s="422">
        <f t="shared" ref="Z181" si="172">X181*Z$5</f>
        <v>61.724790095628322</v>
      </c>
      <c r="AA181" s="257">
        <f>Z181/Screen_Margini!$G$17</f>
        <v>3.5824022110057063</v>
      </c>
      <c r="AB181" s="251">
        <f t="shared" ref="AB181" si="173">X181*AB$5</f>
        <v>18.042630951029818</v>
      </c>
      <c r="AC181" s="251">
        <f t="shared" ref="AC181" si="174">X181*AC$5</f>
        <v>8.5465093978562283</v>
      </c>
      <c r="AD181" s="400">
        <f t="shared" ref="AD181" si="175">X181*AD$5</f>
        <v>6.6472850872215119</v>
      </c>
      <c r="AE181" s="71"/>
      <c r="AG181" s="70"/>
      <c r="AH181" s="351" t="s">
        <v>110</v>
      </c>
      <c r="AI181" s="400">
        <f>IFERROR(VLOOKUP($B181,'FCST Sales'!$A$3:$AG$180,Interprete_Date!$B$17,0),0)</f>
        <v>9667.5822755225272</v>
      </c>
      <c r="AJ181" s="71"/>
    </row>
    <row r="182" spans="1:36" outlineLevel="1">
      <c r="A182" s="70"/>
      <c r="B182" s="57" t="s">
        <v>118</v>
      </c>
      <c r="C182" s="59">
        <f>IFERROR(VLOOKUP($B182,'BDGT McAfee'!$AZ$6:$BD$190,4,0),0)</f>
        <v>48.252203999999992</v>
      </c>
      <c r="D182" s="59">
        <f t="shared" si="143"/>
        <v>1.6084067999999998</v>
      </c>
      <c r="E182" s="71"/>
      <c r="H182" s="70"/>
      <c r="I182" s="57" t="s">
        <v>118</v>
      </c>
      <c r="J182" s="400">
        <f t="shared" si="144"/>
        <v>725.85470054738437</v>
      </c>
      <c r="K182" s="400">
        <f>IFERROR(VLOOKUP($B182,'BDGT Polizze MTD'!$A$3:$AF$175,Interprete_Date!$B$17,0),0)</f>
        <v>392.03602514036425</v>
      </c>
      <c r="L182" s="190">
        <f>IFERROR((AI182*Kerb_Realtime!$CD$3/Kerb_Realtime!$CE$3),0)</f>
        <v>3.6775147805692283</v>
      </c>
      <c r="M182" s="71"/>
      <c r="O182" s="70"/>
      <c r="P182" s="57" t="s">
        <v>118</v>
      </c>
      <c r="Q182" s="59">
        <f>IFERROR(VLOOKUP($B182,'BDGT Office'!$C$3:$F$180,3,0),0)</f>
        <v>2.4</v>
      </c>
      <c r="R182" s="112">
        <f t="shared" si="145"/>
        <v>0.08</v>
      </c>
      <c r="S182" s="71"/>
      <c r="U182" s="70"/>
      <c r="V182" s="57" t="s">
        <v>118</v>
      </c>
      <c r="W182" s="206">
        <f t="shared" si="164"/>
        <v>138.99888064347311</v>
      </c>
      <c r="X182" s="422">
        <f>IFERROR(VLOOKUP($B182,'BDGT MW Services MTD'!$A$3:$AF$174,Interprete_Date!$B$17,0),0)</f>
        <v>91.127087675108399</v>
      </c>
      <c r="Y182" s="251">
        <f t="shared" si="165"/>
        <v>107.10439995718517</v>
      </c>
      <c r="Z182" s="422">
        <f t="shared" si="166"/>
        <v>59.232606988820464</v>
      </c>
      <c r="AA182" s="257">
        <f>Z182/Screen_Margini!$G$17</f>
        <v>3.4377601270354301</v>
      </c>
      <c r="AB182" s="251">
        <f t="shared" si="167"/>
        <v>17.314146658270595</v>
      </c>
      <c r="AC182" s="251">
        <f t="shared" si="168"/>
        <v>8.201437890759756</v>
      </c>
      <c r="AD182" s="400">
        <f t="shared" si="169"/>
        <v>6.3788961372575885</v>
      </c>
      <c r="AE182" s="71"/>
      <c r="AG182" s="70"/>
      <c r="AH182" s="57" t="s">
        <v>118</v>
      </c>
      <c r="AI182" s="400">
        <f>IFERROR(VLOOKUP($B182,'FCST Sales'!$A$3:$AG$180,Interprete_Date!$B$17,0),0)</f>
        <v>9335.6339501021703</v>
      </c>
      <c r="AJ182" s="71"/>
    </row>
    <row r="183" spans="1:36" outlineLevel="1">
      <c r="A183" s="70"/>
      <c r="B183" s="57" t="s">
        <v>147</v>
      </c>
      <c r="C183" s="59">
        <f>IFERROR(VLOOKUP($B183,'BDGT McAfee'!$AZ$6:$BD$190,4,0),0)</f>
        <v>38.625</v>
      </c>
      <c r="D183" s="59">
        <f t="shared" si="143"/>
        <v>1.2875000000000001</v>
      </c>
      <c r="E183" s="71"/>
      <c r="H183" s="70"/>
      <c r="I183" s="57" t="s">
        <v>147</v>
      </c>
      <c r="J183" s="400">
        <f t="shared" si="144"/>
        <v>593.84923866959559</v>
      </c>
      <c r="K183" s="400">
        <f>IFERROR(VLOOKUP($B183,'BDGT Polizze MTD'!$A$3:$AF$175,Interprete_Date!$B$17,0),0)</f>
        <v>320.73952939216616</v>
      </c>
      <c r="L183" s="190">
        <f>IFERROR((AI183*Kerb_Realtime!$CD$3/Kerb_Realtime!$CE$3),0)</f>
        <v>3.2436600953263031</v>
      </c>
      <c r="M183" s="71"/>
      <c r="O183" s="70"/>
      <c r="P183" s="57" t="s">
        <v>147</v>
      </c>
      <c r="Q183" s="59">
        <f>IFERROR(VLOOKUP($B183,'BDGT Office'!$C$3:$F$180,3,0),0)</f>
        <v>8.4</v>
      </c>
      <c r="R183" s="112">
        <f t="shared" si="145"/>
        <v>0.28000000000000003</v>
      </c>
      <c r="S183" s="71"/>
      <c r="U183" s="70"/>
      <c r="V183" s="57" t="s">
        <v>147</v>
      </c>
      <c r="W183" s="206">
        <f t="shared" si="164"/>
        <v>123.38734660343877</v>
      </c>
      <c r="X183" s="422">
        <f>IFERROR(VLOOKUP($B183,'BDGT MW Services MTD'!$A$3:$AF$174,Interprete_Date!$B$17,0),0)</f>
        <v>80.892230929332513</v>
      </c>
      <c r="Y183" s="251">
        <f t="shared" si="165"/>
        <v>95.075065778172387</v>
      </c>
      <c r="Z183" s="422">
        <f t="shared" si="166"/>
        <v>52.579950104066135</v>
      </c>
      <c r="AA183" s="257">
        <f>Z183/Screen_Margini!$G$17</f>
        <v>3.0516511958250803</v>
      </c>
      <c r="AB183" s="251">
        <f t="shared" si="167"/>
        <v>15.369523876573178</v>
      </c>
      <c r="AC183" s="251">
        <f t="shared" si="168"/>
        <v>7.2803007836399258</v>
      </c>
      <c r="AD183" s="400">
        <f t="shared" si="169"/>
        <v>5.6624561650532765</v>
      </c>
      <c r="AE183" s="71"/>
      <c r="AG183" s="70"/>
      <c r="AH183" s="57" t="s">
        <v>147</v>
      </c>
      <c r="AI183" s="400">
        <f>IFERROR(VLOOKUP($B183,'FCST Sales'!$A$3:$AG$180,Interprete_Date!$B$17,0),0)</f>
        <v>8234.2628419926295</v>
      </c>
      <c r="AJ183" s="71"/>
    </row>
    <row r="184" spans="1:36" outlineLevel="1">
      <c r="A184" s="70"/>
      <c r="B184" s="57" t="s">
        <v>148</v>
      </c>
      <c r="C184" s="59">
        <f>IFERROR(VLOOKUP($B184,'BDGT McAfee'!$AZ$6:$BD$190,4,0),0)</f>
        <v>36.104796000000007</v>
      </c>
      <c r="D184" s="59">
        <f t="shared" si="143"/>
        <v>1.2034932000000003</v>
      </c>
      <c r="E184" s="71"/>
      <c r="H184" s="70"/>
      <c r="I184" s="57" t="s">
        <v>148</v>
      </c>
      <c r="J184" s="400">
        <f t="shared" si="144"/>
        <v>620.84220466620559</v>
      </c>
      <c r="K184" s="400">
        <f>IFERROR(VLOOKUP($B184,'BDGT Polizze MTD'!$A$3:$AF$175,Interprete_Date!$B$17,0),0)</f>
        <v>335.31850103494764</v>
      </c>
      <c r="L184" s="190">
        <f>IFERROR((AI184*Kerb_Realtime!$CD$3/Kerb_Realtime!$CE$3),0)</f>
        <v>3.3910991905681986</v>
      </c>
      <c r="M184" s="71"/>
      <c r="O184" s="70"/>
      <c r="P184" s="57" t="s">
        <v>148</v>
      </c>
      <c r="Q184" s="59">
        <f>IFERROR(VLOOKUP($B184,'BDGT Office'!$C$3:$F$180,3,0),0)</f>
        <v>8.4</v>
      </c>
      <c r="R184" s="112">
        <f t="shared" si="145"/>
        <v>0.28000000000000003</v>
      </c>
      <c r="S184" s="71"/>
      <c r="U184" s="70"/>
      <c r="V184" s="57" t="s">
        <v>148</v>
      </c>
      <c r="W184" s="206">
        <f t="shared" si="164"/>
        <v>129.00897677993791</v>
      </c>
      <c r="X184" s="422">
        <f>IFERROR(VLOOKUP($B184,'BDGT MW Services MTD'!$A$3:$AF$174,Interprete_Date!$B$17,0),0)</f>
        <v>84.577748277381232</v>
      </c>
      <c r="Y184" s="251">
        <f t="shared" si="165"/>
        <v>99.406764882854489</v>
      </c>
      <c r="Z184" s="422">
        <f t="shared" si="166"/>
        <v>54.975536380297804</v>
      </c>
      <c r="AA184" s="257">
        <f>Z184/Screen_Margini!$G$17</f>
        <v>3.1906869634531518</v>
      </c>
      <c r="AB184" s="251">
        <f t="shared" si="167"/>
        <v>16.069772172702436</v>
      </c>
      <c r="AC184" s="251">
        <f t="shared" si="168"/>
        <v>7.611997344964311</v>
      </c>
      <c r="AD184" s="400">
        <f t="shared" si="169"/>
        <v>5.9204423794166869</v>
      </c>
      <c r="AE184" s="71"/>
      <c r="AG184" s="70"/>
      <c r="AH184" s="57" t="s">
        <v>148</v>
      </c>
      <c r="AI184" s="400">
        <f>IFERROR(VLOOKUP($B184,'FCST Sales'!$A$3:$AG$180,Interprete_Date!$B$17,0),0)</f>
        <v>8608.5475166281267</v>
      </c>
      <c r="AJ184" s="71"/>
    </row>
    <row r="185" spans="1:36" outlineLevel="1">
      <c r="A185" s="70"/>
      <c r="B185" s="57" t="s">
        <v>151</v>
      </c>
      <c r="C185" s="59">
        <f>IFERROR(VLOOKUP($B185,'BDGT McAfee'!$AZ$6:$BD$190,4,0),0)</f>
        <v>46.35</v>
      </c>
      <c r="D185" s="59">
        <f t="shared" si="143"/>
        <v>1.5450000000000002</v>
      </c>
      <c r="E185" s="71"/>
      <c r="H185" s="70"/>
      <c r="I185" s="57" t="s">
        <v>151</v>
      </c>
      <c r="J185" s="400">
        <f t="shared" si="144"/>
        <v>674.82885070324346</v>
      </c>
      <c r="K185" s="400">
        <f>IFERROR(VLOOKUP($B185,'BDGT Polizze MTD'!$A$3:$AF$175,Interprete_Date!$B$17,0),0)</f>
        <v>364.47682997744721</v>
      </c>
      <c r="L185" s="190">
        <f>IFERROR((AI185*Kerb_Realtime!$CD$3/Kerb_Realtime!$CE$3),0)</f>
        <v>3.6859773810523198</v>
      </c>
      <c r="M185" s="71"/>
      <c r="O185" s="70"/>
      <c r="P185" s="57" t="s">
        <v>151</v>
      </c>
      <c r="Q185" s="59">
        <f>IFERROR(VLOOKUP($B185,'BDGT Office'!$C$3:$F$180,3,0),0)</f>
        <v>8.4</v>
      </c>
      <c r="R185" s="112">
        <f t="shared" si="145"/>
        <v>0.28000000000000003</v>
      </c>
      <c r="S185" s="71"/>
      <c r="U185" s="70"/>
      <c r="V185" s="57" t="s">
        <v>151</v>
      </c>
      <c r="W185" s="206">
        <f t="shared" si="164"/>
        <v>140.25513065648093</v>
      </c>
      <c r="X185" s="422">
        <f>IFERROR(VLOOKUP($B185,'BDGT MW Services MTD'!$A$3:$AF$174,Interprete_Date!$B$17,0),0)</f>
        <v>91.950679955472538</v>
      </c>
      <c r="Y185" s="251">
        <f t="shared" si="165"/>
        <v>108.07239267206553</v>
      </c>
      <c r="Z185" s="422">
        <f t="shared" si="166"/>
        <v>59.767941971057148</v>
      </c>
      <c r="AA185" s="257">
        <f>Z185/Screen_Margini!$G$17</f>
        <v>3.4688300621623416</v>
      </c>
      <c r="AB185" s="251">
        <f t="shared" si="167"/>
        <v>17.470629191539782</v>
      </c>
      <c r="AC185" s="251">
        <f t="shared" si="168"/>
        <v>8.2755611959925286</v>
      </c>
      <c r="AD185" s="400">
        <f t="shared" si="169"/>
        <v>6.4365475968830781</v>
      </c>
      <c r="AE185" s="71"/>
      <c r="AG185" s="70"/>
      <c r="AH185" s="57" t="s">
        <v>151</v>
      </c>
      <c r="AI185" s="400">
        <f>IFERROR(VLOOKUP($B185,'FCST Sales'!$A$3:$AG$180,Interprete_Date!$B$17,0),0)</f>
        <v>9357.1168658999595</v>
      </c>
      <c r="AJ185" s="71"/>
    </row>
    <row r="186" spans="1:36" outlineLevel="1">
      <c r="A186" s="70"/>
      <c r="B186" s="57" t="s">
        <v>163</v>
      </c>
      <c r="C186" s="59">
        <f>IFERROR(VLOOKUP($B186,'BDGT McAfee'!$AZ$6:$BD$190,4,0),0)</f>
        <v>51.626484000000012</v>
      </c>
      <c r="D186" s="59">
        <f t="shared" si="143"/>
        <v>1.7208828000000005</v>
      </c>
      <c r="E186" s="71"/>
      <c r="H186" s="70"/>
      <c r="I186" s="57" t="s">
        <v>163</v>
      </c>
      <c r="J186" s="400">
        <f t="shared" si="144"/>
        <v>719.81732570967324</v>
      </c>
      <c r="K186" s="400">
        <f>IFERROR(VLOOKUP($B186,'BDGT Polizze MTD'!$A$3:$AF$175,Interprete_Date!$B$17,0),0)</f>
        <v>388.77522317562693</v>
      </c>
      <c r="L186" s="190">
        <f>IFERROR((AI186*Kerb_Realtime!$CD$3/Kerb_Realtime!$CE$3),0)</f>
        <v>3.9317092064559178</v>
      </c>
      <c r="M186" s="71"/>
      <c r="O186" s="70"/>
      <c r="P186" s="57" t="s">
        <v>163</v>
      </c>
      <c r="Q186" s="59">
        <f>IFERROR(VLOOKUP($B186,'BDGT Office'!$C$3:$F$180,3,0),0)</f>
        <v>8.4</v>
      </c>
      <c r="R186" s="112">
        <f t="shared" si="145"/>
        <v>0.28000000000000003</v>
      </c>
      <c r="S186" s="71"/>
      <c r="U186" s="70"/>
      <c r="V186" s="57" t="s">
        <v>163</v>
      </c>
      <c r="W186" s="206">
        <f t="shared" si="164"/>
        <v>149.56275989513858</v>
      </c>
      <c r="X186" s="422">
        <f>IFERROR(VLOOKUP($B186,'BDGT MW Services MTD'!$A$3:$AF$174,Interprete_Date!$B$17,0),0)</f>
        <v>98.052722948567563</v>
      </c>
      <c r="Y186" s="251">
        <f t="shared" si="165"/>
        <v>115.24430686313993</v>
      </c>
      <c r="Z186" s="422">
        <f t="shared" si="166"/>
        <v>63.73426991656892</v>
      </c>
      <c r="AA186" s="257">
        <f>Z186/Screen_Margini!$G$17</f>
        <v>3.6990290143104421</v>
      </c>
      <c r="AB186" s="251">
        <f t="shared" si="167"/>
        <v>18.630017360227836</v>
      </c>
      <c r="AC186" s="251">
        <f t="shared" si="168"/>
        <v>8.8247450653710811</v>
      </c>
      <c r="AD186" s="400">
        <f t="shared" si="169"/>
        <v>6.8636906063997305</v>
      </c>
      <c r="AE186" s="71"/>
      <c r="AG186" s="70"/>
      <c r="AH186" s="57" t="s">
        <v>163</v>
      </c>
      <c r="AI186" s="400">
        <f>IFERROR(VLOOKUP($B186,'FCST Sales'!$A$3:$AG$180,Interprete_Date!$B$17,0),0)</f>
        <v>9980.9246569602365</v>
      </c>
      <c r="AJ186" s="71"/>
    </row>
    <row r="187" spans="1:36" outlineLevel="1">
      <c r="A187" s="70"/>
      <c r="B187" s="57" t="s">
        <v>165</v>
      </c>
      <c r="C187" s="59">
        <f>IFERROR(VLOOKUP($B187,'BDGT McAfee'!$AZ$6:$BD$190,4,0),0)</f>
        <v>29.356235999999996</v>
      </c>
      <c r="D187" s="59">
        <f t="shared" si="143"/>
        <v>0.97854119999999989</v>
      </c>
      <c r="E187" s="71"/>
      <c r="H187" s="70"/>
      <c r="I187" s="57" t="s">
        <v>165</v>
      </c>
      <c r="J187" s="400">
        <f t="shared" si="144"/>
        <v>724.41951613696403</v>
      </c>
      <c r="K187" s="400">
        <f>IFERROR(VLOOKUP($B187,'BDGT Polizze MTD'!$A$3:$AF$175,Interprete_Date!$B$17,0),0)</f>
        <v>391.26087828083394</v>
      </c>
      <c r="L187" s="190">
        <f>IFERROR((AI187*Kerb_Realtime!$CD$3/Kerb_Realtime!$CE$3),0)</f>
        <v>3.5051135232525725</v>
      </c>
      <c r="M187" s="71"/>
      <c r="O187" s="70"/>
      <c r="P187" s="57" t="s">
        <v>165</v>
      </c>
      <c r="Q187" s="59">
        <f>IFERROR(VLOOKUP($B187,'BDGT Office'!$C$3:$F$180,3,0),0)</f>
        <v>4.8</v>
      </c>
      <c r="R187" s="112">
        <f t="shared" si="145"/>
        <v>0.16</v>
      </c>
      <c r="S187" s="71"/>
      <c r="U187" s="70"/>
      <c r="V187" s="57" t="s">
        <v>165</v>
      </c>
      <c r="W187" s="206">
        <f t="shared" si="164"/>
        <v>133.36270002557757</v>
      </c>
      <c r="X187" s="422">
        <f>IFERROR(VLOOKUP($B187,'BDGT MW Services MTD'!$A$3:$AF$174,Interprete_Date!$B$17,0),0)</f>
        <v>87.432031118235116</v>
      </c>
      <c r="Y187" s="251">
        <f t="shared" si="165"/>
        <v>102.76148913419529</v>
      </c>
      <c r="Z187" s="422">
        <f t="shared" si="166"/>
        <v>56.830820226852829</v>
      </c>
      <c r="AA187" s="257">
        <f>Z187/Screen_Margini!$G$17</f>
        <v>3.2983644937233212</v>
      </c>
      <c r="AB187" s="251">
        <f t="shared" si="167"/>
        <v>16.612085912464671</v>
      </c>
      <c r="AC187" s="251">
        <f t="shared" si="168"/>
        <v>7.8688828006411597</v>
      </c>
      <c r="AD187" s="400">
        <f t="shared" si="169"/>
        <v>6.1202421782764587</v>
      </c>
      <c r="AE187" s="71"/>
      <c r="AG187" s="70"/>
      <c r="AH187" s="57" t="s">
        <v>165</v>
      </c>
      <c r="AI187" s="400">
        <f>IFERROR(VLOOKUP($B187,'FCST Sales'!$A$3:$AG$180,Interprete_Date!$B$17,0),0)</f>
        <v>8897.9810440283163</v>
      </c>
      <c r="AJ187" s="71"/>
    </row>
    <row r="188" spans="1:36" outlineLevel="1">
      <c r="A188" s="70"/>
      <c r="B188" s="57" t="s">
        <v>170</v>
      </c>
      <c r="C188" s="59">
        <f>IFERROR(VLOOKUP($B188,'BDGT McAfee'!$AZ$6:$BD$190,4,0),0)</f>
        <v>51.120342000000008</v>
      </c>
      <c r="D188" s="59">
        <f t="shared" si="143"/>
        <v>1.7040114000000002</v>
      </c>
      <c r="E188" s="71"/>
      <c r="H188" s="70"/>
      <c r="I188" s="57" t="s">
        <v>170</v>
      </c>
      <c r="J188" s="400">
        <f t="shared" si="144"/>
        <v>646.44498462052945</v>
      </c>
      <c r="K188" s="400">
        <f>IFERROR(VLOOKUP($B188,'BDGT Polizze MTD'!$A$3:$AF$175,Interprete_Date!$B$17,0),0)</f>
        <v>349.14662955470129</v>
      </c>
      <c r="L188" s="190">
        <f>IFERROR((AI188*Kerb_Realtime!$CD$3/Kerb_Realtime!$CE$3),0)</f>
        <v>3.8139061043142202</v>
      </c>
      <c r="M188" s="71"/>
      <c r="O188" s="70"/>
      <c r="P188" s="57" t="s">
        <v>170</v>
      </c>
      <c r="Q188" s="59">
        <f>IFERROR(VLOOKUP($B188,'BDGT Office'!$C$3:$F$180,3,0),0)</f>
        <v>9.6</v>
      </c>
      <c r="R188" s="112">
        <f t="shared" si="145"/>
        <v>0.32</v>
      </c>
      <c r="S188" s="71"/>
      <c r="U188" s="70"/>
      <c r="V188" s="57" t="s">
        <v>170</v>
      </c>
      <c r="W188" s="206">
        <f t="shared" ref="W188" si="176">(Y188-Z188)+X188</f>
        <v>142.62558812221852</v>
      </c>
      <c r="X188" s="422">
        <f>IFERROR(VLOOKUP($B188,'BDGT MW Services MTD'!$A$3:$AF$174,Interprete_Date!$B$17,0),0)</f>
        <v>93.504742004824209</v>
      </c>
      <c r="Y188" s="251">
        <f t="shared" ref="Y188" si="177">Z188*$Y$5</f>
        <v>109.89892842053004</v>
      </c>
      <c r="Z188" s="422">
        <f t="shared" ref="Z188" si="178">X188*Z$5</f>
        <v>60.77808230313574</v>
      </c>
      <c r="AA188" s="257">
        <f>Z188/Screen_Margini!$G$17</f>
        <v>3.5274568951326604</v>
      </c>
      <c r="AB188" s="251">
        <f t="shared" ref="AB188" si="179">X188*AB$5</f>
        <v>17.765900980916602</v>
      </c>
      <c r="AC188" s="251">
        <f t="shared" ref="AC188" si="180">X188*AC$5</f>
        <v>8.4154267804341778</v>
      </c>
      <c r="AD188" s="400">
        <f t="shared" ref="AD188" si="181">X188*AD$5</f>
        <v>6.5453319403376948</v>
      </c>
      <c r="AE188" s="71"/>
      <c r="AG188" s="70"/>
      <c r="AH188" s="57" t="s">
        <v>170</v>
      </c>
      <c r="AI188" s="400">
        <f>IFERROR(VLOOKUP($B188,'FCST Sales'!$A$3:$AG$180,Interprete_Date!$B$17,0),0)</f>
        <v>9681.8730676662417</v>
      </c>
      <c r="AJ188" s="71"/>
    </row>
    <row r="189" spans="1:36" outlineLevel="1">
      <c r="A189" s="70"/>
      <c r="B189" s="351" t="s">
        <v>173</v>
      </c>
      <c r="C189" s="59">
        <f>IFERROR(VLOOKUP($B189,'BDGT McAfee'!$AZ$6:$BD$190,4,0),0)</f>
        <v>38.625</v>
      </c>
      <c r="D189" s="59">
        <f t="shared" si="143"/>
        <v>1.2875000000000001</v>
      </c>
      <c r="E189" s="71"/>
      <c r="H189" s="70"/>
      <c r="I189" s="351" t="s">
        <v>173</v>
      </c>
      <c r="J189" s="400">
        <f t="shared" si="144"/>
        <v>675.67467475879607</v>
      </c>
      <c r="K189" s="400">
        <f>IFERROR(VLOOKUP($B189,'BDGT Polizze MTD'!$A$3:$AF$175,Interprete_Date!$B$17,0),0)</f>
        <v>364.93366176548534</v>
      </c>
      <c r="L189" s="190">
        <f>IFERROR((AI189*Kerb_Realtime!$CD$3/Kerb_Realtime!$CE$3),0)</f>
        <v>3.690600039493269</v>
      </c>
      <c r="M189" s="71"/>
      <c r="O189" s="70"/>
      <c r="P189" s="351" t="s">
        <v>173</v>
      </c>
      <c r="Q189" s="59">
        <f>IFERROR(VLOOKUP($B189,'BDGT Office'!$C$3:$F$180,3,0),0)</f>
        <v>8.4</v>
      </c>
      <c r="R189" s="112">
        <f t="shared" si="145"/>
        <v>0.28000000000000003</v>
      </c>
      <c r="S189" s="71"/>
      <c r="U189" s="70"/>
      <c r="V189" s="351" t="s">
        <v>173</v>
      </c>
      <c r="W189" s="206">
        <f t="shared" si="164"/>
        <v>140.43750029958841</v>
      </c>
      <c r="X189" s="422">
        <f>IFERROR(VLOOKUP($B189,'BDGT MW Services MTD'!$A$3:$AF$174,Interprete_Date!$B$17,0),0)</f>
        <v>92.070240734521974</v>
      </c>
      <c r="Y189" s="251">
        <f t="shared" si="165"/>
        <v>108.21291604250571</v>
      </c>
      <c r="Z189" s="422">
        <f t="shared" si="166"/>
        <v>59.845656477439285</v>
      </c>
      <c r="AA189" s="257">
        <f>Z189/Screen_Margini!$G$17</f>
        <v>3.4733404804085479</v>
      </c>
      <c r="AB189" s="251">
        <f t="shared" si="167"/>
        <v>17.493345739559174</v>
      </c>
      <c r="AC189" s="251">
        <f t="shared" si="168"/>
        <v>8.2863216661069767</v>
      </c>
      <c r="AD189" s="400">
        <f t="shared" si="169"/>
        <v>6.4449168514165391</v>
      </c>
      <c r="AE189" s="71"/>
      <c r="AG189" s="70"/>
      <c r="AH189" s="351" t="s">
        <v>173</v>
      </c>
      <c r="AI189" s="400">
        <f>IFERROR(VLOOKUP($B189,'FCST Sales'!$A$3:$AG$180,Interprete_Date!$B$17,0),0)</f>
        <v>9368.8518145421986</v>
      </c>
      <c r="AJ189" s="71"/>
    </row>
    <row r="190" spans="1:36" outlineLevel="1">
      <c r="A190" s="70"/>
      <c r="B190" s="57" t="s">
        <v>175</v>
      </c>
      <c r="C190" s="59">
        <f>IFERROR(VLOOKUP($B190,'BDGT McAfee'!$AZ$6:$BD$190,4,0),0)</f>
        <v>26.150670000000005</v>
      </c>
      <c r="D190" s="59">
        <f t="shared" si="143"/>
        <v>0.87168900000000016</v>
      </c>
      <c r="E190" s="71"/>
      <c r="H190" s="70"/>
      <c r="I190" s="57" t="s">
        <v>175</v>
      </c>
      <c r="J190" s="400">
        <f t="shared" si="144"/>
        <v>382.88121329809087</v>
      </c>
      <c r="K190" s="400">
        <f>IFERROR(VLOOKUP($B190,'BDGT Polizze MTD'!$A$3:$AF$175,Interprete_Date!$B$17,0),0)</f>
        <v>206.79514625875825</v>
      </c>
      <c r="L190" s="190">
        <f>IFERROR((AI190*Kerb_Realtime!$CD$3/Kerb_Realtime!$CE$3),0)</f>
        <v>2.2008749986075262</v>
      </c>
      <c r="M190" s="71"/>
      <c r="O190" s="70"/>
      <c r="P190" s="57" t="s">
        <v>175</v>
      </c>
      <c r="Q190" s="59">
        <f>IFERROR(VLOOKUP($B190,'BDGT Office'!$C$3:$F$180,3,0),0)</f>
        <v>8.4</v>
      </c>
      <c r="R190" s="112">
        <f t="shared" si="145"/>
        <v>0.28000000000000003</v>
      </c>
      <c r="S190" s="71"/>
      <c r="U190" s="70"/>
      <c r="V190" s="57" t="s">
        <v>175</v>
      </c>
      <c r="W190" s="206">
        <f t="shared" si="164"/>
        <v>85.998903433019279</v>
      </c>
      <c r="X190" s="422">
        <f>IFERROR(VLOOKUP($B190,'BDGT MW Services MTD'!$A$3:$AF$174,Interprete_Date!$B$17,0),0)</f>
        <v>56.380523187126236</v>
      </c>
      <c r="Y190" s="251">
        <f t="shared" si="165"/>
        <v>66.265720317525094</v>
      </c>
      <c r="Z190" s="422">
        <f t="shared" si="166"/>
        <v>36.647340071632058</v>
      </c>
      <c r="AA190" s="257">
        <f>Z190/Screen_Margini!$G$17</f>
        <v>2.1269495108318082</v>
      </c>
      <c r="AB190" s="251">
        <f t="shared" si="167"/>
        <v>10.712299405553985</v>
      </c>
      <c r="AC190" s="251">
        <f t="shared" si="168"/>
        <v>5.0742470868413614</v>
      </c>
      <c r="AD190" s="400">
        <f t="shared" si="169"/>
        <v>3.9466366230988368</v>
      </c>
      <c r="AE190" s="71"/>
      <c r="AG190" s="70"/>
      <c r="AH190" s="57" t="s">
        <v>175</v>
      </c>
      <c r="AI190" s="400">
        <f>IFERROR(VLOOKUP($B190,'FCST Sales'!$A$3:$AG$180,Interprete_Date!$B$17,0),0)</f>
        <v>5587.0783893222488</v>
      </c>
      <c r="AJ190" s="71"/>
    </row>
    <row r="191" spans="1:36" outlineLevel="1">
      <c r="A191" s="70"/>
      <c r="B191" s="55"/>
      <c r="C191" s="56"/>
      <c r="D191" s="56"/>
      <c r="E191" s="71"/>
      <c r="H191" s="70"/>
      <c r="I191" s="55"/>
      <c r="J191" s="398"/>
      <c r="K191" s="398"/>
      <c r="L191" s="56"/>
      <c r="M191" s="71"/>
      <c r="O191" s="70"/>
      <c r="P191" s="55"/>
      <c r="Q191" s="56"/>
      <c r="R191" s="56"/>
      <c r="S191" s="71"/>
      <c r="U191" s="70"/>
      <c r="V191" s="55"/>
      <c r="W191" s="205"/>
      <c r="X191" s="421"/>
      <c r="Y191" s="251"/>
      <c r="Z191" s="421"/>
      <c r="AA191" s="211"/>
      <c r="AB191" s="431"/>
      <c r="AC191" s="431"/>
      <c r="AD191" s="398"/>
      <c r="AE191" s="71"/>
      <c r="AG191" s="70"/>
      <c r="AH191" s="55"/>
      <c r="AI191" s="398"/>
      <c r="AJ191" s="71"/>
    </row>
    <row r="192" spans="1:36">
      <c r="A192" s="93"/>
      <c r="B192" s="94"/>
      <c r="C192" s="95"/>
      <c r="D192" s="95"/>
      <c r="E192" s="96"/>
      <c r="H192" s="93"/>
      <c r="I192" s="94"/>
      <c r="J192" s="407"/>
      <c r="K192" s="407"/>
      <c r="L192" s="95"/>
      <c r="M192" s="96"/>
      <c r="O192" s="93"/>
      <c r="P192" s="94"/>
      <c r="Q192" s="95"/>
      <c r="R192" s="95"/>
      <c r="S192" s="96"/>
      <c r="U192" s="93"/>
      <c r="V192" s="94"/>
      <c r="W192" s="428"/>
      <c r="X192" s="429"/>
      <c r="Y192" s="254"/>
      <c r="Z192" s="427"/>
      <c r="AA192" s="259"/>
      <c r="AB192" s="434"/>
      <c r="AC192" s="434"/>
      <c r="AD192" s="407"/>
      <c r="AE192" s="96"/>
      <c r="AG192" s="93"/>
      <c r="AH192" s="94"/>
      <c r="AI192" s="407"/>
      <c r="AJ192" s="96"/>
    </row>
    <row r="193" spans="1:36" s="63" customFormat="1">
      <c r="A193" s="87"/>
      <c r="B193" s="88" t="s">
        <v>276</v>
      </c>
      <c r="C193" s="92">
        <f>C172+C158+C132+C107+C82+C54+C26+C6</f>
        <v>26026.713288000003</v>
      </c>
      <c r="D193" s="92">
        <f>SUM(D6,D26,D54,D82,D107,D132,D158,D172)</f>
        <v>870.27867859999992</v>
      </c>
      <c r="E193" s="90"/>
      <c r="H193" s="87"/>
      <c r="I193" s="88" t="s">
        <v>276</v>
      </c>
      <c r="J193" s="198">
        <f>SUM(J6,J26,J54,J82,J107,J132,J158,J172)</f>
        <v>407301.55381306639</v>
      </c>
      <c r="K193" s="198">
        <f>SUM(K6,K26,K54,K82,K107,K132,K158,K172)</f>
        <v>219984.63613992243</v>
      </c>
      <c r="L193" s="92">
        <f>SUM(L6,L26,L54,L82,L107,L132,L158,L172)</f>
        <v>2313.0039644032968</v>
      </c>
      <c r="M193" s="90"/>
      <c r="O193" s="87"/>
      <c r="P193" s="88" t="s">
        <v>276</v>
      </c>
      <c r="Q193" s="92">
        <f>SUM(Q6,Q26,Q54,Q82,Q107,Q132,Q158,Q172)</f>
        <v>4089.6</v>
      </c>
      <c r="R193" s="92">
        <f>SUM(R6,R26,R54,R82,R107,R132,R158,R172)</f>
        <v>136.72</v>
      </c>
      <c r="S193" s="90"/>
      <c r="U193" s="87"/>
      <c r="V193" s="88" t="s">
        <v>276</v>
      </c>
      <c r="W193" s="198">
        <f t="shared" ref="W193:AD193" si="182">SUM(W6,W26,W54,W82,W107,W132,W158,W172)</f>
        <v>86831.352765334945</v>
      </c>
      <c r="X193" s="420">
        <f t="shared" si="182"/>
        <v>56926.273504969395</v>
      </c>
      <c r="Y193" s="255">
        <f t="shared" si="182"/>
        <v>66907.157038595673</v>
      </c>
      <c r="Z193" s="430">
        <f t="shared" si="182"/>
        <v>37002.077778230108</v>
      </c>
      <c r="AA193" s="260">
        <f t="shared" si="182"/>
        <v>2147.5378861421996</v>
      </c>
      <c r="AB193" s="250">
        <f t="shared" si="182"/>
        <v>10815.991965944186</v>
      </c>
      <c r="AC193" s="250">
        <f t="shared" si="182"/>
        <v>5123.3646154472453</v>
      </c>
      <c r="AD193" s="198">
        <f t="shared" si="182"/>
        <v>3984.8391453478571</v>
      </c>
      <c r="AE193" s="90"/>
      <c r="AG193" s="87"/>
      <c r="AH193" s="88" t="s">
        <v>276</v>
      </c>
      <c r="AI193" s="198">
        <f>SUM(AI6,AI26,AI54,AI82,AI107,AI132,AI158,AI172)</f>
        <v>5871725.7782066558</v>
      </c>
      <c r="AJ193" s="90"/>
    </row>
  </sheetData>
  <mergeCells count="6">
    <mergeCell ref="AG3:AJ3"/>
    <mergeCell ref="U3:AE3"/>
    <mergeCell ref="O3:S3"/>
    <mergeCell ref="H3:M3"/>
    <mergeCell ref="B1:D1"/>
    <mergeCell ref="A3:E3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B3C2D6-5F97-43F2-B6CF-0DD82C1B939F}">
          <x14:formula1>
            <xm:f>Negozi!$E$5:$E$35</xm:f>
          </x14:formula1>
          <xm:sqref>A1</xm:sqref>
        </x14:dataValidation>
        <x14:dataValidation type="list" allowBlank="1" showInputMessage="1" showErrorMessage="1" xr:uid="{B30EAABF-128A-4C09-A8BF-D8F8F9B460C5}">
          <x14:formula1>
            <xm:f>Negozi!#REF!</xm:f>
          </x14:formula1>
          <xm:sqref>A1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E62D-9A1C-4F12-9C7D-5667EF1E39DB}">
  <sheetPr codeName="Foglio7">
    <tabColor theme="1"/>
  </sheetPr>
  <dimension ref="A1:DE192"/>
  <sheetViews>
    <sheetView zoomScaleNormal="100" workbookViewId="0">
      <selection activeCell="DR21" sqref="DR21"/>
    </sheetView>
  </sheetViews>
  <sheetFormatPr defaultRowHeight="13.15" outlineLevelRow="1" outlineLevelCol="1"/>
  <cols>
    <col min="1" max="1" width="3.7109375" customWidth="1" outlineLevel="1"/>
    <col min="2" max="2" width="29.28515625" bestFit="1" customWidth="1" outlineLevel="1"/>
    <col min="3" max="3" width="14.28515625" style="332" hidden="1" customWidth="1" outlineLevel="1"/>
    <col min="4" max="5" width="10.7109375" style="45" customWidth="1" outlineLevel="1"/>
    <col min="6" max="6" width="15.42578125" style="45" customWidth="1" outlineLevel="1"/>
    <col min="7" max="7" width="24.28515625" customWidth="1" outlineLevel="1"/>
    <col min="8" max="8" width="2.7109375" customWidth="1" outlineLevel="1"/>
    <col min="9" max="9" width="5.140625" customWidth="1"/>
    <col min="10" max="10" width="4.28515625" customWidth="1"/>
    <col min="11" max="11" width="3.7109375" customWidth="1" outlineLevel="1"/>
    <col min="12" max="12" width="29.28515625" bestFit="1" customWidth="1" outlineLevel="1"/>
    <col min="13" max="13" width="13" style="45" customWidth="1" outlineLevel="1"/>
    <col min="14" max="14" width="13" style="45" hidden="1" customWidth="1" outlineLevel="1"/>
    <col min="15" max="15" width="13" style="45" customWidth="1" outlineLevel="1"/>
    <col min="16" max="16" width="15.7109375" style="45" customWidth="1" outlineLevel="1"/>
    <col min="17" max="17" width="24.28515625" customWidth="1" outlineLevel="1"/>
    <col min="18" max="18" width="3.7109375" customWidth="1" outlineLevel="1"/>
    <col min="19" max="19" width="8.85546875" customWidth="1"/>
    <col min="20" max="20" width="3.7109375" customWidth="1" outlineLevel="1"/>
    <col min="21" max="21" width="29.28515625" bestFit="1" customWidth="1" outlineLevel="1"/>
    <col min="22" max="22" width="16.7109375" style="45" hidden="1" customWidth="1" outlineLevel="1"/>
    <col min="23" max="24" width="11.28515625" style="45" customWidth="1" outlineLevel="1"/>
    <col min="25" max="25" width="15.42578125" style="45" customWidth="1" outlineLevel="1"/>
    <col min="26" max="26" width="24.28515625" customWidth="1" outlineLevel="1"/>
    <col min="27" max="27" width="3.7109375" customWidth="1" outlineLevel="1"/>
    <col min="28" max="28" width="8.85546875" customWidth="1"/>
    <col min="29" max="29" width="3.7109375" customWidth="1" outlineLevel="1"/>
    <col min="30" max="30" width="29.28515625" bestFit="1" customWidth="1" outlineLevel="1"/>
    <col min="31" max="31" width="5.7109375" customWidth="1" outlineLevel="1"/>
    <col min="32" max="32" width="5.7109375" style="105" customWidth="1" outlineLevel="1"/>
    <col min="33" max="33" width="5.7109375" customWidth="1" outlineLevel="1"/>
    <col min="34" max="34" width="16.28515625" customWidth="1" outlineLevel="1"/>
    <col min="35" max="35" width="9.7109375" customWidth="1" outlineLevel="1"/>
    <col min="36" max="38" width="9.7109375" style="105" customWidth="1" outlineLevel="1"/>
    <col min="39" max="39" width="10.28515625" style="45" bestFit="1" customWidth="1" outlineLevel="1"/>
    <col min="40" max="40" width="11" style="45" bestFit="1" customWidth="1" outlineLevel="1"/>
    <col min="41" max="41" width="15.7109375" style="45" customWidth="1" outlineLevel="1"/>
    <col min="42" max="42" width="24.28515625" customWidth="1" outlineLevel="1"/>
    <col min="43" max="43" width="3.7109375" customWidth="1" outlineLevel="1"/>
    <col min="44" max="44" width="8.85546875" customWidth="1"/>
    <col min="45" max="45" width="3.7109375" customWidth="1" outlineLevel="1"/>
    <col min="46" max="46" width="29.28515625" customWidth="1" outlineLevel="1"/>
    <col min="47" max="47" width="12" bestFit="1" customWidth="1" outlineLevel="1"/>
    <col min="48" max="48" width="13.85546875" style="45" bestFit="1" customWidth="1" outlineLevel="1"/>
    <col min="49" max="49" width="15.7109375" style="45" customWidth="1" outlineLevel="1"/>
    <col min="50" max="50" width="0.28515625" style="136" customWidth="1" outlineLevel="1"/>
    <col min="51" max="51" width="17.28515625" style="44" customWidth="1" outlineLevel="1"/>
    <col min="52" max="52" width="12" style="45" bestFit="1" customWidth="1" outlineLevel="1"/>
    <col min="53" max="53" width="13.28515625" style="45" bestFit="1" customWidth="1" outlineLevel="1"/>
    <col min="54" max="54" width="14.140625" style="45" bestFit="1" customWidth="1" outlineLevel="1"/>
    <col min="55" max="55" width="0.28515625" style="136" customWidth="1" outlineLevel="1"/>
    <col min="56" max="56" width="18.85546875" style="44" customWidth="1" outlineLevel="1"/>
    <col min="57" max="57" width="3.7109375" customWidth="1" outlineLevel="1"/>
    <col min="59" max="59" width="3.7109375" customWidth="1" outlineLevel="1"/>
    <col min="60" max="60" width="29.28515625" customWidth="1" outlineLevel="1"/>
    <col min="61" max="62" width="14.7109375" style="45" customWidth="1" outlineLevel="1"/>
    <col min="63" max="63" width="15.7109375" style="45" customWidth="1" outlineLevel="1"/>
    <col min="64" max="64" width="0.28515625" style="136" customWidth="1" outlineLevel="1"/>
    <col min="65" max="65" width="24.28515625" style="44" customWidth="1" outlineLevel="1"/>
    <col min="66" max="66" width="3.7109375" customWidth="1" outlineLevel="1"/>
    <col min="68" max="68" width="3.7109375" customWidth="1" outlineLevel="1"/>
    <col min="69" max="69" width="29.28515625" customWidth="1" outlineLevel="1"/>
    <col min="70" max="70" width="14.7109375" style="45" customWidth="1" outlineLevel="1"/>
    <col min="71" max="71" width="0.28515625" style="136" customWidth="1" outlineLevel="1"/>
    <col min="72" max="72" width="17.28515625" style="44" customWidth="1" outlineLevel="1"/>
    <col min="73" max="73" width="3.7109375" customWidth="1" outlineLevel="1"/>
    <col min="75" max="75" width="13.140625" hidden="1" customWidth="1"/>
    <col min="76" max="77" width="8.85546875" hidden="1" customWidth="1"/>
    <col min="78" max="78" width="3.7109375" hidden="1" customWidth="1" outlineLevel="1"/>
    <col min="79" max="79" width="29.28515625" hidden="1" customWidth="1" outlineLevel="1"/>
    <col min="80" max="80" width="10.28515625" style="45" hidden="1" customWidth="1" outlineLevel="1"/>
    <col min="81" max="81" width="15.7109375" style="45" hidden="1" customWidth="1" outlineLevel="1"/>
    <col min="82" max="83" width="12.28515625" style="45" hidden="1" customWidth="1" outlineLevel="1"/>
    <col min="84" max="84" width="11.42578125" style="45" hidden="1" customWidth="1" outlineLevel="1"/>
    <col min="85" max="85" width="13.140625" style="45" hidden="1" customWidth="1" outlineLevel="1"/>
    <col min="86" max="86" width="24.28515625" hidden="1" customWidth="1" outlineLevel="1"/>
    <col min="87" max="87" width="3.7109375" hidden="1" customWidth="1" outlineLevel="1"/>
    <col min="88" max="88" width="8.85546875" collapsed="1"/>
    <col min="89" max="89" width="3.7109375" hidden="1" customWidth="1" outlineLevel="1"/>
    <col min="90" max="90" width="29.28515625" hidden="1" customWidth="1" outlineLevel="1"/>
    <col min="91" max="91" width="12.28515625" style="45" hidden="1" customWidth="1" outlineLevel="1"/>
    <col min="92" max="92" width="14.28515625" style="281" hidden="1" customWidth="1" outlineLevel="1"/>
    <col min="93" max="93" width="11.42578125" style="45" hidden="1" customWidth="1" outlineLevel="1"/>
    <col min="94" max="94" width="13.140625" style="45" hidden="1" customWidth="1" outlineLevel="1"/>
    <col min="95" max="95" width="15.7109375" hidden="1" customWidth="1" outlineLevel="1"/>
    <col min="96" max="96" width="3.7109375" hidden="1" customWidth="1" outlineLevel="1"/>
    <col min="97" max="97" width="8.85546875" collapsed="1"/>
    <col min="98" max="98" width="3.7109375" hidden="1" customWidth="1" outlineLevel="1"/>
    <col min="99" max="99" width="29.28515625" hidden="1" customWidth="1" outlineLevel="1"/>
    <col min="100" max="100" width="14.7109375" style="45" hidden="1" customWidth="1" outlineLevel="1"/>
    <col min="101" max="101" width="14.7109375" style="281" hidden="1" customWidth="1" outlineLevel="1"/>
    <col min="102" max="102" width="0.140625" style="346" hidden="1" customWidth="1" outlineLevel="1"/>
    <col min="103" max="103" width="21" hidden="1" customWidth="1" outlineLevel="1"/>
    <col min="104" max="104" width="8.7109375" style="45" hidden="1" customWidth="1" outlineLevel="1"/>
    <col min="105" max="105" width="8.5703125" style="45" hidden="1" customWidth="1" outlineLevel="1"/>
    <col min="106" max="106" width="0.140625" style="346" hidden="1" customWidth="1" outlineLevel="1"/>
    <col min="107" max="107" width="21" hidden="1" customWidth="1" outlineLevel="1"/>
    <col min="108" max="108" width="3.7109375" hidden="1" customWidth="1" outlineLevel="1"/>
    <col min="109" max="109" width="8.85546875" collapsed="1"/>
  </cols>
  <sheetData>
    <row r="1" spans="1:108" ht="29.45" customHeight="1">
      <c r="A1" s="573" t="s">
        <v>212</v>
      </c>
      <c r="B1" s="574"/>
      <c r="C1" s="574"/>
      <c r="D1" s="574"/>
      <c r="E1" s="574"/>
      <c r="F1" s="574"/>
      <c r="G1" s="574"/>
      <c r="H1" s="575"/>
      <c r="K1" s="568" t="s">
        <v>203</v>
      </c>
      <c r="L1" s="569"/>
      <c r="M1" s="569"/>
      <c r="N1" s="569"/>
      <c r="O1" s="569"/>
      <c r="P1" s="569"/>
      <c r="Q1" s="569"/>
      <c r="R1" s="570"/>
      <c r="T1" s="565" t="s">
        <v>258</v>
      </c>
      <c r="U1" s="566"/>
      <c r="V1" s="566"/>
      <c r="W1" s="566"/>
      <c r="X1" s="566"/>
      <c r="Y1" s="566"/>
      <c r="Z1" s="566"/>
      <c r="AA1" s="567"/>
      <c r="AC1" s="576" t="s">
        <v>222</v>
      </c>
      <c r="AD1" s="577"/>
      <c r="AE1" s="577"/>
      <c r="AF1" s="577"/>
      <c r="AG1" s="577"/>
      <c r="AH1" s="577"/>
      <c r="AI1" s="577"/>
      <c r="AJ1" s="577"/>
      <c r="AK1" s="577"/>
      <c r="AL1" s="577"/>
      <c r="AM1" s="577"/>
      <c r="AN1" s="577"/>
      <c r="AO1" s="577"/>
      <c r="AP1" s="577"/>
      <c r="AQ1" s="578"/>
      <c r="AS1" s="560" t="s">
        <v>277</v>
      </c>
      <c r="AT1" s="561"/>
      <c r="AU1" s="561"/>
      <c r="AV1" s="561"/>
      <c r="AW1" s="561"/>
      <c r="AX1" s="561"/>
      <c r="AY1" s="561"/>
      <c r="AZ1" s="561"/>
      <c r="BA1" s="561"/>
      <c r="BB1" s="561"/>
      <c r="BC1" s="561"/>
      <c r="BD1" s="561"/>
      <c r="BE1" s="579"/>
      <c r="BG1" s="585" t="s">
        <v>278</v>
      </c>
      <c r="BH1" s="586"/>
      <c r="BI1" s="586"/>
      <c r="BJ1" s="586"/>
      <c r="BK1" s="586"/>
      <c r="BL1" s="586"/>
      <c r="BM1" s="586"/>
      <c r="BN1" s="587"/>
      <c r="BP1" s="588" t="s">
        <v>279</v>
      </c>
      <c r="BQ1" s="589"/>
      <c r="BR1" s="589"/>
      <c r="BS1" s="589"/>
      <c r="BT1" s="589"/>
      <c r="BU1" s="590"/>
      <c r="BZ1" s="568" t="s">
        <v>280</v>
      </c>
      <c r="CA1" s="569"/>
      <c r="CB1" s="569"/>
      <c r="CC1" s="569"/>
      <c r="CD1" s="584"/>
      <c r="CE1" s="584"/>
      <c r="CF1" s="569"/>
      <c r="CG1" s="569"/>
      <c r="CH1" s="569"/>
      <c r="CI1" s="570"/>
      <c r="CK1" s="562" t="s">
        <v>281</v>
      </c>
      <c r="CL1" s="563"/>
      <c r="CM1" s="563"/>
      <c r="CN1" s="563"/>
      <c r="CO1" s="563"/>
      <c r="CP1" s="563"/>
      <c r="CQ1" s="563"/>
      <c r="CR1" s="564"/>
      <c r="CT1" s="581" t="s">
        <v>282</v>
      </c>
      <c r="CU1" s="582"/>
      <c r="CV1" s="582"/>
      <c r="CW1" s="582"/>
      <c r="CX1" s="582"/>
      <c r="CY1" s="582"/>
      <c r="CZ1" s="582"/>
      <c r="DA1" s="582"/>
      <c r="DB1" s="582"/>
      <c r="DC1" s="582"/>
      <c r="DD1" s="583"/>
    </row>
    <row r="2" spans="1:108" ht="55.9" customHeight="1" thickBot="1">
      <c r="A2" s="66"/>
      <c r="B2" s="67" t="str">
        <f>Progressivo_Giornaliero!A2</f>
        <v>Dati Aggiornati al 30/07/2026 23:23:23</v>
      </c>
      <c r="C2" s="331" t="s">
        <v>259</v>
      </c>
      <c r="D2" s="68" t="s">
        <v>262</v>
      </c>
      <c r="E2" s="68" t="s">
        <v>283</v>
      </c>
      <c r="F2" s="68" t="s">
        <v>284</v>
      </c>
      <c r="G2" s="68" t="s">
        <v>228</v>
      </c>
      <c r="H2" s="69"/>
      <c r="K2" s="66"/>
      <c r="L2" s="67" t="str">
        <f>B2</f>
        <v>Dati Aggiornati al 30/07/2026 23:23:23</v>
      </c>
      <c r="M2" s="68" t="s">
        <v>285</v>
      </c>
      <c r="N2" s="68"/>
      <c r="O2" s="68" t="s">
        <v>286</v>
      </c>
      <c r="P2" s="68" t="s">
        <v>287</v>
      </c>
      <c r="Q2" s="68" t="s">
        <v>228</v>
      </c>
      <c r="R2" s="69"/>
      <c r="T2" s="66"/>
      <c r="U2" s="67" t="str">
        <f>B2</f>
        <v>Dati Aggiornati al 30/07/2026 23:23:23</v>
      </c>
      <c r="V2" s="68" t="s">
        <v>288</v>
      </c>
      <c r="W2" s="68" t="s">
        <v>262</v>
      </c>
      <c r="X2" s="68" t="s">
        <v>283</v>
      </c>
      <c r="Y2" s="68" t="s">
        <v>284</v>
      </c>
      <c r="Z2" s="68" t="s">
        <v>228</v>
      </c>
      <c r="AA2" s="69"/>
      <c r="AC2" s="66"/>
      <c r="AD2" s="67" t="str">
        <f>B2</f>
        <v>Dati Aggiornati al 30/07/2026 23:23:23</v>
      </c>
      <c r="AE2" s="580" t="s">
        <v>289</v>
      </c>
      <c r="AF2" s="580"/>
      <c r="AG2" s="580"/>
      <c r="AH2" s="580"/>
      <c r="AI2" s="580" t="s">
        <v>290</v>
      </c>
      <c r="AJ2" s="580"/>
      <c r="AK2" s="580"/>
      <c r="AL2" s="580"/>
      <c r="AM2" s="68" t="s">
        <v>291</v>
      </c>
      <c r="AN2" s="68" t="s">
        <v>292</v>
      </c>
      <c r="AO2" s="68" t="s">
        <v>287</v>
      </c>
      <c r="AP2" s="68" t="s">
        <v>228</v>
      </c>
      <c r="AQ2" s="69"/>
      <c r="AS2" s="66"/>
      <c r="AT2" s="67" t="str">
        <f>B2</f>
        <v>Dati Aggiornati al 30/07/2026 23:23:23</v>
      </c>
      <c r="AU2" s="68" t="s">
        <v>293</v>
      </c>
      <c r="AV2" s="68" t="s">
        <v>294</v>
      </c>
      <c r="AW2" s="68" t="s">
        <v>295</v>
      </c>
      <c r="AX2" s="128"/>
      <c r="AY2" s="123" t="s">
        <v>296</v>
      </c>
      <c r="AZ2" s="68" t="s">
        <v>297</v>
      </c>
      <c r="BA2" s="68" t="s">
        <v>298</v>
      </c>
      <c r="BB2" s="68" t="s">
        <v>299</v>
      </c>
      <c r="BC2" s="128"/>
      <c r="BD2" s="123" t="s">
        <v>300</v>
      </c>
      <c r="BE2" s="69"/>
      <c r="BG2" s="66"/>
      <c r="BH2" s="67" t="str">
        <f>AT2</f>
        <v>Dati Aggiornati al 30/07/2026 23:23:23</v>
      </c>
      <c r="BI2" s="68" t="s">
        <v>301</v>
      </c>
      <c r="BJ2" s="68" t="s">
        <v>302</v>
      </c>
      <c r="BK2" s="68" t="s">
        <v>303</v>
      </c>
      <c r="BL2" s="128"/>
      <c r="BM2" s="123" t="s">
        <v>228</v>
      </c>
      <c r="BN2" s="69"/>
      <c r="BP2" s="66"/>
      <c r="BQ2" s="67" t="str">
        <f>BH2</f>
        <v>Dati Aggiornati al 30/07/2026 23:23:23</v>
      </c>
      <c r="BR2" s="68" t="s">
        <v>304</v>
      </c>
      <c r="BS2" s="128"/>
      <c r="BT2" s="123" t="s">
        <v>305</v>
      </c>
      <c r="BU2" s="69"/>
      <c r="BW2" s="157" t="s">
        <v>306</v>
      </c>
      <c r="BX2" s="157" t="s">
        <v>307</v>
      </c>
      <c r="BZ2" s="66"/>
      <c r="CA2" s="247">
        <v>0.5625</v>
      </c>
      <c r="CB2" s="68" t="s">
        <v>308</v>
      </c>
      <c r="CC2" s="68" t="s">
        <v>309</v>
      </c>
      <c r="CD2" s="68" t="s">
        <v>310</v>
      </c>
      <c r="CE2" s="68" t="s">
        <v>311</v>
      </c>
      <c r="CF2" s="68" t="s">
        <v>312</v>
      </c>
      <c r="CG2" s="68" t="s">
        <v>313</v>
      </c>
      <c r="CH2" s="68" t="s">
        <v>306</v>
      </c>
      <c r="CI2" s="69"/>
      <c r="CK2" s="66"/>
      <c r="CL2" s="247">
        <f>CA2</f>
        <v>0.5625</v>
      </c>
      <c r="CM2" s="68" t="s">
        <v>314</v>
      </c>
      <c r="CN2" s="276" t="s">
        <v>315</v>
      </c>
      <c r="CO2" s="276" t="s">
        <v>316</v>
      </c>
      <c r="CP2" s="68" t="s">
        <v>317</v>
      </c>
      <c r="CQ2" s="68" t="s">
        <v>228</v>
      </c>
      <c r="CR2" s="69"/>
      <c r="CT2" s="66"/>
      <c r="CU2" s="247">
        <f>CA2</f>
        <v>0.5625</v>
      </c>
      <c r="CV2" s="68" t="s">
        <v>318</v>
      </c>
      <c r="CW2" s="276" t="s">
        <v>319</v>
      </c>
      <c r="CX2" s="339"/>
      <c r="CY2" s="68" t="s">
        <v>228</v>
      </c>
      <c r="CZ2" s="276" t="s">
        <v>320</v>
      </c>
      <c r="DA2" s="276" t="s">
        <v>321</v>
      </c>
      <c r="DB2" s="339"/>
      <c r="DC2" s="68" t="s">
        <v>228</v>
      </c>
      <c r="DD2" s="69"/>
    </row>
    <row r="3" spans="1:108" ht="13.9" thickBot="1">
      <c r="A3" s="70"/>
      <c r="B3" s="55"/>
      <c r="C3" s="59"/>
      <c r="D3" s="56"/>
      <c r="E3" s="56"/>
      <c r="F3" s="56"/>
      <c r="G3" s="55"/>
      <c r="H3" s="71"/>
      <c r="K3" s="70"/>
      <c r="L3" s="55"/>
      <c r="M3" s="56"/>
      <c r="N3" s="56"/>
      <c r="O3" s="56"/>
      <c r="P3" s="56"/>
      <c r="Q3" s="55"/>
      <c r="R3" s="71"/>
      <c r="T3" s="70"/>
      <c r="U3" s="55"/>
      <c r="V3" s="56"/>
      <c r="W3" s="56"/>
      <c r="X3" s="56"/>
      <c r="Y3" s="56"/>
      <c r="Z3" s="55"/>
      <c r="AA3" s="71"/>
      <c r="AC3" s="70"/>
      <c r="AD3" s="55"/>
      <c r="AE3" s="61" t="s">
        <v>322</v>
      </c>
      <c r="AF3" s="61" t="s">
        <v>323</v>
      </c>
      <c r="AG3" s="60" t="s">
        <v>324</v>
      </c>
      <c r="AH3" s="61" t="s">
        <v>228</v>
      </c>
      <c r="AI3" s="61" t="s">
        <v>325</v>
      </c>
      <c r="AJ3" s="61" t="s">
        <v>326</v>
      </c>
      <c r="AK3" s="61" t="s">
        <v>327</v>
      </c>
      <c r="AL3" s="61" t="s">
        <v>328</v>
      </c>
      <c r="AM3" s="56"/>
      <c r="AN3" s="56"/>
      <c r="AO3" s="56"/>
      <c r="AP3" s="55"/>
      <c r="AQ3" s="71"/>
      <c r="AS3" s="70"/>
      <c r="AT3" s="55"/>
      <c r="AU3" s="55"/>
      <c r="AV3" s="56"/>
      <c r="AW3" s="56"/>
      <c r="AX3" s="129"/>
      <c r="AY3" s="124"/>
      <c r="AZ3" s="56"/>
      <c r="BA3" s="56"/>
      <c r="BB3" s="56"/>
      <c r="BC3" s="129"/>
      <c r="BD3" s="124"/>
      <c r="BE3" s="71"/>
      <c r="BG3" s="70"/>
      <c r="BH3" s="55"/>
      <c r="BI3" s="56"/>
      <c r="BJ3" s="56"/>
      <c r="BK3" s="56"/>
      <c r="BL3" s="129"/>
      <c r="BM3" s="124"/>
      <c r="BN3" s="71"/>
      <c r="BP3" s="70"/>
      <c r="BQ3" s="55"/>
      <c r="BR3" s="56"/>
      <c r="BS3" s="129"/>
      <c r="BT3" s="124"/>
      <c r="BU3" s="71"/>
      <c r="BZ3" s="70"/>
      <c r="CA3" s="55"/>
      <c r="CB3" s="56"/>
      <c r="CC3" s="56"/>
      <c r="CD3" s="231">
        <v>7.0000000000000001E-3</v>
      </c>
      <c r="CE3" s="232">
        <v>17.77</v>
      </c>
      <c r="CF3" s="56"/>
      <c r="CG3" s="56"/>
      <c r="CH3" s="55"/>
      <c r="CI3" s="71"/>
      <c r="CK3" s="70"/>
      <c r="CL3" s="55"/>
      <c r="CM3" s="55"/>
      <c r="CN3" s="58"/>
      <c r="CO3" s="56"/>
      <c r="CP3" s="56"/>
      <c r="CQ3" s="55"/>
      <c r="CR3" s="71"/>
      <c r="CT3" s="70"/>
      <c r="CU3" s="55"/>
      <c r="CV3" s="55"/>
      <c r="CW3" s="58"/>
      <c r="CX3" s="340"/>
      <c r="CY3" s="55"/>
      <c r="CZ3" s="56"/>
      <c r="DA3" s="56"/>
      <c r="DB3" s="340"/>
      <c r="DC3" s="55"/>
      <c r="DD3" s="71"/>
    </row>
    <row r="4" spans="1:108" s="63" customFormat="1">
      <c r="A4" s="87"/>
      <c r="B4" s="88" t="s">
        <v>268</v>
      </c>
      <c r="C4" s="89">
        <f>SUM(C6:C21)</f>
        <v>4250.2430880000002</v>
      </c>
      <c r="D4" s="89">
        <f>SUM(D6:D21)</f>
        <v>137.10461574193548</v>
      </c>
      <c r="E4" s="89">
        <f>SUM(E6:E21)</f>
        <v>71</v>
      </c>
      <c r="F4" s="89">
        <f>SUM(F6:F21)</f>
        <v>-66.10461574193549</v>
      </c>
      <c r="G4" s="80">
        <f>E4/D4</f>
        <v>0.51785273322700831</v>
      </c>
      <c r="H4" s="90"/>
      <c r="K4" s="87"/>
      <c r="L4" s="88" t="s">
        <v>268</v>
      </c>
      <c r="M4" s="198">
        <f>SUM(M6:M21)</f>
        <v>32590.748351245653</v>
      </c>
      <c r="N4" s="198"/>
      <c r="O4" s="198">
        <f>SUM(O6:O21)</f>
        <v>17865.893811465343</v>
      </c>
      <c r="P4" s="198">
        <f>SUM(P6:P21)</f>
        <v>-14724.854539780317</v>
      </c>
      <c r="Q4" s="80">
        <f>O4/M4</f>
        <v>0.54818912468398384</v>
      </c>
      <c r="R4" s="90"/>
      <c r="T4" s="87"/>
      <c r="U4" s="88" t="s">
        <v>268</v>
      </c>
      <c r="V4" s="89">
        <f>SUM(V6:V21)</f>
        <v>838.80000000000007</v>
      </c>
      <c r="W4" s="89">
        <f>SUM(W6:W21)</f>
        <v>27.058064516129033</v>
      </c>
      <c r="X4" s="89">
        <f>SUM(X6:X21)</f>
        <v>10</v>
      </c>
      <c r="Y4" s="89">
        <f>SUM(Y6:Y21)</f>
        <v>-17.058064516129033</v>
      </c>
      <c r="Z4" s="80">
        <f>X4/W4</f>
        <v>0.36957558416785885</v>
      </c>
      <c r="AA4" s="90"/>
      <c r="AC4" s="87"/>
      <c r="AD4" s="88" t="s">
        <v>268</v>
      </c>
      <c r="AE4" s="358">
        <f>SUM(AE6:AE21)</f>
        <v>310.38891221082639</v>
      </c>
      <c r="AF4" s="358">
        <f>SUM(AF6:AF21)</f>
        <v>222</v>
      </c>
      <c r="AG4" s="92">
        <f>SUM(AG6:AG21)</f>
        <v>-88.388912210826405</v>
      </c>
      <c r="AH4" s="80">
        <f>AF4/AE4</f>
        <v>0.71523173433853293</v>
      </c>
      <c r="AI4" s="89">
        <f t="shared" ref="AI4:AO4" si="0">SUM(AI6:AI21)</f>
        <v>11</v>
      </c>
      <c r="AJ4" s="89">
        <f t="shared" si="0"/>
        <v>24</v>
      </c>
      <c r="AK4" s="89">
        <f t="shared" si="0"/>
        <v>41</v>
      </c>
      <c r="AL4" s="89">
        <f t="shared" si="0"/>
        <v>18</v>
      </c>
      <c r="AM4" s="198">
        <f t="shared" si="0"/>
        <v>8227.6937806039059</v>
      </c>
      <c r="AN4" s="198">
        <f t="shared" si="0"/>
        <v>5884.9400000000005</v>
      </c>
      <c r="AO4" s="198">
        <f t="shared" si="0"/>
        <v>-2342.7537806039059</v>
      </c>
      <c r="AP4" s="80">
        <f>AN4/AM4</f>
        <v>0.71525996918762946</v>
      </c>
      <c r="AQ4" s="90"/>
      <c r="AS4" s="87"/>
      <c r="AT4" s="88" t="s">
        <v>268</v>
      </c>
      <c r="AU4" s="198">
        <f>SUM(AU6:AU21)</f>
        <v>911917.65936573246</v>
      </c>
      <c r="AV4" s="198">
        <f>SUM(AV6:AV21)</f>
        <v>595295.74</v>
      </c>
      <c r="AW4" s="198">
        <f>SUM(AW6:AW21)</f>
        <v>-316621.91936573235</v>
      </c>
      <c r="AX4" s="130" t="e">
        <f>(AU4-AT4)/ABS(AT4)</f>
        <v>#VALUE!</v>
      </c>
      <c r="AY4" s="65">
        <f>BA4/AU4</f>
        <v>0.65279549517008695</v>
      </c>
      <c r="AZ4" s="198">
        <f>SUM(AZ6:AZ21)</f>
        <v>585680.23999999987</v>
      </c>
      <c r="BA4" s="198">
        <f>SUM(BA6:BA21)</f>
        <v>595295.74</v>
      </c>
      <c r="BB4" s="198">
        <f>SUM(BB6:BB21)</f>
        <v>9615.500000000111</v>
      </c>
      <c r="BC4" s="130">
        <f>(BA4-AZ4)/ABS(AZ4)</f>
        <v>1.6417661623687557E-2</v>
      </c>
      <c r="BD4" s="115">
        <f>BC4</f>
        <v>1.6417661623687557E-2</v>
      </c>
      <c r="BE4" s="90"/>
      <c r="BG4" s="87"/>
      <c r="BH4" s="88" t="s">
        <v>268</v>
      </c>
      <c r="BI4" s="91">
        <f>SUM(BI6:BI21)</f>
        <v>17637</v>
      </c>
      <c r="BJ4" s="91">
        <f>SUM(BJ6:BJ21)</f>
        <v>18092</v>
      </c>
      <c r="BK4" s="117">
        <f>SUM(BK6:BK21)</f>
        <v>455</v>
      </c>
      <c r="BL4" s="130">
        <f>(BJ4-BI4)/ABS(BI4)</f>
        <v>2.5798038215115948E-2</v>
      </c>
      <c r="BM4" s="115">
        <f>BL4</f>
        <v>2.5798038215115948E-2</v>
      </c>
      <c r="BN4" s="90"/>
      <c r="BP4" s="87"/>
      <c r="BQ4" s="88" t="s">
        <v>268</v>
      </c>
      <c r="BR4" s="441">
        <f>SUM(BR6:BR21)</f>
        <v>22291.859999999993</v>
      </c>
      <c r="BS4" s="130" t="e">
        <f>(#REF!-BR4)/ABS(BR4)</f>
        <v>#REF!</v>
      </c>
      <c r="BT4" s="114">
        <f t="shared" ref="BT4" si="1">BR4/AV4</f>
        <v>3.7446698341903124E-2</v>
      </c>
      <c r="BU4" s="90"/>
      <c r="BW4" s="155">
        <f>IFERROR(O4*1.95,0)</f>
        <v>34838.492932357418</v>
      </c>
      <c r="BX4" s="156">
        <f>BW4/BA4</f>
        <v>5.8523000571711496E-2</v>
      </c>
      <c r="BZ4" s="87"/>
      <c r="CA4" s="88" t="s">
        <v>268</v>
      </c>
      <c r="CB4" s="92">
        <f t="shared" ref="CB4:CG4" si="2">SUM(CB6:CB21)</f>
        <v>359.22473919865649</v>
      </c>
      <c r="CC4" s="198">
        <f t="shared" si="2"/>
        <v>911917.65936573246</v>
      </c>
      <c r="CD4" s="198">
        <f t="shared" si="2"/>
        <v>6383.4236155601266</v>
      </c>
      <c r="CE4" s="92">
        <f t="shared" si="2"/>
        <v>359.22473919865649</v>
      </c>
      <c r="CF4" s="92">
        <f t="shared" si="2"/>
        <v>66</v>
      </c>
      <c r="CG4" s="92">
        <f t="shared" si="2"/>
        <v>-293.22473919865655</v>
      </c>
      <c r="CH4" s="80">
        <f>CF4/CB4</f>
        <v>0.18372899413116711</v>
      </c>
      <c r="CI4" s="90"/>
      <c r="CK4" s="87"/>
      <c r="CL4" s="88" t="s">
        <v>268</v>
      </c>
      <c r="CM4" s="198">
        <f>SUM(CM6:CM21)</f>
        <v>1148.94</v>
      </c>
      <c r="CN4" s="198">
        <f>SUM(CN6:CN21)</f>
        <v>272393.18</v>
      </c>
      <c r="CO4" s="92">
        <f>SUM(CO6:CO21)</f>
        <v>712</v>
      </c>
      <c r="CP4" s="277">
        <f>CM4/CN4</f>
        <v>4.2179470132108305E-3</v>
      </c>
      <c r="CQ4" s="80">
        <f>CP4</f>
        <v>4.2179470132108305E-3</v>
      </c>
      <c r="CR4" s="90"/>
      <c r="CT4" s="87"/>
      <c r="CU4" s="88" t="s">
        <v>268</v>
      </c>
      <c r="CV4" s="198">
        <f>SUM(CV6:CV21)</f>
        <v>143614.28999999998</v>
      </c>
      <c r="CW4" s="198">
        <f>SUM(CW6:CW21)</f>
        <v>161837.20000000004</v>
      </c>
      <c r="CX4" s="341">
        <f>IFERROR((CV4-CW4)/ABS(CW4),0)</f>
        <v>-0.11260025507114592</v>
      </c>
      <c r="CY4" s="338">
        <f>IFERROR(CX4,0)</f>
        <v>-0.11260025507114592</v>
      </c>
      <c r="CZ4" s="92">
        <f>SUM(CZ6:CZ21)</f>
        <v>187</v>
      </c>
      <c r="DA4" s="92">
        <f>SUM(DA6:DA21)</f>
        <v>219</v>
      </c>
      <c r="DB4" s="341">
        <f>IFERROR((CZ4-DA4)/ABS(DA4),0)</f>
        <v>-0.14611872146118721</v>
      </c>
      <c r="DC4" s="338">
        <f>IFERROR(DB4,0)</f>
        <v>-0.14611872146118721</v>
      </c>
      <c r="DD4" s="90"/>
    </row>
    <row r="5" spans="1:108" ht="13.15" customHeight="1" outlineLevel="1">
      <c r="A5" s="70"/>
      <c r="B5" s="55"/>
      <c r="C5" s="59"/>
      <c r="D5" s="56"/>
      <c r="E5" s="56"/>
      <c r="F5" s="56"/>
      <c r="G5" s="55"/>
      <c r="H5" s="71"/>
      <c r="K5" s="70"/>
      <c r="L5" s="55"/>
      <c r="M5" s="398"/>
      <c r="N5" s="398"/>
      <c r="O5" s="398"/>
      <c r="P5" s="398"/>
      <c r="Q5" s="55"/>
      <c r="R5" s="71"/>
      <c r="T5" s="70"/>
      <c r="U5" s="55"/>
      <c r="V5" s="56"/>
      <c r="W5" s="56"/>
      <c r="X5" s="56"/>
      <c r="Y5" s="56"/>
      <c r="Z5" s="55"/>
      <c r="AA5" s="71"/>
      <c r="AC5" s="70"/>
      <c r="AD5" s="55"/>
      <c r="AE5" s="55"/>
      <c r="AF5" s="354"/>
      <c r="AG5" s="55"/>
      <c r="AH5" s="55"/>
      <c r="AI5" s="55"/>
      <c r="AJ5" s="354"/>
      <c r="AK5" s="354"/>
      <c r="AL5" s="354"/>
      <c r="AM5" s="398"/>
      <c r="AN5" s="398"/>
      <c r="AO5" s="398"/>
      <c r="AP5" s="55"/>
      <c r="AQ5" s="71"/>
      <c r="AS5" s="70"/>
      <c r="AT5" s="55"/>
      <c r="AU5" s="397"/>
      <c r="AV5" s="398"/>
      <c r="AW5" s="398"/>
      <c r="AX5" s="129"/>
      <c r="AY5" s="124"/>
      <c r="AZ5" s="398"/>
      <c r="BA5" s="398"/>
      <c r="BB5" s="398"/>
      <c r="BC5" s="129"/>
      <c r="BD5" s="124"/>
      <c r="BE5" s="71"/>
      <c r="BG5" s="70"/>
      <c r="BH5" s="55"/>
      <c r="BI5" s="56"/>
      <c r="BJ5" s="56"/>
      <c r="BK5" s="118"/>
      <c r="BL5" s="129"/>
      <c r="BM5" s="124"/>
      <c r="BN5" s="71"/>
      <c r="BP5" s="70"/>
      <c r="BQ5" s="55"/>
      <c r="BR5" s="58"/>
      <c r="BS5" s="129"/>
      <c r="BT5" s="124"/>
      <c r="BU5" s="71"/>
      <c r="BW5" s="155"/>
      <c r="BX5" s="156"/>
      <c r="BZ5" s="70"/>
      <c r="CA5" s="55"/>
      <c r="CB5" s="56"/>
      <c r="CC5" s="398"/>
      <c r="CD5" s="398"/>
      <c r="CE5" s="56"/>
      <c r="CF5" s="56"/>
      <c r="CG5" s="59"/>
      <c r="CH5" s="55"/>
      <c r="CI5" s="71"/>
      <c r="CK5" s="70"/>
      <c r="CL5" s="55"/>
      <c r="CM5" s="398"/>
      <c r="CN5" s="400"/>
      <c r="CO5" s="56"/>
      <c r="CP5" s="59"/>
      <c r="CQ5" s="55"/>
      <c r="CR5" s="71"/>
      <c r="CT5" s="70"/>
      <c r="CU5" s="55"/>
      <c r="CV5" s="398"/>
      <c r="CW5" s="400"/>
      <c r="CX5" s="340"/>
      <c r="CY5" s="55"/>
      <c r="CZ5" s="56"/>
      <c r="DA5" s="56"/>
      <c r="DB5" s="340"/>
      <c r="DC5" s="55"/>
      <c r="DD5" s="71"/>
    </row>
    <row r="6" spans="1:108" ht="13.15" customHeight="1" outlineLevel="1">
      <c r="A6" s="70"/>
      <c r="B6" s="57" t="s">
        <v>29</v>
      </c>
      <c r="C6" s="59">
        <f>IFERROR(VLOOKUP($B6,'BDGT McAfee'!$AZ$6:$BD$190,4,0),0)</f>
        <v>358.34853599999997</v>
      </c>
      <c r="D6" s="59">
        <f t="shared" ref="D6:D21" si="3">IFERROR(C6/31,0)</f>
        <v>11.559630193548387</v>
      </c>
      <c r="E6" s="56">
        <f>IFERROR(VLOOKUP($B6,'Trans Nomenclatura'!$A$4:$W$180,19,0),0)</f>
        <v>6</v>
      </c>
      <c r="F6" s="59">
        <f t="shared" ref="F6:F21" si="4">E6-D6</f>
        <v>-5.5596301935483865</v>
      </c>
      <c r="G6" s="65">
        <f t="shared" ref="G6:G21" si="5">IFERROR(E6/D6,0)</f>
        <v>0.5190477462980343</v>
      </c>
      <c r="H6" s="113"/>
      <c r="K6" s="70"/>
      <c r="L6" s="57" t="s">
        <v>29</v>
      </c>
      <c r="M6" s="400">
        <f>IFERROR(VLOOKUP($B6,'BDGT Polizze MTD'!$A$3:$AG$175,Interprete_Date!$B$8,0),0)</f>
        <v>2949.8870256852638</v>
      </c>
      <c r="N6" s="400"/>
      <c r="O6" s="400">
        <f>IFERROR(VLOOKUP($B6,'Trans Nomenclatura'!$A$4:$W$180,11,0),0)</f>
        <v>1577.2400008907221</v>
      </c>
      <c r="P6" s="400">
        <f>IFERROR(O6-M6,-M6)</f>
        <v>-1372.6470247945417</v>
      </c>
      <c r="Q6" s="65">
        <f>IFERROR(O6/M6,0)</f>
        <v>0.53467810365528368</v>
      </c>
      <c r="R6" s="71"/>
      <c r="T6" s="70"/>
      <c r="U6" s="57" t="s">
        <v>29</v>
      </c>
      <c r="V6" s="59">
        <f>IFERROR(VLOOKUP($B6,'BDGT Office'!$C$3:$F$180,3,0),0)</f>
        <v>55.2</v>
      </c>
      <c r="W6" s="112">
        <f t="shared" ref="W6:W21" si="6">IFERROR(V6/31,0)</f>
        <v>1.7806451612903227</v>
      </c>
      <c r="X6" s="56">
        <f>IFERROR(VLOOKUP($B6,'Trans Nomenclatura'!$A$4:$W$180,18,0),0)</f>
        <v>0</v>
      </c>
      <c r="Y6" s="59">
        <f>X6-W6</f>
        <v>-1.7806451612903227</v>
      </c>
      <c r="Z6" s="65">
        <f>IFERROR(X6/W6,0)</f>
        <v>0</v>
      </c>
      <c r="AA6" s="71"/>
      <c r="AC6" s="70"/>
      <c r="AD6" s="57" t="s">
        <v>29</v>
      </c>
      <c r="AE6" s="59">
        <f>($AM6*Kerb_BRIEFING!$Z$5)/17.23</f>
        <v>31.349527966338531</v>
      </c>
      <c r="AF6" s="56">
        <f>IFERROR(VLOOKUP($AD6,'Trans Nomenclatura'!$A$1:$Y$200,17,0),0)</f>
        <v>22</v>
      </c>
      <c r="AG6" s="190">
        <f t="shared" ref="AG6" si="7">AF6-AE6</f>
        <v>-9.3495279663385311</v>
      </c>
      <c r="AH6" s="65">
        <f t="shared" ref="AH6" si="8">IFERROR(AF6/AE6,0)</f>
        <v>0.70176495236618675</v>
      </c>
      <c r="AI6" s="59">
        <f>IFERROR(_xlfn.NUMBERVALUE(VLOOKUP($AD6,'Trans Nomenclatura'!$A$1:$Y$200,14,0)),0)</f>
        <v>0</v>
      </c>
      <c r="AJ6" s="59">
        <f>IFERROR(_xlfn.NUMBERVALUE(VLOOKUP($AD6,'Trans Nomenclatura'!$A$1:$Y$200,16,0)),0)</f>
        <v>1</v>
      </c>
      <c r="AK6" s="59">
        <f>IFERROR(_xlfn.NUMBERVALUE(VLOOKUP($AD6,'Trans Nomenclatura'!$A$1:$Y$200,15,0)),0)</f>
        <v>2</v>
      </c>
      <c r="AL6" s="59">
        <f>IFERROR(_xlfn.NUMBERVALUE(VLOOKUP($AD6,'Trans Nomenclatura'!$A$1:$Y$200,20,0)),0)</f>
        <v>2</v>
      </c>
      <c r="AM6" s="400">
        <f>IFERROR(VLOOKUP($B6,'BDGT MW Services MTD'!$A$3:$AF$174,Interprete_Date!$B$8,0),0)</f>
        <v>831.00364132309664</v>
      </c>
      <c r="AN6" s="400">
        <f>IFERROR(VLOOKUP($B6,'Trans Nomenclatura'!$A$4:$W$180,13,0),0)</f>
        <v>515.7299999999999</v>
      </c>
      <c r="AO6" s="400">
        <f t="shared" ref="AO6" si="9">AN6-AM6</f>
        <v>-315.27364132309674</v>
      </c>
      <c r="AP6" s="65">
        <f t="shared" ref="AP6:AP21" si="10">IFERROR(AN6/AM6,0)</f>
        <v>0.62061099898295458</v>
      </c>
      <c r="AQ6" s="71"/>
      <c r="AS6" s="70"/>
      <c r="AT6" s="57" t="s">
        <v>29</v>
      </c>
      <c r="AU6" s="399">
        <f>IFERROR(VLOOKUP($B6,'FCST Sales'!$A$3:$AF$180,Interprete_Date!$B$8,0),0)</f>
        <v>78311.706656198032</v>
      </c>
      <c r="AV6" s="400">
        <f>IFERROR(VLOOKUP($B6,'Trans Nomenclatura'!$A$4:$Y$200,3,0),0)</f>
        <v>53495.470000000038</v>
      </c>
      <c r="AW6" s="400">
        <f>AV6-AU6</f>
        <v>-24816.236656197994</v>
      </c>
      <c r="AX6" s="131" t="e">
        <f t="shared" ref="AX6" si="11">(AU6-AT6)/ABS(AT6)</f>
        <v>#VALUE!</v>
      </c>
      <c r="AY6" s="65">
        <f>IFERROR((BA6/AU6),0)</f>
        <v>0.68310949006454968</v>
      </c>
      <c r="AZ6" s="400">
        <f>IFERROR(VLOOKUP($B6,'Trans Nomenclatura'!$A$4:$Y$200,4,0),0)</f>
        <v>44367.209999999941</v>
      </c>
      <c r="BA6" s="400">
        <f>IFERROR(VLOOKUP($B6,'Trans Nomenclatura'!$A$4:$Y$200,3,0),0)</f>
        <v>53495.470000000038</v>
      </c>
      <c r="BB6" s="400">
        <f t="shared" ref="BB6" si="12">BA6-AZ6</f>
        <v>9128.2600000000966</v>
      </c>
      <c r="BC6" s="131">
        <f>(BA6-AZ6)/ABS(AZ6)</f>
        <v>0.20574338571210832</v>
      </c>
      <c r="BD6" s="114">
        <f>IFERROR(BC6,0)</f>
        <v>0.20574338571210832</v>
      </c>
      <c r="BE6" s="71"/>
      <c r="BG6" s="70"/>
      <c r="BH6" s="57" t="s">
        <v>29</v>
      </c>
      <c r="BI6" s="261">
        <f>IFERROR(VLOOKUP($B6,'Trans Nomenclatura'!$A$4:$Y$200,7,0),0)</f>
        <v>2325</v>
      </c>
      <c r="BJ6" s="261">
        <f>IFERROR(VLOOKUP($B6,'Trans Nomenclatura'!$A$4:$Y$200,6,0),0)</f>
        <v>2481</v>
      </c>
      <c r="BK6" s="116">
        <f t="shared" ref="BK6" si="13">BJ6-BI6</f>
        <v>156</v>
      </c>
      <c r="BL6" s="131">
        <f>(BJ6-BI6)/ABS(BI6)</f>
        <v>6.7096774193548384E-2</v>
      </c>
      <c r="BM6" s="114">
        <f>IFERROR(BL6,0)</f>
        <v>6.7096774193548384E-2</v>
      </c>
      <c r="BN6" s="71"/>
      <c r="BP6" s="70"/>
      <c r="BQ6" s="57" t="s">
        <v>29</v>
      </c>
      <c r="BR6" s="58">
        <f>IFERROR(VLOOKUP($B6,'Trans Nomenclatura'!$A$4:$Y$200,25,0),0)</f>
        <v>1852.479999999998</v>
      </c>
      <c r="BS6" s="131" t="e">
        <f>(#REF!-BR6)/ABS(BR6)</f>
        <v>#REF!</v>
      </c>
      <c r="BT6" s="114">
        <f>IFERROR(BR6/AV6,0)</f>
        <v>3.4628726507122877E-2</v>
      </c>
      <c r="BU6" s="71"/>
      <c r="BW6" s="155">
        <f t="shared" ref="BW6:BW21" si="14">IFERROR(O6*1.95,0)</f>
        <v>3075.6180017369079</v>
      </c>
      <c r="BX6" s="156">
        <f t="shared" ref="BX6:BX21" si="15">BW6/BA6</f>
        <v>5.749305505189329E-2</v>
      </c>
      <c r="BZ6" s="70"/>
      <c r="CA6" s="57" t="s">
        <v>29</v>
      </c>
      <c r="CB6" s="190">
        <f>CE6</f>
        <v>30.848730815609805</v>
      </c>
      <c r="CC6" s="400">
        <f>IFERROR(VLOOKUP(CA6,'FCST Sales'!$A$3:$AG$180,Interprete_Date!$B$8,0),0)</f>
        <v>78311.706656198032</v>
      </c>
      <c r="CD6" s="400">
        <f>IFERROR(CC6*$CD$3,0)</f>
        <v>548.18194659338621</v>
      </c>
      <c r="CE6" s="190">
        <f>IFERROR(CD6/$CE$3,0)</f>
        <v>30.848730815609805</v>
      </c>
      <c r="CF6" s="190">
        <f>IFERROR(VLOOKUP($B6,U300_ACT!$B$2:$C$180,2,0),0)</f>
        <v>6</v>
      </c>
      <c r="CG6" s="190">
        <f t="shared" ref="CG6" si="16">IFERROR(CF6-CB6,0)</f>
        <v>-24.848730815609805</v>
      </c>
      <c r="CH6" s="65">
        <f t="shared" ref="CH6" si="17">IFERROR(CF6/CB6,0)</f>
        <v>0.19449746687678743</v>
      </c>
      <c r="CI6" s="71"/>
      <c r="CK6" s="70"/>
      <c r="CL6" s="57" t="s">
        <v>29</v>
      </c>
      <c r="CM6" s="400">
        <f>IFERROR(VLOOKUP($CL6,TRASFDATI_ACT!$B$2:$E$200,2,0),0)</f>
        <v>106.52</v>
      </c>
      <c r="CN6" s="400">
        <f>IFERROR(VLOOKUP($B6,Smartphone_Sales!$B$2:$D$200,2,0),0)</f>
        <v>22397.59</v>
      </c>
      <c r="CO6" s="190">
        <f>IFERROR(VLOOKUP($B6,Smartphone_Sales!$B$2:$D$200,3,0),0)</f>
        <v>50</v>
      </c>
      <c r="CP6" s="278">
        <f>IFERROR(CM6/CN6,0)</f>
        <v>4.7558688233868014E-3</v>
      </c>
      <c r="CQ6" s="65">
        <f>CP6</f>
        <v>4.7558688233868014E-3</v>
      </c>
      <c r="CR6" s="71"/>
      <c r="CT6" s="70"/>
      <c r="CU6" s="57" t="s">
        <v>29</v>
      </c>
      <c r="CV6" s="400">
        <f>IFERROR(VLOOKUP($CU6,iphone_ACT!$B$2:$F$180,2,0),0)</f>
        <v>13086.43</v>
      </c>
      <c r="CW6" s="400">
        <f>IFERROR(VLOOKUP($CU6,iphone_ACT!$B$2:$F$180,3,0),0)</f>
        <v>11466.38</v>
      </c>
      <c r="CX6" s="342">
        <f>IFERROR((CV6-CW6)/ABS(CW6),0)</f>
        <v>0.14128696240661842</v>
      </c>
      <c r="CY6" s="114">
        <f>IFERROR(CX6,0)</f>
        <v>0.14128696240661842</v>
      </c>
      <c r="CZ6" s="190">
        <f>IFERROR(VLOOKUP($CU6,iphone_ACT!$B$2:$F$180,4,0),0)</f>
        <v>15</v>
      </c>
      <c r="DA6" s="190">
        <f>IFERROR(VLOOKUP($CU6,iphone_ACT!$B$2:$F$180,5,0),0)</f>
        <v>16</v>
      </c>
      <c r="DB6" s="342">
        <f>IFERROR((CZ6-DA6)/ABS(DA6),0)</f>
        <v>-6.25E-2</v>
      </c>
      <c r="DC6" s="114">
        <f>IFERROR(DB6,0)</f>
        <v>-6.25E-2</v>
      </c>
      <c r="DD6" s="71"/>
    </row>
    <row r="7" spans="1:108" ht="13.15" customHeight="1" outlineLevel="1">
      <c r="A7" s="70"/>
      <c r="B7" s="57" t="s">
        <v>39</v>
      </c>
      <c r="C7" s="59">
        <f>IFERROR(VLOOKUP($B7,'BDGT McAfee'!$AZ$6:$BD$190,4,0),0)</f>
        <v>226.414188</v>
      </c>
      <c r="D7" s="59">
        <f t="shared" si="3"/>
        <v>7.3036834838709677</v>
      </c>
      <c r="E7" s="56">
        <f>IFERROR(VLOOKUP($B7,'Trans Nomenclatura'!$A$4:$W$180,19,0),0)</f>
        <v>6</v>
      </c>
      <c r="F7" s="59">
        <f t="shared" si="4"/>
        <v>-1.3036834838709677</v>
      </c>
      <c r="G7" s="65">
        <f t="shared" si="5"/>
        <v>0.82150328847766374</v>
      </c>
      <c r="H7" s="113"/>
      <c r="K7" s="70"/>
      <c r="L7" s="57" t="s">
        <v>39</v>
      </c>
      <c r="M7" s="400">
        <f>IFERROR(VLOOKUP($B7,'BDGT Polizze MTD'!$A$3:$AG$175,Interprete_Date!$B$8,0),0)</f>
        <v>1752.0604964837294</v>
      </c>
      <c r="N7" s="400"/>
      <c r="O7" s="400">
        <f>IFERROR(VLOOKUP($B7,'Trans Nomenclatura'!$A$4:$W$180,11,0),0)</f>
        <v>1160.4005690721649</v>
      </c>
      <c r="P7" s="400">
        <f t="shared" ref="P7:P21" si="18">IFERROR(O7-M7,-M7)</f>
        <v>-591.65992741156447</v>
      </c>
      <c r="Q7" s="65">
        <f t="shared" ref="Q7:Q21" si="19">IFERROR(O7/M7,0)</f>
        <v>0.66230622253113569</v>
      </c>
      <c r="R7" s="71"/>
      <c r="T7" s="70"/>
      <c r="U7" s="57" t="s">
        <v>39</v>
      </c>
      <c r="V7" s="59">
        <f>IFERROR(VLOOKUP($B7,'BDGT Office'!$C$3:$F$180,3,0),0)</f>
        <v>36</v>
      </c>
      <c r="W7" s="112">
        <f t="shared" si="6"/>
        <v>1.1612903225806452</v>
      </c>
      <c r="X7" s="56">
        <f>IFERROR(VLOOKUP($B7,'Trans Nomenclatura'!$A$4:$W$180,18,0),0)</f>
        <v>1</v>
      </c>
      <c r="Y7" s="59">
        <f t="shared" ref="Y7:Y21" si="20">X7-W7</f>
        <v>-0.16129032258064524</v>
      </c>
      <c r="Z7" s="65">
        <f t="shared" ref="Z7:Z21" si="21">IFERROR(X7/W7,0)</f>
        <v>0.86111111111111105</v>
      </c>
      <c r="AA7" s="71"/>
      <c r="AC7" s="70"/>
      <c r="AD7" s="57" t="s">
        <v>39</v>
      </c>
      <c r="AE7" s="59">
        <f>($AM7*Kerb_BRIEFING!$Z$5)/17.23</f>
        <v>18.943371901569208</v>
      </c>
      <c r="AF7" s="56">
        <f>IFERROR(VLOOKUP($AD7,'Trans Nomenclatura'!$A$1:$Y$200,17,0),0)</f>
        <v>12</v>
      </c>
      <c r="AG7" s="190">
        <f t="shared" ref="AG7:AG21" si="22">AF7-AE7</f>
        <v>-6.9433719015692077</v>
      </c>
      <c r="AH7" s="65">
        <f t="shared" ref="AH7:AH21" si="23">IFERROR(AF7/AE7,0)</f>
        <v>0.63346694888073007</v>
      </c>
      <c r="AI7" s="59">
        <f>IFERROR(_xlfn.NUMBERVALUE(VLOOKUP($AD7,'Trans Nomenclatura'!$A$1:$Y$200,14,0)),0)</f>
        <v>1</v>
      </c>
      <c r="AJ7" s="59">
        <f>IFERROR(_xlfn.NUMBERVALUE(VLOOKUP($AD7,'Trans Nomenclatura'!$A$1:$Y$200,16,0)),0)</f>
        <v>1</v>
      </c>
      <c r="AK7" s="59">
        <f>IFERROR(_xlfn.NUMBERVALUE(VLOOKUP($AD7,'Trans Nomenclatura'!$A$1:$Y$200,15,0)),0)</f>
        <v>2</v>
      </c>
      <c r="AL7" s="59">
        <f>IFERROR(_xlfn.NUMBERVALUE(VLOOKUP($AD7,'Trans Nomenclatura'!$A$1:$Y$200,20,0)),0)</f>
        <v>2</v>
      </c>
      <c r="AM7" s="400">
        <f>IFERROR(VLOOKUP($B7,'BDGT MW Services MTD'!$A$3:$AF$174,Interprete_Date!$B$8,0),0)</f>
        <v>502.14507363698067</v>
      </c>
      <c r="AN7" s="400">
        <f>IFERROR(VLOOKUP($B7,'Trans Nomenclatura'!$A$4:$W$180,13,0),0)</f>
        <v>434.55999999999977</v>
      </c>
      <c r="AO7" s="400">
        <f t="shared" ref="AO7:AO21" si="24">AN7-AM7</f>
        <v>-67.585073636980894</v>
      </c>
      <c r="AP7" s="65">
        <f t="shared" si="10"/>
        <v>0.86540727533684692</v>
      </c>
      <c r="AQ7" s="71"/>
      <c r="AS7" s="70"/>
      <c r="AT7" s="57" t="s">
        <v>39</v>
      </c>
      <c r="AU7" s="399">
        <f>IFERROR(VLOOKUP($B7,'FCST Sales'!$A$3:$AF$180,Interprete_Date!$B$8,0),0)</f>
        <v>50264.319091904872</v>
      </c>
      <c r="AV7" s="400">
        <f>IFERROR(VLOOKUP($B7,'Trans Nomenclatura'!$A$4:$Y$200,3,0),0)</f>
        <v>27833.849999999959</v>
      </c>
      <c r="AW7" s="400">
        <f t="shared" ref="AW7:AW21" si="25">AV7-AU7</f>
        <v>-22430.469091904914</v>
      </c>
      <c r="AX7" s="131" t="e">
        <f t="shared" ref="AX7:AX21" si="26">(AU7-AT7)/ABS(AT7)</f>
        <v>#VALUE!</v>
      </c>
      <c r="AY7" s="65">
        <f t="shared" ref="AY7:AY21" si="27">IFERROR((BA7/AU7),0)</f>
        <v>0.55374966781321888</v>
      </c>
      <c r="AZ7" s="400">
        <f>IFERROR(VLOOKUP($B7,'Trans Nomenclatura'!$A$4:$Y$200,4,0),0)</f>
        <v>34864.329999999951</v>
      </c>
      <c r="BA7" s="400">
        <f>IFERROR(VLOOKUP($B7,'Trans Nomenclatura'!$A$4:$Y$200,3,0),0)</f>
        <v>27833.849999999959</v>
      </c>
      <c r="BB7" s="400">
        <f t="shared" ref="BB7:BB21" si="28">BA7-AZ7</f>
        <v>-7030.4799999999923</v>
      </c>
      <c r="BC7" s="131">
        <f t="shared" ref="BC7:BC21" si="29">(BA7-AZ7)/ABS(AZ7)</f>
        <v>-0.20165251992509256</v>
      </c>
      <c r="BD7" s="114">
        <f t="shared" ref="BD7:BD21" si="30">IFERROR(BC7,0)</f>
        <v>-0.20165251992509256</v>
      </c>
      <c r="BE7" s="71"/>
      <c r="BG7" s="70"/>
      <c r="BH7" s="57" t="s">
        <v>39</v>
      </c>
      <c r="BI7" s="261">
        <f>IFERROR(VLOOKUP($B7,'Trans Nomenclatura'!$A$4:$Y$200,7,0),0)</f>
        <v>1179</v>
      </c>
      <c r="BJ7" s="261">
        <f>IFERROR(VLOOKUP($B7,'Trans Nomenclatura'!$A$4:$Y$200,6,0),0)</f>
        <v>1116</v>
      </c>
      <c r="BK7" s="116">
        <f t="shared" ref="BK7:BK21" si="31">BJ7-BI7</f>
        <v>-63</v>
      </c>
      <c r="BL7" s="131">
        <f t="shared" ref="BL7:BL21" si="32">(BJ7-BI7)/ABS(BI7)</f>
        <v>-5.3435114503816793E-2</v>
      </c>
      <c r="BM7" s="114">
        <f t="shared" ref="BM7:BM21" si="33">IFERROR(BL7,0)</f>
        <v>-5.3435114503816793E-2</v>
      </c>
      <c r="BN7" s="71"/>
      <c r="BP7" s="70"/>
      <c r="BQ7" s="57" t="s">
        <v>39</v>
      </c>
      <c r="BR7" s="58">
        <f>IFERROR(VLOOKUP($B7,'Trans Nomenclatura'!$A$4:$Y$200,25,0),0)</f>
        <v>1454.31</v>
      </c>
      <c r="BS7" s="131" t="e">
        <f>(#REF!-BR7)/ABS(BR7)</f>
        <v>#REF!</v>
      </c>
      <c r="BT7" s="114">
        <f t="shared" ref="BT7:BT21" si="34">IFERROR(BR7/AV7,0)</f>
        <v>5.2249688778232335E-2</v>
      </c>
      <c r="BU7" s="71"/>
      <c r="BW7" s="155">
        <f t="shared" si="14"/>
        <v>2262.7811096907217</v>
      </c>
      <c r="BX7" s="156">
        <f t="shared" si="15"/>
        <v>8.1296015811349306E-2</v>
      </c>
      <c r="BZ7" s="70"/>
      <c r="CA7" s="57" t="s">
        <v>39</v>
      </c>
      <c r="CB7" s="190">
        <f t="shared" ref="CB7:CB21" si="35">CE7</f>
        <v>19.80023824667046</v>
      </c>
      <c r="CC7" s="400">
        <f>IFERROR(VLOOKUP(CA7,'FCST Sales'!$A$3:$AG$180,Interprete_Date!$B$8,0),0)</f>
        <v>50264.319091904872</v>
      </c>
      <c r="CD7" s="400">
        <f t="shared" ref="CD7:CD21" si="36">IFERROR(CC7*$CD$3,0)</f>
        <v>351.85023364333409</v>
      </c>
      <c r="CE7" s="190">
        <f t="shared" ref="CE7:CE21" si="37">IFERROR(CD7/$CE$3,0)</f>
        <v>19.80023824667046</v>
      </c>
      <c r="CF7" s="190">
        <f>IFERROR(VLOOKUP($B7,U300_ACT!$B$2:$C$180,2,0),0)</f>
        <v>3</v>
      </c>
      <c r="CG7" s="190">
        <f t="shared" ref="CG7:CG21" si="38">IFERROR(CF7-CB7,0)</f>
        <v>-16.80023824667046</v>
      </c>
      <c r="CH7" s="65">
        <f t="shared" ref="CH7:CH21" si="39">IFERROR(CF7/CB7,0)</f>
        <v>0.15151332840676651</v>
      </c>
      <c r="CI7" s="71"/>
      <c r="CK7" s="70"/>
      <c r="CL7" s="57" t="s">
        <v>39</v>
      </c>
      <c r="CM7" s="400">
        <f>IFERROR(VLOOKUP($CL7,TRASFDATI_ACT!$B$2:$E$200,2,0),0)</f>
        <v>22.4</v>
      </c>
      <c r="CN7" s="400">
        <f>IFERROR(VLOOKUP($B7,Smartphone_Sales!$B$2:$D$200,2,0),0)</f>
        <v>15871.11</v>
      </c>
      <c r="CO7" s="190">
        <f>IFERROR(VLOOKUP($B7,Smartphone_Sales!$B$2:$D$200,3,0),0)</f>
        <v>43</v>
      </c>
      <c r="CP7" s="278">
        <f t="shared" ref="CP7:CP21" si="40">IFERROR(CM7/CN7,0)</f>
        <v>1.4113694631314381E-3</v>
      </c>
      <c r="CQ7" s="65">
        <f t="shared" ref="CQ7:CQ21" si="41">CP7</f>
        <v>1.4113694631314381E-3</v>
      </c>
      <c r="CR7" s="71"/>
      <c r="CT7" s="70"/>
      <c r="CU7" s="57" t="s">
        <v>39</v>
      </c>
      <c r="CV7" s="400">
        <f>IFERROR(VLOOKUP($CU7,iphone_ACT!$B$2:$F$180,2,0),0)</f>
        <v>9588.89</v>
      </c>
      <c r="CW7" s="400">
        <f>IFERROR(VLOOKUP($CU7,iphone_ACT!$B$2:$F$180,3,0),0)</f>
        <v>10029.49</v>
      </c>
      <c r="CX7" s="342">
        <f t="shared" ref="CX7:CX21" si="42">IFERROR((CV7-CW7)/ABS(CW7),0)</f>
        <v>-4.393044910558766E-2</v>
      </c>
      <c r="CY7" s="114">
        <f t="shared" ref="CY7:CY21" si="43">IFERROR(CX7,0)</f>
        <v>-4.393044910558766E-2</v>
      </c>
      <c r="CZ7" s="190">
        <f>IFERROR(VLOOKUP($CU7,iphone_ACT!$B$2:$F$180,4,0),0)</f>
        <v>13</v>
      </c>
      <c r="DA7" s="190">
        <f>IFERROR(VLOOKUP($CU7,iphone_ACT!$B$2:$F$180,5,0),0)</f>
        <v>14</v>
      </c>
      <c r="DB7" s="342">
        <f t="shared" ref="DB7:DB21" si="44">IFERROR((CZ7-DA7)/ABS(DA7),0)</f>
        <v>-7.1428571428571425E-2</v>
      </c>
      <c r="DC7" s="114">
        <f t="shared" ref="DC7:DC21" si="45">IFERROR(DB7,0)</f>
        <v>-7.1428571428571425E-2</v>
      </c>
      <c r="DD7" s="71"/>
    </row>
    <row r="8" spans="1:108" ht="13.15" customHeight="1" outlineLevel="1">
      <c r="A8" s="70"/>
      <c r="B8" s="57" t="s">
        <v>40</v>
      </c>
      <c r="C8" s="59">
        <f>IFERROR(VLOOKUP($B8,'BDGT McAfee'!$AZ$6:$BD$190,4,0),0)</f>
        <v>297.78021000000001</v>
      </c>
      <c r="D8" s="59">
        <f t="shared" si="3"/>
        <v>9.6058132258064521</v>
      </c>
      <c r="E8" s="56">
        <f>IFERROR(VLOOKUP($B8,'Trans Nomenclatura'!$A$4:$W$180,19,0),0)</f>
        <v>1</v>
      </c>
      <c r="F8" s="59">
        <f t="shared" si="4"/>
        <v>-8.6058132258064521</v>
      </c>
      <c r="G8" s="65">
        <f t="shared" si="5"/>
        <v>0.10410362730283519</v>
      </c>
      <c r="H8" s="113"/>
      <c r="K8" s="70"/>
      <c r="L8" s="57" t="s">
        <v>40</v>
      </c>
      <c r="M8" s="400">
        <f>IFERROR(VLOOKUP($B8,'BDGT Polizze MTD'!$A$3:$AG$175,Interprete_Date!$B$8,0),0)</f>
        <v>2311.9804446319649</v>
      </c>
      <c r="N8" s="400"/>
      <c r="O8" s="400">
        <f>IFERROR(VLOOKUP($B8,'Trans Nomenclatura'!$A$4:$W$180,11,0),0)</f>
        <v>1394.343131550813</v>
      </c>
      <c r="P8" s="400">
        <f t="shared" si="18"/>
        <v>-917.63731308115189</v>
      </c>
      <c r="Q8" s="65">
        <f t="shared" si="19"/>
        <v>0.60309469086914058</v>
      </c>
      <c r="R8" s="71"/>
      <c r="T8" s="70"/>
      <c r="U8" s="57" t="s">
        <v>40</v>
      </c>
      <c r="V8" s="59">
        <f>IFERROR(VLOOKUP($B8,'BDGT Office'!$C$3:$F$180,3,0),0)</f>
        <v>30</v>
      </c>
      <c r="W8" s="112">
        <f t="shared" si="6"/>
        <v>0.967741935483871</v>
      </c>
      <c r="X8" s="56">
        <f>IFERROR(VLOOKUP($B8,'Trans Nomenclatura'!$A$4:$W$180,18,0),0)</f>
        <v>0</v>
      </c>
      <c r="Y8" s="59">
        <f t="shared" si="20"/>
        <v>-0.967741935483871</v>
      </c>
      <c r="Z8" s="65">
        <f t="shared" si="21"/>
        <v>0</v>
      </c>
      <c r="AA8" s="71"/>
      <c r="AC8" s="70"/>
      <c r="AD8" s="57" t="s">
        <v>40</v>
      </c>
      <c r="AE8" s="59">
        <f>($AM8*Kerb_BRIEFING!$Z$5)/17.23</f>
        <v>19.107136508126164</v>
      </c>
      <c r="AF8" s="56">
        <f>IFERROR(VLOOKUP($AD8,'Trans Nomenclatura'!$A$1:$Y$200,17,0),0)</f>
        <v>15</v>
      </c>
      <c r="AG8" s="190">
        <f t="shared" si="22"/>
        <v>-4.1071365081261639</v>
      </c>
      <c r="AH8" s="65">
        <f t="shared" si="23"/>
        <v>0.78504698983129051</v>
      </c>
      <c r="AI8" s="59">
        <f>IFERROR(_xlfn.NUMBERVALUE(VLOOKUP($AD8,'Trans Nomenclatura'!$A$1:$Y$200,14,0)),0)</f>
        <v>0</v>
      </c>
      <c r="AJ8" s="59">
        <f>IFERROR(_xlfn.NUMBERVALUE(VLOOKUP($AD8,'Trans Nomenclatura'!$A$1:$Y$200,16,0)),0)</f>
        <v>3</v>
      </c>
      <c r="AK8" s="59">
        <f>IFERROR(_xlfn.NUMBERVALUE(VLOOKUP($AD8,'Trans Nomenclatura'!$A$1:$Y$200,15,0)),0)</f>
        <v>5</v>
      </c>
      <c r="AL8" s="59">
        <f>IFERROR(_xlfn.NUMBERVALUE(VLOOKUP($AD8,'Trans Nomenclatura'!$A$1:$Y$200,20,0)),0)</f>
        <v>1</v>
      </c>
      <c r="AM8" s="400">
        <f>IFERROR(VLOOKUP($B8,'BDGT MW Services MTD'!$A$3:$AF$174,Interprete_Date!$B$8,0),0)</f>
        <v>506.48609543848283</v>
      </c>
      <c r="AN8" s="400">
        <f>IFERROR(VLOOKUP($B8,'Trans Nomenclatura'!$A$4:$W$180,13,0),0)</f>
        <v>366.04</v>
      </c>
      <c r="AO8" s="400">
        <f t="shared" si="24"/>
        <v>-140.44609543848281</v>
      </c>
      <c r="AP8" s="65">
        <f t="shared" si="10"/>
        <v>0.72270493365292943</v>
      </c>
      <c r="AQ8" s="71"/>
      <c r="AS8" s="70"/>
      <c r="AT8" s="57" t="s">
        <v>40</v>
      </c>
      <c r="AU8" s="399">
        <f>IFERROR(VLOOKUP($B8,'FCST Sales'!$A$3:$AF$180,Interprete_Date!$B$8,0),0)</f>
        <v>65626.4470200418</v>
      </c>
      <c r="AV8" s="400">
        <f>IFERROR(VLOOKUP($B8,'Trans Nomenclatura'!$A$4:$Y$200,3,0),0)</f>
        <v>43426.559999999998</v>
      </c>
      <c r="AW8" s="400">
        <f t="shared" si="25"/>
        <v>-22199.887020041802</v>
      </c>
      <c r="AX8" s="131" t="e">
        <f t="shared" si="26"/>
        <v>#VALUE!</v>
      </c>
      <c r="AY8" s="65">
        <f t="shared" si="27"/>
        <v>0.66172346625344303</v>
      </c>
      <c r="AZ8" s="400">
        <f>IFERROR(VLOOKUP($B8,'Trans Nomenclatura'!$A$4:$Y$200,4,0),0)</f>
        <v>28099.98999999998</v>
      </c>
      <c r="BA8" s="400">
        <f>IFERROR(VLOOKUP($B8,'Trans Nomenclatura'!$A$4:$Y$200,3,0),0)</f>
        <v>43426.559999999998</v>
      </c>
      <c r="BB8" s="400">
        <f t="shared" si="28"/>
        <v>15326.570000000018</v>
      </c>
      <c r="BC8" s="131">
        <f t="shared" si="29"/>
        <v>0.54542973146965634</v>
      </c>
      <c r="BD8" s="114">
        <f t="shared" si="30"/>
        <v>0.54542973146965634</v>
      </c>
      <c r="BE8" s="71"/>
      <c r="BG8" s="70"/>
      <c r="BH8" s="57" t="s">
        <v>40</v>
      </c>
      <c r="BI8" s="261">
        <f>IFERROR(VLOOKUP($B8,'Trans Nomenclatura'!$A$4:$Y$200,7,0),0)</f>
        <v>1599</v>
      </c>
      <c r="BJ8" s="261">
        <f>IFERROR(VLOOKUP($B8,'Trans Nomenclatura'!$A$4:$Y$200,6,0),0)</f>
        <v>1856</v>
      </c>
      <c r="BK8" s="116">
        <f t="shared" si="31"/>
        <v>257</v>
      </c>
      <c r="BL8" s="131">
        <f t="shared" si="32"/>
        <v>0.16072545340838024</v>
      </c>
      <c r="BM8" s="114">
        <f t="shared" si="33"/>
        <v>0.16072545340838024</v>
      </c>
      <c r="BN8" s="71"/>
      <c r="BP8" s="70"/>
      <c r="BQ8" s="57" t="s">
        <v>40</v>
      </c>
      <c r="BR8" s="58">
        <f>IFERROR(VLOOKUP($B8,'Trans Nomenclatura'!$A$4:$Y$200,25,0),0)</f>
        <v>1044.25</v>
      </c>
      <c r="BS8" s="131" t="e">
        <f>(#REF!-BR8)/ABS(BR8)</f>
        <v>#REF!</v>
      </c>
      <c r="BT8" s="114">
        <f t="shared" si="34"/>
        <v>2.4046343988563684E-2</v>
      </c>
      <c r="BU8" s="71"/>
      <c r="BW8" s="155">
        <f t="shared" si="14"/>
        <v>2718.9691065240854</v>
      </c>
      <c r="BX8" s="156">
        <f t="shared" si="15"/>
        <v>6.2610741134551881E-2</v>
      </c>
      <c r="BZ8" s="70"/>
      <c r="CA8" s="57" t="s">
        <v>40</v>
      </c>
      <c r="CB8" s="190">
        <f t="shared" si="35"/>
        <v>25.851723643235378</v>
      </c>
      <c r="CC8" s="400">
        <f>IFERROR(VLOOKUP(CA8,'FCST Sales'!$A$3:$AG$180,Interprete_Date!$B$8,0),0)</f>
        <v>65626.4470200418</v>
      </c>
      <c r="CD8" s="400">
        <f t="shared" si="36"/>
        <v>459.38512914029263</v>
      </c>
      <c r="CE8" s="190">
        <f t="shared" si="37"/>
        <v>25.851723643235378</v>
      </c>
      <c r="CF8" s="190">
        <f>IFERROR(VLOOKUP($B8,U300_ACT!$B$2:$C$180,2,0),0)</f>
        <v>4</v>
      </c>
      <c r="CG8" s="190">
        <f t="shared" si="38"/>
        <v>-21.851723643235378</v>
      </c>
      <c r="CH8" s="65">
        <f t="shared" si="39"/>
        <v>0.15472856105077079</v>
      </c>
      <c r="CI8" s="71"/>
      <c r="CK8" s="70"/>
      <c r="CL8" s="57" t="s">
        <v>40</v>
      </c>
      <c r="CM8" s="400">
        <f>IFERROR(VLOOKUP($CL8,TRASFDATI_ACT!$B$2:$E$200,2,0),0)</f>
        <v>49.17</v>
      </c>
      <c r="CN8" s="400">
        <f>IFERROR(VLOOKUP($B8,Smartphone_Sales!$B$2:$D$200,2,0),0)</f>
        <v>21766.27</v>
      </c>
      <c r="CO8" s="190">
        <f>IFERROR(VLOOKUP($B8,Smartphone_Sales!$B$2:$D$200,3,0),0)</f>
        <v>67</v>
      </c>
      <c r="CP8" s="278">
        <f t="shared" si="40"/>
        <v>2.258999819445408E-3</v>
      </c>
      <c r="CQ8" s="65">
        <f t="shared" si="41"/>
        <v>2.258999819445408E-3</v>
      </c>
      <c r="CR8" s="71"/>
      <c r="CT8" s="70"/>
      <c r="CU8" s="57" t="s">
        <v>40</v>
      </c>
      <c r="CV8" s="400">
        <f>IFERROR(VLOOKUP($CU8,iphone_ACT!$B$2:$F$180,2,0),0)</f>
        <v>10413.49</v>
      </c>
      <c r="CW8" s="400">
        <f>IFERROR(VLOOKUP($CU8,iphone_ACT!$B$2:$F$180,3,0),0)</f>
        <v>15887.68</v>
      </c>
      <c r="CX8" s="342">
        <f t="shared" si="42"/>
        <v>-0.34455565570303531</v>
      </c>
      <c r="CY8" s="114">
        <f t="shared" si="43"/>
        <v>-0.34455565570303531</v>
      </c>
      <c r="CZ8" s="190">
        <f>IFERROR(VLOOKUP($CU8,iphone_ACT!$B$2:$F$180,4,0),0)</f>
        <v>16</v>
      </c>
      <c r="DA8" s="190">
        <f>IFERROR(VLOOKUP($CU8,iphone_ACT!$B$2:$F$180,5,0),0)</f>
        <v>23</v>
      </c>
      <c r="DB8" s="342">
        <f t="shared" si="44"/>
        <v>-0.30434782608695654</v>
      </c>
      <c r="DC8" s="114">
        <f t="shared" si="45"/>
        <v>-0.30434782608695654</v>
      </c>
      <c r="DD8" s="71"/>
    </row>
    <row r="9" spans="1:108" ht="13.15" customHeight="1" outlineLevel="1">
      <c r="A9" s="70"/>
      <c r="B9" s="57" t="s">
        <v>48</v>
      </c>
      <c r="C9" s="59">
        <f>IFERROR(VLOOKUP($B9,'BDGT McAfee'!$AZ$6:$BD$190,4,0),0)</f>
        <v>191.32167600000002</v>
      </c>
      <c r="D9" s="59">
        <f t="shared" si="3"/>
        <v>6.1716669677419365</v>
      </c>
      <c r="E9" s="56">
        <f>IFERROR(VLOOKUP($B9,'Trans Nomenclatura'!$A$4:$W$180,19,0),0)</f>
        <v>0</v>
      </c>
      <c r="F9" s="59">
        <f t="shared" si="4"/>
        <v>-6.1716669677419365</v>
      </c>
      <c r="G9" s="65">
        <f t="shared" si="5"/>
        <v>0</v>
      </c>
      <c r="H9" s="113"/>
      <c r="K9" s="70"/>
      <c r="L9" s="57" t="s">
        <v>48</v>
      </c>
      <c r="M9" s="400">
        <f>IFERROR(VLOOKUP($B9,'BDGT Polizze MTD'!$A$3:$AG$175,Interprete_Date!$B$8,0),0)</f>
        <v>1460.5454323694082</v>
      </c>
      <c r="N9" s="400"/>
      <c r="O9" s="400">
        <f>IFERROR(VLOOKUP($B9,'Trans Nomenclatura'!$A$4:$W$180,11,0),0)</f>
        <v>594.52094299531404</v>
      </c>
      <c r="P9" s="400">
        <f t="shared" si="18"/>
        <v>-866.02448937409417</v>
      </c>
      <c r="Q9" s="65">
        <f t="shared" si="19"/>
        <v>0.40705405653204285</v>
      </c>
      <c r="R9" s="71"/>
      <c r="T9" s="70"/>
      <c r="U9" s="57" t="s">
        <v>48</v>
      </c>
      <c r="V9" s="59">
        <f>IFERROR(VLOOKUP($B9,'BDGT Office'!$C$3:$F$180,3,0),0)</f>
        <v>46.8</v>
      </c>
      <c r="W9" s="112">
        <f t="shared" si="6"/>
        <v>1.5096774193548386</v>
      </c>
      <c r="X9" s="56">
        <f>IFERROR(VLOOKUP($B9,'Trans Nomenclatura'!$A$4:$W$180,18,0),0)</f>
        <v>0</v>
      </c>
      <c r="Y9" s="59">
        <f t="shared" si="20"/>
        <v>-1.5096774193548386</v>
      </c>
      <c r="Z9" s="65">
        <f t="shared" si="21"/>
        <v>0</v>
      </c>
      <c r="AA9" s="71"/>
      <c r="AC9" s="70"/>
      <c r="AD9" s="57" t="s">
        <v>48</v>
      </c>
      <c r="AE9" s="59">
        <f>($AM9*Kerb_BRIEFING!$Z$5)/17.23</f>
        <v>16.096292972761887</v>
      </c>
      <c r="AF9" s="56">
        <f>IFERROR(VLOOKUP($AD9,'Trans Nomenclatura'!$A$1:$Y$200,17,0),0)</f>
        <v>8</v>
      </c>
      <c r="AG9" s="190">
        <f t="shared" si="22"/>
        <v>-8.0962929727618871</v>
      </c>
      <c r="AH9" s="65">
        <f t="shared" si="23"/>
        <v>0.49700884629383818</v>
      </c>
      <c r="AI9" s="59">
        <f>IFERROR(_xlfn.NUMBERVALUE(VLOOKUP($AD9,'Trans Nomenclatura'!$A$1:$Y$200,14,0)),0)</f>
        <v>0</v>
      </c>
      <c r="AJ9" s="59">
        <f>IFERROR(_xlfn.NUMBERVALUE(VLOOKUP($AD9,'Trans Nomenclatura'!$A$1:$Y$200,16,0)),0)</f>
        <v>1</v>
      </c>
      <c r="AK9" s="59">
        <f>IFERROR(_xlfn.NUMBERVALUE(VLOOKUP($AD9,'Trans Nomenclatura'!$A$1:$Y$200,15,0)),0)</f>
        <v>1</v>
      </c>
      <c r="AL9" s="59">
        <f>IFERROR(_xlfn.NUMBERVALUE(VLOOKUP($AD9,'Trans Nomenclatura'!$A$1:$Y$200,20,0)),0)</f>
        <v>1</v>
      </c>
      <c r="AM9" s="400">
        <f>IFERROR(VLOOKUP($B9,'BDGT MW Services MTD'!$A$3:$AF$174,Interprete_Date!$B$8,0),0)</f>
        <v>426.67558141644201</v>
      </c>
      <c r="AN9" s="400">
        <f>IFERROR(VLOOKUP($B9,'Trans Nomenclatura'!$A$4:$W$180,13,0),0)</f>
        <v>155.41000000000011</v>
      </c>
      <c r="AO9" s="400">
        <f t="shared" si="24"/>
        <v>-271.26558141644193</v>
      </c>
      <c r="AP9" s="65">
        <f t="shared" si="10"/>
        <v>0.36423457720285501</v>
      </c>
      <c r="AQ9" s="71"/>
      <c r="AS9" s="70"/>
      <c r="AT9" s="57" t="s">
        <v>48</v>
      </c>
      <c r="AU9" s="399">
        <f>IFERROR(VLOOKUP($B9,'FCST Sales'!$A$3:$AF$180,Interprete_Date!$B$8,0),0)</f>
        <v>40209.189312230046</v>
      </c>
      <c r="AV9" s="400">
        <f>IFERROR(VLOOKUP($B9,'Trans Nomenclatura'!$A$4:$Y$200,3,0),0)</f>
        <v>20284.380000000008</v>
      </c>
      <c r="AW9" s="400">
        <f t="shared" si="25"/>
        <v>-19924.809312230038</v>
      </c>
      <c r="AX9" s="131" t="e">
        <f t="shared" si="26"/>
        <v>#VALUE!</v>
      </c>
      <c r="AY9" s="65">
        <f t="shared" si="27"/>
        <v>0.50447125015351413</v>
      </c>
      <c r="AZ9" s="400">
        <f>IFERROR(VLOOKUP($B9,'Trans Nomenclatura'!$A$4:$Y$200,4,0),0)</f>
        <v>25292.72999999997</v>
      </c>
      <c r="BA9" s="400">
        <f>IFERROR(VLOOKUP($B9,'Trans Nomenclatura'!$A$4:$Y$200,3,0),0)</f>
        <v>20284.380000000008</v>
      </c>
      <c r="BB9" s="400">
        <f t="shared" si="28"/>
        <v>-5008.3499999999622</v>
      </c>
      <c r="BC9" s="131">
        <f t="shared" si="29"/>
        <v>-0.19801539810055965</v>
      </c>
      <c r="BD9" s="114">
        <f t="shared" si="30"/>
        <v>-0.19801539810055965</v>
      </c>
      <c r="BE9" s="71"/>
      <c r="BG9" s="70"/>
      <c r="BH9" s="57" t="s">
        <v>48</v>
      </c>
      <c r="BI9" s="261">
        <f>IFERROR(VLOOKUP($B9,'Trans Nomenclatura'!$A$4:$Y$200,7,0),0)</f>
        <v>1058</v>
      </c>
      <c r="BJ9" s="261">
        <f>IFERROR(VLOOKUP($B9,'Trans Nomenclatura'!$A$4:$Y$200,6,0),0)</f>
        <v>1063</v>
      </c>
      <c r="BK9" s="116">
        <f t="shared" si="31"/>
        <v>5</v>
      </c>
      <c r="BL9" s="131">
        <f t="shared" si="32"/>
        <v>4.725897920604915E-3</v>
      </c>
      <c r="BM9" s="114">
        <f t="shared" si="33"/>
        <v>4.725897920604915E-3</v>
      </c>
      <c r="BN9" s="71"/>
      <c r="BP9" s="70"/>
      <c r="BQ9" s="57" t="s">
        <v>48</v>
      </c>
      <c r="BR9" s="58">
        <f>IFERROR(VLOOKUP($B9,'Trans Nomenclatura'!$A$4:$Y$200,25,0),0)</f>
        <v>599.24</v>
      </c>
      <c r="BS9" s="131" t="e">
        <f>(#REF!-BR9)/ABS(BR9)</f>
        <v>#REF!</v>
      </c>
      <c r="BT9" s="114">
        <f t="shared" si="34"/>
        <v>2.9541943110906015E-2</v>
      </c>
      <c r="BU9" s="71"/>
      <c r="BW9" s="155">
        <f t="shared" si="14"/>
        <v>1159.3158388408624</v>
      </c>
      <c r="BX9" s="156">
        <f t="shared" si="15"/>
        <v>5.7153131564329891E-2</v>
      </c>
      <c r="BZ9" s="70"/>
      <c r="CA9" s="57" t="s">
        <v>48</v>
      </c>
      <c r="CB9" s="190">
        <f t="shared" si="35"/>
        <v>15.839297984558826</v>
      </c>
      <c r="CC9" s="400">
        <f>IFERROR(VLOOKUP(CA9,'FCST Sales'!$A$3:$AG$180,Interprete_Date!$B$8,0),0)</f>
        <v>40209.189312230046</v>
      </c>
      <c r="CD9" s="400">
        <f t="shared" si="36"/>
        <v>281.46432518561033</v>
      </c>
      <c r="CE9" s="190">
        <f t="shared" si="37"/>
        <v>15.839297984558826</v>
      </c>
      <c r="CF9" s="190">
        <f>IFERROR(VLOOKUP($B9,U300_ACT!$B$2:$C$180,2,0),0)</f>
        <v>1</v>
      </c>
      <c r="CG9" s="190">
        <f t="shared" si="38"/>
        <v>-14.839297984558826</v>
      </c>
      <c r="CH9" s="65">
        <f t="shared" si="39"/>
        <v>6.313411118187591E-2</v>
      </c>
      <c r="CI9" s="71"/>
      <c r="CK9" s="70"/>
      <c r="CL9" s="57" t="s">
        <v>48</v>
      </c>
      <c r="CM9" s="400">
        <f>IFERROR(VLOOKUP($CL9,TRASFDATI_ACT!$B$2:$E$200,2,0),0)</f>
        <v>8.6</v>
      </c>
      <c r="CN9" s="400">
        <f>IFERROR(VLOOKUP($B9,Smartphone_Sales!$B$2:$D$200,2,0),0)</f>
        <v>5976.14</v>
      </c>
      <c r="CO9" s="190">
        <f>IFERROR(VLOOKUP($B9,Smartphone_Sales!$B$2:$D$200,3,0),0)</f>
        <v>23</v>
      </c>
      <c r="CP9" s="278">
        <f t="shared" si="40"/>
        <v>1.4390559792775938E-3</v>
      </c>
      <c r="CQ9" s="65">
        <f t="shared" si="41"/>
        <v>1.4390559792775938E-3</v>
      </c>
      <c r="CR9" s="71"/>
      <c r="CT9" s="70"/>
      <c r="CU9" s="57" t="s">
        <v>48</v>
      </c>
      <c r="CV9" s="400">
        <f>IFERROR(VLOOKUP($CU9,iphone_ACT!$B$2:$F$180,2,0),0)</f>
        <v>1907.37</v>
      </c>
      <c r="CW9" s="400">
        <f>IFERROR(VLOOKUP($CU9,iphone_ACT!$B$2:$F$180,3,0),0)</f>
        <v>3815.57</v>
      </c>
      <c r="CX9" s="342">
        <f t="shared" si="42"/>
        <v>-0.50010876487654532</v>
      </c>
      <c r="CY9" s="114">
        <f t="shared" si="43"/>
        <v>-0.50010876487654532</v>
      </c>
      <c r="CZ9" s="190">
        <f>IFERROR(VLOOKUP($CU9,iphone_ACT!$B$2:$F$180,4,0),0)</f>
        <v>3</v>
      </c>
      <c r="DA9" s="190">
        <f>IFERROR(VLOOKUP($CU9,iphone_ACT!$B$2:$F$180,5,0),0)</f>
        <v>5</v>
      </c>
      <c r="DB9" s="342">
        <f t="shared" si="44"/>
        <v>-0.4</v>
      </c>
      <c r="DC9" s="114">
        <f t="shared" si="45"/>
        <v>-0.4</v>
      </c>
      <c r="DD9" s="71"/>
    </row>
    <row r="10" spans="1:108" ht="13.15" customHeight="1" outlineLevel="1">
      <c r="A10" s="70"/>
      <c r="B10" s="57" t="s">
        <v>53</v>
      </c>
      <c r="C10" s="59">
        <f>IFERROR(VLOOKUP($B10,'BDGT McAfee'!$AZ$6:$BD$190,4,0),0)</f>
        <v>269.26754400000004</v>
      </c>
      <c r="D10" s="59">
        <f t="shared" si="3"/>
        <v>8.6860498064516136</v>
      </c>
      <c r="E10" s="56">
        <f>IFERROR(VLOOKUP($B10,'Trans Nomenclatura'!$A$4:$W$180,19,0),0)</f>
        <v>6</v>
      </c>
      <c r="F10" s="59">
        <f t="shared" si="4"/>
        <v>-2.6860498064516136</v>
      </c>
      <c r="G10" s="65">
        <f t="shared" si="5"/>
        <v>0.69076279018610565</v>
      </c>
      <c r="H10" s="113"/>
      <c r="K10" s="70"/>
      <c r="L10" s="57" t="s">
        <v>53</v>
      </c>
      <c r="M10" s="400">
        <f>IFERROR(VLOOKUP($B10,'BDGT Polizze MTD'!$A$3:$AG$175,Interprete_Date!$B$8,0),0)</f>
        <v>2147.0332904320203</v>
      </c>
      <c r="N10" s="400"/>
      <c r="O10" s="400">
        <f>IFERROR(VLOOKUP($B10,'Trans Nomenclatura'!$A$4:$W$180,11,0),0)</f>
        <v>1208.0552371733829</v>
      </c>
      <c r="P10" s="400">
        <f t="shared" si="18"/>
        <v>-938.97805325863737</v>
      </c>
      <c r="Q10" s="65">
        <f t="shared" si="19"/>
        <v>0.56266255514384744</v>
      </c>
      <c r="R10" s="71"/>
      <c r="T10" s="70"/>
      <c r="U10" s="57" t="s">
        <v>53</v>
      </c>
      <c r="V10" s="59">
        <f>IFERROR(VLOOKUP($B10,'BDGT Office'!$C$3:$F$180,3,0),0)</f>
        <v>54</v>
      </c>
      <c r="W10" s="112">
        <f t="shared" si="6"/>
        <v>1.7419354838709677</v>
      </c>
      <c r="X10" s="56">
        <f>IFERROR(VLOOKUP($B10,'Trans Nomenclatura'!$A$4:$W$180,18,0),0)</f>
        <v>1</v>
      </c>
      <c r="Y10" s="59">
        <f t="shared" si="20"/>
        <v>-0.74193548387096775</v>
      </c>
      <c r="Z10" s="65">
        <f t="shared" si="21"/>
        <v>0.57407407407407407</v>
      </c>
      <c r="AA10" s="71"/>
      <c r="AC10" s="70"/>
      <c r="AD10" s="57" t="s">
        <v>53</v>
      </c>
      <c r="AE10" s="59">
        <f>($AM10*Kerb_BRIEFING!$Z$5)/17.23</f>
        <v>19.506825863000365</v>
      </c>
      <c r="AF10" s="56">
        <f>IFERROR(VLOOKUP($AD10,'Trans Nomenclatura'!$A$1:$Y$200,17,0),0)</f>
        <v>20</v>
      </c>
      <c r="AG10" s="190">
        <f t="shared" si="22"/>
        <v>0.49317413699963453</v>
      </c>
      <c r="AH10" s="65">
        <f t="shared" si="23"/>
        <v>1.0252821315196678</v>
      </c>
      <c r="AI10" s="59">
        <f>IFERROR(_xlfn.NUMBERVALUE(VLOOKUP($AD10,'Trans Nomenclatura'!$A$1:$Y$200,14,0)),0)</f>
        <v>1</v>
      </c>
      <c r="AJ10" s="59">
        <f>IFERROR(_xlfn.NUMBERVALUE(VLOOKUP($AD10,'Trans Nomenclatura'!$A$1:$Y$200,16,0)),0)</f>
        <v>2</v>
      </c>
      <c r="AK10" s="59">
        <f>IFERROR(_xlfn.NUMBERVALUE(VLOOKUP($AD10,'Trans Nomenclatura'!$A$1:$Y$200,15,0)),0)</f>
        <v>3</v>
      </c>
      <c r="AL10" s="59">
        <f>IFERROR(_xlfn.NUMBERVALUE(VLOOKUP($AD10,'Trans Nomenclatura'!$A$1:$Y$200,20,0)),0)</f>
        <v>0</v>
      </c>
      <c r="AM10" s="400">
        <f>IFERROR(VLOOKUP($B10,'BDGT MW Services MTD'!$A$3:$AF$174,Interprete_Date!$B$8,0),0)</f>
        <v>517.08093787614814</v>
      </c>
      <c r="AN10" s="400">
        <f>IFERROR(VLOOKUP($B10,'Trans Nomenclatura'!$A$4:$W$180,13,0),0)</f>
        <v>426.8299999999997</v>
      </c>
      <c r="AO10" s="400">
        <f t="shared" si="24"/>
        <v>-90.250937876148441</v>
      </c>
      <c r="AP10" s="65">
        <f t="shared" si="10"/>
        <v>0.82546071366149365</v>
      </c>
      <c r="AQ10" s="71"/>
      <c r="AS10" s="70"/>
      <c r="AT10" s="57" t="s">
        <v>53</v>
      </c>
      <c r="AU10" s="399">
        <f>IFERROR(VLOOKUP($B10,'FCST Sales'!$A$3:$AF$180,Interprete_Date!$B$8,0),0)</f>
        <v>60944.362207921979</v>
      </c>
      <c r="AV10" s="400">
        <f>IFERROR(VLOOKUP($B10,'Trans Nomenclatura'!$A$4:$Y$200,3,0),0)</f>
        <v>58983.430000000008</v>
      </c>
      <c r="AW10" s="400">
        <f t="shared" si="25"/>
        <v>-1960.932207921971</v>
      </c>
      <c r="AX10" s="131" t="e">
        <f t="shared" si="26"/>
        <v>#VALUE!</v>
      </c>
      <c r="AY10" s="65">
        <f t="shared" si="27"/>
        <v>0.96782422299815163</v>
      </c>
      <c r="AZ10" s="400">
        <f>IFERROR(VLOOKUP($B10,'Trans Nomenclatura'!$A$4:$Y$200,4,0),0)</f>
        <v>31208.639999999981</v>
      </c>
      <c r="BA10" s="400">
        <f>IFERROR(VLOOKUP($B10,'Trans Nomenclatura'!$A$4:$Y$200,3,0),0)</f>
        <v>58983.430000000008</v>
      </c>
      <c r="BB10" s="400">
        <f t="shared" si="28"/>
        <v>27774.790000000026</v>
      </c>
      <c r="BC10" s="131">
        <f t="shared" si="29"/>
        <v>0.88997117464907294</v>
      </c>
      <c r="BD10" s="114">
        <f t="shared" si="30"/>
        <v>0.88997117464907294</v>
      </c>
      <c r="BE10" s="71"/>
      <c r="BG10" s="70"/>
      <c r="BH10" s="57" t="s">
        <v>53</v>
      </c>
      <c r="BI10" s="261">
        <f>IFERROR(VLOOKUP($B10,'Trans Nomenclatura'!$A$4:$Y$200,7,0),0)</f>
        <v>686</v>
      </c>
      <c r="BJ10" s="261">
        <f>IFERROR(VLOOKUP($B10,'Trans Nomenclatura'!$A$4:$Y$200,6,0),0)</f>
        <v>1655</v>
      </c>
      <c r="BK10" s="116">
        <f t="shared" si="31"/>
        <v>969</v>
      </c>
      <c r="BL10" s="131">
        <f t="shared" si="32"/>
        <v>1.412536443148688</v>
      </c>
      <c r="BM10" s="114">
        <f t="shared" si="33"/>
        <v>1.412536443148688</v>
      </c>
      <c r="BN10" s="71"/>
      <c r="BP10" s="70"/>
      <c r="BQ10" s="57" t="s">
        <v>53</v>
      </c>
      <c r="BR10" s="58">
        <f>IFERROR(VLOOKUP($B10,'Trans Nomenclatura'!$A$4:$Y$200,25,0),0)</f>
        <v>1381.0199999999991</v>
      </c>
      <c r="BS10" s="131" t="e">
        <f>(#REF!-BR10)/ABS(BR10)</f>
        <v>#REF!</v>
      </c>
      <c r="BT10" s="114">
        <f t="shared" si="34"/>
        <v>2.3413694320591375E-2</v>
      </c>
      <c r="BU10" s="71"/>
      <c r="BW10" s="155">
        <f t="shared" si="14"/>
        <v>2355.7077124880966</v>
      </c>
      <c r="BX10" s="156">
        <f t="shared" si="15"/>
        <v>3.9938465980837265E-2</v>
      </c>
      <c r="BZ10" s="70"/>
      <c r="CA10" s="57" t="s">
        <v>53</v>
      </c>
      <c r="CB10" s="190">
        <f t="shared" si="35"/>
        <v>24.007345833171293</v>
      </c>
      <c r="CC10" s="400">
        <f>IFERROR(VLOOKUP(CA10,'FCST Sales'!$A$3:$AG$180,Interprete_Date!$B$8,0),0)</f>
        <v>60944.362207921979</v>
      </c>
      <c r="CD10" s="400">
        <f t="shared" si="36"/>
        <v>426.61053545545388</v>
      </c>
      <c r="CE10" s="190">
        <f t="shared" si="37"/>
        <v>24.007345833171293</v>
      </c>
      <c r="CF10" s="190">
        <f>IFERROR(VLOOKUP($B10,U300_ACT!$B$2:$C$180,2,0),0)</f>
        <v>4</v>
      </c>
      <c r="CG10" s="190">
        <f t="shared" si="38"/>
        <v>-20.007345833171293</v>
      </c>
      <c r="CH10" s="65">
        <f t="shared" si="39"/>
        <v>0.16661566954532486</v>
      </c>
      <c r="CI10" s="71"/>
      <c r="CK10" s="70"/>
      <c r="CL10" s="57" t="s">
        <v>53</v>
      </c>
      <c r="CM10" s="400">
        <f>IFERROR(VLOOKUP($CL10,TRASFDATI_ACT!$B$2:$E$200,2,0),0)</f>
        <v>8.6</v>
      </c>
      <c r="CN10" s="400">
        <f>IFERROR(VLOOKUP($B10,Smartphone_Sales!$B$2:$D$200,2,0),0)</f>
        <v>21224.73</v>
      </c>
      <c r="CO10" s="190">
        <f>IFERROR(VLOOKUP($B10,Smartphone_Sales!$B$2:$D$200,3,0),0)</f>
        <v>62</v>
      </c>
      <c r="CP10" s="278">
        <f t="shared" si="40"/>
        <v>4.0518772205818402E-4</v>
      </c>
      <c r="CQ10" s="65">
        <f t="shared" si="41"/>
        <v>4.0518772205818402E-4</v>
      </c>
      <c r="CR10" s="71"/>
      <c r="CT10" s="70"/>
      <c r="CU10" s="57" t="s">
        <v>53</v>
      </c>
      <c r="CV10" s="400">
        <f>IFERROR(VLOOKUP($CU10,iphone_ACT!$B$2:$F$180,2,0),0)</f>
        <v>9186.44</v>
      </c>
      <c r="CW10" s="400">
        <f>IFERROR(VLOOKUP($CU10,iphone_ACT!$B$2:$F$180,3,0),0)</f>
        <v>13297.54</v>
      </c>
      <c r="CX10" s="342">
        <f t="shared" si="42"/>
        <v>-0.30916244658786513</v>
      </c>
      <c r="CY10" s="114">
        <f t="shared" si="43"/>
        <v>-0.30916244658786513</v>
      </c>
      <c r="CZ10" s="190">
        <f>IFERROR(VLOOKUP($CU10,iphone_ACT!$B$2:$F$180,4,0),0)</f>
        <v>13</v>
      </c>
      <c r="DA10" s="190">
        <f>IFERROR(VLOOKUP($CU10,iphone_ACT!$B$2:$F$180,5,0),0)</f>
        <v>17</v>
      </c>
      <c r="DB10" s="342">
        <f t="shared" si="44"/>
        <v>-0.23529411764705882</v>
      </c>
      <c r="DC10" s="114">
        <f t="shared" si="45"/>
        <v>-0.23529411764705882</v>
      </c>
      <c r="DD10" s="71"/>
    </row>
    <row r="11" spans="1:108" ht="13.15" customHeight="1" outlineLevel="1">
      <c r="A11" s="70"/>
      <c r="B11" s="57" t="s">
        <v>95</v>
      </c>
      <c r="C11" s="59">
        <f>IFERROR(VLOOKUP($B11,'BDGT McAfee'!$AZ$6:$BD$190,4,0),0)</f>
        <v>533.47366799999998</v>
      </c>
      <c r="D11" s="59">
        <f t="shared" si="3"/>
        <v>17.208828</v>
      </c>
      <c r="E11" s="56">
        <f>IFERROR(VLOOKUP($B11,'Trans Nomenclatura'!$A$4:$W$180,19,0),0)</f>
        <v>18</v>
      </c>
      <c r="F11" s="59">
        <f t="shared" si="4"/>
        <v>0.79117199999999954</v>
      </c>
      <c r="G11" s="65">
        <f t="shared" si="5"/>
        <v>1.0459747752723194</v>
      </c>
      <c r="H11" s="113"/>
      <c r="K11" s="70"/>
      <c r="L11" s="57" t="s">
        <v>95</v>
      </c>
      <c r="M11" s="400">
        <f>IFERROR(VLOOKUP($B11,'BDGT Polizze MTD'!$A$3:$AG$175,Interprete_Date!$B$8,0),0)</f>
        <v>4271.3143309861816</v>
      </c>
      <c r="N11" s="400"/>
      <c r="O11" s="400">
        <f>IFERROR(VLOOKUP($B11,'Trans Nomenclatura'!$A$4:$W$180,11,0),0)</f>
        <v>2609.5745163546389</v>
      </c>
      <c r="P11" s="400">
        <f t="shared" si="18"/>
        <v>-1661.7398146315427</v>
      </c>
      <c r="Q11" s="65">
        <f t="shared" si="19"/>
        <v>0.61095351784894925</v>
      </c>
      <c r="R11" s="71"/>
      <c r="T11" s="70"/>
      <c r="U11" s="57" t="s">
        <v>95</v>
      </c>
      <c r="V11" s="59">
        <f>IFERROR(VLOOKUP($B11,'BDGT Office'!$C$3:$F$180,3,0),0)</f>
        <v>105.6</v>
      </c>
      <c r="W11" s="112">
        <f t="shared" si="6"/>
        <v>3.4064516129032256</v>
      </c>
      <c r="X11" s="56">
        <f>IFERROR(VLOOKUP($B11,'Trans Nomenclatura'!$A$4:$W$180,18,0),0)</f>
        <v>0</v>
      </c>
      <c r="Y11" s="59">
        <f t="shared" si="20"/>
        <v>-3.4064516129032256</v>
      </c>
      <c r="Z11" s="65">
        <f t="shared" si="21"/>
        <v>0</v>
      </c>
      <c r="AA11" s="71"/>
      <c r="AC11" s="70"/>
      <c r="AD11" s="57" t="s">
        <v>95</v>
      </c>
      <c r="AE11" s="59">
        <f>($AM11*Kerb_BRIEFING!$Z$5)/17.23</f>
        <v>38.386072406861111</v>
      </c>
      <c r="AF11" s="56">
        <f>IFERROR(VLOOKUP($AD11,'Trans Nomenclatura'!$A$1:$Y$200,17,0),0)</f>
        <v>37</v>
      </c>
      <c r="AG11" s="190">
        <f t="shared" si="22"/>
        <v>-1.3860724068611106</v>
      </c>
      <c r="AH11" s="65">
        <f t="shared" si="23"/>
        <v>0.96389126784918577</v>
      </c>
      <c r="AI11" s="59">
        <f>IFERROR(_xlfn.NUMBERVALUE(VLOOKUP($AD11,'Trans Nomenclatura'!$A$1:$Y$200,14,0)),0)</f>
        <v>0</v>
      </c>
      <c r="AJ11" s="59">
        <f>IFERROR(_xlfn.NUMBERVALUE(VLOOKUP($AD11,'Trans Nomenclatura'!$A$1:$Y$200,16,0)),0)</f>
        <v>4</v>
      </c>
      <c r="AK11" s="59">
        <f>IFERROR(_xlfn.NUMBERVALUE(VLOOKUP($AD11,'Trans Nomenclatura'!$A$1:$Y$200,15,0)),0)</f>
        <v>7</v>
      </c>
      <c r="AL11" s="59">
        <f>IFERROR(_xlfn.NUMBERVALUE(VLOOKUP($AD11,'Trans Nomenclatura'!$A$1:$Y$200,20,0)),0)</f>
        <v>3</v>
      </c>
      <c r="AM11" s="400">
        <f>IFERROR(VLOOKUP($B11,'BDGT MW Services MTD'!$A$3:$AF$174,Interprete_Date!$B$8,0),0)</f>
        <v>1017.5261962618722</v>
      </c>
      <c r="AN11" s="400">
        <f>IFERROR(VLOOKUP($B11,'Trans Nomenclatura'!$A$4:$W$180,13,0),0)</f>
        <v>933.6000000000007</v>
      </c>
      <c r="AO11" s="400">
        <f t="shared" si="24"/>
        <v>-83.926196261871496</v>
      </c>
      <c r="AP11" s="65">
        <f t="shared" si="10"/>
        <v>0.91751937535348516</v>
      </c>
      <c r="AQ11" s="71"/>
      <c r="AS11" s="70"/>
      <c r="AT11" s="57" t="s">
        <v>95</v>
      </c>
      <c r="AU11" s="399">
        <f>IFERROR(VLOOKUP($B11,'FCST Sales'!$A$3:$AF$180,Interprete_Date!$B$8,0),0)</f>
        <v>122538.40167119572</v>
      </c>
      <c r="AV11" s="400">
        <f>IFERROR(VLOOKUP($B11,'Trans Nomenclatura'!$A$4:$Y$200,3,0),0)</f>
        <v>87798.160000000047</v>
      </c>
      <c r="AW11" s="400">
        <f t="shared" si="25"/>
        <v>-34740.241671195676</v>
      </c>
      <c r="AX11" s="131" t="e">
        <f t="shared" si="26"/>
        <v>#VALUE!</v>
      </c>
      <c r="AY11" s="65">
        <f t="shared" si="27"/>
        <v>0.71649506442549082</v>
      </c>
      <c r="AZ11" s="400">
        <f>IFERROR(VLOOKUP($B11,'Trans Nomenclatura'!$A$4:$Y$200,4,0),0)</f>
        <v>76751.959999999992</v>
      </c>
      <c r="BA11" s="400">
        <f>IFERROR(VLOOKUP($B11,'Trans Nomenclatura'!$A$4:$Y$200,3,0),0)</f>
        <v>87798.160000000047</v>
      </c>
      <c r="BB11" s="400">
        <f t="shared" si="28"/>
        <v>11046.200000000055</v>
      </c>
      <c r="BC11" s="131">
        <f t="shared" si="29"/>
        <v>0.14392075459701689</v>
      </c>
      <c r="BD11" s="114">
        <f t="shared" si="30"/>
        <v>0.14392075459701689</v>
      </c>
      <c r="BE11" s="71"/>
      <c r="BG11" s="70"/>
      <c r="BH11" s="57" t="s">
        <v>95</v>
      </c>
      <c r="BI11" s="261">
        <f>IFERROR(VLOOKUP($B11,'Trans Nomenclatura'!$A$4:$Y$200,7,0),0)</f>
        <v>1746</v>
      </c>
      <c r="BJ11" s="261">
        <f>IFERROR(VLOOKUP($B11,'Trans Nomenclatura'!$A$4:$Y$200,6,0),0)</f>
        <v>1384</v>
      </c>
      <c r="BK11" s="116">
        <f t="shared" si="31"/>
        <v>-362</v>
      </c>
      <c r="BL11" s="131">
        <f t="shared" si="32"/>
        <v>-0.20733104238258879</v>
      </c>
      <c r="BM11" s="114">
        <f t="shared" si="33"/>
        <v>-0.20733104238258879</v>
      </c>
      <c r="BN11" s="71"/>
      <c r="BP11" s="70"/>
      <c r="BQ11" s="57" t="s">
        <v>95</v>
      </c>
      <c r="BR11" s="58">
        <f>IFERROR(VLOOKUP($B11,'Trans Nomenclatura'!$A$4:$Y$200,25,0),0)</f>
        <v>2172.1499999999992</v>
      </c>
      <c r="BS11" s="131" t="e">
        <f>(#REF!-BR11)/ABS(BR11)</f>
        <v>#REF!</v>
      </c>
      <c r="BT11" s="114">
        <f t="shared" si="34"/>
        <v>2.4740267905386606E-2</v>
      </c>
      <c r="BU11" s="71"/>
      <c r="BW11" s="155">
        <f t="shared" si="14"/>
        <v>5088.6703068915458</v>
      </c>
      <c r="BX11" s="156">
        <f t="shared" si="15"/>
        <v>5.7958735204605004E-2</v>
      </c>
      <c r="BZ11" s="70"/>
      <c r="CA11" s="57" t="s">
        <v>95</v>
      </c>
      <c r="CB11" s="190">
        <f t="shared" si="35"/>
        <v>48.27061405168093</v>
      </c>
      <c r="CC11" s="400">
        <f>IFERROR(VLOOKUP(CA11,'FCST Sales'!$A$3:$AG$180,Interprete_Date!$B$8,0),0)</f>
        <v>122538.40167119572</v>
      </c>
      <c r="CD11" s="400">
        <f t="shared" si="36"/>
        <v>857.76881169837009</v>
      </c>
      <c r="CE11" s="190">
        <f t="shared" si="37"/>
        <v>48.27061405168093</v>
      </c>
      <c r="CF11" s="190">
        <f>IFERROR(VLOOKUP($B11,U300_ACT!$B$2:$C$180,2,0),0)</f>
        <v>7</v>
      </c>
      <c r="CG11" s="190">
        <f t="shared" si="38"/>
        <v>-41.27061405168093</v>
      </c>
      <c r="CH11" s="65">
        <f t="shared" si="39"/>
        <v>0.14501576450851547</v>
      </c>
      <c r="CI11" s="71"/>
      <c r="CK11" s="70"/>
      <c r="CL11" s="57" t="s">
        <v>95</v>
      </c>
      <c r="CM11" s="400">
        <f>IFERROR(VLOOKUP($CL11,TRASFDATI_ACT!$B$2:$E$200,2,0),0)</f>
        <v>351.77</v>
      </c>
      <c r="CN11" s="400">
        <f>IFERROR(VLOOKUP($B11,Smartphone_Sales!$B$2:$D$200,2,0),0)</f>
        <v>32936.550000000003</v>
      </c>
      <c r="CO11" s="190">
        <f>IFERROR(VLOOKUP($B11,Smartphone_Sales!$B$2:$D$200,3,0),0)</f>
        <v>83</v>
      </c>
      <c r="CP11" s="278">
        <f t="shared" si="40"/>
        <v>1.0680232143317984E-2</v>
      </c>
      <c r="CQ11" s="65">
        <f t="shared" si="41"/>
        <v>1.0680232143317984E-2</v>
      </c>
      <c r="CR11" s="71"/>
      <c r="CT11" s="70"/>
      <c r="CU11" s="57" t="s">
        <v>95</v>
      </c>
      <c r="CV11" s="400">
        <f>IFERROR(VLOOKUP($CU11,iphone_ACT!$B$2:$F$180,2,0),0)</f>
        <v>14775.06</v>
      </c>
      <c r="CW11" s="400">
        <f>IFERROR(VLOOKUP($CU11,iphone_ACT!$B$2:$F$180,3,0),0)</f>
        <v>21848.83</v>
      </c>
      <c r="CX11" s="342">
        <f t="shared" si="42"/>
        <v>-0.32375967042628834</v>
      </c>
      <c r="CY11" s="114">
        <f t="shared" si="43"/>
        <v>-0.32375967042628834</v>
      </c>
      <c r="CZ11" s="190">
        <f>IFERROR(VLOOKUP($CU11,iphone_ACT!$B$2:$F$180,4,0),0)</f>
        <v>20</v>
      </c>
      <c r="DA11" s="190">
        <f>IFERROR(VLOOKUP($CU11,iphone_ACT!$B$2:$F$180,5,0),0)</f>
        <v>27</v>
      </c>
      <c r="DB11" s="342">
        <f t="shared" si="44"/>
        <v>-0.25925925925925924</v>
      </c>
      <c r="DC11" s="114">
        <f t="shared" si="45"/>
        <v>-0.25925925925925924</v>
      </c>
      <c r="DD11" s="71"/>
    </row>
    <row r="12" spans="1:108" ht="13.15" customHeight="1" outlineLevel="1">
      <c r="A12" s="70"/>
      <c r="B12" s="57" t="s">
        <v>96</v>
      </c>
      <c r="C12" s="59">
        <f>IFERROR(VLOOKUP($B12,'BDGT McAfee'!$AZ$6:$BD$190,4,0),0)</f>
        <v>267.74911800000001</v>
      </c>
      <c r="D12" s="59">
        <f t="shared" si="3"/>
        <v>8.6370683225806459</v>
      </c>
      <c r="E12" s="56">
        <f>IFERROR(VLOOKUP($B12,'Trans Nomenclatura'!$A$4:$W$180,19,0),0)</f>
        <v>1</v>
      </c>
      <c r="F12" s="59">
        <f t="shared" si="4"/>
        <v>-7.6370683225806459</v>
      </c>
      <c r="G12" s="65">
        <f t="shared" si="5"/>
        <v>0.11578002658443863</v>
      </c>
      <c r="H12" s="113"/>
      <c r="K12" s="70"/>
      <c r="L12" s="57" t="s">
        <v>96</v>
      </c>
      <c r="M12" s="400">
        <f>IFERROR(VLOOKUP($B12,'BDGT Polizze MTD'!$A$3:$AG$175,Interprete_Date!$B$8,0),0)</f>
        <v>2497.8221352377527</v>
      </c>
      <c r="N12" s="400"/>
      <c r="O12" s="400">
        <f>IFERROR(VLOOKUP($B12,'Trans Nomenclatura'!$A$4:$W$180,11,0),0)</f>
        <v>1612.072332182192</v>
      </c>
      <c r="P12" s="400">
        <f t="shared" si="18"/>
        <v>-885.74980305556073</v>
      </c>
      <c r="Q12" s="65">
        <f t="shared" si="19"/>
        <v>0.64539116274135688</v>
      </c>
      <c r="R12" s="71"/>
      <c r="T12" s="70"/>
      <c r="U12" s="57" t="s">
        <v>96</v>
      </c>
      <c r="V12" s="59">
        <f>IFERROR(VLOOKUP($B12,'BDGT Office'!$C$3:$F$180,3,0),0)</f>
        <v>74.400000000000006</v>
      </c>
      <c r="W12" s="112">
        <f t="shared" si="6"/>
        <v>2.4000000000000004</v>
      </c>
      <c r="X12" s="56">
        <f>IFERROR(VLOOKUP($B12,'Trans Nomenclatura'!$A$4:$W$180,18,0),0)</f>
        <v>2</v>
      </c>
      <c r="Y12" s="59">
        <f t="shared" si="20"/>
        <v>-0.40000000000000036</v>
      </c>
      <c r="Z12" s="65">
        <f t="shared" si="21"/>
        <v>0.83333333333333326</v>
      </c>
      <c r="AA12" s="71"/>
      <c r="AC12" s="70"/>
      <c r="AD12" s="57" t="s">
        <v>96</v>
      </c>
      <c r="AE12" s="59">
        <f>($AM12*Kerb_BRIEFING!$Z$5)/17.23</f>
        <v>20.641833865527961</v>
      </c>
      <c r="AF12" s="56">
        <f>IFERROR(VLOOKUP($AD12,'Trans Nomenclatura'!$A$1:$Y$200,17,0),0)</f>
        <v>17</v>
      </c>
      <c r="AG12" s="190">
        <f t="shared" si="22"/>
        <v>-3.6418338655279605</v>
      </c>
      <c r="AH12" s="65">
        <f t="shared" si="23"/>
        <v>0.82357023657622519</v>
      </c>
      <c r="AI12" s="59">
        <f>IFERROR(_xlfn.NUMBERVALUE(VLOOKUP($AD12,'Trans Nomenclatura'!$A$1:$Y$200,14,0)),0)</f>
        <v>2</v>
      </c>
      <c r="AJ12" s="59">
        <f>IFERROR(_xlfn.NUMBERVALUE(VLOOKUP($AD12,'Trans Nomenclatura'!$A$1:$Y$200,16,0)),0)</f>
        <v>3</v>
      </c>
      <c r="AK12" s="59">
        <f>IFERROR(_xlfn.NUMBERVALUE(VLOOKUP($AD12,'Trans Nomenclatura'!$A$1:$Y$200,15,0)),0)</f>
        <v>6</v>
      </c>
      <c r="AL12" s="59">
        <f>IFERROR(_xlfn.NUMBERVALUE(VLOOKUP($AD12,'Trans Nomenclatura'!$A$1:$Y$200,20,0)),0)</f>
        <v>0</v>
      </c>
      <c r="AM12" s="400">
        <f>IFERROR(VLOOKUP($B12,'BDGT MW Services MTD'!$A$3:$AF$174,Interprete_Date!$B$8,0),0)</f>
        <v>547.16738077391801</v>
      </c>
      <c r="AN12" s="400">
        <f>IFERROR(VLOOKUP($B12,'Trans Nomenclatura'!$A$4:$W$180,13,0),0)</f>
        <v>681.36</v>
      </c>
      <c r="AO12" s="400">
        <f t="shared" si="24"/>
        <v>134.192619226082</v>
      </c>
      <c r="AP12" s="65">
        <f t="shared" si="10"/>
        <v>1.2452496693722475</v>
      </c>
      <c r="AQ12" s="71"/>
      <c r="AS12" s="70"/>
      <c r="AT12" s="57" t="s">
        <v>96</v>
      </c>
      <c r="AU12" s="399">
        <f>IFERROR(VLOOKUP($B12,'FCST Sales'!$A$3:$AF$180,Interprete_Date!$B$8,0),0)</f>
        <v>71659.242396162066</v>
      </c>
      <c r="AV12" s="400">
        <f>IFERROR(VLOOKUP($B12,'Trans Nomenclatura'!$A$4:$Y$200,3,0),0)</f>
        <v>43599.119999999959</v>
      </c>
      <c r="AW12" s="400">
        <f t="shared" si="25"/>
        <v>-28060.122396162107</v>
      </c>
      <c r="AX12" s="131" t="e">
        <f t="shared" si="26"/>
        <v>#VALUE!</v>
      </c>
      <c r="AY12" s="65">
        <f t="shared" si="27"/>
        <v>0.6084228431967772</v>
      </c>
      <c r="AZ12" s="400">
        <f>IFERROR(VLOOKUP($B12,'Trans Nomenclatura'!$A$4:$Y$200,4,0),0)</f>
        <v>70796.33000000006</v>
      </c>
      <c r="BA12" s="400">
        <f>IFERROR(VLOOKUP($B12,'Trans Nomenclatura'!$A$4:$Y$200,3,0),0)</f>
        <v>43599.119999999959</v>
      </c>
      <c r="BB12" s="400">
        <f t="shared" si="28"/>
        <v>-27197.210000000101</v>
      </c>
      <c r="BC12" s="131">
        <f t="shared" si="29"/>
        <v>-0.38416129762658713</v>
      </c>
      <c r="BD12" s="114">
        <f t="shared" si="30"/>
        <v>-0.38416129762658713</v>
      </c>
      <c r="BE12" s="71"/>
      <c r="BG12" s="70"/>
      <c r="BH12" s="57" t="s">
        <v>96</v>
      </c>
      <c r="BI12" s="261">
        <f>IFERROR(VLOOKUP($B12,'Trans Nomenclatura'!$A$4:$Y$200,7,0),0)</f>
        <v>1110</v>
      </c>
      <c r="BJ12" s="261">
        <f>IFERROR(VLOOKUP($B12,'Trans Nomenclatura'!$A$4:$Y$200,6,0),0)</f>
        <v>863</v>
      </c>
      <c r="BK12" s="116">
        <f t="shared" si="31"/>
        <v>-247</v>
      </c>
      <c r="BL12" s="131">
        <f t="shared" si="32"/>
        <v>-0.22252252252252253</v>
      </c>
      <c r="BM12" s="114">
        <f t="shared" si="33"/>
        <v>-0.22252252252252253</v>
      </c>
      <c r="BN12" s="71"/>
      <c r="BP12" s="70"/>
      <c r="BQ12" s="57" t="s">
        <v>96</v>
      </c>
      <c r="BR12" s="58">
        <f>IFERROR(VLOOKUP($B12,'Trans Nomenclatura'!$A$4:$Y$200,25,0),0)</f>
        <v>2524.4399999999991</v>
      </c>
      <c r="BS12" s="131" t="e">
        <f>(#REF!-BR12)/ABS(BR12)</f>
        <v>#REF!</v>
      </c>
      <c r="BT12" s="114">
        <f t="shared" si="34"/>
        <v>5.7901168647440625E-2</v>
      </c>
      <c r="BU12" s="71"/>
      <c r="BW12" s="155">
        <f t="shared" si="14"/>
        <v>3143.5410477552741</v>
      </c>
      <c r="BX12" s="156">
        <f t="shared" si="15"/>
        <v>7.2101020565444374E-2</v>
      </c>
      <c r="BZ12" s="70"/>
      <c r="CA12" s="57" t="s">
        <v>96</v>
      </c>
      <c r="CB12" s="190">
        <f t="shared" si="35"/>
        <v>28.22817652071663</v>
      </c>
      <c r="CC12" s="400">
        <f>IFERROR(VLOOKUP(CA12,'FCST Sales'!$A$3:$AG$180,Interprete_Date!$B$8,0),0)</f>
        <v>71659.242396162066</v>
      </c>
      <c r="CD12" s="400">
        <f t="shared" si="36"/>
        <v>501.61469677313448</v>
      </c>
      <c r="CE12" s="190">
        <f t="shared" si="37"/>
        <v>28.22817652071663</v>
      </c>
      <c r="CF12" s="190">
        <f>IFERROR(VLOOKUP($B12,U300_ACT!$B$2:$C$180,2,0),0)</f>
        <v>3</v>
      </c>
      <c r="CG12" s="190">
        <f t="shared" si="38"/>
        <v>-25.22817652071663</v>
      </c>
      <c r="CH12" s="65">
        <f t="shared" si="39"/>
        <v>0.10627679041890301</v>
      </c>
      <c r="CI12" s="71"/>
      <c r="CK12" s="70"/>
      <c r="CL12" s="57" t="s">
        <v>96</v>
      </c>
      <c r="CM12" s="400">
        <f>IFERROR(VLOOKUP($CL12,TRASFDATI_ACT!$B$2:$E$200,2,0),0)</f>
        <v>162.21</v>
      </c>
      <c r="CN12" s="400">
        <f>IFERROR(VLOOKUP($B12,Smartphone_Sales!$B$2:$D$200,2,0),0)</f>
        <v>17163.52</v>
      </c>
      <c r="CO12" s="190">
        <f>IFERROR(VLOOKUP($B12,Smartphone_Sales!$B$2:$D$200,3,0),0)</f>
        <v>47</v>
      </c>
      <c r="CP12" s="278">
        <f t="shared" si="40"/>
        <v>9.450858565142814E-3</v>
      </c>
      <c r="CQ12" s="65">
        <f t="shared" si="41"/>
        <v>9.450858565142814E-3</v>
      </c>
      <c r="CR12" s="71"/>
      <c r="CT12" s="70"/>
      <c r="CU12" s="57" t="s">
        <v>96</v>
      </c>
      <c r="CV12" s="400">
        <f>IFERROR(VLOOKUP($CU12,iphone_ACT!$B$2:$F$180,2,0),0)</f>
        <v>10686.44</v>
      </c>
      <c r="CW12" s="400">
        <f>IFERROR(VLOOKUP($CU12,iphone_ACT!$B$2:$F$180,3,0),0)</f>
        <v>13821.3</v>
      </c>
      <c r="CX12" s="342">
        <f t="shared" si="42"/>
        <v>-0.22681368612214473</v>
      </c>
      <c r="CY12" s="114">
        <f t="shared" si="43"/>
        <v>-0.22681368612214473</v>
      </c>
      <c r="CZ12" s="190">
        <f>IFERROR(VLOOKUP($CU12,iphone_ACT!$B$2:$F$180,4,0),0)</f>
        <v>13</v>
      </c>
      <c r="DA12" s="190">
        <f>IFERROR(VLOOKUP($CU12,iphone_ACT!$B$2:$F$180,5,0),0)</f>
        <v>18</v>
      </c>
      <c r="DB12" s="342">
        <f t="shared" si="44"/>
        <v>-0.27777777777777779</v>
      </c>
      <c r="DC12" s="114">
        <f t="shared" si="45"/>
        <v>-0.27777777777777779</v>
      </c>
      <c r="DD12" s="71"/>
    </row>
    <row r="13" spans="1:108" ht="13.15" customHeight="1" outlineLevel="1">
      <c r="A13" s="70"/>
      <c r="B13" s="57" t="s">
        <v>97</v>
      </c>
      <c r="C13" s="59">
        <f>IFERROR(VLOOKUP($B13,'BDGT McAfee'!$AZ$6:$BD$190,4,0),0)</f>
        <v>240.08002200000004</v>
      </c>
      <c r="D13" s="59">
        <f t="shared" si="3"/>
        <v>7.7445168387096786</v>
      </c>
      <c r="E13" s="56">
        <f>IFERROR(VLOOKUP($B13,'Trans Nomenclatura'!$A$4:$W$180,19,0),0)</f>
        <v>8</v>
      </c>
      <c r="F13" s="59">
        <f t="shared" si="4"/>
        <v>0.25548316129032145</v>
      </c>
      <c r="G13" s="65">
        <f t="shared" si="5"/>
        <v>1.0329889090063478</v>
      </c>
      <c r="H13" s="113"/>
      <c r="K13" s="70"/>
      <c r="L13" s="57" t="s">
        <v>97</v>
      </c>
      <c r="M13" s="400">
        <f>IFERROR(VLOOKUP($B13,'BDGT Polizze MTD'!$A$3:$AG$175,Interprete_Date!$B$8,0),0)</f>
        <v>1849.4038773277045</v>
      </c>
      <c r="N13" s="400"/>
      <c r="O13" s="400">
        <f>IFERROR(VLOOKUP($B13,'Trans Nomenclatura'!$A$4:$W$180,11,0),0)</f>
        <v>1325.2776641409559</v>
      </c>
      <c r="P13" s="400">
        <f t="shared" si="18"/>
        <v>-524.1262131867486</v>
      </c>
      <c r="Q13" s="65">
        <f t="shared" si="19"/>
        <v>0.71659721296568024</v>
      </c>
      <c r="R13" s="71"/>
      <c r="T13" s="70"/>
      <c r="U13" s="57" t="s">
        <v>97</v>
      </c>
      <c r="V13" s="59">
        <f>IFERROR(VLOOKUP($B13,'BDGT Office'!$C$3:$F$180,3,0),0)</f>
        <v>31.2</v>
      </c>
      <c r="W13" s="112">
        <f t="shared" si="6"/>
        <v>1.0064516129032257</v>
      </c>
      <c r="X13" s="56">
        <f>IFERROR(VLOOKUP($B13,'Trans Nomenclatura'!$A$4:$W$180,18,0),0)</f>
        <v>1</v>
      </c>
      <c r="Y13" s="59">
        <f t="shared" si="20"/>
        <v>-6.4516129032257119E-3</v>
      </c>
      <c r="Z13" s="65">
        <f t="shared" si="21"/>
        <v>0.99358974358974372</v>
      </c>
      <c r="AA13" s="71"/>
      <c r="AC13" s="70"/>
      <c r="AD13" s="57" t="s">
        <v>97</v>
      </c>
      <c r="AE13" s="59">
        <f>($AM13*Kerb_BRIEFING!$Z$5)/17.23</f>
        <v>17.382784867352047</v>
      </c>
      <c r="AF13" s="56">
        <f>IFERROR(VLOOKUP($AD13,'Trans Nomenclatura'!$A$1:$Y$200,17,0),0)</f>
        <v>16</v>
      </c>
      <c r="AG13" s="190">
        <f t="shared" si="22"/>
        <v>-1.3827848673520471</v>
      </c>
      <c r="AH13" s="65">
        <f t="shared" si="23"/>
        <v>0.92045090140020303</v>
      </c>
      <c r="AI13" s="59">
        <f>IFERROR(_xlfn.NUMBERVALUE(VLOOKUP($AD13,'Trans Nomenclatura'!$A$1:$Y$200,14,0)),0)</f>
        <v>2</v>
      </c>
      <c r="AJ13" s="59">
        <f>IFERROR(_xlfn.NUMBERVALUE(VLOOKUP($AD13,'Trans Nomenclatura'!$A$1:$Y$200,16,0)),0)</f>
        <v>0</v>
      </c>
      <c r="AK13" s="59">
        <f>IFERROR(_xlfn.NUMBERVALUE(VLOOKUP($AD13,'Trans Nomenclatura'!$A$1:$Y$200,15,0)),0)</f>
        <v>0</v>
      </c>
      <c r="AL13" s="59">
        <f>IFERROR(_xlfn.NUMBERVALUE(VLOOKUP($AD13,'Trans Nomenclatura'!$A$1:$Y$200,20,0)),0)</f>
        <v>0</v>
      </c>
      <c r="AM13" s="400">
        <f>IFERROR(VLOOKUP($B13,'BDGT MW Services MTD'!$A$3:$AF$174,Interprete_Date!$B$8,0),0)</f>
        <v>460.77751271457805</v>
      </c>
      <c r="AN13" s="400">
        <f>IFERROR(VLOOKUP($B13,'Trans Nomenclatura'!$A$4:$W$180,13,0),0)</f>
        <v>307.11</v>
      </c>
      <c r="AO13" s="400">
        <f t="shared" si="24"/>
        <v>-153.66751271457804</v>
      </c>
      <c r="AP13" s="65">
        <f t="shared" si="10"/>
        <v>0.66650387991098614</v>
      </c>
      <c r="AQ13" s="71"/>
      <c r="AS13" s="70"/>
      <c r="AT13" s="57" t="s">
        <v>97</v>
      </c>
      <c r="AU13" s="399">
        <f>IFERROR(VLOOKUP($B13,'FCST Sales'!$A$3:$AF$180,Interprete_Date!$B$8,0),0)</f>
        <v>49892.903526219277</v>
      </c>
      <c r="AV13" s="400">
        <f>IFERROR(VLOOKUP($B13,'Trans Nomenclatura'!$A$4:$Y$200,3,0),0)</f>
        <v>32979.670000000013</v>
      </c>
      <c r="AW13" s="400">
        <f t="shared" si="25"/>
        <v>-16913.233526219265</v>
      </c>
      <c r="AX13" s="131" t="e">
        <f t="shared" si="26"/>
        <v>#VALUE!</v>
      </c>
      <c r="AY13" s="65">
        <f t="shared" si="27"/>
        <v>0.66100923516445231</v>
      </c>
      <c r="AZ13" s="400">
        <f>IFERROR(VLOOKUP($B13,'Trans Nomenclatura'!$A$4:$Y$200,4,0),0)</f>
        <v>39027.839999999997</v>
      </c>
      <c r="BA13" s="400">
        <f>IFERROR(VLOOKUP($B13,'Trans Nomenclatura'!$A$4:$Y$200,3,0),0)</f>
        <v>32979.670000000013</v>
      </c>
      <c r="BB13" s="400">
        <f t="shared" si="28"/>
        <v>-6048.1699999999837</v>
      </c>
      <c r="BC13" s="131">
        <f t="shared" si="29"/>
        <v>-0.1549706568439346</v>
      </c>
      <c r="BD13" s="114">
        <f t="shared" si="30"/>
        <v>-0.1549706568439346</v>
      </c>
      <c r="BE13" s="71"/>
      <c r="BG13" s="70"/>
      <c r="BH13" s="57" t="s">
        <v>97</v>
      </c>
      <c r="BI13" s="261">
        <f>IFERROR(VLOOKUP($B13,'Trans Nomenclatura'!$A$4:$Y$200,7,0),0)</f>
        <v>988</v>
      </c>
      <c r="BJ13" s="261">
        <f>IFERROR(VLOOKUP($B13,'Trans Nomenclatura'!$A$4:$Y$200,6,0),0)</f>
        <v>886</v>
      </c>
      <c r="BK13" s="116">
        <f t="shared" si="31"/>
        <v>-102</v>
      </c>
      <c r="BL13" s="131">
        <f t="shared" si="32"/>
        <v>-0.10323886639676114</v>
      </c>
      <c r="BM13" s="114">
        <f t="shared" si="33"/>
        <v>-0.10323886639676114</v>
      </c>
      <c r="BN13" s="71"/>
      <c r="BP13" s="70"/>
      <c r="BQ13" s="57" t="s">
        <v>97</v>
      </c>
      <c r="BR13" s="58">
        <f>IFERROR(VLOOKUP($B13,'Trans Nomenclatura'!$A$4:$Y$200,25,0),0)</f>
        <v>1147.22</v>
      </c>
      <c r="BS13" s="131" t="e">
        <f>(#REF!-BR13)/ABS(BR13)</f>
        <v>#REF!</v>
      </c>
      <c r="BT13" s="114">
        <f t="shared" si="34"/>
        <v>3.4785672506729134E-2</v>
      </c>
      <c r="BU13" s="71"/>
      <c r="BW13" s="155">
        <f t="shared" si="14"/>
        <v>2584.291445074864</v>
      </c>
      <c r="BX13" s="156">
        <f t="shared" si="15"/>
        <v>7.8360136565188893E-2</v>
      </c>
      <c r="BZ13" s="70"/>
      <c r="CA13" s="57" t="s">
        <v>97</v>
      </c>
      <c r="CB13" s="190">
        <f t="shared" si="35"/>
        <v>19.653929357542765</v>
      </c>
      <c r="CC13" s="400">
        <f>IFERROR(VLOOKUP(CA13,'FCST Sales'!$A$3:$AG$180,Interprete_Date!$B$8,0),0)</f>
        <v>49892.903526219277</v>
      </c>
      <c r="CD13" s="400">
        <f t="shared" si="36"/>
        <v>349.25032468353493</v>
      </c>
      <c r="CE13" s="190">
        <f t="shared" si="37"/>
        <v>19.653929357542765</v>
      </c>
      <c r="CF13" s="190">
        <f>IFERROR(VLOOKUP($B13,U300_ACT!$B$2:$C$180,2,0),0)</f>
        <v>5</v>
      </c>
      <c r="CG13" s="190">
        <f t="shared" si="38"/>
        <v>-14.653929357542765</v>
      </c>
      <c r="CH13" s="65">
        <f t="shared" si="39"/>
        <v>0.25440205411550976</v>
      </c>
      <c r="CI13" s="71"/>
      <c r="CK13" s="70"/>
      <c r="CL13" s="57" t="s">
        <v>97</v>
      </c>
      <c r="CM13" s="400">
        <f>IFERROR(VLOOKUP($CL13,TRASFDATI_ACT!$B$2:$E$200,2,0),0)</f>
        <v>16.39</v>
      </c>
      <c r="CN13" s="400">
        <f>IFERROR(VLOOKUP($B13,Smartphone_Sales!$B$2:$D$200,2,0),0)</f>
        <v>13555.57</v>
      </c>
      <c r="CO13" s="190">
        <f>IFERROR(VLOOKUP($B13,Smartphone_Sales!$B$2:$D$200,3,0),0)</f>
        <v>30</v>
      </c>
      <c r="CP13" s="278">
        <f t="shared" si="40"/>
        <v>1.2090970722736115E-3</v>
      </c>
      <c r="CQ13" s="65">
        <f t="shared" si="41"/>
        <v>1.2090970722736115E-3</v>
      </c>
      <c r="CR13" s="71"/>
      <c r="CT13" s="70"/>
      <c r="CU13" s="57" t="s">
        <v>97</v>
      </c>
      <c r="CV13" s="400">
        <f>IFERROR(VLOOKUP($CU13,iphone_ACT!$B$2:$F$180,2,0),0)</f>
        <v>4315.97</v>
      </c>
      <c r="CW13" s="400">
        <f>IFERROR(VLOOKUP($CU13,iphone_ACT!$B$2:$F$180,3,0),0)</f>
        <v>4920.4799999999996</v>
      </c>
      <c r="CX13" s="342">
        <f t="shared" si="42"/>
        <v>-0.12285590023737508</v>
      </c>
      <c r="CY13" s="114">
        <f t="shared" si="43"/>
        <v>-0.12285590023737508</v>
      </c>
      <c r="CZ13" s="190">
        <f>IFERROR(VLOOKUP($CU13,iphone_ACT!$B$2:$F$180,4,0),0)</f>
        <v>5</v>
      </c>
      <c r="DA13" s="190">
        <f>IFERROR(VLOOKUP($CU13,iphone_ACT!$B$2:$F$180,5,0),0)</f>
        <v>7</v>
      </c>
      <c r="DB13" s="342">
        <f t="shared" si="44"/>
        <v>-0.2857142857142857</v>
      </c>
      <c r="DC13" s="114">
        <f t="shared" si="45"/>
        <v>-0.2857142857142857</v>
      </c>
      <c r="DD13" s="71"/>
    </row>
    <row r="14" spans="1:108" ht="13.15" customHeight="1" outlineLevel="1">
      <c r="A14" s="70"/>
      <c r="B14" s="57" t="s">
        <v>98</v>
      </c>
      <c r="C14" s="59">
        <f>IFERROR(VLOOKUP($B14,'BDGT McAfee'!$AZ$6:$BD$190,4,0),0)</f>
        <v>241.26101999999997</v>
      </c>
      <c r="D14" s="59">
        <f t="shared" si="3"/>
        <v>7.7826135483870962</v>
      </c>
      <c r="E14" s="56">
        <f>IFERROR(VLOOKUP($B14,'Trans Nomenclatura'!$A$4:$W$180,19,0),0)</f>
        <v>2</v>
      </c>
      <c r="F14" s="59">
        <f t="shared" si="4"/>
        <v>-5.7826135483870962</v>
      </c>
      <c r="G14" s="65">
        <f t="shared" si="5"/>
        <v>0.2569830799853205</v>
      </c>
      <c r="H14" s="113"/>
      <c r="K14" s="70"/>
      <c r="L14" s="57" t="s">
        <v>98</v>
      </c>
      <c r="M14" s="400">
        <f>IFERROR(VLOOKUP($B14,'BDGT Polizze MTD'!$A$3:$AG$175,Interprete_Date!$B$8,0),0)</f>
        <v>2170.5564551864877</v>
      </c>
      <c r="N14" s="400"/>
      <c r="O14" s="400">
        <f>IFERROR(VLOOKUP($B14,'Trans Nomenclatura'!$A$4:$W$180,11,0),0)</f>
        <v>1375.285728725773</v>
      </c>
      <c r="P14" s="400">
        <f t="shared" si="18"/>
        <v>-795.27072646071474</v>
      </c>
      <c r="Q14" s="65">
        <f t="shared" si="19"/>
        <v>0.63360974806232928</v>
      </c>
      <c r="R14" s="71"/>
      <c r="T14" s="70"/>
      <c r="U14" s="57" t="s">
        <v>98</v>
      </c>
      <c r="V14" s="59">
        <f>IFERROR(VLOOKUP($B14,'BDGT Office'!$C$3:$F$180,3,0),0)</f>
        <v>73.2</v>
      </c>
      <c r="W14" s="112">
        <f t="shared" si="6"/>
        <v>2.3612903225806452</v>
      </c>
      <c r="X14" s="56">
        <f>IFERROR(VLOOKUP($B14,'Trans Nomenclatura'!$A$4:$W$180,18,0),0)</f>
        <v>0</v>
      </c>
      <c r="Y14" s="59">
        <f t="shared" si="20"/>
        <v>-2.3612903225806452</v>
      </c>
      <c r="Z14" s="65">
        <f t="shared" si="21"/>
        <v>0</v>
      </c>
      <c r="AA14" s="71"/>
      <c r="AC14" s="70"/>
      <c r="AD14" s="57" t="s">
        <v>98</v>
      </c>
      <c r="AE14" s="59">
        <f>($AM14*Kerb_BRIEFING!$Z$5)/17.23</f>
        <v>22.280220515384993</v>
      </c>
      <c r="AF14" s="56">
        <f>IFERROR(VLOOKUP($AD14,'Trans Nomenclatura'!$A$1:$Y$200,17,0),0)</f>
        <v>11</v>
      </c>
      <c r="AG14" s="190">
        <f t="shared" si="22"/>
        <v>-11.280220515384993</v>
      </c>
      <c r="AH14" s="65">
        <f t="shared" si="23"/>
        <v>0.49371145103363107</v>
      </c>
      <c r="AI14" s="59">
        <f>IFERROR(_xlfn.NUMBERVALUE(VLOOKUP($AD14,'Trans Nomenclatura'!$A$1:$Y$200,14,0)),0)</f>
        <v>0</v>
      </c>
      <c r="AJ14" s="59">
        <f>IFERROR(_xlfn.NUMBERVALUE(VLOOKUP($AD14,'Trans Nomenclatura'!$A$1:$Y$200,16,0)),0)</f>
        <v>5</v>
      </c>
      <c r="AK14" s="59">
        <f>IFERROR(_xlfn.NUMBERVALUE(VLOOKUP($AD14,'Trans Nomenclatura'!$A$1:$Y$200,15,0)),0)</f>
        <v>10</v>
      </c>
      <c r="AL14" s="59">
        <f>IFERROR(_xlfn.NUMBERVALUE(VLOOKUP($AD14,'Trans Nomenclatura'!$A$1:$Y$200,20,0)),0)</f>
        <v>4</v>
      </c>
      <c r="AM14" s="400">
        <f>IFERROR(VLOOKUP($B14,'BDGT MW Services MTD'!$A$3:$AF$174,Interprete_Date!$B$8,0),0)</f>
        <v>590.59722996935909</v>
      </c>
      <c r="AN14" s="400">
        <f>IFERROR(VLOOKUP($B14,'Trans Nomenclatura'!$A$4:$W$180,13,0),0)</f>
        <v>545.75999999999988</v>
      </c>
      <c r="AO14" s="400">
        <f t="shared" si="24"/>
        <v>-44.837229969359214</v>
      </c>
      <c r="AP14" s="65">
        <f t="shared" si="10"/>
        <v>0.92408154374228024</v>
      </c>
      <c r="AQ14" s="71"/>
      <c r="AS14" s="70"/>
      <c r="AT14" s="57" t="s">
        <v>98</v>
      </c>
      <c r="AU14" s="399">
        <f>IFERROR(VLOOKUP($B14,'FCST Sales'!$A$3:$AF$180,Interprete_Date!$B$8,0),0)</f>
        <v>61877.549812772573</v>
      </c>
      <c r="AV14" s="400">
        <f>IFERROR(VLOOKUP($B14,'Trans Nomenclatura'!$A$4:$Y$200,3,0),0)</f>
        <v>44545.169999999947</v>
      </c>
      <c r="AW14" s="400">
        <f t="shared" si="25"/>
        <v>-17332.379812772626</v>
      </c>
      <c r="AX14" s="131" t="e">
        <f t="shared" si="26"/>
        <v>#VALUE!</v>
      </c>
      <c r="AY14" s="65">
        <f t="shared" si="27"/>
        <v>0.71989227328463268</v>
      </c>
      <c r="AZ14" s="400">
        <f>IFERROR(VLOOKUP($B14,'Trans Nomenclatura'!$A$4:$Y$200,4,0),0)</f>
        <v>54018.889999999992</v>
      </c>
      <c r="BA14" s="400">
        <f>IFERROR(VLOOKUP($B14,'Trans Nomenclatura'!$A$4:$Y$200,3,0),0)</f>
        <v>44545.169999999947</v>
      </c>
      <c r="BB14" s="400">
        <f t="shared" si="28"/>
        <v>-9473.7200000000448</v>
      </c>
      <c r="BC14" s="131">
        <f t="shared" si="29"/>
        <v>-0.17537790946833684</v>
      </c>
      <c r="BD14" s="114">
        <f t="shared" si="30"/>
        <v>-0.17537790946833684</v>
      </c>
      <c r="BE14" s="71"/>
      <c r="BG14" s="70"/>
      <c r="BH14" s="57" t="s">
        <v>98</v>
      </c>
      <c r="BI14" s="261">
        <f>IFERROR(VLOOKUP($B14,'Trans Nomenclatura'!$A$4:$Y$200,7,0),0)</f>
        <v>760</v>
      </c>
      <c r="BJ14" s="261">
        <f>IFERROR(VLOOKUP($B14,'Trans Nomenclatura'!$A$4:$Y$200,6,0),0)</f>
        <v>728</v>
      </c>
      <c r="BK14" s="116">
        <f t="shared" si="31"/>
        <v>-32</v>
      </c>
      <c r="BL14" s="131">
        <f t="shared" si="32"/>
        <v>-4.2105263157894736E-2</v>
      </c>
      <c r="BM14" s="114">
        <f t="shared" si="33"/>
        <v>-4.2105263157894736E-2</v>
      </c>
      <c r="BN14" s="71"/>
      <c r="BP14" s="70"/>
      <c r="BQ14" s="57" t="s">
        <v>98</v>
      </c>
      <c r="BR14" s="58">
        <f>IFERROR(VLOOKUP($B14,'Trans Nomenclatura'!$A$4:$Y$200,25,0),0)</f>
        <v>1980.649999999999</v>
      </c>
      <c r="BS14" s="131" t="e">
        <f>(#REF!-BR14)/ABS(BR14)</f>
        <v>#REF!</v>
      </c>
      <c r="BT14" s="114">
        <f t="shared" si="34"/>
        <v>4.4463855452790982E-2</v>
      </c>
      <c r="BU14" s="71"/>
      <c r="BW14" s="155">
        <f t="shared" si="14"/>
        <v>2681.8071710152572</v>
      </c>
      <c r="BX14" s="156">
        <f t="shared" si="15"/>
        <v>6.0204219021170201E-2</v>
      </c>
      <c r="BZ14" s="70"/>
      <c r="CA14" s="57" t="s">
        <v>98</v>
      </c>
      <c r="CB14" s="190">
        <f t="shared" si="35"/>
        <v>24.374949279088803</v>
      </c>
      <c r="CC14" s="400">
        <f>IFERROR(VLOOKUP(CA14,'FCST Sales'!$A$3:$AG$180,Interprete_Date!$B$8,0),0)</f>
        <v>61877.549812772573</v>
      </c>
      <c r="CD14" s="400">
        <f t="shared" si="36"/>
        <v>433.14284868940803</v>
      </c>
      <c r="CE14" s="190">
        <f t="shared" si="37"/>
        <v>24.374949279088803</v>
      </c>
      <c r="CF14" s="190">
        <f>IFERROR(VLOOKUP($B14,U300_ACT!$B$2:$C$180,2,0),0)</f>
        <v>1</v>
      </c>
      <c r="CG14" s="190">
        <f t="shared" si="38"/>
        <v>-23.374949279088803</v>
      </c>
      <c r="CH14" s="65">
        <f t="shared" si="39"/>
        <v>4.1025726394347706E-2</v>
      </c>
      <c r="CI14" s="71"/>
      <c r="CK14" s="70"/>
      <c r="CL14" s="57" t="s">
        <v>98</v>
      </c>
      <c r="CM14" s="400">
        <f>IFERROR(VLOOKUP($CL14,TRASFDATI_ACT!$B$2:$E$200,2,0),0)</f>
        <v>161.12</v>
      </c>
      <c r="CN14" s="400">
        <f>IFERROR(VLOOKUP($B14,Smartphone_Sales!$B$2:$D$200,2,0),0)</f>
        <v>12492.67</v>
      </c>
      <c r="CO14" s="190">
        <f>IFERROR(VLOOKUP($B14,Smartphone_Sales!$B$2:$D$200,3,0),0)</f>
        <v>34</v>
      </c>
      <c r="CP14" s="278">
        <f t="shared" si="40"/>
        <v>1.2897162896322404E-2</v>
      </c>
      <c r="CQ14" s="65">
        <f t="shared" si="41"/>
        <v>1.2897162896322404E-2</v>
      </c>
      <c r="CR14" s="71"/>
      <c r="CT14" s="70"/>
      <c r="CU14" s="57" t="s">
        <v>98</v>
      </c>
      <c r="CV14" s="400">
        <f>IFERROR(VLOOKUP($CU14,iphone_ACT!$B$2:$F$180,2,0),0)</f>
        <v>8370.86</v>
      </c>
      <c r="CW14" s="400">
        <f>IFERROR(VLOOKUP($CU14,iphone_ACT!$B$2:$F$180,3,0),0)</f>
        <v>8892.61</v>
      </c>
      <c r="CX14" s="342">
        <f t="shared" si="42"/>
        <v>-5.8672313302843594E-2</v>
      </c>
      <c r="CY14" s="114">
        <f t="shared" si="43"/>
        <v>-5.8672313302843594E-2</v>
      </c>
      <c r="CZ14" s="190">
        <f>IFERROR(VLOOKUP($CU14,iphone_ACT!$B$2:$F$180,4,0),0)</f>
        <v>9</v>
      </c>
      <c r="DA14" s="190">
        <f>IFERROR(VLOOKUP($CU14,iphone_ACT!$B$2:$F$180,5,0),0)</f>
        <v>11</v>
      </c>
      <c r="DB14" s="342">
        <f t="shared" si="44"/>
        <v>-0.18181818181818182</v>
      </c>
      <c r="DC14" s="114">
        <f t="shared" si="45"/>
        <v>-0.18181818181818182</v>
      </c>
      <c r="DD14" s="71"/>
    </row>
    <row r="15" spans="1:108" ht="13.15" customHeight="1" outlineLevel="1">
      <c r="A15" s="70"/>
      <c r="B15" s="57" t="s">
        <v>99</v>
      </c>
      <c r="C15" s="59">
        <f>IFERROR(VLOOKUP($B15,'BDGT McAfee'!$AZ$6:$BD$190,4,0),0)</f>
        <v>363.91609800000003</v>
      </c>
      <c r="D15" s="59">
        <f t="shared" si="3"/>
        <v>11.739228967741937</v>
      </c>
      <c r="E15" s="56">
        <f>IFERROR(VLOOKUP($B15,'Trans Nomenclatura'!$A$4:$W$180,19,0),0)</f>
        <v>2</v>
      </c>
      <c r="F15" s="59">
        <f t="shared" si="4"/>
        <v>-9.739228967741937</v>
      </c>
      <c r="G15" s="65">
        <f t="shared" si="5"/>
        <v>0.17036894037042569</v>
      </c>
      <c r="H15" s="113"/>
      <c r="K15" s="70"/>
      <c r="L15" s="57" t="s">
        <v>99</v>
      </c>
      <c r="M15" s="400">
        <f>IFERROR(VLOOKUP($B15,'BDGT Polizze MTD'!$A$3:$AG$175,Interprete_Date!$B$8,0),0)</f>
        <v>2980.2137392530253</v>
      </c>
      <c r="N15" s="400"/>
      <c r="O15" s="400">
        <f>IFERROR(VLOOKUP($B15,'Trans Nomenclatura'!$A$4:$W$180,11,0),0)</f>
        <v>1658.824137863917</v>
      </c>
      <c r="P15" s="400">
        <f t="shared" si="18"/>
        <v>-1321.3896013891083</v>
      </c>
      <c r="Q15" s="65">
        <f t="shared" si="19"/>
        <v>0.55661247245967416</v>
      </c>
      <c r="R15" s="71"/>
      <c r="T15" s="70"/>
      <c r="U15" s="57" t="s">
        <v>99</v>
      </c>
      <c r="V15" s="59">
        <f>IFERROR(VLOOKUP($B15,'BDGT Office'!$C$3:$F$180,3,0),0)</f>
        <v>108</v>
      </c>
      <c r="W15" s="112">
        <f t="shared" si="6"/>
        <v>3.4838709677419355</v>
      </c>
      <c r="X15" s="56">
        <f>IFERROR(VLOOKUP($B15,'Trans Nomenclatura'!$A$4:$W$180,18,0),0)</f>
        <v>0</v>
      </c>
      <c r="Y15" s="59">
        <f t="shared" si="20"/>
        <v>-3.4838709677419355</v>
      </c>
      <c r="Z15" s="65">
        <f t="shared" si="21"/>
        <v>0</v>
      </c>
      <c r="AA15" s="71"/>
      <c r="AC15" s="70"/>
      <c r="AD15" s="57" t="s">
        <v>99</v>
      </c>
      <c r="AE15" s="59">
        <f>($AM15*Kerb_BRIEFING!$Z$5)/17.23</f>
        <v>30.784680461468838</v>
      </c>
      <c r="AF15" s="56">
        <f>IFERROR(VLOOKUP($AD15,'Trans Nomenclatura'!$A$1:$Y$200,17,0),0)</f>
        <v>16</v>
      </c>
      <c r="AG15" s="190">
        <f t="shared" si="22"/>
        <v>-14.784680461468838</v>
      </c>
      <c r="AH15" s="65">
        <f t="shared" si="23"/>
        <v>0.5197390312375062</v>
      </c>
      <c r="AI15" s="59">
        <f>IFERROR(_xlfn.NUMBERVALUE(VLOOKUP($AD15,'Trans Nomenclatura'!$A$1:$Y$200,14,0)),0)</f>
        <v>1</v>
      </c>
      <c r="AJ15" s="59">
        <f>IFERROR(_xlfn.NUMBERVALUE(VLOOKUP($AD15,'Trans Nomenclatura'!$A$1:$Y$200,16,0)),0)</f>
        <v>2</v>
      </c>
      <c r="AK15" s="59">
        <f>IFERROR(_xlfn.NUMBERVALUE(VLOOKUP($AD15,'Trans Nomenclatura'!$A$1:$Y$200,15,0)),0)</f>
        <v>2</v>
      </c>
      <c r="AL15" s="59">
        <f>IFERROR(_xlfn.NUMBERVALUE(VLOOKUP($AD15,'Trans Nomenclatura'!$A$1:$Y$200,20,0)),0)</f>
        <v>1</v>
      </c>
      <c r="AM15" s="400">
        <f>IFERROR(VLOOKUP($B15,'BDGT MW Services MTD'!$A$3:$AF$174,Interprete_Date!$B$8,0),0)</f>
        <v>816.0308374632433</v>
      </c>
      <c r="AN15" s="400">
        <f>IFERROR(VLOOKUP($B15,'Trans Nomenclatura'!$A$4:$W$180,13,0),0)</f>
        <v>358.75999999999982</v>
      </c>
      <c r="AO15" s="400">
        <f t="shared" si="24"/>
        <v>-457.27083746324348</v>
      </c>
      <c r="AP15" s="65">
        <f t="shared" si="10"/>
        <v>0.43964024829657194</v>
      </c>
      <c r="AQ15" s="71"/>
      <c r="AS15" s="70"/>
      <c r="AT15" s="57" t="s">
        <v>99</v>
      </c>
      <c r="AU15" s="399">
        <f>IFERROR(VLOOKUP($B15,'FCST Sales'!$A$3:$AF$180,Interprete_Date!$B$8,0),0)</f>
        <v>85498.431588113846</v>
      </c>
      <c r="AV15" s="400">
        <f>IFERROR(VLOOKUP($B15,'Trans Nomenclatura'!$A$4:$Y$200,3,0),0)</f>
        <v>47158.780000000021</v>
      </c>
      <c r="AW15" s="400">
        <f t="shared" si="25"/>
        <v>-38339.651588113826</v>
      </c>
      <c r="AX15" s="131" t="e">
        <f t="shared" si="26"/>
        <v>#VALUE!</v>
      </c>
      <c r="AY15" s="65">
        <f t="shared" si="27"/>
        <v>0.55157479644990492</v>
      </c>
      <c r="AZ15" s="400">
        <f>IFERROR(VLOOKUP($B15,'Trans Nomenclatura'!$A$4:$Y$200,4,0),0)</f>
        <v>47439.819999999978</v>
      </c>
      <c r="BA15" s="400">
        <f>IFERROR(VLOOKUP($B15,'Trans Nomenclatura'!$A$4:$Y$200,3,0),0)</f>
        <v>47158.780000000021</v>
      </c>
      <c r="BB15" s="400">
        <f t="shared" si="28"/>
        <v>-281.03999999995722</v>
      </c>
      <c r="BC15" s="131">
        <f t="shared" si="29"/>
        <v>-5.9241371489174568E-3</v>
      </c>
      <c r="BD15" s="114">
        <f t="shared" si="30"/>
        <v>-5.9241371489174568E-3</v>
      </c>
      <c r="BE15" s="71"/>
      <c r="BG15" s="70"/>
      <c r="BH15" s="57" t="s">
        <v>99</v>
      </c>
      <c r="BI15" s="261">
        <f>IFERROR(VLOOKUP($B15,'Trans Nomenclatura'!$A$4:$Y$200,7,0),0)</f>
        <v>1329</v>
      </c>
      <c r="BJ15" s="261">
        <f>IFERROR(VLOOKUP($B15,'Trans Nomenclatura'!$A$4:$Y$200,6,0),0)</f>
        <v>1261</v>
      </c>
      <c r="BK15" s="116">
        <f t="shared" si="31"/>
        <v>-68</v>
      </c>
      <c r="BL15" s="131">
        <f t="shared" si="32"/>
        <v>-5.1166290443942816E-2</v>
      </c>
      <c r="BM15" s="114">
        <f t="shared" si="33"/>
        <v>-5.1166290443942816E-2</v>
      </c>
      <c r="BN15" s="71"/>
      <c r="BP15" s="70"/>
      <c r="BQ15" s="57" t="s">
        <v>99</v>
      </c>
      <c r="BR15" s="58">
        <f>IFERROR(VLOOKUP($B15,'Trans Nomenclatura'!$A$4:$Y$200,25,0),0)</f>
        <v>2644.1899999999991</v>
      </c>
      <c r="BS15" s="131" t="e">
        <f>(#REF!-BR15)/ABS(BR15)</f>
        <v>#REF!</v>
      </c>
      <c r="BT15" s="114">
        <f t="shared" si="34"/>
        <v>5.606994074062132E-2</v>
      </c>
      <c r="BU15" s="71"/>
      <c r="BW15" s="155">
        <f t="shared" si="14"/>
        <v>3234.707068834638</v>
      </c>
      <c r="BX15" s="156">
        <f t="shared" si="15"/>
        <v>6.8591831019263791E-2</v>
      </c>
      <c r="BZ15" s="70"/>
      <c r="CA15" s="57" t="s">
        <v>99</v>
      </c>
      <c r="CB15" s="190">
        <f t="shared" si="35"/>
        <v>33.679742325087055</v>
      </c>
      <c r="CC15" s="400">
        <f>IFERROR(VLOOKUP(CA15,'FCST Sales'!$A$3:$AG$180,Interprete_Date!$B$8,0),0)</f>
        <v>85498.431588113846</v>
      </c>
      <c r="CD15" s="400">
        <f t="shared" si="36"/>
        <v>598.48902111679695</v>
      </c>
      <c r="CE15" s="190">
        <f t="shared" si="37"/>
        <v>33.679742325087055</v>
      </c>
      <c r="CF15" s="190">
        <f>IFERROR(VLOOKUP($B15,U300_ACT!$B$2:$C$180,2,0),0)</f>
        <v>6</v>
      </c>
      <c r="CG15" s="190">
        <f t="shared" si="38"/>
        <v>-27.679742325087055</v>
      </c>
      <c r="CH15" s="65">
        <f t="shared" si="39"/>
        <v>0.17814863136677786</v>
      </c>
      <c r="CI15" s="71"/>
      <c r="CK15" s="70"/>
      <c r="CL15" s="57" t="s">
        <v>99</v>
      </c>
      <c r="CM15" s="400">
        <f>IFERROR(VLOOKUP($CL15,TRASFDATI_ACT!$B$2:$E$200,2,0),0)</f>
        <v>79.02</v>
      </c>
      <c r="CN15" s="400">
        <f>IFERROR(VLOOKUP($B15,Smartphone_Sales!$B$2:$D$200,2,0),0)</f>
        <v>29973.06</v>
      </c>
      <c r="CO15" s="190">
        <f>IFERROR(VLOOKUP($B15,Smartphone_Sales!$B$2:$D$200,3,0),0)</f>
        <v>78</v>
      </c>
      <c r="CP15" s="278">
        <f t="shared" si="40"/>
        <v>2.6363674579772635E-3</v>
      </c>
      <c r="CQ15" s="65">
        <f t="shared" si="41"/>
        <v>2.6363674579772635E-3</v>
      </c>
      <c r="CR15" s="71"/>
      <c r="CT15" s="70"/>
      <c r="CU15" s="57" t="s">
        <v>99</v>
      </c>
      <c r="CV15" s="400">
        <f>IFERROR(VLOOKUP($CU15,iphone_ACT!$B$2:$F$180,2,0),0)</f>
        <v>15475.76</v>
      </c>
      <c r="CW15" s="400">
        <f>IFERROR(VLOOKUP($CU15,iphone_ACT!$B$2:$F$180,3,0),0)</f>
        <v>16424.560000000001</v>
      </c>
      <c r="CX15" s="342">
        <f t="shared" si="42"/>
        <v>-5.7767148709006573E-2</v>
      </c>
      <c r="CY15" s="114">
        <f t="shared" si="43"/>
        <v>-5.7767148709006573E-2</v>
      </c>
      <c r="CZ15" s="190">
        <f>IFERROR(VLOOKUP($CU15,iphone_ACT!$B$2:$F$180,4,0),0)</f>
        <v>20</v>
      </c>
      <c r="DA15" s="190">
        <f>IFERROR(VLOOKUP($CU15,iphone_ACT!$B$2:$F$180,5,0),0)</f>
        <v>22</v>
      </c>
      <c r="DB15" s="342">
        <f t="shared" si="44"/>
        <v>-9.0909090909090912E-2</v>
      </c>
      <c r="DC15" s="114">
        <f t="shared" si="45"/>
        <v>-9.0909090909090912E-2</v>
      </c>
      <c r="DD15" s="71"/>
    </row>
    <row r="16" spans="1:108" ht="13.15" customHeight="1" outlineLevel="1">
      <c r="A16" s="70"/>
      <c r="B16" s="57" t="s">
        <v>100</v>
      </c>
      <c r="C16" s="59">
        <f>IFERROR(VLOOKUP($B16,'BDGT McAfee'!$AZ$6:$BD$190,4,0),0)</f>
        <v>136.32091199999999</v>
      </c>
      <c r="D16" s="59">
        <f t="shared" si="3"/>
        <v>4.3974487741935482</v>
      </c>
      <c r="E16" s="56">
        <f>IFERROR(VLOOKUP($B16,'Trans Nomenclatura'!$A$4:$W$180,19,0),0)</f>
        <v>8</v>
      </c>
      <c r="F16" s="59">
        <f t="shared" si="4"/>
        <v>3.6025512258064518</v>
      </c>
      <c r="G16" s="65">
        <f t="shared" si="5"/>
        <v>1.819236655341625</v>
      </c>
      <c r="H16" s="113"/>
      <c r="K16" s="70"/>
      <c r="L16" s="57" t="s">
        <v>100</v>
      </c>
      <c r="M16" s="400">
        <f>IFERROR(VLOOKUP($B16,'BDGT Polizze MTD'!$A$3:$AG$175,Interprete_Date!$B$8,0),0)</f>
        <v>1030.3856648101732</v>
      </c>
      <c r="N16" s="400"/>
      <c r="O16" s="400">
        <f>IFERROR(VLOOKUP($B16,'Trans Nomenclatura'!$A$4:$W$180,11,0),0)</f>
        <v>601.52781030927827</v>
      </c>
      <c r="P16" s="400">
        <f t="shared" si="18"/>
        <v>-428.85785450089497</v>
      </c>
      <c r="Q16" s="65">
        <f t="shared" si="19"/>
        <v>0.58378899362899916</v>
      </c>
      <c r="R16" s="71"/>
      <c r="T16" s="70"/>
      <c r="U16" s="57" t="s">
        <v>100</v>
      </c>
      <c r="V16" s="59">
        <f>IFERROR(VLOOKUP($B16,'BDGT Office'!$C$3:$F$180,3,0),0)</f>
        <v>43.2</v>
      </c>
      <c r="W16" s="112">
        <f t="shared" si="6"/>
        <v>1.3935483870967742</v>
      </c>
      <c r="X16" s="56">
        <f>IFERROR(VLOOKUP($B16,'Trans Nomenclatura'!$A$4:$W$180,18,0),0)</f>
        <v>0</v>
      </c>
      <c r="Y16" s="59">
        <f t="shared" si="20"/>
        <v>-1.3935483870967742</v>
      </c>
      <c r="Z16" s="65">
        <f t="shared" si="21"/>
        <v>0</v>
      </c>
      <c r="AA16" s="71"/>
      <c r="AC16" s="70"/>
      <c r="AD16" s="57" t="s">
        <v>100</v>
      </c>
      <c r="AE16" s="59">
        <f>($AM16*Kerb_BRIEFING!$Z$5)/17.23</f>
        <v>10.194756534763879</v>
      </c>
      <c r="AF16" s="56">
        <f>IFERROR(VLOOKUP($AD16,'Trans Nomenclatura'!$A$1:$Y$200,17,0),0)</f>
        <v>14</v>
      </c>
      <c r="AG16" s="190">
        <f t="shared" si="22"/>
        <v>3.8052434652361207</v>
      </c>
      <c r="AH16" s="65">
        <f t="shared" si="23"/>
        <v>1.3732549622210526</v>
      </c>
      <c r="AI16" s="59">
        <f>IFERROR(_xlfn.NUMBERVALUE(VLOOKUP($AD16,'Trans Nomenclatura'!$A$1:$Y$200,14,0)),0)</f>
        <v>1</v>
      </c>
      <c r="AJ16" s="59">
        <f>IFERROR(_xlfn.NUMBERVALUE(VLOOKUP($AD16,'Trans Nomenclatura'!$A$1:$Y$200,16,0)),0)</f>
        <v>1</v>
      </c>
      <c r="AK16" s="59">
        <f>IFERROR(_xlfn.NUMBERVALUE(VLOOKUP($AD16,'Trans Nomenclatura'!$A$1:$Y$200,15,0)),0)</f>
        <v>1</v>
      </c>
      <c r="AL16" s="59">
        <f>IFERROR(_xlfn.NUMBERVALUE(VLOOKUP($AD16,'Trans Nomenclatura'!$A$1:$Y$200,20,0)),0)</f>
        <v>1</v>
      </c>
      <c r="AM16" s="400">
        <f>IFERROR(VLOOKUP($B16,'BDGT MW Services MTD'!$A$3:$AF$174,Interprete_Date!$B$8,0),0)</f>
        <v>270.23946937535635</v>
      </c>
      <c r="AN16" s="400">
        <f>IFERROR(VLOOKUP($B16,'Trans Nomenclatura'!$A$4:$W$180,13,0),0)</f>
        <v>340.18999999999983</v>
      </c>
      <c r="AO16" s="400">
        <f t="shared" si="24"/>
        <v>69.950530624643477</v>
      </c>
      <c r="AP16" s="65">
        <f t="shared" si="10"/>
        <v>1.2588464623111135</v>
      </c>
      <c r="AQ16" s="71"/>
      <c r="AS16" s="70"/>
      <c r="AT16" s="57" t="s">
        <v>100</v>
      </c>
      <c r="AU16" s="399">
        <f>IFERROR(VLOOKUP($B16,'FCST Sales'!$A$3:$AF$180,Interprete_Date!$B$8,0),0)</f>
        <v>28010.37288817509</v>
      </c>
      <c r="AV16" s="400">
        <f>IFERROR(VLOOKUP($B16,'Trans Nomenclatura'!$A$4:$Y$200,3,0),0)</f>
        <v>21245.46999999999</v>
      </c>
      <c r="AW16" s="400">
        <f t="shared" si="25"/>
        <v>-6764.9028881751001</v>
      </c>
      <c r="AX16" s="131" t="e">
        <f t="shared" si="26"/>
        <v>#VALUE!</v>
      </c>
      <c r="AY16" s="65">
        <f t="shared" si="27"/>
        <v>0.7584857968445331</v>
      </c>
      <c r="AZ16" s="400">
        <f>IFERROR(VLOOKUP($B16,'Trans Nomenclatura'!$A$4:$Y$200,4,0),0)</f>
        <v>16772.98000000001</v>
      </c>
      <c r="BA16" s="400">
        <f>IFERROR(VLOOKUP($B16,'Trans Nomenclatura'!$A$4:$Y$200,3,0),0)</f>
        <v>21245.46999999999</v>
      </c>
      <c r="BB16" s="400">
        <f t="shared" si="28"/>
        <v>4472.4899999999798</v>
      </c>
      <c r="BC16" s="131">
        <f t="shared" si="29"/>
        <v>0.26664850253204719</v>
      </c>
      <c r="BD16" s="114">
        <f t="shared" si="30"/>
        <v>0.26664850253204719</v>
      </c>
      <c r="BE16" s="71"/>
      <c r="BG16" s="70"/>
      <c r="BH16" s="57" t="s">
        <v>100</v>
      </c>
      <c r="BI16" s="261">
        <f>IFERROR(VLOOKUP($B16,'Trans Nomenclatura'!$A$4:$Y$200,7,0),0)</f>
        <v>846</v>
      </c>
      <c r="BJ16" s="261">
        <f>IFERROR(VLOOKUP($B16,'Trans Nomenclatura'!$A$4:$Y$200,6,0),0)</f>
        <v>911</v>
      </c>
      <c r="BK16" s="116">
        <f t="shared" si="31"/>
        <v>65</v>
      </c>
      <c r="BL16" s="131">
        <f t="shared" si="32"/>
        <v>7.6832151300236406E-2</v>
      </c>
      <c r="BM16" s="114">
        <f t="shared" si="33"/>
        <v>7.6832151300236406E-2</v>
      </c>
      <c r="BN16" s="71"/>
      <c r="BP16" s="70"/>
      <c r="BQ16" s="57" t="s">
        <v>100</v>
      </c>
      <c r="BR16" s="58">
        <f>IFERROR(VLOOKUP($B16,'Trans Nomenclatura'!$A$4:$Y$200,25,0),0)</f>
        <v>1063.4100000000001</v>
      </c>
      <c r="BS16" s="131" t="e">
        <f>(#REF!-BR16)/ABS(BR16)</f>
        <v>#REF!</v>
      </c>
      <c r="BT16" s="114">
        <f t="shared" si="34"/>
        <v>5.0053493756551423E-2</v>
      </c>
      <c r="BU16" s="71"/>
      <c r="BW16" s="155">
        <f t="shared" si="14"/>
        <v>1172.9792301030925</v>
      </c>
      <c r="BX16" s="156">
        <f t="shared" si="15"/>
        <v>5.521079223491375E-2</v>
      </c>
      <c r="BZ16" s="70"/>
      <c r="CA16" s="57" t="s">
        <v>100</v>
      </c>
      <c r="CB16" s="190">
        <f t="shared" si="35"/>
        <v>11.033911661070661</v>
      </c>
      <c r="CC16" s="400">
        <f>IFERROR(VLOOKUP(CA16,'FCST Sales'!$A$3:$AG$180,Interprete_Date!$B$8,0),0)</f>
        <v>28010.37288817509</v>
      </c>
      <c r="CD16" s="400">
        <f t="shared" si="36"/>
        <v>196.07261021722564</v>
      </c>
      <c r="CE16" s="190">
        <f t="shared" si="37"/>
        <v>11.033911661070661</v>
      </c>
      <c r="CF16" s="190">
        <f>IFERROR(VLOOKUP($B16,U300_ACT!$B$2:$C$180,2,0),0)</f>
        <v>5</v>
      </c>
      <c r="CG16" s="190">
        <f t="shared" si="38"/>
        <v>-6.0339116610706611</v>
      </c>
      <c r="CH16" s="65">
        <f t="shared" si="39"/>
        <v>0.45314845302240092</v>
      </c>
      <c r="CI16" s="71"/>
      <c r="CK16" s="70"/>
      <c r="CL16" s="57" t="s">
        <v>100</v>
      </c>
      <c r="CM16" s="400">
        <f>IFERROR(VLOOKUP($CL16,TRASFDATI_ACT!$B$2:$E$200,2,0),0)</f>
        <v>22.4</v>
      </c>
      <c r="CN16" s="400">
        <f>IFERROR(VLOOKUP($B16,Smartphone_Sales!$B$2:$D$200,2,0),0)</f>
        <v>7337.3</v>
      </c>
      <c r="CO16" s="190">
        <f>IFERROR(VLOOKUP($B16,Smartphone_Sales!$B$2:$D$200,3,0),0)</f>
        <v>26</v>
      </c>
      <c r="CP16" s="278">
        <f t="shared" si="40"/>
        <v>3.0528941163643301E-3</v>
      </c>
      <c r="CQ16" s="65">
        <f t="shared" si="41"/>
        <v>3.0528941163643301E-3</v>
      </c>
      <c r="CR16" s="71"/>
      <c r="CT16" s="70"/>
      <c r="CU16" s="57" t="s">
        <v>100</v>
      </c>
      <c r="CV16" s="400">
        <f>IFERROR(VLOOKUP($CU16,iphone_ACT!$B$2:$F$180,2,0),0)</f>
        <v>4731.13</v>
      </c>
      <c r="CW16" s="400">
        <f>IFERROR(VLOOKUP($CU16,iphone_ACT!$B$2:$F$180,3,0),0)</f>
        <v>7319.66</v>
      </c>
      <c r="CX16" s="342">
        <f t="shared" si="42"/>
        <v>-0.3536407428760352</v>
      </c>
      <c r="CY16" s="114">
        <f t="shared" si="43"/>
        <v>-0.3536407428760352</v>
      </c>
      <c r="CZ16" s="190">
        <f>IFERROR(VLOOKUP($CU16,iphone_ACT!$B$2:$F$180,4,0),0)</f>
        <v>8</v>
      </c>
      <c r="DA16" s="190">
        <f>IFERROR(VLOOKUP($CU16,iphone_ACT!$B$2:$F$180,5,0),0)</f>
        <v>10</v>
      </c>
      <c r="DB16" s="342">
        <f t="shared" si="44"/>
        <v>-0.2</v>
      </c>
      <c r="DC16" s="114">
        <f t="shared" si="45"/>
        <v>-0.2</v>
      </c>
      <c r="DD16" s="71"/>
    </row>
    <row r="17" spans="1:108" ht="13.15" customHeight="1" outlineLevel="1">
      <c r="A17" s="70"/>
      <c r="B17" s="57" t="s">
        <v>101</v>
      </c>
      <c r="C17" s="59">
        <f>IFERROR(VLOOKUP($B17,'BDGT McAfee'!$AZ$6:$BD$190,4,0),0)</f>
        <v>290.18808000000001</v>
      </c>
      <c r="D17" s="59">
        <f t="shared" si="3"/>
        <v>9.3609058064516137</v>
      </c>
      <c r="E17" s="56">
        <f>IFERROR(VLOOKUP($B17,'Trans Nomenclatura'!$A$4:$W$180,19,0),0)</f>
        <v>6</v>
      </c>
      <c r="F17" s="59">
        <f t="shared" si="4"/>
        <v>-3.3609058064516137</v>
      </c>
      <c r="G17" s="65">
        <f t="shared" si="5"/>
        <v>0.64096361228896781</v>
      </c>
      <c r="H17" s="113"/>
      <c r="K17" s="70"/>
      <c r="L17" s="57" t="s">
        <v>101</v>
      </c>
      <c r="M17" s="400">
        <f>IFERROR(VLOOKUP($B17,'BDGT Polizze MTD'!$A$3:$AG$175,Interprete_Date!$B$8,0),0)</f>
        <v>1811.072643139531</v>
      </c>
      <c r="N17" s="400"/>
      <c r="O17" s="400">
        <f>IFERROR(VLOOKUP($B17,'Trans Nomenclatura'!$A$4:$W$180,11,0),0)</f>
        <v>1284.9312164948451</v>
      </c>
      <c r="P17" s="400">
        <f t="shared" si="18"/>
        <v>-526.14142664468591</v>
      </c>
      <c r="Q17" s="65">
        <f t="shared" si="19"/>
        <v>0.70948629330924617</v>
      </c>
      <c r="R17" s="71"/>
      <c r="T17" s="70"/>
      <c r="U17" s="57" t="s">
        <v>101</v>
      </c>
      <c r="V17" s="59">
        <f>IFERROR(VLOOKUP($B17,'BDGT Office'!$C$3:$F$180,3,0),0)</f>
        <v>31.2</v>
      </c>
      <c r="W17" s="112">
        <f t="shared" si="6"/>
        <v>1.0064516129032257</v>
      </c>
      <c r="X17" s="56">
        <f>IFERROR(VLOOKUP($B17,'Trans Nomenclatura'!$A$4:$W$180,18,0),0)</f>
        <v>1</v>
      </c>
      <c r="Y17" s="59">
        <f t="shared" si="20"/>
        <v>-6.4516129032257119E-3</v>
      </c>
      <c r="Z17" s="65">
        <f t="shared" si="21"/>
        <v>0.99358974358974372</v>
      </c>
      <c r="AA17" s="71"/>
      <c r="AC17" s="70"/>
      <c r="AD17" s="57" t="s">
        <v>101</v>
      </c>
      <c r="AE17" s="59">
        <f>($AM17*Kerb_BRIEFING!$Z$5)/17.23</f>
        <v>14.343264571317944</v>
      </c>
      <c r="AF17" s="56">
        <f>IFERROR(VLOOKUP($AD17,'Trans Nomenclatura'!$A$1:$Y$200,17,0),0)</f>
        <v>9</v>
      </c>
      <c r="AG17" s="190">
        <f t="shared" si="22"/>
        <v>-5.3432645713179436</v>
      </c>
      <c r="AH17" s="65">
        <f t="shared" si="23"/>
        <v>0.62747221563473032</v>
      </c>
      <c r="AI17" s="59">
        <f>IFERROR(_xlfn.NUMBERVALUE(VLOOKUP($AD17,'Trans Nomenclatura'!$A$1:$Y$200,14,0)),0)</f>
        <v>1</v>
      </c>
      <c r="AJ17" s="59">
        <f>IFERROR(_xlfn.NUMBERVALUE(VLOOKUP($AD17,'Trans Nomenclatura'!$A$1:$Y$200,16,0)),0)</f>
        <v>0</v>
      </c>
      <c r="AK17" s="59">
        <f>IFERROR(_xlfn.NUMBERVALUE(VLOOKUP($AD17,'Trans Nomenclatura'!$A$1:$Y$200,15,0)),0)</f>
        <v>0</v>
      </c>
      <c r="AL17" s="59">
        <f>IFERROR(_xlfn.NUMBERVALUE(VLOOKUP($AD17,'Trans Nomenclatura'!$A$1:$Y$200,20,0)),0)</f>
        <v>1</v>
      </c>
      <c r="AM17" s="400">
        <f>IFERROR(VLOOKUP($B17,'BDGT MW Services MTD'!$A$3:$AF$174,Interprete_Date!$B$8,0),0)</f>
        <v>380.20684394432027</v>
      </c>
      <c r="AN17" s="400">
        <f>IFERROR(VLOOKUP($B17,'Trans Nomenclatura'!$A$4:$W$180,13,0),0)</f>
        <v>213.66</v>
      </c>
      <c r="AO17" s="400">
        <f t="shared" si="24"/>
        <v>-166.54684394432027</v>
      </c>
      <c r="AP17" s="65">
        <f t="shared" si="10"/>
        <v>0.56195726984675121</v>
      </c>
      <c r="AQ17" s="71"/>
      <c r="AS17" s="70"/>
      <c r="AT17" s="57" t="s">
        <v>101</v>
      </c>
      <c r="AU17" s="399">
        <f>IFERROR(VLOOKUP($B17,'FCST Sales'!$A$3:$AF$180,Interprete_Date!$B$8,0),0)</f>
        <v>51407.980849740059</v>
      </c>
      <c r="AV17" s="400">
        <f>IFERROR(VLOOKUP($B17,'Trans Nomenclatura'!$A$4:$Y$200,3,0),0)</f>
        <v>34929.59000000004</v>
      </c>
      <c r="AW17" s="400">
        <f t="shared" si="25"/>
        <v>-16478.390849740019</v>
      </c>
      <c r="AX17" s="131" t="e">
        <f t="shared" si="26"/>
        <v>#VALUE!</v>
      </c>
      <c r="AY17" s="65">
        <f t="shared" si="27"/>
        <v>0.6794585086330357</v>
      </c>
      <c r="AZ17" s="400">
        <f>IFERROR(VLOOKUP($B17,'Trans Nomenclatura'!$A$4:$Y$200,4,0),0)</f>
        <v>25671.270000000011</v>
      </c>
      <c r="BA17" s="400">
        <f>IFERROR(VLOOKUP($B17,'Trans Nomenclatura'!$A$4:$Y$200,3,0),0)</f>
        <v>34929.59000000004</v>
      </c>
      <c r="BB17" s="400">
        <f t="shared" si="28"/>
        <v>9258.3200000000288</v>
      </c>
      <c r="BC17" s="131">
        <f t="shared" si="29"/>
        <v>0.36064908358643827</v>
      </c>
      <c r="BD17" s="114">
        <f t="shared" si="30"/>
        <v>0.36064908358643827</v>
      </c>
      <c r="BE17" s="71"/>
      <c r="BG17" s="70"/>
      <c r="BH17" s="57" t="s">
        <v>101</v>
      </c>
      <c r="BI17" s="261">
        <f>IFERROR(VLOOKUP($B17,'Trans Nomenclatura'!$A$4:$Y$200,7,0),0)</f>
        <v>1548</v>
      </c>
      <c r="BJ17" s="261">
        <f>IFERROR(VLOOKUP($B17,'Trans Nomenclatura'!$A$4:$Y$200,6,0),0)</f>
        <v>1494</v>
      </c>
      <c r="BK17" s="116">
        <f t="shared" si="31"/>
        <v>-54</v>
      </c>
      <c r="BL17" s="131">
        <f t="shared" si="32"/>
        <v>-3.4883720930232558E-2</v>
      </c>
      <c r="BM17" s="114">
        <f t="shared" si="33"/>
        <v>-3.4883720930232558E-2</v>
      </c>
      <c r="BN17" s="71"/>
      <c r="BP17" s="70"/>
      <c r="BQ17" s="57" t="s">
        <v>101</v>
      </c>
      <c r="BR17" s="58">
        <f>IFERROR(VLOOKUP($B17,'Trans Nomenclatura'!$A$4:$Y$200,25,0),0)</f>
        <v>721.6</v>
      </c>
      <c r="BS17" s="131" t="e">
        <f>(#REF!-BR17)/ABS(BR17)</f>
        <v>#REF!</v>
      </c>
      <c r="BT17" s="114">
        <f t="shared" si="34"/>
        <v>2.0658702263610856E-2</v>
      </c>
      <c r="BU17" s="71"/>
      <c r="BW17" s="155">
        <f t="shared" si="14"/>
        <v>2505.6158721649481</v>
      </c>
      <c r="BX17" s="156">
        <f t="shared" si="15"/>
        <v>7.1733331887518445E-2</v>
      </c>
      <c r="BZ17" s="70"/>
      <c r="CA17" s="57" t="s">
        <v>101</v>
      </c>
      <c r="CB17" s="190">
        <f t="shared" si="35"/>
        <v>20.250752163656749</v>
      </c>
      <c r="CC17" s="400">
        <f>IFERROR(VLOOKUP(CA17,'FCST Sales'!$A$3:$AG$180,Interprete_Date!$B$8,0),0)</f>
        <v>51407.980849740059</v>
      </c>
      <c r="CD17" s="400">
        <f t="shared" si="36"/>
        <v>359.85586594818039</v>
      </c>
      <c r="CE17" s="190">
        <f t="shared" si="37"/>
        <v>20.250752163656749</v>
      </c>
      <c r="CF17" s="190">
        <f>IFERROR(VLOOKUP($B17,U300_ACT!$B$2:$C$180,2,0),0)</f>
        <v>5</v>
      </c>
      <c r="CG17" s="190">
        <f t="shared" si="38"/>
        <v>-15.250752163656749</v>
      </c>
      <c r="CH17" s="65">
        <f t="shared" si="39"/>
        <v>0.24690440925810692</v>
      </c>
      <c r="CI17" s="71"/>
      <c r="CK17" s="70"/>
      <c r="CL17" s="57" t="s">
        <v>101</v>
      </c>
      <c r="CM17" s="400">
        <f>IFERROR(VLOOKUP($CL17,TRASFDATI_ACT!$B$2:$E$200,2,0),0)</f>
        <v>0</v>
      </c>
      <c r="CN17" s="400">
        <f>IFERROR(VLOOKUP($B17,Smartphone_Sales!$B$2:$D$200,2,0),0)</f>
        <v>17539.150000000001</v>
      </c>
      <c r="CO17" s="190">
        <f>IFERROR(VLOOKUP($B17,Smartphone_Sales!$B$2:$D$200,3,0),0)</f>
        <v>43</v>
      </c>
      <c r="CP17" s="278">
        <f t="shared" si="40"/>
        <v>0</v>
      </c>
      <c r="CQ17" s="65">
        <f t="shared" si="41"/>
        <v>0</v>
      </c>
      <c r="CR17" s="71"/>
      <c r="CT17" s="70"/>
      <c r="CU17" s="57" t="s">
        <v>101</v>
      </c>
      <c r="CV17" s="400">
        <f>IFERROR(VLOOKUP($CU17,iphone_ACT!$B$2:$F$180,2,0),0)</f>
        <v>9490.5300000000007</v>
      </c>
      <c r="CW17" s="400">
        <f>IFERROR(VLOOKUP($CU17,iphone_ACT!$B$2:$F$180,3,0),0)</f>
        <v>10971.31</v>
      </c>
      <c r="CX17" s="342">
        <f t="shared" si="42"/>
        <v>-0.13496838572604355</v>
      </c>
      <c r="CY17" s="114">
        <f t="shared" si="43"/>
        <v>-0.13496838572604355</v>
      </c>
      <c r="CZ17" s="190">
        <f>IFERROR(VLOOKUP($CU17,iphone_ACT!$B$2:$F$180,4,0),0)</f>
        <v>13</v>
      </c>
      <c r="DA17" s="190">
        <f>IFERROR(VLOOKUP($CU17,iphone_ACT!$B$2:$F$180,5,0),0)</f>
        <v>15</v>
      </c>
      <c r="DB17" s="342">
        <f t="shared" si="44"/>
        <v>-0.13333333333333333</v>
      </c>
      <c r="DC17" s="114">
        <f t="shared" si="45"/>
        <v>-0.13333333333333333</v>
      </c>
      <c r="DD17" s="71"/>
    </row>
    <row r="18" spans="1:108" ht="13.15" customHeight="1" outlineLevel="1">
      <c r="A18" s="70"/>
      <c r="B18" s="57" t="s">
        <v>102</v>
      </c>
      <c r="C18" s="59">
        <f>IFERROR(VLOOKUP($B18,'BDGT McAfee'!$AZ$6:$BD$190,4,0),0)</f>
        <v>160.44701400000002</v>
      </c>
      <c r="D18" s="59">
        <f t="shared" si="3"/>
        <v>5.1757101290322591</v>
      </c>
      <c r="E18" s="56">
        <f>IFERROR(VLOOKUP($B18,'Trans Nomenclatura'!$A$4:$W$180,19,0),0)</f>
        <v>0</v>
      </c>
      <c r="F18" s="59">
        <f t="shared" si="4"/>
        <v>-5.1757101290322591</v>
      </c>
      <c r="G18" s="65">
        <f t="shared" si="5"/>
        <v>0</v>
      </c>
      <c r="H18" s="113"/>
      <c r="K18" s="70"/>
      <c r="L18" s="57" t="s">
        <v>102</v>
      </c>
      <c r="M18" s="400">
        <f>IFERROR(VLOOKUP($B18,'BDGT Polizze MTD'!$A$3:$AG$175,Interprete_Date!$B$8,0),0)</f>
        <v>1366.1288849732744</v>
      </c>
      <c r="N18" s="400"/>
      <c r="O18" s="400">
        <f>IFERROR(VLOOKUP($B18,'Trans Nomenclatura'!$A$4:$W$180,11,0),0)</f>
        <v>347.44557938144328</v>
      </c>
      <c r="P18" s="400">
        <f t="shared" si="18"/>
        <v>-1018.6833055918311</v>
      </c>
      <c r="Q18" s="65">
        <f t="shared" si="19"/>
        <v>0.25432855069764548</v>
      </c>
      <c r="R18" s="71"/>
      <c r="T18" s="70"/>
      <c r="U18" s="57" t="s">
        <v>102</v>
      </c>
      <c r="V18" s="59">
        <f>IFERROR(VLOOKUP($B18,'BDGT Office'!$C$3:$F$180,3,0),0)</f>
        <v>28.8</v>
      </c>
      <c r="W18" s="112">
        <f t="shared" si="6"/>
        <v>0.92903225806451617</v>
      </c>
      <c r="X18" s="56">
        <f>IFERROR(VLOOKUP($B18,'Trans Nomenclatura'!$A$4:$W$180,18,0),0)</f>
        <v>0</v>
      </c>
      <c r="Y18" s="59">
        <f t="shared" si="20"/>
        <v>-0.92903225806451617</v>
      </c>
      <c r="Z18" s="65">
        <f t="shared" si="21"/>
        <v>0</v>
      </c>
      <c r="AA18" s="71"/>
      <c r="AC18" s="70"/>
      <c r="AD18" s="57" t="s">
        <v>102</v>
      </c>
      <c r="AE18" s="59">
        <f>($AM18*Kerb_BRIEFING!$Z$5)/17.23</f>
        <v>12.123764958633673</v>
      </c>
      <c r="AF18" s="56">
        <f>IFERROR(VLOOKUP($AD18,'Trans Nomenclatura'!$A$1:$Y$200,17,0),0)</f>
        <v>6</v>
      </c>
      <c r="AG18" s="190">
        <f t="shared" si="22"/>
        <v>-6.1237649586336733</v>
      </c>
      <c r="AH18" s="65">
        <f t="shared" si="23"/>
        <v>0.49489577045348704</v>
      </c>
      <c r="AI18" s="59">
        <f>IFERROR(_xlfn.NUMBERVALUE(VLOOKUP($AD18,'Trans Nomenclatura'!$A$1:$Y$200,14,0)),0)</f>
        <v>0</v>
      </c>
      <c r="AJ18" s="59">
        <f>IFERROR(_xlfn.NUMBERVALUE(VLOOKUP($AD18,'Trans Nomenclatura'!$A$1:$Y$200,16,0)),0)</f>
        <v>0</v>
      </c>
      <c r="AK18" s="59">
        <f>IFERROR(_xlfn.NUMBERVALUE(VLOOKUP($AD18,'Trans Nomenclatura'!$A$1:$Y$200,15,0)),0)</f>
        <v>1</v>
      </c>
      <c r="AL18" s="59">
        <f>IFERROR(_xlfn.NUMBERVALUE(VLOOKUP($AD18,'Trans Nomenclatura'!$A$1:$Y$200,20,0)),0)</f>
        <v>2</v>
      </c>
      <c r="AM18" s="400">
        <f>IFERROR(VLOOKUP($B18,'BDGT MW Services MTD'!$A$3:$AF$174,Interprete_Date!$B$8,0),0)</f>
        <v>321.37303113424338</v>
      </c>
      <c r="AN18" s="400">
        <f>IFERROR(VLOOKUP($B18,'Trans Nomenclatura'!$A$4:$W$180,13,0),0)</f>
        <v>235.34</v>
      </c>
      <c r="AO18" s="400">
        <f t="shared" si="24"/>
        <v>-86.033031134243373</v>
      </c>
      <c r="AP18" s="65">
        <f t="shared" si="10"/>
        <v>0.73229542369936507</v>
      </c>
      <c r="AQ18" s="71"/>
      <c r="AS18" s="70"/>
      <c r="AT18" s="57" t="s">
        <v>102</v>
      </c>
      <c r="AU18" s="399">
        <f>IFERROR(VLOOKUP($B18,'FCST Sales'!$A$3:$AF$180,Interprete_Date!$B$8,0),0)</f>
        <v>38533.43891266219</v>
      </c>
      <c r="AV18" s="400">
        <f>IFERROR(VLOOKUP($B18,'Trans Nomenclatura'!$A$4:$Y$200,3,0),0)</f>
        <v>20363.07</v>
      </c>
      <c r="AW18" s="400">
        <f t="shared" si="25"/>
        <v>-18170.36891266219</v>
      </c>
      <c r="AX18" s="131" t="e">
        <f t="shared" si="26"/>
        <v>#VALUE!</v>
      </c>
      <c r="AY18" s="65">
        <f t="shared" si="27"/>
        <v>0.52845192577163524</v>
      </c>
      <c r="AZ18" s="400">
        <f>IFERROR(VLOOKUP($B18,'Trans Nomenclatura'!$A$4:$Y$200,4,0),0)</f>
        <v>22700.089999999989</v>
      </c>
      <c r="BA18" s="400">
        <f>IFERROR(VLOOKUP($B18,'Trans Nomenclatura'!$A$4:$Y$200,3,0),0)</f>
        <v>20363.07</v>
      </c>
      <c r="BB18" s="400">
        <f t="shared" si="28"/>
        <v>-2337.0199999999895</v>
      </c>
      <c r="BC18" s="131">
        <f t="shared" si="29"/>
        <v>-0.1029520147276945</v>
      </c>
      <c r="BD18" s="114">
        <f t="shared" si="30"/>
        <v>-0.1029520147276945</v>
      </c>
      <c r="BE18" s="71"/>
      <c r="BG18" s="70"/>
      <c r="BH18" s="57" t="s">
        <v>102</v>
      </c>
      <c r="BI18" s="261">
        <f>IFERROR(VLOOKUP($B18,'Trans Nomenclatura'!$A$4:$Y$200,7,0),0)</f>
        <v>1144</v>
      </c>
      <c r="BJ18" s="261">
        <f>IFERROR(VLOOKUP($B18,'Trans Nomenclatura'!$A$4:$Y$200,6,0),0)</f>
        <v>976</v>
      </c>
      <c r="BK18" s="116">
        <f t="shared" si="31"/>
        <v>-168</v>
      </c>
      <c r="BL18" s="131">
        <f t="shared" si="32"/>
        <v>-0.14685314685314685</v>
      </c>
      <c r="BM18" s="114">
        <f t="shared" si="33"/>
        <v>-0.14685314685314685</v>
      </c>
      <c r="BN18" s="71"/>
      <c r="BP18" s="70"/>
      <c r="BQ18" s="57" t="s">
        <v>102</v>
      </c>
      <c r="BR18" s="58">
        <f>IFERROR(VLOOKUP($B18,'Trans Nomenclatura'!$A$4:$Y$200,25,0),0)</f>
        <v>1508.72</v>
      </c>
      <c r="BS18" s="131" t="e">
        <f>(#REF!-BR18)/ABS(BR18)</f>
        <v>#REF!</v>
      </c>
      <c r="BT18" s="114">
        <f t="shared" si="34"/>
        <v>7.4090989227066445E-2</v>
      </c>
      <c r="BU18" s="71"/>
      <c r="BW18" s="155">
        <f t="shared" si="14"/>
        <v>677.51887979381434</v>
      </c>
      <c r="BX18" s="156">
        <f t="shared" si="15"/>
        <v>3.3271941794327395E-2</v>
      </c>
      <c r="BZ18" s="70"/>
      <c r="CA18" s="57" t="s">
        <v>102</v>
      </c>
      <c r="CB18" s="190">
        <f t="shared" si="35"/>
        <v>15.179182464188822</v>
      </c>
      <c r="CC18" s="400">
        <f>IFERROR(VLOOKUP(CA18,'FCST Sales'!$A$3:$AG$180,Interprete_Date!$B$8,0),0)</f>
        <v>38533.43891266219</v>
      </c>
      <c r="CD18" s="400">
        <f t="shared" si="36"/>
        <v>269.73407238863535</v>
      </c>
      <c r="CE18" s="190">
        <f t="shared" si="37"/>
        <v>15.179182464188822</v>
      </c>
      <c r="CF18" s="190">
        <f>IFERROR(VLOOKUP($B18,U300_ACT!$B$2:$C$180,2,0),0)</f>
        <v>4</v>
      </c>
      <c r="CG18" s="190">
        <f t="shared" si="38"/>
        <v>-11.179182464188822</v>
      </c>
      <c r="CH18" s="65">
        <f t="shared" si="39"/>
        <v>0.26351880342942835</v>
      </c>
      <c r="CI18" s="71"/>
      <c r="CK18" s="70"/>
      <c r="CL18" s="57" t="s">
        <v>102</v>
      </c>
      <c r="CM18" s="400">
        <f>IFERROR(VLOOKUP($CL18,TRASFDATI_ACT!$B$2:$E$200,2,0),0)</f>
        <v>8.6</v>
      </c>
      <c r="CN18" s="400">
        <f>IFERROR(VLOOKUP($B18,Smartphone_Sales!$B$2:$D$200,2,0),0)</f>
        <v>12184.24</v>
      </c>
      <c r="CO18" s="190">
        <f>IFERROR(VLOOKUP($B18,Smartphone_Sales!$B$2:$D$200,3,0),0)</f>
        <v>28</v>
      </c>
      <c r="CP18" s="278">
        <f t="shared" si="40"/>
        <v>7.0582982607039909E-4</v>
      </c>
      <c r="CQ18" s="65">
        <f t="shared" si="41"/>
        <v>7.0582982607039909E-4</v>
      </c>
      <c r="CR18" s="71"/>
      <c r="CT18" s="70"/>
      <c r="CU18" s="57" t="s">
        <v>102</v>
      </c>
      <c r="CV18" s="400">
        <f>IFERROR(VLOOKUP($CU18,iphone_ACT!$B$2:$F$180,2,0),0)</f>
        <v>8901.61</v>
      </c>
      <c r="CW18" s="400">
        <f>IFERROR(VLOOKUP($CU18,iphone_ACT!$B$2:$F$180,3,0),0)</f>
        <v>4678.67</v>
      </c>
      <c r="CX18" s="342">
        <f t="shared" si="42"/>
        <v>0.90259411328433092</v>
      </c>
      <c r="CY18" s="114">
        <f t="shared" si="43"/>
        <v>0.90259411328433092</v>
      </c>
      <c r="CZ18" s="190">
        <f>IFERROR(VLOOKUP($CU18,iphone_ACT!$B$2:$F$180,4,0),0)</f>
        <v>10</v>
      </c>
      <c r="DA18" s="190">
        <f>IFERROR(VLOOKUP($CU18,iphone_ACT!$B$2:$F$180,5,0),0)</f>
        <v>7</v>
      </c>
      <c r="DB18" s="342">
        <f t="shared" si="44"/>
        <v>0.42857142857142855</v>
      </c>
      <c r="DC18" s="114">
        <f t="shared" si="45"/>
        <v>0.42857142857142855</v>
      </c>
      <c r="DD18" s="71"/>
    </row>
    <row r="19" spans="1:108" ht="13.15" customHeight="1" outlineLevel="1">
      <c r="A19" s="70"/>
      <c r="B19" s="57" t="s">
        <v>155</v>
      </c>
      <c r="C19" s="59">
        <f>IFERROR(VLOOKUP($B19,'BDGT McAfee'!$AZ$6:$BD$190,4,0),0)</f>
        <v>118.77465599999998</v>
      </c>
      <c r="D19" s="59">
        <f t="shared" si="3"/>
        <v>3.8314405161290317</v>
      </c>
      <c r="E19" s="56">
        <f>IFERROR(VLOOKUP($B19,'Trans Nomenclatura'!$A$4:$W$180,19,0),0)</f>
        <v>4</v>
      </c>
      <c r="F19" s="59">
        <f t="shared" si="4"/>
        <v>0.16855948387096831</v>
      </c>
      <c r="G19" s="65">
        <f t="shared" si="5"/>
        <v>1.0439937624403646</v>
      </c>
      <c r="H19" s="113"/>
      <c r="K19" s="70"/>
      <c r="L19" s="57" t="s">
        <v>155</v>
      </c>
      <c r="M19" s="400">
        <f>IFERROR(VLOOKUP($B19,'BDGT Polizze MTD'!$A$3:$AG$175,Interprete_Date!$B$8,0),0)</f>
        <v>817.37668365915283</v>
      </c>
      <c r="N19" s="400"/>
      <c r="O19" s="400">
        <f>IFERROR(VLOOKUP($B19,'Trans Nomenclatura'!$A$4:$W$180,11,0),0)</f>
        <v>189.81900206185571</v>
      </c>
      <c r="P19" s="400">
        <f t="shared" si="18"/>
        <v>-627.55768159729712</v>
      </c>
      <c r="Q19" s="65">
        <f t="shared" si="19"/>
        <v>0.2322295287554477</v>
      </c>
      <c r="R19" s="71"/>
      <c r="T19" s="70"/>
      <c r="U19" s="57" t="s">
        <v>155</v>
      </c>
      <c r="V19" s="59">
        <f>IFERROR(VLOOKUP($B19,'BDGT Office'!$C$3:$F$180,3,0),0)</f>
        <v>13.2</v>
      </c>
      <c r="W19" s="112">
        <f t="shared" si="6"/>
        <v>0.4258064516129032</v>
      </c>
      <c r="X19" s="56">
        <f>IFERROR(VLOOKUP($B19,'Trans Nomenclatura'!$A$4:$W$180,18,0),0)</f>
        <v>0</v>
      </c>
      <c r="Y19" s="59">
        <f t="shared" si="20"/>
        <v>-0.4258064516129032</v>
      </c>
      <c r="Z19" s="65">
        <f t="shared" si="21"/>
        <v>0</v>
      </c>
      <c r="AA19" s="71"/>
      <c r="AC19" s="70"/>
      <c r="AD19" s="57" t="s">
        <v>155</v>
      </c>
      <c r="AE19" s="59">
        <f>($AM19*Kerb_BRIEFING!$Z$5)/17.23</f>
        <v>8.2794223643044145</v>
      </c>
      <c r="AF19" s="56">
        <f>IFERROR(VLOOKUP($AD19,'Trans Nomenclatura'!$A$1:$Y$200,17,0),0)</f>
        <v>6</v>
      </c>
      <c r="AG19" s="190">
        <f t="shared" si="22"/>
        <v>-2.2794223643044145</v>
      </c>
      <c r="AH19" s="65">
        <f t="shared" si="23"/>
        <v>0.72468823741474664</v>
      </c>
      <c r="AI19" s="59">
        <f>IFERROR(_xlfn.NUMBERVALUE(VLOOKUP($AD19,'Trans Nomenclatura'!$A$1:$Y$200,14,0)),0)</f>
        <v>0</v>
      </c>
      <c r="AJ19" s="59">
        <f>IFERROR(_xlfn.NUMBERVALUE(VLOOKUP($AD19,'Trans Nomenclatura'!$A$1:$Y$200,16,0)),0)</f>
        <v>0</v>
      </c>
      <c r="AK19" s="59">
        <f>IFERROR(_xlfn.NUMBERVALUE(VLOOKUP($AD19,'Trans Nomenclatura'!$A$1:$Y$200,15,0)),0)</f>
        <v>0</v>
      </c>
      <c r="AL19" s="59">
        <f>IFERROR(_xlfn.NUMBERVALUE(VLOOKUP($AD19,'Trans Nomenclatura'!$A$1:$Y$200,20,0)),0)</f>
        <v>0</v>
      </c>
      <c r="AM19" s="400">
        <f>IFERROR(VLOOKUP($B19,'BDGT MW Services MTD'!$A$3:$AF$174,Interprete_Date!$B$8,0),0)</f>
        <v>219.46838051840777</v>
      </c>
      <c r="AN19" s="400">
        <f>IFERROR(VLOOKUP($B19,'Trans Nomenclatura'!$A$4:$W$180,13,0),0)</f>
        <v>88.12</v>
      </c>
      <c r="AO19" s="400">
        <f t="shared" si="24"/>
        <v>-131.34838051840777</v>
      </c>
      <c r="AP19" s="65">
        <f t="shared" si="10"/>
        <v>0.40151569803290638</v>
      </c>
      <c r="AQ19" s="71"/>
      <c r="AS19" s="70"/>
      <c r="AT19" s="57" t="s">
        <v>155</v>
      </c>
      <c r="AU19" s="399">
        <f>IFERROR(VLOOKUP($B19,'FCST Sales'!$A$3:$AF$180,Interprete_Date!$B$8,0),0)</f>
        <v>23201.553980967874</v>
      </c>
      <c r="AV19" s="400">
        <f>IFERROR(VLOOKUP($B19,'Trans Nomenclatura'!$A$4:$Y$200,3,0),0)</f>
        <v>9754.7899999999991</v>
      </c>
      <c r="AW19" s="400">
        <f t="shared" si="25"/>
        <v>-13446.763980967875</v>
      </c>
      <c r="AX19" s="131" t="e">
        <f t="shared" si="26"/>
        <v>#VALUE!</v>
      </c>
      <c r="AY19" s="65">
        <f t="shared" si="27"/>
        <v>0.42043692452677123</v>
      </c>
      <c r="AZ19" s="400">
        <f>IFERROR(VLOOKUP($B19,'Trans Nomenclatura'!$A$4:$Y$200,4,0),0)</f>
        <v>9436.7900000000027</v>
      </c>
      <c r="BA19" s="400">
        <f>IFERROR(VLOOKUP($B19,'Trans Nomenclatura'!$A$4:$Y$200,3,0),0)</f>
        <v>9754.7899999999991</v>
      </c>
      <c r="BB19" s="400">
        <f t="shared" si="28"/>
        <v>317.99999999999636</v>
      </c>
      <c r="BC19" s="131">
        <f t="shared" si="29"/>
        <v>3.3697899391635956E-2</v>
      </c>
      <c r="BD19" s="114">
        <f t="shared" si="30"/>
        <v>3.3697899391635956E-2</v>
      </c>
      <c r="BE19" s="71"/>
      <c r="BG19" s="70"/>
      <c r="BH19" s="57" t="s">
        <v>155</v>
      </c>
      <c r="BI19" s="261">
        <f>IFERROR(VLOOKUP($B19,'Trans Nomenclatura'!$A$4:$Y$200,7,0),0)</f>
        <v>522</v>
      </c>
      <c r="BJ19" s="261">
        <f>IFERROR(VLOOKUP($B19,'Trans Nomenclatura'!$A$4:$Y$200,6,0),0)</f>
        <v>586</v>
      </c>
      <c r="BK19" s="116">
        <f t="shared" si="31"/>
        <v>64</v>
      </c>
      <c r="BL19" s="131">
        <f t="shared" si="32"/>
        <v>0.12260536398467432</v>
      </c>
      <c r="BM19" s="114">
        <f t="shared" si="33"/>
        <v>0.12260536398467432</v>
      </c>
      <c r="BN19" s="71"/>
      <c r="BP19" s="70"/>
      <c r="BQ19" s="57" t="s">
        <v>155</v>
      </c>
      <c r="BR19" s="58">
        <f>IFERROR(VLOOKUP($B19,'Trans Nomenclatura'!$A$4:$Y$200,25,0),0)</f>
        <v>472.71</v>
      </c>
      <c r="BS19" s="131" t="e">
        <f>(#REF!-BR19)/ABS(BR19)</f>
        <v>#REF!</v>
      </c>
      <c r="BT19" s="114">
        <f t="shared" si="34"/>
        <v>4.8459269753628735E-2</v>
      </c>
      <c r="BU19" s="71"/>
      <c r="BW19" s="155">
        <f t="shared" si="14"/>
        <v>370.14705402061861</v>
      </c>
      <c r="BX19" s="156">
        <f t="shared" si="15"/>
        <v>3.7945158636999737E-2</v>
      </c>
      <c r="BZ19" s="70"/>
      <c r="CA19" s="57" t="s">
        <v>155</v>
      </c>
      <c r="CB19" s="190">
        <f t="shared" si="35"/>
        <v>9.1396104595821672</v>
      </c>
      <c r="CC19" s="400">
        <f>IFERROR(VLOOKUP(CA19,'FCST Sales'!$A$3:$AG$180,Interprete_Date!$B$8,0),0)</f>
        <v>23201.553980967874</v>
      </c>
      <c r="CD19" s="400">
        <f t="shared" si="36"/>
        <v>162.41087786677511</v>
      </c>
      <c r="CE19" s="190">
        <f t="shared" si="37"/>
        <v>9.1396104595821672</v>
      </c>
      <c r="CF19" s="190">
        <f>IFERROR(VLOOKUP($B19,U300_ACT!$B$2:$C$180,2,0),0)</f>
        <v>3</v>
      </c>
      <c r="CG19" s="190">
        <f t="shared" si="38"/>
        <v>-6.1396104595821672</v>
      </c>
      <c r="CH19" s="65">
        <f t="shared" si="39"/>
        <v>0.32824156054208353</v>
      </c>
      <c r="CI19" s="71"/>
      <c r="CK19" s="70"/>
      <c r="CL19" s="57" t="s">
        <v>155</v>
      </c>
      <c r="CM19" s="400">
        <f>IFERROR(VLOOKUP($CL19,TRASFDATI_ACT!$B$2:$E$200,2,0),0)</f>
        <v>8.6</v>
      </c>
      <c r="CN19" s="400">
        <f>IFERROR(VLOOKUP($B19,Smartphone_Sales!$B$2:$D$200,2,0),0)</f>
        <v>12235.95</v>
      </c>
      <c r="CO19" s="190">
        <f>IFERROR(VLOOKUP($B19,Smartphone_Sales!$B$2:$D$200,3,0),0)</f>
        <v>26</v>
      </c>
      <c r="CP19" s="278">
        <f t="shared" si="40"/>
        <v>7.0284693873381304E-4</v>
      </c>
      <c r="CQ19" s="65">
        <f t="shared" si="41"/>
        <v>7.0284693873381304E-4</v>
      </c>
      <c r="CR19" s="71"/>
      <c r="CT19" s="70"/>
      <c r="CU19" s="57" t="s">
        <v>155</v>
      </c>
      <c r="CV19" s="400">
        <f>IFERROR(VLOOKUP($CU19,iphone_ACT!$B$2:$F$180,2,0),0)</f>
        <v>7525.37</v>
      </c>
      <c r="CW19" s="400">
        <f>IFERROR(VLOOKUP($CU19,iphone_ACT!$B$2:$F$180,3,0),0)</f>
        <v>3683.6</v>
      </c>
      <c r="CX19" s="342">
        <f t="shared" si="42"/>
        <v>1.0429389727440548</v>
      </c>
      <c r="CY19" s="114">
        <f t="shared" si="43"/>
        <v>1.0429389727440548</v>
      </c>
      <c r="CZ19" s="190">
        <f>IFERROR(VLOOKUP($CU19,iphone_ACT!$B$2:$F$180,4,0),0)</f>
        <v>11</v>
      </c>
      <c r="DA19" s="190">
        <f>IFERROR(VLOOKUP($CU19,iphone_ACT!$B$2:$F$180,5,0),0)</f>
        <v>6</v>
      </c>
      <c r="DB19" s="342">
        <f t="shared" si="44"/>
        <v>0.83333333333333337</v>
      </c>
      <c r="DC19" s="114">
        <f t="shared" si="45"/>
        <v>0.83333333333333337</v>
      </c>
      <c r="DD19" s="71"/>
    </row>
    <row r="20" spans="1:108" ht="13.15" customHeight="1" outlineLevel="1">
      <c r="A20" s="70"/>
      <c r="B20" s="57" t="s">
        <v>174</v>
      </c>
      <c r="C20" s="59">
        <f>IFERROR(VLOOKUP($B20,'BDGT McAfee'!$AZ$6:$BD$190,4,0),0)</f>
        <v>429.71455799999995</v>
      </c>
      <c r="D20" s="59">
        <f t="shared" si="3"/>
        <v>13.861759935483869</v>
      </c>
      <c r="E20" s="56">
        <f>IFERROR(VLOOKUP($B20,'Trans Nomenclatura'!$A$4:$W$180,19,0),0)</f>
        <v>1</v>
      </c>
      <c r="F20" s="59">
        <f t="shared" si="4"/>
        <v>-12.861759935483869</v>
      </c>
      <c r="G20" s="65">
        <f t="shared" si="5"/>
        <v>7.2140911735180266E-2</v>
      </c>
      <c r="H20" s="113"/>
      <c r="K20" s="70"/>
      <c r="L20" s="57" t="s">
        <v>174</v>
      </c>
      <c r="M20" s="400">
        <f>IFERROR(VLOOKUP($B20,'BDGT Polizze MTD'!$A$3:$AG$175,Interprete_Date!$B$8,0),0)</f>
        <v>2146.6535894544977</v>
      </c>
      <c r="N20" s="400"/>
      <c r="O20" s="400">
        <f>IFERROR(VLOOKUP($B20,'Trans Nomenclatura'!$A$4:$W$180,11,0),0)</f>
        <v>336.74570721649479</v>
      </c>
      <c r="P20" s="400">
        <f t="shared" si="18"/>
        <v>-1809.9078822380029</v>
      </c>
      <c r="Q20" s="65">
        <f t="shared" si="19"/>
        <v>0.15687007390049729</v>
      </c>
      <c r="R20" s="71"/>
      <c r="T20" s="70"/>
      <c r="U20" s="57" t="s">
        <v>174</v>
      </c>
      <c r="V20" s="59">
        <f>IFERROR(VLOOKUP($B20,'BDGT Office'!$C$3:$F$180,3,0),0)</f>
        <v>73.2</v>
      </c>
      <c r="W20" s="112">
        <f t="shared" si="6"/>
        <v>2.3612903225806452</v>
      </c>
      <c r="X20" s="56">
        <f>IFERROR(VLOOKUP($B20,'Trans Nomenclatura'!$A$4:$W$180,18,0),0)</f>
        <v>2</v>
      </c>
      <c r="Y20" s="59">
        <f t="shared" si="20"/>
        <v>-0.3612903225806452</v>
      </c>
      <c r="Z20" s="65">
        <f t="shared" si="21"/>
        <v>0.84699453551912562</v>
      </c>
      <c r="AA20" s="71"/>
      <c r="AC20" s="70"/>
      <c r="AD20" s="57" t="s">
        <v>174</v>
      </c>
      <c r="AE20" s="59">
        <f>($AM20*Kerb_BRIEFING!$Z$5)/17.23</f>
        <v>21.978776864417757</v>
      </c>
      <c r="AF20" s="56">
        <f>IFERROR(VLOOKUP($AD20,'Trans Nomenclatura'!$A$1:$Y$200,17,0),0)</f>
        <v>4</v>
      </c>
      <c r="AG20" s="190">
        <f t="shared" si="22"/>
        <v>-17.978776864417757</v>
      </c>
      <c r="AH20" s="65">
        <f t="shared" si="23"/>
        <v>0.1819937490004617</v>
      </c>
      <c r="AI20" s="59">
        <f>IFERROR(_xlfn.NUMBERVALUE(VLOOKUP($AD20,'Trans Nomenclatura'!$A$1:$Y$200,14,0)),0)</f>
        <v>1</v>
      </c>
      <c r="AJ20" s="59">
        <f>IFERROR(_xlfn.NUMBERVALUE(VLOOKUP($AD20,'Trans Nomenclatura'!$A$1:$Y$200,16,0)),0)</f>
        <v>1</v>
      </c>
      <c r="AK20" s="59">
        <f>IFERROR(_xlfn.NUMBERVALUE(VLOOKUP($AD20,'Trans Nomenclatura'!$A$1:$Y$200,15,0)),0)</f>
        <v>1</v>
      </c>
      <c r="AL20" s="59">
        <f>IFERROR(_xlfn.NUMBERVALUE(VLOOKUP($AD20,'Trans Nomenclatura'!$A$1:$Y$200,20,0)),0)</f>
        <v>0</v>
      </c>
      <c r="AM20" s="400">
        <f>IFERROR(VLOOKUP($B20,'BDGT MW Services MTD'!$A$3:$AF$174,Interprete_Date!$B$8,0),0)</f>
        <v>582.60665442141214</v>
      </c>
      <c r="AN20" s="400">
        <f>IFERROR(VLOOKUP($B20,'Trans Nomenclatura'!$A$4:$W$180,13,0),0)</f>
        <v>137.13</v>
      </c>
      <c r="AO20" s="400">
        <f t="shared" si="24"/>
        <v>-445.47665442141215</v>
      </c>
      <c r="AP20" s="65">
        <f t="shared" si="10"/>
        <v>0.23537321271447556</v>
      </c>
      <c r="AQ20" s="71"/>
      <c r="AS20" s="70"/>
      <c r="AT20" s="57" t="s">
        <v>174</v>
      </c>
      <c r="AU20" s="399">
        <f>IFERROR(VLOOKUP($B20,'FCST Sales'!$A$3:$AF$180,Interprete_Date!$B$8,0),0)</f>
        <v>55825.148273380677</v>
      </c>
      <c r="AV20" s="400">
        <f>IFERROR(VLOOKUP($B20,'Trans Nomenclatura'!$A$4:$Y$200,3,0),0)</f>
        <v>30066.43999999997</v>
      </c>
      <c r="AW20" s="400">
        <f t="shared" si="25"/>
        <v>-25758.708273380707</v>
      </c>
      <c r="AX20" s="131" t="e">
        <f t="shared" si="26"/>
        <v>#VALUE!</v>
      </c>
      <c r="AY20" s="65">
        <f t="shared" si="27"/>
        <v>0.53858235812938571</v>
      </c>
      <c r="AZ20" s="400">
        <f>IFERROR(VLOOKUP($B20,'Trans Nomenclatura'!$A$4:$Y$200,4,0),0)</f>
        <v>46260.540000000037</v>
      </c>
      <c r="BA20" s="400">
        <f>IFERROR(VLOOKUP($B20,'Trans Nomenclatura'!$A$4:$Y$200,3,0),0)</f>
        <v>30066.43999999997</v>
      </c>
      <c r="BB20" s="400">
        <f t="shared" si="28"/>
        <v>-16194.100000000068</v>
      </c>
      <c r="BC20" s="131">
        <f t="shared" si="29"/>
        <v>-0.35006292620017093</v>
      </c>
      <c r="BD20" s="114">
        <f t="shared" si="30"/>
        <v>-0.35006292620017093</v>
      </c>
      <c r="BE20" s="71"/>
      <c r="BG20" s="70"/>
      <c r="BH20" s="57" t="s">
        <v>174</v>
      </c>
      <c r="BI20" s="261">
        <f>IFERROR(VLOOKUP($B20,'Trans Nomenclatura'!$A$4:$Y$200,7,0),0)</f>
        <v>0</v>
      </c>
      <c r="BJ20" s="261">
        <f>IFERROR(VLOOKUP($B20,'Trans Nomenclatura'!$A$4:$Y$200,6,0),0)</f>
        <v>0</v>
      </c>
      <c r="BK20" s="116">
        <f t="shared" si="31"/>
        <v>0</v>
      </c>
      <c r="BL20" s="131" t="e">
        <f t="shared" si="32"/>
        <v>#DIV/0!</v>
      </c>
      <c r="BM20" s="114">
        <f t="shared" si="33"/>
        <v>0</v>
      </c>
      <c r="BN20" s="71"/>
      <c r="BP20" s="70"/>
      <c r="BQ20" s="57" t="s">
        <v>174</v>
      </c>
      <c r="BR20" s="58">
        <f>IFERROR(VLOOKUP($B20,'Trans Nomenclatura'!$A$4:$Y$200,25,0),0)</f>
        <v>1263.33</v>
      </c>
      <c r="BS20" s="131" t="e">
        <f>(#REF!-BR20)/ABS(BR20)</f>
        <v>#REF!</v>
      </c>
      <c r="BT20" s="114">
        <f t="shared" si="34"/>
        <v>4.2017944259446785E-2</v>
      </c>
      <c r="BU20" s="71"/>
      <c r="BW20" s="155">
        <f t="shared" si="14"/>
        <v>656.65412907216478</v>
      </c>
      <c r="BX20" s="156">
        <f t="shared" si="15"/>
        <v>2.1840102422241058E-2</v>
      </c>
      <c r="BZ20" s="70"/>
      <c r="CA20" s="57" t="s">
        <v>174</v>
      </c>
      <c r="CB20" s="190">
        <f t="shared" si="35"/>
        <v>21.990773095873088</v>
      </c>
      <c r="CC20" s="400">
        <f>IFERROR(VLOOKUP(CA20,'FCST Sales'!$A$3:$AG$180,Interprete_Date!$B$8,0),0)</f>
        <v>55825.148273380677</v>
      </c>
      <c r="CD20" s="400">
        <f t="shared" si="36"/>
        <v>390.77603791366477</v>
      </c>
      <c r="CE20" s="190">
        <f t="shared" si="37"/>
        <v>21.990773095873088</v>
      </c>
      <c r="CF20" s="190">
        <f>IFERROR(VLOOKUP($B20,U300_ACT!$B$2:$C$180,2,0),0)</f>
        <v>4</v>
      </c>
      <c r="CG20" s="190">
        <f t="shared" si="38"/>
        <v>-17.990773095873088</v>
      </c>
      <c r="CH20" s="65">
        <f t="shared" si="39"/>
        <v>0.18189446921948654</v>
      </c>
      <c r="CI20" s="71"/>
      <c r="CK20" s="70"/>
      <c r="CL20" s="57" t="s">
        <v>174</v>
      </c>
      <c r="CM20" s="400">
        <f>IFERROR(VLOOKUP($CL20,TRASFDATI_ACT!$B$2:$E$200,2,0),0)</f>
        <v>121.14</v>
      </c>
      <c r="CN20" s="400">
        <f>IFERROR(VLOOKUP($B20,Smartphone_Sales!$B$2:$D$200,2,0),0)</f>
        <v>22138.53</v>
      </c>
      <c r="CO20" s="190">
        <f>IFERROR(VLOOKUP($B20,Smartphone_Sales!$B$2:$D$200,3,0),0)</f>
        <v>53</v>
      </c>
      <c r="CP20" s="278">
        <f t="shared" si="40"/>
        <v>5.4719080264136778E-3</v>
      </c>
      <c r="CQ20" s="65">
        <f t="shared" si="41"/>
        <v>5.4719080264136778E-3</v>
      </c>
      <c r="CR20" s="71"/>
      <c r="CT20" s="70"/>
      <c r="CU20" s="57" t="s">
        <v>174</v>
      </c>
      <c r="CV20" s="400">
        <f>IFERROR(VLOOKUP($CU20,iphone_ACT!$B$2:$F$180,2,0),0)</f>
        <v>12252.39</v>
      </c>
      <c r="CW20" s="400">
        <f>IFERROR(VLOOKUP($CU20,iphone_ACT!$B$2:$F$180,3,0),0)</f>
        <v>12110.67</v>
      </c>
      <c r="CX20" s="342">
        <f t="shared" si="42"/>
        <v>1.1702077589431413E-2</v>
      </c>
      <c r="CY20" s="114">
        <f t="shared" si="43"/>
        <v>1.1702077589431413E-2</v>
      </c>
      <c r="CZ20" s="190">
        <f>IFERROR(VLOOKUP($CU20,iphone_ACT!$B$2:$F$180,4,0),0)</f>
        <v>14</v>
      </c>
      <c r="DA20" s="190">
        <f>IFERROR(VLOOKUP($CU20,iphone_ACT!$B$2:$F$180,5,0),0)</f>
        <v>17</v>
      </c>
      <c r="DB20" s="342">
        <f t="shared" si="44"/>
        <v>-0.17647058823529413</v>
      </c>
      <c r="DC20" s="114">
        <f t="shared" si="45"/>
        <v>-0.17647058823529413</v>
      </c>
      <c r="DD20" s="71"/>
    </row>
    <row r="21" spans="1:108" ht="13.15" customHeight="1" outlineLevel="1">
      <c r="A21" s="70"/>
      <c r="B21" s="351" t="s">
        <v>180</v>
      </c>
      <c r="C21" s="59">
        <f>IFERROR(VLOOKUP($B21,'BDGT McAfee'!$AZ$6:$BD$190,4,0),0)</f>
        <v>125.18578799999999</v>
      </c>
      <c r="D21" s="59">
        <f t="shared" si="3"/>
        <v>4.0382512258064516</v>
      </c>
      <c r="E21" s="56">
        <f>IFERROR(VLOOKUP($B21,'Trans Nomenclatura'!$A$4:$W$180,19,0),0)</f>
        <v>2</v>
      </c>
      <c r="F21" s="59">
        <f t="shared" si="4"/>
        <v>-2.0382512258064516</v>
      </c>
      <c r="G21" s="65">
        <f t="shared" si="5"/>
        <v>0.49526388730324566</v>
      </c>
      <c r="H21" s="113"/>
      <c r="K21" s="70"/>
      <c r="L21" s="351" t="s">
        <v>180</v>
      </c>
      <c r="M21" s="400">
        <f>IFERROR(VLOOKUP($B21,'BDGT Polizze MTD'!$A$3:$AG$175,Interprete_Date!$B$8,0),0)</f>
        <v>1028.3136576154866</v>
      </c>
      <c r="N21" s="400"/>
      <c r="O21" s="400">
        <f>IFERROR(VLOOKUP($B21,'Trans Nomenclatura'!$A$4:$W$180,11,0),0)</f>
        <v>589.83023505154642</v>
      </c>
      <c r="P21" s="400">
        <f t="shared" si="18"/>
        <v>-438.48342256394017</v>
      </c>
      <c r="Q21" s="65">
        <f t="shared" si="19"/>
        <v>0.57358980957160388</v>
      </c>
      <c r="R21" s="71"/>
      <c r="T21" s="70"/>
      <c r="U21" s="351" t="s">
        <v>180</v>
      </c>
      <c r="V21" s="59">
        <f>IFERROR(VLOOKUP($B21,'BDGT Office'!$C$3:$F$180,3,0),0)</f>
        <v>34.799999999999997</v>
      </c>
      <c r="W21" s="112">
        <f t="shared" si="6"/>
        <v>1.1225806451612903</v>
      </c>
      <c r="X21" s="56">
        <f>IFERROR(VLOOKUP($B21,'Trans Nomenclatura'!$A$4:$W$180,18,0),0)</f>
        <v>2</v>
      </c>
      <c r="Y21" s="59">
        <f t="shared" si="20"/>
        <v>0.8774193548387097</v>
      </c>
      <c r="Z21" s="65">
        <f t="shared" si="21"/>
        <v>1.7816091954022988</v>
      </c>
      <c r="AA21" s="71"/>
      <c r="AC21" s="70"/>
      <c r="AD21" s="351" t="s">
        <v>180</v>
      </c>
      <c r="AE21" s="59">
        <f>($AM21*Kerb_BRIEFING!$Z$5)/17.23</f>
        <v>8.9901795889976306</v>
      </c>
      <c r="AF21" s="56">
        <f>IFERROR(VLOOKUP($AD21,'Trans Nomenclatura'!$A$1:$Y$200,17,0),0)</f>
        <v>9</v>
      </c>
      <c r="AG21" s="190">
        <f t="shared" si="22"/>
        <v>9.8204110023694113E-3</v>
      </c>
      <c r="AH21" s="65">
        <f t="shared" si="23"/>
        <v>1.0010923487017309</v>
      </c>
      <c r="AI21" s="59">
        <f>IFERROR(_xlfn.NUMBERVALUE(VLOOKUP($AD21,'Trans Nomenclatura'!$A$1:$Y$200,14,0)),0)</f>
        <v>1</v>
      </c>
      <c r="AJ21" s="59">
        <f>IFERROR(_xlfn.NUMBERVALUE(VLOOKUP($AD21,'Trans Nomenclatura'!$A$1:$Y$200,16,0)),0)</f>
        <v>0</v>
      </c>
      <c r="AK21" s="59">
        <f>IFERROR(_xlfn.NUMBERVALUE(VLOOKUP($AD21,'Trans Nomenclatura'!$A$1:$Y$200,15,0)),0)</f>
        <v>0</v>
      </c>
      <c r="AL21" s="59">
        <f>IFERROR(_xlfn.NUMBERVALUE(VLOOKUP($AD21,'Trans Nomenclatura'!$A$1:$Y$200,20,0)),0)</f>
        <v>0</v>
      </c>
      <c r="AM21" s="400">
        <f>IFERROR(VLOOKUP($B21,'BDGT MW Services MTD'!$A$3:$AF$174,Interprete_Date!$B$8,0),0)</f>
        <v>238.30891433604486</v>
      </c>
      <c r="AN21" s="400">
        <f>IFERROR(VLOOKUP($B21,'Trans Nomenclatura'!$A$4:$W$180,13,0),0)</f>
        <v>145.34</v>
      </c>
      <c r="AO21" s="400">
        <f t="shared" si="24"/>
        <v>-92.968914336044861</v>
      </c>
      <c r="AP21" s="65">
        <f t="shared" si="10"/>
        <v>0.60988066856388234</v>
      </c>
      <c r="AQ21" s="71"/>
      <c r="AS21" s="70"/>
      <c r="AT21" s="351" t="s">
        <v>180</v>
      </c>
      <c r="AU21" s="399">
        <f>IFERROR(VLOOKUP($B21,'FCST Sales'!$A$3:$AF$180,Interprete_Date!$B$8,0),0)</f>
        <v>28116.611178046271</v>
      </c>
      <c r="AV21" s="400">
        <f>IFERROR(VLOOKUP($B21,'Trans Nomenclatura'!$A$4:$Y$200,3,0),0)</f>
        <v>18831.790000000012</v>
      </c>
      <c r="AW21" s="400">
        <f t="shared" si="25"/>
        <v>-9284.8211780462589</v>
      </c>
      <c r="AX21" s="131" t="e">
        <f t="shared" si="26"/>
        <v>#VALUE!</v>
      </c>
      <c r="AY21" s="65">
        <f t="shared" si="27"/>
        <v>0.66977452868516607</v>
      </c>
      <c r="AZ21" s="400">
        <f>IFERROR(VLOOKUP($B21,'Trans Nomenclatura'!$A$4:$Y$200,4,0),0)</f>
        <v>12970.83</v>
      </c>
      <c r="BA21" s="400">
        <f>IFERROR(VLOOKUP($B21,'Trans Nomenclatura'!$A$4:$Y$200,3,0),0)</f>
        <v>18831.790000000012</v>
      </c>
      <c r="BB21" s="400">
        <f t="shared" si="28"/>
        <v>5860.9600000000119</v>
      </c>
      <c r="BC21" s="131">
        <f t="shared" si="29"/>
        <v>0.45185697445730244</v>
      </c>
      <c r="BD21" s="114">
        <f t="shared" si="30"/>
        <v>0.45185697445730244</v>
      </c>
      <c r="BE21" s="71"/>
      <c r="BG21" s="70"/>
      <c r="BH21" s="351" t="s">
        <v>180</v>
      </c>
      <c r="BI21" s="261">
        <f>IFERROR(VLOOKUP($B21,'Trans Nomenclatura'!$A$4:$Y$200,7,0),0)</f>
        <v>797</v>
      </c>
      <c r="BJ21" s="261">
        <f>IFERROR(VLOOKUP($B21,'Trans Nomenclatura'!$A$4:$Y$200,6,0),0)</f>
        <v>832</v>
      </c>
      <c r="BK21" s="116">
        <f t="shared" si="31"/>
        <v>35</v>
      </c>
      <c r="BL21" s="131">
        <f t="shared" si="32"/>
        <v>4.3914680050188205E-2</v>
      </c>
      <c r="BM21" s="114">
        <f t="shared" si="33"/>
        <v>4.3914680050188205E-2</v>
      </c>
      <c r="BN21" s="71"/>
      <c r="BP21" s="70"/>
      <c r="BQ21" s="351" t="s">
        <v>180</v>
      </c>
      <c r="BR21" s="58">
        <f>IFERROR(VLOOKUP($B21,'Trans Nomenclatura'!$A$4:$Y$200,25,0),0)</f>
        <v>462.14000000000021</v>
      </c>
      <c r="BS21" s="131" t="e">
        <f>(#REF!-BR21)/ABS(BR21)</f>
        <v>#REF!</v>
      </c>
      <c r="BT21" s="114">
        <f t="shared" si="34"/>
        <v>2.4540418090898419E-2</v>
      </c>
      <c r="BU21" s="71"/>
      <c r="BW21" s="155">
        <f t="shared" si="14"/>
        <v>1150.1689583505156</v>
      </c>
      <c r="BX21" s="156">
        <f t="shared" si="15"/>
        <v>6.1075923125232114E-2</v>
      </c>
      <c r="BZ21" s="70"/>
      <c r="CA21" s="351" t="s">
        <v>180</v>
      </c>
      <c r="CB21" s="190">
        <f t="shared" si="35"/>
        <v>11.075761296923123</v>
      </c>
      <c r="CC21" s="400">
        <f>IFERROR(VLOOKUP(CA21,'FCST Sales'!$A$3:$AG$180,Interprete_Date!$B$8,0),0)</f>
        <v>28116.611178046271</v>
      </c>
      <c r="CD21" s="400">
        <f t="shared" si="36"/>
        <v>196.81627824632389</v>
      </c>
      <c r="CE21" s="190">
        <f t="shared" si="37"/>
        <v>11.075761296923123</v>
      </c>
      <c r="CF21" s="190">
        <f>IFERROR(VLOOKUP($B21,U300_ACT!$B$2:$C$180,2,0),0)</f>
        <v>5</v>
      </c>
      <c r="CG21" s="190">
        <f t="shared" si="38"/>
        <v>-6.0757612969231225</v>
      </c>
      <c r="CH21" s="65">
        <f t="shared" si="39"/>
        <v>0.45143623683809564</v>
      </c>
      <c r="CI21" s="71"/>
      <c r="CK21" s="70"/>
      <c r="CL21" s="351" t="s">
        <v>180</v>
      </c>
      <c r="CM21" s="400">
        <f>IFERROR(VLOOKUP($CL21,TRASFDATI_ACT!$B$2:$E$200,2,0),0)</f>
        <v>22.4</v>
      </c>
      <c r="CN21" s="400">
        <f>IFERROR(VLOOKUP($B21,Smartphone_Sales!$B$2:$D$200,2,0),0)</f>
        <v>7600.8</v>
      </c>
      <c r="CO21" s="190">
        <f>IFERROR(VLOOKUP($B21,Smartphone_Sales!$B$2:$D$200,3,0),0)</f>
        <v>19</v>
      </c>
      <c r="CP21" s="278">
        <f t="shared" si="40"/>
        <v>2.9470582043995366E-3</v>
      </c>
      <c r="CQ21" s="65">
        <f t="shared" si="41"/>
        <v>2.9470582043995366E-3</v>
      </c>
      <c r="CR21" s="71"/>
      <c r="CT21" s="70"/>
      <c r="CU21" s="351" t="s">
        <v>180</v>
      </c>
      <c r="CV21" s="400">
        <f>IFERROR(VLOOKUP($CU21,iphone_ACT!$B$2:$F$180,2,0),0)</f>
        <v>2906.55</v>
      </c>
      <c r="CW21" s="400">
        <f>IFERROR(VLOOKUP($CU21,iphone_ACT!$B$2:$F$180,3,0),0)</f>
        <v>2668.85</v>
      </c>
      <c r="CX21" s="342">
        <f t="shared" si="42"/>
        <v>8.9064578376454387E-2</v>
      </c>
      <c r="CY21" s="114">
        <f t="shared" si="43"/>
        <v>8.9064578376454387E-2</v>
      </c>
      <c r="CZ21" s="190">
        <f>IFERROR(VLOOKUP($CU21,iphone_ACT!$B$2:$F$180,4,0),0)</f>
        <v>4</v>
      </c>
      <c r="DA21" s="190">
        <f>IFERROR(VLOOKUP($CU21,iphone_ACT!$B$2:$F$180,5,0),0)</f>
        <v>4</v>
      </c>
      <c r="DB21" s="342">
        <f t="shared" si="44"/>
        <v>0</v>
      </c>
      <c r="DC21" s="114">
        <f t="shared" si="45"/>
        <v>0</v>
      </c>
      <c r="DD21" s="71"/>
    </row>
    <row r="22" spans="1:108" ht="13.15" customHeight="1" outlineLevel="1">
      <c r="A22" s="74"/>
      <c r="B22" s="75"/>
      <c r="C22" s="78"/>
      <c r="D22" s="78"/>
      <c r="E22" s="76"/>
      <c r="F22" s="78"/>
      <c r="G22" s="79"/>
      <c r="H22" s="77"/>
      <c r="K22" s="74"/>
      <c r="L22" s="75"/>
      <c r="M22" s="402"/>
      <c r="N22" s="402"/>
      <c r="O22" s="402"/>
      <c r="P22" s="402"/>
      <c r="Q22" s="79"/>
      <c r="R22" s="77"/>
      <c r="T22" s="74"/>
      <c r="U22" s="75"/>
      <c r="V22" s="76"/>
      <c r="W22" s="78"/>
      <c r="X22" s="76"/>
      <c r="Y22" s="78"/>
      <c r="Z22" s="79"/>
      <c r="AA22" s="77"/>
      <c r="AC22" s="74"/>
      <c r="AD22" s="75"/>
      <c r="AE22" s="75"/>
      <c r="AF22" s="355"/>
      <c r="AG22" s="75"/>
      <c r="AH22" s="75"/>
      <c r="AI22" s="75"/>
      <c r="AJ22" s="355"/>
      <c r="AK22" s="355"/>
      <c r="AL22" s="355"/>
      <c r="AM22" s="402"/>
      <c r="AN22" s="402"/>
      <c r="AO22" s="402"/>
      <c r="AP22" s="79"/>
      <c r="AQ22" s="77"/>
      <c r="AS22" s="74"/>
      <c r="AT22" s="75"/>
      <c r="AU22" s="401"/>
      <c r="AV22" s="402"/>
      <c r="AW22" s="402"/>
      <c r="AX22" s="132"/>
      <c r="AY22" s="125"/>
      <c r="AZ22" s="402"/>
      <c r="BA22" s="402"/>
      <c r="BB22" s="402"/>
      <c r="BC22" s="132"/>
      <c r="BD22" s="125"/>
      <c r="BE22" s="77"/>
      <c r="BG22" s="74"/>
      <c r="BH22" s="75"/>
      <c r="BI22" s="76"/>
      <c r="BJ22" s="76"/>
      <c r="BK22" s="119"/>
      <c r="BL22" s="132"/>
      <c r="BM22" s="125"/>
      <c r="BN22" s="77"/>
      <c r="BP22" s="74"/>
      <c r="BQ22" s="75"/>
      <c r="BR22" s="442"/>
      <c r="BS22" s="132"/>
      <c r="BT22" s="125"/>
      <c r="BU22" s="77"/>
      <c r="BW22" s="155"/>
      <c r="BX22" s="156"/>
      <c r="BZ22" s="74"/>
      <c r="CA22" s="75"/>
      <c r="CB22" s="76"/>
      <c r="CC22" s="402"/>
      <c r="CD22" s="402"/>
      <c r="CE22" s="78"/>
      <c r="CF22" s="76"/>
      <c r="CG22" s="78"/>
      <c r="CH22" s="79"/>
      <c r="CI22" s="77"/>
      <c r="CK22" s="74"/>
      <c r="CL22" s="75"/>
      <c r="CM22" s="402"/>
      <c r="CN22" s="435"/>
      <c r="CO22" s="76"/>
      <c r="CP22" s="78"/>
      <c r="CQ22" s="79"/>
      <c r="CR22" s="77"/>
      <c r="CT22" s="74"/>
      <c r="CU22" s="75"/>
      <c r="CV22" s="402"/>
      <c r="CW22" s="435"/>
      <c r="CX22" s="343"/>
      <c r="CY22" s="79"/>
      <c r="CZ22" s="76"/>
      <c r="DA22" s="76"/>
      <c r="DB22" s="343"/>
      <c r="DC22" s="79"/>
      <c r="DD22" s="77"/>
    </row>
    <row r="23" spans="1:108">
      <c r="A23" s="70"/>
      <c r="B23" s="55"/>
      <c r="C23" s="59"/>
      <c r="D23" s="59"/>
      <c r="E23" s="56"/>
      <c r="F23" s="59"/>
      <c r="G23" s="64"/>
      <c r="H23" s="71"/>
      <c r="K23" s="70"/>
      <c r="L23" s="55"/>
      <c r="M23" s="398"/>
      <c r="N23" s="398"/>
      <c r="O23" s="398"/>
      <c r="P23" s="398"/>
      <c r="Q23" s="64"/>
      <c r="R23" s="71"/>
      <c r="T23" s="70"/>
      <c r="U23" s="55"/>
      <c r="V23" s="56"/>
      <c r="W23" s="59"/>
      <c r="X23" s="56"/>
      <c r="Y23" s="59"/>
      <c r="Z23" s="64"/>
      <c r="AA23" s="71"/>
      <c r="AC23" s="70"/>
      <c r="AD23" s="55"/>
      <c r="AE23" s="55"/>
      <c r="AF23" s="354"/>
      <c r="AG23" s="55"/>
      <c r="AH23" s="55"/>
      <c r="AI23" s="55"/>
      <c r="AJ23" s="354"/>
      <c r="AK23" s="354"/>
      <c r="AL23" s="354"/>
      <c r="AM23" s="398"/>
      <c r="AN23" s="398"/>
      <c r="AO23" s="398"/>
      <c r="AP23" s="64"/>
      <c r="AQ23" s="71"/>
      <c r="AS23" s="70"/>
      <c r="AT23" s="55"/>
      <c r="AU23" s="397"/>
      <c r="AV23" s="398"/>
      <c r="AW23" s="398"/>
      <c r="AX23" s="133"/>
      <c r="AY23" s="124"/>
      <c r="AZ23" s="398"/>
      <c r="BA23" s="398"/>
      <c r="BB23" s="398"/>
      <c r="BC23" s="133"/>
      <c r="BD23" s="124"/>
      <c r="BE23" s="71"/>
      <c r="BG23" s="70"/>
      <c r="BH23" s="55"/>
      <c r="BI23" s="56"/>
      <c r="BJ23" s="56"/>
      <c r="BK23" s="118"/>
      <c r="BL23" s="133"/>
      <c r="BM23" s="124"/>
      <c r="BN23" s="71"/>
      <c r="BP23" s="70"/>
      <c r="BQ23" s="55"/>
      <c r="BR23" s="58"/>
      <c r="BS23" s="133"/>
      <c r="BT23" s="124"/>
      <c r="BU23" s="71"/>
      <c r="BW23" s="155"/>
      <c r="BX23" s="156"/>
      <c r="BZ23" s="70"/>
      <c r="CA23" s="55"/>
      <c r="CB23" s="56"/>
      <c r="CC23" s="398"/>
      <c r="CD23" s="398"/>
      <c r="CE23" s="59"/>
      <c r="CF23" s="56"/>
      <c r="CG23" s="59"/>
      <c r="CH23" s="64"/>
      <c r="CI23" s="71"/>
      <c r="CK23" s="70"/>
      <c r="CL23" s="55"/>
      <c r="CM23" s="398"/>
      <c r="CN23" s="400"/>
      <c r="CO23" s="56"/>
      <c r="CP23" s="59"/>
      <c r="CQ23" s="64"/>
      <c r="CR23" s="71"/>
      <c r="CT23" s="70"/>
      <c r="CU23" s="55"/>
      <c r="CV23" s="398"/>
      <c r="CW23" s="400"/>
      <c r="CX23" s="340"/>
      <c r="CY23" s="64"/>
      <c r="CZ23" s="56"/>
      <c r="DA23" s="56"/>
      <c r="DB23" s="340"/>
      <c r="DC23" s="64"/>
      <c r="DD23" s="71"/>
    </row>
    <row r="24" spans="1:108" s="63" customFormat="1">
      <c r="A24" s="72"/>
      <c r="B24" s="60" t="s">
        <v>269</v>
      </c>
      <c r="C24" s="62">
        <f>SUM(C26:C49)</f>
        <v>4765.862736000001</v>
      </c>
      <c r="D24" s="62">
        <f>SUM(D26:D49)</f>
        <v>153.73750761290322</v>
      </c>
      <c r="E24" s="62">
        <f>SUM(E26:E49)</f>
        <v>112</v>
      </c>
      <c r="F24" s="62">
        <f>SUM(F26:F49)</f>
        <v>-41.737507612903229</v>
      </c>
      <c r="G24" s="81">
        <f>E24/D24</f>
        <v>0.72851447729987673</v>
      </c>
      <c r="H24" s="73"/>
      <c r="K24" s="72"/>
      <c r="L24" s="60" t="s">
        <v>269</v>
      </c>
      <c r="M24" s="403">
        <f t="shared" ref="M24:P24" si="46">SUM(M26:M49)</f>
        <v>38547.734517698416</v>
      </c>
      <c r="N24" s="403"/>
      <c r="O24" s="403">
        <f t="shared" si="46"/>
        <v>20481.819657430769</v>
      </c>
      <c r="P24" s="403">
        <f t="shared" si="46"/>
        <v>-18065.914860267643</v>
      </c>
      <c r="Q24" s="80">
        <f>O24/M24</f>
        <v>0.53133653413605808</v>
      </c>
      <c r="R24" s="73"/>
      <c r="T24" s="72"/>
      <c r="U24" s="60" t="s">
        <v>269</v>
      </c>
      <c r="V24" s="62">
        <f t="shared" ref="V24:Y24" si="47">SUM(V26:V49)</f>
        <v>712.79999999999984</v>
      </c>
      <c r="W24" s="62">
        <f t="shared" si="47"/>
        <v>22.993548387096777</v>
      </c>
      <c r="X24" s="61">
        <f t="shared" si="47"/>
        <v>17</v>
      </c>
      <c r="Y24" s="62">
        <f t="shared" si="47"/>
        <v>-5.9935483870967747</v>
      </c>
      <c r="Z24" s="81">
        <f>X24/W24</f>
        <v>0.73933782267115589</v>
      </c>
      <c r="AA24" s="73"/>
      <c r="AC24" s="72"/>
      <c r="AD24" s="60" t="s">
        <v>269</v>
      </c>
      <c r="AE24" s="197">
        <f t="shared" ref="AE24:AG24" si="48">SUM(AE26:AE49)</f>
        <v>379.06759117248401</v>
      </c>
      <c r="AF24" s="197">
        <f t="shared" si="48"/>
        <v>262</v>
      </c>
      <c r="AG24" s="197">
        <f t="shared" si="48"/>
        <v>-117.06759117248406</v>
      </c>
      <c r="AH24" s="80">
        <f>AF24/AE24</f>
        <v>0.69116961223093398</v>
      </c>
      <c r="AI24" s="197">
        <f t="shared" ref="AI24:AL24" si="49">SUM(AI26:AI49)</f>
        <v>6</v>
      </c>
      <c r="AJ24" s="197">
        <f t="shared" ref="AJ24:AK24" si="50">SUM(AJ26:AJ49)</f>
        <v>28</v>
      </c>
      <c r="AK24" s="197">
        <f t="shared" si="50"/>
        <v>46</v>
      </c>
      <c r="AL24" s="197">
        <f t="shared" si="49"/>
        <v>24</v>
      </c>
      <c r="AM24" s="403">
        <f t="shared" ref="AM24:AO24" si="51">SUM(AM26:AM49)</f>
        <v>10048.207070618308</v>
      </c>
      <c r="AN24" s="403">
        <f t="shared" si="51"/>
        <v>6658.68</v>
      </c>
      <c r="AO24" s="403">
        <f t="shared" si="51"/>
        <v>-3389.5270706183096</v>
      </c>
      <c r="AP24" s="80">
        <f>AN24/AM24</f>
        <v>0.66267344544187068</v>
      </c>
      <c r="AQ24" s="73"/>
      <c r="AS24" s="72"/>
      <c r="AT24" s="60" t="s">
        <v>269</v>
      </c>
      <c r="AU24" s="403">
        <f t="shared" ref="AU24:BB24" si="52">SUM(AU26:AU49)</f>
        <v>1014873.0756250006</v>
      </c>
      <c r="AV24" s="403">
        <f t="shared" ref="AV24" si="53">SUM(AV26:AV49)</f>
        <v>745029.93</v>
      </c>
      <c r="AW24" s="403">
        <f t="shared" ref="AW24" si="54">SUM(AW26:AW49)</f>
        <v>-269843.1456250007</v>
      </c>
      <c r="AX24" s="131" t="e">
        <f>(AU24-AT24)/ABS(AT24)</f>
        <v>#VALUE!</v>
      </c>
      <c r="AY24" s="65">
        <f>BA24/AU24</f>
        <v>0.73411143510845422</v>
      </c>
      <c r="AZ24" s="403">
        <f t="shared" si="52"/>
        <v>829282.56</v>
      </c>
      <c r="BA24" s="403">
        <f t="shared" si="52"/>
        <v>745029.93</v>
      </c>
      <c r="BB24" s="403">
        <f t="shared" si="52"/>
        <v>-84252.63</v>
      </c>
      <c r="BC24" s="131">
        <f>(BA24-AZ24)/ABS(AZ24)</f>
        <v>-0.10159701175917651</v>
      </c>
      <c r="BD24" s="115">
        <f>BC24</f>
        <v>-0.10159701175917651</v>
      </c>
      <c r="BE24" s="73"/>
      <c r="BG24" s="72"/>
      <c r="BH24" s="60" t="s">
        <v>269</v>
      </c>
      <c r="BI24" s="234">
        <f t="shared" ref="BI24:BK24" si="55">SUM(BI26:BI49)</f>
        <v>22212</v>
      </c>
      <c r="BJ24" s="234">
        <f t="shared" si="55"/>
        <v>22689</v>
      </c>
      <c r="BK24" s="120">
        <f t="shared" si="55"/>
        <v>477</v>
      </c>
      <c r="BL24" s="131">
        <f>(BJ24-BI24)/ABS(BI24)</f>
        <v>2.1474878444084279E-2</v>
      </c>
      <c r="BM24" s="115">
        <f>BL24</f>
        <v>2.1474878444084279E-2</v>
      </c>
      <c r="BN24" s="73"/>
      <c r="BP24" s="72"/>
      <c r="BQ24" s="60" t="s">
        <v>269</v>
      </c>
      <c r="BR24" s="443">
        <f t="shared" ref="BR24" si="56">SUM(BR26:BR49)</f>
        <v>29557.189999999995</v>
      </c>
      <c r="BS24" s="131" t="e">
        <f>(#REF!-BR24)/ABS(BR24)</f>
        <v>#REF!</v>
      </c>
      <c r="BT24" s="114">
        <f t="shared" ref="BT24" si="57">BR24/AV24</f>
        <v>3.9672486714728353E-2</v>
      </c>
      <c r="BU24" s="73"/>
      <c r="BW24" s="155">
        <f>IFERROR(O24*1.95,0)</f>
        <v>39939.548331990001</v>
      </c>
      <c r="BX24" s="156">
        <f>BW24/BA24</f>
        <v>5.3607978315703367E-2</v>
      </c>
      <c r="BZ24" s="72"/>
      <c r="CA24" s="60" t="s">
        <v>269</v>
      </c>
      <c r="CB24" s="197">
        <f t="shared" ref="CB24:CG24" si="58">SUM(CB26:CB49)</f>
        <v>399.78117779262828</v>
      </c>
      <c r="CC24" s="403">
        <f t="shared" si="58"/>
        <v>1014873.0756250006</v>
      </c>
      <c r="CD24" s="403">
        <f t="shared" si="58"/>
        <v>7104.1115293750045</v>
      </c>
      <c r="CE24" s="197">
        <f>SUM(CE26:CE49)</f>
        <v>399.78117779262828</v>
      </c>
      <c r="CF24" s="197">
        <f>SUM(CF26:CF49)</f>
        <v>90</v>
      </c>
      <c r="CG24" s="197">
        <f t="shared" si="58"/>
        <v>-309.78117779262834</v>
      </c>
      <c r="CH24" s="80">
        <f>CF24/CB24</f>
        <v>0.22512315486419468</v>
      </c>
      <c r="CI24" s="73"/>
      <c r="CK24" s="72"/>
      <c r="CL24" s="60" t="s">
        <v>269</v>
      </c>
      <c r="CM24" s="403">
        <f>SUM(CM26:CM49)</f>
        <v>1146.8900000000001</v>
      </c>
      <c r="CN24" s="403">
        <f>SUM(CN26:CN49)</f>
        <v>320135.43</v>
      </c>
      <c r="CO24" s="197">
        <f>SUM(CO26:CO49)</f>
        <v>821</v>
      </c>
      <c r="CP24" s="279">
        <f>CM24/CN24</f>
        <v>3.5825150624534128E-3</v>
      </c>
      <c r="CQ24" s="280">
        <f>CP24</f>
        <v>3.5825150624534128E-3</v>
      </c>
      <c r="CR24" s="73"/>
      <c r="CT24" s="72"/>
      <c r="CU24" s="60" t="s">
        <v>269</v>
      </c>
      <c r="CV24" s="403">
        <f>SUM(CV26:CV49)</f>
        <v>185495.21000000002</v>
      </c>
      <c r="CW24" s="403">
        <f>SUM(CW26:CW49)</f>
        <v>197892.29</v>
      </c>
      <c r="CX24" s="341">
        <f>IFERROR((CV24-CW24)/ABS(CW24),0)</f>
        <v>-6.2645593721715923E-2</v>
      </c>
      <c r="CY24" s="338">
        <f>IFERROR(CX24,0)</f>
        <v>-6.2645593721715923E-2</v>
      </c>
      <c r="CZ24" s="347">
        <f>SUM(CZ26:CZ49)</f>
        <v>239</v>
      </c>
      <c r="DA24" s="197">
        <f>SUM(DA26:DA49)</f>
        <v>262</v>
      </c>
      <c r="DB24" s="348">
        <f>IFERROR((CZ24-DA24)/ABS(DA24),0)</f>
        <v>-8.7786259541984726E-2</v>
      </c>
      <c r="DC24" s="338">
        <f>IFERROR(DB24,0)</f>
        <v>-8.7786259541984726E-2</v>
      </c>
      <c r="DD24" s="73"/>
    </row>
    <row r="25" spans="1:108" ht="13.15" customHeight="1" outlineLevel="1">
      <c r="A25" s="70"/>
      <c r="B25" s="55"/>
      <c r="C25" s="59"/>
      <c r="D25" s="59"/>
      <c r="E25" s="56"/>
      <c r="F25" s="59"/>
      <c r="G25" s="64"/>
      <c r="H25" s="71"/>
      <c r="K25" s="70"/>
      <c r="L25" s="55"/>
      <c r="M25" s="398"/>
      <c r="N25" s="398"/>
      <c r="O25" s="398"/>
      <c r="P25" s="398"/>
      <c r="Q25" s="64"/>
      <c r="R25" s="71"/>
      <c r="T25" s="70"/>
      <c r="U25" s="55"/>
      <c r="V25" s="56"/>
      <c r="W25" s="59"/>
      <c r="X25" s="56"/>
      <c r="Y25" s="59"/>
      <c r="Z25" s="64"/>
      <c r="AA25" s="71"/>
      <c r="AC25" s="70"/>
      <c r="AD25" s="55"/>
      <c r="AE25" s="55"/>
      <c r="AF25" s="354"/>
      <c r="AG25" s="55"/>
      <c r="AH25" s="55"/>
      <c r="AI25" s="55"/>
      <c r="AJ25" s="354"/>
      <c r="AK25" s="354"/>
      <c r="AL25" s="354"/>
      <c r="AM25" s="398"/>
      <c r="AN25" s="398"/>
      <c r="AO25" s="398"/>
      <c r="AP25" s="64"/>
      <c r="AQ25" s="71"/>
      <c r="AS25" s="70"/>
      <c r="AT25" s="55"/>
      <c r="AU25" s="397"/>
      <c r="AV25" s="398"/>
      <c r="AW25" s="398"/>
      <c r="AX25" s="133"/>
      <c r="AY25" s="124"/>
      <c r="AZ25" s="398"/>
      <c r="BA25" s="398"/>
      <c r="BB25" s="398"/>
      <c r="BC25" s="133"/>
      <c r="BD25" s="124"/>
      <c r="BE25" s="71"/>
      <c r="BG25" s="70"/>
      <c r="BH25" s="55"/>
      <c r="BI25" s="56"/>
      <c r="BJ25" s="56"/>
      <c r="BK25" s="118"/>
      <c r="BL25" s="133"/>
      <c r="BM25" s="124"/>
      <c r="BN25" s="71"/>
      <c r="BP25" s="70"/>
      <c r="BQ25" s="55"/>
      <c r="BR25" s="58"/>
      <c r="BS25" s="133"/>
      <c r="BT25" s="124"/>
      <c r="BU25" s="71"/>
      <c r="BW25" s="155"/>
      <c r="BX25" s="156"/>
      <c r="BZ25" s="70"/>
      <c r="CA25" s="55"/>
      <c r="CB25" s="56"/>
      <c r="CC25" s="398"/>
      <c r="CD25" s="398"/>
      <c r="CE25" s="59"/>
      <c r="CF25" s="56"/>
      <c r="CG25" s="56"/>
      <c r="CH25" s="64"/>
      <c r="CI25" s="71"/>
      <c r="CK25" s="70"/>
      <c r="CL25" s="55"/>
      <c r="CM25" s="398"/>
      <c r="CN25" s="400"/>
      <c r="CO25" s="56"/>
      <c r="CP25" s="56"/>
      <c r="CQ25" s="64"/>
      <c r="CR25" s="71"/>
      <c r="CT25" s="70"/>
      <c r="CU25" s="55"/>
      <c r="CV25" s="398"/>
      <c r="CW25" s="400"/>
      <c r="CX25" s="340"/>
      <c r="CY25" s="64"/>
      <c r="CZ25" s="56"/>
      <c r="DA25" s="56"/>
      <c r="DB25" s="340"/>
      <c r="DC25" s="64"/>
      <c r="DD25" s="71"/>
    </row>
    <row r="26" spans="1:108" ht="13.15" customHeight="1" outlineLevel="1">
      <c r="A26" s="70"/>
      <c r="B26" s="57" t="s">
        <v>36</v>
      </c>
      <c r="C26" s="59">
        <f>IFERROR(VLOOKUP($B26,'BDGT McAfee'!$AZ$6:$BD$190,4,0),0)</f>
        <v>185.416686</v>
      </c>
      <c r="D26" s="59">
        <f t="shared" ref="D26:D49" si="59">IFERROR(C26/31,0)</f>
        <v>5.9811834193548385</v>
      </c>
      <c r="E26" s="56">
        <f>IFERROR(VLOOKUP($B26,'Trans Nomenclatura'!$A$4:$W$180,19,0),0)</f>
        <v>4</v>
      </c>
      <c r="F26" s="59">
        <f t="shared" ref="F26:F49" si="60">E26-D26</f>
        <v>-1.9811834193548385</v>
      </c>
      <c r="G26" s="65">
        <f t="shared" ref="G26:G49" si="61">IFERROR(E26/D26,0)</f>
        <v>0.66876397521202602</v>
      </c>
      <c r="H26" s="71"/>
      <c r="K26" s="70"/>
      <c r="L26" s="57" t="s">
        <v>36</v>
      </c>
      <c r="M26" s="400">
        <f>IFERROR(VLOOKUP($B26,'BDGT Polizze MTD'!$A$3:$AG$175,Interprete_Date!$B$8,0),0)</f>
        <v>1415.3123547898731</v>
      </c>
      <c r="N26" s="400"/>
      <c r="O26" s="400">
        <f>IFERROR(VLOOKUP($B26,'Trans Nomenclatura'!$A$4:$W$180,11,0),0)</f>
        <v>844.52960139456434</v>
      </c>
      <c r="P26" s="400">
        <f>IFERROR(O26-M26,-M26)</f>
        <v>-570.78275339530876</v>
      </c>
      <c r="Q26" s="65">
        <f t="shared" ref="Q26" si="62">IFERROR(O26/M26,0)</f>
        <v>0.59670898691472873</v>
      </c>
      <c r="R26" s="71"/>
      <c r="T26" s="70"/>
      <c r="U26" s="57" t="s">
        <v>36</v>
      </c>
      <c r="V26" s="59">
        <f>IFERROR(VLOOKUP($B26,'BDGT Office'!$C$3:$F$180,3,0),0)</f>
        <v>25.2</v>
      </c>
      <c r="W26" s="112">
        <f t="shared" ref="W26:W49" si="63">IFERROR(V26/31,0)</f>
        <v>0.81290322580645158</v>
      </c>
      <c r="X26" s="56">
        <f>IFERROR(VLOOKUP($B26,'Trans Nomenclatura'!$A$4:$W$180,18,0),0)</f>
        <v>0</v>
      </c>
      <c r="Y26" s="59">
        <f>X26-W26</f>
        <v>-0.81290322580645158</v>
      </c>
      <c r="Z26" s="65">
        <f>IFERROR(X26/W26,0)</f>
        <v>0</v>
      </c>
      <c r="AA26" s="71"/>
      <c r="AC26" s="70"/>
      <c r="AD26" s="57" t="s">
        <v>36</v>
      </c>
      <c r="AE26" s="59">
        <f>($AM26*Kerb_BRIEFING!$Z$5)/17.23</f>
        <v>15.011736070008322</v>
      </c>
      <c r="AF26" s="56">
        <f>IFERROR(VLOOKUP($AD26,'Trans Nomenclatura'!$A$1:$Y$200,17,0),0)</f>
        <v>9</v>
      </c>
      <c r="AG26" s="190">
        <f t="shared" ref="AG26" si="64">AF26-AE26</f>
        <v>-6.0117360700083218</v>
      </c>
      <c r="AH26" s="65">
        <f t="shared" ref="AH26" si="65">IFERROR(AF26/AE26,0)</f>
        <v>0.59953092420675702</v>
      </c>
      <c r="AI26" s="59">
        <f>IFERROR(_xlfn.NUMBERVALUE(VLOOKUP($AD26,'Trans Nomenclatura'!$A$1:$Y$200,14,0)),0)</f>
        <v>0</v>
      </c>
      <c r="AJ26" s="59">
        <f>IFERROR(_xlfn.NUMBERVALUE(VLOOKUP($AD26,'Trans Nomenclatura'!$A$1:$Y$200,16,0)),0)</f>
        <v>1</v>
      </c>
      <c r="AK26" s="59">
        <f>IFERROR(_xlfn.NUMBERVALUE(VLOOKUP($AD26,'Trans Nomenclatura'!$A$1:$Y$200,15,0)),0)</f>
        <v>1</v>
      </c>
      <c r="AL26" s="59">
        <f>IFERROR(_xlfn.NUMBERVALUE(VLOOKUP($AD26,'Trans Nomenclatura'!$A$1:$Y$200,20,0)),0)</f>
        <v>0</v>
      </c>
      <c r="AM26" s="400">
        <f>IFERROR(VLOOKUP($B26,'BDGT MW Services MTD'!$A$3:$AF$174,Interprete_Date!$B$8,0),0)</f>
        <v>397.92648074806675</v>
      </c>
      <c r="AN26" s="400">
        <f>IFERROR(VLOOKUP($B26,'Trans Nomenclatura'!$A$4:$W$180,13,0),0)</f>
        <v>173.29</v>
      </c>
      <c r="AO26" s="400">
        <f t="shared" ref="AO26" si="66">AN26-AM26</f>
        <v>-224.63648074806676</v>
      </c>
      <c r="AP26" s="65">
        <f>IFERROR(AN26/AM26,0)</f>
        <v>0.43548245312609013</v>
      </c>
      <c r="AQ26" s="71"/>
      <c r="AS26" s="70"/>
      <c r="AT26" s="57" t="s">
        <v>36</v>
      </c>
      <c r="AU26" s="399">
        <f>IFERROR(VLOOKUP($B26,'FCST Sales'!$A$3:$AF$180,Interprete_Date!$B$8,0),0)</f>
        <v>39920.719790134113</v>
      </c>
      <c r="AV26" s="400">
        <f>IFERROR(VLOOKUP($B26,'Trans Nomenclatura'!$A$4:$Y$200,3,0),0)</f>
        <v>26690.46000000001</v>
      </c>
      <c r="AW26" s="400">
        <f t="shared" ref="AW26" si="67">AV26-AU26</f>
        <v>-13230.259790134103</v>
      </c>
      <c r="AX26" s="131" t="e">
        <f t="shared" ref="AX26" si="68">(AU26-AT26)/ABS(AT26)</f>
        <v>#VALUE!</v>
      </c>
      <c r="AY26" s="65">
        <f t="shared" ref="AY26" si="69">IFERROR((BA26/AU26),0)</f>
        <v>0.66858664223274378</v>
      </c>
      <c r="AZ26" s="400">
        <f>IFERROR(VLOOKUP($B26,'Trans Nomenclatura'!$A$4:$Y$200,4,0),0)</f>
        <v>29728.97</v>
      </c>
      <c r="BA26" s="400">
        <f>IFERROR(VLOOKUP($B26,'Trans Nomenclatura'!$A$4:$Y$200,3,0),0)</f>
        <v>26690.46000000001</v>
      </c>
      <c r="BB26" s="400">
        <f t="shared" ref="BB26" si="70">BA26-AZ26</f>
        <v>-3038.5099999999911</v>
      </c>
      <c r="BC26" s="131">
        <f t="shared" ref="BC26" si="71">(BA26-AZ26)/ABS(AZ26)</f>
        <v>-0.10220703912715412</v>
      </c>
      <c r="BD26" s="114">
        <f t="shared" ref="BD26:BD49" si="72">IFERROR(BC26,0)</f>
        <v>-0.10220703912715412</v>
      </c>
      <c r="BE26" s="71"/>
      <c r="BG26" s="70"/>
      <c r="BH26" s="57" t="s">
        <v>36</v>
      </c>
      <c r="BI26" s="261">
        <f>IFERROR(VLOOKUP($B26,'Trans Nomenclatura'!$A$4:$Y$200,7,0),0)</f>
        <v>1068</v>
      </c>
      <c r="BJ26" s="261">
        <f>IFERROR(VLOOKUP($B26,'Trans Nomenclatura'!$A$4:$Y$200,6,0),0)</f>
        <v>1094</v>
      </c>
      <c r="BK26" s="116">
        <f t="shared" ref="BK26" si="73">BJ26-BI26</f>
        <v>26</v>
      </c>
      <c r="BL26" s="131">
        <f>(BJ26-BI26)/ABS(BI26)</f>
        <v>2.4344569288389514E-2</v>
      </c>
      <c r="BM26" s="114">
        <f>IFERROR(BL26,0)</f>
        <v>2.4344569288389514E-2</v>
      </c>
      <c r="BN26" s="71"/>
      <c r="BP26" s="70"/>
      <c r="BQ26" s="57" t="s">
        <v>36</v>
      </c>
      <c r="BR26" s="58">
        <f>IFERROR(VLOOKUP($B26,'Trans Nomenclatura'!$A$4:$Y$200,25,0),0)</f>
        <v>855.93000000000018</v>
      </c>
      <c r="BS26" s="131" t="e">
        <f>(#REF!-BR26)/ABS(BR26)</f>
        <v>#REF!</v>
      </c>
      <c r="BT26" s="114">
        <f>IFERROR(BR26/AV26,0)</f>
        <v>3.2068761647420084E-2</v>
      </c>
      <c r="BU26" s="71"/>
      <c r="BW26" s="155">
        <f t="shared" ref="BW26:BW49" si="74">IFERROR(O26*1.95,0)</f>
        <v>1646.8327227194004</v>
      </c>
      <c r="BX26" s="156">
        <f t="shared" ref="BX26:BX49" si="75">BW26/BA26</f>
        <v>6.1701174229271426E-2</v>
      </c>
      <c r="BZ26" s="70"/>
      <c r="CA26" s="57" t="s">
        <v>36</v>
      </c>
      <c r="CB26" s="190">
        <f>CE26</f>
        <v>15.725663395100664</v>
      </c>
      <c r="CC26" s="400">
        <f>IFERROR(VLOOKUP(CA26,'FCST Sales'!$A$3:$AG$180,Interprete_Date!$B$8,0),0)</f>
        <v>39920.719790134113</v>
      </c>
      <c r="CD26" s="400">
        <f>IFERROR(CC26*$CD$3,0)</f>
        <v>279.4450385309388</v>
      </c>
      <c r="CE26" s="190">
        <f>IFERROR(CD26/$CE$3,0)</f>
        <v>15.725663395100664</v>
      </c>
      <c r="CF26" s="190">
        <f>IFERROR(VLOOKUP($B26,U300_ACT!$B$2:$C$180,2,0),0)</f>
        <v>1</v>
      </c>
      <c r="CG26" s="190">
        <f t="shared" ref="CG26" si="76">IFERROR(CF26-CB26,0)</f>
        <v>-14.725663395100664</v>
      </c>
      <c r="CH26" s="65">
        <f t="shared" ref="CH26" si="77">IFERROR(CF26/CB26,0)</f>
        <v>6.3590322066257018E-2</v>
      </c>
      <c r="CI26" s="71"/>
      <c r="CK26" s="70"/>
      <c r="CL26" s="57" t="s">
        <v>36</v>
      </c>
      <c r="CM26" s="400">
        <f>IFERROR(VLOOKUP($CL26,TRASFDATI_ACT!$B$2:$E$200,2,0),0)</f>
        <v>87.07</v>
      </c>
      <c r="CN26" s="400">
        <f>IFERROR(VLOOKUP($B26,Smartphone_Sales!$B$2:$D$200,2,0),0)</f>
        <v>14798.23</v>
      </c>
      <c r="CO26" s="190">
        <f>IFERROR(VLOOKUP($B26,Smartphone_Sales!$B$2:$D$200,3,0),0)</f>
        <v>30</v>
      </c>
      <c r="CP26" s="278">
        <f>IFERROR(CM26/CN26,0)</f>
        <v>5.8838117801926311E-3</v>
      </c>
      <c r="CQ26" s="65">
        <f>CP26</f>
        <v>5.8838117801926311E-3</v>
      </c>
      <c r="CR26" s="71"/>
      <c r="CT26" s="70"/>
      <c r="CU26" s="57" t="s">
        <v>36</v>
      </c>
      <c r="CV26" s="400">
        <f>IFERROR(VLOOKUP($CU26,iphone_ACT!$B$2:$F$180,2,0),0)</f>
        <v>9826.2000000000007</v>
      </c>
      <c r="CW26" s="400">
        <f>IFERROR(VLOOKUP($CU26,iphone_ACT!$B$2:$F$180,3,0),0)</f>
        <v>7040.15</v>
      </c>
      <c r="CX26" s="342">
        <f>IFERROR((CV26-CW26)/ABS(CW26),0)</f>
        <v>0.39573730673352148</v>
      </c>
      <c r="CY26" s="114">
        <f>IFERROR(CX26,0)</f>
        <v>0.39573730673352148</v>
      </c>
      <c r="CZ26" s="190">
        <f>IFERROR(VLOOKUP($CU26,iphone_ACT!$B$2:$F$180,4,0),0)</f>
        <v>12</v>
      </c>
      <c r="DA26" s="190">
        <f>IFERROR(VLOOKUP($CU26,iphone_ACT!$B$2:$F$180,5,0),0)</f>
        <v>11</v>
      </c>
      <c r="DB26" s="342">
        <f>IFERROR((CZ26-DA26)/ABS(DA26),0)</f>
        <v>9.0909090909090912E-2</v>
      </c>
      <c r="DC26" s="114">
        <f>IFERROR(DB26,0)</f>
        <v>9.0909090909090912E-2</v>
      </c>
      <c r="DD26" s="71"/>
    </row>
    <row r="27" spans="1:108" ht="13.15" customHeight="1" outlineLevel="1">
      <c r="A27" s="70"/>
      <c r="B27" s="57" t="s">
        <v>43</v>
      </c>
      <c r="C27" s="59">
        <f>IFERROR(VLOOKUP($B27,'BDGT McAfee'!$AZ$6:$BD$190,4,0),0)</f>
        <v>257.45756400000005</v>
      </c>
      <c r="D27" s="59">
        <f t="shared" si="59"/>
        <v>8.3050827096774213</v>
      </c>
      <c r="E27" s="56">
        <f>IFERROR(VLOOKUP($B27,'Trans Nomenclatura'!$A$4:$W$180,19,0),0)</f>
        <v>-1</v>
      </c>
      <c r="F27" s="59">
        <f t="shared" si="60"/>
        <v>-9.3050827096774213</v>
      </c>
      <c r="G27" s="65">
        <f t="shared" si="61"/>
        <v>-0.120408192784734</v>
      </c>
      <c r="H27" s="71"/>
      <c r="K27" s="70"/>
      <c r="L27" s="57" t="s">
        <v>43</v>
      </c>
      <c r="M27" s="400">
        <f>IFERROR(VLOOKUP($B27,'BDGT Polizze MTD'!$A$3:$AG$175,Interprete_Date!$B$8,0),0)</f>
        <v>2395.662720140368</v>
      </c>
      <c r="N27" s="400"/>
      <c r="O27" s="400">
        <f>IFERROR(VLOOKUP($B27,'Trans Nomenclatura'!$A$4:$W$180,11,0),0)</f>
        <v>1077.3619142927839</v>
      </c>
      <c r="P27" s="400">
        <f t="shared" ref="P27:P49" si="78">IFERROR(O27-M27,-M27)</f>
        <v>-1318.3008058475841</v>
      </c>
      <c r="Q27" s="65">
        <f t="shared" ref="Q27:Q49" si="79">IFERROR(O27/M27,0)</f>
        <v>0.44971351986879793</v>
      </c>
      <c r="R27" s="71"/>
      <c r="T27" s="70"/>
      <c r="U27" s="57" t="s">
        <v>43</v>
      </c>
      <c r="V27" s="59">
        <f>IFERROR(VLOOKUP($B27,'BDGT Office'!$C$3:$F$180,3,0),0)</f>
        <v>38.4</v>
      </c>
      <c r="W27" s="112">
        <f t="shared" si="63"/>
        <v>1.2387096774193549</v>
      </c>
      <c r="X27" s="56">
        <f>IFERROR(VLOOKUP($B27,'Trans Nomenclatura'!$A$4:$W$180,18,0),0)</f>
        <v>-1</v>
      </c>
      <c r="Y27" s="59">
        <f t="shared" ref="Y27:Y49" si="80">X27-W27</f>
        <v>-2.2387096774193549</v>
      </c>
      <c r="Z27" s="65">
        <f t="shared" ref="Z27:Z49" si="81">IFERROR(X27/W27,0)</f>
        <v>-0.80729166666666663</v>
      </c>
      <c r="AA27" s="71"/>
      <c r="AC27" s="70"/>
      <c r="AD27" s="57" t="s">
        <v>43</v>
      </c>
      <c r="AE27" s="59">
        <f>($AM27*Kerb_BRIEFING!$Z$5)/17.23</f>
        <v>23.604882799777382</v>
      </c>
      <c r="AF27" s="56">
        <f>IFERROR(VLOOKUP($AD27,'Trans Nomenclatura'!$A$1:$Y$200,17,0),0)</f>
        <v>10</v>
      </c>
      <c r="AG27" s="190">
        <f t="shared" ref="AG27:AG49" si="82">AF27-AE27</f>
        <v>-13.604882799777382</v>
      </c>
      <c r="AH27" s="65">
        <f t="shared" ref="AH27:AH49" si="83">IFERROR(AF27/AE27,0)</f>
        <v>0.42364116292474496</v>
      </c>
      <c r="AI27" s="59">
        <f>IFERROR(_xlfn.NUMBERVALUE(VLOOKUP($AD27,'Trans Nomenclatura'!$A$1:$Y$200,14,0)),0)</f>
        <v>0</v>
      </c>
      <c r="AJ27" s="59">
        <f>IFERROR(_xlfn.NUMBERVALUE(VLOOKUP($AD27,'Trans Nomenclatura'!$A$1:$Y$200,16,0)),0)</f>
        <v>0</v>
      </c>
      <c r="AK27" s="59">
        <f>IFERROR(_xlfn.NUMBERVALUE(VLOOKUP($AD27,'Trans Nomenclatura'!$A$1:$Y$200,15,0)),0)</f>
        <v>0</v>
      </c>
      <c r="AL27" s="59">
        <f>IFERROR(_xlfn.NUMBERVALUE(VLOOKUP($AD27,'Trans Nomenclatura'!$A$1:$Y$200,20,0)),0)</f>
        <v>7</v>
      </c>
      <c r="AM27" s="400">
        <f>IFERROR(VLOOKUP($B27,'BDGT MW Services MTD'!$A$3:$AF$174,Interprete_Date!$B$8,0),0)</f>
        <v>625.71097021563742</v>
      </c>
      <c r="AN27" s="400">
        <f>IFERROR(VLOOKUP($B27,'Trans Nomenclatura'!$A$4:$W$180,13,0),0)</f>
        <v>477.8499999999998</v>
      </c>
      <c r="AO27" s="400">
        <f t="shared" ref="AO27:AO49" si="84">AN27-AM27</f>
        <v>-147.86097021563762</v>
      </c>
      <c r="AP27" s="65">
        <f t="shared" ref="AP27:AP49" si="85">IFERROR(AN27/AM27,0)</f>
        <v>0.76369126121493347</v>
      </c>
      <c r="AQ27" s="71"/>
      <c r="AS27" s="70"/>
      <c r="AT27" s="57" t="s">
        <v>43</v>
      </c>
      <c r="AU27" s="399">
        <f>IFERROR(VLOOKUP($B27,'FCST Sales'!$A$3:$AF$180,Interprete_Date!$B$8,0),0)</f>
        <v>58967.603957375068</v>
      </c>
      <c r="AV27" s="400">
        <f>IFERROR(VLOOKUP($B27,'Trans Nomenclatura'!$A$4:$Y$200,3,0),0)</f>
        <v>32013.66999999998</v>
      </c>
      <c r="AW27" s="400">
        <f t="shared" ref="AW27:AW49" si="86">AV27-AU27</f>
        <v>-26953.933957375088</v>
      </c>
      <c r="AX27" s="131" t="e">
        <f t="shared" ref="AX27:AX49" si="87">(AU27-AT27)/ABS(AT27)</f>
        <v>#VALUE!</v>
      </c>
      <c r="AY27" s="65">
        <f t="shared" ref="AY27:AY49" si="88">IFERROR((BA27/AU27),0)</f>
        <v>0.54290267624136757</v>
      </c>
      <c r="AZ27" s="400">
        <f>IFERROR(VLOOKUP($B27,'Trans Nomenclatura'!$A$4:$Y$200,4,0),0)</f>
        <v>45640.820000000043</v>
      </c>
      <c r="BA27" s="400">
        <f>IFERROR(VLOOKUP($B27,'Trans Nomenclatura'!$A$4:$Y$200,3,0),0)</f>
        <v>32013.66999999998</v>
      </c>
      <c r="BB27" s="400">
        <f t="shared" ref="BB27:BB49" si="89">BA27-AZ27</f>
        <v>-13627.150000000063</v>
      </c>
      <c r="BC27" s="131">
        <f t="shared" ref="BC27:BC49" si="90">(BA27-AZ27)/ABS(AZ27)</f>
        <v>-0.29857373289962913</v>
      </c>
      <c r="BD27" s="114">
        <f t="shared" si="72"/>
        <v>-0.29857373289962913</v>
      </c>
      <c r="BE27" s="71"/>
      <c r="BG27" s="70"/>
      <c r="BH27" s="57" t="s">
        <v>43</v>
      </c>
      <c r="BI27" s="261">
        <f>IFERROR(VLOOKUP($B27,'Trans Nomenclatura'!$A$4:$Y$200,7,0),0)</f>
        <v>1649</v>
      </c>
      <c r="BJ27" s="261">
        <f>IFERROR(VLOOKUP($B27,'Trans Nomenclatura'!$A$4:$Y$200,6,0),0)</f>
        <v>1344</v>
      </c>
      <c r="BK27" s="116">
        <f t="shared" ref="BK27:BK49" si="91">BJ27-BI27</f>
        <v>-305</v>
      </c>
      <c r="BL27" s="131">
        <f t="shared" ref="BL27:BL49" si="92">(BJ27-BI27)/ABS(BI27)</f>
        <v>-0.18496058217101274</v>
      </c>
      <c r="BM27" s="114">
        <f t="shared" ref="BM27:BM49" si="93">IFERROR(BL27,0)</f>
        <v>-0.18496058217101274</v>
      </c>
      <c r="BN27" s="71"/>
      <c r="BP27" s="70"/>
      <c r="BQ27" s="57" t="s">
        <v>43</v>
      </c>
      <c r="BR27" s="58">
        <f>IFERROR(VLOOKUP($B27,'Trans Nomenclatura'!$A$4:$Y$200,25,0),0)</f>
        <v>953.64000000000021</v>
      </c>
      <c r="BS27" s="131" t="e">
        <f>(#REF!-BR27)/ABS(BR27)</f>
        <v>#REF!</v>
      </c>
      <c r="BT27" s="114">
        <f t="shared" ref="BT27:BT49" si="94">IFERROR(BR27/AV27,0)</f>
        <v>2.9788524714598509E-2</v>
      </c>
      <c r="BU27" s="71"/>
      <c r="BW27" s="155">
        <f t="shared" si="74"/>
        <v>2100.8557328709285</v>
      </c>
      <c r="BX27" s="156">
        <f t="shared" si="75"/>
        <v>6.5623708024444866E-2</v>
      </c>
      <c r="BZ27" s="70"/>
      <c r="CA27" s="57" t="s">
        <v>43</v>
      </c>
      <c r="CB27" s="190">
        <f t="shared" ref="CB27:CB49" si="95">CE27</f>
        <v>23.228656595476956</v>
      </c>
      <c r="CC27" s="400">
        <f>IFERROR(VLOOKUP(CA27,'FCST Sales'!$A$3:$AG$180,Interprete_Date!$B$8,0),0)</f>
        <v>58967.603957375068</v>
      </c>
      <c r="CD27" s="400">
        <f t="shared" ref="CD27:CD49" si="96">IFERROR(CC27*$CD$3,0)</f>
        <v>412.7732277016255</v>
      </c>
      <c r="CE27" s="190">
        <f t="shared" ref="CE27:CE49" si="97">IFERROR(CD27/$CE$3,0)</f>
        <v>23.228656595476956</v>
      </c>
      <c r="CF27" s="190">
        <f>IFERROR(VLOOKUP($B27,U300_ACT!$B$2:$C$180,2,0),0)</f>
        <v>4</v>
      </c>
      <c r="CG27" s="190">
        <f t="shared" ref="CG27:CG49" si="98">IFERROR(CF27-CB27,0)</f>
        <v>-19.228656595476956</v>
      </c>
      <c r="CH27" s="65">
        <f t="shared" ref="CH27:CH49" si="99">IFERROR(CF27/CB27,0)</f>
        <v>0.17220109064675196</v>
      </c>
      <c r="CI27" s="71"/>
      <c r="CK27" s="70"/>
      <c r="CL27" s="57" t="s">
        <v>43</v>
      </c>
      <c r="CM27" s="400">
        <f>IFERROR(VLOOKUP($CL27,TRASFDATI_ACT!$B$2:$E$200,2,0),0)</f>
        <v>73.75</v>
      </c>
      <c r="CN27" s="400">
        <f>IFERROR(VLOOKUP($B27,Smartphone_Sales!$B$2:$D$200,2,0),0)</f>
        <v>19331.97</v>
      </c>
      <c r="CO27" s="190">
        <f>IFERROR(VLOOKUP($B27,Smartphone_Sales!$B$2:$D$200,3,0),0)</f>
        <v>43</v>
      </c>
      <c r="CP27" s="278">
        <f t="shared" ref="CP27:CP49" si="100">IFERROR(CM27/CN27,0)</f>
        <v>3.8149241903437671E-3</v>
      </c>
      <c r="CQ27" s="65">
        <f t="shared" ref="CQ27:CQ49" si="101">CP27</f>
        <v>3.8149241903437671E-3</v>
      </c>
      <c r="CR27" s="71"/>
      <c r="CT27" s="70"/>
      <c r="CU27" s="57" t="s">
        <v>43</v>
      </c>
      <c r="CV27" s="400">
        <f>IFERROR(VLOOKUP($CU27,iphone_ACT!$B$2:$F$180,2,0),0)</f>
        <v>12445.46</v>
      </c>
      <c r="CW27" s="400">
        <f>IFERROR(VLOOKUP($CU27,iphone_ACT!$B$2:$F$180,3,0),0)</f>
        <v>11765.28</v>
      </c>
      <c r="CX27" s="342">
        <f t="shared" ref="CX27:CX49" si="102">IFERROR((CV27-CW27)/ABS(CW27),0)</f>
        <v>5.7812478751036817E-2</v>
      </c>
      <c r="CY27" s="114">
        <f t="shared" ref="CY27:CY49" si="103">IFERROR(CX27,0)</f>
        <v>5.7812478751036817E-2</v>
      </c>
      <c r="CZ27" s="190">
        <f>IFERROR(VLOOKUP($CU27,iphone_ACT!$B$2:$F$180,4,0),0)</f>
        <v>17</v>
      </c>
      <c r="DA27" s="190">
        <f>IFERROR(VLOOKUP($CU27,iphone_ACT!$B$2:$F$180,5,0),0)</f>
        <v>15</v>
      </c>
      <c r="DB27" s="342">
        <f t="shared" ref="DB27:DB49" si="104">IFERROR((CZ27-DA27)/ABS(DA27),0)</f>
        <v>0.13333333333333333</v>
      </c>
      <c r="DC27" s="114">
        <f t="shared" ref="DC27:DC49" si="105">IFERROR(DB27,0)</f>
        <v>0.13333333333333333</v>
      </c>
      <c r="DD27" s="71"/>
    </row>
    <row r="28" spans="1:108" ht="13.15" customHeight="1" outlineLevel="1">
      <c r="A28" s="70"/>
      <c r="B28" s="57" t="s">
        <v>45</v>
      </c>
      <c r="C28" s="59">
        <f>IFERROR(VLOOKUP($B28,'BDGT McAfee'!$AZ$6:$BD$190,4,0),0)</f>
        <v>363.74738400000001</v>
      </c>
      <c r="D28" s="59">
        <f t="shared" si="59"/>
        <v>11.733786580645162</v>
      </c>
      <c r="E28" s="56">
        <f>IFERROR(VLOOKUP($B28,'Trans Nomenclatura'!$A$4:$W$180,19,0),0)</f>
        <v>18</v>
      </c>
      <c r="F28" s="59">
        <f t="shared" si="60"/>
        <v>6.2662134193548376</v>
      </c>
      <c r="G28" s="65">
        <f t="shared" si="61"/>
        <v>1.5340316509327803</v>
      </c>
      <c r="H28" s="113"/>
      <c r="K28" s="70"/>
      <c r="L28" s="57" t="s">
        <v>45</v>
      </c>
      <c r="M28" s="400">
        <f>IFERROR(VLOOKUP($B28,'BDGT Polizze MTD'!$A$3:$AG$175,Interprete_Date!$B$8,0),0)</f>
        <v>3366.63301672957</v>
      </c>
      <c r="N28" s="400"/>
      <c r="O28" s="400">
        <f>IFERROR(VLOOKUP($B28,'Trans Nomenclatura'!$A$4:$W$180,11,0),0)</f>
        <v>2612.144454498969</v>
      </c>
      <c r="P28" s="400">
        <f>IFERROR(O28-M28,-M28)</f>
        <v>-754.48856223060102</v>
      </c>
      <c r="Q28" s="65">
        <f>IFERROR(O28/M28,0)</f>
        <v>0.77589224650225475</v>
      </c>
      <c r="R28" s="71"/>
      <c r="T28" s="70"/>
      <c r="U28" s="57" t="s">
        <v>45</v>
      </c>
      <c r="V28" s="59">
        <f>IFERROR(VLOOKUP($B28,'BDGT Office'!$C$3:$F$180,3,0),0)</f>
        <v>57.6</v>
      </c>
      <c r="W28" s="112">
        <f t="shared" si="63"/>
        <v>1.8580645161290323</v>
      </c>
      <c r="X28" s="56">
        <f>IFERROR(VLOOKUP($B28,'Trans Nomenclatura'!$A$4:$W$180,18,0),0)</f>
        <v>3</v>
      </c>
      <c r="Y28" s="59">
        <f>X28-W28</f>
        <v>1.1419354838709677</v>
      </c>
      <c r="Z28" s="65">
        <f>IFERROR(X28/W28,0)</f>
        <v>1.6145833333333333</v>
      </c>
      <c r="AA28" s="71"/>
      <c r="AC28" s="70"/>
      <c r="AD28" s="57" t="s">
        <v>45</v>
      </c>
      <c r="AE28" s="59">
        <f>($AM28*Kerb_BRIEFING!$Z$5)/17.23</f>
        <v>28.221386179216108</v>
      </c>
      <c r="AF28" s="56">
        <f>IFERROR(VLOOKUP($AD28,'Trans Nomenclatura'!$A$1:$Y$200,17,0),0)</f>
        <v>22</v>
      </c>
      <c r="AG28" s="190">
        <f>AF28-AE28</f>
        <v>-6.2213861792161076</v>
      </c>
      <c r="AH28" s="65">
        <f>IFERROR(AF28/AE28,0)</f>
        <v>0.7795506521292741</v>
      </c>
      <c r="AI28" s="59">
        <f>IFERROR(_xlfn.NUMBERVALUE(VLOOKUP($AD28,'Trans Nomenclatura'!$A$1:$Y$200,14,0)),0)</f>
        <v>1</v>
      </c>
      <c r="AJ28" s="59">
        <f>IFERROR(_xlfn.NUMBERVALUE(VLOOKUP($AD28,'Trans Nomenclatura'!$A$1:$Y$200,16,0)),0)</f>
        <v>4</v>
      </c>
      <c r="AK28" s="59">
        <f>IFERROR(_xlfn.NUMBERVALUE(VLOOKUP($AD28,'Trans Nomenclatura'!$A$1:$Y$200,15,0)),0)</f>
        <v>8</v>
      </c>
      <c r="AL28" s="59">
        <f>IFERROR(_xlfn.NUMBERVALUE(VLOOKUP($AD28,'Trans Nomenclatura'!$A$1:$Y$200,20,0)),0)</f>
        <v>0</v>
      </c>
      <c r="AM28" s="400">
        <f>IFERROR(VLOOKUP($B28,'BDGT MW Services MTD'!$A$3:$AF$174,Interprete_Date!$B$8,0),0)</f>
        <v>748.08382133522082</v>
      </c>
      <c r="AN28" s="400">
        <f>IFERROR(VLOOKUP($B28,'Trans Nomenclatura'!$A$4:$W$180,13,0),0)</f>
        <v>516.25</v>
      </c>
      <c r="AO28" s="400">
        <f>AN28-AM28</f>
        <v>-231.83382133522082</v>
      </c>
      <c r="AP28" s="65">
        <f>IFERROR(AN28/AM28,0)</f>
        <v>0.69009646416168824</v>
      </c>
      <c r="AQ28" s="71"/>
      <c r="AS28" s="70"/>
      <c r="AT28" s="57" t="s">
        <v>45</v>
      </c>
      <c r="AU28" s="399">
        <f>IFERROR(VLOOKUP($B28,'FCST Sales'!$A$3:$AF$180,Interprete_Date!$B$8,0),0)</f>
        <v>75849.015452431559</v>
      </c>
      <c r="AV28" s="400">
        <f>IFERROR(VLOOKUP($B28,'Trans Nomenclatura'!$A$4:$Y$200,3,0),0)</f>
        <v>65418.129999999983</v>
      </c>
      <c r="AW28" s="400">
        <f>AV28-AU28</f>
        <v>-10430.885452431576</v>
      </c>
      <c r="AX28" s="131" t="e">
        <f>(AU28-AT28)/ABS(AT28)</f>
        <v>#VALUE!</v>
      </c>
      <c r="AY28" s="65">
        <f>IFERROR((BA28/AU28),0)</f>
        <v>0.8624783012645264</v>
      </c>
      <c r="AZ28" s="400">
        <f>IFERROR(VLOOKUP($B28,'Trans Nomenclatura'!$A$4:$Y$200,4,0),0)</f>
        <v>63081.35</v>
      </c>
      <c r="BA28" s="400">
        <f>IFERROR(VLOOKUP($B28,'Trans Nomenclatura'!$A$4:$Y$200,3,0),0)</f>
        <v>65418.129999999983</v>
      </c>
      <c r="BB28" s="400">
        <f>BA28-AZ28</f>
        <v>2336.7799999999843</v>
      </c>
      <c r="BC28" s="131">
        <f>(BA28-AZ28)/ABS(AZ28)</f>
        <v>3.704391234493213E-2</v>
      </c>
      <c r="BD28" s="114">
        <f>IFERROR(BC28,0)</f>
        <v>3.704391234493213E-2</v>
      </c>
      <c r="BE28" s="71"/>
      <c r="BG28" s="70"/>
      <c r="BH28" s="57" t="s">
        <v>45</v>
      </c>
      <c r="BI28" s="261">
        <f>IFERROR(VLOOKUP($B28,'Trans Nomenclatura'!$A$4:$Y$200,7,0),0)</f>
        <v>1095</v>
      </c>
      <c r="BJ28" s="261">
        <f>IFERROR(VLOOKUP($B28,'Trans Nomenclatura'!$A$4:$Y$200,6,0),0)</f>
        <v>1140</v>
      </c>
      <c r="BK28" s="116">
        <f>BJ28-BI28</f>
        <v>45</v>
      </c>
      <c r="BL28" s="131">
        <f>(BJ28-BI28)/ABS(BI28)</f>
        <v>4.1095890410958902E-2</v>
      </c>
      <c r="BM28" s="114">
        <f>IFERROR(BL28,0)</f>
        <v>4.1095890410958902E-2</v>
      </c>
      <c r="BN28" s="71"/>
      <c r="BP28" s="70"/>
      <c r="BQ28" s="57" t="s">
        <v>45</v>
      </c>
      <c r="BR28" s="58">
        <f>IFERROR(VLOOKUP($B28,'Trans Nomenclatura'!$A$4:$Y$200,25,0),0)</f>
        <v>1915.110000000001</v>
      </c>
      <c r="BS28" s="131" t="e">
        <f>(#REF!-BR28)/ABS(BR28)</f>
        <v>#REF!</v>
      </c>
      <c r="BT28" s="114">
        <f t="shared" si="94"/>
        <v>2.9274912015980915E-2</v>
      </c>
      <c r="BU28" s="71"/>
      <c r="BW28" s="155">
        <f t="shared" si="74"/>
        <v>5093.6816862729893</v>
      </c>
      <c r="BX28" s="156">
        <f t="shared" si="75"/>
        <v>7.7863455991068392E-2</v>
      </c>
      <c r="BZ28" s="70"/>
      <c r="CA28" s="57" t="s">
        <v>45</v>
      </c>
      <c r="CB28" s="190">
        <f>CE28</f>
        <v>29.878621731402415</v>
      </c>
      <c r="CC28" s="400">
        <f>IFERROR(VLOOKUP(CA28,'FCST Sales'!$A$3:$AG$180,Interprete_Date!$B$8,0),0)</f>
        <v>75849.015452431559</v>
      </c>
      <c r="CD28" s="400">
        <f>IFERROR(CC28*$CD$3,0)</f>
        <v>530.94310816702091</v>
      </c>
      <c r="CE28" s="190">
        <f>IFERROR(CD28/$CE$3,0)</f>
        <v>29.878621731402415</v>
      </c>
      <c r="CF28" s="190">
        <f>IFERROR(VLOOKUP($B28,U300_ACT!$B$2:$C$180,2,0),0)</f>
        <v>9</v>
      </c>
      <c r="CG28" s="190">
        <f>IFERROR(CF28-CB28,0)</f>
        <v>-20.878621731402415</v>
      </c>
      <c r="CH28" s="65">
        <f>IFERROR(CF28/CB28,0)</f>
        <v>0.30121871353058449</v>
      </c>
      <c r="CI28" s="71"/>
      <c r="CK28" s="70"/>
      <c r="CL28" s="57" t="s">
        <v>45</v>
      </c>
      <c r="CM28" s="400">
        <f>IFERROR(VLOOKUP($CL28,TRASFDATI_ACT!$B$2:$E$200,2,0),0)</f>
        <v>107.43</v>
      </c>
      <c r="CN28" s="400">
        <f>IFERROR(VLOOKUP($B28,Smartphone_Sales!$B$2:$D$200,2,0),0)</f>
        <v>28855.919999999998</v>
      </c>
      <c r="CO28" s="190">
        <f>IFERROR(VLOOKUP($B28,Smartphone_Sales!$B$2:$D$200,3,0),0)</f>
        <v>78</v>
      </c>
      <c r="CP28" s="278">
        <f>IFERROR(CM28/CN28,0)</f>
        <v>3.7229795480442146E-3</v>
      </c>
      <c r="CQ28" s="65">
        <f>CP28</f>
        <v>3.7229795480442146E-3</v>
      </c>
      <c r="CR28" s="71"/>
      <c r="CT28" s="70"/>
      <c r="CU28" s="57" t="s">
        <v>45</v>
      </c>
      <c r="CV28" s="400">
        <f>IFERROR(VLOOKUP($CU28,iphone_ACT!$B$2:$F$180,2,0),0)</f>
        <v>19767.52</v>
      </c>
      <c r="CW28" s="400">
        <f>IFERROR(VLOOKUP($CU28,iphone_ACT!$B$2:$F$180,3,0),0)</f>
        <v>13632.79</v>
      </c>
      <c r="CX28" s="342">
        <f>IFERROR((CV28-CW28)/ABS(CW28),0)</f>
        <v>0.44999812950980683</v>
      </c>
      <c r="CY28" s="114">
        <f>IFERROR(CX28,0)</f>
        <v>0.44999812950980683</v>
      </c>
      <c r="CZ28" s="190">
        <f>IFERROR(VLOOKUP($CU28,iphone_ACT!$B$2:$F$180,4,0),0)</f>
        <v>27</v>
      </c>
      <c r="DA28" s="190">
        <f>IFERROR(VLOOKUP($CU28,iphone_ACT!$B$2:$F$180,5,0),0)</f>
        <v>18</v>
      </c>
      <c r="DB28" s="342">
        <f>IFERROR((CZ28-DA28)/ABS(DA28),0)</f>
        <v>0.5</v>
      </c>
      <c r="DC28" s="114">
        <f>IFERROR(DB28,0)</f>
        <v>0.5</v>
      </c>
      <c r="DD28" s="71"/>
    </row>
    <row r="29" spans="1:108" ht="13.15" customHeight="1" outlineLevel="1">
      <c r="A29" s="70"/>
      <c r="B29" s="57" t="s">
        <v>63</v>
      </c>
      <c r="C29" s="59">
        <f>IFERROR(VLOOKUP($B29,'BDGT McAfee'!$AZ$6:$BD$190,4,0),0)</f>
        <v>117.25623000000002</v>
      </c>
      <c r="D29" s="59">
        <f t="shared" si="59"/>
        <v>3.7824590322580649</v>
      </c>
      <c r="E29" s="56">
        <f>IFERROR(VLOOKUP($B29,'Trans Nomenclatura'!$A$4:$W$180,19,0),0)</f>
        <v>22</v>
      </c>
      <c r="F29" s="59">
        <f t="shared" si="60"/>
        <v>18.217540967741936</v>
      </c>
      <c r="G29" s="65">
        <f t="shared" si="61"/>
        <v>5.8163220836965328</v>
      </c>
      <c r="H29" s="71"/>
      <c r="K29" s="70"/>
      <c r="L29" s="57" t="s">
        <v>63</v>
      </c>
      <c r="M29" s="400">
        <f>IFERROR(VLOOKUP($B29,'BDGT Polizze MTD'!$A$3:$AG$175,Interprete_Date!$B$8,0),0)</f>
        <v>909.23527857664931</v>
      </c>
      <c r="N29" s="400"/>
      <c r="O29" s="400">
        <f>IFERROR(VLOOKUP($B29,'Trans Nomenclatura'!$A$4:$W$180,11,0),0)</f>
        <v>920.73064742268036</v>
      </c>
      <c r="P29" s="400">
        <f t="shared" si="78"/>
        <v>11.495368846031056</v>
      </c>
      <c r="Q29" s="65">
        <f t="shared" si="79"/>
        <v>1.0126428979570903</v>
      </c>
      <c r="R29" s="71"/>
      <c r="T29" s="70"/>
      <c r="U29" s="57" t="s">
        <v>63</v>
      </c>
      <c r="V29" s="59">
        <f>IFERROR(VLOOKUP($B29,'BDGT Office'!$C$3:$F$180,3,0),0)</f>
        <v>30</v>
      </c>
      <c r="W29" s="112">
        <f t="shared" si="63"/>
        <v>0.967741935483871</v>
      </c>
      <c r="X29" s="56">
        <f>IFERROR(VLOOKUP($B29,'Trans Nomenclatura'!$A$4:$W$180,18,0),0)</f>
        <v>1</v>
      </c>
      <c r="Y29" s="59">
        <f t="shared" si="80"/>
        <v>3.2258064516129004E-2</v>
      </c>
      <c r="Z29" s="65">
        <f t="shared" si="81"/>
        <v>1.0333333333333332</v>
      </c>
      <c r="AA29" s="71"/>
      <c r="AC29" s="70"/>
      <c r="AD29" s="57" t="s">
        <v>63</v>
      </c>
      <c r="AE29" s="59">
        <f>($AM29*Kerb_BRIEFING!$Z$5)/17.23</f>
        <v>9.5140043215806163</v>
      </c>
      <c r="AF29" s="56">
        <f>IFERROR(VLOOKUP($AD29,'Trans Nomenclatura'!$A$1:$Y$200,17,0),0)</f>
        <v>5</v>
      </c>
      <c r="AG29" s="190">
        <f t="shared" si="82"/>
        <v>-4.5140043215806163</v>
      </c>
      <c r="AH29" s="65">
        <f t="shared" si="83"/>
        <v>0.52554106882824303</v>
      </c>
      <c r="AI29" s="59">
        <f>IFERROR(_xlfn.NUMBERVALUE(VLOOKUP($AD29,'Trans Nomenclatura'!$A$1:$Y$200,14,0)),0)</f>
        <v>0</v>
      </c>
      <c r="AJ29" s="59">
        <f>IFERROR(_xlfn.NUMBERVALUE(VLOOKUP($AD29,'Trans Nomenclatura'!$A$1:$Y$200,16,0)),0)</f>
        <v>0</v>
      </c>
      <c r="AK29" s="59">
        <f>IFERROR(_xlfn.NUMBERVALUE(VLOOKUP($AD29,'Trans Nomenclatura'!$A$1:$Y$200,15,0)),0)</f>
        <v>0</v>
      </c>
      <c r="AL29" s="59">
        <f>IFERROR(_xlfn.NUMBERVALUE(VLOOKUP($AD29,'Trans Nomenclatura'!$A$1:$Y$200,20,0)),0)</f>
        <v>1</v>
      </c>
      <c r="AM29" s="400">
        <f>IFERROR(VLOOKUP($B29,'BDGT MW Services MTD'!$A$3:$AF$174,Interprete_Date!$B$8,0),0)</f>
        <v>252.19429917051386</v>
      </c>
      <c r="AN29" s="400">
        <f>IFERROR(VLOOKUP($B29,'Trans Nomenclatura'!$A$4:$W$180,13,0),0)</f>
        <v>134.13999999999999</v>
      </c>
      <c r="AO29" s="400">
        <f t="shared" si="84"/>
        <v>-118.05429917051387</v>
      </c>
      <c r="AP29" s="65">
        <f t="shared" si="85"/>
        <v>0.53189148383288842</v>
      </c>
      <c r="AQ29" s="71"/>
      <c r="AS29" s="70"/>
      <c r="AT29" s="57" t="s">
        <v>63</v>
      </c>
      <c r="AU29" s="399">
        <f>IFERROR(VLOOKUP($B29,'FCST Sales'!$A$3:$AF$180,Interprete_Date!$B$8,0),0)</f>
        <v>24508.856496401517</v>
      </c>
      <c r="AV29" s="400">
        <f>IFERROR(VLOOKUP($B29,'Trans Nomenclatura'!$A$4:$Y$200,3,0),0)</f>
        <v>19745.23</v>
      </c>
      <c r="AW29" s="400">
        <f t="shared" si="86"/>
        <v>-4763.6264964015172</v>
      </c>
      <c r="AX29" s="131" t="e">
        <f t="shared" si="87"/>
        <v>#VALUE!</v>
      </c>
      <c r="AY29" s="65">
        <f t="shared" si="88"/>
        <v>0.80563652583706091</v>
      </c>
      <c r="AZ29" s="400">
        <f>IFERROR(VLOOKUP($B29,'Trans Nomenclatura'!$A$4:$Y$200,4,0),0)</f>
        <v>21925.319999999989</v>
      </c>
      <c r="BA29" s="400">
        <f>IFERROR(VLOOKUP($B29,'Trans Nomenclatura'!$A$4:$Y$200,3,0),0)</f>
        <v>19745.23</v>
      </c>
      <c r="BB29" s="400">
        <f t="shared" si="89"/>
        <v>-2180.0899999999892</v>
      </c>
      <c r="BC29" s="131">
        <f t="shared" si="90"/>
        <v>-9.9432528236759618E-2</v>
      </c>
      <c r="BD29" s="114">
        <f t="shared" si="72"/>
        <v>-9.9432528236759618E-2</v>
      </c>
      <c r="BE29" s="71"/>
      <c r="BG29" s="70"/>
      <c r="BH29" s="57" t="s">
        <v>63</v>
      </c>
      <c r="BI29" s="261">
        <f>IFERROR(VLOOKUP($B29,'Trans Nomenclatura'!$A$4:$Y$200,7,0),0)</f>
        <v>550</v>
      </c>
      <c r="BJ29" s="261">
        <f>IFERROR(VLOOKUP($B29,'Trans Nomenclatura'!$A$4:$Y$200,6,0),0)</f>
        <v>544</v>
      </c>
      <c r="BK29" s="116">
        <f t="shared" si="91"/>
        <v>-6</v>
      </c>
      <c r="BL29" s="131">
        <f t="shared" si="92"/>
        <v>-1.090909090909091E-2</v>
      </c>
      <c r="BM29" s="114">
        <f t="shared" si="93"/>
        <v>-1.090909090909091E-2</v>
      </c>
      <c r="BN29" s="71"/>
      <c r="BP29" s="70"/>
      <c r="BQ29" s="57" t="s">
        <v>63</v>
      </c>
      <c r="BR29" s="58">
        <f>IFERROR(VLOOKUP($B29,'Trans Nomenclatura'!$A$4:$Y$200,25,0),0)</f>
        <v>507.82000000000011</v>
      </c>
      <c r="BS29" s="131" t="e">
        <f>(#REF!-BR29)/ABS(BR29)</f>
        <v>#REF!</v>
      </c>
      <c r="BT29" s="114">
        <f t="shared" si="94"/>
        <v>2.571861659752761E-2</v>
      </c>
      <c r="BU29" s="71"/>
      <c r="BW29" s="155">
        <f t="shared" si="74"/>
        <v>1795.4247624742266</v>
      </c>
      <c r="BX29" s="156">
        <f t="shared" si="75"/>
        <v>9.09295441215031E-2</v>
      </c>
      <c r="BZ29" s="70"/>
      <c r="CA29" s="57" t="s">
        <v>63</v>
      </c>
      <c r="CB29" s="190">
        <f t="shared" si="95"/>
        <v>9.6545861268886117</v>
      </c>
      <c r="CC29" s="400">
        <f>IFERROR(VLOOKUP(CA29,'FCST Sales'!$A$3:$AG$180,Interprete_Date!$B$8,0),0)</f>
        <v>24508.856496401517</v>
      </c>
      <c r="CD29" s="400">
        <f t="shared" si="96"/>
        <v>171.56199547481063</v>
      </c>
      <c r="CE29" s="190">
        <f t="shared" si="97"/>
        <v>9.6545861268886117</v>
      </c>
      <c r="CF29" s="190">
        <f>IFERROR(VLOOKUP($B29,U300_ACT!$B$2:$C$180,2,0),0)</f>
        <v>1</v>
      </c>
      <c r="CG29" s="190">
        <f t="shared" si="98"/>
        <v>-8.6545861268886117</v>
      </c>
      <c r="CH29" s="65">
        <f t="shared" si="99"/>
        <v>0.10357771807689808</v>
      </c>
      <c r="CI29" s="71"/>
      <c r="CK29" s="70"/>
      <c r="CL29" s="57" t="s">
        <v>63</v>
      </c>
      <c r="CM29" s="400">
        <f>IFERROR(VLOOKUP($CL29,TRASFDATI_ACT!$B$2:$E$200,2,0),0)</f>
        <v>59.9</v>
      </c>
      <c r="CN29" s="400">
        <f>IFERROR(VLOOKUP($B29,Smartphone_Sales!$B$2:$D$200,2,0),0)</f>
        <v>4754.09</v>
      </c>
      <c r="CO29" s="190">
        <f>IFERROR(VLOOKUP($B29,Smartphone_Sales!$B$2:$D$200,3,0),0)</f>
        <v>10</v>
      </c>
      <c r="CP29" s="278">
        <f t="shared" si="100"/>
        <v>1.2599677330467029E-2</v>
      </c>
      <c r="CQ29" s="65">
        <f t="shared" si="101"/>
        <v>1.2599677330467029E-2</v>
      </c>
      <c r="CR29" s="71"/>
      <c r="CT29" s="70"/>
      <c r="CU29" s="57" t="s">
        <v>63</v>
      </c>
      <c r="CV29" s="400">
        <f>IFERROR(VLOOKUP($CU29,iphone_ACT!$B$2:$F$180,2,0),0)</f>
        <v>3848.35</v>
      </c>
      <c r="CW29" s="400">
        <f>IFERROR(VLOOKUP($CU29,iphone_ACT!$B$2:$F$180,3,0),0)</f>
        <v>9227.86</v>
      </c>
      <c r="CX29" s="342">
        <f t="shared" si="102"/>
        <v>-0.58296398081462009</v>
      </c>
      <c r="CY29" s="114">
        <f t="shared" si="103"/>
        <v>-0.58296398081462009</v>
      </c>
      <c r="CZ29" s="190">
        <f>IFERROR(VLOOKUP($CU29,iphone_ACT!$B$2:$F$180,4,0),0)</f>
        <v>5</v>
      </c>
      <c r="DA29" s="190">
        <f>IFERROR(VLOOKUP($CU29,iphone_ACT!$B$2:$F$180,5,0),0)</f>
        <v>12</v>
      </c>
      <c r="DB29" s="342">
        <f t="shared" si="104"/>
        <v>-0.58333333333333337</v>
      </c>
      <c r="DC29" s="114">
        <f t="shared" si="105"/>
        <v>-0.58333333333333337</v>
      </c>
      <c r="DD29" s="71"/>
    </row>
    <row r="30" spans="1:108" ht="13.15" customHeight="1" outlineLevel="1">
      <c r="A30" s="70"/>
      <c r="B30" s="57" t="s">
        <v>66</v>
      </c>
      <c r="C30" s="59">
        <f>IFERROR(VLOOKUP($B30,'BDGT McAfee'!$AZ$6:$BD$190,4,0),0)</f>
        <v>135.983484</v>
      </c>
      <c r="D30" s="59">
        <f t="shared" si="59"/>
        <v>4.3865639999999999</v>
      </c>
      <c r="E30" s="56">
        <f>IFERROR(VLOOKUP($B30,'Trans Nomenclatura'!$A$4:$W$180,19,0),0)</f>
        <v>3</v>
      </c>
      <c r="F30" s="59">
        <f t="shared" si="60"/>
        <v>-1.3865639999999999</v>
      </c>
      <c r="G30" s="65">
        <f t="shared" si="61"/>
        <v>0.68390658383190128</v>
      </c>
      <c r="H30" s="113"/>
      <c r="K30" s="70"/>
      <c r="L30" s="57" t="s">
        <v>66</v>
      </c>
      <c r="M30" s="400">
        <f>IFERROR(VLOOKUP($B30,'BDGT Polizze MTD'!$A$3:$AG$175,Interprete_Date!$B$8,0),0)</f>
        <v>1182.4085573034552</v>
      </c>
      <c r="N30" s="400"/>
      <c r="O30" s="400">
        <f>IFERROR(VLOOKUP($B30,'Trans Nomenclatura'!$A$4:$W$180,11,0),0)</f>
        <v>925.88598762886568</v>
      </c>
      <c r="P30" s="400">
        <f>IFERROR(O30-M30,-M30)</f>
        <v>-256.52256967458948</v>
      </c>
      <c r="Q30" s="65">
        <f>IFERROR(O30/M30,0)</f>
        <v>0.78305081768047868</v>
      </c>
      <c r="R30" s="71"/>
      <c r="T30" s="70"/>
      <c r="U30" s="57" t="s">
        <v>66</v>
      </c>
      <c r="V30" s="59">
        <f>IFERROR(VLOOKUP($B30,'BDGT Office'!$C$3:$F$180,3,0),0)</f>
        <v>15.6</v>
      </c>
      <c r="W30" s="112">
        <f t="shared" si="63"/>
        <v>0.50322580645161286</v>
      </c>
      <c r="X30" s="56">
        <f>IFERROR(VLOOKUP($B30,'Trans Nomenclatura'!$A$4:$W$180,18,0),0)</f>
        <v>1</v>
      </c>
      <c r="Y30" s="59">
        <f>X30-W30</f>
        <v>0.49677419354838714</v>
      </c>
      <c r="Z30" s="65">
        <f>IFERROR(X30/W30,0)</f>
        <v>1.9871794871794874</v>
      </c>
      <c r="AA30" s="71"/>
      <c r="AC30" s="70"/>
      <c r="AD30" s="57" t="s">
        <v>66</v>
      </c>
      <c r="AE30" s="59">
        <f>($AM30*Kerb_BRIEFING!$Z$5)/17.23</f>
        <v>10.863228031948239</v>
      </c>
      <c r="AF30" s="56">
        <f>IFERROR(VLOOKUP($AD30,'Trans Nomenclatura'!$A$1:$Y$200,17,0),0)</f>
        <v>5</v>
      </c>
      <c r="AG30" s="190">
        <f>AF30-AE30</f>
        <v>-5.863228031948239</v>
      </c>
      <c r="AH30" s="65">
        <f>IFERROR(AF30/AE30,0)</f>
        <v>0.46026834613940137</v>
      </c>
      <c r="AI30" s="59">
        <f>IFERROR(_xlfn.NUMBERVALUE(VLOOKUP($AD30,'Trans Nomenclatura'!$A$1:$Y$200,14,0)),0)</f>
        <v>0</v>
      </c>
      <c r="AJ30" s="59">
        <f>IFERROR(_xlfn.NUMBERVALUE(VLOOKUP($AD30,'Trans Nomenclatura'!$A$1:$Y$200,16,0)),0)</f>
        <v>1</v>
      </c>
      <c r="AK30" s="59">
        <f>IFERROR(_xlfn.NUMBERVALUE(VLOOKUP($AD30,'Trans Nomenclatura'!$A$1:$Y$200,15,0)),0)</f>
        <v>1</v>
      </c>
      <c r="AL30" s="59">
        <f>IFERROR(_xlfn.NUMBERVALUE(VLOOKUP($AD30,'Trans Nomenclatura'!$A$1:$Y$200,20,0)),0)</f>
        <v>0</v>
      </c>
      <c r="AM30" s="400">
        <f>IFERROR(VLOOKUP($B30,'BDGT MW Services MTD'!$A$3:$AF$174,Interprete_Date!$B$8,0),0)</f>
        <v>287.95910613918181</v>
      </c>
      <c r="AN30" s="400">
        <f>IFERROR(VLOOKUP($B30,'Trans Nomenclatura'!$A$4:$W$180,13,0),0)</f>
        <v>129.68</v>
      </c>
      <c r="AO30" s="400">
        <f>AN30-AM30</f>
        <v>-158.27910613918181</v>
      </c>
      <c r="AP30" s="65">
        <f>IFERROR(AN30/AM30,0)</f>
        <v>0.45034172295742797</v>
      </c>
      <c r="AQ30" s="71"/>
      <c r="AS30" s="70"/>
      <c r="AT30" s="57" t="s">
        <v>66</v>
      </c>
      <c r="AU30" s="399">
        <f>IFERROR(VLOOKUP($B30,'FCST Sales'!$A$3:$AF$180,Interprete_Date!$B$8,0),0)</f>
        <v>30413.231623919062</v>
      </c>
      <c r="AV30" s="400">
        <f>IFERROR(VLOOKUP($B30,'Trans Nomenclatura'!$A$4:$Y$200,3,0),0)</f>
        <v>25939.759999999998</v>
      </c>
      <c r="AW30" s="400">
        <f>AV30-AU30</f>
        <v>-4473.4716239190639</v>
      </c>
      <c r="AX30" s="131" t="e">
        <f>(AU30-AT30)/ABS(AT30)</f>
        <v>#VALUE!</v>
      </c>
      <c r="AY30" s="65">
        <f>IFERROR((BA30/AU30),0)</f>
        <v>0.85291034904686625</v>
      </c>
      <c r="AZ30" s="400">
        <f>IFERROR(VLOOKUP($B30,'Trans Nomenclatura'!$A$4:$Y$200,4,0),0)</f>
        <v>20192.060000000001</v>
      </c>
      <c r="BA30" s="400">
        <f>IFERROR(VLOOKUP($B30,'Trans Nomenclatura'!$A$4:$Y$200,3,0),0)</f>
        <v>25939.759999999998</v>
      </c>
      <c r="BB30" s="400">
        <f>BA30-AZ30</f>
        <v>5747.6999999999971</v>
      </c>
      <c r="BC30" s="131">
        <f>(BA30-AZ30)/ABS(AZ30)</f>
        <v>0.28465149172496501</v>
      </c>
      <c r="BD30" s="114">
        <f>IFERROR(BC30,0)</f>
        <v>0.28465149172496501</v>
      </c>
      <c r="BE30" s="71"/>
      <c r="BG30" s="70"/>
      <c r="BH30" s="57" t="s">
        <v>66</v>
      </c>
      <c r="BI30" s="261">
        <f>IFERROR(VLOOKUP($B30,'Trans Nomenclatura'!$A$4:$Y$200,7,0),0)</f>
        <v>469</v>
      </c>
      <c r="BJ30" s="261">
        <f>IFERROR(VLOOKUP($B30,'Trans Nomenclatura'!$A$4:$Y$200,6,0),0)</f>
        <v>556</v>
      </c>
      <c r="BK30" s="116">
        <f>BJ30-BI30</f>
        <v>87</v>
      </c>
      <c r="BL30" s="131">
        <f>(BJ30-BI30)/ABS(BI30)</f>
        <v>0.18550106609808104</v>
      </c>
      <c r="BM30" s="114">
        <f>IFERROR(BL30,0)</f>
        <v>0.18550106609808104</v>
      </c>
      <c r="BN30" s="71"/>
      <c r="BP30" s="70"/>
      <c r="BQ30" s="57" t="s">
        <v>66</v>
      </c>
      <c r="BR30" s="58">
        <f>IFERROR(VLOOKUP($B30,'Trans Nomenclatura'!$A$4:$Y$200,25,0),0)</f>
        <v>904.82</v>
      </c>
      <c r="BS30" s="131" t="e">
        <f>(#REF!-BR30)/ABS(BR30)</f>
        <v>#REF!</v>
      </c>
      <c r="BT30" s="114">
        <f t="shared" si="94"/>
        <v>3.4881587185078049E-2</v>
      </c>
      <c r="BU30" s="71"/>
      <c r="BW30" s="155">
        <f t="shared" si="74"/>
        <v>1805.477675876288</v>
      </c>
      <c r="BX30" s="156">
        <f t="shared" si="75"/>
        <v>6.9602713204605135E-2</v>
      </c>
      <c r="BZ30" s="70"/>
      <c r="CA30" s="57" t="s">
        <v>66</v>
      </c>
      <c r="CB30" s="190">
        <f>CE30</f>
        <v>11.980451399405371</v>
      </c>
      <c r="CC30" s="400">
        <f>IFERROR(VLOOKUP(CA30,'FCST Sales'!$A$3:$AG$180,Interprete_Date!$B$8,0),0)</f>
        <v>30413.231623919062</v>
      </c>
      <c r="CD30" s="400">
        <f>IFERROR(CC30*$CD$3,0)</f>
        <v>212.89262136743343</v>
      </c>
      <c r="CE30" s="190">
        <f>IFERROR(CD30/$CE$3,0)</f>
        <v>11.980451399405371</v>
      </c>
      <c r="CF30" s="190">
        <f>IFERROR(VLOOKUP($B30,U300_ACT!$B$2:$C$180,2,0),0)</f>
        <v>3</v>
      </c>
      <c r="CG30" s="190">
        <f>IFERROR(CF30-CB30,0)</f>
        <v>-8.9804513994053714</v>
      </c>
      <c r="CH30" s="65">
        <f>IFERROR(CF30/CB30,0)</f>
        <v>0.25040792704596254</v>
      </c>
      <c r="CI30" s="71"/>
      <c r="CK30" s="70"/>
      <c r="CL30" s="57" t="s">
        <v>66</v>
      </c>
      <c r="CM30" s="400">
        <f>IFERROR(VLOOKUP($CL30,TRASFDATI_ACT!$B$2:$E$200,2,0),0)</f>
        <v>8.6</v>
      </c>
      <c r="CN30" s="400">
        <f>IFERROR(VLOOKUP($B30,Smartphone_Sales!$B$2:$D$200,2,0),0)</f>
        <v>10059.209999999999</v>
      </c>
      <c r="CO30" s="190">
        <f>IFERROR(VLOOKUP($B30,Smartphone_Sales!$B$2:$D$200,3,0),0)</f>
        <v>27</v>
      </c>
      <c r="CP30" s="278">
        <f>IFERROR(CM30/CN30,0)</f>
        <v>8.5493791261938073E-4</v>
      </c>
      <c r="CQ30" s="65">
        <f>CP30</f>
        <v>8.5493791261938073E-4</v>
      </c>
      <c r="CR30" s="71"/>
      <c r="CT30" s="70"/>
      <c r="CU30" s="57" t="s">
        <v>66</v>
      </c>
      <c r="CV30" s="400">
        <f>IFERROR(VLOOKUP($CU30,iphone_ACT!$B$2:$F$180,2,0),0)</f>
        <v>3749.99</v>
      </c>
      <c r="CW30" s="400">
        <f>IFERROR(VLOOKUP($CU30,iphone_ACT!$B$2:$F$180,3,0),0)</f>
        <v>1867.22</v>
      </c>
      <c r="CX30" s="342">
        <f>IFERROR((CV30-CW30)/ABS(CW30),0)</f>
        <v>1.0083278885187603</v>
      </c>
      <c r="CY30" s="114">
        <f>IFERROR(CX30,0)</f>
        <v>1.0083278885187603</v>
      </c>
      <c r="CZ30" s="190">
        <f>IFERROR(VLOOKUP($CU30,iphone_ACT!$B$2:$F$180,4,0),0)</f>
        <v>5</v>
      </c>
      <c r="DA30" s="190">
        <f>IFERROR(VLOOKUP($CU30,iphone_ACT!$B$2:$F$180,5,0),0)</f>
        <v>2</v>
      </c>
      <c r="DB30" s="342">
        <f>IFERROR((CZ30-DA30)/ABS(DA30),0)</f>
        <v>1.5</v>
      </c>
      <c r="DC30" s="114">
        <f>IFERROR(DB30,0)</f>
        <v>1.5</v>
      </c>
      <c r="DD30" s="71"/>
    </row>
    <row r="31" spans="1:108" ht="13.15" customHeight="1" outlineLevel="1">
      <c r="A31" s="70"/>
      <c r="B31" s="57" t="s">
        <v>70</v>
      </c>
      <c r="C31" s="59">
        <f>IFERROR(VLOOKUP($B31,'BDGT McAfee'!$AZ$6:$BD$190,4,0),0)</f>
        <v>194.18981400000001</v>
      </c>
      <c r="D31" s="59">
        <f t="shared" si="59"/>
        <v>6.2641875483870972</v>
      </c>
      <c r="E31" s="56">
        <f>IFERROR(VLOOKUP($B31,'Trans Nomenclatura'!$A$4:$W$180,19,0),0)</f>
        <v>4</v>
      </c>
      <c r="F31" s="59">
        <f t="shared" si="60"/>
        <v>-2.2641875483870972</v>
      </c>
      <c r="G31" s="65">
        <f t="shared" si="61"/>
        <v>0.63855048545440185</v>
      </c>
      <c r="H31" s="113"/>
      <c r="K31" s="70"/>
      <c r="L31" s="57" t="s">
        <v>70</v>
      </c>
      <c r="M31" s="400">
        <f>IFERROR(VLOOKUP($B31,'BDGT Polizze MTD'!$A$3:$AG$175,Interprete_Date!$B$8,0),0)</f>
        <v>1195.7051619472452</v>
      </c>
      <c r="N31" s="400"/>
      <c r="O31" s="400">
        <f>IFERROR(VLOOKUP($B31,'Trans Nomenclatura'!$A$4:$W$180,11,0),0)</f>
        <v>837.39289466084142</v>
      </c>
      <c r="P31" s="400">
        <f>IFERROR(O31-M31,-M31)</f>
        <v>-358.31226728640377</v>
      </c>
      <c r="Q31" s="65">
        <f>IFERROR(O31/M31,0)</f>
        <v>0.70033392955928997</v>
      </c>
      <c r="R31" s="71"/>
      <c r="T31" s="70"/>
      <c r="U31" s="57" t="s">
        <v>70</v>
      </c>
      <c r="V31" s="59">
        <f>IFERROR(VLOOKUP($B31,'BDGT Office'!$C$3:$F$180,3,0),0)</f>
        <v>15.6</v>
      </c>
      <c r="W31" s="112">
        <f t="shared" si="63"/>
        <v>0.50322580645161286</v>
      </c>
      <c r="X31" s="56">
        <f>IFERROR(VLOOKUP($B31,'Trans Nomenclatura'!$A$4:$W$180,18,0),0)</f>
        <v>1</v>
      </c>
      <c r="Y31" s="59">
        <f>X31-W31</f>
        <v>0.49677419354838714</v>
      </c>
      <c r="Z31" s="65">
        <f>IFERROR(X31/W31,0)</f>
        <v>1.9871794871794874</v>
      </c>
      <c r="AA31" s="71"/>
      <c r="AC31" s="70"/>
      <c r="AD31" s="57" t="s">
        <v>70</v>
      </c>
      <c r="AE31" s="59">
        <f>($AM31*Kerb_BRIEFING!$Z$5)/17.23</f>
        <v>9.8809668751963304</v>
      </c>
      <c r="AF31" s="56">
        <f>IFERROR(VLOOKUP($AD31,'Trans Nomenclatura'!$A$1:$Y$200,17,0),0)</f>
        <v>16</v>
      </c>
      <c r="AG31" s="190">
        <f>AF31-AE31</f>
        <v>6.1190331248036696</v>
      </c>
      <c r="AH31" s="65">
        <f>IFERROR(AF31/AE31,0)</f>
        <v>1.6192747331401298</v>
      </c>
      <c r="AI31" s="59">
        <f>IFERROR(_xlfn.NUMBERVALUE(VLOOKUP($AD31,'Trans Nomenclatura'!$A$1:$Y$200,14,0)),0)</f>
        <v>1</v>
      </c>
      <c r="AJ31" s="59">
        <f>IFERROR(_xlfn.NUMBERVALUE(VLOOKUP($AD31,'Trans Nomenclatura'!$A$1:$Y$200,16,0)),0)</f>
        <v>0</v>
      </c>
      <c r="AK31" s="59">
        <f>IFERROR(_xlfn.NUMBERVALUE(VLOOKUP($AD31,'Trans Nomenclatura'!$A$1:$Y$200,15,0)),0)</f>
        <v>0</v>
      </c>
      <c r="AL31" s="59">
        <f>IFERROR(_xlfn.NUMBERVALUE(VLOOKUP($AD31,'Trans Nomenclatura'!$A$1:$Y$200,20,0)),0)</f>
        <v>0</v>
      </c>
      <c r="AM31" s="400">
        <f>IFERROR(VLOOKUP($B31,'BDGT MW Services MTD'!$A$3:$AF$174,Interprete_Date!$B$8,0),0)</f>
        <v>261.92162963020428</v>
      </c>
      <c r="AN31" s="400">
        <f>IFERROR(VLOOKUP($B31,'Trans Nomenclatura'!$A$4:$W$180,13,0),0)</f>
        <v>277.14999999999998</v>
      </c>
      <c r="AO31" s="400">
        <f>AN31-AM31</f>
        <v>15.228370369795698</v>
      </c>
      <c r="AP31" s="65">
        <f>IFERROR(AN31/AM31,0)</f>
        <v>1.0581409423547645</v>
      </c>
      <c r="AQ31" s="71"/>
      <c r="AS31" s="70"/>
      <c r="AT31" s="57" t="s">
        <v>70</v>
      </c>
      <c r="AU31" s="399">
        <f>IFERROR(VLOOKUP($B31,'FCST Sales'!$A$3:$AF$180,Interprete_Date!$B$8,0),0)</f>
        <v>33940.550821404482</v>
      </c>
      <c r="AV31" s="400">
        <f>IFERROR(VLOOKUP($B31,'Trans Nomenclatura'!$A$4:$Y$200,3,0),0)</f>
        <v>19591.069999999989</v>
      </c>
      <c r="AW31" s="400">
        <f>AV31-AU31</f>
        <v>-14349.480821404493</v>
      </c>
      <c r="AX31" s="131" t="e">
        <f>(AU31-AT31)/ABS(AT31)</f>
        <v>#VALUE!</v>
      </c>
      <c r="AY31" s="65">
        <f>IFERROR((BA31/AU31),0)</f>
        <v>0.5772172084975401</v>
      </c>
      <c r="AZ31" s="400">
        <f>IFERROR(VLOOKUP($B31,'Trans Nomenclatura'!$A$4:$Y$200,4,0),0)</f>
        <v>16510.420000000009</v>
      </c>
      <c r="BA31" s="400">
        <f>IFERROR(VLOOKUP($B31,'Trans Nomenclatura'!$A$4:$Y$200,3,0),0)</f>
        <v>19591.069999999989</v>
      </c>
      <c r="BB31" s="400">
        <f>BA31-AZ31</f>
        <v>3080.6499999999796</v>
      </c>
      <c r="BC31" s="131">
        <f>(BA31-AZ31)/ABS(AZ31)</f>
        <v>0.18658822731341648</v>
      </c>
      <c r="BD31" s="114">
        <f>IFERROR(BC31,0)</f>
        <v>0.18658822731341648</v>
      </c>
      <c r="BE31" s="71"/>
      <c r="BG31" s="70"/>
      <c r="BH31" s="57" t="s">
        <v>70</v>
      </c>
      <c r="BI31" s="261">
        <f>IFERROR(VLOOKUP($B31,'Trans Nomenclatura'!$A$4:$Y$200,7,0),0)</f>
        <v>739</v>
      </c>
      <c r="BJ31" s="261">
        <f>IFERROR(VLOOKUP($B31,'Trans Nomenclatura'!$A$4:$Y$200,6,0),0)</f>
        <v>984</v>
      </c>
      <c r="BK31" s="116">
        <f>BJ31-BI31</f>
        <v>245</v>
      </c>
      <c r="BL31" s="131">
        <f>(BJ31-BI31)/ABS(BI31)</f>
        <v>0.33152909336941816</v>
      </c>
      <c r="BM31" s="114">
        <f>IFERROR(BL31,0)</f>
        <v>0.33152909336941816</v>
      </c>
      <c r="BN31" s="71"/>
      <c r="BP31" s="70"/>
      <c r="BQ31" s="57" t="s">
        <v>70</v>
      </c>
      <c r="BR31" s="58">
        <f>IFERROR(VLOOKUP($B31,'Trans Nomenclatura'!$A$4:$Y$200,25,0),0)</f>
        <v>2434.2200000000012</v>
      </c>
      <c r="BS31" s="131" t="e">
        <f>(#REF!-BR31)/ABS(BR31)</f>
        <v>#REF!</v>
      </c>
      <c r="BT31" s="114">
        <f t="shared" si="94"/>
        <v>0.12425150846788882</v>
      </c>
      <c r="BU31" s="71"/>
      <c r="BW31" s="155">
        <f t="shared" si="74"/>
        <v>1632.9161445886407</v>
      </c>
      <c r="BX31" s="156">
        <f t="shared" si="75"/>
        <v>8.3350023484610167E-2</v>
      </c>
      <c r="BZ31" s="70"/>
      <c r="CA31" s="57" t="s">
        <v>70</v>
      </c>
      <c r="CB31" s="190">
        <f>CE31</f>
        <v>13.369941235218423</v>
      </c>
      <c r="CC31" s="400">
        <f>IFERROR(VLOOKUP(CA31,'FCST Sales'!$A$3:$AG$180,Interprete_Date!$B$8,0),0)</f>
        <v>33940.550821404482</v>
      </c>
      <c r="CD31" s="400">
        <f>IFERROR(CC31*$CD$3,0)</f>
        <v>237.58385574983137</v>
      </c>
      <c r="CE31" s="190">
        <f>IFERROR(CD31/$CE$3,0)</f>
        <v>13.369941235218423</v>
      </c>
      <c r="CF31" s="190">
        <f>IFERROR(VLOOKUP($B31,U300_ACT!$B$2:$C$180,2,0),0)</f>
        <v>4</v>
      </c>
      <c r="CG31" s="190">
        <f>IFERROR(CF31-CB31,0)</f>
        <v>-9.3699412352184233</v>
      </c>
      <c r="CH31" s="65">
        <f>IFERROR(CF31/CB31,0)</f>
        <v>0.29917857749915927</v>
      </c>
      <c r="CI31" s="71"/>
      <c r="CK31" s="70"/>
      <c r="CL31" s="57" t="s">
        <v>70</v>
      </c>
      <c r="CM31" s="400">
        <f>IFERROR(VLOOKUP($CL31,TRASFDATI_ACT!$B$2:$E$200,2,0),0)</f>
        <v>0</v>
      </c>
      <c r="CN31" s="400">
        <f>IFERROR(VLOOKUP($B31,Smartphone_Sales!$B$2:$D$200,2,0),0)</f>
        <v>15585.14</v>
      </c>
      <c r="CO31" s="190">
        <f>IFERROR(VLOOKUP($B31,Smartphone_Sales!$B$2:$D$200,3,0),0)</f>
        <v>45</v>
      </c>
      <c r="CP31" s="278">
        <f>IFERROR(CM31/CN31,0)</f>
        <v>0</v>
      </c>
      <c r="CQ31" s="65">
        <f>CP31</f>
        <v>0</v>
      </c>
      <c r="CR31" s="71"/>
      <c r="CT31" s="70"/>
      <c r="CU31" s="57" t="s">
        <v>70</v>
      </c>
      <c r="CV31" s="400">
        <f>IFERROR(VLOOKUP($CU31,iphone_ACT!$B$2:$F$180,2,0),0)</f>
        <v>9172.08</v>
      </c>
      <c r="CW31" s="400">
        <f>IFERROR(VLOOKUP($CU31,iphone_ACT!$B$2:$F$180,3,0),0)</f>
        <v>13205.74</v>
      </c>
      <c r="CX31" s="342">
        <f>IFERROR((CV31-CW31)/ABS(CW31),0)</f>
        <v>-0.3054474796565736</v>
      </c>
      <c r="CY31" s="114">
        <f>IFERROR(CX31,0)</f>
        <v>-0.3054474796565736</v>
      </c>
      <c r="CZ31" s="190">
        <f>IFERROR(VLOOKUP($CU31,iphone_ACT!$B$2:$F$180,4,0),0)</f>
        <v>12</v>
      </c>
      <c r="DA31" s="190">
        <f>IFERROR(VLOOKUP($CU31,iphone_ACT!$B$2:$F$180,5,0),0)</f>
        <v>19</v>
      </c>
      <c r="DB31" s="342">
        <f>IFERROR((CZ31-DA31)/ABS(DA31),0)</f>
        <v>-0.36842105263157893</v>
      </c>
      <c r="DC31" s="114">
        <f>IFERROR(DB31,0)</f>
        <v>-0.36842105263157893</v>
      </c>
      <c r="DD31" s="71"/>
    </row>
    <row r="32" spans="1:108" ht="13.15" customHeight="1" outlineLevel="1">
      <c r="A32" s="70"/>
      <c r="B32" s="57" t="s">
        <v>91</v>
      </c>
      <c r="C32" s="59">
        <f>IFERROR(VLOOKUP($B32,'BDGT McAfee'!$AZ$6:$BD$190,4,0),0)</f>
        <v>178.83684</v>
      </c>
      <c r="D32" s="59">
        <f t="shared" si="59"/>
        <v>5.768930322580645</v>
      </c>
      <c r="E32" s="56">
        <f>IFERROR(VLOOKUP($B32,'Trans Nomenclatura'!$A$4:$W$180,19,0),0)</f>
        <v>10</v>
      </c>
      <c r="F32" s="59">
        <f t="shared" si="60"/>
        <v>4.231069677419355</v>
      </c>
      <c r="G32" s="65">
        <f t="shared" si="61"/>
        <v>1.7334236055613599</v>
      </c>
      <c r="H32" s="71"/>
      <c r="K32" s="70"/>
      <c r="L32" s="57" t="s">
        <v>91</v>
      </c>
      <c r="M32" s="400">
        <f>IFERROR(VLOOKUP($B32,'BDGT Polizze MTD'!$A$3:$AG$175,Interprete_Date!$B$8,0),0)</f>
        <v>1280.1767557404819</v>
      </c>
      <c r="N32" s="400"/>
      <c r="O32" s="400">
        <f>IFERROR(VLOOKUP($B32,'Trans Nomenclatura'!$A$4:$W$180,11,0),0)</f>
        <v>850.93005862268058</v>
      </c>
      <c r="P32" s="400">
        <f t="shared" si="78"/>
        <v>-429.24669711780132</v>
      </c>
      <c r="Q32" s="65">
        <f t="shared" si="79"/>
        <v>0.66469731996538572</v>
      </c>
      <c r="R32" s="71"/>
      <c r="T32" s="70"/>
      <c r="U32" s="57" t="s">
        <v>91</v>
      </c>
      <c r="V32" s="59">
        <f>IFERROR(VLOOKUP($B32,'BDGT Office'!$C$3:$F$180,3,0),0)</f>
        <v>22.8</v>
      </c>
      <c r="W32" s="112">
        <f t="shared" si="63"/>
        <v>0.73548387096774193</v>
      </c>
      <c r="X32" s="56">
        <f>IFERROR(VLOOKUP($B32,'Trans Nomenclatura'!$A$4:$W$180,18,0),0)</f>
        <v>1</v>
      </c>
      <c r="Y32" s="59">
        <f t="shared" si="80"/>
        <v>0.26451612903225807</v>
      </c>
      <c r="Z32" s="65">
        <f t="shared" si="81"/>
        <v>1.3596491228070176</v>
      </c>
      <c r="AA32" s="71"/>
      <c r="AC32" s="70"/>
      <c r="AD32" s="57" t="s">
        <v>91</v>
      </c>
      <c r="AE32" s="59">
        <f>($AM32*Kerb_BRIEFING!$Z$5)/17.23</f>
        <v>13.753986230195416</v>
      </c>
      <c r="AF32" s="56">
        <f>IFERROR(VLOOKUP($AD32,'Trans Nomenclatura'!$A$1:$Y$200,17,0),0)</f>
        <v>4</v>
      </c>
      <c r="AG32" s="190">
        <f t="shared" si="82"/>
        <v>-9.7539862301954159</v>
      </c>
      <c r="AH32" s="65">
        <f t="shared" si="83"/>
        <v>0.29082477858080336</v>
      </c>
      <c r="AI32" s="59">
        <f>IFERROR(_xlfn.NUMBERVALUE(VLOOKUP($AD32,'Trans Nomenclatura'!$A$1:$Y$200,14,0)),0)</f>
        <v>0</v>
      </c>
      <c r="AJ32" s="59">
        <f>IFERROR(_xlfn.NUMBERVALUE(VLOOKUP($AD32,'Trans Nomenclatura'!$A$1:$Y$200,16,0)),0)</f>
        <v>1</v>
      </c>
      <c r="AK32" s="59">
        <f>IFERROR(_xlfn.NUMBERVALUE(VLOOKUP($AD32,'Trans Nomenclatura'!$A$1:$Y$200,15,0)),0)</f>
        <v>2</v>
      </c>
      <c r="AL32" s="59">
        <f>IFERROR(_xlfn.NUMBERVALUE(VLOOKUP($AD32,'Trans Nomenclatura'!$A$1:$Y$200,20,0)),0)</f>
        <v>2</v>
      </c>
      <c r="AM32" s="400">
        <f>IFERROR(VLOOKUP($B32,'BDGT MW Services MTD'!$A$3:$AF$174,Interprete_Date!$B$8,0),0)</f>
        <v>364.58643499425693</v>
      </c>
      <c r="AN32" s="400">
        <f>IFERROR(VLOOKUP($B32,'Trans Nomenclatura'!$A$4:$W$180,13,0),0)</f>
        <v>134.26</v>
      </c>
      <c r="AO32" s="400">
        <f t="shared" si="84"/>
        <v>-230.32643499425694</v>
      </c>
      <c r="AP32" s="65">
        <f t="shared" si="85"/>
        <v>0.3682528671208376</v>
      </c>
      <c r="AQ32" s="71"/>
      <c r="AS32" s="70"/>
      <c r="AT32" s="57" t="s">
        <v>91</v>
      </c>
      <c r="AU32" s="399">
        <f>IFERROR(VLOOKUP($B32,'FCST Sales'!$A$3:$AF$180,Interprete_Date!$B$8,0),0)</f>
        <v>36338.315325933145</v>
      </c>
      <c r="AV32" s="400">
        <f>IFERROR(VLOOKUP($B32,'Trans Nomenclatura'!$A$4:$Y$200,3,0),0)</f>
        <v>24270.529999999992</v>
      </c>
      <c r="AW32" s="400">
        <f t="shared" si="86"/>
        <v>-12067.785325933153</v>
      </c>
      <c r="AX32" s="131" t="e">
        <f t="shared" si="87"/>
        <v>#VALUE!</v>
      </c>
      <c r="AY32" s="65">
        <f t="shared" si="88"/>
        <v>0.66790465607190996</v>
      </c>
      <c r="AZ32" s="400">
        <f>IFERROR(VLOOKUP($B32,'Trans Nomenclatura'!$A$4:$Y$200,4,0),0)</f>
        <v>38299.42000000002</v>
      </c>
      <c r="BA32" s="400">
        <f>IFERROR(VLOOKUP($B32,'Trans Nomenclatura'!$A$4:$Y$200,3,0),0)</f>
        <v>24270.529999999992</v>
      </c>
      <c r="BB32" s="400">
        <f t="shared" si="89"/>
        <v>-14028.890000000029</v>
      </c>
      <c r="BC32" s="131">
        <f t="shared" si="90"/>
        <v>-0.36629510316344271</v>
      </c>
      <c r="BD32" s="114">
        <f t="shared" si="72"/>
        <v>-0.36629510316344271</v>
      </c>
      <c r="BE32" s="71"/>
      <c r="BG32" s="70"/>
      <c r="BH32" s="57" t="s">
        <v>91</v>
      </c>
      <c r="BI32" s="261">
        <f>IFERROR(VLOOKUP($B32,'Trans Nomenclatura'!$A$4:$Y$200,7,0),0)</f>
        <v>653</v>
      </c>
      <c r="BJ32" s="261">
        <f>IFERROR(VLOOKUP($B32,'Trans Nomenclatura'!$A$4:$Y$200,6,0),0)</f>
        <v>552</v>
      </c>
      <c r="BK32" s="116">
        <f t="shared" si="91"/>
        <v>-101</v>
      </c>
      <c r="BL32" s="131">
        <f t="shared" si="92"/>
        <v>-0.15467075038284839</v>
      </c>
      <c r="BM32" s="114">
        <f t="shared" si="93"/>
        <v>-0.15467075038284839</v>
      </c>
      <c r="BN32" s="71"/>
      <c r="BP32" s="70"/>
      <c r="BQ32" s="57" t="s">
        <v>91</v>
      </c>
      <c r="BR32" s="58">
        <f>IFERROR(VLOOKUP($B32,'Trans Nomenclatura'!$A$4:$Y$200,25,0),0)</f>
        <v>1281.0899999999999</v>
      </c>
      <c r="BS32" s="131" t="e">
        <f>(#REF!-BR32)/ABS(BR32)</f>
        <v>#REF!</v>
      </c>
      <c r="BT32" s="114">
        <f t="shared" si="94"/>
        <v>5.2783766979954717E-2</v>
      </c>
      <c r="BU32" s="71"/>
      <c r="BW32" s="155">
        <f t="shared" si="74"/>
        <v>1659.3136143142272</v>
      </c>
      <c r="BX32" s="156">
        <f t="shared" si="75"/>
        <v>6.8367423962897703E-2</v>
      </c>
      <c r="BZ32" s="70"/>
      <c r="CA32" s="57" t="s">
        <v>91</v>
      </c>
      <c r="CB32" s="190">
        <f t="shared" si="95"/>
        <v>14.314474242067082</v>
      </c>
      <c r="CC32" s="400">
        <f>IFERROR(VLOOKUP(CA32,'FCST Sales'!$A$3:$AG$180,Interprete_Date!$B$8,0),0)</f>
        <v>36338.315325933145</v>
      </c>
      <c r="CD32" s="400">
        <f t="shared" si="96"/>
        <v>254.36820728153202</v>
      </c>
      <c r="CE32" s="190">
        <f t="shared" si="97"/>
        <v>14.314474242067082</v>
      </c>
      <c r="CF32" s="190">
        <f>IFERROR(VLOOKUP($B32,U300_ACT!$B$2:$C$180,2,0),0)</f>
        <v>1</v>
      </c>
      <c r="CG32" s="190">
        <f t="shared" si="98"/>
        <v>-13.314474242067082</v>
      </c>
      <c r="CH32" s="65">
        <f t="shared" si="99"/>
        <v>6.9859359351195777E-2</v>
      </c>
      <c r="CI32" s="71"/>
      <c r="CK32" s="70"/>
      <c r="CL32" s="57" t="s">
        <v>91</v>
      </c>
      <c r="CM32" s="400">
        <f>IFERROR(VLOOKUP($CL32,TRASFDATI_ACT!$B$2:$E$200,2,0),0)</f>
        <v>32.78</v>
      </c>
      <c r="CN32" s="400">
        <f>IFERROR(VLOOKUP($B32,Smartphone_Sales!$B$2:$D$200,2,0),0)</f>
        <v>8905.56</v>
      </c>
      <c r="CO32" s="190">
        <f>IFERROR(VLOOKUP($B32,Smartphone_Sales!$B$2:$D$200,3,0),0)</f>
        <v>30</v>
      </c>
      <c r="CP32" s="278">
        <f t="shared" si="100"/>
        <v>3.6808465722537385E-3</v>
      </c>
      <c r="CQ32" s="65">
        <f t="shared" si="101"/>
        <v>3.6808465722537385E-3</v>
      </c>
      <c r="CR32" s="71"/>
      <c r="CT32" s="70"/>
      <c r="CU32" s="57" t="s">
        <v>91</v>
      </c>
      <c r="CV32" s="400">
        <f>IFERROR(VLOOKUP($CU32,iphone_ACT!$B$2:$F$180,2,0),0)</f>
        <v>3971.3</v>
      </c>
      <c r="CW32" s="400">
        <f>IFERROR(VLOOKUP($CU32,iphone_ACT!$B$2:$F$180,3,0),0)</f>
        <v>6041.79</v>
      </c>
      <c r="CX32" s="342">
        <f t="shared" si="102"/>
        <v>-0.34269479740275643</v>
      </c>
      <c r="CY32" s="114">
        <f t="shared" si="103"/>
        <v>-0.34269479740275643</v>
      </c>
      <c r="CZ32" s="190">
        <f>IFERROR(VLOOKUP($CU32,iphone_ACT!$B$2:$F$180,4,0),0)</f>
        <v>5</v>
      </c>
      <c r="DA32" s="190">
        <f>IFERROR(VLOOKUP($CU32,iphone_ACT!$B$2:$F$180,5,0),0)</f>
        <v>9</v>
      </c>
      <c r="DB32" s="342">
        <f t="shared" si="104"/>
        <v>-0.44444444444444442</v>
      </c>
      <c r="DC32" s="114">
        <f t="shared" si="105"/>
        <v>-0.44444444444444442</v>
      </c>
      <c r="DD32" s="71"/>
    </row>
    <row r="33" spans="1:108" ht="13.15" customHeight="1" outlineLevel="1">
      <c r="A33" s="70"/>
      <c r="B33" s="57" t="s">
        <v>92</v>
      </c>
      <c r="C33" s="59">
        <f>IFERROR(VLOOKUP($B33,'BDGT McAfee'!$AZ$6:$BD$190,4,0),0)</f>
        <v>232.65660600000001</v>
      </c>
      <c r="D33" s="59">
        <f t="shared" si="59"/>
        <v>7.505051806451613</v>
      </c>
      <c r="E33" s="56">
        <f>IFERROR(VLOOKUP($B33,'Trans Nomenclatura'!$A$4:$W$180,19,0),0)</f>
        <v>0</v>
      </c>
      <c r="F33" s="59">
        <f t="shared" si="60"/>
        <v>-7.505051806451613</v>
      </c>
      <c r="G33" s="65">
        <f t="shared" si="61"/>
        <v>0</v>
      </c>
      <c r="H33" s="71"/>
      <c r="K33" s="70"/>
      <c r="L33" s="57" t="s">
        <v>92</v>
      </c>
      <c r="M33" s="400">
        <f>IFERROR(VLOOKUP($B33,'BDGT Polizze MTD'!$A$3:$AG$175,Interprete_Date!$B$8,0),0)</f>
        <v>1423.7733402988442</v>
      </c>
      <c r="N33" s="400"/>
      <c r="O33" s="400">
        <f>IFERROR(VLOOKUP($B33,'Trans Nomenclatura'!$A$4:$W$180,11,0),0)</f>
        <v>305.1601319587628</v>
      </c>
      <c r="P33" s="400">
        <f t="shared" si="78"/>
        <v>-1118.6132083400814</v>
      </c>
      <c r="Q33" s="65">
        <f t="shared" si="79"/>
        <v>0.21433196093888859</v>
      </c>
      <c r="R33" s="71"/>
      <c r="T33" s="70"/>
      <c r="U33" s="57" t="s">
        <v>92</v>
      </c>
      <c r="V33" s="59">
        <f>IFERROR(VLOOKUP($B33,'BDGT Office'!$C$3:$F$180,3,0),0)</f>
        <v>18</v>
      </c>
      <c r="W33" s="112">
        <f t="shared" si="63"/>
        <v>0.58064516129032262</v>
      </c>
      <c r="X33" s="56">
        <f>IFERROR(VLOOKUP($B33,'Trans Nomenclatura'!$A$4:$W$180,18,0),0)</f>
        <v>0</v>
      </c>
      <c r="Y33" s="59">
        <f t="shared" si="80"/>
        <v>-0.58064516129032262</v>
      </c>
      <c r="Z33" s="65">
        <f t="shared" si="81"/>
        <v>0</v>
      </c>
      <c r="AA33" s="71"/>
      <c r="AC33" s="70"/>
      <c r="AD33" s="57" t="s">
        <v>92</v>
      </c>
      <c r="AE33" s="59">
        <f>($AM33*Kerb_BRIEFING!$Z$5)/17.23</f>
        <v>15.004964236654565</v>
      </c>
      <c r="AF33" s="56">
        <f>IFERROR(VLOOKUP($AD33,'Trans Nomenclatura'!$A$1:$Y$200,17,0),0)</f>
        <v>7</v>
      </c>
      <c r="AG33" s="190">
        <f t="shared" si="82"/>
        <v>-8.0049642366545655</v>
      </c>
      <c r="AH33" s="65">
        <f t="shared" si="83"/>
        <v>0.46651227484436086</v>
      </c>
      <c r="AI33" s="59">
        <f>IFERROR(_xlfn.NUMBERVALUE(VLOOKUP($AD33,'Trans Nomenclatura'!$A$1:$Y$200,14,0)),0)</f>
        <v>0</v>
      </c>
      <c r="AJ33" s="59">
        <f>IFERROR(_xlfn.NUMBERVALUE(VLOOKUP($AD33,'Trans Nomenclatura'!$A$1:$Y$200,16,0)),0)</f>
        <v>2</v>
      </c>
      <c r="AK33" s="59">
        <f>IFERROR(_xlfn.NUMBERVALUE(VLOOKUP($AD33,'Trans Nomenclatura'!$A$1:$Y$200,15,0)),0)</f>
        <v>2</v>
      </c>
      <c r="AL33" s="59">
        <f>IFERROR(_xlfn.NUMBERVALUE(VLOOKUP($AD33,'Trans Nomenclatura'!$A$1:$Y$200,20,0)),0)</f>
        <v>1</v>
      </c>
      <c r="AM33" s="400">
        <f>IFERROR(VLOOKUP($B33,'BDGT MW Services MTD'!$A$3:$AF$174,Interprete_Date!$B$8,0),0)</f>
        <v>397.74697507316637</v>
      </c>
      <c r="AN33" s="400">
        <f>IFERROR(VLOOKUP($B33,'Trans Nomenclatura'!$A$4:$W$180,13,0),0)</f>
        <v>426.3</v>
      </c>
      <c r="AO33" s="400">
        <f t="shared" si="84"/>
        <v>28.553024926833643</v>
      </c>
      <c r="AP33" s="65">
        <f t="shared" si="85"/>
        <v>1.0717869065417311</v>
      </c>
      <c r="AQ33" s="71"/>
      <c r="AS33" s="70"/>
      <c r="AT33" s="57" t="s">
        <v>92</v>
      </c>
      <c r="AU33" s="399">
        <f>IFERROR(VLOOKUP($B33,'FCST Sales'!$A$3:$AF$180,Interprete_Date!$B$8,0),0)</f>
        <v>40159.367007158071</v>
      </c>
      <c r="AV33" s="400">
        <f>IFERROR(VLOOKUP($B33,'Trans Nomenclatura'!$A$4:$Y$200,3,0),0)</f>
        <v>36583.840000000011</v>
      </c>
      <c r="AW33" s="400">
        <f t="shared" si="86"/>
        <v>-3575.5270071580599</v>
      </c>
      <c r="AX33" s="131" t="e">
        <f t="shared" si="87"/>
        <v>#VALUE!</v>
      </c>
      <c r="AY33" s="65">
        <f t="shared" si="88"/>
        <v>0.91096654968389434</v>
      </c>
      <c r="AZ33" s="400">
        <f>IFERROR(VLOOKUP($B33,'Trans Nomenclatura'!$A$4:$Y$200,4,0),0)</f>
        <v>31098.03999999999</v>
      </c>
      <c r="BA33" s="400">
        <f>IFERROR(VLOOKUP($B33,'Trans Nomenclatura'!$A$4:$Y$200,3,0),0)</f>
        <v>36583.840000000011</v>
      </c>
      <c r="BB33" s="400">
        <f t="shared" si="89"/>
        <v>5485.8000000000211</v>
      </c>
      <c r="BC33" s="131">
        <f t="shared" si="90"/>
        <v>0.17640340034291624</v>
      </c>
      <c r="BD33" s="114">
        <f t="shared" si="72"/>
        <v>0.17640340034291624</v>
      </c>
      <c r="BE33" s="71"/>
      <c r="BG33" s="70"/>
      <c r="BH33" s="57" t="s">
        <v>92</v>
      </c>
      <c r="BI33" s="261">
        <f>IFERROR(VLOOKUP($B33,'Trans Nomenclatura'!$A$4:$Y$200,7,0),0)</f>
        <v>1528</v>
      </c>
      <c r="BJ33" s="261">
        <f>IFERROR(VLOOKUP($B33,'Trans Nomenclatura'!$A$4:$Y$200,6,0),0)</f>
        <v>1718</v>
      </c>
      <c r="BK33" s="116">
        <f t="shared" si="91"/>
        <v>190</v>
      </c>
      <c r="BL33" s="131">
        <f t="shared" si="92"/>
        <v>0.1243455497382199</v>
      </c>
      <c r="BM33" s="114">
        <f t="shared" si="93"/>
        <v>0.1243455497382199</v>
      </c>
      <c r="BN33" s="71"/>
      <c r="BP33" s="70"/>
      <c r="BQ33" s="57" t="s">
        <v>92</v>
      </c>
      <c r="BR33" s="58">
        <f>IFERROR(VLOOKUP($B33,'Trans Nomenclatura'!$A$4:$Y$200,25,0),0)</f>
        <v>826.78000000000009</v>
      </c>
      <c r="BS33" s="131" t="e">
        <f>(#REF!-BR33)/ABS(BR33)</f>
        <v>#REF!</v>
      </c>
      <c r="BT33" s="114">
        <f t="shared" si="94"/>
        <v>2.2599595887145794E-2</v>
      </c>
      <c r="BU33" s="71"/>
      <c r="BW33" s="155">
        <f t="shared" si="74"/>
        <v>595.0622573195875</v>
      </c>
      <c r="BX33" s="156">
        <f t="shared" si="75"/>
        <v>1.6265713422089843E-2</v>
      </c>
      <c r="BZ33" s="70"/>
      <c r="CA33" s="57" t="s">
        <v>92</v>
      </c>
      <c r="CB33" s="190">
        <f t="shared" si="95"/>
        <v>15.819671865509651</v>
      </c>
      <c r="CC33" s="400">
        <f>IFERROR(VLOOKUP(CA33,'FCST Sales'!$A$3:$AG$180,Interprete_Date!$B$8,0),0)</f>
        <v>40159.367007158071</v>
      </c>
      <c r="CD33" s="400">
        <f t="shared" si="96"/>
        <v>281.1155690501065</v>
      </c>
      <c r="CE33" s="190">
        <f t="shared" si="97"/>
        <v>15.819671865509651</v>
      </c>
      <c r="CF33" s="190">
        <f>IFERROR(VLOOKUP($B33,U300_ACT!$B$2:$C$180,2,0),0)</f>
        <v>5</v>
      </c>
      <c r="CG33" s="190">
        <f t="shared" si="98"/>
        <v>-10.819671865509651</v>
      </c>
      <c r="CH33" s="65">
        <f t="shared" si="99"/>
        <v>0.31606218147299847</v>
      </c>
      <c r="CI33" s="71"/>
      <c r="CK33" s="70"/>
      <c r="CL33" s="57" t="s">
        <v>92</v>
      </c>
      <c r="CM33" s="400">
        <f>IFERROR(VLOOKUP($CL33,TRASFDATI_ACT!$B$2:$E$200,2,0),0)</f>
        <v>89.75</v>
      </c>
      <c r="CN33" s="400">
        <f>IFERROR(VLOOKUP($B33,Smartphone_Sales!$B$2:$D$200,2,0),0)</f>
        <v>12102.95</v>
      </c>
      <c r="CO33" s="190">
        <f>IFERROR(VLOOKUP($B33,Smartphone_Sales!$B$2:$D$200,3,0),0)</f>
        <v>39</v>
      </c>
      <c r="CP33" s="278">
        <f t="shared" si="100"/>
        <v>7.415547449175614E-3</v>
      </c>
      <c r="CQ33" s="65">
        <f t="shared" si="101"/>
        <v>7.415547449175614E-3</v>
      </c>
      <c r="CR33" s="71"/>
      <c r="CT33" s="70"/>
      <c r="CU33" s="57" t="s">
        <v>92</v>
      </c>
      <c r="CV33" s="400">
        <f>IFERROR(VLOOKUP($CU33,iphone_ACT!$B$2:$F$180,2,0),0)</f>
        <v>6435.23</v>
      </c>
      <c r="CW33" s="400">
        <f>IFERROR(VLOOKUP($CU33,iphone_ACT!$B$2:$F$180,3,0),0)</f>
        <v>6845.07</v>
      </c>
      <c r="CX33" s="342">
        <f t="shared" si="102"/>
        <v>-5.9873748551877506E-2</v>
      </c>
      <c r="CY33" s="114">
        <f t="shared" si="103"/>
        <v>-5.9873748551877506E-2</v>
      </c>
      <c r="CZ33" s="190">
        <f>IFERROR(VLOOKUP($CU33,iphone_ACT!$B$2:$F$180,4,0),0)</f>
        <v>9</v>
      </c>
      <c r="DA33" s="190">
        <f>IFERROR(VLOOKUP($CU33,iphone_ACT!$B$2:$F$180,5,0),0)</f>
        <v>9</v>
      </c>
      <c r="DB33" s="342">
        <f t="shared" si="104"/>
        <v>0</v>
      </c>
      <c r="DC33" s="114">
        <f t="shared" si="105"/>
        <v>0</v>
      </c>
      <c r="DD33" s="71"/>
    </row>
    <row r="34" spans="1:108" ht="13.15" customHeight="1" outlineLevel="1">
      <c r="A34" s="70"/>
      <c r="B34" s="57" t="s">
        <v>93</v>
      </c>
      <c r="C34" s="59">
        <f>IFERROR(VLOOKUP($B34,'BDGT McAfee'!$AZ$6:$BD$190,4,0),0)</f>
        <v>85.369284000000007</v>
      </c>
      <c r="D34" s="59">
        <f t="shared" si="59"/>
        <v>2.7538478709677423</v>
      </c>
      <c r="E34" s="56">
        <f>IFERROR(VLOOKUP($B34,'Trans Nomenclatura'!$A$4:$W$180,19,0),0)</f>
        <v>0</v>
      </c>
      <c r="F34" s="59">
        <f t="shared" si="60"/>
        <v>-2.7538478709677423</v>
      </c>
      <c r="G34" s="65">
        <f t="shared" si="61"/>
        <v>0</v>
      </c>
      <c r="H34" s="71"/>
      <c r="K34" s="70"/>
      <c r="L34" s="57" t="s">
        <v>93</v>
      </c>
      <c r="M34" s="400">
        <f>IFERROR(VLOOKUP($B34,'BDGT Polizze MTD'!$A$3:$AG$175,Interprete_Date!$B$8,0),0)</f>
        <v>552.13849640698163</v>
      </c>
      <c r="N34" s="400"/>
      <c r="O34" s="400">
        <f>IFERROR(VLOOKUP($B34,'Trans Nomenclatura'!$A$4:$W$180,11,0),0)</f>
        <v>76.092163084750311</v>
      </c>
      <c r="P34" s="400">
        <f t="shared" si="78"/>
        <v>-476.04633332223131</v>
      </c>
      <c r="Q34" s="65">
        <f t="shared" si="79"/>
        <v>0.13781354421022426</v>
      </c>
      <c r="R34" s="71"/>
      <c r="T34" s="70"/>
      <c r="U34" s="57" t="s">
        <v>93</v>
      </c>
      <c r="V34" s="59">
        <f>IFERROR(VLOOKUP($B34,'BDGT Office'!$C$3:$F$180,3,0),0)</f>
        <v>3.6</v>
      </c>
      <c r="W34" s="112">
        <f t="shared" si="63"/>
        <v>0.11612903225806452</v>
      </c>
      <c r="X34" s="56">
        <f>IFERROR(VLOOKUP($B34,'Trans Nomenclatura'!$A$4:$W$180,18,0),0)</f>
        <v>0</v>
      </c>
      <c r="Y34" s="59">
        <f t="shared" si="80"/>
        <v>-0.11612903225806452</v>
      </c>
      <c r="Z34" s="65">
        <f t="shared" si="81"/>
        <v>0</v>
      </c>
      <c r="AA34" s="71"/>
      <c r="AC34" s="70"/>
      <c r="AD34" s="57" t="s">
        <v>93</v>
      </c>
      <c r="AE34" s="59">
        <f>($AM34*Kerb_BRIEFING!$Z$5)/17.23</f>
        <v>6.2344439380120988</v>
      </c>
      <c r="AF34" s="56">
        <f>IFERROR(VLOOKUP($AD34,'Trans Nomenclatura'!$A$1:$Y$200,17,0),0)</f>
        <v>3</v>
      </c>
      <c r="AG34" s="190">
        <f t="shared" si="82"/>
        <v>-3.2344439380120988</v>
      </c>
      <c r="AH34" s="65">
        <f t="shared" si="83"/>
        <v>0.48119768656650613</v>
      </c>
      <c r="AI34" s="59">
        <f>IFERROR(_xlfn.NUMBERVALUE(VLOOKUP($AD34,'Trans Nomenclatura'!$A$1:$Y$200,14,0)),0)</f>
        <v>0</v>
      </c>
      <c r="AJ34" s="59">
        <f>IFERROR(_xlfn.NUMBERVALUE(VLOOKUP($AD34,'Trans Nomenclatura'!$A$1:$Y$200,16,0)),0)</f>
        <v>0</v>
      </c>
      <c r="AK34" s="59">
        <f>IFERROR(_xlfn.NUMBERVALUE(VLOOKUP($AD34,'Trans Nomenclatura'!$A$1:$Y$200,15,0)),0)</f>
        <v>0</v>
      </c>
      <c r="AL34" s="59">
        <f>IFERROR(_xlfn.NUMBERVALUE(VLOOKUP($AD34,'Trans Nomenclatura'!$A$1:$Y$200,20,0)),0)</f>
        <v>0</v>
      </c>
      <c r="AM34" s="400">
        <f>IFERROR(VLOOKUP($B34,'BDGT MW Services MTD'!$A$3:$AF$174,Interprete_Date!$B$8,0),0)</f>
        <v>165.26072161838226</v>
      </c>
      <c r="AN34" s="400">
        <f>IFERROR(VLOOKUP($B34,'Trans Nomenclatura'!$A$4:$W$180,13,0),0)</f>
        <v>58.25</v>
      </c>
      <c r="AO34" s="400">
        <f t="shared" si="84"/>
        <v>-107.01072161838226</v>
      </c>
      <c r="AP34" s="65">
        <f t="shared" si="85"/>
        <v>0.35247334895771593</v>
      </c>
      <c r="AQ34" s="71"/>
      <c r="AS34" s="70"/>
      <c r="AT34" s="57" t="s">
        <v>93</v>
      </c>
      <c r="AU34" s="399">
        <f>IFERROR(VLOOKUP($B34,'FCST Sales'!$A$3:$AF$180,Interprete_Date!$B$8,0),0)</f>
        <v>15573.787315347112</v>
      </c>
      <c r="AV34" s="400">
        <f>IFERROR(VLOOKUP($B34,'Trans Nomenclatura'!$A$4:$Y$200,3,0),0)</f>
        <v>8900.7299999999959</v>
      </c>
      <c r="AW34" s="400">
        <f t="shared" si="86"/>
        <v>-6673.0573153471159</v>
      </c>
      <c r="AX34" s="131" t="e">
        <f t="shared" si="87"/>
        <v>#VALUE!</v>
      </c>
      <c r="AY34" s="65">
        <f t="shared" si="88"/>
        <v>0.57151994051111865</v>
      </c>
      <c r="AZ34" s="400">
        <f>IFERROR(VLOOKUP($B34,'Trans Nomenclatura'!$A$4:$Y$200,4,0),0)</f>
        <v>8808.7800000000007</v>
      </c>
      <c r="BA34" s="400">
        <f>IFERROR(VLOOKUP($B34,'Trans Nomenclatura'!$A$4:$Y$200,3,0),0)</f>
        <v>8900.7299999999959</v>
      </c>
      <c r="BB34" s="400">
        <f t="shared" si="89"/>
        <v>91.949999999995271</v>
      </c>
      <c r="BC34" s="131">
        <f t="shared" si="90"/>
        <v>1.0438448911199424E-2</v>
      </c>
      <c r="BD34" s="114">
        <f t="shared" si="72"/>
        <v>1.0438448911199424E-2</v>
      </c>
      <c r="BE34" s="71"/>
      <c r="BG34" s="70"/>
      <c r="BH34" s="57" t="s">
        <v>93</v>
      </c>
      <c r="BI34" s="261">
        <f>IFERROR(VLOOKUP($B34,'Trans Nomenclatura'!$A$4:$Y$200,7,0),0)</f>
        <v>684</v>
      </c>
      <c r="BJ34" s="261">
        <f>IFERROR(VLOOKUP($B34,'Trans Nomenclatura'!$A$4:$Y$200,6,0),0)</f>
        <v>728</v>
      </c>
      <c r="BK34" s="116">
        <f t="shared" si="91"/>
        <v>44</v>
      </c>
      <c r="BL34" s="131">
        <f t="shared" si="92"/>
        <v>6.4327485380116955E-2</v>
      </c>
      <c r="BM34" s="114">
        <f t="shared" si="93"/>
        <v>6.4327485380116955E-2</v>
      </c>
      <c r="BN34" s="71"/>
      <c r="BP34" s="70"/>
      <c r="BQ34" s="57" t="s">
        <v>93</v>
      </c>
      <c r="BR34" s="58">
        <f>IFERROR(VLOOKUP($B34,'Trans Nomenclatura'!$A$4:$Y$200,25,0),0)</f>
        <v>398.52</v>
      </c>
      <c r="BS34" s="131" t="e">
        <f>(#REF!-BR34)/ABS(BR34)</f>
        <v>#REF!</v>
      </c>
      <c r="BT34" s="114">
        <f t="shared" si="94"/>
        <v>4.4773855627572141E-2</v>
      </c>
      <c r="BU34" s="71"/>
      <c r="BW34" s="155">
        <f t="shared" si="74"/>
        <v>148.37971801526311</v>
      </c>
      <c r="BX34" s="156">
        <f t="shared" si="75"/>
        <v>1.6670511072155114E-2</v>
      </c>
      <c r="BZ34" s="70"/>
      <c r="CA34" s="57" t="s">
        <v>93</v>
      </c>
      <c r="CB34" s="190">
        <f t="shared" si="95"/>
        <v>6.1348627578744956</v>
      </c>
      <c r="CC34" s="400">
        <f>IFERROR(VLOOKUP(CA34,'FCST Sales'!$A$3:$AG$180,Interprete_Date!$B$8,0),0)</f>
        <v>15573.787315347112</v>
      </c>
      <c r="CD34" s="400">
        <f t="shared" si="96"/>
        <v>109.01651120742979</v>
      </c>
      <c r="CE34" s="190">
        <f t="shared" si="97"/>
        <v>6.1348627578744956</v>
      </c>
      <c r="CF34" s="190">
        <f>IFERROR(VLOOKUP($B34,U300_ACT!$B$2:$C$180,2,0),0)</f>
        <v>2</v>
      </c>
      <c r="CG34" s="190">
        <f t="shared" si="98"/>
        <v>-4.1348627578744956</v>
      </c>
      <c r="CH34" s="65">
        <f t="shared" si="99"/>
        <v>0.32600566287043176</v>
      </c>
      <c r="CI34" s="71"/>
      <c r="CK34" s="70"/>
      <c r="CL34" s="57" t="s">
        <v>93</v>
      </c>
      <c r="CM34" s="400">
        <f>IFERROR(VLOOKUP($CL34,TRASFDATI_ACT!$B$2:$E$200,2,0),0)</f>
        <v>0</v>
      </c>
      <c r="CN34" s="400">
        <f>IFERROR(VLOOKUP($B34,Smartphone_Sales!$B$2:$D$200,2,0),0)</f>
        <v>4188.0200000000004</v>
      </c>
      <c r="CO34" s="190">
        <f>IFERROR(VLOOKUP($B34,Smartphone_Sales!$B$2:$D$200,3,0),0)</f>
        <v>12</v>
      </c>
      <c r="CP34" s="278">
        <f t="shared" si="100"/>
        <v>0</v>
      </c>
      <c r="CQ34" s="65">
        <f t="shared" si="101"/>
        <v>0</v>
      </c>
      <c r="CR34" s="71"/>
      <c r="CT34" s="70"/>
      <c r="CU34" s="57" t="s">
        <v>93</v>
      </c>
      <c r="CV34" s="400">
        <f>IFERROR(VLOOKUP($CU34,iphone_ACT!$B$2:$F$180,2,0),0)</f>
        <v>2734.82</v>
      </c>
      <c r="CW34" s="400">
        <f>IFERROR(VLOOKUP($CU34,iphone_ACT!$B$2:$F$180,3,0),0)</f>
        <v>1195.08</v>
      </c>
      <c r="CX34" s="342">
        <f t="shared" si="102"/>
        <v>1.2883991029889215</v>
      </c>
      <c r="CY34" s="114">
        <f t="shared" si="103"/>
        <v>1.2883991029889215</v>
      </c>
      <c r="CZ34" s="190">
        <f>IFERROR(VLOOKUP($CU34,iphone_ACT!$B$2:$F$180,4,0),0)</f>
        <v>4</v>
      </c>
      <c r="DA34" s="190">
        <f>IFERROR(VLOOKUP($CU34,iphone_ACT!$B$2:$F$180,5,0),0)</f>
        <v>2</v>
      </c>
      <c r="DB34" s="342">
        <f t="shared" si="104"/>
        <v>1</v>
      </c>
      <c r="DC34" s="114">
        <f t="shared" si="105"/>
        <v>1</v>
      </c>
      <c r="DD34" s="71"/>
    </row>
    <row r="35" spans="1:108" ht="13.15" customHeight="1" outlineLevel="1">
      <c r="A35" s="70"/>
      <c r="B35" s="57" t="s">
        <v>94</v>
      </c>
      <c r="C35" s="59">
        <f>IFERROR(VLOOKUP($B35,'BDGT McAfee'!$AZ$6:$BD$190,4,0),0)</f>
        <v>184.404402</v>
      </c>
      <c r="D35" s="59">
        <f t="shared" si="59"/>
        <v>5.9485290967741937</v>
      </c>
      <c r="E35" s="56">
        <f>IFERROR(VLOOKUP($B35,'Trans Nomenclatura'!$A$4:$W$180,19,0),0)</f>
        <v>2</v>
      </c>
      <c r="F35" s="59">
        <f t="shared" si="60"/>
        <v>-3.9485290967741937</v>
      </c>
      <c r="G35" s="65">
        <f t="shared" si="61"/>
        <v>0.33621757033761046</v>
      </c>
      <c r="H35" s="71"/>
      <c r="K35" s="70"/>
      <c r="L35" s="57" t="s">
        <v>94</v>
      </c>
      <c r="M35" s="400">
        <f>IFERROR(VLOOKUP($B35,'BDGT Polizze MTD'!$A$3:$AG$175,Interprete_Date!$B$8,0),0)</f>
        <v>1479.0637863899124</v>
      </c>
      <c r="N35" s="400"/>
      <c r="O35" s="400">
        <f>IFERROR(VLOOKUP($B35,'Trans Nomenclatura'!$A$4:$W$180,11,0),0)</f>
        <v>680.8466927835052</v>
      </c>
      <c r="P35" s="400">
        <f t="shared" si="78"/>
        <v>-798.21709360640716</v>
      </c>
      <c r="Q35" s="65">
        <f t="shared" si="79"/>
        <v>0.46032273864625584</v>
      </c>
      <c r="R35" s="71"/>
      <c r="T35" s="70"/>
      <c r="U35" s="57" t="s">
        <v>94</v>
      </c>
      <c r="V35" s="59">
        <f>IFERROR(VLOOKUP($B35,'BDGT Office'!$C$3:$F$180,3,0),0)</f>
        <v>39.6</v>
      </c>
      <c r="W35" s="112">
        <f t="shared" si="63"/>
        <v>1.2774193548387098</v>
      </c>
      <c r="X35" s="56">
        <f>IFERROR(VLOOKUP($B35,'Trans Nomenclatura'!$A$4:$W$180,18,0),0)</f>
        <v>0</v>
      </c>
      <c r="Y35" s="59">
        <f t="shared" si="80"/>
        <v>-1.2774193548387098</v>
      </c>
      <c r="Z35" s="65">
        <f t="shared" si="81"/>
        <v>0</v>
      </c>
      <c r="AA35" s="71"/>
      <c r="AC35" s="70"/>
      <c r="AD35" s="57" t="s">
        <v>94</v>
      </c>
      <c r="AE35" s="59">
        <f>($AM35*Kerb_BRIEFING!$Z$5)/17.23</f>
        <v>16.700639113746821</v>
      </c>
      <c r="AF35" s="56">
        <f>IFERROR(VLOOKUP($AD35,'Trans Nomenclatura'!$A$1:$Y$200,17,0),0)</f>
        <v>12</v>
      </c>
      <c r="AG35" s="190">
        <f t="shared" si="82"/>
        <v>-4.7006391137468206</v>
      </c>
      <c r="AH35" s="65">
        <f t="shared" si="83"/>
        <v>0.71853537569843196</v>
      </c>
      <c r="AI35" s="59">
        <f>IFERROR(_xlfn.NUMBERVALUE(VLOOKUP($AD35,'Trans Nomenclatura'!$A$1:$Y$200,14,0)),0)</f>
        <v>0</v>
      </c>
      <c r="AJ35" s="59">
        <f>IFERROR(_xlfn.NUMBERVALUE(VLOOKUP($AD35,'Trans Nomenclatura'!$A$1:$Y$200,16,0)),0)</f>
        <v>1</v>
      </c>
      <c r="AK35" s="59">
        <f>IFERROR(_xlfn.NUMBERVALUE(VLOOKUP($AD35,'Trans Nomenclatura'!$A$1:$Y$200,15,0)),0)</f>
        <v>1</v>
      </c>
      <c r="AL35" s="59">
        <f>IFERROR(_xlfn.NUMBERVALUE(VLOOKUP($AD35,'Trans Nomenclatura'!$A$1:$Y$200,20,0)),0)</f>
        <v>1</v>
      </c>
      <c r="AM35" s="400">
        <f>IFERROR(VLOOKUP($B35,'BDGT MW Services MTD'!$A$3:$AF$174,Interprete_Date!$B$8,0),0)</f>
        <v>442.69540296901187</v>
      </c>
      <c r="AN35" s="400">
        <f>IFERROR(VLOOKUP($B35,'Trans Nomenclatura'!$A$4:$W$180,13,0),0)</f>
        <v>334.26999999999992</v>
      </c>
      <c r="AO35" s="400">
        <f t="shared" si="84"/>
        <v>-108.42540296901194</v>
      </c>
      <c r="AP35" s="65">
        <f t="shared" si="85"/>
        <v>0.75507899507914789</v>
      </c>
      <c r="AQ35" s="71"/>
      <c r="AS35" s="70"/>
      <c r="AT35" s="57" t="s">
        <v>94</v>
      </c>
      <c r="AU35" s="399">
        <f>IFERROR(VLOOKUP($B35,'FCST Sales'!$A$3:$AF$180,Interprete_Date!$B$8,0),0)</f>
        <v>42164.68660472078</v>
      </c>
      <c r="AV35" s="400">
        <f>IFERROR(VLOOKUP($B35,'Trans Nomenclatura'!$A$4:$Y$200,3,0),0)</f>
        <v>44642.030000000013</v>
      </c>
      <c r="AW35" s="400">
        <f t="shared" si="86"/>
        <v>2477.3433952792329</v>
      </c>
      <c r="AX35" s="131" t="e">
        <f t="shared" si="87"/>
        <v>#VALUE!</v>
      </c>
      <c r="AY35" s="65">
        <f t="shared" si="88"/>
        <v>1.0587539857346377</v>
      </c>
      <c r="AZ35" s="400">
        <f>IFERROR(VLOOKUP($B35,'Trans Nomenclatura'!$A$4:$Y$200,4,0),0)</f>
        <v>51740.480000000003</v>
      </c>
      <c r="BA35" s="400">
        <f>IFERROR(VLOOKUP($B35,'Trans Nomenclatura'!$A$4:$Y$200,3,0),0)</f>
        <v>44642.030000000013</v>
      </c>
      <c r="BB35" s="400">
        <f t="shared" si="89"/>
        <v>-7098.4499999999898</v>
      </c>
      <c r="BC35" s="131">
        <f t="shared" si="90"/>
        <v>-0.13719335421704609</v>
      </c>
      <c r="BD35" s="114">
        <f t="shared" si="72"/>
        <v>-0.13719335421704609</v>
      </c>
      <c r="BE35" s="71"/>
      <c r="BG35" s="70"/>
      <c r="BH35" s="57" t="s">
        <v>94</v>
      </c>
      <c r="BI35" s="261">
        <f>IFERROR(VLOOKUP($B35,'Trans Nomenclatura'!$A$4:$Y$200,7,0),0)</f>
        <v>865</v>
      </c>
      <c r="BJ35" s="261">
        <f>IFERROR(VLOOKUP($B35,'Trans Nomenclatura'!$A$4:$Y$200,6,0),0)</f>
        <v>786</v>
      </c>
      <c r="BK35" s="116">
        <f t="shared" si="91"/>
        <v>-79</v>
      </c>
      <c r="BL35" s="131">
        <f t="shared" si="92"/>
        <v>-9.1329479768786123E-2</v>
      </c>
      <c r="BM35" s="114">
        <f t="shared" si="93"/>
        <v>-9.1329479768786123E-2</v>
      </c>
      <c r="BN35" s="71"/>
      <c r="BP35" s="70"/>
      <c r="BQ35" s="57" t="s">
        <v>94</v>
      </c>
      <c r="BR35" s="58">
        <f>IFERROR(VLOOKUP($B35,'Trans Nomenclatura'!$A$4:$Y$200,25,0),0)</f>
        <v>1345.98</v>
      </c>
      <c r="BS35" s="131" t="e">
        <f>(#REF!-BR35)/ABS(BR35)</f>
        <v>#REF!</v>
      </c>
      <c r="BT35" s="114">
        <f t="shared" si="94"/>
        <v>3.015051062866092E-2</v>
      </c>
      <c r="BU35" s="71"/>
      <c r="BW35" s="155">
        <f t="shared" si="74"/>
        <v>1327.6510509278351</v>
      </c>
      <c r="BX35" s="156">
        <f t="shared" si="75"/>
        <v>2.9739934562291067E-2</v>
      </c>
      <c r="BZ35" s="70"/>
      <c r="CA35" s="57" t="s">
        <v>94</v>
      </c>
      <c r="CB35" s="190">
        <f t="shared" si="95"/>
        <v>16.609612055883257</v>
      </c>
      <c r="CC35" s="400">
        <f>IFERROR(VLOOKUP(CA35,'FCST Sales'!$A$3:$AG$180,Interprete_Date!$B$8,0),0)</f>
        <v>42164.68660472078</v>
      </c>
      <c r="CD35" s="400">
        <f t="shared" si="96"/>
        <v>295.15280623304545</v>
      </c>
      <c r="CE35" s="190">
        <f t="shared" si="97"/>
        <v>16.609612055883257</v>
      </c>
      <c r="CF35" s="190">
        <f>IFERROR(VLOOKUP($B35,U300_ACT!$B$2:$C$180,2,0),0)</f>
        <v>1</v>
      </c>
      <c r="CG35" s="190">
        <f t="shared" si="98"/>
        <v>-15.609612055883257</v>
      </c>
      <c r="CH35" s="65">
        <f t="shared" si="99"/>
        <v>6.0206102143474931E-2</v>
      </c>
      <c r="CI35" s="71"/>
      <c r="CK35" s="70"/>
      <c r="CL35" s="57" t="s">
        <v>94</v>
      </c>
      <c r="CM35" s="400">
        <f>IFERROR(VLOOKUP($CL35,TRASFDATI_ACT!$B$2:$E$200,2,0),0)</f>
        <v>16.39</v>
      </c>
      <c r="CN35" s="400">
        <f>IFERROR(VLOOKUP($B35,Smartphone_Sales!$B$2:$D$200,2,0),0)</f>
        <v>9303.77</v>
      </c>
      <c r="CO35" s="190">
        <f>IFERROR(VLOOKUP($B35,Smartphone_Sales!$B$2:$D$200,3,0),0)</f>
        <v>27</v>
      </c>
      <c r="CP35" s="278">
        <f t="shared" si="100"/>
        <v>1.7616514595696154E-3</v>
      </c>
      <c r="CQ35" s="65">
        <f t="shared" si="101"/>
        <v>1.7616514595696154E-3</v>
      </c>
      <c r="CR35" s="71"/>
      <c r="CT35" s="70"/>
      <c r="CU35" s="57" t="s">
        <v>94</v>
      </c>
      <c r="CV35" s="400">
        <f>IFERROR(VLOOKUP($CU35,iphone_ACT!$B$2:$F$180,2,0),0)</f>
        <v>5519.66</v>
      </c>
      <c r="CW35" s="400">
        <f>IFERROR(VLOOKUP($CU35,iphone_ACT!$B$2:$F$180,3,0),0)</f>
        <v>4904.1000000000004</v>
      </c>
      <c r="CX35" s="342">
        <f t="shared" si="102"/>
        <v>0.12551946330621305</v>
      </c>
      <c r="CY35" s="114">
        <f t="shared" si="103"/>
        <v>0.12551946330621305</v>
      </c>
      <c r="CZ35" s="190">
        <f>IFERROR(VLOOKUP($CU35,iphone_ACT!$B$2:$F$180,4,0),0)</f>
        <v>6</v>
      </c>
      <c r="DA35" s="190">
        <f>IFERROR(VLOOKUP($CU35,iphone_ACT!$B$2:$F$180,5,0),0)</f>
        <v>7</v>
      </c>
      <c r="DB35" s="342">
        <f t="shared" si="104"/>
        <v>-0.14285714285714285</v>
      </c>
      <c r="DC35" s="114">
        <f t="shared" si="105"/>
        <v>-0.14285714285714285</v>
      </c>
      <c r="DD35" s="71"/>
    </row>
    <row r="36" spans="1:108" ht="13.15" customHeight="1" outlineLevel="1">
      <c r="A36" s="70"/>
      <c r="B36" s="57" t="s">
        <v>109</v>
      </c>
      <c r="C36" s="59">
        <f>IFERROR(VLOOKUP($B36,'BDGT McAfee'!$AZ$6:$BD$190,4,0),0)</f>
        <v>307.56562199999996</v>
      </c>
      <c r="D36" s="59">
        <f t="shared" si="59"/>
        <v>9.921471677419353</v>
      </c>
      <c r="E36" s="56">
        <f>IFERROR(VLOOKUP($B36,'Trans Nomenclatura'!$A$4:$W$180,19,0),0)</f>
        <v>16</v>
      </c>
      <c r="F36" s="59">
        <f t="shared" si="60"/>
        <v>6.078528322580647</v>
      </c>
      <c r="G36" s="65">
        <f t="shared" si="61"/>
        <v>1.6126639797213751</v>
      </c>
      <c r="H36" s="71"/>
      <c r="K36" s="70"/>
      <c r="L36" s="57" t="s">
        <v>109</v>
      </c>
      <c r="M36" s="400">
        <f>IFERROR(VLOOKUP($B36,'BDGT Polizze MTD'!$A$3:$AG$175,Interprete_Date!$B$8,0),0)</f>
        <v>2512.3363462543507</v>
      </c>
      <c r="N36" s="400"/>
      <c r="O36" s="400">
        <f>IFERROR(VLOOKUP($B36,'Trans Nomenclatura'!$A$4:$W$180,11,0),0)</f>
        <v>1157.4854432989689</v>
      </c>
      <c r="P36" s="400">
        <f t="shared" si="78"/>
        <v>-1354.8509029553818</v>
      </c>
      <c r="Q36" s="65">
        <f t="shared" si="79"/>
        <v>0.46072073312343992</v>
      </c>
      <c r="R36" s="71"/>
      <c r="T36" s="70"/>
      <c r="U36" s="57" t="s">
        <v>109</v>
      </c>
      <c r="V36" s="59">
        <f>IFERROR(VLOOKUP($B36,'BDGT Office'!$C$3:$F$180,3,0),0)</f>
        <v>49.2</v>
      </c>
      <c r="W36" s="112">
        <f t="shared" si="63"/>
        <v>1.5870967741935484</v>
      </c>
      <c r="X36" s="56">
        <f>IFERROR(VLOOKUP($B36,'Trans Nomenclatura'!$A$4:$W$180,18,0),0)</f>
        <v>2</v>
      </c>
      <c r="Y36" s="59">
        <f t="shared" si="80"/>
        <v>0.41290322580645156</v>
      </c>
      <c r="Z36" s="65">
        <f t="shared" si="81"/>
        <v>1.2601626016260161</v>
      </c>
      <c r="AA36" s="71"/>
      <c r="AC36" s="70"/>
      <c r="AD36" s="57" t="s">
        <v>109</v>
      </c>
      <c r="AE36" s="59">
        <f>($AM36*Kerb_BRIEFING!$Z$5)/17.23</f>
        <v>27.682493645270728</v>
      </c>
      <c r="AF36" s="56">
        <f>IFERROR(VLOOKUP($AD36,'Trans Nomenclatura'!$A$1:$Y$200,17,0),0)</f>
        <v>16</v>
      </c>
      <c r="AG36" s="190">
        <f t="shared" si="82"/>
        <v>-11.682493645270728</v>
      </c>
      <c r="AH36" s="65">
        <f t="shared" si="83"/>
        <v>0.57798261258640027</v>
      </c>
      <c r="AI36" s="59">
        <f>IFERROR(_xlfn.NUMBERVALUE(VLOOKUP($AD36,'Trans Nomenclatura'!$A$1:$Y$200,14,0)),0)</f>
        <v>1</v>
      </c>
      <c r="AJ36" s="59">
        <f>IFERROR(_xlfn.NUMBERVALUE(VLOOKUP($AD36,'Trans Nomenclatura'!$A$1:$Y$200,16,0)),0)</f>
        <v>1</v>
      </c>
      <c r="AK36" s="59">
        <f>IFERROR(_xlfn.NUMBERVALUE(VLOOKUP($AD36,'Trans Nomenclatura'!$A$1:$Y$200,15,0)),0)</f>
        <v>2</v>
      </c>
      <c r="AL36" s="59">
        <f>IFERROR(_xlfn.NUMBERVALUE(VLOOKUP($AD36,'Trans Nomenclatura'!$A$1:$Y$200,20,0)),0)</f>
        <v>1</v>
      </c>
      <c r="AM36" s="400">
        <f>IFERROR(VLOOKUP($B36,'BDGT MW Services MTD'!$A$3:$AF$174,Interprete_Date!$B$8,0),0)</f>
        <v>733.79902385848413</v>
      </c>
      <c r="AN36" s="400">
        <f>IFERROR(VLOOKUP($B36,'Trans Nomenclatura'!$A$4:$W$180,13,0),0)</f>
        <v>329.53</v>
      </c>
      <c r="AO36" s="400">
        <f t="shared" si="84"/>
        <v>-404.26902385848416</v>
      </c>
      <c r="AP36" s="65">
        <f t="shared" si="85"/>
        <v>0.44907391436316635</v>
      </c>
      <c r="AQ36" s="71"/>
      <c r="AS36" s="70"/>
      <c r="AT36" s="57" t="s">
        <v>109</v>
      </c>
      <c r="AU36" s="399">
        <f>IFERROR(VLOOKUP($B36,'FCST Sales'!$A$3:$AF$180,Interprete_Date!$B$8,0),0)</f>
        <v>72075.629278733759</v>
      </c>
      <c r="AV36" s="400">
        <f>IFERROR(VLOOKUP($B36,'Trans Nomenclatura'!$A$4:$Y$200,3,0),0)</f>
        <v>60824.610000000022</v>
      </c>
      <c r="AW36" s="400">
        <f t="shared" si="86"/>
        <v>-11251.019278733736</v>
      </c>
      <c r="AX36" s="131" t="e">
        <f t="shared" si="87"/>
        <v>#VALUE!</v>
      </c>
      <c r="AY36" s="65">
        <f t="shared" si="88"/>
        <v>0.8438998120262905</v>
      </c>
      <c r="AZ36" s="400">
        <f>IFERROR(VLOOKUP($B36,'Trans Nomenclatura'!$A$4:$Y$200,4,0),0)</f>
        <v>40680.040000000008</v>
      </c>
      <c r="BA36" s="400">
        <f>IFERROR(VLOOKUP($B36,'Trans Nomenclatura'!$A$4:$Y$200,3,0),0)</f>
        <v>60824.610000000022</v>
      </c>
      <c r="BB36" s="400">
        <f t="shared" si="89"/>
        <v>20144.570000000014</v>
      </c>
      <c r="BC36" s="131">
        <f t="shared" si="90"/>
        <v>0.49519543245286901</v>
      </c>
      <c r="BD36" s="114">
        <f t="shared" si="72"/>
        <v>0.49519543245286901</v>
      </c>
      <c r="BE36" s="71"/>
      <c r="BG36" s="70"/>
      <c r="BH36" s="57" t="s">
        <v>109</v>
      </c>
      <c r="BI36" s="261">
        <f>IFERROR(VLOOKUP($B36,'Trans Nomenclatura'!$A$4:$Y$200,7,0),0)</f>
        <v>975</v>
      </c>
      <c r="BJ36" s="261">
        <f>IFERROR(VLOOKUP($B36,'Trans Nomenclatura'!$A$4:$Y$200,6,0),0)</f>
        <v>877</v>
      </c>
      <c r="BK36" s="116">
        <f t="shared" si="91"/>
        <v>-98</v>
      </c>
      <c r="BL36" s="131">
        <f t="shared" si="92"/>
        <v>-0.10051282051282051</v>
      </c>
      <c r="BM36" s="114">
        <f t="shared" si="93"/>
        <v>-0.10051282051282051</v>
      </c>
      <c r="BN36" s="71"/>
      <c r="BP36" s="70"/>
      <c r="BQ36" s="57" t="s">
        <v>109</v>
      </c>
      <c r="BR36" s="58">
        <f>IFERROR(VLOOKUP($B36,'Trans Nomenclatura'!$A$4:$Y$200,25,0),0)</f>
        <v>2006.49</v>
      </c>
      <c r="BS36" s="131" t="e">
        <f>(#REF!-BR36)/ABS(BR36)</f>
        <v>#REF!</v>
      </c>
      <c r="BT36" s="114">
        <f t="shared" si="94"/>
        <v>3.2988127667403035E-2</v>
      </c>
      <c r="BU36" s="71"/>
      <c r="BW36" s="155">
        <f t="shared" si="74"/>
        <v>2257.0966144329891</v>
      </c>
      <c r="BX36" s="156">
        <f t="shared" si="75"/>
        <v>3.7108279271054728E-2</v>
      </c>
      <c r="BZ36" s="70"/>
      <c r="CA36" s="57" t="s">
        <v>109</v>
      </c>
      <c r="CB36" s="190">
        <f t="shared" si="95"/>
        <v>28.392200616271037</v>
      </c>
      <c r="CC36" s="400">
        <f>IFERROR(VLOOKUP(CA36,'FCST Sales'!$A$3:$AG$180,Interprete_Date!$B$8,0),0)</f>
        <v>72075.629278733759</v>
      </c>
      <c r="CD36" s="400">
        <f t="shared" si="96"/>
        <v>504.52940495113631</v>
      </c>
      <c r="CE36" s="190">
        <f t="shared" si="97"/>
        <v>28.392200616271037</v>
      </c>
      <c r="CF36" s="190">
        <f>IFERROR(VLOOKUP($B36,U300_ACT!$B$2:$C$180,2,0),0)</f>
        <v>7</v>
      </c>
      <c r="CG36" s="190">
        <f t="shared" si="98"/>
        <v>-21.392200616271037</v>
      </c>
      <c r="CH36" s="65">
        <f t="shared" si="99"/>
        <v>0.24654658138715854</v>
      </c>
      <c r="CI36" s="71"/>
      <c r="CK36" s="70"/>
      <c r="CL36" s="57" t="s">
        <v>109</v>
      </c>
      <c r="CM36" s="400">
        <f>IFERROR(VLOOKUP($CL36,TRASFDATI_ACT!$B$2:$E$200,2,0),0)</f>
        <v>74.56</v>
      </c>
      <c r="CN36" s="400">
        <f>IFERROR(VLOOKUP($B36,Smartphone_Sales!$B$2:$D$200,2,0),0)</f>
        <v>24958.82</v>
      </c>
      <c r="CO36" s="190">
        <f>IFERROR(VLOOKUP($B36,Smartphone_Sales!$B$2:$D$200,3,0),0)</f>
        <v>61</v>
      </c>
      <c r="CP36" s="278">
        <f t="shared" si="100"/>
        <v>2.987320714681223E-3</v>
      </c>
      <c r="CQ36" s="65">
        <f t="shared" si="101"/>
        <v>2.987320714681223E-3</v>
      </c>
      <c r="CR36" s="71"/>
      <c r="CT36" s="70"/>
      <c r="CU36" s="57" t="s">
        <v>109</v>
      </c>
      <c r="CV36" s="400">
        <f>IFERROR(VLOOKUP($CU36,iphone_ACT!$B$2:$F$180,2,0),0)</f>
        <v>15092.15</v>
      </c>
      <c r="CW36" s="400">
        <f>IFERROR(VLOOKUP($CU36,iphone_ACT!$B$2:$F$180,3,0),0)</f>
        <v>13543.42</v>
      </c>
      <c r="CX36" s="342">
        <f t="shared" si="102"/>
        <v>0.1143529477783307</v>
      </c>
      <c r="CY36" s="114">
        <f t="shared" si="103"/>
        <v>0.1143529477783307</v>
      </c>
      <c r="CZ36" s="190">
        <f>IFERROR(VLOOKUP($CU36,iphone_ACT!$B$2:$F$180,4,0),0)</f>
        <v>19</v>
      </c>
      <c r="DA36" s="190">
        <f>IFERROR(VLOOKUP($CU36,iphone_ACT!$B$2:$F$180,5,0),0)</f>
        <v>17</v>
      </c>
      <c r="DB36" s="342">
        <f t="shared" si="104"/>
        <v>0.11764705882352941</v>
      </c>
      <c r="DC36" s="114">
        <f t="shared" si="105"/>
        <v>0.11764705882352941</v>
      </c>
      <c r="DD36" s="71"/>
    </row>
    <row r="37" spans="1:108" ht="13.15" customHeight="1" outlineLevel="1">
      <c r="A37" s="70"/>
      <c r="B37" s="57" t="s">
        <v>111</v>
      </c>
      <c r="C37" s="59">
        <f>IFERROR(VLOOKUP($B37,'BDGT McAfee'!$AZ$6:$BD$190,4,0),0)</f>
        <v>166.35200399999999</v>
      </c>
      <c r="D37" s="59">
        <f t="shared" si="59"/>
        <v>5.3661936774193544</v>
      </c>
      <c r="E37" s="56">
        <f>IFERROR(VLOOKUP($B37,'Trans Nomenclatura'!$A$4:$W$180,19,0),0)</f>
        <v>5</v>
      </c>
      <c r="F37" s="59">
        <f t="shared" si="60"/>
        <v>-0.36619367741935438</v>
      </c>
      <c r="G37" s="65">
        <f t="shared" si="61"/>
        <v>0.9317591388920089</v>
      </c>
      <c r="H37" s="71"/>
      <c r="K37" s="70"/>
      <c r="L37" s="57" t="s">
        <v>111</v>
      </c>
      <c r="M37" s="400">
        <f>IFERROR(VLOOKUP($B37,'BDGT Polizze MTD'!$A$3:$AG$175,Interprete_Date!$B$8,0),0)</f>
        <v>1302.1000713160786</v>
      </c>
      <c r="N37" s="400"/>
      <c r="O37" s="400">
        <f>IFERROR(VLOOKUP($B37,'Trans Nomenclatura'!$A$4:$W$180,11,0),0)</f>
        <v>569.81279999999992</v>
      </c>
      <c r="P37" s="400">
        <f t="shared" si="78"/>
        <v>-732.28727131607866</v>
      </c>
      <c r="Q37" s="65">
        <f t="shared" si="79"/>
        <v>0.43761060501599541</v>
      </c>
      <c r="R37" s="71"/>
      <c r="T37" s="70"/>
      <c r="U37" s="57" t="s">
        <v>111</v>
      </c>
      <c r="V37" s="59">
        <f>IFERROR(VLOOKUP($B37,'BDGT Office'!$C$3:$F$180,3,0),0)</f>
        <v>37.200000000000003</v>
      </c>
      <c r="W37" s="112">
        <f t="shared" si="63"/>
        <v>1.2000000000000002</v>
      </c>
      <c r="X37" s="56">
        <f>IFERROR(VLOOKUP($B37,'Trans Nomenclatura'!$A$4:$W$180,18,0),0)</f>
        <v>2</v>
      </c>
      <c r="Y37" s="59">
        <f t="shared" si="80"/>
        <v>0.79999999999999982</v>
      </c>
      <c r="Z37" s="65">
        <f t="shared" si="81"/>
        <v>1.6666666666666665</v>
      </c>
      <c r="AA37" s="71"/>
      <c r="AC37" s="70"/>
      <c r="AD37" s="57" t="s">
        <v>111</v>
      </c>
      <c r="AE37" s="59">
        <f>($AM37*Kerb_BRIEFING!$Z$5)/17.23</f>
        <v>14.29141992509334</v>
      </c>
      <c r="AF37" s="56">
        <f>IFERROR(VLOOKUP($AD37,'Trans Nomenclatura'!$A$1:$Y$200,17,0),0)</f>
        <v>8</v>
      </c>
      <c r="AG37" s="190">
        <f t="shared" si="82"/>
        <v>-6.29141992509334</v>
      </c>
      <c r="AH37" s="65">
        <f t="shared" si="83"/>
        <v>0.55977642822973384</v>
      </c>
      <c r="AI37" s="59">
        <f>IFERROR(_xlfn.NUMBERVALUE(VLOOKUP($AD37,'Trans Nomenclatura'!$A$1:$Y$200,14,0)),0)</f>
        <v>1</v>
      </c>
      <c r="AJ37" s="59">
        <f>IFERROR(_xlfn.NUMBERVALUE(VLOOKUP($AD37,'Trans Nomenclatura'!$A$1:$Y$200,16,0)),0)</f>
        <v>1</v>
      </c>
      <c r="AK37" s="59">
        <f>IFERROR(_xlfn.NUMBERVALUE(VLOOKUP($AD37,'Trans Nomenclatura'!$A$1:$Y$200,15,0)),0)</f>
        <v>2</v>
      </c>
      <c r="AL37" s="59">
        <f>IFERROR(_xlfn.NUMBERVALUE(VLOOKUP($AD37,'Trans Nomenclatura'!$A$1:$Y$200,20,0)),0)</f>
        <v>2</v>
      </c>
      <c r="AM37" s="400">
        <f>IFERROR(VLOOKUP($B37,'BDGT MW Services MTD'!$A$3:$AF$174,Interprete_Date!$B$8,0),0)</f>
        <v>378.8325620143973</v>
      </c>
      <c r="AN37" s="400">
        <f>IFERROR(VLOOKUP($B37,'Trans Nomenclatura'!$A$4:$W$180,13,0),0)</f>
        <v>227.32000000000011</v>
      </c>
      <c r="AO37" s="400">
        <f t="shared" si="84"/>
        <v>-151.51256201439719</v>
      </c>
      <c r="AP37" s="65">
        <f t="shared" si="85"/>
        <v>0.60005401539733783</v>
      </c>
      <c r="AQ37" s="71"/>
      <c r="AS37" s="70"/>
      <c r="AT37" s="57" t="s">
        <v>111</v>
      </c>
      <c r="AU37" s="399">
        <f>IFERROR(VLOOKUP($B37,'FCST Sales'!$A$3:$AF$180,Interprete_Date!$B$8,0),0)</f>
        <v>35701.471729805169</v>
      </c>
      <c r="AV37" s="400">
        <f>IFERROR(VLOOKUP($B37,'Trans Nomenclatura'!$A$4:$Y$200,3,0),0)</f>
        <v>29915.439999999991</v>
      </c>
      <c r="AW37" s="400">
        <f t="shared" si="86"/>
        <v>-5786.0317298051777</v>
      </c>
      <c r="AX37" s="131" t="e">
        <f t="shared" si="87"/>
        <v>#VALUE!</v>
      </c>
      <c r="AY37" s="65">
        <f t="shared" si="88"/>
        <v>0.8379329632796414</v>
      </c>
      <c r="AZ37" s="400">
        <f>IFERROR(VLOOKUP($B37,'Trans Nomenclatura'!$A$4:$Y$200,4,0),0)</f>
        <v>27922.400000000001</v>
      </c>
      <c r="BA37" s="400">
        <f>IFERROR(VLOOKUP($B37,'Trans Nomenclatura'!$A$4:$Y$200,3,0),0)</f>
        <v>29915.439999999991</v>
      </c>
      <c r="BB37" s="400">
        <f t="shared" si="89"/>
        <v>1993.03999999999</v>
      </c>
      <c r="BC37" s="131">
        <f t="shared" si="90"/>
        <v>7.1377818525627801E-2</v>
      </c>
      <c r="BD37" s="114">
        <f t="shared" si="72"/>
        <v>7.1377818525627801E-2</v>
      </c>
      <c r="BE37" s="71"/>
      <c r="BG37" s="70"/>
      <c r="BH37" s="57" t="s">
        <v>111</v>
      </c>
      <c r="BI37" s="261">
        <f>IFERROR(VLOOKUP($B37,'Trans Nomenclatura'!$A$4:$Y$200,7,0),0)</f>
        <v>1095</v>
      </c>
      <c r="BJ37" s="261">
        <f>IFERROR(VLOOKUP($B37,'Trans Nomenclatura'!$A$4:$Y$200,6,0),0)</f>
        <v>1128</v>
      </c>
      <c r="BK37" s="116">
        <f t="shared" si="91"/>
        <v>33</v>
      </c>
      <c r="BL37" s="131">
        <f t="shared" si="92"/>
        <v>3.0136986301369864E-2</v>
      </c>
      <c r="BM37" s="114">
        <f t="shared" si="93"/>
        <v>3.0136986301369864E-2</v>
      </c>
      <c r="BN37" s="71"/>
      <c r="BP37" s="70"/>
      <c r="BQ37" s="57" t="s">
        <v>111</v>
      </c>
      <c r="BR37" s="58">
        <f>IFERROR(VLOOKUP($B37,'Trans Nomenclatura'!$A$4:$Y$200,25,0),0)</f>
        <v>758.57</v>
      </c>
      <c r="BS37" s="131" t="e">
        <f>(#REF!-BR37)/ABS(BR37)</f>
        <v>#REF!</v>
      </c>
      <c r="BT37" s="114">
        <f t="shared" si="94"/>
        <v>2.5357139991923912E-2</v>
      </c>
      <c r="BU37" s="71"/>
      <c r="BW37" s="155">
        <f t="shared" si="74"/>
        <v>1111.1349599999999</v>
      </c>
      <c r="BX37" s="156">
        <f t="shared" si="75"/>
        <v>3.7142524395429255E-2</v>
      </c>
      <c r="BZ37" s="70"/>
      <c r="CA37" s="57" t="s">
        <v>111</v>
      </c>
      <c r="CB37" s="190">
        <f t="shared" si="95"/>
        <v>14.063607321814079</v>
      </c>
      <c r="CC37" s="400">
        <f>IFERROR(VLOOKUP(CA37,'FCST Sales'!$A$3:$AG$180,Interprete_Date!$B$8,0),0)</f>
        <v>35701.471729805169</v>
      </c>
      <c r="CD37" s="400">
        <f t="shared" si="96"/>
        <v>249.91030210863619</v>
      </c>
      <c r="CE37" s="190">
        <f t="shared" si="97"/>
        <v>14.063607321814079</v>
      </c>
      <c r="CF37" s="190">
        <f>IFERROR(VLOOKUP($B37,U300_ACT!$B$2:$C$180,2,0),0)</f>
        <v>5</v>
      </c>
      <c r="CG37" s="190">
        <f t="shared" si="98"/>
        <v>-9.0636073218140787</v>
      </c>
      <c r="CH37" s="65">
        <f t="shared" si="99"/>
        <v>0.35552756028991894</v>
      </c>
      <c r="CI37" s="71"/>
      <c r="CK37" s="70"/>
      <c r="CL37" s="57" t="s">
        <v>111</v>
      </c>
      <c r="CM37" s="400">
        <f>IFERROR(VLOOKUP($CL37,TRASFDATI_ACT!$B$2:$E$200,2,0),0)</f>
        <v>0</v>
      </c>
      <c r="CN37" s="400">
        <f>IFERROR(VLOOKUP($B37,Smartphone_Sales!$B$2:$D$200,2,0),0)</f>
        <v>10799.97</v>
      </c>
      <c r="CO37" s="190">
        <f>IFERROR(VLOOKUP($B37,Smartphone_Sales!$B$2:$D$200,3,0),0)</f>
        <v>27</v>
      </c>
      <c r="CP37" s="278">
        <f t="shared" si="100"/>
        <v>0</v>
      </c>
      <c r="CQ37" s="65">
        <f t="shared" si="101"/>
        <v>0</v>
      </c>
      <c r="CR37" s="71"/>
      <c r="CT37" s="70"/>
      <c r="CU37" s="57" t="s">
        <v>111</v>
      </c>
      <c r="CV37" s="400">
        <f>IFERROR(VLOOKUP($CU37,iphone_ACT!$B$2:$F$180,2,0),0)</f>
        <v>3275.4</v>
      </c>
      <c r="CW37" s="400">
        <f>IFERROR(VLOOKUP($CU37,iphone_ACT!$B$2:$F$180,3,0),0)</f>
        <v>5346.72</v>
      </c>
      <c r="CX37" s="342">
        <f t="shared" si="102"/>
        <v>-0.38740012568453186</v>
      </c>
      <c r="CY37" s="114">
        <f t="shared" si="103"/>
        <v>-0.38740012568453186</v>
      </c>
      <c r="CZ37" s="190">
        <f>IFERROR(VLOOKUP($CU37,iphone_ACT!$B$2:$F$180,4,0),0)</f>
        <v>4</v>
      </c>
      <c r="DA37" s="190">
        <f>IFERROR(VLOOKUP($CU37,iphone_ACT!$B$2:$F$180,5,0),0)</f>
        <v>7</v>
      </c>
      <c r="DB37" s="342">
        <f t="shared" si="104"/>
        <v>-0.42857142857142855</v>
      </c>
      <c r="DC37" s="114">
        <f t="shared" si="105"/>
        <v>-0.42857142857142855</v>
      </c>
      <c r="DD37" s="71"/>
    </row>
    <row r="38" spans="1:108" ht="13.15" customHeight="1" outlineLevel="1">
      <c r="A38" s="70"/>
      <c r="B38" s="57" t="s">
        <v>128</v>
      </c>
      <c r="C38" s="59">
        <f>IFERROR(VLOOKUP($B38,'BDGT McAfee'!$AZ$6:$BD$190,4,0),0)</f>
        <v>213.760638</v>
      </c>
      <c r="D38" s="59">
        <f t="shared" si="59"/>
        <v>6.8955044516129034</v>
      </c>
      <c r="E38" s="56">
        <f>IFERROR(VLOOKUP($B38,'Trans Nomenclatura'!$A$4:$W$180,19,0),0)</f>
        <v>1</v>
      </c>
      <c r="F38" s="59">
        <f t="shared" si="60"/>
        <v>-5.8955044516129034</v>
      </c>
      <c r="G38" s="65">
        <f t="shared" si="61"/>
        <v>0.14502202224901667</v>
      </c>
      <c r="H38" s="71"/>
      <c r="K38" s="70"/>
      <c r="L38" s="57" t="s">
        <v>128</v>
      </c>
      <c r="M38" s="400">
        <f>IFERROR(VLOOKUP($B38,'BDGT Polizze MTD'!$A$3:$AG$175,Interprete_Date!$B$8,0),0)</f>
        <v>1712.9834328984944</v>
      </c>
      <c r="N38" s="400"/>
      <c r="O38" s="400">
        <f>IFERROR(VLOOKUP($B38,'Trans Nomenclatura'!$A$4:$W$180,11,0),0)</f>
        <v>1368.716388519588</v>
      </c>
      <c r="P38" s="400">
        <f t="shared" si="78"/>
        <v>-344.26704437890635</v>
      </c>
      <c r="Q38" s="65">
        <f t="shared" ref="Q38" si="106">IFERROR(O38/M38,0)</f>
        <v>0.79902488385635984</v>
      </c>
      <c r="R38" s="71"/>
      <c r="T38" s="70"/>
      <c r="U38" s="57" t="s">
        <v>128</v>
      </c>
      <c r="V38" s="59">
        <f>IFERROR(VLOOKUP($B38,'BDGT Office'!$C$3:$F$180,3,0),0)</f>
        <v>42</v>
      </c>
      <c r="W38" s="112">
        <f t="shared" si="63"/>
        <v>1.3548387096774193</v>
      </c>
      <c r="X38" s="56">
        <f>IFERROR(VLOOKUP($B38,'Trans Nomenclatura'!$A$4:$W$180,18,0),0)</f>
        <v>1</v>
      </c>
      <c r="Y38" s="59">
        <f t="shared" ref="Y38" si="107">X38-W38</f>
        <v>-0.35483870967741926</v>
      </c>
      <c r="Z38" s="65">
        <f t="shared" ref="Z38" si="108">IFERROR(X38/W38,0)</f>
        <v>0.73809523809523814</v>
      </c>
      <c r="AA38" s="71"/>
      <c r="AC38" s="70"/>
      <c r="AD38" s="57" t="s">
        <v>128</v>
      </c>
      <c r="AE38" s="59">
        <f>($AM38*Kerb_BRIEFING!$Z$5)/17.23</f>
        <v>15.505555792588886</v>
      </c>
      <c r="AF38" s="56">
        <f>IFERROR(VLOOKUP($AD38,'Trans Nomenclatura'!$A$1:$Y$200,17,0),0)</f>
        <v>14</v>
      </c>
      <c r="AG38" s="190">
        <f t="shared" si="82"/>
        <v>-1.5055557925888863</v>
      </c>
      <c r="AH38" s="65">
        <f t="shared" si="83"/>
        <v>0.90290217179390053</v>
      </c>
      <c r="AI38" s="59">
        <f>IFERROR(_xlfn.NUMBERVALUE(VLOOKUP($AD38,'Trans Nomenclatura'!$A$1:$Y$200,14,0)),0)</f>
        <v>0</v>
      </c>
      <c r="AJ38" s="59">
        <f>IFERROR(_xlfn.NUMBERVALUE(VLOOKUP($AD38,'Trans Nomenclatura'!$A$1:$Y$200,16,0)),0)</f>
        <v>1</v>
      </c>
      <c r="AK38" s="59">
        <f>IFERROR(_xlfn.NUMBERVALUE(VLOOKUP($AD38,'Trans Nomenclatura'!$A$1:$Y$200,15,0)),0)</f>
        <v>2</v>
      </c>
      <c r="AL38" s="59">
        <f>IFERROR(_xlfn.NUMBERVALUE(VLOOKUP($AD38,'Trans Nomenclatura'!$A$1:$Y$200,20,0)),0)</f>
        <v>0</v>
      </c>
      <c r="AM38" s="400">
        <f>IFERROR(VLOOKUP($B38,'BDGT MW Services MTD'!$A$3:$AF$174,Interprete_Date!$B$8,0),0)</f>
        <v>411.01650200970232</v>
      </c>
      <c r="AN38" s="400">
        <f>IFERROR(VLOOKUP($B38,'Trans Nomenclatura'!$A$4:$W$180,13,0),0)</f>
        <v>253.42</v>
      </c>
      <c r="AO38" s="400">
        <f t="shared" ref="AO38" si="109">AN38-AM38</f>
        <v>-157.59650200970233</v>
      </c>
      <c r="AP38" s="65">
        <f t="shared" ref="AP38" si="110">IFERROR(AN38/AM38,0)</f>
        <v>0.61656891818425785</v>
      </c>
      <c r="AQ38" s="71"/>
      <c r="AS38" s="70"/>
      <c r="AT38" s="57" t="s">
        <v>128</v>
      </c>
      <c r="AU38" s="399">
        <f>IFERROR(VLOOKUP($B38,'FCST Sales'!$A$3:$AF$180,Interprete_Date!$B$8,0),0)</f>
        <v>41233.121943959297</v>
      </c>
      <c r="AV38" s="400">
        <f>IFERROR(VLOOKUP($B38,'Trans Nomenclatura'!$A$4:$Y$200,3,0),0)</f>
        <v>42250.49</v>
      </c>
      <c r="AW38" s="400">
        <f t="shared" ref="AW38" si="111">AV38-AU38</f>
        <v>1017.368056040701</v>
      </c>
      <c r="AX38" s="131" t="e">
        <f t="shared" ref="AX38" si="112">(AU38-AT38)/ABS(AT38)</f>
        <v>#VALUE!</v>
      </c>
      <c r="AY38" s="65">
        <f t="shared" ref="AY38" si="113">IFERROR((BA38/AU38),0)</f>
        <v>1.0246735635837476</v>
      </c>
      <c r="AZ38" s="400">
        <f>IFERROR(VLOOKUP($B38,'Trans Nomenclatura'!$A$4:$Y$200,4,0),0)</f>
        <v>30088.78</v>
      </c>
      <c r="BA38" s="400">
        <f>IFERROR(VLOOKUP($B38,'Trans Nomenclatura'!$A$4:$Y$200,3,0),0)</f>
        <v>42250.49</v>
      </c>
      <c r="BB38" s="400">
        <f t="shared" ref="BB38" si="114">BA38-AZ38</f>
        <v>12161.71</v>
      </c>
      <c r="BC38" s="131">
        <f t="shared" ref="BC38" si="115">(BA38-AZ38)/ABS(AZ38)</f>
        <v>0.40419418799964635</v>
      </c>
      <c r="BD38" s="114">
        <f t="shared" ref="BD38" si="116">IFERROR(BC38,0)</f>
        <v>0.40419418799964635</v>
      </c>
      <c r="BE38" s="71"/>
      <c r="BG38" s="70"/>
      <c r="BH38" s="57" t="s">
        <v>128</v>
      </c>
      <c r="BI38" s="261">
        <f>IFERROR(VLOOKUP($B38,'Trans Nomenclatura'!$A$4:$Y$200,7,0),0)</f>
        <v>600</v>
      </c>
      <c r="BJ38" s="261">
        <f>IFERROR(VLOOKUP($B38,'Trans Nomenclatura'!$A$4:$Y$200,6,0),0)</f>
        <v>596</v>
      </c>
      <c r="BK38" s="116">
        <f t="shared" ref="BK38" si="117">BJ38-BI38</f>
        <v>-4</v>
      </c>
      <c r="BL38" s="131">
        <f t="shared" ref="BL38" si="118">(BJ38-BI38)/ABS(BI38)</f>
        <v>-6.6666666666666671E-3</v>
      </c>
      <c r="BM38" s="114">
        <f t="shared" ref="BM38" si="119">IFERROR(BL38,0)</f>
        <v>-6.6666666666666671E-3</v>
      </c>
      <c r="BN38" s="71"/>
      <c r="BP38" s="70"/>
      <c r="BQ38" s="57" t="s">
        <v>128</v>
      </c>
      <c r="BR38" s="58">
        <f>IFERROR(VLOOKUP($B38,'Trans Nomenclatura'!$A$4:$Y$200,25,0),0)</f>
        <v>730.95000000000039</v>
      </c>
      <c r="BS38" s="131" t="e">
        <f>(#REF!-BR38)/ABS(BR38)</f>
        <v>#REF!</v>
      </c>
      <c r="BT38" s="114">
        <f t="shared" si="94"/>
        <v>1.7300391072387573E-2</v>
      </c>
      <c r="BU38" s="71"/>
      <c r="BW38" s="155">
        <f t="shared" si="74"/>
        <v>2668.9969576131966</v>
      </c>
      <c r="BX38" s="156">
        <f t="shared" si="75"/>
        <v>6.3170792992298941E-2</v>
      </c>
      <c r="BZ38" s="70"/>
      <c r="CA38" s="57" t="s">
        <v>128</v>
      </c>
      <c r="CB38" s="190">
        <f t="shared" ref="CB38" si="120">CE38</f>
        <v>16.24264792390068</v>
      </c>
      <c r="CC38" s="400">
        <f>IFERROR(VLOOKUP(CA38,'FCST Sales'!$A$3:$AG$180,Interprete_Date!$B$8,0),0)</f>
        <v>41233.121943959297</v>
      </c>
      <c r="CD38" s="400">
        <f t="shared" ref="CD38" si="121">IFERROR(CC38*$CD$3,0)</f>
        <v>288.63185360771507</v>
      </c>
      <c r="CE38" s="190">
        <f t="shared" ref="CE38" si="122">IFERROR(CD38/$CE$3,0)</f>
        <v>16.24264792390068</v>
      </c>
      <c r="CF38" s="190">
        <f>IFERROR(VLOOKUP($B38,U300_ACT!$B$2:$C$180,2,0),0)</f>
        <v>4</v>
      </c>
      <c r="CG38" s="190">
        <f t="shared" ref="CG38" si="123">IFERROR(CF38-CB38,0)</f>
        <v>-12.24264792390068</v>
      </c>
      <c r="CH38" s="65">
        <f t="shared" ref="CH38" si="124">IFERROR(CF38/CB38,0)</f>
        <v>0.24626526529052523</v>
      </c>
      <c r="CI38" s="71"/>
      <c r="CK38" s="70"/>
      <c r="CL38" s="57" t="s">
        <v>128</v>
      </c>
      <c r="CM38" s="400">
        <f>IFERROR(VLOOKUP($CL38,TRASFDATI_ACT!$B$2:$E$200,2,0),0)</f>
        <v>8.6</v>
      </c>
      <c r="CN38" s="400">
        <f>IFERROR(VLOOKUP($B38,Smartphone_Sales!$B$2:$D$200,2,0),0)</f>
        <v>9223.8799999999992</v>
      </c>
      <c r="CO38" s="190">
        <f>IFERROR(VLOOKUP($B38,Smartphone_Sales!$B$2:$D$200,3,0),0)</f>
        <v>37</v>
      </c>
      <c r="CP38" s="278">
        <f t="shared" ref="CP38" si="125">IFERROR(CM38/CN38,0)</f>
        <v>9.3236251989401429E-4</v>
      </c>
      <c r="CQ38" s="65">
        <f t="shared" si="101"/>
        <v>9.3236251989401429E-4</v>
      </c>
      <c r="CR38" s="71"/>
      <c r="CT38" s="70"/>
      <c r="CU38" s="57" t="s">
        <v>128</v>
      </c>
      <c r="CV38" s="400">
        <f>IFERROR(VLOOKUP($CU38,iphone_ACT!$B$2:$F$180,2,0),0)</f>
        <v>3045.48</v>
      </c>
      <c r="CW38" s="400">
        <f>IFERROR(VLOOKUP($CU38,iphone_ACT!$B$2:$F$180,3,0),0)</f>
        <v>10848.35</v>
      </c>
      <c r="CX38" s="342">
        <f t="shared" ref="CX38" si="126">IFERROR((CV38-CW38)/ABS(CW38),0)</f>
        <v>-0.71926790710107991</v>
      </c>
      <c r="CY38" s="114">
        <f t="shared" ref="CY38" si="127">IFERROR(CX38,0)</f>
        <v>-0.71926790710107991</v>
      </c>
      <c r="CZ38" s="190">
        <f>IFERROR(VLOOKUP($CU38,iphone_ACT!$B$2:$F$180,4,0),0)</f>
        <v>5</v>
      </c>
      <c r="DA38" s="190">
        <f>IFERROR(VLOOKUP($CU38,iphone_ACT!$B$2:$F$180,5,0),0)</f>
        <v>15</v>
      </c>
      <c r="DB38" s="342">
        <f t="shared" ref="DB38" si="128">IFERROR((CZ38-DA38)/ABS(DA38),0)</f>
        <v>-0.66666666666666663</v>
      </c>
      <c r="DC38" s="114">
        <f t="shared" ref="DC38" si="129">IFERROR(DB38,0)</f>
        <v>-0.66666666666666663</v>
      </c>
      <c r="DD38" s="71"/>
    </row>
    <row r="39" spans="1:108" ht="13.15" customHeight="1" outlineLevel="1">
      <c r="A39" s="70"/>
      <c r="B39" s="57" t="s">
        <v>129</v>
      </c>
      <c r="C39" s="59">
        <f>IFERROR(VLOOKUP($B39,'BDGT McAfee'!$AZ$6:$BD$190,4,0),0)</f>
        <v>139.05000000000001</v>
      </c>
      <c r="D39" s="59">
        <f t="shared" si="59"/>
        <v>4.4854838709677427</v>
      </c>
      <c r="E39" s="56">
        <f>IFERROR(VLOOKUP($B39,'Trans Nomenclatura'!$A$4:$W$180,19,0),0)</f>
        <v>0</v>
      </c>
      <c r="F39" s="59">
        <f t="shared" si="60"/>
        <v>-4.4854838709677427</v>
      </c>
      <c r="G39" s="65">
        <f t="shared" si="61"/>
        <v>0</v>
      </c>
      <c r="H39" s="71"/>
      <c r="K39" s="70"/>
      <c r="L39" s="57" t="s">
        <v>129</v>
      </c>
      <c r="M39" s="400">
        <f>IFERROR(VLOOKUP($B39,'BDGT Polizze MTD'!$A$3:$AG$175,Interprete_Date!$B$8,0),0)</f>
        <v>883.45596901333681</v>
      </c>
      <c r="N39" s="400"/>
      <c r="O39" s="400">
        <f>IFERROR(VLOOKUP($B39,'Trans Nomenclatura'!$A$4:$W$180,11,0),0)</f>
        <v>305.33337046672909</v>
      </c>
      <c r="P39" s="400">
        <f t="shared" si="78"/>
        <v>-578.12259854660772</v>
      </c>
      <c r="Q39" s="65">
        <f t="shared" si="79"/>
        <v>0.34561243703829653</v>
      </c>
      <c r="R39" s="71"/>
      <c r="T39" s="70"/>
      <c r="U39" s="57" t="s">
        <v>129</v>
      </c>
      <c r="V39" s="59">
        <f>IFERROR(VLOOKUP($B39,'BDGT Office'!$C$3:$F$180,3,0),0)</f>
        <v>8.4</v>
      </c>
      <c r="W39" s="112">
        <f t="shared" si="63"/>
        <v>0.2709677419354839</v>
      </c>
      <c r="X39" s="56">
        <f>IFERROR(VLOOKUP($B39,'Trans Nomenclatura'!$A$4:$W$180,18,0),0)</f>
        <v>0</v>
      </c>
      <c r="Y39" s="59">
        <f t="shared" si="80"/>
        <v>-0.2709677419354839</v>
      </c>
      <c r="Z39" s="65">
        <f t="shared" si="81"/>
        <v>0</v>
      </c>
      <c r="AA39" s="71"/>
      <c r="AC39" s="70"/>
      <c r="AD39" s="57" t="s">
        <v>129</v>
      </c>
      <c r="AE39" s="59">
        <f>($AM39*Kerb_BRIEFING!$Z$5)/17.23</f>
        <v>9.4734644114694504</v>
      </c>
      <c r="AF39" s="56">
        <f>IFERROR(VLOOKUP($AD39,'Trans Nomenclatura'!$A$1:$Y$200,17,0),0)</f>
        <v>5</v>
      </c>
      <c r="AG39" s="190">
        <f t="shared" si="82"/>
        <v>-4.4734644114694504</v>
      </c>
      <c r="AH39" s="65">
        <f t="shared" si="83"/>
        <v>0.52779002304020251</v>
      </c>
      <c r="AI39" s="59">
        <f>IFERROR(_xlfn.NUMBERVALUE(VLOOKUP($AD39,'Trans Nomenclatura'!$A$1:$Y$200,14,0)),0)</f>
        <v>0</v>
      </c>
      <c r="AJ39" s="59">
        <f>IFERROR(_xlfn.NUMBERVALUE(VLOOKUP($AD39,'Trans Nomenclatura'!$A$1:$Y$200,16,0)),0)</f>
        <v>1</v>
      </c>
      <c r="AK39" s="59">
        <f>IFERROR(_xlfn.NUMBERVALUE(VLOOKUP($AD39,'Trans Nomenclatura'!$A$1:$Y$200,15,0)),0)</f>
        <v>2</v>
      </c>
      <c r="AL39" s="59">
        <f>IFERROR(_xlfn.NUMBERVALUE(VLOOKUP($AD39,'Trans Nomenclatura'!$A$1:$Y$200,20,0)),0)</f>
        <v>0</v>
      </c>
      <c r="AM39" s="400">
        <f>IFERROR(VLOOKUP($B39,'BDGT MW Services MTD'!$A$3:$AF$174,Interprete_Date!$B$8,0),0)</f>
        <v>251.11967970710555</v>
      </c>
      <c r="AN39" s="400">
        <f>IFERROR(VLOOKUP($B39,'Trans Nomenclatura'!$A$4:$W$180,13,0),0)</f>
        <v>103.52</v>
      </c>
      <c r="AO39" s="400">
        <f t="shared" si="84"/>
        <v>-147.59967970710557</v>
      </c>
      <c r="AP39" s="65">
        <f t="shared" si="85"/>
        <v>0.41223372107172551</v>
      </c>
      <c r="AQ39" s="71"/>
      <c r="AS39" s="70"/>
      <c r="AT39" s="57" t="s">
        <v>129</v>
      </c>
      <c r="AU39" s="399">
        <f>IFERROR(VLOOKUP($B39,'FCST Sales'!$A$3:$AF$180,Interprete_Date!$B$8,0),0)</f>
        <v>25032.540681893643</v>
      </c>
      <c r="AV39" s="400">
        <f>IFERROR(VLOOKUP($B39,'Trans Nomenclatura'!$A$4:$Y$200,3,0),0)</f>
        <v>9115.8000000000011</v>
      </c>
      <c r="AW39" s="400">
        <f t="shared" si="86"/>
        <v>-15916.740681893642</v>
      </c>
      <c r="AX39" s="131" t="e">
        <f t="shared" si="87"/>
        <v>#VALUE!</v>
      </c>
      <c r="AY39" s="65">
        <f t="shared" si="88"/>
        <v>0.36415800201190029</v>
      </c>
      <c r="AZ39" s="400">
        <f>IFERROR(VLOOKUP($B39,'Trans Nomenclatura'!$A$4:$Y$200,4,0),0)</f>
        <v>0</v>
      </c>
      <c r="BA39" s="400">
        <f>IFERROR(VLOOKUP($B39,'Trans Nomenclatura'!$A$4:$Y$200,3,0),0)</f>
        <v>9115.8000000000011</v>
      </c>
      <c r="BB39" s="400">
        <f t="shared" si="89"/>
        <v>9115.8000000000011</v>
      </c>
      <c r="BC39" s="131" t="e">
        <f t="shared" si="90"/>
        <v>#DIV/0!</v>
      </c>
      <c r="BD39" s="114">
        <f t="shared" si="72"/>
        <v>0</v>
      </c>
      <c r="BE39" s="71"/>
      <c r="BG39" s="70"/>
      <c r="BH39" s="57" t="s">
        <v>129</v>
      </c>
      <c r="BI39" s="261">
        <f>IFERROR(VLOOKUP($B39,'Trans Nomenclatura'!$A$4:$Y$200,7,0),0)</f>
        <v>0</v>
      </c>
      <c r="BJ39" s="261">
        <f>IFERROR(VLOOKUP($B39,'Trans Nomenclatura'!$A$4:$Y$200,6,0),0)</f>
        <v>568</v>
      </c>
      <c r="BK39" s="116">
        <f t="shared" si="91"/>
        <v>568</v>
      </c>
      <c r="BL39" s="131" t="e">
        <f t="shared" si="92"/>
        <v>#DIV/0!</v>
      </c>
      <c r="BM39" s="114">
        <f t="shared" si="93"/>
        <v>0</v>
      </c>
      <c r="BN39" s="71"/>
      <c r="BP39" s="70"/>
      <c r="BQ39" s="57" t="s">
        <v>129</v>
      </c>
      <c r="BR39" s="58">
        <f>IFERROR(VLOOKUP($B39,'Trans Nomenclatura'!$A$4:$Y$200,25,0),0)</f>
        <v>183.52</v>
      </c>
      <c r="BS39" s="131" t="e">
        <f>(#REF!-BR39)/ABS(BR39)</f>
        <v>#REF!</v>
      </c>
      <c r="BT39" s="114">
        <f t="shared" si="94"/>
        <v>2.0132078369424513E-2</v>
      </c>
      <c r="BU39" s="71"/>
      <c r="BW39" s="155">
        <f t="shared" si="74"/>
        <v>595.40007241012177</v>
      </c>
      <c r="BX39" s="156">
        <f t="shared" si="75"/>
        <v>6.5315175015919796E-2</v>
      </c>
      <c r="BZ39" s="70"/>
      <c r="CA39" s="57" t="s">
        <v>129</v>
      </c>
      <c r="CB39" s="190">
        <f t="shared" si="95"/>
        <v>9.8608770271950199</v>
      </c>
      <c r="CC39" s="400">
        <f>IFERROR(VLOOKUP(CA39,'FCST Sales'!$A$3:$AG$180,Interprete_Date!$B$8,0),0)</f>
        <v>25032.540681893643</v>
      </c>
      <c r="CD39" s="400">
        <f t="shared" si="96"/>
        <v>175.22778477325551</v>
      </c>
      <c r="CE39" s="190">
        <f t="shared" si="97"/>
        <v>9.8608770271950199</v>
      </c>
      <c r="CF39" s="190">
        <f>IFERROR(VLOOKUP($B39,U300_ACT!$B$2:$C$180,2,0),0)</f>
        <v>3</v>
      </c>
      <c r="CG39" s="190">
        <f t="shared" si="98"/>
        <v>-6.8608770271950199</v>
      </c>
      <c r="CH39" s="65">
        <f t="shared" si="99"/>
        <v>0.30423257401206699</v>
      </c>
      <c r="CI39" s="71"/>
      <c r="CK39" s="70"/>
      <c r="CL39" s="57" t="s">
        <v>129</v>
      </c>
      <c r="CM39" s="400">
        <f>IFERROR(VLOOKUP($CL39,TRASFDATI_ACT!$B$2:$E$200,2,0),0)</f>
        <v>29.85</v>
      </c>
      <c r="CN39" s="400">
        <f>IFERROR(VLOOKUP($B39,Smartphone_Sales!$B$2:$D$200,2,0),0)</f>
        <v>4678.25</v>
      </c>
      <c r="CO39" s="190">
        <f>IFERROR(VLOOKUP($B39,Smartphone_Sales!$B$2:$D$200,3,0),0)</f>
        <v>15</v>
      </c>
      <c r="CP39" s="278">
        <f t="shared" si="100"/>
        <v>6.3805910329717309E-3</v>
      </c>
      <c r="CQ39" s="65">
        <f t="shared" si="101"/>
        <v>6.3805910329717309E-3</v>
      </c>
      <c r="CR39" s="71"/>
      <c r="CT39" s="70"/>
      <c r="CU39" s="57" t="s">
        <v>129</v>
      </c>
      <c r="CV39" s="400">
        <f>IFERROR(VLOOKUP($CU39,iphone_ACT!$B$2:$F$180,2,0),0)</f>
        <v>1720.07</v>
      </c>
      <c r="CW39" s="400">
        <f>IFERROR(VLOOKUP($CU39,iphone_ACT!$B$2:$F$180,3,0),0)</f>
        <v>0</v>
      </c>
      <c r="CX39" s="342">
        <f t="shared" si="102"/>
        <v>0</v>
      </c>
      <c r="CY39" s="114">
        <f t="shared" si="103"/>
        <v>0</v>
      </c>
      <c r="CZ39" s="190">
        <f>IFERROR(VLOOKUP($CU39,iphone_ACT!$B$2:$F$180,4,0),0)</f>
        <v>2</v>
      </c>
      <c r="DA39" s="190">
        <f>IFERROR(VLOOKUP($CU39,iphone_ACT!$B$2:$F$180,5,0),0)</f>
        <v>0</v>
      </c>
      <c r="DB39" s="342">
        <f t="shared" si="104"/>
        <v>0</v>
      </c>
      <c r="DC39" s="114">
        <f t="shared" si="105"/>
        <v>0</v>
      </c>
      <c r="DD39" s="71"/>
    </row>
    <row r="40" spans="1:108" ht="13.15" customHeight="1" outlineLevel="1">
      <c r="A40" s="70"/>
      <c r="B40" s="57" t="s">
        <v>149</v>
      </c>
      <c r="C40" s="59">
        <f>IFERROR(VLOOKUP($B40,'BDGT McAfee'!$AZ$6:$BD$190,4,0),0)</f>
        <v>124.00479</v>
      </c>
      <c r="D40" s="59">
        <f t="shared" si="59"/>
        <v>4.0001545161290322</v>
      </c>
      <c r="E40" s="56">
        <f>IFERROR(VLOOKUP($B40,'Trans Nomenclatura'!$A$4:$W$180,19,0),0)</f>
        <v>2</v>
      </c>
      <c r="F40" s="59">
        <f t="shared" si="60"/>
        <v>-2.0001545161290322</v>
      </c>
      <c r="G40" s="65">
        <f t="shared" si="61"/>
        <v>0.49998068622994324</v>
      </c>
      <c r="H40" s="71"/>
      <c r="K40" s="70"/>
      <c r="L40" s="57" t="s">
        <v>149</v>
      </c>
      <c r="M40" s="400">
        <f>IFERROR(VLOOKUP($B40,'BDGT Polizze MTD'!$A$3:$AG$175,Interprete_Date!$B$8,0),0)</f>
        <v>972.01126472296846</v>
      </c>
      <c r="N40" s="400"/>
      <c r="O40" s="400">
        <f>IFERROR(VLOOKUP($B40,'Trans Nomenclatura'!$A$4:$W$180,11,0),0)</f>
        <v>126.9305484536083</v>
      </c>
      <c r="P40" s="400">
        <f t="shared" si="78"/>
        <v>-845.08071626936021</v>
      </c>
      <c r="Q40" s="65">
        <f t="shared" si="79"/>
        <v>0.1305854706218704</v>
      </c>
      <c r="R40" s="71"/>
      <c r="T40" s="70"/>
      <c r="U40" s="57" t="s">
        <v>149</v>
      </c>
      <c r="V40" s="59">
        <f>IFERROR(VLOOKUP($B40,'BDGT Office'!$C$3:$F$180,3,0),0)</f>
        <v>20.399999999999999</v>
      </c>
      <c r="W40" s="112">
        <f t="shared" si="63"/>
        <v>0.65806451612903216</v>
      </c>
      <c r="X40" s="56">
        <f>IFERROR(VLOOKUP($B40,'Trans Nomenclatura'!$A$4:$W$180,18,0),0)</f>
        <v>1</v>
      </c>
      <c r="Y40" s="59">
        <f t="shared" si="80"/>
        <v>0.34193548387096784</v>
      </c>
      <c r="Z40" s="65">
        <f t="shared" si="81"/>
        <v>1.5196078431372551</v>
      </c>
      <c r="AA40" s="71"/>
      <c r="AC40" s="70"/>
      <c r="AD40" s="57" t="s">
        <v>149</v>
      </c>
      <c r="AE40" s="59">
        <f>($AM40*Kerb_BRIEFING!$Z$5)/17.23</f>
        <v>10.975017404067243</v>
      </c>
      <c r="AF40" s="56">
        <f>IFERROR(VLOOKUP($AD40,'Trans Nomenclatura'!$A$1:$Y$200,17,0),0)</f>
        <v>8</v>
      </c>
      <c r="AG40" s="190">
        <f t="shared" si="82"/>
        <v>-2.975017404067243</v>
      </c>
      <c r="AH40" s="65">
        <f t="shared" si="83"/>
        <v>0.72892822903727439</v>
      </c>
      <c r="AI40" s="59">
        <f>IFERROR(_xlfn.NUMBERVALUE(VLOOKUP($AD40,'Trans Nomenclatura'!$A$1:$Y$200,14,0)),0)</f>
        <v>0</v>
      </c>
      <c r="AJ40" s="59">
        <f>IFERROR(_xlfn.NUMBERVALUE(VLOOKUP($AD40,'Trans Nomenclatura'!$A$1:$Y$200,16,0)),0)</f>
        <v>4</v>
      </c>
      <c r="AK40" s="59">
        <f>IFERROR(_xlfn.NUMBERVALUE(VLOOKUP($AD40,'Trans Nomenclatura'!$A$1:$Y$200,15,0)),0)</f>
        <v>7</v>
      </c>
      <c r="AL40" s="59">
        <f>IFERROR(_xlfn.NUMBERVALUE(VLOOKUP($AD40,'Trans Nomenclatura'!$A$1:$Y$200,20,0)),0)</f>
        <v>0</v>
      </c>
      <c r="AM40" s="400">
        <f>IFERROR(VLOOKUP($B40,'BDGT MW Services MTD'!$A$3:$AF$174,Interprete_Date!$B$8,0),0)</f>
        <v>290.92238441858245</v>
      </c>
      <c r="AN40" s="400">
        <f>IFERROR(VLOOKUP($B40,'Trans Nomenclatura'!$A$4:$W$180,13,0),0)</f>
        <v>253.88</v>
      </c>
      <c r="AO40" s="400">
        <f t="shared" si="84"/>
        <v>-37.042384418582458</v>
      </c>
      <c r="AP40" s="65">
        <f t="shared" si="85"/>
        <v>0.87267262196887041</v>
      </c>
      <c r="AQ40" s="71"/>
      <c r="AS40" s="70"/>
      <c r="AT40" s="57" t="s">
        <v>149</v>
      </c>
      <c r="AU40" s="399">
        <f>IFERROR(VLOOKUP($B40,'FCST Sales'!$A$3:$AF$180,Interprete_Date!$B$8,0),0)</f>
        <v>27709.792171500543</v>
      </c>
      <c r="AV40" s="400">
        <f>IFERROR(VLOOKUP($B40,'Trans Nomenclatura'!$A$4:$Y$200,3,0),0)</f>
        <v>15383.909999999991</v>
      </c>
      <c r="AW40" s="400">
        <f t="shared" si="86"/>
        <v>-12325.882171500552</v>
      </c>
      <c r="AX40" s="131" t="e">
        <f t="shared" si="87"/>
        <v>#VALUE!</v>
      </c>
      <c r="AY40" s="65">
        <f t="shared" si="88"/>
        <v>0.55517955186334111</v>
      </c>
      <c r="AZ40" s="400">
        <f>IFERROR(VLOOKUP($B40,'Trans Nomenclatura'!$A$4:$Y$200,4,0),0)</f>
        <v>14605.31</v>
      </c>
      <c r="BA40" s="400">
        <f>IFERROR(VLOOKUP($B40,'Trans Nomenclatura'!$A$4:$Y$200,3,0),0)</f>
        <v>15383.909999999991</v>
      </c>
      <c r="BB40" s="400">
        <f t="shared" si="89"/>
        <v>778.59999999999127</v>
      </c>
      <c r="BC40" s="131">
        <f t="shared" si="90"/>
        <v>5.3309378575325778E-2</v>
      </c>
      <c r="BD40" s="114">
        <f t="shared" si="72"/>
        <v>5.3309378575325778E-2</v>
      </c>
      <c r="BE40" s="71"/>
      <c r="BG40" s="70"/>
      <c r="BH40" s="57" t="s">
        <v>149</v>
      </c>
      <c r="BI40" s="261">
        <f>IFERROR(VLOOKUP($B40,'Trans Nomenclatura'!$A$4:$Y$200,7,0),0)</f>
        <v>914</v>
      </c>
      <c r="BJ40" s="261">
        <f>IFERROR(VLOOKUP($B40,'Trans Nomenclatura'!$A$4:$Y$200,6,0),0)</f>
        <v>818</v>
      </c>
      <c r="BK40" s="116">
        <f t="shared" si="91"/>
        <v>-96</v>
      </c>
      <c r="BL40" s="131">
        <f t="shared" si="92"/>
        <v>-0.10503282275711159</v>
      </c>
      <c r="BM40" s="114">
        <f t="shared" si="93"/>
        <v>-0.10503282275711159</v>
      </c>
      <c r="BN40" s="71"/>
      <c r="BP40" s="70"/>
      <c r="BQ40" s="57" t="s">
        <v>149</v>
      </c>
      <c r="BR40" s="58">
        <f>IFERROR(VLOOKUP($B40,'Trans Nomenclatura'!$A$4:$Y$200,25,0),0)</f>
        <v>610.57000000000016</v>
      </c>
      <c r="BS40" s="131" t="e">
        <f>(#REF!-BR40)/ABS(BR40)</f>
        <v>#REF!</v>
      </c>
      <c r="BT40" s="114">
        <f t="shared" si="94"/>
        <v>3.9688869734677369E-2</v>
      </c>
      <c r="BU40" s="71"/>
      <c r="BW40" s="155">
        <f t="shared" si="74"/>
        <v>247.51456948453617</v>
      </c>
      <c r="BX40" s="156">
        <f t="shared" si="75"/>
        <v>1.6089184705613612E-2</v>
      </c>
      <c r="BZ40" s="70"/>
      <c r="CA40" s="57" t="s">
        <v>149</v>
      </c>
      <c r="CB40" s="190">
        <f t="shared" si="95"/>
        <v>10.915506201491491</v>
      </c>
      <c r="CC40" s="400">
        <f>IFERROR(VLOOKUP(CA40,'FCST Sales'!$A$3:$AG$180,Interprete_Date!$B$8,0),0)</f>
        <v>27709.792171500543</v>
      </c>
      <c r="CD40" s="400">
        <f t="shared" si="96"/>
        <v>193.9685452005038</v>
      </c>
      <c r="CE40" s="190">
        <f t="shared" si="97"/>
        <v>10.915506201491491</v>
      </c>
      <c r="CF40" s="190">
        <f>IFERROR(VLOOKUP($B40,U300_ACT!$B$2:$C$180,2,0),0)</f>
        <v>0</v>
      </c>
      <c r="CG40" s="190">
        <f t="shared" si="98"/>
        <v>-10.915506201491491</v>
      </c>
      <c r="CH40" s="65">
        <f t="shared" si="99"/>
        <v>0</v>
      </c>
      <c r="CI40" s="71"/>
      <c r="CK40" s="70"/>
      <c r="CL40" s="57" t="s">
        <v>149</v>
      </c>
      <c r="CM40" s="400">
        <f>IFERROR(VLOOKUP($CL40,TRASFDATI_ACT!$B$2:$E$200,2,0),0)</f>
        <v>67.2</v>
      </c>
      <c r="CN40" s="400">
        <f>IFERROR(VLOOKUP($B40,Smartphone_Sales!$B$2:$D$200,2,0),0)</f>
        <v>7006.9</v>
      </c>
      <c r="CO40" s="190">
        <f>IFERROR(VLOOKUP($B40,Smartphone_Sales!$B$2:$D$200,3,0),0)</f>
        <v>28</v>
      </c>
      <c r="CP40" s="278">
        <f t="shared" si="100"/>
        <v>9.5905464613452469E-3</v>
      </c>
      <c r="CQ40" s="65">
        <f t="shared" si="101"/>
        <v>9.5905464613452469E-3</v>
      </c>
      <c r="CR40" s="71"/>
      <c r="CT40" s="70"/>
      <c r="CU40" s="57" t="s">
        <v>149</v>
      </c>
      <c r="CV40" s="400">
        <f>IFERROR(VLOOKUP($CU40,iphone_ACT!$B$2:$F$180,2,0),0)</f>
        <v>3112.28</v>
      </c>
      <c r="CW40" s="400">
        <f>IFERROR(VLOOKUP($CU40,iphone_ACT!$B$2:$F$180,3,0),0)</f>
        <v>6877.85</v>
      </c>
      <c r="CX40" s="342">
        <f t="shared" si="102"/>
        <v>-0.54749231227781936</v>
      </c>
      <c r="CY40" s="114">
        <f t="shared" si="103"/>
        <v>-0.54749231227781936</v>
      </c>
      <c r="CZ40" s="190">
        <f>IFERROR(VLOOKUP($CU40,iphone_ACT!$B$2:$F$180,4,0),0)</f>
        <v>4</v>
      </c>
      <c r="DA40" s="190">
        <f>IFERROR(VLOOKUP($CU40,iphone_ACT!$B$2:$F$180,5,0),0)</f>
        <v>9</v>
      </c>
      <c r="DB40" s="342">
        <f t="shared" si="104"/>
        <v>-0.55555555555555558</v>
      </c>
      <c r="DC40" s="114">
        <f t="shared" si="105"/>
        <v>-0.55555555555555558</v>
      </c>
      <c r="DD40" s="71"/>
    </row>
    <row r="41" spans="1:108" ht="13.15" customHeight="1" outlineLevel="1">
      <c r="A41" s="70"/>
      <c r="B41" s="57" t="s">
        <v>166</v>
      </c>
      <c r="C41" s="59">
        <f>IFERROR(VLOOKUP($B41,'BDGT McAfee'!$AZ$6:$BD$190,4,0),0)</f>
        <v>352.27483200000006</v>
      </c>
      <c r="D41" s="59">
        <f t="shared" si="59"/>
        <v>11.363704258064518</v>
      </c>
      <c r="E41" s="56">
        <f>IFERROR(VLOOKUP($B41,'Trans Nomenclatura'!$A$4:$W$180,19,0),0)</f>
        <v>4</v>
      </c>
      <c r="F41" s="59">
        <f t="shared" si="60"/>
        <v>-7.3637042580645176</v>
      </c>
      <c r="G41" s="65">
        <f t="shared" si="61"/>
        <v>0.3519978969147588</v>
      </c>
      <c r="H41" s="71"/>
      <c r="K41" s="70"/>
      <c r="L41" s="57" t="s">
        <v>166</v>
      </c>
      <c r="M41" s="400">
        <f>IFERROR(VLOOKUP($B41,'BDGT Polizze MTD'!$A$3:$AG$175,Interprete_Date!$B$8,0),0)</f>
        <v>3097.8207055270004</v>
      </c>
      <c r="N41" s="400"/>
      <c r="O41" s="400">
        <f>IFERROR(VLOOKUP($B41,'Trans Nomenclatura'!$A$4:$W$180,11,0),0)</f>
        <v>1117.5641168584821</v>
      </c>
      <c r="P41" s="400">
        <f t="shared" si="78"/>
        <v>-1980.2565886685184</v>
      </c>
      <c r="Q41" s="65">
        <f t="shared" si="79"/>
        <v>0.36075816617293943</v>
      </c>
      <c r="R41" s="71"/>
      <c r="T41" s="70"/>
      <c r="U41" s="57" t="s">
        <v>166</v>
      </c>
      <c r="V41" s="59">
        <f>IFERROR(VLOOKUP($B41,'BDGT Office'!$C$3:$F$180,3,0),0)</f>
        <v>31.2</v>
      </c>
      <c r="W41" s="112">
        <f t="shared" si="63"/>
        <v>1.0064516129032257</v>
      </c>
      <c r="X41" s="56">
        <f>IFERROR(VLOOKUP($B41,'Trans Nomenclatura'!$A$4:$W$180,18,0),0)</f>
        <v>0</v>
      </c>
      <c r="Y41" s="59">
        <f t="shared" si="80"/>
        <v>-1.0064516129032257</v>
      </c>
      <c r="Z41" s="65">
        <f t="shared" si="81"/>
        <v>0</v>
      </c>
      <c r="AA41" s="71"/>
      <c r="AC41" s="70"/>
      <c r="AD41" s="57" t="s">
        <v>166</v>
      </c>
      <c r="AE41" s="59">
        <f>($AM41*Kerb_BRIEFING!$Z$5)/17.23</f>
        <v>31.129868675983364</v>
      </c>
      <c r="AF41" s="56">
        <f>IFERROR(VLOOKUP($AD41,'Trans Nomenclatura'!$A$1:$Y$200,17,0),0)</f>
        <v>16</v>
      </c>
      <c r="AG41" s="190">
        <f t="shared" si="82"/>
        <v>-15.129868675983364</v>
      </c>
      <c r="AH41" s="65">
        <f t="shared" si="83"/>
        <v>0.51397582709187495</v>
      </c>
      <c r="AI41" s="59">
        <f>IFERROR(_xlfn.NUMBERVALUE(VLOOKUP($AD41,'Trans Nomenclatura'!$A$1:$Y$200,14,0)),0)</f>
        <v>0</v>
      </c>
      <c r="AJ41" s="59">
        <f>IFERROR(_xlfn.NUMBERVALUE(VLOOKUP($AD41,'Trans Nomenclatura'!$A$1:$Y$200,16,0)),0)</f>
        <v>0</v>
      </c>
      <c r="AK41" s="59">
        <f>IFERROR(_xlfn.NUMBERVALUE(VLOOKUP($AD41,'Trans Nomenclatura'!$A$1:$Y$200,15,0)),0)</f>
        <v>0</v>
      </c>
      <c r="AL41" s="59">
        <f>IFERROR(_xlfn.NUMBERVALUE(VLOOKUP($AD41,'Trans Nomenclatura'!$A$1:$Y$200,20,0)),0)</f>
        <v>4</v>
      </c>
      <c r="AM41" s="400">
        <f>IFERROR(VLOOKUP($B41,'BDGT MW Services MTD'!$A$3:$AF$174,Interprete_Date!$B$8,0),0)</f>
        <v>825.18098044183591</v>
      </c>
      <c r="AN41" s="400">
        <f>IFERROR(VLOOKUP($B41,'Trans Nomenclatura'!$A$4:$W$180,13,0),0)</f>
        <v>352.36999999999978</v>
      </c>
      <c r="AO41" s="400">
        <f t="shared" si="84"/>
        <v>-472.81098044183614</v>
      </c>
      <c r="AP41" s="65">
        <f t="shared" si="85"/>
        <v>0.42702147571472909</v>
      </c>
      <c r="AQ41" s="71"/>
      <c r="AS41" s="70"/>
      <c r="AT41" s="57" t="s">
        <v>166</v>
      </c>
      <c r="AU41" s="399">
        <f>IFERROR(VLOOKUP($B41,'FCST Sales'!$A$3:$AF$180,Interprete_Date!$B$8,0),0)</f>
        <v>83665.456643373676</v>
      </c>
      <c r="AV41" s="400">
        <f>IFERROR(VLOOKUP($B41,'Trans Nomenclatura'!$A$4:$Y$200,3,0),0)</f>
        <v>58801.199999999983</v>
      </c>
      <c r="AW41" s="400">
        <f t="shared" si="86"/>
        <v>-24864.256643373694</v>
      </c>
      <c r="AX41" s="131" t="e">
        <f t="shared" si="87"/>
        <v>#VALUE!</v>
      </c>
      <c r="AY41" s="65">
        <f t="shared" si="88"/>
        <v>0.70281335163975411</v>
      </c>
      <c r="AZ41" s="400">
        <f>IFERROR(VLOOKUP($B41,'Trans Nomenclatura'!$A$4:$Y$200,4,0),0)</f>
        <v>102024.75</v>
      </c>
      <c r="BA41" s="400">
        <f>IFERROR(VLOOKUP($B41,'Trans Nomenclatura'!$A$4:$Y$200,3,0),0)</f>
        <v>58801.199999999983</v>
      </c>
      <c r="BB41" s="400">
        <f t="shared" si="89"/>
        <v>-43223.550000000017</v>
      </c>
      <c r="BC41" s="131">
        <f t="shared" si="90"/>
        <v>-0.42365749487256787</v>
      </c>
      <c r="BD41" s="114">
        <f t="shared" si="72"/>
        <v>-0.42365749487256787</v>
      </c>
      <c r="BE41" s="71"/>
      <c r="BG41" s="70"/>
      <c r="BH41" s="57" t="s">
        <v>166</v>
      </c>
      <c r="BI41" s="261">
        <f>IFERROR(VLOOKUP($B41,'Trans Nomenclatura'!$A$4:$Y$200,7,0),0)</f>
        <v>1179</v>
      </c>
      <c r="BJ41" s="261">
        <f>IFERROR(VLOOKUP($B41,'Trans Nomenclatura'!$A$4:$Y$200,6,0),0)</f>
        <v>1182</v>
      </c>
      <c r="BK41" s="116">
        <f t="shared" si="91"/>
        <v>3</v>
      </c>
      <c r="BL41" s="131">
        <f t="shared" si="92"/>
        <v>2.5445292620865142E-3</v>
      </c>
      <c r="BM41" s="114">
        <f t="shared" si="93"/>
        <v>2.5445292620865142E-3</v>
      </c>
      <c r="BN41" s="71"/>
      <c r="BP41" s="70"/>
      <c r="BQ41" s="57" t="s">
        <v>166</v>
      </c>
      <c r="BR41" s="58">
        <f>IFERROR(VLOOKUP($B41,'Trans Nomenclatura'!$A$4:$Y$200,25,0),0)</f>
        <v>1797.53</v>
      </c>
      <c r="BS41" s="131" t="e">
        <f>(#REF!-BR41)/ABS(BR41)</f>
        <v>#REF!</v>
      </c>
      <c r="BT41" s="114">
        <f t="shared" si="94"/>
        <v>3.0569614225560031E-2</v>
      </c>
      <c r="BU41" s="71"/>
      <c r="BW41" s="155">
        <f t="shared" si="74"/>
        <v>2179.2500278740399</v>
      </c>
      <c r="BX41" s="156">
        <f t="shared" si="75"/>
        <v>3.7061318950532308E-2</v>
      </c>
      <c r="BZ41" s="70"/>
      <c r="CA41" s="57" t="s">
        <v>166</v>
      </c>
      <c r="CB41" s="190">
        <f t="shared" si="95"/>
        <v>32.957692543816307</v>
      </c>
      <c r="CC41" s="400">
        <f>IFERROR(VLOOKUP(CA41,'FCST Sales'!$A$3:$AG$180,Interprete_Date!$B$8,0),0)</f>
        <v>83665.456643373676</v>
      </c>
      <c r="CD41" s="400">
        <f t="shared" si="96"/>
        <v>585.65819650361573</v>
      </c>
      <c r="CE41" s="190">
        <f t="shared" si="97"/>
        <v>32.957692543816307</v>
      </c>
      <c r="CF41" s="190">
        <f>IFERROR(VLOOKUP($B41,U300_ACT!$B$2:$C$180,2,0),0)</f>
        <v>3</v>
      </c>
      <c r="CG41" s="190">
        <f t="shared" si="98"/>
        <v>-29.957692543816307</v>
      </c>
      <c r="CH41" s="65">
        <f t="shared" si="99"/>
        <v>9.1025789988531086E-2</v>
      </c>
      <c r="CI41" s="71"/>
      <c r="CK41" s="70"/>
      <c r="CL41" s="57" t="s">
        <v>166</v>
      </c>
      <c r="CM41" s="400">
        <f>IFERROR(VLOOKUP($CL41,TRASFDATI_ACT!$B$2:$E$200,2,0),0)</f>
        <v>76.09</v>
      </c>
      <c r="CN41" s="400">
        <f>IFERROR(VLOOKUP($B41,Smartphone_Sales!$B$2:$D$200,2,0),0)</f>
        <v>31333.4</v>
      </c>
      <c r="CO41" s="190">
        <f>IFERROR(VLOOKUP($B41,Smartphone_Sales!$B$2:$D$200,3,0),0)</f>
        <v>68</v>
      </c>
      <c r="CP41" s="278">
        <f t="shared" si="100"/>
        <v>2.4283990885125778E-3</v>
      </c>
      <c r="CQ41" s="65">
        <f t="shared" si="101"/>
        <v>2.4283990885125778E-3</v>
      </c>
      <c r="CR41" s="71"/>
      <c r="CT41" s="70"/>
      <c r="CU41" s="57" t="s">
        <v>166</v>
      </c>
      <c r="CV41" s="400">
        <f>IFERROR(VLOOKUP($CU41,iphone_ACT!$B$2:$F$180,2,0),0)</f>
        <v>20192.560000000001</v>
      </c>
      <c r="CW41" s="400">
        <f>IFERROR(VLOOKUP($CU41,iphone_ACT!$B$2:$F$180,3,0),0)</f>
        <v>25607.09</v>
      </c>
      <c r="CX41" s="342">
        <f t="shared" si="102"/>
        <v>-0.21144651735124917</v>
      </c>
      <c r="CY41" s="114">
        <f t="shared" si="103"/>
        <v>-0.21144651735124917</v>
      </c>
      <c r="CZ41" s="190">
        <f>IFERROR(VLOOKUP($CU41,iphone_ACT!$B$2:$F$180,4,0),0)</f>
        <v>26</v>
      </c>
      <c r="DA41" s="190">
        <f>IFERROR(VLOOKUP($CU41,iphone_ACT!$B$2:$F$180,5,0),0)</f>
        <v>34</v>
      </c>
      <c r="DB41" s="342">
        <f t="shared" si="104"/>
        <v>-0.23529411764705882</v>
      </c>
      <c r="DC41" s="114">
        <f t="shared" si="105"/>
        <v>-0.23529411764705882</v>
      </c>
      <c r="DD41" s="71"/>
    </row>
    <row r="42" spans="1:108" ht="13.15" customHeight="1" outlineLevel="1">
      <c r="A42" s="70"/>
      <c r="B42" s="57" t="s">
        <v>167</v>
      </c>
      <c r="C42" s="59">
        <f>IFERROR(VLOOKUP($B42,'BDGT McAfee'!$AZ$6:$BD$190,4,0),0)</f>
        <v>190.14067799999998</v>
      </c>
      <c r="D42" s="59">
        <f t="shared" si="59"/>
        <v>6.1335702580645153</v>
      </c>
      <c r="E42" s="56">
        <f>IFERROR(VLOOKUP($B42,'Trans Nomenclatura'!$A$4:$W$180,19,0),0)</f>
        <v>2</v>
      </c>
      <c r="F42" s="59">
        <f t="shared" si="60"/>
        <v>-4.1335702580645153</v>
      </c>
      <c r="G42" s="65">
        <f t="shared" si="61"/>
        <v>0.32607436058474559</v>
      </c>
      <c r="H42" s="71"/>
      <c r="K42" s="70"/>
      <c r="L42" s="57" t="s">
        <v>167</v>
      </c>
      <c r="M42" s="400">
        <f>IFERROR(VLOOKUP($B42,'BDGT Polizze MTD'!$A$3:$AG$175,Interprete_Date!$B$8,0),0)</f>
        <v>1483.7241172111924</v>
      </c>
      <c r="N42" s="400"/>
      <c r="O42" s="400">
        <f>IFERROR(VLOOKUP($B42,'Trans Nomenclatura'!$A$4:$W$180,11,0),0)</f>
        <v>510.98044259426638</v>
      </c>
      <c r="P42" s="400">
        <f t="shared" si="78"/>
        <v>-972.743674616926</v>
      </c>
      <c r="Q42" s="65">
        <f t="shared" si="79"/>
        <v>0.34439046765291187</v>
      </c>
      <c r="R42" s="71"/>
      <c r="T42" s="70"/>
      <c r="U42" s="57" t="s">
        <v>167</v>
      </c>
      <c r="V42" s="59">
        <f>IFERROR(VLOOKUP($B42,'BDGT Office'!$C$3:$F$180,3,0),0)</f>
        <v>44.4</v>
      </c>
      <c r="W42" s="112">
        <f t="shared" si="63"/>
        <v>1.4322580645161289</v>
      </c>
      <c r="X42" s="56">
        <f>IFERROR(VLOOKUP($B42,'Trans Nomenclatura'!$A$4:$W$180,18,0),0)</f>
        <v>0</v>
      </c>
      <c r="Y42" s="59">
        <f t="shared" si="80"/>
        <v>-1.4322580645161289</v>
      </c>
      <c r="Z42" s="65">
        <f t="shared" si="81"/>
        <v>0</v>
      </c>
      <c r="AA42" s="71"/>
      <c r="AC42" s="70"/>
      <c r="AD42" s="57" t="s">
        <v>167</v>
      </c>
      <c r="AE42" s="59">
        <f>($AM42*Kerb_BRIEFING!$Z$5)/17.23</f>
        <v>15.531510763507157</v>
      </c>
      <c r="AF42" s="56">
        <f>IFERROR(VLOOKUP($AD42,'Trans Nomenclatura'!$A$1:$Y$200,17,0),0)</f>
        <v>9</v>
      </c>
      <c r="AG42" s="190">
        <f t="shared" si="82"/>
        <v>-6.531510763507157</v>
      </c>
      <c r="AH42" s="65">
        <f t="shared" si="83"/>
        <v>0.57946713214444034</v>
      </c>
      <c r="AI42" s="59">
        <f>IFERROR(_xlfn.NUMBERVALUE(VLOOKUP($AD42,'Trans Nomenclatura'!$A$1:$Y$200,14,0)),0)</f>
        <v>0</v>
      </c>
      <c r="AJ42" s="59">
        <f>IFERROR(_xlfn.NUMBERVALUE(VLOOKUP($AD42,'Trans Nomenclatura'!$A$1:$Y$200,16,0)),0)</f>
        <v>2</v>
      </c>
      <c r="AK42" s="59">
        <f>IFERROR(_xlfn.NUMBERVALUE(VLOOKUP($AD42,'Trans Nomenclatura'!$A$1:$Y$200,15,0)),0)</f>
        <v>3</v>
      </c>
      <c r="AL42" s="59">
        <f>IFERROR(_xlfn.NUMBERVALUE(VLOOKUP($AD42,'Trans Nomenclatura'!$A$1:$Y$200,20,0)),0)</f>
        <v>0</v>
      </c>
      <c r="AM42" s="400">
        <f>IFERROR(VLOOKUP($B42,'BDGT MW Services MTD'!$A$3:$AF$174,Interprete_Date!$B$8,0),0)</f>
        <v>411.70450839265897</v>
      </c>
      <c r="AN42" s="400">
        <f>IFERROR(VLOOKUP($B42,'Trans Nomenclatura'!$A$4:$W$180,13,0),0)</f>
        <v>264.92</v>
      </c>
      <c r="AO42" s="400">
        <f t="shared" si="84"/>
        <v>-146.78450839265895</v>
      </c>
      <c r="AP42" s="65">
        <f t="shared" si="85"/>
        <v>0.64347121442579702</v>
      </c>
      <c r="AQ42" s="71"/>
      <c r="AS42" s="70"/>
      <c r="AT42" s="57" t="s">
        <v>167</v>
      </c>
      <c r="AU42" s="399">
        <f>IFERROR(VLOOKUP($B42,'FCST Sales'!$A$3:$AF$180,Interprete_Date!$B$8,0),0)</f>
        <v>42566.098091122534</v>
      </c>
      <c r="AV42" s="400">
        <f>IFERROR(VLOOKUP($B42,'Trans Nomenclatura'!$A$4:$Y$200,3,0),0)</f>
        <v>19486.299999999988</v>
      </c>
      <c r="AW42" s="400">
        <f t="shared" si="86"/>
        <v>-23079.798091122546</v>
      </c>
      <c r="AX42" s="131" t="e">
        <f t="shared" si="87"/>
        <v>#VALUE!</v>
      </c>
      <c r="AY42" s="65">
        <f t="shared" si="88"/>
        <v>0.45778920018191654</v>
      </c>
      <c r="AZ42" s="400">
        <f>IFERROR(VLOOKUP($B42,'Trans Nomenclatura'!$A$4:$Y$200,4,0),0)</f>
        <v>25420.219999999979</v>
      </c>
      <c r="BA42" s="400">
        <f>IFERROR(VLOOKUP($B42,'Trans Nomenclatura'!$A$4:$Y$200,3,0),0)</f>
        <v>19486.299999999988</v>
      </c>
      <c r="BB42" s="400">
        <f t="shared" si="89"/>
        <v>-5933.919999999991</v>
      </c>
      <c r="BC42" s="131">
        <f t="shared" si="90"/>
        <v>-0.23343307020946302</v>
      </c>
      <c r="BD42" s="114">
        <f t="shared" si="72"/>
        <v>-0.23343307020946302</v>
      </c>
      <c r="BE42" s="71"/>
      <c r="BG42" s="70"/>
      <c r="BH42" s="57" t="s">
        <v>167</v>
      </c>
      <c r="BI42" s="261">
        <f>IFERROR(VLOOKUP($B42,'Trans Nomenclatura'!$A$4:$Y$200,7,0),0)</f>
        <v>736</v>
      </c>
      <c r="BJ42" s="261">
        <f>IFERROR(VLOOKUP($B42,'Trans Nomenclatura'!$A$4:$Y$200,6,0),0)</f>
        <v>525</v>
      </c>
      <c r="BK42" s="116">
        <f t="shared" si="91"/>
        <v>-211</v>
      </c>
      <c r="BL42" s="131">
        <f t="shared" si="92"/>
        <v>-0.28668478260869568</v>
      </c>
      <c r="BM42" s="114">
        <f t="shared" si="93"/>
        <v>-0.28668478260869568</v>
      </c>
      <c r="BN42" s="71"/>
      <c r="BP42" s="70"/>
      <c r="BQ42" s="57" t="s">
        <v>167</v>
      </c>
      <c r="BR42" s="58">
        <f>IFERROR(VLOOKUP($B42,'Trans Nomenclatura'!$A$4:$Y$200,25,0),0)</f>
        <v>1176.05</v>
      </c>
      <c r="BS42" s="131" t="e">
        <f>(#REF!-BR42)/ABS(BR42)</f>
        <v>#REF!</v>
      </c>
      <c r="BT42" s="114">
        <f t="shared" si="94"/>
        <v>6.0352658021276519E-2</v>
      </c>
      <c r="BU42" s="71"/>
      <c r="BW42" s="155">
        <f t="shared" si="74"/>
        <v>996.41186305881945</v>
      </c>
      <c r="BX42" s="156">
        <f t="shared" si="75"/>
        <v>5.1133969150573486E-2</v>
      </c>
      <c r="BZ42" s="70"/>
      <c r="CA42" s="57" t="s">
        <v>167</v>
      </c>
      <c r="CB42" s="190">
        <f t="shared" si="95"/>
        <v>16.767737008320641</v>
      </c>
      <c r="CC42" s="400">
        <f>IFERROR(VLOOKUP(CA42,'FCST Sales'!$A$3:$AG$180,Interprete_Date!$B$8,0),0)</f>
        <v>42566.098091122534</v>
      </c>
      <c r="CD42" s="400">
        <f t="shared" si="96"/>
        <v>297.96268663785776</v>
      </c>
      <c r="CE42" s="190">
        <f t="shared" si="97"/>
        <v>16.767737008320641</v>
      </c>
      <c r="CF42" s="190">
        <f>IFERROR(VLOOKUP($B42,U300_ACT!$B$2:$C$180,2,0),0)</f>
        <v>7</v>
      </c>
      <c r="CG42" s="190">
        <f t="shared" si="98"/>
        <v>-9.7677370083206405</v>
      </c>
      <c r="CH42" s="65">
        <f t="shared" si="99"/>
        <v>0.41746837969407535</v>
      </c>
      <c r="CI42" s="71"/>
      <c r="CK42" s="70"/>
      <c r="CL42" s="57" t="s">
        <v>167</v>
      </c>
      <c r="CM42" s="400">
        <f>IFERROR(VLOOKUP($CL42,TRASFDATI_ACT!$B$2:$E$200,2,0),0)</f>
        <v>64.59</v>
      </c>
      <c r="CN42" s="400">
        <f>IFERROR(VLOOKUP($B42,Smartphone_Sales!$B$2:$D$200,2,0),0)</f>
        <v>15929.53</v>
      </c>
      <c r="CO42" s="190">
        <f>IFERROR(VLOOKUP($B42,Smartphone_Sales!$B$2:$D$200,3,0),0)</f>
        <v>40</v>
      </c>
      <c r="CP42" s="278">
        <f t="shared" si="100"/>
        <v>4.0547335671548375E-3</v>
      </c>
      <c r="CQ42" s="65">
        <f t="shared" si="101"/>
        <v>4.0547335671548375E-3</v>
      </c>
      <c r="CR42" s="71"/>
      <c r="CT42" s="70"/>
      <c r="CU42" s="57" t="s">
        <v>167</v>
      </c>
      <c r="CV42" s="400">
        <f>IFERROR(VLOOKUP($CU42,iphone_ACT!$B$2:$F$180,2,0),0)</f>
        <v>9333.58</v>
      </c>
      <c r="CW42" s="400">
        <f>IFERROR(VLOOKUP($CU42,iphone_ACT!$B$2:$F$180,3,0),0)</f>
        <v>5158.1899999999996</v>
      </c>
      <c r="CX42" s="342">
        <f t="shared" si="102"/>
        <v>0.80946804983918785</v>
      </c>
      <c r="CY42" s="114">
        <f t="shared" si="103"/>
        <v>0.80946804983918785</v>
      </c>
      <c r="CZ42" s="190">
        <f>IFERROR(VLOOKUP($CU42,iphone_ACT!$B$2:$F$180,4,0),0)</f>
        <v>14</v>
      </c>
      <c r="DA42" s="190">
        <f>IFERROR(VLOOKUP($CU42,iphone_ACT!$B$2:$F$180,5,0),0)</f>
        <v>7</v>
      </c>
      <c r="DB42" s="342">
        <f t="shared" si="104"/>
        <v>1</v>
      </c>
      <c r="DC42" s="114">
        <f t="shared" si="105"/>
        <v>1</v>
      </c>
      <c r="DD42" s="71"/>
    </row>
    <row r="43" spans="1:108" ht="13.15" customHeight="1" outlineLevel="1">
      <c r="A43" s="70"/>
      <c r="B43" s="57" t="s">
        <v>168</v>
      </c>
      <c r="C43" s="59">
        <f>IFERROR(VLOOKUP($B43,'BDGT McAfee'!$AZ$6:$BD$190,4,0),0)</f>
        <v>177.1497</v>
      </c>
      <c r="D43" s="59">
        <f t="shared" si="59"/>
        <v>5.7145064516129027</v>
      </c>
      <c r="E43" s="56">
        <f>IFERROR(VLOOKUP($B43,'Trans Nomenclatura'!$A$4:$W$180,19,0),0)</f>
        <v>0</v>
      </c>
      <c r="F43" s="59">
        <f t="shared" si="60"/>
        <v>-5.7145064516129027</v>
      </c>
      <c r="G43" s="65">
        <f t="shared" si="61"/>
        <v>0</v>
      </c>
      <c r="H43" s="71"/>
      <c r="K43" s="70"/>
      <c r="L43" s="57" t="s">
        <v>168</v>
      </c>
      <c r="M43" s="400">
        <f>IFERROR(VLOOKUP($B43,'BDGT Polizze MTD'!$A$3:$AG$175,Interprete_Date!$B$8,0),0)</f>
        <v>1360.0388106365644</v>
      </c>
      <c r="N43" s="400"/>
      <c r="O43" s="400">
        <f>IFERROR(VLOOKUP($B43,'Trans Nomenclatura'!$A$4:$W$180,11,0),0)</f>
        <v>234.84230927835051</v>
      </c>
      <c r="P43" s="400">
        <f t="shared" si="78"/>
        <v>-1125.1965013582139</v>
      </c>
      <c r="Q43" s="65">
        <f t="shared" si="79"/>
        <v>0.17267324097055206</v>
      </c>
      <c r="R43" s="71"/>
      <c r="T43" s="70"/>
      <c r="U43" s="57" t="s">
        <v>168</v>
      </c>
      <c r="V43" s="59">
        <f>IFERROR(VLOOKUP($B43,'BDGT Office'!$C$3:$F$180,3,0),0)</f>
        <v>10.8</v>
      </c>
      <c r="W43" s="112">
        <f t="shared" si="63"/>
        <v>0.34838709677419355</v>
      </c>
      <c r="X43" s="56">
        <f>IFERROR(VLOOKUP($B43,'Trans Nomenclatura'!$A$4:$W$180,18,0),0)</f>
        <v>0</v>
      </c>
      <c r="Y43" s="59">
        <f t="shared" si="80"/>
        <v>-0.34838709677419355</v>
      </c>
      <c r="Z43" s="65">
        <f t="shared" si="81"/>
        <v>0</v>
      </c>
      <c r="AA43" s="71"/>
      <c r="AC43" s="70"/>
      <c r="AD43" s="57" t="s">
        <v>168</v>
      </c>
      <c r="AE43" s="59">
        <f>($AM43*Kerb_BRIEFING!$Z$5)/17.23</f>
        <v>12.313353944885023</v>
      </c>
      <c r="AF43" s="56">
        <f>IFERROR(VLOOKUP($AD43,'Trans Nomenclatura'!$A$1:$Y$200,17,0),0)</f>
        <v>13</v>
      </c>
      <c r="AG43" s="190">
        <f t="shared" si="82"/>
        <v>0.68664605511497712</v>
      </c>
      <c r="AH43" s="65">
        <f t="shared" si="83"/>
        <v>1.0557643399343857</v>
      </c>
      <c r="AI43" s="59">
        <f>IFERROR(_xlfn.NUMBERVALUE(VLOOKUP($AD43,'Trans Nomenclatura'!$A$1:$Y$200,14,0)),0)</f>
        <v>1</v>
      </c>
      <c r="AJ43" s="59">
        <f>IFERROR(_xlfn.NUMBERVALUE(VLOOKUP($AD43,'Trans Nomenclatura'!$A$1:$Y$200,16,0)),0)</f>
        <v>0</v>
      </c>
      <c r="AK43" s="59">
        <f>IFERROR(_xlfn.NUMBERVALUE(VLOOKUP($AD43,'Trans Nomenclatura'!$A$1:$Y$200,15,0)),0)</f>
        <v>0</v>
      </c>
      <c r="AL43" s="59">
        <f>IFERROR(_xlfn.NUMBERVALUE(VLOOKUP($AD43,'Trans Nomenclatura'!$A$1:$Y$200,20,0)),0)</f>
        <v>1</v>
      </c>
      <c r="AM43" s="400">
        <f>IFERROR(VLOOKUP($B43,'BDGT MW Services MTD'!$A$3:$AF$174,Interprete_Date!$B$8,0),0)</f>
        <v>326.39859764672144</v>
      </c>
      <c r="AN43" s="400">
        <f>IFERROR(VLOOKUP($B43,'Trans Nomenclatura'!$A$4:$W$180,13,0),0)</f>
        <v>329.29</v>
      </c>
      <c r="AO43" s="400">
        <f t="shared" si="84"/>
        <v>2.8914023532785791</v>
      </c>
      <c r="AP43" s="65">
        <f t="shared" si="85"/>
        <v>1.0088585011520426</v>
      </c>
      <c r="AQ43" s="71"/>
      <c r="AS43" s="70"/>
      <c r="AT43" s="57" t="s">
        <v>168</v>
      </c>
      <c r="AU43" s="399">
        <f>IFERROR(VLOOKUP($B43,'FCST Sales'!$A$3:$AF$180,Interprete_Date!$B$8,0),0)</f>
        <v>38605.227827653383</v>
      </c>
      <c r="AV43" s="400">
        <f>IFERROR(VLOOKUP($B43,'Trans Nomenclatura'!$A$4:$Y$200,3,0),0)</f>
        <v>28608.42</v>
      </c>
      <c r="AW43" s="400">
        <f t="shared" si="86"/>
        <v>-9996.8078276533852</v>
      </c>
      <c r="AX43" s="131" t="e">
        <f t="shared" si="87"/>
        <v>#VALUE!</v>
      </c>
      <c r="AY43" s="65">
        <f t="shared" si="88"/>
        <v>0.74105041233579894</v>
      </c>
      <c r="AZ43" s="400">
        <f>IFERROR(VLOOKUP($B43,'Trans Nomenclatura'!$A$4:$Y$200,4,0),0)</f>
        <v>28321.639999999981</v>
      </c>
      <c r="BA43" s="400">
        <f>IFERROR(VLOOKUP($B43,'Trans Nomenclatura'!$A$4:$Y$200,3,0),0)</f>
        <v>28608.42</v>
      </c>
      <c r="BB43" s="400">
        <f t="shared" si="89"/>
        <v>286.78000000001703</v>
      </c>
      <c r="BC43" s="131">
        <f t="shared" si="90"/>
        <v>1.0125826046797333E-2</v>
      </c>
      <c r="BD43" s="114">
        <f t="shared" si="72"/>
        <v>1.0125826046797333E-2</v>
      </c>
      <c r="BE43" s="71"/>
      <c r="BG43" s="70"/>
      <c r="BH43" s="57" t="s">
        <v>168</v>
      </c>
      <c r="BI43" s="261">
        <f>IFERROR(VLOOKUP($B43,'Trans Nomenclatura'!$A$4:$Y$200,7,0),0)</f>
        <v>841</v>
      </c>
      <c r="BJ43" s="261">
        <f>IFERROR(VLOOKUP($B43,'Trans Nomenclatura'!$A$4:$Y$200,6,0),0)</f>
        <v>878</v>
      </c>
      <c r="BK43" s="116">
        <f t="shared" si="91"/>
        <v>37</v>
      </c>
      <c r="BL43" s="131">
        <f t="shared" si="92"/>
        <v>4.3995243757431628E-2</v>
      </c>
      <c r="BM43" s="114">
        <f t="shared" si="93"/>
        <v>4.3995243757431628E-2</v>
      </c>
      <c r="BN43" s="71"/>
      <c r="BP43" s="70"/>
      <c r="BQ43" s="57" t="s">
        <v>168</v>
      </c>
      <c r="BR43" s="58">
        <f>IFERROR(VLOOKUP($B43,'Trans Nomenclatura'!$A$4:$Y$200,25,0),0)</f>
        <v>2409.179999999998</v>
      </c>
      <c r="BS43" s="131" t="e">
        <f>(#REF!-BR43)/ABS(BR43)</f>
        <v>#REF!</v>
      </c>
      <c r="BT43" s="114">
        <f t="shared" si="94"/>
        <v>8.421227037354731E-2</v>
      </c>
      <c r="BU43" s="71"/>
      <c r="BW43" s="155">
        <f t="shared" si="74"/>
        <v>457.94250309278351</v>
      </c>
      <c r="BX43" s="156">
        <f t="shared" si="75"/>
        <v>1.6007263004835064E-2</v>
      </c>
      <c r="BZ43" s="70"/>
      <c r="CA43" s="57" t="s">
        <v>168</v>
      </c>
      <c r="CB43" s="190">
        <f t="shared" si="95"/>
        <v>15.20746172164174</v>
      </c>
      <c r="CC43" s="400">
        <f>IFERROR(VLOOKUP(CA43,'FCST Sales'!$A$3:$AG$180,Interprete_Date!$B$8,0),0)</f>
        <v>38605.227827653383</v>
      </c>
      <c r="CD43" s="400">
        <f t="shared" si="96"/>
        <v>270.23659479357372</v>
      </c>
      <c r="CE43" s="190">
        <f t="shared" si="97"/>
        <v>15.20746172164174</v>
      </c>
      <c r="CF43" s="190">
        <f>IFERROR(VLOOKUP($B43,U300_ACT!$B$2:$C$180,2,0),0)</f>
        <v>5</v>
      </c>
      <c r="CG43" s="190">
        <f t="shared" si="98"/>
        <v>-10.20746172164174</v>
      </c>
      <c r="CH43" s="65">
        <f t="shared" si="99"/>
        <v>0.32878596648936487</v>
      </c>
      <c r="CI43" s="71"/>
      <c r="CK43" s="70"/>
      <c r="CL43" s="57" t="s">
        <v>168</v>
      </c>
      <c r="CM43" s="400">
        <f>IFERROR(VLOOKUP($CL43,TRASFDATI_ACT!$B$2:$E$200,2,0),0)</f>
        <v>24.99</v>
      </c>
      <c r="CN43" s="400">
        <f>IFERROR(VLOOKUP($B43,Smartphone_Sales!$B$2:$D$200,2,0),0)</f>
        <v>15896.56</v>
      </c>
      <c r="CO43" s="190">
        <f>IFERROR(VLOOKUP($B43,Smartphone_Sales!$B$2:$D$200,3,0),0)</f>
        <v>31</v>
      </c>
      <c r="CP43" s="278">
        <f t="shared" si="100"/>
        <v>1.57203822713845E-3</v>
      </c>
      <c r="CQ43" s="65">
        <f t="shared" si="101"/>
        <v>1.57203822713845E-3</v>
      </c>
      <c r="CR43" s="71"/>
      <c r="CT43" s="70"/>
      <c r="CU43" s="57" t="s">
        <v>168</v>
      </c>
      <c r="CV43" s="400">
        <f>IFERROR(VLOOKUP($CU43,iphone_ACT!$B$2:$F$180,2,0),0)</f>
        <v>11440.11</v>
      </c>
      <c r="CW43" s="400">
        <f>IFERROR(VLOOKUP($CU43,iphone_ACT!$B$2:$F$180,3,0),0)</f>
        <v>5781.97</v>
      </c>
      <c r="CX43" s="342">
        <f t="shared" si="102"/>
        <v>0.97858342398870979</v>
      </c>
      <c r="CY43" s="114">
        <f t="shared" si="103"/>
        <v>0.97858342398870979</v>
      </c>
      <c r="CZ43" s="190">
        <f>IFERROR(VLOOKUP($CU43,iphone_ACT!$B$2:$F$180,4,0),0)</f>
        <v>15</v>
      </c>
      <c r="DA43" s="190">
        <f>IFERROR(VLOOKUP($CU43,iphone_ACT!$B$2:$F$180,5,0),0)</f>
        <v>6</v>
      </c>
      <c r="DB43" s="342">
        <f t="shared" si="104"/>
        <v>1.5</v>
      </c>
      <c r="DC43" s="114">
        <f t="shared" si="105"/>
        <v>1.5</v>
      </c>
      <c r="DD43" s="71"/>
    </row>
    <row r="44" spans="1:108" ht="13.15" customHeight="1" outlineLevel="1">
      <c r="A44" s="70"/>
      <c r="B44" s="57" t="s">
        <v>169</v>
      </c>
      <c r="C44" s="59">
        <f>IFERROR(VLOOKUP($B44,'BDGT McAfee'!$AZ$6:$BD$190,4,0),0)</f>
        <v>256.276566</v>
      </c>
      <c r="D44" s="59">
        <f t="shared" si="59"/>
        <v>8.2669859999999993</v>
      </c>
      <c r="E44" s="56">
        <f>IFERROR(VLOOKUP($B44,'Trans Nomenclatura'!$A$4:$W$180,19,0),0)</f>
        <v>6</v>
      </c>
      <c r="F44" s="59">
        <f t="shared" si="60"/>
        <v>-2.2669859999999993</v>
      </c>
      <c r="G44" s="65">
        <f t="shared" si="61"/>
        <v>0.72577841549507893</v>
      </c>
      <c r="H44" s="71"/>
      <c r="K44" s="70"/>
      <c r="L44" s="57" t="s">
        <v>169</v>
      </c>
      <c r="M44" s="400">
        <f>IFERROR(VLOOKUP($B44,'BDGT Polizze MTD'!$A$3:$AG$175,Interprete_Date!$B$8,0),0)</f>
        <v>2590.4965511090977</v>
      </c>
      <c r="N44" s="400"/>
      <c r="O44" s="400">
        <f>IFERROR(VLOOKUP($B44,'Trans Nomenclatura'!$A$4:$W$180,11,0),0)</f>
        <v>1198.401764948454</v>
      </c>
      <c r="P44" s="400">
        <f t="shared" si="78"/>
        <v>-1392.0947861606437</v>
      </c>
      <c r="Q44" s="65">
        <f t="shared" si="79"/>
        <v>0.46261469232042368</v>
      </c>
      <c r="R44" s="71"/>
      <c r="T44" s="70"/>
      <c r="U44" s="57" t="s">
        <v>169</v>
      </c>
      <c r="V44" s="59">
        <f>IFERROR(VLOOKUP($B44,'BDGT Office'!$C$3:$F$180,3,0),0)</f>
        <v>76.8</v>
      </c>
      <c r="W44" s="112">
        <f t="shared" si="63"/>
        <v>2.4774193548387098</v>
      </c>
      <c r="X44" s="56">
        <f>IFERROR(VLOOKUP($B44,'Trans Nomenclatura'!$A$4:$W$180,18,0),0)</f>
        <v>4</v>
      </c>
      <c r="Y44" s="59">
        <f t="shared" si="80"/>
        <v>1.5225806451612902</v>
      </c>
      <c r="Z44" s="65">
        <f t="shared" si="81"/>
        <v>1.6145833333333333</v>
      </c>
      <c r="AA44" s="71"/>
      <c r="AC44" s="70"/>
      <c r="AD44" s="57" t="s">
        <v>169</v>
      </c>
      <c r="AE44" s="59">
        <f>($AM44*Kerb_BRIEFING!$Z$5)/17.23</f>
        <v>24.433003565809052</v>
      </c>
      <c r="AF44" s="56">
        <f>IFERROR(VLOOKUP($AD44,'Trans Nomenclatura'!$A$1:$Y$200,17,0),0)</f>
        <v>16</v>
      </c>
      <c r="AG44" s="190">
        <f t="shared" si="82"/>
        <v>-8.4330035658090523</v>
      </c>
      <c r="AH44" s="65">
        <f t="shared" si="83"/>
        <v>0.65485194879560404</v>
      </c>
      <c r="AI44" s="59">
        <f>IFERROR(_xlfn.NUMBERVALUE(VLOOKUP($AD44,'Trans Nomenclatura'!$A$1:$Y$200,14,0)),0)</f>
        <v>1</v>
      </c>
      <c r="AJ44" s="59">
        <f>IFERROR(_xlfn.NUMBERVALUE(VLOOKUP($AD44,'Trans Nomenclatura'!$A$1:$Y$200,16,0)),0)</f>
        <v>6</v>
      </c>
      <c r="AK44" s="59">
        <f>IFERROR(_xlfn.NUMBERVALUE(VLOOKUP($AD44,'Trans Nomenclatura'!$A$1:$Y$200,15,0)),0)</f>
        <v>10</v>
      </c>
      <c r="AL44" s="59">
        <f>IFERROR(_xlfn.NUMBERVALUE(VLOOKUP($AD44,'Trans Nomenclatura'!$A$1:$Y$200,20,0)),0)</f>
        <v>2</v>
      </c>
      <c r="AM44" s="400">
        <f>IFERROR(VLOOKUP($B44,'BDGT MW Services MTD'!$A$3:$AF$174,Interprete_Date!$B$8,0),0)</f>
        <v>647.66254067521538</v>
      </c>
      <c r="AN44" s="400">
        <f>IFERROR(VLOOKUP($B44,'Trans Nomenclatura'!$A$4:$W$180,13,0),0)</f>
        <v>590.10000000000014</v>
      </c>
      <c r="AO44" s="400">
        <f t="shared" si="84"/>
        <v>-57.562540675215246</v>
      </c>
      <c r="AP44" s="65">
        <f t="shared" si="85"/>
        <v>0.91112263399516069</v>
      </c>
      <c r="AQ44" s="71"/>
      <c r="AS44" s="70"/>
      <c r="AT44" s="57" t="s">
        <v>169</v>
      </c>
      <c r="AU44" s="399">
        <f>IFERROR(VLOOKUP($B44,'FCST Sales'!$A$3:$AF$180,Interprete_Date!$B$8,0),0)</f>
        <v>63614.365214100879</v>
      </c>
      <c r="AV44" s="400">
        <f>IFERROR(VLOOKUP($B44,'Trans Nomenclatura'!$A$4:$Y$200,3,0),0)</f>
        <v>47072.050000000017</v>
      </c>
      <c r="AW44" s="400">
        <f t="shared" si="86"/>
        <v>-16542.315214100861</v>
      </c>
      <c r="AX44" s="131" t="e">
        <f t="shared" si="87"/>
        <v>#VALUE!</v>
      </c>
      <c r="AY44" s="65">
        <f t="shared" si="88"/>
        <v>0.73995943906025075</v>
      </c>
      <c r="AZ44" s="400">
        <f>IFERROR(VLOOKUP($B44,'Trans Nomenclatura'!$A$4:$Y$200,4,0),0)</f>
        <v>68336.25</v>
      </c>
      <c r="BA44" s="400">
        <f>IFERROR(VLOOKUP($B44,'Trans Nomenclatura'!$A$4:$Y$200,3,0),0)</f>
        <v>47072.050000000017</v>
      </c>
      <c r="BB44" s="400">
        <f t="shared" si="89"/>
        <v>-21264.199999999983</v>
      </c>
      <c r="BC44" s="131">
        <f t="shared" si="90"/>
        <v>-0.31117013298212853</v>
      </c>
      <c r="BD44" s="114">
        <f t="shared" si="72"/>
        <v>-0.31117013298212853</v>
      </c>
      <c r="BE44" s="71"/>
      <c r="BG44" s="70"/>
      <c r="BH44" s="57" t="s">
        <v>169</v>
      </c>
      <c r="BI44" s="261">
        <f>IFERROR(VLOOKUP($B44,'Trans Nomenclatura'!$A$4:$Y$200,7,0),0)</f>
        <v>923</v>
      </c>
      <c r="BJ44" s="261">
        <f>IFERROR(VLOOKUP($B44,'Trans Nomenclatura'!$A$4:$Y$200,6,0),0)</f>
        <v>731</v>
      </c>
      <c r="BK44" s="116">
        <f t="shared" si="91"/>
        <v>-192</v>
      </c>
      <c r="BL44" s="131">
        <f t="shared" si="92"/>
        <v>-0.20801733477789816</v>
      </c>
      <c r="BM44" s="114">
        <f t="shared" si="93"/>
        <v>-0.20801733477789816</v>
      </c>
      <c r="BN44" s="71"/>
      <c r="BP44" s="70"/>
      <c r="BQ44" s="57" t="s">
        <v>169</v>
      </c>
      <c r="BR44" s="58">
        <f>IFERROR(VLOOKUP($B44,'Trans Nomenclatura'!$A$4:$Y$200,25,0),0)</f>
        <v>1643.3</v>
      </c>
      <c r="BS44" s="131" t="e">
        <f>(#REF!-BR44)/ABS(BR44)</f>
        <v>#REF!</v>
      </c>
      <c r="BT44" s="114">
        <f t="shared" si="94"/>
        <v>3.4910313020146758E-2</v>
      </c>
      <c r="BU44" s="71"/>
      <c r="BW44" s="155">
        <f t="shared" si="74"/>
        <v>2336.8834416494851</v>
      </c>
      <c r="BX44" s="156">
        <f t="shared" si="75"/>
        <v>4.9644819837875859E-2</v>
      </c>
      <c r="BZ44" s="70"/>
      <c r="CA44" s="57" t="s">
        <v>169</v>
      </c>
      <c r="CB44" s="190">
        <f t="shared" si="95"/>
        <v>25.059119667906931</v>
      </c>
      <c r="CC44" s="400">
        <f>IFERROR(VLOOKUP(CA44,'FCST Sales'!$A$3:$AG$180,Interprete_Date!$B$8,0),0)</f>
        <v>63614.365214100879</v>
      </c>
      <c r="CD44" s="400">
        <f t="shared" si="96"/>
        <v>445.30055649870616</v>
      </c>
      <c r="CE44" s="190">
        <f t="shared" si="97"/>
        <v>25.059119667906931</v>
      </c>
      <c r="CF44" s="190">
        <f>IFERROR(VLOOKUP($B44,U300_ACT!$B$2:$C$180,2,0),0)</f>
        <v>8</v>
      </c>
      <c r="CG44" s="190">
        <f t="shared" si="98"/>
        <v>-17.059119667906931</v>
      </c>
      <c r="CH44" s="65">
        <f t="shared" si="99"/>
        <v>0.31924505353815574</v>
      </c>
      <c r="CI44" s="71"/>
      <c r="CK44" s="70"/>
      <c r="CL44" s="57" t="s">
        <v>169</v>
      </c>
      <c r="CM44" s="400">
        <f>IFERROR(VLOOKUP($CL44,TRASFDATI_ACT!$B$2:$E$200,2,0),0)</f>
        <v>77.58</v>
      </c>
      <c r="CN44" s="400">
        <f>IFERROR(VLOOKUP($B44,Smartphone_Sales!$B$2:$D$200,2,0),0)</f>
        <v>14923.73</v>
      </c>
      <c r="CO44" s="190">
        <f>IFERROR(VLOOKUP($B44,Smartphone_Sales!$B$2:$D$200,3,0),0)</f>
        <v>41</v>
      </c>
      <c r="CP44" s="278">
        <f t="shared" si="100"/>
        <v>5.1984322954114022E-3</v>
      </c>
      <c r="CQ44" s="65">
        <f t="shared" si="101"/>
        <v>5.1984322954114022E-3</v>
      </c>
      <c r="CR44" s="71"/>
      <c r="CT44" s="70"/>
      <c r="CU44" s="57" t="s">
        <v>169</v>
      </c>
      <c r="CV44" s="400">
        <f>IFERROR(VLOOKUP($CU44,iphone_ACT!$B$2:$F$180,2,0),0)</f>
        <v>8337.26</v>
      </c>
      <c r="CW44" s="400">
        <f>IFERROR(VLOOKUP($CU44,iphone_ACT!$B$2:$F$180,3,0),0)</f>
        <v>12339.35</v>
      </c>
      <c r="CX44" s="342">
        <f t="shared" si="102"/>
        <v>-0.32433556062515451</v>
      </c>
      <c r="CY44" s="114">
        <f t="shared" si="103"/>
        <v>-0.32433556062515451</v>
      </c>
      <c r="CZ44" s="190">
        <f>IFERROR(VLOOKUP($CU44,iphone_ACT!$B$2:$F$180,4,0),0)</f>
        <v>9</v>
      </c>
      <c r="DA44" s="190">
        <f>IFERROR(VLOOKUP($CU44,iphone_ACT!$B$2:$F$180,5,0),0)</f>
        <v>16</v>
      </c>
      <c r="DB44" s="342">
        <f t="shared" si="104"/>
        <v>-0.4375</v>
      </c>
      <c r="DC44" s="114">
        <f t="shared" si="105"/>
        <v>-0.4375</v>
      </c>
      <c r="DD44" s="71"/>
    </row>
    <row r="45" spans="1:108" ht="13.15" customHeight="1" outlineLevel="1">
      <c r="A45" s="70"/>
      <c r="B45" s="57" t="s">
        <v>176</v>
      </c>
      <c r="C45" s="59">
        <f>IFERROR(VLOOKUP($B45,'BDGT McAfee'!$AZ$6:$BD$190,4,0),0)</f>
        <v>173.43799200000001</v>
      </c>
      <c r="D45" s="59">
        <f t="shared" si="59"/>
        <v>5.5947739354838708</v>
      </c>
      <c r="E45" s="56">
        <f>IFERROR(VLOOKUP($B45,'Trans Nomenclatura'!$A$4:$W$180,19,0),0)</f>
        <v>0</v>
      </c>
      <c r="F45" s="59">
        <f t="shared" si="60"/>
        <v>-5.5947739354838708</v>
      </c>
      <c r="G45" s="65">
        <f t="shared" si="61"/>
        <v>0</v>
      </c>
      <c r="H45" s="71"/>
      <c r="K45" s="70"/>
      <c r="L45" s="57" t="s">
        <v>176</v>
      </c>
      <c r="M45" s="400">
        <f>IFERROR(VLOOKUP($B45,'BDGT Polizze MTD'!$A$3:$AG$175,Interprete_Date!$B$8,0),0)</f>
        <v>1726.3928187060726</v>
      </c>
      <c r="N45" s="400"/>
      <c r="O45" s="400">
        <f>IFERROR(VLOOKUP($B45,'Trans Nomenclatura'!$A$4:$W$180,11,0),0)</f>
        <v>848.823386457732</v>
      </c>
      <c r="P45" s="400">
        <f t="shared" si="78"/>
        <v>-877.5694322483406</v>
      </c>
      <c r="Q45" s="65">
        <f t="shared" si="79"/>
        <v>0.49167453505391845</v>
      </c>
      <c r="R45" s="71"/>
      <c r="T45" s="70"/>
      <c r="U45" s="57" t="s">
        <v>176</v>
      </c>
      <c r="V45" s="59">
        <f>IFERROR(VLOOKUP($B45,'BDGT Office'!$C$3:$F$180,3,0),0)</f>
        <v>40.799999999999997</v>
      </c>
      <c r="W45" s="112">
        <f t="shared" si="63"/>
        <v>1.3161290322580643</v>
      </c>
      <c r="X45" s="56">
        <f>IFERROR(VLOOKUP($B45,'Trans Nomenclatura'!$A$4:$W$180,18,0),0)</f>
        <v>0</v>
      </c>
      <c r="Y45" s="59">
        <f t="shared" si="80"/>
        <v>-1.3161290322580643</v>
      </c>
      <c r="Z45" s="65">
        <f t="shared" si="81"/>
        <v>0</v>
      </c>
      <c r="AA45" s="71"/>
      <c r="AC45" s="70"/>
      <c r="AD45" s="57" t="s">
        <v>176</v>
      </c>
      <c r="AE45" s="59">
        <f>($AM45*Kerb_BRIEFING!$Z$5)/17.23</f>
        <v>15.416934304518643</v>
      </c>
      <c r="AF45" s="56">
        <f>IFERROR(VLOOKUP($AD45,'Trans Nomenclatura'!$A$1:$Y$200,17,0),0)</f>
        <v>14</v>
      </c>
      <c r="AG45" s="190">
        <f t="shared" si="82"/>
        <v>-1.4169343045186427</v>
      </c>
      <c r="AH45" s="65">
        <f t="shared" si="83"/>
        <v>0.90809234335886446</v>
      </c>
      <c r="AI45" s="59">
        <f>IFERROR(_xlfn.NUMBERVALUE(VLOOKUP($AD45,'Trans Nomenclatura'!$A$1:$Y$200,14,0)),0)</f>
        <v>0</v>
      </c>
      <c r="AJ45" s="59">
        <f>IFERROR(_xlfn.NUMBERVALUE(VLOOKUP($AD45,'Trans Nomenclatura'!$A$1:$Y$200,16,0)),0)</f>
        <v>0</v>
      </c>
      <c r="AK45" s="59">
        <f>IFERROR(_xlfn.NUMBERVALUE(VLOOKUP($AD45,'Trans Nomenclatura'!$A$1:$Y$200,15,0)),0)</f>
        <v>0</v>
      </c>
      <c r="AL45" s="59">
        <f>IFERROR(_xlfn.NUMBERVALUE(VLOOKUP($AD45,'Trans Nomenclatura'!$A$1:$Y$200,20,0)),0)</f>
        <v>0</v>
      </c>
      <c r="AM45" s="400">
        <f>IFERROR(VLOOKUP($B45,'BDGT MW Services MTD'!$A$3:$AF$174,Interprete_Date!$B$8,0),0)</f>
        <v>408.6673508720865</v>
      </c>
      <c r="AN45" s="400">
        <f>IFERROR(VLOOKUP($B45,'Trans Nomenclatura'!$A$4:$W$180,13,0),0)</f>
        <v>239.68000000000009</v>
      </c>
      <c r="AO45" s="400">
        <f t="shared" si="84"/>
        <v>-168.98735087208641</v>
      </c>
      <c r="AP45" s="65">
        <f t="shared" si="85"/>
        <v>0.58649167712695571</v>
      </c>
      <c r="AQ45" s="71"/>
      <c r="AS45" s="70"/>
      <c r="AT45" s="57" t="s">
        <v>176</v>
      </c>
      <c r="AU45" s="399">
        <f>IFERROR(VLOOKUP($B45,'FCST Sales'!$A$3:$AF$180,Interprete_Date!$B$8,0),0)</f>
        <v>40997.113151518279</v>
      </c>
      <c r="AV45" s="400">
        <f>IFERROR(VLOOKUP($B45,'Trans Nomenclatura'!$A$4:$Y$200,3,0),0)</f>
        <v>26613.14999999998</v>
      </c>
      <c r="AW45" s="400">
        <f t="shared" si="86"/>
        <v>-14383.963151518299</v>
      </c>
      <c r="AX45" s="131" t="e">
        <f t="shared" si="87"/>
        <v>#VALUE!</v>
      </c>
      <c r="AY45" s="65">
        <f t="shared" si="88"/>
        <v>0.64914692655656892</v>
      </c>
      <c r="AZ45" s="400">
        <f>IFERROR(VLOOKUP($B45,'Trans Nomenclatura'!$A$4:$Y$200,4,0),0)</f>
        <v>41295.039999999957</v>
      </c>
      <c r="BA45" s="400">
        <f>IFERROR(VLOOKUP($B45,'Trans Nomenclatura'!$A$4:$Y$200,3,0),0)</f>
        <v>26613.14999999998</v>
      </c>
      <c r="BB45" s="400">
        <f t="shared" si="89"/>
        <v>-14681.889999999978</v>
      </c>
      <c r="BC45" s="131">
        <f t="shared" si="90"/>
        <v>-0.35553640340341097</v>
      </c>
      <c r="BD45" s="114">
        <f t="shared" si="72"/>
        <v>-0.35553640340341097</v>
      </c>
      <c r="BE45" s="71"/>
      <c r="BG45" s="70"/>
      <c r="BH45" s="57" t="s">
        <v>176</v>
      </c>
      <c r="BI45" s="261">
        <f>IFERROR(VLOOKUP($B45,'Trans Nomenclatura'!$A$4:$Y$200,7,0),0)</f>
        <v>967</v>
      </c>
      <c r="BJ45" s="261">
        <f>IFERROR(VLOOKUP($B45,'Trans Nomenclatura'!$A$4:$Y$200,6,0),0)</f>
        <v>1007</v>
      </c>
      <c r="BK45" s="116">
        <f t="shared" si="91"/>
        <v>40</v>
      </c>
      <c r="BL45" s="131">
        <f t="shared" si="92"/>
        <v>4.1365046535677352E-2</v>
      </c>
      <c r="BM45" s="114">
        <f t="shared" si="93"/>
        <v>4.1365046535677352E-2</v>
      </c>
      <c r="BN45" s="71"/>
      <c r="BP45" s="70"/>
      <c r="BQ45" s="57" t="s">
        <v>176</v>
      </c>
      <c r="BR45" s="58">
        <f>IFERROR(VLOOKUP($B45,'Trans Nomenclatura'!$A$4:$Y$200,25,0),0)</f>
        <v>2392.4199999999978</v>
      </c>
      <c r="BS45" s="131" t="e">
        <f>(#REF!-BR45)/ABS(BR45)</f>
        <v>#REF!</v>
      </c>
      <c r="BT45" s="114">
        <f t="shared" si="94"/>
        <v>8.9896160356816066E-2</v>
      </c>
      <c r="BU45" s="71"/>
      <c r="BW45" s="155">
        <f t="shared" si="74"/>
        <v>1655.2056035925773</v>
      </c>
      <c r="BX45" s="156">
        <f t="shared" si="75"/>
        <v>6.2195027781099893E-2</v>
      </c>
      <c r="BZ45" s="70"/>
      <c r="CA45" s="57" t="s">
        <v>176</v>
      </c>
      <c r="CB45" s="190">
        <f t="shared" si="95"/>
        <v>16.149678787880021</v>
      </c>
      <c r="CC45" s="400">
        <f>IFERROR(VLOOKUP(CA45,'FCST Sales'!$A$3:$AG$180,Interprete_Date!$B$8,0),0)</f>
        <v>40997.113151518279</v>
      </c>
      <c r="CD45" s="400">
        <f t="shared" si="96"/>
        <v>286.97979206062797</v>
      </c>
      <c r="CE45" s="190">
        <f t="shared" si="97"/>
        <v>16.149678787880021</v>
      </c>
      <c r="CF45" s="190">
        <f>IFERROR(VLOOKUP($B45,U300_ACT!$B$2:$C$180,2,0),0)</f>
        <v>6</v>
      </c>
      <c r="CG45" s="190">
        <f t="shared" si="98"/>
        <v>-10.149678787880021</v>
      </c>
      <c r="CH45" s="65">
        <f t="shared" si="99"/>
        <v>0.37152441722264273</v>
      </c>
      <c r="CI45" s="71"/>
      <c r="CK45" s="70"/>
      <c r="CL45" s="57" t="s">
        <v>176</v>
      </c>
      <c r="CM45" s="400">
        <f>IFERROR(VLOOKUP($CL45,TRASFDATI_ACT!$B$2:$E$200,2,0),0)</f>
        <v>49.17</v>
      </c>
      <c r="CN45" s="400">
        <f>IFERROR(VLOOKUP($B45,Smartphone_Sales!$B$2:$D$200,2,0),0)</f>
        <v>15804.01</v>
      </c>
      <c r="CO45" s="190">
        <f>IFERROR(VLOOKUP($B45,Smartphone_Sales!$B$2:$D$200,3,0),0)</f>
        <v>34</v>
      </c>
      <c r="CP45" s="278">
        <f t="shared" si="100"/>
        <v>3.1112356927134317E-3</v>
      </c>
      <c r="CQ45" s="65">
        <f t="shared" si="101"/>
        <v>3.1112356927134317E-3</v>
      </c>
      <c r="CR45" s="71"/>
      <c r="CT45" s="70"/>
      <c r="CU45" s="57" t="s">
        <v>176</v>
      </c>
      <c r="CV45" s="400">
        <f>IFERROR(VLOOKUP($CU45,iphone_ACT!$B$2:$F$180,2,0),0)</f>
        <v>8939.35</v>
      </c>
      <c r="CW45" s="400">
        <f>IFERROR(VLOOKUP($CU45,iphone_ACT!$B$2:$F$180,3,0),0)</f>
        <v>8090.15</v>
      </c>
      <c r="CX45" s="342">
        <f t="shared" si="102"/>
        <v>0.10496715141252026</v>
      </c>
      <c r="CY45" s="114">
        <f t="shared" si="103"/>
        <v>0.10496715141252026</v>
      </c>
      <c r="CZ45" s="190">
        <f>IFERROR(VLOOKUP($CU45,iphone_ACT!$B$2:$F$180,4,0),0)</f>
        <v>10</v>
      </c>
      <c r="DA45" s="190">
        <f>IFERROR(VLOOKUP($CU45,iphone_ACT!$B$2:$F$180,5,0),0)</f>
        <v>10</v>
      </c>
      <c r="DB45" s="342">
        <f t="shared" si="104"/>
        <v>0</v>
      </c>
      <c r="DC45" s="114">
        <f t="shared" si="105"/>
        <v>0</v>
      </c>
      <c r="DD45" s="71"/>
    </row>
    <row r="46" spans="1:108" ht="13.15" customHeight="1" outlineLevel="1">
      <c r="A46" s="70"/>
      <c r="B46" s="57" t="s">
        <v>177</v>
      </c>
      <c r="C46" s="59">
        <f>IFERROR(VLOOKUP($B46,'BDGT McAfee'!$AZ$6:$BD$190,4,0),0)</f>
        <v>124.510932</v>
      </c>
      <c r="D46" s="59">
        <f t="shared" si="59"/>
        <v>4.016481677419355</v>
      </c>
      <c r="E46" s="56">
        <f>IFERROR(VLOOKUP($B46,'Trans Nomenclatura'!$A$4:$W$180,19,0),0)</f>
        <v>8</v>
      </c>
      <c r="F46" s="59">
        <f t="shared" si="60"/>
        <v>3.983518322580645</v>
      </c>
      <c r="G46" s="65">
        <f t="shared" si="61"/>
        <v>1.9917929776640013</v>
      </c>
      <c r="H46" s="71"/>
      <c r="K46" s="70"/>
      <c r="L46" s="57" t="s">
        <v>177</v>
      </c>
      <c r="M46" s="400">
        <f>IFERROR(VLOOKUP($B46,'BDGT Polizze MTD'!$A$3:$AG$175,Interprete_Date!$B$8,0),0)</f>
        <v>1260.8859707342963</v>
      </c>
      <c r="N46" s="400"/>
      <c r="O46" s="400">
        <f>IFERROR(VLOOKUP($B46,'Trans Nomenclatura'!$A$4:$W$180,11,0),0)</f>
        <v>702.89937319587625</v>
      </c>
      <c r="P46" s="400">
        <f t="shared" si="78"/>
        <v>-557.98659753842003</v>
      </c>
      <c r="Q46" s="65">
        <f t="shared" si="79"/>
        <v>0.55746466334821065</v>
      </c>
      <c r="R46" s="71"/>
      <c r="T46" s="70"/>
      <c r="U46" s="57" t="s">
        <v>177</v>
      </c>
      <c r="V46" s="59">
        <f>IFERROR(VLOOKUP($B46,'BDGT Office'!$C$3:$F$180,3,0),0)</f>
        <v>15.6</v>
      </c>
      <c r="W46" s="112">
        <f t="shared" si="63"/>
        <v>0.50322580645161286</v>
      </c>
      <c r="X46" s="56">
        <f>IFERROR(VLOOKUP($B46,'Trans Nomenclatura'!$A$4:$W$180,18,0),0)</f>
        <v>1</v>
      </c>
      <c r="Y46" s="59">
        <f t="shared" si="80"/>
        <v>0.49677419354838714</v>
      </c>
      <c r="Z46" s="65">
        <f t="shared" si="81"/>
        <v>1.9871794871794874</v>
      </c>
      <c r="AA46" s="71"/>
      <c r="AC46" s="70"/>
      <c r="AD46" s="57" t="s">
        <v>177</v>
      </c>
      <c r="AE46" s="59">
        <f>($AM46*Kerb_BRIEFING!$Z$5)/17.23</f>
        <v>11.342045250282862</v>
      </c>
      <c r="AF46" s="56">
        <f>IFERROR(VLOOKUP($AD46,'Trans Nomenclatura'!$A$1:$Y$200,17,0),0)</f>
        <v>7</v>
      </c>
      <c r="AG46" s="190">
        <f t="shared" si="82"/>
        <v>-4.3420452502828617</v>
      </c>
      <c r="AH46" s="65">
        <f t="shared" si="83"/>
        <v>0.6171726391080502</v>
      </c>
      <c r="AI46" s="59">
        <f>IFERROR(_xlfn.NUMBERVALUE(VLOOKUP($AD46,'Trans Nomenclatura'!$A$1:$Y$200,14,0)),0)</f>
        <v>0</v>
      </c>
      <c r="AJ46" s="59">
        <f>IFERROR(_xlfn.NUMBERVALUE(VLOOKUP($AD46,'Trans Nomenclatura'!$A$1:$Y$200,16,0)),0)</f>
        <v>1</v>
      </c>
      <c r="AK46" s="59">
        <f>IFERROR(_xlfn.NUMBERVALUE(VLOOKUP($AD46,'Trans Nomenclatura'!$A$1:$Y$200,15,0)),0)</f>
        <v>2</v>
      </c>
      <c r="AL46" s="59">
        <f>IFERROR(_xlfn.NUMBERVALUE(VLOOKUP($AD46,'Trans Nomenclatura'!$A$1:$Y$200,20,0)),0)</f>
        <v>0</v>
      </c>
      <c r="AM46" s="400">
        <f>IFERROR(VLOOKUP($B46,'BDGT MW Services MTD'!$A$3:$AF$174,Interprete_Date!$B$8,0),0)</f>
        <v>300.65144563442107</v>
      </c>
      <c r="AN46" s="400">
        <f>IFERROR(VLOOKUP($B46,'Trans Nomenclatura'!$A$4:$W$180,13,0),0)</f>
        <v>152.54</v>
      </c>
      <c r="AO46" s="400">
        <f t="shared" si="84"/>
        <v>-148.11144563442107</v>
      </c>
      <c r="AP46" s="65">
        <f t="shared" si="85"/>
        <v>0.50736493110191772</v>
      </c>
      <c r="AQ46" s="71"/>
      <c r="AS46" s="70"/>
      <c r="AT46" s="57" t="s">
        <v>177</v>
      </c>
      <c r="AU46" s="399">
        <f>IFERROR(VLOOKUP($B46,'FCST Sales'!$A$3:$AF$180,Interprete_Date!$B$8,0),0)</f>
        <v>27826.504488206901</v>
      </c>
      <c r="AV46" s="400">
        <f>IFERROR(VLOOKUP($B46,'Trans Nomenclatura'!$A$4:$Y$200,3,0),0)</f>
        <v>22091.82</v>
      </c>
      <c r="AW46" s="400">
        <f t="shared" si="86"/>
        <v>-5734.6844882069017</v>
      </c>
      <c r="AX46" s="131" t="e">
        <f t="shared" si="87"/>
        <v>#VALUE!</v>
      </c>
      <c r="AY46" s="65">
        <f t="shared" si="88"/>
        <v>0.79391286855173249</v>
      </c>
      <c r="AZ46" s="400">
        <f>IFERROR(VLOOKUP($B46,'Trans Nomenclatura'!$A$4:$Y$200,4,0),0)</f>
        <v>30286.95</v>
      </c>
      <c r="BA46" s="400">
        <f>IFERROR(VLOOKUP($B46,'Trans Nomenclatura'!$A$4:$Y$200,3,0),0)</f>
        <v>22091.82</v>
      </c>
      <c r="BB46" s="400">
        <f t="shared" si="89"/>
        <v>-8195.130000000001</v>
      </c>
      <c r="BC46" s="131">
        <f t="shared" si="90"/>
        <v>-0.27058287480251397</v>
      </c>
      <c r="BD46" s="114">
        <f t="shared" si="72"/>
        <v>-0.27058287480251397</v>
      </c>
      <c r="BE46" s="71"/>
      <c r="BG46" s="70"/>
      <c r="BH46" s="57" t="s">
        <v>177</v>
      </c>
      <c r="BI46" s="261">
        <f>IFERROR(VLOOKUP($B46,'Trans Nomenclatura'!$A$4:$Y$200,7,0),0)</f>
        <v>704</v>
      </c>
      <c r="BJ46" s="261">
        <f>IFERROR(VLOOKUP($B46,'Trans Nomenclatura'!$A$4:$Y$200,6,0),0)</f>
        <v>901</v>
      </c>
      <c r="BK46" s="116">
        <f t="shared" si="91"/>
        <v>197</v>
      </c>
      <c r="BL46" s="131">
        <f t="shared" si="92"/>
        <v>0.27982954545454547</v>
      </c>
      <c r="BM46" s="114">
        <f t="shared" si="93"/>
        <v>0.27982954545454547</v>
      </c>
      <c r="BN46" s="71"/>
      <c r="BP46" s="70"/>
      <c r="BQ46" s="57" t="s">
        <v>177</v>
      </c>
      <c r="BR46" s="58">
        <f>IFERROR(VLOOKUP($B46,'Trans Nomenclatura'!$A$4:$Y$200,25,0),0)</f>
        <v>739.33000000000015</v>
      </c>
      <c r="BS46" s="131" t="e">
        <f>(#REF!-BR46)/ABS(BR46)</f>
        <v>#REF!</v>
      </c>
      <c r="BT46" s="114">
        <f t="shared" si="94"/>
        <v>3.346623320305888E-2</v>
      </c>
      <c r="BU46" s="71"/>
      <c r="BW46" s="155">
        <f t="shared" si="74"/>
        <v>1370.6537777319586</v>
      </c>
      <c r="BX46" s="156">
        <f t="shared" si="75"/>
        <v>6.2043497445296886E-2</v>
      </c>
      <c r="BZ46" s="70"/>
      <c r="CA46" s="57" t="s">
        <v>177</v>
      </c>
      <c r="CB46" s="190">
        <f t="shared" si="95"/>
        <v>10.961481790514817</v>
      </c>
      <c r="CC46" s="400">
        <f>IFERROR(VLOOKUP(CA46,'FCST Sales'!$A$3:$AG$180,Interprete_Date!$B$8,0),0)</f>
        <v>27826.504488206901</v>
      </c>
      <c r="CD46" s="400">
        <f t="shared" si="96"/>
        <v>194.78553141744831</v>
      </c>
      <c r="CE46" s="190">
        <f t="shared" si="97"/>
        <v>10.961481790514817</v>
      </c>
      <c r="CF46" s="190">
        <f>IFERROR(VLOOKUP($B46,U300_ACT!$B$2:$C$180,2,0),0)</f>
        <v>2</v>
      </c>
      <c r="CG46" s="190">
        <f t="shared" si="98"/>
        <v>-8.9614817905148172</v>
      </c>
      <c r="CH46" s="65">
        <f t="shared" si="99"/>
        <v>0.18245708365183244</v>
      </c>
      <c r="CI46" s="71"/>
      <c r="CK46" s="70"/>
      <c r="CL46" s="57" t="s">
        <v>177</v>
      </c>
      <c r="CM46" s="400">
        <f>IFERROR(VLOOKUP($CL46,TRASFDATI_ACT!$B$2:$E$200,2,0),0)</f>
        <v>53.2</v>
      </c>
      <c r="CN46" s="400">
        <f>IFERROR(VLOOKUP($B46,Smartphone_Sales!$B$2:$D$200,2,0),0)</f>
        <v>8430.84</v>
      </c>
      <c r="CO46" s="190">
        <f>IFERROR(VLOOKUP($B46,Smartphone_Sales!$B$2:$D$200,3,0),0)</f>
        <v>21</v>
      </c>
      <c r="CP46" s="278">
        <f t="shared" si="100"/>
        <v>6.3101660095553945E-3</v>
      </c>
      <c r="CQ46" s="65">
        <f t="shared" si="101"/>
        <v>6.3101660095553945E-3</v>
      </c>
      <c r="CR46" s="71"/>
      <c r="CT46" s="70"/>
      <c r="CU46" s="57" t="s">
        <v>177</v>
      </c>
      <c r="CV46" s="400">
        <f>IFERROR(VLOOKUP($CU46,iphone_ACT!$B$2:$F$180,2,0),0)</f>
        <v>6027.83</v>
      </c>
      <c r="CW46" s="400">
        <f>IFERROR(VLOOKUP($CU46,iphone_ACT!$B$2:$F$180,3,0),0)</f>
        <v>4536.0600000000004</v>
      </c>
      <c r="CX46" s="342">
        <f t="shared" si="102"/>
        <v>0.32886910666966473</v>
      </c>
      <c r="CY46" s="114">
        <f t="shared" si="103"/>
        <v>0.32886910666966473</v>
      </c>
      <c r="CZ46" s="190">
        <f>IFERROR(VLOOKUP($CU46,iphone_ACT!$B$2:$F$180,4,0),0)</f>
        <v>7</v>
      </c>
      <c r="DA46" s="190">
        <f>IFERROR(VLOOKUP($CU46,iphone_ACT!$B$2:$F$180,5,0),0)</f>
        <v>6</v>
      </c>
      <c r="DB46" s="342">
        <f t="shared" si="104"/>
        <v>0.16666666666666666</v>
      </c>
      <c r="DC46" s="114">
        <f t="shared" si="105"/>
        <v>0.16666666666666666</v>
      </c>
      <c r="DD46" s="71"/>
    </row>
    <row r="47" spans="1:108" ht="13.15" customHeight="1" outlineLevel="1">
      <c r="A47" s="70"/>
      <c r="B47" s="57" t="s">
        <v>178</v>
      </c>
      <c r="C47" s="59">
        <f>IFERROR(VLOOKUP($B47,'BDGT McAfee'!$AZ$6:$BD$190,4,0),0)</f>
        <v>233.837604</v>
      </c>
      <c r="D47" s="59">
        <f t="shared" si="59"/>
        <v>7.5431485161290324</v>
      </c>
      <c r="E47" s="56">
        <f>IFERROR(VLOOKUP($B47,'Trans Nomenclatura'!$A$4:$W$180,19,0),0)</f>
        <v>6</v>
      </c>
      <c r="F47" s="59">
        <f t="shared" si="60"/>
        <v>-1.5431485161290324</v>
      </c>
      <c r="G47" s="65">
        <f t="shared" si="61"/>
        <v>0.7954238190021824</v>
      </c>
      <c r="H47" s="71"/>
      <c r="K47" s="70"/>
      <c r="L47" s="57" t="s">
        <v>178</v>
      </c>
      <c r="M47" s="400">
        <f>IFERROR(VLOOKUP($B47,'BDGT Polizze MTD'!$A$3:$AG$175,Interprete_Date!$B$8,0),0)</f>
        <v>1301.2113929169252</v>
      </c>
      <c r="N47" s="400"/>
      <c r="O47" s="400">
        <f>IFERROR(VLOOKUP($B47,'Trans Nomenclatura'!$A$4:$W$180,11,0),0)</f>
        <v>1287.705030927835</v>
      </c>
      <c r="P47" s="400">
        <f t="shared" si="78"/>
        <v>-13.506361989090237</v>
      </c>
      <c r="Q47" s="65">
        <f t="shared" si="79"/>
        <v>0.98962016313213108</v>
      </c>
      <c r="R47" s="71"/>
      <c r="T47" s="70"/>
      <c r="U47" s="57" t="s">
        <v>178</v>
      </c>
      <c r="V47" s="59">
        <f>IFERROR(VLOOKUP($B47,'BDGT Office'!$C$3:$F$180,3,0),0)</f>
        <v>18</v>
      </c>
      <c r="W47" s="112">
        <f t="shared" si="63"/>
        <v>0.58064516129032262</v>
      </c>
      <c r="X47" s="56">
        <f>IFERROR(VLOOKUP($B47,'Trans Nomenclatura'!$A$4:$W$180,18,0),0)</f>
        <v>0</v>
      </c>
      <c r="Y47" s="59">
        <f t="shared" si="80"/>
        <v>-0.58064516129032262</v>
      </c>
      <c r="Z47" s="65">
        <f t="shared" si="81"/>
        <v>0</v>
      </c>
      <c r="AA47" s="71"/>
      <c r="AC47" s="70"/>
      <c r="AD47" s="57" t="s">
        <v>178</v>
      </c>
      <c r="AE47" s="59">
        <f>($AM47*Kerb_BRIEFING!$Z$5)/17.23</f>
        <v>13.980417353901329</v>
      </c>
      <c r="AF47" s="56">
        <f>IFERROR(VLOOKUP($AD47,'Trans Nomenclatura'!$A$1:$Y$200,17,0),0)</f>
        <v>16</v>
      </c>
      <c r="AG47" s="190">
        <f t="shared" si="82"/>
        <v>2.0195826460986712</v>
      </c>
      <c r="AH47" s="65">
        <f t="shared" si="83"/>
        <v>1.144457965379345</v>
      </c>
      <c r="AI47" s="59">
        <f>IFERROR(_xlfn.NUMBERVALUE(VLOOKUP($AD47,'Trans Nomenclatura'!$A$1:$Y$200,14,0)),0)</f>
        <v>0</v>
      </c>
      <c r="AJ47" s="59">
        <f>IFERROR(_xlfn.NUMBERVALUE(VLOOKUP($AD47,'Trans Nomenclatura'!$A$1:$Y$200,16,0)),0)</f>
        <v>1</v>
      </c>
      <c r="AK47" s="59">
        <f>IFERROR(_xlfn.NUMBERVALUE(VLOOKUP($AD47,'Trans Nomenclatura'!$A$1:$Y$200,15,0)),0)</f>
        <v>1</v>
      </c>
      <c r="AL47" s="59">
        <f>IFERROR(_xlfn.NUMBERVALUE(VLOOKUP($AD47,'Trans Nomenclatura'!$A$1:$Y$200,20,0)),0)</f>
        <v>0</v>
      </c>
      <c r="AM47" s="400">
        <f>IFERROR(VLOOKUP($B47,'BDGT MW Services MTD'!$A$3:$AF$174,Interprete_Date!$B$8,0),0)</f>
        <v>370.5886015503383</v>
      </c>
      <c r="AN47" s="400">
        <f>IFERROR(VLOOKUP($B47,'Trans Nomenclatura'!$A$4:$W$180,13,0),0)</f>
        <v>297.92999999999989</v>
      </c>
      <c r="AO47" s="400">
        <f t="shared" si="84"/>
        <v>-72.658601550338403</v>
      </c>
      <c r="AP47" s="65">
        <f t="shared" si="85"/>
        <v>0.80393730069847025</v>
      </c>
      <c r="AQ47" s="71"/>
      <c r="AS47" s="70"/>
      <c r="AT47" s="57" t="s">
        <v>178</v>
      </c>
      <c r="AU47" s="399">
        <f>IFERROR(VLOOKUP($B47,'FCST Sales'!$A$3:$AF$180,Interprete_Date!$B$8,0),0)</f>
        <v>36702.350349786946</v>
      </c>
      <c r="AV47" s="400">
        <f>IFERROR(VLOOKUP($B47,'Trans Nomenclatura'!$A$4:$Y$200,3,0),0)</f>
        <v>34572.280000000013</v>
      </c>
      <c r="AW47" s="400">
        <f t="shared" si="86"/>
        <v>-2130.0703497869326</v>
      </c>
      <c r="AX47" s="131" t="e">
        <f t="shared" si="87"/>
        <v>#VALUE!</v>
      </c>
      <c r="AY47" s="65">
        <f t="shared" si="88"/>
        <v>0.94196365275012151</v>
      </c>
      <c r="AZ47" s="400">
        <f>IFERROR(VLOOKUP($B47,'Trans Nomenclatura'!$A$4:$Y$200,4,0),0)</f>
        <v>38173.500000000007</v>
      </c>
      <c r="BA47" s="400">
        <f>IFERROR(VLOOKUP($B47,'Trans Nomenclatura'!$A$4:$Y$200,3,0),0)</f>
        <v>34572.280000000013</v>
      </c>
      <c r="BB47" s="400">
        <f t="shared" si="89"/>
        <v>-3601.2199999999939</v>
      </c>
      <c r="BC47" s="131">
        <f t="shared" si="90"/>
        <v>-9.4338218921502959E-2</v>
      </c>
      <c r="BD47" s="114">
        <f t="shared" si="72"/>
        <v>-9.4338218921502959E-2</v>
      </c>
      <c r="BE47" s="71"/>
      <c r="BG47" s="70"/>
      <c r="BH47" s="57" t="s">
        <v>178</v>
      </c>
      <c r="BI47" s="261">
        <f>IFERROR(VLOOKUP($B47,'Trans Nomenclatura'!$A$4:$Y$200,7,0),0)</f>
        <v>1768</v>
      </c>
      <c r="BJ47" s="261">
        <f>IFERROR(VLOOKUP($B47,'Trans Nomenclatura'!$A$4:$Y$200,6,0),0)</f>
        <v>1736</v>
      </c>
      <c r="BK47" s="116">
        <f t="shared" si="91"/>
        <v>-32</v>
      </c>
      <c r="BL47" s="131">
        <f t="shared" si="92"/>
        <v>-1.8099547511312219E-2</v>
      </c>
      <c r="BM47" s="114">
        <f t="shared" si="93"/>
        <v>-1.8099547511312219E-2</v>
      </c>
      <c r="BN47" s="71"/>
      <c r="BP47" s="70"/>
      <c r="BQ47" s="57" t="s">
        <v>178</v>
      </c>
      <c r="BR47" s="58">
        <f>IFERROR(VLOOKUP($B47,'Trans Nomenclatura'!$A$4:$Y$200,25,0),0)</f>
        <v>965.64000000000033</v>
      </c>
      <c r="BS47" s="131" t="e">
        <f>(#REF!-BR47)/ABS(BR47)</f>
        <v>#REF!</v>
      </c>
      <c r="BT47" s="114">
        <f t="shared" si="94"/>
        <v>2.793104764857857E-2</v>
      </c>
      <c r="BU47" s="71"/>
      <c r="BW47" s="155">
        <f t="shared" si="74"/>
        <v>2511.0248103092781</v>
      </c>
      <c r="BX47" s="156">
        <f t="shared" si="75"/>
        <v>7.2631160291114064E-2</v>
      </c>
      <c r="BZ47" s="70"/>
      <c r="CA47" s="57" t="s">
        <v>178</v>
      </c>
      <c r="CB47" s="190">
        <f t="shared" si="95"/>
        <v>14.457875770878369</v>
      </c>
      <c r="CC47" s="400">
        <f>IFERROR(VLOOKUP(CA47,'FCST Sales'!$A$3:$AG$180,Interprete_Date!$B$8,0),0)</f>
        <v>36702.350349786946</v>
      </c>
      <c r="CD47" s="400">
        <f t="shared" si="96"/>
        <v>256.91645244850861</v>
      </c>
      <c r="CE47" s="190">
        <f t="shared" si="97"/>
        <v>14.457875770878369</v>
      </c>
      <c r="CF47" s="190">
        <f>IFERROR(VLOOKUP($B47,U300_ACT!$B$2:$C$180,2,0),0)</f>
        <v>2</v>
      </c>
      <c r="CG47" s="190">
        <f t="shared" si="98"/>
        <v>-12.457875770878369</v>
      </c>
      <c r="CH47" s="65">
        <f t="shared" si="99"/>
        <v>0.13833290807688914</v>
      </c>
      <c r="CI47" s="71"/>
      <c r="CK47" s="70"/>
      <c r="CL47" s="57" t="s">
        <v>178</v>
      </c>
      <c r="CM47" s="400">
        <f>IFERROR(VLOOKUP($CL47,TRASFDATI_ACT!$B$2:$E$200,2,0),0)</f>
        <v>67.349999999999994</v>
      </c>
      <c r="CN47" s="400">
        <f>IFERROR(VLOOKUP($B47,Smartphone_Sales!$B$2:$D$200,2,0),0)</f>
        <v>11691.41</v>
      </c>
      <c r="CO47" s="190">
        <f>IFERROR(VLOOKUP($B47,Smartphone_Sales!$B$2:$D$200,3,0),0)</f>
        <v>26</v>
      </c>
      <c r="CP47" s="278">
        <f t="shared" si="100"/>
        <v>5.7606396491099018E-3</v>
      </c>
      <c r="CQ47" s="65">
        <f t="shared" si="101"/>
        <v>5.7606396491099018E-3</v>
      </c>
      <c r="CR47" s="71"/>
      <c r="CT47" s="70"/>
      <c r="CU47" s="57" t="s">
        <v>178</v>
      </c>
      <c r="CV47" s="400">
        <f>IFERROR(VLOOKUP($CU47,iphone_ACT!$B$2:$F$180,2,0),0)</f>
        <v>5159.41</v>
      </c>
      <c r="CW47" s="400">
        <f>IFERROR(VLOOKUP($CU47,iphone_ACT!$B$2:$F$180,3,0),0)</f>
        <v>8988.08</v>
      </c>
      <c r="CX47" s="342">
        <f t="shared" si="102"/>
        <v>-0.42597195396569681</v>
      </c>
      <c r="CY47" s="114">
        <f t="shared" si="103"/>
        <v>-0.42597195396569681</v>
      </c>
      <c r="CZ47" s="190">
        <f>IFERROR(VLOOKUP($CU47,iphone_ACT!$B$2:$F$180,4,0),0)</f>
        <v>6</v>
      </c>
      <c r="DA47" s="190">
        <f>IFERROR(VLOOKUP($CU47,iphone_ACT!$B$2:$F$180,5,0),0)</f>
        <v>12</v>
      </c>
      <c r="DB47" s="342">
        <f t="shared" si="104"/>
        <v>-0.5</v>
      </c>
      <c r="DC47" s="114">
        <f t="shared" si="105"/>
        <v>-0.5</v>
      </c>
      <c r="DD47" s="71"/>
    </row>
    <row r="48" spans="1:108" ht="13.15" customHeight="1" outlineLevel="1">
      <c r="A48" s="70"/>
      <c r="B48" s="57" t="s">
        <v>179</v>
      </c>
      <c r="C48" s="59">
        <f>IFERROR(VLOOKUP($B48,'BDGT McAfee'!$AZ$6:$BD$190,4,0),0)</f>
        <v>208.36179000000004</v>
      </c>
      <c r="D48" s="59">
        <f t="shared" si="59"/>
        <v>6.7213480645161301</v>
      </c>
      <c r="E48" s="56">
        <f>IFERROR(VLOOKUP($B48,'Trans Nomenclatura'!$A$4:$W$180,19,0),0)</f>
        <v>0</v>
      </c>
      <c r="F48" s="59">
        <f t="shared" si="60"/>
        <v>-6.7213480645161301</v>
      </c>
      <c r="G48" s="65">
        <f t="shared" si="61"/>
        <v>0</v>
      </c>
      <c r="H48" s="71"/>
      <c r="K48" s="70"/>
      <c r="L48" s="57" t="s">
        <v>179</v>
      </c>
      <c r="M48" s="400">
        <f>IFERROR(VLOOKUP($B48,'BDGT Polizze MTD'!$A$3:$AG$175,Interprete_Date!$B$8,0),0)</f>
        <v>1819.2550927485088</v>
      </c>
      <c r="N48" s="400"/>
      <c r="O48" s="400">
        <f>IFERROR(VLOOKUP($B48,'Trans Nomenclatura'!$A$4:$W$180,11,0),0)</f>
        <v>1328.8273731958759</v>
      </c>
      <c r="P48" s="400">
        <f t="shared" si="78"/>
        <v>-490.42771955263288</v>
      </c>
      <c r="Q48" s="65">
        <f t="shared" si="79"/>
        <v>0.73042388529928448</v>
      </c>
      <c r="R48" s="71"/>
      <c r="T48" s="70"/>
      <c r="U48" s="57" t="s">
        <v>179</v>
      </c>
      <c r="V48" s="59">
        <f>IFERROR(VLOOKUP($B48,'BDGT Office'!$C$3:$F$180,3,0),0)</f>
        <v>25.2</v>
      </c>
      <c r="W48" s="112">
        <f t="shared" si="63"/>
        <v>0.81290322580645158</v>
      </c>
      <c r="X48" s="56">
        <f>IFERROR(VLOOKUP($B48,'Trans Nomenclatura'!$A$4:$W$180,18,0),0)</f>
        <v>0</v>
      </c>
      <c r="Y48" s="59">
        <f t="shared" si="80"/>
        <v>-0.81290322580645158</v>
      </c>
      <c r="Z48" s="65">
        <f t="shared" si="81"/>
        <v>0</v>
      </c>
      <c r="AA48" s="71"/>
      <c r="AC48" s="70"/>
      <c r="AD48" s="57" t="s">
        <v>179</v>
      </c>
      <c r="AE48" s="59">
        <f>($AM48*Kerb_BRIEFING!$Z$5)/17.23</f>
        <v>14.148166705431988</v>
      </c>
      <c r="AF48" s="56">
        <f>IFERROR(VLOOKUP($AD48,'Trans Nomenclatura'!$A$1:$Y$200,17,0),0)</f>
        <v>13</v>
      </c>
      <c r="AG48" s="190">
        <f t="shared" si="82"/>
        <v>-1.1481667054319882</v>
      </c>
      <c r="AH48" s="65">
        <f t="shared" si="83"/>
        <v>0.91884696234239549</v>
      </c>
      <c r="AI48" s="59">
        <f>IFERROR(_xlfn.NUMBERVALUE(VLOOKUP($AD48,'Trans Nomenclatura'!$A$1:$Y$200,14,0)),0)</f>
        <v>0</v>
      </c>
      <c r="AJ48" s="59">
        <f>IFERROR(_xlfn.NUMBERVALUE(VLOOKUP($AD48,'Trans Nomenclatura'!$A$1:$Y$200,16,0)),0)</f>
        <v>0</v>
      </c>
      <c r="AK48" s="59">
        <f>IFERROR(_xlfn.NUMBERVALUE(VLOOKUP($AD48,'Trans Nomenclatura'!$A$1:$Y$200,15,0)),0)</f>
        <v>0</v>
      </c>
      <c r="AL48" s="59">
        <f>IFERROR(_xlfn.NUMBERVALUE(VLOOKUP($AD48,'Trans Nomenclatura'!$A$1:$Y$200,20,0)),0)</f>
        <v>2</v>
      </c>
      <c r="AM48" s="400">
        <f>IFERROR(VLOOKUP($B48,'BDGT MW Services MTD'!$A$3:$AF$174,Interprete_Date!$B$8,0),0)</f>
        <v>375.03524974552795</v>
      </c>
      <c r="AN48" s="400">
        <f>IFERROR(VLOOKUP($B48,'Trans Nomenclatura'!$A$4:$W$180,13,0),0)</f>
        <v>379.22999999999979</v>
      </c>
      <c r="AO48" s="400">
        <f t="shared" si="84"/>
        <v>4.1947502544718418</v>
      </c>
      <c r="AP48" s="65">
        <f t="shared" si="85"/>
        <v>1.0111849493009473</v>
      </c>
      <c r="AQ48" s="71"/>
      <c r="AS48" s="70"/>
      <c r="AT48" s="57" t="s">
        <v>179</v>
      </c>
      <c r="AU48" s="399">
        <f>IFERROR(VLOOKUP($B48,'FCST Sales'!$A$3:$AF$180,Interprete_Date!$B$8,0),0)</f>
        <v>43936.399239044862</v>
      </c>
      <c r="AV48" s="400">
        <f>IFERROR(VLOOKUP($B48,'Trans Nomenclatura'!$A$4:$Y$200,3,0),0)</f>
        <v>27736.849999999969</v>
      </c>
      <c r="AW48" s="400">
        <f t="shared" si="86"/>
        <v>-16199.549239044893</v>
      </c>
      <c r="AX48" s="131" t="e">
        <f t="shared" si="87"/>
        <v>#VALUE!</v>
      </c>
      <c r="AY48" s="65">
        <f t="shared" si="88"/>
        <v>0.6312954743763145</v>
      </c>
      <c r="AZ48" s="400">
        <f>IFERROR(VLOOKUP($B48,'Trans Nomenclatura'!$A$4:$Y$200,4,0),0)</f>
        <v>29083.01999999999</v>
      </c>
      <c r="BA48" s="400">
        <f>IFERROR(VLOOKUP($B48,'Trans Nomenclatura'!$A$4:$Y$200,3,0),0)</f>
        <v>27736.849999999969</v>
      </c>
      <c r="BB48" s="400">
        <f t="shared" si="89"/>
        <v>-1346.1700000000201</v>
      </c>
      <c r="BC48" s="131">
        <f t="shared" si="90"/>
        <v>-4.628714624547315E-2</v>
      </c>
      <c r="BD48" s="114">
        <f t="shared" si="72"/>
        <v>-4.628714624547315E-2</v>
      </c>
      <c r="BE48" s="71"/>
      <c r="BG48" s="70"/>
      <c r="BH48" s="57" t="s">
        <v>179</v>
      </c>
      <c r="BI48" s="261">
        <f>IFERROR(VLOOKUP($B48,'Trans Nomenclatura'!$A$4:$Y$200,7,0),0)</f>
        <v>1341</v>
      </c>
      <c r="BJ48" s="261">
        <f>IFERROR(VLOOKUP($B48,'Trans Nomenclatura'!$A$4:$Y$200,6,0),0)</f>
        <v>1366</v>
      </c>
      <c r="BK48" s="116">
        <f t="shared" si="91"/>
        <v>25</v>
      </c>
      <c r="BL48" s="131">
        <f t="shared" si="92"/>
        <v>1.8642803877703208E-2</v>
      </c>
      <c r="BM48" s="114">
        <f t="shared" si="93"/>
        <v>1.8642803877703208E-2</v>
      </c>
      <c r="BN48" s="71"/>
      <c r="BP48" s="70"/>
      <c r="BQ48" s="57" t="s">
        <v>179</v>
      </c>
      <c r="BR48" s="58">
        <f>IFERROR(VLOOKUP($B48,'Trans Nomenclatura'!$A$4:$Y$200,25,0),0)</f>
        <v>1525</v>
      </c>
      <c r="BS48" s="131" t="e">
        <f>(#REF!-BR48)/ABS(BR48)</f>
        <v>#REF!</v>
      </c>
      <c r="BT48" s="114">
        <f t="shared" si="94"/>
        <v>5.4981009018688194E-2</v>
      </c>
      <c r="BU48" s="71"/>
      <c r="BW48" s="155">
        <f t="shared" si="74"/>
        <v>2591.2133777319577</v>
      </c>
      <c r="BX48" s="156">
        <f t="shared" si="75"/>
        <v>9.3421328583886076E-2</v>
      </c>
      <c r="BZ48" s="70"/>
      <c r="CA48" s="57" t="s">
        <v>179</v>
      </c>
      <c r="CB48" s="190">
        <f t="shared" si="95"/>
        <v>17.307529244418351</v>
      </c>
      <c r="CC48" s="400">
        <f>IFERROR(VLOOKUP(CA48,'FCST Sales'!$A$3:$AG$180,Interprete_Date!$B$8,0),0)</f>
        <v>43936.399239044862</v>
      </c>
      <c r="CD48" s="400">
        <f t="shared" si="96"/>
        <v>307.55479467331406</v>
      </c>
      <c r="CE48" s="190">
        <f t="shared" si="97"/>
        <v>17.307529244418351</v>
      </c>
      <c r="CF48" s="190">
        <f>IFERROR(VLOOKUP($B48,U300_ACT!$B$2:$C$180,2,0),0)</f>
        <v>4</v>
      </c>
      <c r="CG48" s="190">
        <f t="shared" si="98"/>
        <v>-13.307529244418351</v>
      </c>
      <c r="CH48" s="65">
        <f t="shared" si="99"/>
        <v>0.23111328852961455</v>
      </c>
      <c r="CI48" s="71"/>
      <c r="CK48" s="70"/>
      <c r="CL48" s="57" t="s">
        <v>179</v>
      </c>
      <c r="CM48" s="400">
        <f>IFERROR(VLOOKUP($CL48,TRASFDATI_ACT!$B$2:$E$200,2,0),0)</f>
        <v>32.78</v>
      </c>
      <c r="CN48" s="400">
        <f>IFERROR(VLOOKUP($B48,Smartphone_Sales!$B$2:$D$200,2,0),0)</f>
        <v>16861.87</v>
      </c>
      <c r="CO48" s="190">
        <f>IFERROR(VLOOKUP($B48,Smartphone_Sales!$B$2:$D$200,3,0),0)</f>
        <v>38</v>
      </c>
      <c r="CP48" s="278">
        <f t="shared" si="100"/>
        <v>1.9440311187311967E-3</v>
      </c>
      <c r="CQ48" s="65">
        <f t="shared" si="101"/>
        <v>1.9440311187311967E-3</v>
      </c>
      <c r="CR48" s="71"/>
      <c r="CT48" s="70"/>
      <c r="CU48" s="57" t="s">
        <v>179</v>
      </c>
      <c r="CV48" s="400">
        <f>IFERROR(VLOOKUP($CU48,iphone_ACT!$B$2:$F$180,2,0),0)</f>
        <v>8967.98</v>
      </c>
      <c r="CW48" s="400">
        <f>IFERROR(VLOOKUP($CU48,iphone_ACT!$B$2:$F$180,3,0),0)</f>
        <v>11856.54</v>
      </c>
      <c r="CX48" s="342">
        <f t="shared" si="102"/>
        <v>-0.24362588073755084</v>
      </c>
      <c r="CY48" s="114">
        <f t="shared" si="103"/>
        <v>-0.24362588073755084</v>
      </c>
      <c r="CZ48" s="190">
        <f>IFERROR(VLOOKUP($CU48,iphone_ACT!$B$2:$F$180,4,0),0)</f>
        <v>11</v>
      </c>
      <c r="DA48" s="190">
        <f>IFERROR(VLOOKUP($CU48,iphone_ACT!$B$2:$F$180,5,0),0)</f>
        <v>15</v>
      </c>
      <c r="DB48" s="342">
        <f t="shared" si="104"/>
        <v>-0.26666666666666666</v>
      </c>
      <c r="DC48" s="114">
        <f t="shared" si="105"/>
        <v>-0.26666666666666666</v>
      </c>
      <c r="DD48" s="71"/>
    </row>
    <row r="49" spans="1:108" ht="13.15" customHeight="1" outlineLevel="1">
      <c r="A49" s="70"/>
      <c r="B49" s="57" t="s">
        <v>181</v>
      </c>
      <c r="C49" s="59">
        <f>IFERROR(VLOOKUP($B49,'BDGT McAfee'!$AZ$6:$BD$190,4,0),0)</f>
        <v>163.82129399999999</v>
      </c>
      <c r="D49" s="59">
        <f t="shared" si="59"/>
        <v>5.2845578709677419</v>
      </c>
      <c r="E49" s="56">
        <f>IFERROR(VLOOKUP($B49,'Trans Nomenclatura'!$A$4:$W$180,19,0),0)</f>
        <v>0</v>
      </c>
      <c r="F49" s="59">
        <f t="shared" si="60"/>
        <v>-5.2845578709677419</v>
      </c>
      <c r="G49" s="65">
        <f t="shared" si="61"/>
        <v>0</v>
      </c>
      <c r="H49" s="71"/>
      <c r="K49" s="70"/>
      <c r="L49" s="57" t="s">
        <v>181</v>
      </c>
      <c r="M49" s="400">
        <f>IFERROR(VLOOKUP($B49,'BDGT Polizze MTD'!$A$3:$AG$175,Interprete_Date!$B$8,0),0)</f>
        <v>1324.9125055801419</v>
      </c>
      <c r="N49" s="400"/>
      <c r="O49" s="400">
        <f>IFERROR(VLOOKUP($B49,'Trans Nomenclatura'!$A$4:$W$180,11,0),0)</f>
        <v>592.42276288659798</v>
      </c>
      <c r="P49" s="400">
        <f t="shared" si="78"/>
        <v>-732.48974269354392</v>
      </c>
      <c r="Q49" s="65">
        <f t="shared" si="79"/>
        <v>0.44714104545884165</v>
      </c>
      <c r="R49" s="71"/>
      <c r="T49" s="70"/>
      <c r="U49" s="57" t="s">
        <v>181</v>
      </c>
      <c r="V49" s="59">
        <f>IFERROR(VLOOKUP($B49,'BDGT Office'!$C$3:$F$180,3,0),0)</f>
        <v>26.4</v>
      </c>
      <c r="W49" s="112">
        <f t="shared" si="63"/>
        <v>0.85161290322580641</v>
      </c>
      <c r="X49" s="56">
        <f>IFERROR(VLOOKUP($B49,'Trans Nomenclatura'!$A$4:$W$180,18,0),0)</f>
        <v>0</v>
      </c>
      <c r="Y49" s="59">
        <f t="shared" si="80"/>
        <v>-0.85161290322580641</v>
      </c>
      <c r="Z49" s="65">
        <f t="shared" si="81"/>
        <v>0</v>
      </c>
      <c r="AA49" s="71"/>
      <c r="AC49" s="70"/>
      <c r="AD49" s="57" t="s">
        <v>181</v>
      </c>
      <c r="AE49" s="59">
        <f>($AM49*Kerb_BRIEFING!$Z$5)/17.23</f>
        <v>14.054101633339085</v>
      </c>
      <c r="AF49" s="56">
        <f>IFERROR(VLOOKUP($AD49,'Trans Nomenclatura'!$A$1:$Y$200,17,0),0)</f>
        <v>14</v>
      </c>
      <c r="AG49" s="190">
        <f t="shared" si="82"/>
        <v>-5.4101633339085353E-2</v>
      </c>
      <c r="AH49" s="65">
        <f t="shared" si="83"/>
        <v>0.9961504737370942</v>
      </c>
      <c r="AI49" s="59">
        <f>IFERROR(_xlfn.NUMBERVALUE(VLOOKUP($AD49,'Trans Nomenclatura'!$A$1:$Y$200,14,0)),0)</f>
        <v>0</v>
      </c>
      <c r="AJ49" s="59">
        <f>IFERROR(_xlfn.NUMBERVALUE(VLOOKUP($AD49,'Trans Nomenclatura'!$A$1:$Y$200,16,0)),0)</f>
        <v>0</v>
      </c>
      <c r="AK49" s="59">
        <f>IFERROR(_xlfn.NUMBERVALUE(VLOOKUP($AD49,'Trans Nomenclatura'!$A$1:$Y$200,15,0)),0)</f>
        <v>0</v>
      </c>
      <c r="AL49" s="59">
        <f>IFERROR(_xlfn.NUMBERVALUE(VLOOKUP($AD49,'Trans Nomenclatura'!$A$1:$Y$200,20,0)),0)</f>
        <v>0</v>
      </c>
      <c r="AM49" s="400">
        <f>IFERROR(VLOOKUP($B49,'BDGT MW Services MTD'!$A$3:$AF$174,Interprete_Date!$B$8,0),0)</f>
        <v>372.54180175758836</v>
      </c>
      <c r="AN49" s="400">
        <f>IFERROR(VLOOKUP($B49,'Trans Nomenclatura'!$A$4:$W$180,13,0),0)</f>
        <v>223.5100000000001</v>
      </c>
      <c r="AO49" s="400">
        <f t="shared" si="84"/>
        <v>-149.03180175758825</v>
      </c>
      <c r="AP49" s="65">
        <f t="shared" si="85"/>
        <v>0.59995951849032303</v>
      </c>
      <c r="AQ49" s="71"/>
      <c r="AS49" s="70"/>
      <c r="AT49" s="57" t="s">
        <v>181</v>
      </c>
      <c r="AU49" s="399">
        <f>IFERROR(VLOOKUP($B49,'FCST Sales'!$A$3:$AF$180,Interprete_Date!$B$8,0),0)</f>
        <v>37370.870419475883</v>
      </c>
      <c r="AV49" s="400">
        <f>IFERROR(VLOOKUP($B49,'Trans Nomenclatura'!$A$4:$Y$200,3,0),0)</f>
        <v>18762.16</v>
      </c>
      <c r="AW49" s="400">
        <f t="shared" si="86"/>
        <v>-18608.710419475883</v>
      </c>
      <c r="AX49" s="131" t="e">
        <f t="shared" si="87"/>
        <v>#VALUE!</v>
      </c>
      <c r="AY49" s="65">
        <f t="shared" si="88"/>
        <v>0.50205306404161443</v>
      </c>
      <c r="AZ49" s="400">
        <f>IFERROR(VLOOKUP($B49,'Trans Nomenclatura'!$A$4:$Y$200,4,0),0)</f>
        <v>26018.99999999996</v>
      </c>
      <c r="BA49" s="400">
        <f>IFERROR(VLOOKUP($B49,'Trans Nomenclatura'!$A$4:$Y$200,3,0),0)</f>
        <v>18762.16</v>
      </c>
      <c r="BB49" s="400">
        <f t="shared" si="89"/>
        <v>-7256.8399999999601</v>
      </c>
      <c r="BC49" s="131">
        <f t="shared" si="90"/>
        <v>-0.27890541527345292</v>
      </c>
      <c r="BD49" s="114">
        <f t="shared" si="72"/>
        <v>-0.27890541527345292</v>
      </c>
      <c r="BE49" s="71"/>
      <c r="BG49" s="70"/>
      <c r="BH49" s="57" t="s">
        <v>181</v>
      </c>
      <c r="BI49" s="261">
        <f>IFERROR(VLOOKUP($B49,'Trans Nomenclatura'!$A$4:$Y$200,7,0),0)</f>
        <v>869</v>
      </c>
      <c r="BJ49" s="261">
        <f>IFERROR(VLOOKUP($B49,'Trans Nomenclatura'!$A$4:$Y$200,6,0),0)</f>
        <v>930</v>
      </c>
      <c r="BK49" s="116">
        <f t="shared" si="91"/>
        <v>61</v>
      </c>
      <c r="BL49" s="131">
        <f t="shared" si="92"/>
        <v>7.0195627157652471E-2</v>
      </c>
      <c r="BM49" s="114">
        <f t="shared" si="93"/>
        <v>7.0195627157652471E-2</v>
      </c>
      <c r="BN49" s="71"/>
      <c r="BP49" s="70"/>
      <c r="BQ49" s="57" t="s">
        <v>181</v>
      </c>
      <c r="BR49" s="58">
        <f>IFERROR(VLOOKUP($B49,'Trans Nomenclatura'!$A$4:$Y$200,25,0),0)</f>
        <v>1194.73</v>
      </c>
      <c r="BS49" s="131" t="e">
        <f>(#REF!-BR49)/ABS(BR49)</f>
        <v>#REF!</v>
      </c>
      <c r="BT49" s="114">
        <f t="shared" si="94"/>
        <v>6.367763626362849E-2</v>
      </c>
      <c r="BU49" s="71"/>
      <c r="BW49" s="155">
        <f t="shared" si="74"/>
        <v>1155.224387628866</v>
      </c>
      <c r="BX49" s="156">
        <f t="shared" si="75"/>
        <v>6.1572035822574055E-2</v>
      </c>
      <c r="BZ49" s="70"/>
      <c r="CA49" s="57" t="s">
        <v>181</v>
      </c>
      <c r="CB49" s="190">
        <f t="shared" si="95"/>
        <v>14.721220761751894</v>
      </c>
      <c r="CC49" s="400">
        <f>IFERROR(VLOOKUP(CA49,'FCST Sales'!$A$3:$AG$180,Interprete_Date!$B$8,0),0)</f>
        <v>37370.870419475883</v>
      </c>
      <c r="CD49" s="400">
        <f t="shared" si="96"/>
        <v>261.59609293633116</v>
      </c>
      <c r="CE49" s="190">
        <f t="shared" si="97"/>
        <v>14.721220761751894</v>
      </c>
      <c r="CF49" s="190">
        <f>IFERROR(VLOOKUP($B49,U300_ACT!$B$2:$C$180,2,0),0)</f>
        <v>3</v>
      </c>
      <c r="CG49" s="190">
        <f t="shared" si="98"/>
        <v>-11.721220761751894</v>
      </c>
      <c r="CH49" s="65">
        <f t="shared" si="99"/>
        <v>0.2037874472879643</v>
      </c>
      <c r="CI49" s="71"/>
      <c r="CK49" s="70"/>
      <c r="CL49" s="57" t="s">
        <v>181</v>
      </c>
      <c r="CM49" s="400">
        <f>IFERROR(VLOOKUP($CL49,TRASFDATI_ACT!$B$2:$E$200,2,0),0)</f>
        <v>45.26</v>
      </c>
      <c r="CN49" s="400">
        <f>IFERROR(VLOOKUP($B49,Smartphone_Sales!$B$2:$D$200,2,0),0)</f>
        <v>4711.3999999999996</v>
      </c>
      <c r="CO49" s="190">
        <f>IFERROR(VLOOKUP($B49,Smartphone_Sales!$B$2:$D$200,3,0),0)</f>
        <v>13</v>
      </c>
      <c r="CP49" s="278">
        <f t="shared" si="100"/>
        <v>9.6064863947022128E-3</v>
      </c>
      <c r="CQ49" s="65">
        <f t="shared" si="101"/>
        <v>9.6064863947022128E-3</v>
      </c>
      <c r="CR49" s="71"/>
      <c r="CT49" s="70"/>
      <c r="CU49" s="57" t="s">
        <v>181</v>
      </c>
      <c r="CV49" s="400">
        <f>IFERROR(VLOOKUP($CU49,iphone_ACT!$B$2:$F$180,2,0),0)</f>
        <v>3381.14</v>
      </c>
      <c r="CW49" s="400">
        <f>IFERROR(VLOOKUP($CU49,iphone_ACT!$B$2:$F$180,3,0),0)</f>
        <v>3193.44</v>
      </c>
      <c r="CX49" s="342">
        <f t="shared" si="102"/>
        <v>5.8776742321759549E-2</v>
      </c>
      <c r="CY49" s="114">
        <f t="shared" si="103"/>
        <v>5.8776742321759549E-2</v>
      </c>
      <c r="CZ49" s="190">
        <f>IFERROR(VLOOKUP($CU49,iphone_ACT!$B$2:$F$180,4,0),0)</f>
        <v>5</v>
      </c>
      <c r="DA49" s="190">
        <f>IFERROR(VLOOKUP($CU49,iphone_ACT!$B$2:$F$180,5,0),0)</f>
        <v>4</v>
      </c>
      <c r="DB49" s="342">
        <f t="shared" si="104"/>
        <v>0.25</v>
      </c>
      <c r="DC49" s="114">
        <f t="shared" si="105"/>
        <v>0.25</v>
      </c>
      <c r="DD49" s="71"/>
    </row>
    <row r="50" spans="1:108" ht="13.15" customHeight="1" outlineLevel="1">
      <c r="A50" s="74"/>
      <c r="B50" s="75"/>
      <c r="C50" s="78"/>
      <c r="D50" s="78"/>
      <c r="E50" s="76"/>
      <c r="F50" s="78"/>
      <c r="G50" s="79"/>
      <c r="H50" s="77"/>
      <c r="K50" s="74"/>
      <c r="L50" s="75"/>
      <c r="M50" s="402"/>
      <c r="N50" s="402"/>
      <c r="O50" s="402"/>
      <c r="P50" s="402"/>
      <c r="Q50" s="79"/>
      <c r="R50" s="77"/>
      <c r="T50" s="74"/>
      <c r="U50" s="75"/>
      <c r="V50" s="76"/>
      <c r="W50" s="78"/>
      <c r="X50" s="76"/>
      <c r="Y50" s="78"/>
      <c r="Z50" s="79"/>
      <c r="AA50" s="77"/>
      <c r="AC50" s="74"/>
      <c r="AD50" s="75"/>
      <c r="AE50" s="75"/>
      <c r="AF50" s="355"/>
      <c r="AG50" s="75"/>
      <c r="AH50" s="75"/>
      <c r="AI50" s="75"/>
      <c r="AJ50" s="355"/>
      <c r="AK50" s="355"/>
      <c r="AL50" s="355"/>
      <c r="AM50" s="402"/>
      <c r="AN50" s="402"/>
      <c r="AO50" s="402"/>
      <c r="AP50" s="79"/>
      <c r="AQ50" s="77"/>
      <c r="AS50" s="74"/>
      <c r="AT50" s="75"/>
      <c r="AU50" s="401"/>
      <c r="AV50" s="402"/>
      <c r="AW50" s="402"/>
      <c r="AX50" s="132"/>
      <c r="AY50" s="125"/>
      <c r="AZ50" s="402"/>
      <c r="BA50" s="402"/>
      <c r="BB50" s="402"/>
      <c r="BC50" s="132"/>
      <c r="BD50" s="125"/>
      <c r="BE50" s="77"/>
      <c r="BG50" s="74"/>
      <c r="BH50" s="75"/>
      <c r="BI50" s="76"/>
      <c r="BJ50" s="76"/>
      <c r="BK50" s="119"/>
      <c r="BL50" s="132"/>
      <c r="BM50" s="125"/>
      <c r="BN50" s="77"/>
      <c r="BP50" s="74"/>
      <c r="BQ50" s="75"/>
      <c r="BR50" s="442"/>
      <c r="BS50" s="132"/>
      <c r="BT50" s="125"/>
      <c r="BU50" s="77"/>
      <c r="BW50" s="155"/>
      <c r="BX50" s="156"/>
      <c r="BZ50" s="74"/>
      <c r="CA50" s="75"/>
      <c r="CB50" s="76"/>
      <c r="CC50" s="402"/>
      <c r="CD50" s="402"/>
      <c r="CE50" s="78"/>
      <c r="CF50" s="76"/>
      <c r="CG50" s="78"/>
      <c r="CH50" s="79"/>
      <c r="CI50" s="77"/>
      <c r="CK50" s="74"/>
      <c r="CL50" s="75"/>
      <c r="CM50" s="402"/>
      <c r="CN50" s="435"/>
      <c r="CO50" s="76"/>
      <c r="CP50" s="78"/>
      <c r="CQ50" s="79"/>
      <c r="CR50" s="77"/>
      <c r="CT50" s="74"/>
      <c r="CU50" s="75"/>
      <c r="CV50" s="402"/>
      <c r="CW50" s="435"/>
      <c r="CX50" s="343"/>
      <c r="CY50" s="79"/>
      <c r="CZ50" s="76"/>
      <c r="DA50" s="76"/>
      <c r="DB50" s="343"/>
      <c r="DC50" s="79"/>
      <c r="DD50" s="77"/>
    </row>
    <row r="51" spans="1:108">
      <c r="A51" s="66"/>
      <c r="B51" s="82"/>
      <c r="C51" s="84"/>
      <c r="D51" s="84"/>
      <c r="E51" s="83"/>
      <c r="F51" s="84"/>
      <c r="G51" s="85"/>
      <c r="H51" s="69"/>
      <c r="K51" s="66"/>
      <c r="L51" s="82"/>
      <c r="M51" s="405"/>
      <c r="N51" s="405"/>
      <c r="O51" s="405"/>
      <c r="P51" s="405"/>
      <c r="Q51" s="85"/>
      <c r="R51" s="69"/>
      <c r="T51" s="66"/>
      <c r="U51" s="82"/>
      <c r="V51" s="83"/>
      <c r="W51" s="84"/>
      <c r="X51" s="83"/>
      <c r="Y51" s="84"/>
      <c r="Z51" s="85"/>
      <c r="AA51" s="69"/>
      <c r="AC51" s="66"/>
      <c r="AD51" s="82"/>
      <c r="AE51" s="82"/>
      <c r="AF51" s="356"/>
      <c r="AG51" s="82"/>
      <c r="AH51" s="82"/>
      <c r="AI51" s="82"/>
      <c r="AJ51" s="356"/>
      <c r="AK51" s="356"/>
      <c r="AL51" s="356"/>
      <c r="AM51" s="405"/>
      <c r="AN51" s="405"/>
      <c r="AO51" s="405"/>
      <c r="AP51" s="85"/>
      <c r="AQ51" s="69"/>
      <c r="AS51" s="66"/>
      <c r="AT51" s="82"/>
      <c r="AU51" s="404"/>
      <c r="AV51" s="405"/>
      <c r="AW51" s="405"/>
      <c r="AX51" s="134"/>
      <c r="AY51" s="126"/>
      <c r="AZ51" s="405"/>
      <c r="BA51" s="405"/>
      <c r="BB51" s="405"/>
      <c r="BC51" s="134"/>
      <c r="BD51" s="126"/>
      <c r="BE51" s="69"/>
      <c r="BG51" s="66"/>
      <c r="BH51" s="82"/>
      <c r="BI51" s="83"/>
      <c r="BJ51" s="83"/>
      <c r="BK51" s="121"/>
      <c r="BL51" s="134"/>
      <c r="BM51" s="126"/>
      <c r="BN51" s="69"/>
      <c r="BP51" s="66"/>
      <c r="BQ51" s="82"/>
      <c r="BR51" s="444"/>
      <c r="BS51" s="134"/>
      <c r="BT51" s="126"/>
      <c r="BU51" s="69"/>
      <c r="BW51" s="155"/>
      <c r="BX51" s="156"/>
      <c r="BZ51" s="66"/>
      <c r="CA51" s="82"/>
      <c r="CB51" s="83"/>
      <c r="CC51" s="405"/>
      <c r="CD51" s="405"/>
      <c r="CE51" s="84"/>
      <c r="CF51" s="83"/>
      <c r="CG51" s="84"/>
      <c r="CH51" s="85"/>
      <c r="CI51" s="69"/>
      <c r="CK51" s="66"/>
      <c r="CL51" s="82"/>
      <c r="CM51" s="405"/>
      <c r="CN51" s="436"/>
      <c r="CO51" s="83"/>
      <c r="CP51" s="84"/>
      <c r="CQ51" s="85"/>
      <c r="CR51" s="69"/>
      <c r="CT51" s="66"/>
      <c r="CU51" s="82"/>
      <c r="CV51" s="405"/>
      <c r="CW51" s="436"/>
      <c r="CX51" s="344"/>
      <c r="CY51" s="85"/>
      <c r="CZ51" s="83"/>
      <c r="DA51" s="83"/>
      <c r="DB51" s="344"/>
      <c r="DC51" s="85"/>
      <c r="DD51" s="69"/>
    </row>
    <row r="52" spans="1:108" s="63" customFormat="1">
      <c r="A52" s="72"/>
      <c r="B52" s="60" t="s">
        <v>270</v>
      </c>
      <c r="C52" s="62">
        <f>SUM(C54:C77)</f>
        <v>4496.2657980000004</v>
      </c>
      <c r="D52" s="62">
        <f>SUM(D54:D77)</f>
        <v>145.04083219354843</v>
      </c>
      <c r="E52" s="62">
        <f>SUM(E54:E77)</f>
        <v>122</v>
      </c>
      <c r="F52" s="62">
        <f>SUM(F54:F77)</f>
        <v>-23.040832193548383</v>
      </c>
      <c r="G52" s="80">
        <f>E52/D52</f>
        <v>0.84114244350996414</v>
      </c>
      <c r="H52" s="73"/>
      <c r="K52" s="72"/>
      <c r="L52" s="60" t="s">
        <v>270</v>
      </c>
      <c r="M52" s="403">
        <f>SUM(M54:M77)</f>
        <v>36742.270564220074</v>
      </c>
      <c r="N52" s="403"/>
      <c r="O52" s="403">
        <f t="shared" ref="O52" si="130">SUM(O54:O77)</f>
        <v>19574.795625464696</v>
      </c>
      <c r="P52" s="403">
        <f t="shared" ref="P52" si="131">SUM(P54:P77)</f>
        <v>-17167.474938755375</v>
      </c>
      <c r="Q52" s="80">
        <f>O52/M52</f>
        <v>0.53275955254999385</v>
      </c>
      <c r="R52" s="73"/>
      <c r="T52" s="72"/>
      <c r="U52" s="60" t="s">
        <v>270</v>
      </c>
      <c r="V52" s="62">
        <f t="shared" ref="V52" si="132">SUM(V54:V77)</f>
        <v>777.6</v>
      </c>
      <c r="W52" s="62">
        <f>SUM(W54:W77)</f>
        <v>25.083870967741934</v>
      </c>
      <c r="X52" s="62">
        <f t="shared" ref="X52:Y52" si="133">SUM(X54:X77)</f>
        <v>9</v>
      </c>
      <c r="Y52" s="62">
        <f t="shared" si="133"/>
        <v>-16.083870967741937</v>
      </c>
      <c r="Z52" s="80">
        <f>X52/W52</f>
        <v>0.35879629629629634</v>
      </c>
      <c r="AA52" s="73"/>
      <c r="AC52" s="72"/>
      <c r="AD52" s="60" t="s">
        <v>270</v>
      </c>
      <c r="AE52" s="197">
        <f>SUM(AE54:AE77)</f>
        <v>359.69463203748586</v>
      </c>
      <c r="AF52" s="197">
        <f t="shared" ref="AF52:AG52" si="134">SUM(AF54:AF77)</f>
        <v>247</v>
      </c>
      <c r="AG52" s="197">
        <f t="shared" si="134"/>
        <v>-112.69463203748576</v>
      </c>
      <c r="AH52" s="80">
        <f>AF52/AE52</f>
        <v>0.68669359506665839</v>
      </c>
      <c r="AI52" s="197">
        <f>SUM(AI54:AI77)</f>
        <v>6</v>
      </c>
      <c r="AJ52" s="197">
        <f t="shared" ref="AJ52" si="135">SUM(AJ54:AJ77)</f>
        <v>31</v>
      </c>
      <c r="AK52" s="197">
        <f t="shared" ref="AK52:AL52" si="136">SUM(AK54:AK77)</f>
        <v>54</v>
      </c>
      <c r="AL52" s="197">
        <f t="shared" si="136"/>
        <v>14</v>
      </c>
      <c r="AM52" s="403">
        <f>SUM(AM54:AM77)</f>
        <v>9534.6746307782796</v>
      </c>
      <c r="AN52" s="403">
        <f t="shared" ref="AN52:AO52" si="137">SUM(AN54:AN77)</f>
        <v>6166.1200000000008</v>
      </c>
      <c r="AO52" s="403">
        <f t="shared" si="137"/>
        <v>-3368.5546307782765</v>
      </c>
      <c r="AP52" s="80">
        <f>AN52/AM52</f>
        <v>0.64670481571500504</v>
      </c>
      <c r="AQ52" s="73"/>
      <c r="AS52" s="72"/>
      <c r="AT52" s="60" t="s">
        <v>270</v>
      </c>
      <c r="AU52" s="403">
        <f>SUM(AU54:AU77)</f>
        <v>999772.17394883803</v>
      </c>
      <c r="AV52" s="403">
        <f t="shared" ref="AV52" si="138">SUM(AV54:AV77)</f>
        <v>644625.66999999981</v>
      </c>
      <c r="AW52" s="403">
        <f t="shared" ref="AW52" si="139">SUM(AW54:AW77)</f>
        <v>-355146.50394883822</v>
      </c>
      <c r="AX52" s="131" t="e">
        <f>(AU52-AT52)/ABS(AT52)</f>
        <v>#VALUE!</v>
      </c>
      <c r="AY52" s="65">
        <f>BA52/AU52</f>
        <v>0.64477256598760635</v>
      </c>
      <c r="AZ52" s="403">
        <f>SUM(AZ54:AZ77)</f>
        <v>645577.42999999993</v>
      </c>
      <c r="BA52" s="403">
        <f t="shared" ref="BA52:BB52" si="140">SUM(BA54:BA77)</f>
        <v>644625.66999999981</v>
      </c>
      <c r="BB52" s="403">
        <f t="shared" si="140"/>
        <v>-951.76000000004206</v>
      </c>
      <c r="BC52" s="131">
        <f t="shared" ref="BC52" si="141">(BA52-AZ52)/ABS(AZ52)</f>
        <v>-1.47427706696643E-3</v>
      </c>
      <c r="BD52" s="115">
        <f>BC52</f>
        <v>-1.47427706696643E-3</v>
      </c>
      <c r="BE52" s="73"/>
      <c r="BG52" s="72"/>
      <c r="BH52" s="60" t="s">
        <v>270</v>
      </c>
      <c r="BI52" s="234">
        <f>SUM(BI54:BI77)</f>
        <v>21081</v>
      </c>
      <c r="BJ52" s="234">
        <f t="shared" ref="BJ52:BK52" si="142">SUM(BJ54:BJ77)</f>
        <v>23738</v>
      </c>
      <c r="BK52" s="120">
        <f t="shared" si="142"/>
        <v>2657</v>
      </c>
      <c r="BL52" s="131">
        <f t="shared" ref="BL52" si="143">(BJ52-BI52)/ABS(BI52)</f>
        <v>0.1260376642474266</v>
      </c>
      <c r="BM52" s="115">
        <f>BL52</f>
        <v>0.1260376642474266</v>
      </c>
      <c r="BN52" s="73"/>
      <c r="BP52" s="72"/>
      <c r="BQ52" s="60" t="s">
        <v>270</v>
      </c>
      <c r="BR52" s="443">
        <f>SUM(BR54:BR77)</f>
        <v>36321.32999999998</v>
      </c>
      <c r="BS52" s="131" t="e">
        <f>(#REF!-BR52)/ABS(BR52)</f>
        <v>#REF!</v>
      </c>
      <c r="BT52" s="114">
        <f t="shared" ref="BT52" si="144">IFERROR(BR52/AV52,0)</f>
        <v>5.6344839633829649E-2</v>
      </c>
      <c r="BU52" s="73"/>
      <c r="BW52" s="155">
        <f>IFERROR(O52*1.95,0)</f>
        <v>38170.851469656154</v>
      </c>
      <c r="BX52" s="156">
        <f>BW52/BA52</f>
        <v>5.9213979905044997E-2</v>
      </c>
      <c r="BZ52" s="72"/>
      <c r="CA52" s="60" t="s">
        <v>270</v>
      </c>
      <c r="CB52" s="197">
        <f>SUM(CB54:CB77)</f>
        <v>393.83259525277811</v>
      </c>
      <c r="CC52" s="403">
        <f t="shared" ref="CC52:CG52" si="145">SUM(CC54:CC77)</f>
        <v>999772.17394883803</v>
      </c>
      <c r="CD52" s="403">
        <f t="shared" si="145"/>
        <v>6998.4052176418663</v>
      </c>
      <c r="CE52" s="197">
        <f t="shared" si="145"/>
        <v>393.83259525277811</v>
      </c>
      <c r="CF52" s="197">
        <f t="shared" si="145"/>
        <v>76</v>
      </c>
      <c r="CG52" s="197">
        <f t="shared" si="145"/>
        <v>-317.83259525277811</v>
      </c>
      <c r="CH52" s="80">
        <f>CF52/CB52</f>
        <v>0.19297539339327677</v>
      </c>
      <c r="CI52" s="73"/>
      <c r="CK52" s="72"/>
      <c r="CL52" s="60" t="s">
        <v>270</v>
      </c>
      <c r="CM52" s="403">
        <f>SUM(CM54:CM77)</f>
        <v>1017.11</v>
      </c>
      <c r="CN52" s="403">
        <f t="shared" ref="CN52:CO52" si="146">SUM(CN54:CN77)</f>
        <v>301276.23000000004</v>
      </c>
      <c r="CO52" s="197">
        <f t="shared" si="146"/>
        <v>850</v>
      </c>
      <c r="CP52" s="279">
        <f>CM52/CN52</f>
        <v>3.3760048046273011E-3</v>
      </c>
      <c r="CQ52" s="280">
        <f>CP52</f>
        <v>3.3760048046273011E-3</v>
      </c>
      <c r="CR52" s="73"/>
      <c r="CT52" s="72"/>
      <c r="CU52" s="60" t="s">
        <v>270</v>
      </c>
      <c r="CV52" s="403">
        <f>SUM(CV54:CV77)</f>
        <v>157592.50999999998</v>
      </c>
      <c r="CW52" s="403">
        <f t="shared" ref="CW52" si="147">SUM(CW54:CW77)</f>
        <v>144488.98000000004</v>
      </c>
      <c r="CX52" s="341">
        <f>IFERROR((CV52-CW52)/ABS(CW52),0)</f>
        <v>9.0688784708701911E-2</v>
      </c>
      <c r="CY52" s="338">
        <f>IFERROR(CX52,0)</f>
        <v>9.0688784708701911E-2</v>
      </c>
      <c r="CZ52" s="347">
        <f>SUM(CZ54:CZ77)</f>
        <v>211</v>
      </c>
      <c r="DA52" s="197">
        <f>SUM(DA54:DA77)</f>
        <v>199</v>
      </c>
      <c r="DB52" s="348">
        <f>IFERROR((CZ52-DA52)/ABS(DA52),0)</f>
        <v>6.030150753768844E-2</v>
      </c>
      <c r="DC52" s="338">
        <f>IFERROR(DB52,0)</f>
        <v>6.030150753768844E-2</v>
      </c>
      <c r="DD52" s="73"/>
    </row>
    <row r="53" spans="1:108" ht="13.15" customHeight="1" outlineLevel="1">
      <c r="A53" s="70"/>
      <c r="B53" s="55"/>
      <c r="C53" s="59"/>
      <c r="D53" s="59"/>
      <c r="E53" s="56"/>
      <c r="F53" s="59"/>
      <c r="G53" s="64"/>
      <c r="H53" s="71"/>
      <c r="K53" s="70"/>
      <c r="L53" s="55"/>
      <c r="M53" s="398"/>
      <c r="N53" s="398"/>
      <c r="O53" s="398"/>
      <c r="P53" s="398"/>
      <c r="Q53" s="64"/>
      <c r="R53" s="71"/>
      <c r="T53" s="70"/>
      <c r="U53" s="55"/>
      <c r="V53" s="56"/>
      <c r="W53" s="59"/>
      <c r="X53" s="56"/>
      <c r="Y53" s="59"/>
      <c r="Z53" s="64"/>
      <c r="AA53" s="71"/>
      <c r="AC53" s="70"/>
      <c r="AD53" s="55"/>
      <c r="AE53" s="55"/>
      <c r="AF53" s="354"/>
      <c r="AG53" s="55"/>
      <c r="AH53" s="55"/>
      <c r="AI53" s="55"/>
      <c r="AJ53" s="354"/>
      <c r="AK53" s="354"/>
      <c r="AL53" s="354"/>
      <c r="AM53" s="398"/>
      <c r="AN53" s="398"/>
      <c r="AO53" s="398"/>
      <c r="AP53" s="64"/>
      <c r="AQ53" s="71"/>
      <c r="AS53" s="70"/>
      <c r="AT53" s="55"/>
      <c r="AU53" s="397"/>
      <c r="AV53" s="398"/>
      <c r="AW53" s="398"/>
      <c r="AX53" s="133"/>
      <c r="AY53" s="124"/>
      <c r="AZ53" s="398"/>
      <c r="BA53" s="398"/>
      <c r="BB53" s="398"/>
      <c r="BC53" s="133"/>
      <c r="BD53" s="124"/>
      <c r="BE53" s="71"/>
      <c r="BG53" s="70"/>
      <c r="BH53" s="55"/>
      <c r="BI53" s="56"/>
      <c r="BJ53" s="56"/>
      <c r="BK53" s="118"/>
      <c r="BL53" s="133"/>
      <c r="BM53" s="124"/>
      <c r="BN53" s="71"/>
      <c r="BP53" s="70"/>
      <c r="BQ53" s="55"/>
      <c r="BR53" s="58"/>
      <c r="BS53" s="133"/>
      <c r="BT53" s="124"/>
      <c r="BU53" s="71"/>
      <c r="BW53" s="155"/>
      <c r="BX53" s="156"/>
      <c r="BZ53" s="70"/>
      <c r="CA53" s="55"/>
      <c r="CB53" s="56"/>
      <c r="CC53" s="398"/>
      <c r="CD53" s="398"/>
      <c r="CE53" s="59"/>
      <c r="CF53" s="56"/>
      <c r="CG53" s="59"/>
      <c r="CH53" s="64"/>
      <c r="CI53" s="71"/>
      <c r="CK53" s="70"/>
      <c r="CL53" s="55"/>
      <c r="CM53" s="398"/>
      <c r="CN53" s="400"/>
      <c r="CO53" s="56"/>
      <c r="CP53" s="59"/>
      <c r="CQ53" s="64"/>
      <c r="CR53" s="71"/>
      <c r="CT53" s="70"/>
      <c r="CU53" s="55"/>
      <c r="CV53" s="398"/>
      <c r="CW53" s="400"/>
      <c r="CX53" s="340">
        <f>IFERROR((CV53-CW53)/ABS(CW53),0)</f>
        <v>0</v>
      </c>
      <c r="CY53" s="64"/>
      <c r="CZ53" s="56"/>
      <c r="DA53" s="56"/>
      <c r="DB53" s="340">
        <f>IFERROR((CZ53-DA53)/ABS(DA53),0)</f>
        <v>0</v>
      </c>
      <c r="DC53" s="64"/>
      <c r="DD53" s="71"/>
    </row>
    <row r="54" spans="1:108" ht="13.15" customHeight="1" outlineLevel="1">
      <c r="A54" s="70"/>
      <c r="B54" s="57" t="s">
        <v>26</v>
      </c>
      <c r="C54" s="59">
        <f>IFERROR(VLOOKUP($B54,'BDGT McAfee'!$AZ$6:$BD$190,4,0),0)</f>
        <v>205.15622400000001</v>
      </c>
      <c r="D54" s="59">
        <f t="shared" ref="D54:D77" si="148">IFERROR(C54/31,0)</f>
        <v>6.6179427096774193</v>
      </c>
      <c r="E54" s="56">
        <f>IFERROR(VLOOKUP($B54,'Trans Nomenclatura'!$A$4:$W$180,19,0),0)</f>
        <v>10</v>
      </c>
      <c r="F54" s="59">
        <f t="shared" ref="F54:F77" si="149">E54-D54</f>
        <v>3.3820572903225807</v>
      </c>
      <c r="G54" s="65">
        <f t="shared" ref="G54:G77" si="150">IFERROR(E54/D54,0)</f>
        <v>1.5110436035321064</v>
      </c>
      <c r="H54" s="71"/>
      <c r="K54" s="70"/>
      <c r="L54" s="57" t="s">
        <v>26</v>
      </c>
      <c r="M54" s="400">
        <f>IFERROR(VLOOKUP($B54,'BDGT Polizze MTD'!$A$3:$AG$175,Interprete_Date!$B$8,0),0)</f>
        <v>1556.3426854511695</v>
      </c>
      <c r="N54" s="400"/>
      <c r="O54" s="400">
        <f>IFERROR(VLOOKUP($B54,'Trans Nomenclatura'!$A$4:$W$180,11,0),0)</f>
        <v>1592.4011583254089</v>
      </c>
      <c r="P54" s="400">
        <f>IFERROR(O54-M54,-M54)</f>
        <v>36.058472874239442</v>
      </c>
      <c r="Q54" s="65">
        <f t="shared" ref="Q54" si="151">IFERROR(O54/M54,0)</f>
        <v>1.0231687231940094</v>
      </c>
      <c r="R54" s="71"/>
      <c r="T54" s="70"/>
      <c r="U54" s="57" t="s">
        <v>26</v>
      </c>
      <c r="V54" s="59">
        <f>IFERROR(VLOOKUP($B54,'BDGT Office'!$C$3:$F$180,3,0),0)</f>
        <v>38.4</v>
      </c>
      <c r="W54" s="112">
        <f t="shared" ref="W54:W77" si="152">IFERROR(V54/31,0)</f>
        <v>1.2387096774193549</v>
      </c>
      <c r="X54" s="56">
        <f>IFERROR(VLOOKUP($B54,'Trans Nomenclatura'!$A$4:$W$180,18,0),0)</f>
        <v>0</v>
      </c>
      <c r="Y54" s="59">
        <f>X54-W54</f>
        <v>-1.2387096774193549</v>
      </c>
      <c r="Z54" s="65">
        <f>IFERROR(X54/W54,0)</f>
        <v>0</v>
      </c>
      <c r="AA54" s="71"/>
      <c r="AC54" s="70"/>
      <c r="AD54" s="57" t="s">
        <v>26</v>
      </c>
      <c r="AE54" s="59">
        <f>($AM54*Kerb_BRIEFING!$Z$5)/17.23</f>
        <v>13.395123760764545</v>
      </c>
      <c r="AF54" s="56">
        <f>IFERROR(VLOOKUP($AD54,'Trans Nomenclatura'!$A$1:$Y$200,17,0),0)</f>
        <v>18</v>
      </c>
      <c r="AG54" s="190">
        <f t="shared" ref="AG54" si="153">AF54-AE54</f>
        <v>4.6048762392354554</v>
      </c>
      <c r="AH54" s="65">
        <f t="shared" ref="AH54" si="154">IFERROR(AF54/AE54,0)</f>
        <v>1.3437725788486949</v>
      </c>
      <c r="AI54" s="59">
        <f>IFERROR(_xlfn.NUMBERVALUE(VLOOKUP($AD54,'Trans Nomenclatura'!$A$1:$Y$200,14,0)),0)</f>
        <v>0</v>
      </c>
      <c r="AJ54" s="59">
        <f>IFERROR(_xlfn.NUMBERVALUE(VLOOKUP($AD54,'Trans Nomenclatura'!$A$1:$Y$200,16,0)),0)</f>
        <v>1</v>
      </c>
      <c r="AK54" s="59">
        <f>IFERROR(_xlfn.NUMBERVALUE(VLOOKUP($AD54,'Trans Nomenclatura'!$A$1:$Y$200,15,0)),0)</f>
        <v>2</v>
      </c>
      <c r="AL54" s="59">
        <f>IFERROR(_xlfn.NUMBERVALUE(VLOOKUP($AD54,'Trans Nomenclatura'!$A$1:$Y$200,20,0)),0)</f>
        <v>0</v>
      </c>
      <c r="AM54" s="400">
        <f>IFERROR(VLOOKUP($B54,'BDGT MW Services MTD'!$A$3:$AF$174,Interprete_Date!$B$8,0),0)</f>
        <v>355.07381907380477</v>
      </c>
      <c r="AN54" s="400">
        <f>IFERROR(VLOOKUP($B54,'Trans Nomenclatura'!$A$4:$W$180,13,0),0)</f>
        <v>331.45999999999981</v>
      </c>
      <c r="AO54" s="400">
        <f t="shared" ref="AO54" si="155">AN54-AM54</f>
        <v>-23.613819073804962</v>
      </c>
      <c r="AP54" s="65">
        <f t="shared" ref="AP54" si="156">IFERROR(AN54/AM54,0)</f>
        <v>0.93349602869791803</v>
      </c>
      <c r="AQ54" s="71"/>
      <c r="AS54" s="70"/>
      <c r="AT54" s="57" t="s">
        <v>26</v>
      </c>
      <c r="AU54" s="399">
        <f>IFERROR(VLOOKUP($B54,'FCST Sales'!$A$3:$AF$180,Interprete_Date!$B$8,0),0)</f>
        <v>41168.953183438418</v>
      </c>
      <c r="AV54" s="400">
        <f>IFERROR(VLOOKUP($B54,'Trans Nomenclatura'!$A$4:$Y$200,3,0),0)</f>
        <v>39456.230000000003</v>
      </c>
      <c r="AW54" s="400">
        <f t="shared" ref="AW54" si="157">AV54-AU54</f>
        <v>-1712.7231834384147</v>
      </c>
      <c r="AX54" s="131" t="e">
        <f t="shared" ref="AX54" si="158">(AU54-AT54)/ABS(AT54)</f>
        <v>#VALUE!</v>
      </c>
      <c r="AY54" s="65">
        <f t="shared" ref="AY54" si="159">IFERROR((BA54/AU54),0)</f>
        <v>0.95839769896973204</v>
      </c>
      <c r="AZ54" s="400">
        <f>IFERROR(VLOOKUP($B54,'Trans Nomenclatura'!$A$4:$Y$200,4,0),0)</f>
        <v>28195.929999999978</v>
      </c>
      <c r="BA54" s="400">
        <f>IFERROR(VLOOKUP($B54,'Trans Nomenclatura'!$A$4:$Y$200,3,0),0)</f>
        <v>39456.230000000003</v>
      </c>
      <c r="BB54" s="400">
        <f t="shared" ref="BB54" si="160">BA54-AZ54</f>
        <v>11260.300000000025</v>
      </c>
      <c r="BC54" s="131">
        <f t="shared" ref="BC54" si="161">(BA54-AZ54)/ABS(AZ54)</f>
        <v>0.39935905643119535</v>
      </c>
      <c r="BD54" s="114">
        <f t="shared" ref="BD54:BD77" si="162">IFERROR(BC54,0)</f>
        <v>0.39935905643119535</v>
      </c>
      <c r="BE54" s="71"/>
      <c r="BG54" s="70"/>
      <c r="BH54" s="57" t="s">
        <v>26</v>
      </c>
      <c r="BI54" s="261">
        <f>IFERROR(VLOOKUP($B54,'Trans Nomenclatura'!$A$4:$Y$200,7,0),0)</f>
        <v>688</v>
      </c>
      <c r="BJ54" s="261">
        <f>IFERROR(VLOOKUP($B54,'Trans Nomenclatura'!$A$4:$Y$200,6,0),0)</f>
        <v>828</v>
      </c>
      <c r="BK54" s="116">
        <f t="shared" ref="BK54" si="163">BJ54-BI54</f>
        <v>140</v>
      </c>
      <c r="BL54" s="131">
        <f t="shared" ref="BL54" si="164">(BJ54-BI54)/ABS(BI54)</f>
        <v>0.20348837209302326</v>
      </c>
      <c r="BM54" s="114">
        <f t="shared" ref="BM54:BM77" si="165">IFERROR(BL54,0)</f>
        <v>0.20348837209302326</v>
      </c>
      <c r="BN54" s="71"/>
      <c r="BP54" s="70"/>
      <c r="BQ54" s="57" t="s">
        <v>26</v>
      </c>
      <c r="BR54" s="58">
        <f>IFERROR(VLOOKUP($B54,'Trans Nomenclatura'!$A$4:$Y$200,25,0),0)</f>
        <v>829.11000000000024</v>
      </c>
      <c r="BS54" s="131" t="e">
        <f>(#REF!-BR54)/ABS(BR54)</f>
        <v>#REF!</v>
      </c>
      <c r="BT54" s="114">
        <f t="shared" ref="BT54:BT77" si="166">IFERROR(BR54/AV54,0)</f>
        <v>2.1013411570238723E-2</v>
      </c>
      <c r="BU54" s="71"/>
      <c r="BW54" s="155">
        <f t="shared" ref="BW54:BW77" si="167">IFERROR(O54*1.95,0)</f>
        <v>3105.1822587345473</v>
      </c>
      <c r="BX54" s="156">
        <f t="shared" ref="BX54:BX77" si="168">BW54/BA54</f>
        <v>7.869941600438124E-2</v>
      </c>
      <c r="BZ54" s="70"/>
      <c r="CA54" s="57" t="s">
        <v>26</v>
      </c>
      <c r="CB54" s="190">
        <f>CE54</f>
        <v>16.217370415535676</v>
      </c>
      <c r="CC54" s="400">
        <f>IFERROR(VLOOKUP(CA54,'FCST Sales'!$A$3:$AG$180,Interprete_Date!$B$8,0),0)</f>
        <v>41168.953183438418</v>
      </c>
      <c r="CD54" s="400">
        <f>IFERROR(CC54*$CD$3,0)</f>
        <v>288.18267228406893</v>
      </c>
      <c r="CE54" s="190">
        <f>IFERROR(CD54/$CE$3,0)</f>
        <v>16.217370415535676</v>
      </c>
      <c r="CF54" s="190">
        <f>IFERROR(VLOOKUP($B54,U300_ACT!$B$2:$C$180,2,0),0)</f>
        <v>4</v>
      </c>
      <c r="CG54" s="190">
        <f t="shared" ref="CG54" si="169">IFERROR(CF54-CB54,0)</f>
        <v>-12.217370415535676</v>
      </c>
      <c r="CH54" s="65">
        <f t="shared" ref="CH54" si="170">IFERROR(CF54/CB54,0)</f>
        <v>0.24664911126209088</v>
      </c>
      <c r="CI54" s="71"/>
      <c r="CK54" s="70"/>
      <c r="CL54" s="57" t="s">
        <v>26</v>
      </c>
      <c r="CM54" s="400">
        <f>IFERROR(VLOOKUP($CL54,TRASFDATI_ACT!$B$2:$E$200,2,0),0)</f>
        <v>8.6</v>
      </c>
      <c r="CN54" s="400">
        <f>IFERROR(VLOOKUP($B54,Smartphone_Sales!$B$2:$D$200,2,0),0)</f>
        <v>10871.01</v>
      </c>
      <c r="CO54" s="190">
        <f>IFERROR(VLOOKUP($B54,Smartphone_Sales!$B$2:$D$200,3,0),0)</f>
        <v>33</v>
      </c>
      <c r="CP54" s="278">
        <f>IFERROR(CM54/CN54,0)</f>
        <v>7.9109484767284728E-4</v>
      </c>
      <c r="CQ54" s="65">
        <f>CP54</f>
        <v>7.9109484767284728E-4</v>
      </c>
      <c r="CR54" s="71"/>
      <c r="CT54" s="70"/>
      <c r="CU54" s="57" t="s">
        <v>26</v>
      </c>
      <c r="CV54" s="400">
        <f>IFERROR(VLOOKUP($CU54,iphone_ACT!$B$2:$F$180,2,0),0)</f>
        <v>6091.8</v>
      </c>
      <c r="CW54" s="400">
        <f>IFERROR(VLOOKUP($CU54,iphone_ACT!$B$2:$F$180,3,0),0)</f>
        <v>8245.07</v>
      </c>
      <c r="CX54" s="342">
        <f>IFERROR((CV54-CW54)/ABS(CW54),0)</f>
        <v>-0.26115848622267607</v>
      </c>
      <c r="CY54" s="114">
        <f>IFERROR(CX54,0)</f>
        <v>-0.26115848622267607</v>
      </c>
      <c r="CZ54" s="190">
        <f>IFERROR(VLOOKUP($CU54,iphone_ACT!$B$2:$F$180,4,0),0)</f>
        <v>8</v>
      </c>
      <c r="DA54" s="190">
        <f>IFERROR(VLOOKUP($CU54,iphone_ACT!$B$2:$F$180,5,0),0)</f>
        <v>11</v>
      </c>
      <c r="DB54" s="342">
        <f>IFERROR((CZ54-DA54)/ABS(DA54),0)</f>
        <v>-0.27272727272727271</v>
      </c>
      <c r="DC54" s="114">
        <f>IFERROR(DB54,0)</f>
        <v>-0.27272727272727271</v>
      </c>
      <c r="DD54" s="71"/>
    </row>
    <row r="55" spans="1:108" ht="13.15" customHeight="1" outlineLevel="1">
      <c r="A55" s="70"/>
      <c r="B55" s="57" t="s">
        <v>31</v>
      </c>
      <c r="C55" s="59">
        <f>IFERROR(VLOOKUP($B55,'BDGT McAfee'!$AZ$6:$BD$190,4,0),0)</f>
        <v>129.06621000000001</v>
      </c>
      <c r="D55" s="59">
        <f t="shared" si="148"/>
        <v>4.1634261290322581</v>
      </c>
      <c r="E55" s="56">
        <f>IFERROR(VLOOKUP($B55,'Trans Nomenclatura'!$A$4:$W$180,19,0),0)</f>
        <v>2</v>
      </c>
      <c r="F55" s="59">
        <f t="shared" si="149"/>
        <v>-2.1634261290322581</v>
      </c>
      <c r="G55" s="65">
        <f t="shared" si="150"/>
        <v>0.48037360049543565</v>
      </c>
      <c r="H55" s="71"/>
      <c r="K55" s="70"/>
      <c r="L55" s="57" t="s">
        <v>31</v>
      </c>
      <c r="M55" s="400">
        <f>IFERROR(VLOOKUP($B55,'BDGT Polizze MTD'!$A$3:$AG$175,Interprete_Date!$B$8,0),0)</f>
        <v>972.94423855446928</v>
      </c>
      <c r="N55" s="400"/>
      <c r="O55" s="400">
        <f>IFERROR(VLOOKUP($B55,'Trans Nomenclatura'!$A$4:$W$180,11,0),0)</f>
        <v>426.23774845360828</v>
      </c>
      <c r="P55" s="400">
        <f t="shared" ref="P55:P77" si="171">IFERROR(O55-M55,-M55)</f>
        <v>-546.70649010086095</v>
      </c>
      <c r="Q55" s="65">
        <f t="shared" ref="Q55:Q77" si="172">IFERROR(O55/M55,0)</f>
        <v>0.43809062386440739</v>
      </c>
      <c r="R55" s="71"/>
      <c r="T55" s="70"/>
      <c r="U55" s="57" t="s">
        <v>31</v>
      </c>
      <c r="V55" s="59">
        <f>IFERROR(VLOOKUP($B55,'BDGT Office'!$C$3:$F$180,3,0),0)</f>
        <v>21.6</v>
      </c>
      <c r="W55" s="112">
        <f t="shared" si="152"/>
        <v>0.6967741935483871</v>
      </c>
      <c r="X55" s="56">
        <f>IFERROR(VLOOKUP($B55,'Trans Nomenclatura'!$A$4:$W$180,18,0),0)</f>
        <v>0</v>
      </c>
      <c r="Y55" s="59">
        <f t="shared" ref="Y55:Y77" si="173">X55-W55</f>
        <v>-0.6967741935483871</v>
      </c>
      <c r="Z55" s="65">
        <f t="shared" ref="Z55:Z77" si="174">IFERROR(X55/W55,0)</f>
        <v>0</v>
      </c>
      <c r="AA55" s="71"/>
      <c r="AC55" s="70"/>
      <c r="AD55" s="57" t="s">
        <v>31</v>
      </c>
      <c r="AE55" s="59">
        <f>($AM55*Kerb_BRIEFING!$Z$5)/17.23</f>
        <v>9.754109704725467</v>
      </c>
      <c r="AF55" s="56">
        <f>IFERROR(VLOOKUP($AD55,'Trans Nomenclatura'!$A$1:$Y$200,17,0),0)</f>
        <v>4</v>
      </c>
      <c r="AG55" s="190">
        <f t="shared" ref="AG55:AG77" si="175">AF55-AE55</f>
        <v>-5.754109704725467</v>
      </c>
      <c r="AH55" s="65">
        <f t="shared" ref="AH55:AH77" si="176">IFERROR(AF55/AE55,0)</f>
        <v>0.41008355668402657</v>
      </c>
      <c r="AI55" s="59">
        <f>IFERROR(_xlfn.NUMBERVALUE(VLOOKUP($AD55,'Trans Nomenclatura'!$A$1:$Y$200,14,0)),0)</f>
        <v>0</v>
      </c>
      <c r="AJ55" s="59">
        <f>IFERROR(_xlfn.NUMBERVALUE(VLOOKUP($AD55,'Trans Nomenclatura'!$A$1:$Y$200,16,0)),0)</f>
        <v>0</v>
      </c>
      <c r="AK55" s="59">
        <f>IFERROR(_xlfn.NUMBERVALUE(VLOOKUP($AD55,'Trans Nomenclatura'!$A$1:$Y$200,15,0)),0)</f>
        <v>0</v>
      </c>
      <c r="AL55" s="59">
        <f>IFERROR(_xlfn.NUMBERVALUE(VLOOKUP($AD55,'Trans Nomenclatura'!$A$1:$Y$200,20,0)),0)</f>
        <v>0</v>
      </c>
      <c r="AM55" s="400">
        <f>IFERROR(VLOOKUP($B55,'BDGT MW Services MTD'!$A$3:$AF$174,Interprete_Date!$B$8,0),0)</f>
        <v>258.55893878833814</v>
      </c>
      <c r="AN55" s="400">
        <f>IFERROR(VLOOKUP($B55,'Trans Nomenclatura'!$A$4:$W$180,13,0),0)</f>
        <v>105.01</v>
      </c>
      <c r="AO55" s="400">
        <f t="shared" ref="AO55:AO77" si="177">AN55-AM55</f>
        <v>-153.54893878833815</v>
      </c>
      <c r="AP55" s="65">
        <f t="shared" ref="AP55:AP77" si="178">IFERROR(AN55/AM55,0)</f>
        <v>0.40613563968083666</v>
      </c>
      <c r="AQ55" s="71"/>
      <c r="AS55" s="70"/>
      <c r="AT55" s="57" t="s">
        <v>31</v>
      </c>
      <c r="AU55" s="399">
        <f>IFERROR(VLOOKUP($B55,'FCST Sales'!$A$3:$AF$180,Interprete_Date!$B$8,0),0)</f>
        <v>27736.395216058336</v>
      </c>
      <c r="AV55" s="400">
        <f>IFERROR(VLOOKUP($B55,'Trans Nomenclatura'!$A$4:$Y$200,3,0),0)</f>
        <v>17525.45</v>
      </c>
      <c r="AW55" s="400">
        <f t="shared" ref="AW55:AW77" si="179">AV55-AU55</f>
        <v>-10210.945216058335</v>
      </c>
      <c r="AX55" s="131" t="e">
        <f t="shared" ref="AX55:AX77" si="180">(AU55-AT55)/ABS(AT55)</f>
        <v>#VALUE!</v>
      </c>
      <c r="AY55" s="65">
        <f t="shared" ref="AY55:AY77" si="181">IFERROR((BA55/AU55),0)</f>
        <v>0.63185752378713655</v>
      </c>
      <c r="AZ55" s="400">
        <f>IFERROR(VLOOKUP($B55,'Trans Nomenclatura'!$A$4:$Y$200,4,0),0)</f>
        <v>12971.760000000009</v>
      </c>
      <c r="BA55" s="400">
        <f>IFERROR(VLOOKUP($B55,'Trans Nomenclatura'!$A$4:$Y$200,3,0),0)</f>
        <v>17525.45</v>
      </c>
      <c r="BB55" s="400">
        <f t="shared" ref="BB55:BB77" si="182">BA55-AZ55</f>
        <v>4553.6899999999914</v>
      </c>
      <c r="BC55" s="131">
        <f t="shared" ref="BC55:BC77" si="183">(BA55-AZ55)/ABS(AZ55)</f>
        <v>0.35104642700759098</v>
      </c>
      <c r="BD55" s="114">
        <f t="shared" si="162"/>
        <v>0.35104642700759098</v>
      </c>
      <c r="BE55" s="71"/>
      <c r="BG55" s="70"/>
      <c r="BH55" s="57" t="s">
        <v>31</v>
      </c>
      <c r="BI55" s="261">
        <f>IFERROR(VLOOKUP($B55,'Trans Nomenclatura'!$A$4:$Y$200,7,0),0)</f>
        <v>775</v>
      </c>
      <c r="BJ55" s="261">
        <f>IFERROR(VLOOKUP($B55,'Trans Nomenclatura'!$A$4:$Y$200,6,0),0)</f>
        <v>906</v>
      </c>
      <c r="BK55" s="116">
        <f t="shared" ref="BK55:BK77" si="184">BJ55-BI55</f>
        <v>131</v>
      </c>
      <c r="BL55" s="131">
        <f t="shared" ref="BL55:BL77" si="185">(BJ55-BI55)/ABS(BI55)</f>
        <v>0.16903225806451613</v>
      </c>
      <c r="BM55" s="114">
        <f t="shared" si="165"/>
        <v>0.16903225806451613</v>
      </c>
      <c r="BN55" s="71"/>
      <c r="BP55" s="70"/>
      <c r="BQ55" s="57" t="s">
        <v>31</v>
      </c>
      <c r="BR55" s="58">
        <f>IFERROR(VLOOKUP($B55,'Trans Nomenclatura'!$A$4:$Y$200,25,0),0)</f>
        <v>1248.1600000000001</v>
      </c>
      <c r="BS55" s="131" t="e">
        <f>(#REF!-BR55)/ABS(BR55)</f>
        <v>#REF!</v>
      </c>
      <c r="BT55" s="114">
        <f t="shared" si="166"/>
        <v>7.1219854554376641E-2</v>
      </c>
      <c r="BU55" s="71"/>
      <c r="BW55" s="155">
        <f t="shared" si="167"/>
        <v>831.1636094845361</v>
      </c>
      <c r="BX55" s="156">
        <f t="shared" si="168"/>
        <v>4.7426092310584665E-2</v>
      </c>
      <c r="BZ55" s="70"/>
      <c r="CA55" s="57" t="s">
        <v>31</v>
      </c>
      <c r="CB55" s="190">
        <f t="shared" ref="CB55:CB77" si="186">CE55</f>
        <v>10.925985735082069</v>
      </c>
      <c r="CC55" s="400">
        <f>IFERROR(VLOOKUP(CA55,'FCST Sales'!$A$3:$AG$180,Interprete_Date!$B$8,0),0)</f>
        <v>27736.395216058336</v>
      </c>
      <c r="CD55" s="400">
        <f t="shared" ref="CD55:CD77" si="187">IFERROR(CC55*$CD$3,0)</f>
        <v>194.15476651240834</v>
      </c>
      <c r="CE55" s="190">
        <f t="shared" ref="CE55:CE77" si="188">IFERROR(CD55/$CE$3,0)</f>
        <v>10.925985735082069</v>
      </c>
      <c r="CF55" s="190">
        <f>IFERROR(VLOOKUP($B55,U300_ACT!$B$2:$C$180,2,0),0)</f>
        <v>1</v>
      </c>
      <c r="CG55" s="190">
        <f t="shared" ref="CG55:CG77" si="189">IFERROR(CF55-CB55,0)</f>
        <v>-9.9259857350820688</v>
      </c>
      <c r="CH55" s="65">
        <f t="shared" ref="CH55:CH77" si="190">IFERROR(CF55/CB55,0)</f>
        <v>9.1524922716045329E-2</v>
      </c>
      <c r="CI55" s="71"/>
      <c r="CK55" s="70"/>
      <c r="CL55" s="57" t="s">
        <v>31</v>
      </c>
      <c r="CM55" s="400">
        <f>IFERROR(VLOOKUP($CL55,TRASFDATI_ACT!$B$2:$E$200,2,0),0)</f>
        <v>0</v>
      </c>
      <c r="CN55" s="400">
        <f>IFERROR(VLOOKUP($B55,Smartphone_Sales!$B$2:$D$200,2,0),0)</f>
        <v>6363.68</v>
      </c>
      <c r="CO55" s="190">
        <f>IFERROR(VLOOKUP($B55,Smartphone_Sales!$B$2:$D$200,3,0),0)</f>
        <v>20</v>
      </c>
      <c r="CP55" s="278">
        <f t="shared" ref="CP55:CP77" si="191">IFERROR(CM55/CN55,0)</f>
        <v>0</v>
      </c>
      <c r="CQ55" s="65">
        <f t="shared" ref="CQ55:CQ77" si="192">CP55</f>
        <v>0</v>
      </c>
      <c r="CR55" s="71"/>
      <c r="CT55" s="70"/>
      <c r="CU55" s="57" t="s">
        <v>31</v>
      </c>
      <c r="CV55" s="400">
        <f>IFERROR(VLOOKUP($CU55,iphone_ACT!$B$2:$F$180,2,0),0)</f>
        <v>4339.33</v>
      </c>
      <c r="CW55" s="400">
        <f>IFERROR(VLOOKUP($CU55,iphone_ACT!$B$2:$F$180,3,0),0)</f>
        <v>3709.02</v>
      </c>
      <c r="CX55" s="342">
        <f t="shared" ref="CX55:CX77" si="193">IFERROR((CV55-CW55)/ABS(CW55),0)</f>
        <v>0.16993976845635772</v>
      </c>
      <c r="CY55" s="114">
        <f t="shared" ref="CY55:CY77" si="194">IFERROR(CX55,0)</f>
        <v>0.16993976845635772</v>
      </c>
      <c r="CZ55" s="190">
        <f>IFERROR(VLOOKUP($CU55,iphone_ACT!$B$2:$F$180,4,0),0)</f>
        <v>6</v>
      </c>
      <c r="DA55" s="190">
        <f>IFERROR(VLOOKUP($CU55,iphone_ACT!$B$2:$F$180,5,0),0)</f>
        <v>5</v>
      </c>
      <c r="DB55" s="342">
        <f t="shared" ref="DB55:DB77" si="195">IFERROR((CZ55-DA55)/ABS(DA55),0)</f>
        <v>0.2</v>
      </c>
      <c r="DC55" s="114">
        <f t="shared" ref="DC55:DC77" si="196">IFERROR(DB55,0)</f>
        <v>0.2</v>
      </c>
      <c r="DD55" s="71"/>
    </row>
    <row r="56" spans="1:108" ht="13.15" customHeight="1" outlineLevel="1">
      <c r="A56" s="70"/>
      <c r="B56" s="57" t="s">
        <v>50</v>
      </c>
      <c r="C56" s="59">
        <f>IFERROR(VLOOKUP($B56,'BDGT McAfee'!$AZ$6:$BD$190,4,0),0)</f>
        <v>120.96793800000002</v>
      </c>
      <c r="D56" s="59">
        <f t="shared" si="148"/>
        <v>3.9021915483870973</v>
      </c>
      <c r="E56" s="56">
        <f>IFERROR(VLOOKUP($B56,'Trans Nomenclatura'!$A$4:$W$180,19,0),0)</f>
        <v>4</v>
      </c>
      <c r="F56" s="59">
        <f t="shared" si="149"/>
        <v>9.7808451612902747E-2</v>
      </c>
      <c r="G56" s="65">
        <f t="shared" si="150"/>
        <v>1.0250650052413059</v>
      </c>
      <c r="H56" s="113"/>
      <c r="K56" s="70"/>
      <c r="L56" s="57" t="s">
        <v>50</v>
      </c>
      <c r="M56" s="400">
        <f>IFERROR(VLOOKUP($B56,'BDGT Polizze MTD'!$A$3:$AG$175,Interprete_Date!$B$8,0),0)</f>
        <v>1055.5706563820911</v>
      </c>
      <c r="N56" s="400"/>
      <c r="O56" s="400">
        <f>IFERROR(VLOOKUP($B56,'Trans Nomenclatura'!$A$4:$W$180,11,0),0)</f>
        <v>624.27743505154638</v>
      </c>
      <c r="P56" s="400">
        <f>IFERROR(O56-M56,-M56)</f>
        <v>-431.29322133054472</v>
      </c>
      <c r="Q56" s="65">
        <f>IFERROR(O56/M56,0)</f>
        <v>0.59141226717235784</v>
      </c>
      <c r="R56" s="71"/>
      <c r="T56" s="70"/>
      <c r="U56" s="57" t="s">
        <v>50</v>
      </c>
      <c r="V56" s="59">
        <f>IFERROR(VLOOKUP($B56,'BDGT Office'!$C$3:$F$180,3,0),0)</f>
        <v>8.4</v>
      </c>
      <c r="W56" s="112">
        <f t="shared" si="152"/>
        <v>0.2709677419354839</v>
      </c>
      <c r="X56" s="56">
        <f>IFERROR(VLOOKUP($B56,'Trans Nomenclatura'!$A$4:$W$180,18,0),0)</f>
        <v>0</v>
      </c>
      <c r="Y56" s="59">
        <f>X56-W56</f>
        <v>-0.2709677419354839</v>
      </c>
      <c r="Z56" s="65">
        <f>IFERROR(X56/W56,0)</f>
        <v>0</v>
      </c>
      <c r="AA56" s="71"/>
      <c r="AC56" s="70"/>
      <c r="AD56" s="57" t="s">
        <v>50</v>
      </c>
      <c r="AE56" s="59">
        <f>($AM56*Kerb_BRIEFING!$Z$5)/17.23</f>
        <v>12.886425428344742</v>
      </c>
      <c r="AF56" s="56">
        <f>IFERROR(VLOOKUP($AD56,'Trans Nomenclatura'!$A$1:$Y$200,17,0),0)</f>
        <v>2</v>
      </c>
      <c r="AG56" s="190">
        <f>AF56-AE56</f>
        <v>-10.886425428344742</v>
      </c>
      <c r="AH56" s="65">
        <f>IFERROR(AF56/AE56,0)</f>
        <v>0.15520207765303456</v>
      </c>
      <c r="AI56" s="59">
        <f>IFERROR(_xlfn.NUMBERVALUE(VLOOKUP($AD56,'Trans Nomenclatura'!$A$1:$Y$200,14,0)),0)</f>
        <v>2</v>
      </c>
      <c r="AJ56" s="59">
        <f>IFERROR(_xlfn.NUMBERVALUE(VLOOKUP($AD56,'Trans Nomenclatura'!$A$1:$Y$200,16,0)),0)</f>
        <v>1</v>
      </c>
      <c r="AK56" s="59">
        <f>IFERROR(_xlfn.NUMBERVALUE(VLOOKUP($AD56,'Trans Nomenclatura'!$A$1:$Y$200,15,0)),0)</f>
        <v>2</v>
      </c>
      <c r="AL56" s="59">
        <f>IFERROR(_xlfn.NUMBERVALUE(VLOOKUP($AD56,'Trans Nomenclatura'!$A$1:$Y$200,20,0)),0)</f>
        <v>0</v>
      </c>
      <c r="AM56" s="400">
        <f>IFERROR(VLOOKUP($B56,'BDGT MW Services MTD'!$A$3:$AF$174,Interprete_Date!$B$8,0),0)</f>
        <v>341.58940020058446</v>
      </c>
      <c r="AN56" s="400">
        <f>IFERROR(VLOOKUP($B56,'Trans Nomenclatura'!$A$4:$W$180,13,0),0)</f>
        <v>132.35</v>
      </c>
      <c r="AO56" s="400">
        <f>AN56-AM56</f>
        <v>-209.23940020058447</v>
      </c>
      <c r="AP56" s="65">
        <f>IFERROR(AN56/AM56,0)</f>
        <v>0.38745347461684365</v>
      </c>
      <c r="AQ56" s="71"/>
      <c r="AS56" s="70"/>
      <c r="AT56" s="57" t="s">
        <v>50</v>
      </c>
      <c r="AU56" s="399">
        <f>IFERROR(VLOOKUP($B56,'FCST Sales'!$A$3:$AF$180,Interprete_Date!$B$8,0),0)</f>
        <v>31989.034370668756</v>
      </c>
      <c r="AV56" s="400">
        <f>IFERROR(VLOOKUP($B56,'Trans Nomenclatura'!$A$4:$Y$200,3,0),0)</f>
        <v>10958.81</v>
      </c>
      <c r="AW56" s="400">
        <f>AV56-AU56</f>
        <v>-21030.224370668759</v>
      </c>
      <c r="AX56" s="131" t="e">
        <f>(AU56-AT56)/ABS(AT56)</f>
        <v>#VALUE!</v>
      </c>
      <c r="AY56" s="65">
        <f>IFERROR((BA56/AU56),0)</f>
        <v>0.34258020648626714</v>
      </c>
      <c r="AZ56" s="400">
        <f>IFERROR(VLOOKUP($B56,'Trans Nomenclatura'!$A$4:$Y$200,4,0),0)</f>
        <v>0</v>
      </c>
      <c r="BA56" s="400">
        <f>IFERROR(VLOOKUP($B56,'Trans Nomenclatura'!$A$4:$Y$200,3,0),0)</f>
        <v>10958.81</v>
      </c>
      <c r="BB56" s="400">
        <f>BA56-AZ56</f>
        <v>10958.81</v>
      </c>
      <c r="BC56" s="131" t="e">
        <f>(BA56-AZ56)/ABS(AZ56)</f>
        <v>#DIV/0!</v>
      </c>
      <c r="BD56" s="114">
        <f>IFERROR(BC56,0)</f>
        <v>0</v>
      </c>
      <c r="BE56" s="71"/>
      <c r="BG56" s="70"/>
      <c r="BH56" s="57" t="s">
        <v>50</v>
      </c>
      <c r="BI56" s="261">
        <f>IFERROR(VLOOKUP($B56,'Trans Nomenclatura'!$A$4:$Y$200,7,0),0)</f>
        <v>0</v>
      </c>
      <c r="BJ56" s="261">
        <f>IFERROR(VLOOKUP($B56,'Trans Nomenclatura'!$A$4:$Y$200,6,0),0)</f>
        <v>614</v>
      </c>
      <c r="BK56" s="116">
        <f>BJ56-BI56</f>
        <v>614</v>
      </c>
      <c r="BL56" s="131" t="e">
        <f>(BJ56-BI56)/ABS(BI56)</f>
        <v>#DIV/0!</v>
      </c>
      <c r="BM56" s="114">
        <f>IFERROR(BL56,0)</f>
        <v>0</v>
      </c>
      <c r="BN56" s="71"/>
      <c r="BP56" s="70"/>
      <c r="BQ56" s="57" t="s">
        <v>50</v>
      </c>
      <c r="BR56" s="58">
        <f>IFERROR(VLOOKUP($B56,'Trans Nomenclatura'!$A$4:$Y$200,25,0),0)</f>
        <v>873.73000000000013</v>
      </c>
      <c r="BS56" s="131" t="e">
        <f>(#REF!-BR56)/ABS(BR56)</f>
        <v>#REF!</v>
      </c>
      <c r="BT56" s="114">
        <f t="shared" si="166"/>
        <v>7.9728547168898822E-2</v>
      </c>
      <c r="BU56" s="71"/>
      <c r="BW56" s="155">
        <f t="shared" si="167"/>
        <v>1217.3409983505155</v>
      </c>
      <c r="BX56" s="156">
        <f t="shared" si="168"/>
        <v>0.11108332002749528</v>
      </c>
      <c r="BZ56" s="70"/>
      <c r="CA56" s="57" t="s">
        <v>50</v>
      </c>
      <c r="CB56" s="190">
        <f>CE56</f>
        <v>12.601195306397372</v>
      </c>
      <c r="CC56" s="400">
        <f>IFERROR(VLOOKUP(CA56,'FCST Sales'!$A$3:$AG$180,Interprete_Date!$B$8,0),0)</f>
        <v>31989.034370668756</v>
      </c>
      <c r="CD56" s="400">
        <f>IFERROR(CC56*$CD$3,0)</f>
        <v>223.92324059468129</v>
      </c>
      <c r="CE56" s="190">
        <f>IFERROR(CD56/$CE$3,0)</f>
        <v>12.601195306397372</v>
      </c>
      <c r="CF56" s="190">
        <f>IFERROR(VLOOKUP($B56,U300_ACT!$B$2:$C$180,2,0),0)</f>
        <v>2</v>
      </c>
      <c r="CG56" s="190">
        <f>IFERROR(CF56-CB56,0)</f>
        <v>-10.601195306397372</v>
      </c>
      <c r="CH56" s="65">
        <f>IFERROR(CF56/CB56,0)</f>
        <v>0.15871510212881476</v>
      </c>
      <c r="CI56" s="71"/>
      <c r="CK56" s="70"/>
      <c r="CL56" s="57" t="s">
        <v>50</v>
      </c>
      <c r="CM56" s="400">
        <f>IFERROR(VLOOKUP($CL56,TRASFDATI_ACT!$B$2:$E$200,2,0),0)</f>
        <v>31</v>
      </c>
      <c r="CN56" s="400">
        <f>IFERROR(VLOOKUP($B56,Smartphone_Sales!$B$2:$D$200,2,0),0)</f>
        <v>8303.34</v>
      </c>
      <c r="CO56" s="190">
        <f>IFERROR(VLOOKUP($B56,Smartphone_Sales!$B$2:$D$200,3,0),0)</f>
        <v>26</v>
      </c>
      <c r="CP56" s="278">
        <f t="shared" ref="CP56" si="197">IFERROR(CM56/CN56,0)</f>
        <v>3.7334373878463367E-3</v>
      </c>
      <c r="CQ56" s="65">
        <f>CP56</f>
        <v>3.7334373878463367E-3</v>
      </c>
      <c r="CR56" s="71"/>
      <c r="CT56" s="70"/>
      <c r="CU56" s="57" t="s">
        <v>50</v>
      </c>
      <c r="CV56" s="400">
        <f>IFERROR(VLOOKUP($CU56,iphone_ACT!$B$2:$F$180,2,0),0)</f>
        <v>4920.88</v>
      </c>
      <c r="CW56" s="400">
        <f>IFERROR(VLOOKUP($CU56,iphone_ACT!$B$2:$F$180,3,0),0)</f>
        <v>0</v>
      </c>
      <c r="CX56" s="342">
        <f t="shared" ref="CX56" si="198">IFERROR((CV56-CW56)/ABS(CW56),0)</f>
        <v>0</v>
      </c>
      <c r="CY56" s="114">
        <f t="shared" ref="CY56" si="199">IFERROR(CX56,0)</f>
        <v>0</v>
      </c>
      <c r="CZ56" s="190">
        <f>IFERROR(VLOOKUP($CU56,iphone_ACT!$B$2:$F$180,4,0),0)</f>
        <v>7</v>
      </c>
      <c r="DA56" s="190">
        <f>IFERROR(VLOOKUP($CU56,iphone_ACT!$B$2:$F$180,5,0),0)</f>
        <v>0</v>
      </c>
      <c r="DB56" s="342">
        <f t="shared" ref="DB56" si="200">IFERROR((CZ56-DA56)/ABS(DA56),0)</f>
        <v>0</v>
      </c>
      <c r="DC56" s="114">
        <f t="shared" ref="DC56" si="201">IFERROR(DB56,0)</f>
        <v>0</v>
      </c>
      <c r="DD56" s="71"/>
    </row>
    <row r="57" spans="1:108" ht="13.15" customHeight="1" outlineLevel="1">
      <c r="A57" s="70"/>
      <c r="B57" s="57" t="s">
        <v>55</v>
      </c>
      <c r="C57" s="59">
        <f>IFERROR(VLOOKUP($B57,'BDGT McAfee'!$AZ$6:$BD$190,4,0),0)</f>
        <v>151.33645799999999</v>
      </c>
      <c r="D57" s="59">
        <f t="shared" si="148"/>
        <v>4.8818212258064513</v>
      </c>
      <c r="E57" s="56">
        <f>IFERROR(VLOOKUP($B57,'Trans Nomenclatura'!$A$4:$W$180,19,0),0)</f>
        <v>1</v>
      </c>
      <c r="F57" s="59">
        <f t="shared" si="149"/>
        <v>-3.8818212258064513</v>
      </c>
      <c r="G57" s="65">
        <f t="shared" si="150"/>
        <v>0.20484158549554532</v>
      </c>
      <c r="H57" s="71"/>
      <c r="K57" s="70"/>
      <c r="L57" s="57" t="s">
        <v>55</v>
      </c>
      <c r="M57" s="400">
        <f>IFERROR(VLOOKUP($B57,'BDGT Polizze MTD'!$A$3:$AG$175,Interprete_Date!$B$8,0),0)</f>
        <v>1395.5030629934006</v>
      </c>
      <c r="N57" s="400"/>
      <c r="O57" s="400">
        <f>IFERROR(VLOOKUP($B57,'Trans Nomenclatura'!$A$4:$W$180,11,0),0)</f>
        <v>669.46592989690714</v>
      </c>
      <c r="P57" s="400">
        <f t="shared" si="171"/>
        <v>-726.03713309649345</v>
      </c>
      <c r="Q57" s="65">
        <f t="shared" si="172"/>
        <v>0.4797308925004295</v>
      </c>
      <c r="R57" s="71"/>
      <c r="T57" s="70"/>
      <c r="U57" s="57" t="s">
        <v>55</v>
      </c>
      <c r="V57" s="59">
        <f>IFERROR(VLOOKUP($B57,'BDGT Office'!$C$3:$F$180,3,0),0)</f>
        <v>31.2</v>
      </c>
      <c r="W57" s="112">
        <f t="shared" si="152"/>
        <v>1.0064516129032257</v>
      </c>
      <c r="X57" s="56">
        <f>IFERROR(VLOOKUP($B57,'Trans Nomenclatura'!$A$4:$W$180,18,0),0)</f>
        <v>2</v>
      </c>
      <c r="Y57" s="59">
        <f t="shared" si="173"/>
        <v>0.99354838709677429</v>
      </c>
      <c r="Z57" s="65">
        <f t="shared" si="174"/>
        <v>1.9871794871794874</v>
      </c>
      <c r="AA57" s="71"/>
      <c r="AC57" s="70"/>
      <c r="AD57" s="57" t="s">
        <v>55</v>
      </c>
      <c r="AE57" s="59">
        <f>($AM57*Kerb_BRIEFING!$Z$5)/17.23</f>
        <v>11.459343502036475</v>
      </c>
      <c r="AF57" s="56">
        <f>IFERROR(VLOOKUP($AD57,'Trans Nomenclatura'!$A$1:$Y$200,17,0),0)</f>
        <v>12</v>
      </c>
      <c r="AG57" s="190">
        <f t="shared" si="175"/>
        <v>0.54065649796352488</v>
      </c>
      <c r="AH57" s="65">
        <f t="shared" si="176"/>
        <v>1.0471804076618738</v>
      </c>
      <c r="AI57" s="59">
        <f>IFERROR(_xlfn.NUMBERVALUE(VLOOKUP($AD57,'Trans Nomenclatura'!$A$1:$Y$200,14,0)),0)</f>
        <v>0</v>
      </c>
      <c r="AJ57" s="59">
        <f>IFERROR(_xlfn.NUMBERVALUE(VLOOKUP($AD57,'Trans Nomenclatura'!$A$1:$Y$200,16,0)),0)</f>
        <v>1</v>
      </c>
      <c r="AK57" s="59">
        <f>IFERROR(_xlfn.NUMBERVALUE(VLOOKUP($AD57,'Trans Nomenclatura'!$A$1:$Y$200,15,0)),0)</f>
        <v>2</v>
      </c>
      <c r="AL57" s="59">
        <f>IFERROR(_xlfn.NUMBERVALUE(VLOOKUP($AD57,'Trans Nomenclatura'!$A$1:$Y$200,20,0)),0)</f>
        <v>0</v>
      </c>
      <c r="AM57" s="400">
        <f>IFERROR(VLOOKUP($B57,'BDGT MW Services MTD'!$A$3:$AF$174,Interprete_Date!$B$8,0),0)</f>
        <v>303.76075160013608</v>
      </c>
      <c r="AN57" s="400">
        <f>IFERROR(VLOOKUP($B57,'Trans Nomenclatura'!$A$4:$W$180,13,0),0)</f>
        <v>247.04</v>
      </c>
      <c r="AO57" s="400">
        <f t="shared" si="177"/>
        <v>-56.720751600136083</v>
      </c>
      <c r="AP57" s="65">
        <f t="shared" si="178"/>
        <v>0.81327162478580506</v>
      </c>
      <c r="AQ57" s="71"/>
      <c r="AS57" s="70"/>
      <c r="AT57" s="57" t="s">
        <v>55</v>
      </c>
      <c r="AU57" s="399">
        <f>IFERROR(VLOOKUP($B57,'FCST Sales'!$A$3:$AF$180,Interprete_Date!$B$8,0),0)</f>
        <v>39782.564655292372</v>
      </c>
      <c r="AV57" s="400">
        <f>IFERROR(VLOOKUP($B57,'Trans Nomenclatura'!$A$4:$Y$200,3,0),0)</f>
        <v>31745.30999999999</v>
      </c>
      <c r="AW57" s="400">
        <f t="shared" si="179"/>
        <v>-8037.2546552923814</v>
      </c>
      <c r="AX57" s="131" t="e">
        <f t="shared" si="180"/>
        <v>#VALUE!</v>
      </c>
      <c r="AY57" s="65">
        <f t="shared" si="181"/>
        <v>0.79797042435716459</v>
      </c>
      <c r="AZ57" s="400">
        <f>IFERROR(VLOOKUP($B57,'Trans Nomenclatura'!$A$4:$Y$200,4,0),0)</f>
        <v>35025.889999999992</v>
      </c>
      <c r="BA57" s="400">
        <f>IFERROR(VLOOKUP($B57,'Trans Nomenclatura'!$A$4:$Y$200,3,0),0)</f>
        <v>31745.30999999999</v>
      </c>
      <c r="BB57" s="400">
        <f t="shared" si="182"/>
        <v>-3280.5800000000017</v>
      </c>
      <c r="BC57" s="131">
        <f t="shared" si="183"/>
        <v>-9.366157433829668E-2</v>
      </c>
      <c r="BD57" s="114">
        <f t="shared" si="162"/>
        <v>-9.366157433829668E-2</v>
      </c>
      <c r="BE57" s="71"/>
      <c r="BG57" s="70"/>
      <c r="BH57" s="57" t="s">
        <v>55</v>
      </c>
      <c r="BI57" s="261">
        <f>IFERROR(VLOOKUP($B57,'Trans Nomenclatura'!$A$4:$Y$200,7,0),0)</f>
        <v>697</v>
      </c>
      <c r="BJ57" s="261">
        <f>IFERROR(VLOOKUP($B57,'Trans Nomenclatura'!$A$4:$Y$200,6,0),0)</f>
        <v>783</v>
      </c>
      <c r="BK57" s="116">
        <f t="shared" si="184"/>
        <v>86</v>
      </c>
      <c r="BL57" s="131">
        <f t="shared" si="185"/>
        <v>0.12338593974175036</v>
      </c>
      <c r="BM57" s="114">
        <f t="shared" si="165"/>
        <v>0.12338593974175036</v>
      </c>
      <c r="BN57" s="71"/>
      <c r="BP57" s="70"/>
      <c r="BQ57" s="57" t="s">
        <v>55</v>
      </c>
      <c r="BR57" s="58">
        <f>IFERROR(VLOOKUP($B57,'Trans Nomenclatura'!$A$4:$Y$200,25,0),0)</f>
        <v>2038.67</v>
      </c>
      <c r="BS57" s="131" t="e">
        <f>(#REF!-BR57)/ABS(BR57)</f>
        <v>#REF!</v>
      </c>
      <c r="BT57" s="114">
        <f t="shared" si="166"/>
        <v>6.4219565031811018E-2</v>
      </c>
      <c r="BU57" s="71"/>
      <c r="BW57" s="155">
        <f t="shared" si="167"/>
        <v>1305.4585632989688</v>
      </c>
      <c r="BX57" s="156">
        <f t="shared" si="168"/>
        <v>4.1122879672586883E-2</v>
      </c>
      <c r="BZ57" s="70"/>
      <c r="CA57" s="57" t="s">
        <v>55</v>
      </c>
      <c r="CB57" s="190">
        <f t="shared" si="186"/>
        <v>15.671241000959292</v>
      </c>
      <c r="CC57" s="400">
        <f>IFERROR(VLOOKUP(CA57,'FCST Sales'!$A$3:$AG$180,Interprete_Date!$B$8,0),0)</f>
        <v>39782.564655292372</v>
      </c>
      <c r="CD57" s="400">
        <f t="shared" si="187"/>
        <v>278.47795258704662</v>
      </c>
      <c r="CE57" s="190">
        <f t="shared" si="188"/>
        <v>15.671241000959292</v>
      </c>
      <c r="CF57" s="190">
        <f>IFERROR(VLOOKUP($B57,U300_ACT!$B$2:$C$180,2,0),0)</f>
        <v>4</v>
      </c>
      <c r="CG57" s="190">
        <f t="shared" si="189"/>
        <v>-11.671241000959292</v>
      </c>
      <c r="CH57" s="65">
        <f t="shared" si="190"/>
        <v>0.25524462292138483</v>
      </c>
      <c r="CI57" s="71"/>
      <c r="CK57" s="70"/>
      <c r="CL57" s="57" t="s">
        <v>55</v>
      </c>
      <c r="CM57" s="400">
        <f>IFERROR(VLOOKUP($CL57,TRASFDATI_ACT!$B$2:$E$200,2,0),0)</f>
        <v>74.650000000000006</v>
      </c>
      <c r="CN57" s="400">
        <f>IFERROR(VLOOKUP($B57,Smartphone_Sales!$B$2:$D$200,2,0),0)</f>
        <v>11398.73</v>
      </c>
      <c r="CO57" s="190">
        <f>IFERROR(VLOOKUP($B57,Smartphone_Sales!$B$2:$D$200,3,0),0)</f>
        <v>32</v>
      </c>
      <c r="CP57" s="278">
        <f t="shared" si="191"/>
        <v>6.5489751928504321E-3</v>
      </c>
      <c r="CQ57" s="65">
        <f t="shared" si="192"/>
        <v>6.5489751928504321E-3</v>
      </c>
      <c r="CR57" s="71"/>
      <c r="CT57" s="70"/>
      <c r="CU57" s="57" t="s">
        <v>55</v>
      </c>
      <c r="CV57" s="400">
        <f>IFERROR(VLOOKUP($CU57,iphone_ACT!$B$2:$F$180,2,0),0)</f>
        <v>6026.58</v>
      </c>
      <c r="CW57" s="400">
        <f>IFERROR(VLOOKUP($CU57,iphone_ACT!$B$2:$F$180,3,0),0)</f>
        <v>5780.32</v>
      </c>
      <c r="CX57" s="342">
        <f t="shared" si="193"/>
        <v>4.2603177678744469E-2</v>
      </c>
      <c r="CY57" s="114">
        <f t="shared" si="194"/>
        <v>4.2603177678744469E-2</v>
      </c>
      <c r="CZ57" s="190">
        <f>IFERROR(VLOOKUP($CU57,iphone_ACT!$B$2:$F$180,4,0),0)</f>
        <v>10</v>
      </c>
      <c r="DA57" s="190">
        <f>IFERROR(VLOOKUP($CU57,iphone_ACT!$B$2:$F$180,5,0),0)</f>
        <v>8</v>
      </c>
      <c r="DB57" s="342">
        <f t="shared" si="195"/>
        <v>0.25</v>
      </c>
      <c r="DC57" s="114">
        <f t="shared" si="196"/>
        <v>0.25</v>
      </c>
      <c r="DD57" s="71"/>
    </row>
    <row r="58" spans="1:108" ht="13.15" customHeight="1" outlineLevel="1">
      <c r="A58" s="70"/>
      <c r="B58" s="57" t="s">
        <v>60</v>
      </c>
      <c r="C58" s="59">
        <f>IFERROR(VLOOKUP($B58,'BDGT McAfee'!$AZ$6:$BD$190,4,0),0)</f>
        <v>120.46179600000002</v>
      </c>
      <c r="D58" s="59">
        <f t="shared" si="148"/>
        <v>3.8858643870967748</v>
      </c>
      <c r="E58" s="56">
        <f>IFERROR(VLOOKUP($B58,'Trans Nomenclatura'!$A$4:$W$180,19,0),0)</f>
        <v>3</v>
      </c>
      <c r="F58" s="59">
        <f t="shared" si="149"/>
        <v>-0.88586438709677484</v>
      </c>
      <c r="G58" s="65">
        <f t="shared" si="150"/>
        <v>0.77202900079623571</v>
      </c>
      <c r="H58" s="71"/>
      <c r="K58" s="70"/>
      <c r="L58" s="57" t="s">
        <v>60</v>
      </c>
      <c r="M58" s="400">
        <f>IFERROR(VLOOKUP($B58,'BDGT Polizze MTD'!$A$3:$AG$175,Interprete_Date!$B$8,0),0)</f>
        <v>985.60388429072361</v>
      </c>
      <c r="N58" s="400"/>
      <c r="O58" s="400">
        <f>IFERROR(VLOOKUP($B58,'Trans Nomenclatura'!$A$4:$W$180,11,0),0)</f>
        <v>322.88069690721647</v>
      </c>
      <c r="P58" s="400">
        <f t="shared" si="171"/>
        <v>-662.72318738350714</v>
      </c>
      <c r="Q58" s="65">
        <f t="shared" si="172"/>
        <v>0.32759681861397405</v>
      </c>
      <c r="R58" s="71"/>
      <c r="T58" s="70"/>
      <c r="U58" s="57" t="s">
        <v>60</v>
      </c>
      <c r="V58" s="59">
        <f>IFERROR(VLOOKUP($B58,'BDGT Office'!$C$3:$F$180,3,0),0)</f>
        <v>12</v>
      </c>
      <c r="W58" s="112">
        <f t="shared" si="152"/>
        <v>0.38709677419354838</v>
      </c>
      <c r="X58" s="56">
        <f>IFERROR(VLOOKUP($B58,'Trans Nomenclatura'!$A$4:$W$180,18,0),0)</f>
        <v>0</v>
      </c>
      <c r="Y58" s="59">
        <f t="shared" si="173"/>
        <v>-0.38709677419354838</v>
      </c>
      <c r="Z58" s="65">
        <f t="shared" si="174"/>
        <v>0</v>
      </c>
      <c r="AA58" s="71"/>
      <c r="AC58" s="70"/>
      <c r="AD58" s="57" t="s">
        <v>60</v>
      </c>
      <c r="AE58" s="59">
        <f>($AM58*Kerb_BRIEFING!$Z$5)/17.23</f>
        <v>9.9109718851957407</v>
      </c>
      <c r="AF58" s="56">
        <f>IFERROR(VLOOKUP($AD58,'Trans Nomenclatura'!$A$1:$Y$200,17,0),0)</f>
        <v>5</v>
      </c>
      <c r="AG58" s="190">
        <f t="shared" si="175"/>
        <v>-4.9109718851957407</v>
      </c>
      <c r="AH58" s="65">
        <f t="shared" si="176"/>
        <v>0.50449139175428614</v>
      </c>
      <c r="AI58" s="59">
        <f>IFERROR(_xlfn.NUMBERVALUE(VLOOKUP($AD58,'Trans Nomenclatura'!$A$1:$Y$200,14,0)),0)</f>
        <v>0</v>
      </c>
      <c r="AJ58" s="59">
        <f>IFERROR(_xlfn.NUMBERVALUE(VLOOKUP($AD58,'Trans Nomenclatura'!$A$1:$Y$200,16,0)),0)</f>
        <v>2</v>
      </c>
      <c r="AK58" s="59">
        <f>IFERROR(_xlfn.NUMBERVALUE(VLOOKUP($AD58,'Trans Nomenclatura'!$A$1:$Y$200,15,0)),0)</f>
        <v>4</v>
      </c>
      <c r="AL58" s="59">
        <f>IFERROR(_xlfn.NUMBERVALUE(VLOOKUP($AD58,'Trans Nomenclatura'!$A$1:$Y$200,20,0)),0)</f>
        <v>0</v>
      </c>
      <c r="AM58" s="400">
        <f>IFERROR(VLOOKUP($B58,'BDGT MW Services MTD'!$A$3:$AF$174,Interprete_Date!$B$8,0),0)</f>
        <v>262.71699320295784</v>
      </c>
      <c r="AN58" s="400">
        <f>IFERROR(VLOOKUP($B58,'Trans Nomenclatura'!$A$4:$W$180,13,0),0)</f>
        <v>197.85</v>
      </c>
      <c r="AO58" s="400">
        <f t="shared" si="177"/>
        <v>-64.866993202957843</v>
      </c>
      <c r="AP58" s="65">
        <f t="shared" si="178"/>
        <v>0.75309174936831791</v>
      </c>
      <c r="AQ58" s="71"/>
      <c r="AS58" s="70"/>
      <c r="AT58" s="57" t="s">
        <v>60</v>
      </c>
      <c r="AU58" s="399">
        <f>IFERROR(VLOOKUP($B58,'FCST Sales'!$A$3:$AF$180,Interprete_Date!$B$8,0),0)</f>
        <v>24758.165107597204</v>
      </c>
      <c r="AV58" s="400">
        <f>IFERROR(VLOOKUP($B58,'Trans Nomenclatura'!$A$4:$Y$200,3,0),0)</f>
        <v>18250.099999999999</v>
      </c>
      <c r="AW58" s="400">
        <f t="shared" si="179"/>
        <v>-6508.0651075972055</v>
      </c>
      <c r="AX58" s="131" t="e">
        <f t="shared" si="180"/>
        <v>#VALUE!</v>
      </c>
      <c r="AY58" s="65">
        <f t="shared" si="181"/>
        <v>0.73713459461500386</v>
      </c>
      <c r="AZ58" s="400">
        <f>IFERROR(VLOOKUP($B58,'Trans Nomenclatura'!$A$4:$Y$200,4,0),0)</f>
        <v>21389.699999999979</v>
      </c>
      <c r="BA58" s="400">
        <f>IFERROR(VLOOKUP($B58,'Trans Nomenclatura'!$A$4:$Y$200,3,0),0)</f>
        <v>18250.099999999999</v>
      </c>
      <c r="BB58" s="400">
        <f t="shared" si="182"/>
        <v>-3139.5999999999804</v>
      </c>
      <c r="BC58" s="131">
        <f t="shared" si="183"/>
        <v>-0.14678092726873138</v>
      </c>
      <c r="BD58" s="114">
        <f t="shared" si="162"/>
        <v>-0.14678092726873138</v>
      </c>
      <c r="BE58" s="71"/>
      <c r="BG58" s="70"/>
      <c r="BH58" s="57" t="s">
        <v>60</v>
      </c>
      <c r="BI58" s="261">
        <f>IFERROR(VLOOKUP($B58,'Trans Nomenclatura'!$A$4:$Y$200,7,0),0)</f>
        <v>456</v>
      </c>
      <c r="BJ58" s="261">
        <f>IFERROR(VLOOKUP($B58,'Trans Nomenclatura'!$A$4:$Y$200,6,0),0)</f>
        <v>458</v>
      </c>
      <c r="BK58" s="116">
        <f t="shared" si="184"/>
        <v>2</v>
      </c>
      <c r="BL58" s="131">
        <f t="shared" si="185"/>
        <v>4.3859649122807015E-3</v>
      </c>
      <c r="BM58" s="114">
        <f t="shared" si="165"/>
        <v>4.3859649122807015E-3</v>
      </c>
      <c r="BN58" s="71"/>
      <c r="BP58" s="70"/>
      <c r="BQ58" s="57" t="s">
        <v>60</v>
      </c>
      <c r="BR58" s="58">
        <f>IFERROR(VLOOKUP($B58,'Trans Nomenclatura'!$A$4:$Y$200,25,0),0)</f>
        <v>1360.41</v>
      </c>
      <c r="BS58" s="131" t="e">
        <f>(#REF!-BR58)/ABS(BR58)</f>
        <v>#REF!</v>
      </c>
      <c r="BT58" s="114">
        <f t="shared" si="166"/>
        <v>7.4542605245998664E-2</v>
      </c>
      <c r="BU58" s="71"/>
      <c r="BW58" s="155">
        <f t="shared" si="167"/>
        <v>629.61735896907214</v>
      </c>
      <c r="BX58" s="156">
        <f t="shared" si="168"/>
        <v>3.4499392275607922E-2</v>
      </c>
      <c r="BZ58" s="70"/>
      <c r="CA58" s="57" t="s">
        <v>60</v>
      </c>
      <c r="CB58" s="190">
        <f t="shared" si="186"/>
        <v>9.752794358648309</v>
      </c>
      <c r="CC58" s="400">
        <f>IFERROR(VLOOKUP(CA58,'FCST Sales'!$A$3:$AG$180,Interprete_Date!$B$8,0),0)</f>
        <v>24758.165107597204</v>
      </c>
      <c r="CD58" s="400">
        <f t="shared" si="187"/>
        <v>173.30715575318044</v>
      </c>
      <c r="CE58" s="190">
        <f t="shared" si="188"/>
        <v>9.752794358648309</v>
      </c>
      <c r="CF58" s="190">
        <f>IFERROR(VLOOKUP($B58,U300_ACT!$B$2:$C$180,2,0),0)</f>
        <v>2</v>
      </c>
      <c r="CG58" s="190">
        <f t="shared" si="189"/>
        <v>-7.752794358648309</v>
      </c>
      <c r="CH58" s="65">
        <f t="shared" si="190"/>
        <v>0.20506943204708261</v>
      </c>
      <c r="CI58" s="71"/>
      <c r="CK58" s="70"/>
      <c r="CL58" s="57" t="s">
        <v>60</v>
      </c>
      <c r="CM58" s="400">
        <f>IFERROR(VLOOKUP($CL58,TRASFDATI_ACT!$B$2:$E$200,2,0),0)</f>
        <v>37.5</v>
      </c>
      <c r="CN58" s="400">
        <f>IFERROR(VLOOKUP($B58,Smartphone_Sales!$B$2:$D$200,2,0),0)</f>
        <v>7487.22</v>
      </c>
      <c r="CO58" s="190">
        <f>IFERROR(VLOOKUP($B58,Smartphone_Sales!$B$2:$D$200,3,0),0)</f>
        <v>22</v>
      </c>
      <c r="CP58" s="278">
        <f t="shared" si="191"/>
        <v>5.008534542861035E-3</v>
      </c>
      <c r="CQ58" s="65">
        <f t="shared" si="192"/>
        <v>5.008534542861035E-3</v>
      </c>
      <c r="CR58" s="71"/>
      <c r="CT58" s="70"/>
      <c r="CU58" s="57" t="s">
        <v>60</v>
      </c>
      <c r="CV58" s="400">
        <f>IFERROR(VLOOKUP($CU58,iphone_ACT!$B$2:$F$180,2,0),0)</f>
        <v>4731.96</v>
      </c>
      <c r="CW58" s="400">
        <f>IFERROR(VLOOKUP($CU58,iphone_ACT!$B$2:$F$180,3,0),0)</f>
        <v>7680.33</v>
      </c>
      <c r="CX58" s="342">
        <f t="shared" si="193"/>
        <v>-0.38388584865494058</v>
      </c>
      <c r="CY58" s="114">
        <f t="shared" si="194"/>
        <v>-0.38388584865494058</v>
      </c>
      <c r="CZ58" s="190">
        <f>IFERROR(VLOOKUP($CU58,iphone_ACT!$B$2:$F$180,4,0),0)</f>
        <v>7</v>
      </c>
      <c r="DA58" s="190">
        <f>IFERROR(VLOOKUP($CU58,iphone_ACT!$B$2:$F$180,5,0),0)</f>
        <v>10</v>
      </c>
      <c r="DB58" s="342">
        <f t="shared" si="195"/>
        <v>-0.3</v>
      </c>
      <c r="DC58" s="114">
        <f t="shared" si="196"/>
        <v>-0.3</v>
      </c>
      <c r="DD58" s="71"/>
    </row>
    <row r="59" spans="1:108" ht="13.15" customHeight="1" outlineLevel="1">
      <c r="A59" s="70"/>
      <c r="B59" s="57" t="s">
        <v>62</v>
      </c>
      <c r="C59" s="59">
        <f>IFERROR(VLOOKUP($B59,'BDGT McAfee'!$AZ$6:$BD$190,4,0),0)</f>
        <v>113.544522</v>
      </c>
      <c r="D59" s="59">
        <f t="shared" si="148"/>
        <v>3.6627265161290321</v>
      </c>
      <c r="E59" s="56">
        <f>IFERROR(VLOOKUP($B59,'Trans Nomenclatura'!$A$4:$W$180,19,0),0)</f>
        <v>3</v>
      </c>
      <c r="F59" s="59">
        <f t="shared" si="149"/>
        <v>-0.66272651612903211</v>
      </c>
      <c r="G59" s="65">
        <f t="shared" si="150"/>
        <v>0.81906197112706158</v>
      </c>
      <c r="H59" s="71"/>
      <c r="K59" s="70"/>
      <c r="L59" s="57" t="s">
        <v>62</v>
      </c>
      <c r="M59" s="400">
        <f>IFERROR(VLOOKUP($B59,'BDGT Polizze MTD'!$A$3:$AG$175,Interprete_Date!$B$8,0),0)</f>
        <v>1268.0981427912568</v>
      </c>
      <c r="N59" s="400"/>
      <c r="O59" s="400">
        <f>IFERROR(VLOOKUP($B59,'Trans Nomenclatura'!$A$4:$W$180,11,0),0)</f>
        <v>570.88166597938141</v>
      </c>
      <c r="P59" s="400">
        <f t="shared" si="171"/>
        <v>-697.2164768118754</v>
      </c>
      <c r="Q59" s="65">
        <f t="shared" si="172"/>
        <v>0.45018728970203603</v>
      </c>
      <c r="R59" s="71"/>
      <c r="T59" s="70"/>
      <c r="U59" s="57" t="s">
        <v>62</v>
      </c>
      <c r="V59" s="59">
        <f>IFERROR(VLOOKUP($B59,'BDGT Office'!$C$3:$F$180,3,0),0)</f>
        <v>18</v>
      </c>
      <c r="W59" s="112">
        <f t="shared" si="152"/>
        <v>0.58064516129032262</v>
      </c>
      <c r="X59" s="56">
        <f>IFERROR(VLOOKUP($B59,'Trans Nomenclatura'!$A$4:$W$180,18,0),0)</f>
        <v>0</v>
      </c>
      <c r="Y59" s="59">
        <f t="shared" si="173"/>
        <v>-0.58064516129032262</v>
      </c>
      <c r="Z59" s="65">
        <f t="shared" si="174"/>
        <v>0</v>
      </c>
      <c r="AA59" s="71"/>
      <c r="AC59" s="70"/>
      <c r="AD59" s="57" t="s">
        <v>62</v>
      </c>
      <c r="AE59" s="59">
        <f>($AM59*Kerb_BRIEFING!$Z$5)/17.23</f>
        <v>11.608040305722</v>
      </c>
      <c r="AF59" s="56">
        <f>IFERROR(VLOOKUP($AD59,'Trans Nomenclatura'!$A$1:$Y$200,17,0),0)</f>
        <v>9</v>
      </c>
      <c r="AG59" s="190">
        <f t="shared" si="175"/>
        <v>-2.6080403057219996</v>
      </c>
      <c r="AH59" s="65">
        <f t="shared" si="176"/>
        <v>0.77532466833041513</v>
      </c>
      <c r="AI59" s="59">
        <f>IFERROR(_xlfn.NUMBERVALUE(VLOOKUP($AD59,'Trans Nomenclatura'!$A$1:$Y$200,14,0)),0)</f>
        <v>0</v>
      </c>
      <c r="AJ59" s="59">
        <f>IFERROR(_xlfn.NUMBERVALUE(VLOOKUP($AD59,'Trans Nomenclatura'!$A$1:$Y$200,16,0)),0)</f>
        <v>2</v>
      </c>
      <c r="AK59" s="59">
        <f>IFERROR(_xlfn.NUMBERVALUE(VLOOKUP($AD59,'Trans Nomenclatura'!$A$1:$Y$200,15,0)),0)</f>
        <v>2</v>
      </c>
      <c r="AL59" s="59">
        <f>IFERROR(_xlfn.NUMBERVALUE(VLOOKUP($AD59,'Trans Nomenclatura'!$A$1:$Y$200,20,0)),0)</f>
        <v>0</v>
      </c>
      <c r="AM59" s="400">
        <f>IFERROR(VLOOKUP($B59,'BDGT MW Services MTD'!$A$3:$AF$174,Interprete_Date!$B$8,0),0)</f>
        <v>307.70236071936932</v>
      </c>
      <c r="AN59" s="400">
        <f>IFERROR(VLOOKUP($B59,'Trans Nomenclatura'!$A$4:$W$180,13,0),0)</f>
        <v>184.03000000000009</v>
      </c>
      <c r="AO59" s="400">
        <f t="shared" si="177"/>
        <v>-123.67236071936924</v>
      </c>
      <c r="AP59" s="65">
        <f t="shared" si="178"/>
        <v>0.59807795939479036</v>
      </c>
      <c r="AQ59" s="71"/>
      <c r="AS59" s="70"/>
      <c r="AT59" s="57" t="s">
        <v>62</v>
      </c>
      <c r="AU59" s="399">
        <f>IFERROR(VLOOKUP($B59,'FCST Sales'!$A$3:$AF$180,Interprete_Date!$B$8,0),0)</f>
        <v>30223.170605775755</v>
      </c>
      <c r="AV59" s="400">
        <f>IFERROR(VLOOKUP($B59,'Trans Nomenclatura'!$A$4:$Y$200,3,0),0)</f>
        <v>20083.829999999991</v>
      </c>
      <c r="AW59" s="400">
        <f t="shared" si="179"/>
        <v>-10139.340605775764</v>
      </c>
      <c r="AX59" s="131" t="e">
        <f t="shared" si="180"/>
        <v>#VALUE!</v>
      </c>
      <c r="AY59" s="65">
        <f t="shared" si="181"/>
        <v>0.66451763985880097</v>
      </c>
      <c r="AZ59" s="400">
        <f>IFERROR(VLOOKUP($B59,'Trans Nomenclatura'!$A$4:$Y$200,4,0),0)</f>
        <v>12596.58000000002</v>
      </c>
      <c r="BA59" s="400">
        <f>IFERROR(VLOOKUP($B59,'Trans Nomenclatura'!$A$4:$Y$200,3,0),0)</f>
        <v>20083.829999999991</v>
      </c>
      <c r="BB59" s="400">
        <f t="shared" si="182"/>
        <v>7487.2499999999709</v>
      </c>
      <c r="BC59" s="131">
        <f t="shared" si="183"/>
        <v>0.59438752423276464</v>
      </c>
      <c r="BD59" s="114">
        <f t="shared" si="162"/>
        <v>0.59438752423276464</v>
      </c>
      <c r="BE59" s="71"/>
      <c r="BG59" s="70"/>
      <c r="BH59" s="57" t="s">
        <v>62</v>
      </c>
      <c r="BI59" s="261">
        <f>IFERROR(VLOOKUP($B59,'Trans Nomenclatura'!$A$4:$Y$200,7,0),0)</f>
        <v>393</v>
      </c>
      <c r="BJ59" s="261">
        <f>IFERROR(VLOOKUP($B59,'Trans Nomenclatura'!$A$4:$Y$200,6,0),0)</f>
        <v>436</v>
      </c>
      <c r="BK59" s="116">
        <f t="shared" si="184"/>
        <v>43</v>
      </c>
      <c r="BL59" s="131">
        <f t="shared" si="185"/>
        <v>0.10941475826972011</v>
      </c>
      <c r="BM59" s="114">
        <f t="shared" si="165"/>
        <v>0.10941475826972011</v>
      </c>
      <c r="BN59" s="71"/>
      <c r="BP59" s="70"/>
      <c r="BQ59" s="57" t="s">
        <v>62</v>
      </c>
      <c r="BR59" s="58">
        <f>IFERROR(VLOOKUP($B59,'Trans Nomenclatura'!$A$4:$Y$200,25,0),0)</f>
        <v>498.02</v>
      </c>
      <c r="BS59" s="131" t="e">
        <f>(#REF!-BR59)/ABS(BR59)</f>
        <v>#REF!</v>
      </c>
      <c r="BT59" s="114">
        <f t="shared" si="166"/>
        <v>2.4797063109974551E-2</v>
      </c>
      <c r="BU59" s="71"/>
      <c r="BW59" s="155">
        <f t="shared" si="167"/>
        <v>1113.2192486597937</v>
      </c>
      <c r="BX59" s="156">
        <f t="shared" si="168"/>
        <v>5.5428633316443834E-2</v>
      </c>
      <c r="BZ59" s="70"/>
      <c r="CA59" s="57" t="s">
        <v>62</v>
      </c>
      <c r="CB59" s="190">
        <f t="shared" si="186"/>
        <v>11.905582118200916</v>
      </c>
      <c r="CC59" s="400">
        <f>IFERROR(VLOOKUP(CA59,'FCST Sales'!$A$3:$AG$180,Interprete_Date!$B$8,0),0)</f>
        <v>30223.170605775755</v>
      </c>
      <c r="CD59" s="400">
        <f t="shared" si="187"/>
        <v>211.56219424043027</v>
      </c>
      <c r="CE59" s="190">
        <f t="shared" si="188"/>
        <v>11.905582118200916</v>
      </c>
      <c r="CF59" s="190">
        <f>IFERROR(VLOOKUP($B59,U300_ACT!$B$2:$C$180,2,0),0)</f>
        <v>0</v>
      </c>
      <c r="CG59" s="190">
        <f t="shared" si="189"/>
        <v>-11.905582118200916</v>
      </c>
      <c r="CH59" s="65">
        <f t="shared" si="190"/>
        <v>0</v>
      </c>
      <c r="CI59" s="71"/>
      <c r="CK59" s="70"/>
      <c r="CL59" s="57" t="s">
        <v>62</v>
      </c>
      <c r="CM59" s="400">
        <f>IFERROR(VLOOKUP($CL59,TRASFDATI_ACT!$B$2:$E$200,2,0),0)</f>
        <v>0</v>
      </c>
      <c r="CN59" s="400">
        <f>IFERROR(VLOOKUP($B59,Smartphone_Sales!$B$2:$D$200,2,0),0)</f>
        <v>0</v>
      </c>
      <c r="CO59" s="190">
        <f>IFERROR(VLOOKUP($B59,Smartphone_Sales!$B$2:$D$200,3,0),0)</f>
        <v>0</v>
      </c>
      <c r="CP59" s="278">
        <f t="shared" si="191"/>
        <v>0</v>
      </c>
      <c r="CQ59" s="65">
        <f t="shared" si="192"/>
        <v>0</v>
      </c>
      <c r="CR59" s="71"/>
      <c r="CT59" s="70"/>
      <c r="CU59" s="57" t="s">
        <v>62</v>
      </c>
      <c r="CV59" s="400">
        <f>IFERROR(VLOOKUP($CU59,iphone_ACT!$B$2:$F$180,2,0),0)</f>
        <v>0</v>
      </c>
      <c r="CW59" s="400">
        <f>IFERROR(VLOOKUP($CU59,iphone_ACT!$B$2:$F$180,3,0),0)</f>
        <v>0</v>
      </c>
      <c r="CX59" s="342">
        <f t="shared" si="193"/>
        <v>0</v>
      </c>
      <c r="CY59" s="114">
        <f t="shared" si="194"/>
        <v>0</v>
      </c>
      <c r="CZ59" s="190">
        <f>IFERROR(VLOOKUP($CU59,iphone_ACT!$B$2:$F$180,4,0),0)</f>
        <v>0</v>
      </c>
      <c r="DA59" s="190">
        <f>IFERROR(VLOOKUP($CU59,iphone_ACT!$B$2:$F$180,5,0),0)</f>
        <v>0</v>
      </c>
      <c r="DB59" s="342">
        <f t="shared" si="195"/>
        <v>0</v>
      </c>
      <c r="DC59" s="114">
        <f t="shared" si="196"/>
        <v>0</v>
      </c>
      <c r="DD59" s="71"/>
    </row>
    <row r="60" spans="1:108" ht="13.15" customHeight="1" outlineLevel="1">
      <c r="A60" s="70"/>
      <c r="B60" s="57" t="s">
        <v>79</v>
      </c>
      <c r="C60" s="59">
        <f>IFERROR(VLOOKUP($B60,'BDGT McAfee'!$AZ$6:$BD$190,4,0),0)</f>
        <v>255.432996</v>
      </c>
      <c r="D60" s="59">
        <f t="shared" si="148"/>
        <v>8.2397740645161299</v>
      </c>
      <c r="E60" s="56">
        <f>IFERROR(VLOOKUP($B60,'Trans Nomenclatura'!$A$4:$W$180,19,0),0)</f>
        <v>2</v>
      </c>
      <c r="F60" s="59">
        <f t="shared" si="149"/>
        <v>-6.2397740645161299</v>
      </c>
      <c r="G60" s="65">
        <f t="shared" si="150"/>
        <v>0.24272510196764083</v>
      </c>
      <c r="H60" s="71"/>
      <c r="K60" s="70"/>
      <c r="L60" s="57" t="s">
        <v>79</v>
      </c>
      <c r="M60" s="400">
        <f>IFERROR(VLOOKUP($B60,'BDGT Polizze MTD'!$A$3:$AG$175,Interprete_Date!$B$8,0),0)</f>
        <v>2246.2038577734033</v>
      </c>
      <c r="N60" s="400"/>
      <c r="O60" s="400">
        <f>IFERROR(VLOOKUP($B60,'Trans Nomenclatura'!$A$4:$W$180,11,0),0)</f>
        <v>1169.242771134021</v>
      </c>
      <c r="P60" s="400">
        <f t="shared" si="171"/>
        <v>-1076.9610866393823</v>
      </c>
      <c r="Q60" s="65">
        <f t="shared" si="172"/>
        <v>0.52054169842494058</v>
      </c>
      <c r="R60" s="71"/>
      <c r="T60" s="70"/>
      <c r="U60" s="57" t="s">
        <v>79</v>
      </c>
      <c r="V60" s="59">
        <f>IFERROR(VLOOKUP($B60,'BDGT Office'!$C$3:$F$180,3,0),0)</f>
        <v>56.4</v>
      </c>
      <c r="W60" s="112">
        <f t="shared" si="152"/>
        <v>1.8193548387096774</v>
      </c>
      <c r="X60" s="56">
        <f>IFERROR(VLOOKUP($B60,'Trans Nomenclatura'!$A$4:$W$180,18,0),0)</f>
        <v>0</v>
      </c>
      <c r="Y60" s="59">
        <f t="shared" si="173"/>
        <v>-1.8193548387096774</v>
      </c>
      <c r="Z60" s="65">
        <f t="shared" si="174"/>
        <v>0</v>
      </c>
      <c r="AA60" s="71"/>
      <c r="AC60" s="70"/>
      <c r="AD60" s="57" t="s">
        <v>79</v>
      </c>
      <c r="AE60" s="59">
        <f>($AM60*Kerb_BRIEFING!$Z$5)/17.23</f>
        <v>22.292501228371854</v>
      </c>
      <c r="AF60" s="56">
        <f>IFERROR(VLOOKUP($AD60,'Trans Nomenclatura'!$A$1:$Y$200,17,0),0)</f>
        <v>9</v>
      </c>
      <c r="AG60" s="190">
        <f t="shared" si="175"/>
        <v>-13.292501228371854</v>
      </c>
      <c r="AH60" s="65">
        <f t="shared" si="176"/>
        <v>0.40372320305384235</v>
      </c>
      <c r="AI60" s="59">
        <f>IFERROR(_xlfn.NUMBERVALUE(VLOOKUP($AD60,'Trans Nomenclatura'!$A$1:$Y$200,14,0)),0)</f>
        <v>0</v>
      </c>
      <c r="AJ60" s="59">
        <f>IFERROR(_xlfn.NUMBERVALUE(VLOOKUP($AD60,'Trans Nomenclatura'!$A$1:$Y$200,16,0)),0)</f>
        <v>5</v>
      </c>
      <c r="AK60" s="59">
        <f>IFERROR(_xlfn.NUMBERVALUE(VLOOKUP($AD60,'Trans Nomenclatura'!$A$1:$Y$200,15,0)),0)</f>
        <v>9</v>
      </c>
      <c r="AL60" s="59">
        <f>IFERROR(_xlfn.NUMBERVALUE(VLOOKUP($AD60,'Trans Nomenclatura'!$A$1:$Y$200,20,0)),0)</f>
        <v>1</v>
      </c>
      <c r="AM60" s="400">
        <f>IFERROR(VLOOKUP($B60,'BDGT MW Services MTD'!$A$3:$AF$174,Interprete_Date!$B$8,0),0)</f>
        <v>590.92276333053394</v>
      </c>
      <c r="AN60" s="400">
        <f>IFERROR(VLOOKUP($B60,'Trans Nomenclatura'!$A$4:$W$180,13,0),0)</f>
        <v>369.3599999999999</v>
      </c>
      <c r="AO60" s="400">
        <f t="shared" si="177"/>
        <v>-221.56276333053404</v>
      </c>
      <c r="AP60" s="65">
        <f t="shared" si="178"/>
        <v>0.62505630671295964</v>
      </c>
      <c r="AQ60" s="71"/>
      <c r="AS60" s="70"/>
      <c r="AT60" s="57" t="s">
        <v>79</v>
      </c>
      <c r="AU60" s="399">
        <f>IFERROR(VLOOKUP($B60,'FCST Sales'!$A$3:$AF$180,Interprete_Date!$B$8,0),0)</f>
        <v>64034.073457595237</v>
      </c>
      <c r="AV60" s="400">
        <f>IFERROR(VLOOKUP($B60,'Trans Nomenclatura'!$A$4:$Y$200,3,0),0)</f>
        <v>42149.490000000013</v>
      </c>
      <c r="AW60" s="400">
        <f t="shared" si="179"/>
        <v>-21884.583457595225</v>
      </c>
      <c r="AX60" s="131" t="e">
        <f t="shared" si="180"/>
        <v>#VALUE!</v>
      </c>
      <c r="AY60" s="65">
        <f t="shared" si="181"/>
        <v>0.65823533822055413</v>
      </c>
      <c r="AZ60" s="400">
        <f>IFERROR(VLOOKUP($B60,'Trans Nomenclatura'!$A$4:$Y$200,4,0),0)</f>
        <v>54605.58000000006</v>
      </c>
      <c r="BA60" s="400">
        <f>IFERROR(VLOOKUP($B60,'Trans Nomenclatura'!$A$4:$Y$200,3,0),0)</f>
        <v>42149.490000000013</v>
      </c>
      <c r="BB60" s="400">
        <f t="shared" si="182"/>
        <v>-12456.090000000047</v>
      </c>
      <c r="BC60" s="131">
        <f t="shared" si="183"/>
        <v>-0.22811020412199695</v>
      </c>
      <c r="BD60" s="114">
        <f t="shared" si="162"/>
        <v>-0.22811020412199695</v>
      </c>
      <c r="BE60" s="71"/>
      <c r="BG60" s="70"/>
      <c r="BH60" s="57" t="s">
        <v>79</v>
      </c>
      <c r="BI60" s="261">
        <f>IFERROR(VLOOKUP($B60,'Trans Nomenclatura'!$A$4:$Y$200,7,0),0)</f>
        <v>986</v>
      </c>
      <c r="BJ60" s="261">
        <f>IFERROR(VLOOKUP($B60,'Trans Nomenclatura'!$A$4:$Y$200,6,0),0)</f>
        <v>963</v>
      </c>
      <c r="BK60" s="116">
        <f t="shared" si="184"/>
        <v>-23</v>
      </c>
      <c r="BL60" s="131">
        <f t="shared" si="185"/>
        <v>-2.332657200811359E-2</v>
      </c>
      <c r="BM60" s="114">
        <f t="shared" si="165"/>
        <v>-2.332657200811359E-2</v>
      </c>
      <c r="BN60" s="71"/>
      <c r="BP60" s="70"/>
      <c r="BQ60" s="57" t="s">
        <v>79</v>
      </c>
      <c r="BR60" s="58">
        <f>IFERROR(VLOOKUP($B60,'Trans Nomenclatura'!$A$4:$Y$200,25,0),0)</f>
        <v>2331.2399999999998</v>
      </c>
      <c r="BS60" s="131" t="e">
        <f>(#REF!-BR60)/ABS(BR60)</f>
        <v>#REF!</v>
      </c>
      <c r="BT60" s="114">
        <f t="shared" si="166"/>
        <v>5.5308854270834575E-2</v>
      </c>
      <c r="BU60" s="71"/>
      <c r="BW60" s="155">
        <f t="shared" si="167"/>
        <v>2280.023403711341</v>
      </c>
      <c r="BX60" s="156">
        <f t="shared" si="168"/>
        <v>5.4093736453545233E-2</v>
      </c>
      <c r="BZ60" s="70"/>
      <c r="CA60" s="57" t="s">
        <v>79</v>
      </c>
      <c r="CB60" s="190">
        <f t="shared" si="186"/>
        <v>25.224452121731385</v>
      </c>
      <c r="CC60" s="400">
        <f>IFERROR(VLOOKUP(CA60,'FCST Sales'!$A$3:$AG$180,Interprete_Date!$B$8,0),0)</f>
        <v>64034.073457595237</v>
      </c>
      <c r="CD60" s="400">
        <f t="shared" si="187"/>
        <v>448.23851420316669</v>
      </c>
      <c r="CE60" s="190">
        <f t="shared" si="188"/>
        <v>25.224452121731385</v>
      </c>
      <c r="CF60" s="190">
        <f>IFERROR(VLOOKUP($B60,U300_ACT!$B$2:$C$180,2,0),0)</f>
        <v>7</v>
      </c>
      <c r="CG60" s="190">
        <f t="shared" si="189"/>
        <v>-18.224452121731385</v>
      </c>
      <c r="CH60" s="65">
        <f t="shared" si="190"/>
        <v>0.27750850508936747</v>
      </c>
      <c r="CI60" s="71"/>
      <c r="CK60" s="70"/>
      <c r="CL60" s="57" t="s">
        <v>79</v>
      </c>
      <c r="CM60" s="400">
        <f>IFERROR(VLOOKUP($CL60,TRASFDATI_ACT!$B$2:$E$200,2,0),0)</f>
        <v>217</v>
      </c>
      <c r="CN60" s="400">
        <f>IFERROR(VLOOKUP($B60,Smartphone_Sales!$B$2:$D$200,2,0),0)</f>
        <v>24649.74</v>
      </c>
      <c r="CO60" s="190">
        <f>IFERROR(VLOOKUP($B60,Smartphone_Sales!$B$2:$D$200,3,0),0)</f>
        <v>58</v>
      </c>
      <c r="CP60" s="278">
        <f t="shared" si="191"/>
        <v>8.8033382907892737E-3</v>
      </c>
      <c r="CQ60" s="65">
        <f t="shared" si="192"/>
        <v>8.8033382907892737E-3</v>
      </c>
      <c r="CR60" s="71"/>
      <c r="CT60" s="70"/>
      <c r="CU60" s="57" t="s">
        <v>79</v>
      </c>
      <c r="CV60" s="400">
        <f>IFERROR(VLOOKUP($CU60,iphone_ACT!$B$2:$F$180,2,0),0)</f>
        <v>16376.59</v>
      </c>
      <c r="CW60" s="400">
        <f>IFERROR(VLOOKUP($CU60,iphone_ACT!$B$2:$F$180,3,0),0)</f>
        <v>9340.9699999999993</v>
      </c>
      <c r="CX60" s="342">
        <f t="shared" si="193"/>
        <v>0.75320014944914726</v>
      </c>
      <c r="CY60" s="114">
        <f t="shared" si="194"/>
        <v>0.75320014944914726</v>
      </c>
      <c r="CZ60" s="190">
        <f>IFERROR(VLOOKUP($CU60,iphone_ACT!$B$2:$F$180,4,0),0)</f>
        <v>21</v>
      </c>
      <c r="DA60" s="190">
        <f>IFERROR(VLOOKUP($CU60,iphone_ACT!$B$2:$F$180,5,0),0)</f>
        <v>14</v>
      </c>
      <c r="DB60" s="342">
        <f t="shared" si="195"/>
        <v>0.5</v>
      </c>
      <c r="DC60" s="114">
        <f t="shared" si="196"/>
        <v>0.5</v>
      </c>
      <c r="DD60" s="71"/>
    </row>
    <row r="61" spans="1:108" ht="13.15" customHeight="1" outlineLevel="1">
      <c r="A61" s="70"/>
      <c r="B61" s="57" t="s">
        <v>80</v>
      </c>
      <c r="C61" s="59">
        <f>IFERROR(VLOOKUP($B61,'BDGT McAfee'!$AZ$6:$BD$190,4,0),0)</f>
        <v>434.60726399999999</v>
      </c>
      <c r="D61" s="59">
        <f t="shared" si="148"/>
        <v>14.019589161290321</v>
      </c>
      <c r="E61" s="56">
        <f>IFERROR(VLOOKUP($B61,'Trans Nomenclatura'!$A$4:$W$180,19,0),0)</f>
        <v>22</v>
      </c>
      <c r="F61" s="59">
        <f t="shared" si="149"/>
        <v>7.9804108387096786</v>
      </c>
      <c r="G61" s="65">
        <f t="shared" si="150"/>
        <v>1.5692328603140882</v>
      </c>
      <c r="H61" s="71"/>
      <c r="K61" s="70"/>
      <c r="L61" s="57" t="s">
        <v>80</v>
      </c>
      <c r="M61" s="400">
        <f>IFERROR(VLOOKUP($B61,'BDGT Polizze MTD'!$A$3:$AG$175,Interprete_Date!$B$8,0),0)</f>
        <v>3309.8659752968797</v>
      </c>
      <c r="N61" s="400"/>
      <c r="O61" s="400">
        <f>IFERROR(VLOOKUP($B61,'Trans Nomenclatura'!$A$4:$W$180,11,0),0)</f>
        <v>1257.5608079506701</v>
      </c>
      <c r="P61" s="400">
        <f t="shared" si="171"/>
        <v>-2052.3051673462096</v>
      </c>
      <c r="Q61" s="65">
        <f t="shared" si="172"/>
        <v>0.37994312075970771</v>
      </c>
      <c r="R61" s="71"/>
      <c r="T61" s="70"/>
      <c r="U61" s="57" t="s">
        <v>80</v>
      </c>
      <c r="V61" s="59">
        <f>IFERROR(VLOOKUP($B61,'BDGT Office'!$C$3:$F$180,3,0),0)</f>
        <v>63.6</v>
      </c>
      <c r="W61" s="112">
        <f t="shared" si="152"/>
        <v>2.0516129032258066</v>
      </c>
      <c r="X61" s="56">
        <f>IFERROR(VLOOKUP($B61,'Trans Nomenclatura'!$A$4:$W$180,18,0),0)</f>
        <v>0</v>
      </c>
      <c r="Y61" s="59">
        <f t="shared" si="173"/>
        <v>-2.0516129032258066</v>
      </c>
      <c r="Z61" s="65">
        <f t="shared" si="174"/>
        <v>0</v>
      </c>
      <c r="AA61" s="71"/>
      <c r="AC61" s="70"/>
      <c r="AD61" s="57" t="s">
        <v>80</v>
      </c>
      <c r="AE61" s="59">
        <f>($AM61*Kerb_BRIEFING!$Z$5)/17.23</f>
        <v>31.608751188422403</v>
      </c>
      <c r="AF61" s="56">
        <f>IFERROR(VLOOKUP($AD61,'Trans Nomenclatura'!$A$1:$Y$200,17,0),0)</f>
        <v>28</v>
      </c>
      <c r="AG61" s="190">
        <f t="shared" si="175"/>
        <v>-3.6087511884224028</v>
      </c>
      <c r="AH61" s="65">
        <f t="shared" si="176"/>
        <v>0.88583063067217249</v>
      </c>
      <c r="AI61" s="59">
        <f>IFERROR(_xlfn.NUMBERVALUE(VLOOKUP($AD61,'Trans Nomenclatura'!$A$1:$Y$200,14,0)),0)</f>
        <v>0</v>
      </c>
      <c r="AJ61" s="59">
        <f>IFERROR(_xlfn.NUMBERVALUE(VLOOKUP($AD61,'Trans Nomenclatura'!$A$1:$Y$200,16,0)),0)</f>
        <v>0</v>
      </c>
      <c r="AK61" s="59">
        <f>IFERROR(_xlfn.NUMBERVALUE(VLOOKUP($AD61,'Trans Nomenclatura'!$A$1:$Y$200,15,0)),0)</f>
        <v>0</v>
      </c>
      <c r="AL61" s="59">
        <f>IFERROR(_xlfn.NUMBERVALUE(VLOOKUP($AD61,'Trans Nomenclatura'!$A$1:$Y$200,20,0)),0)</f>
        <v>2</v>
      </c>
      <c r="AM61" s="400">
        <f>IFERROR(VLOOKUP($B61,'BDGT MW Services MTD'!$A$3:$AF$174,Interprete_Date!$B$8,0),0)</f>
        <v>837.87505073310456</v>
      </c>
      <c r="AN61" s="400">
        <f>IFERROR(VLOOKUP($B61,'Trans Nomenclatura'!$A$4:$W$180,13,0),0)</f>
        <v>621.23</v>
      </c>
      <c r="AO61" s="400">
        <f t="shared" si="177"/>
        <v>-216.64505073310454</v>
      </c>
      <c r="AP61" s="65">
        <f t="shared" si="178"/>
        <v>0.74143513338468614</v>
      </c>
      <c r="AQ61" s="71"/>
      <c r="AS61" s="70"/>
      <c r="AT61" s="57" t="s">
        <v>80</v>
      </c>
      <c r="AU61" s="399">
        <f>IFERROR(VLOOKUP($B61,'FCST Sales'!$A$3:$AF$180,Interprete_Date!$B$8,0),0)</f>
        <v>84052.533568850122</v>
      </c>
      <c r="AV61" s="400">
        <f>IFERROR(VLOOKUP($B61,'Trans Nomenclatura'!$A$4:$Y$200,3,0),0)</f>
        <v>57261.939999999973</v>
      </c>
      <c r="AW61" s="400">
        <f t="shared" si="179"/>
        <v>-26790.593568850149</v>
      </c>
      <c r="AX61" s="131" t="e">
        <f t="shared" si="180"/>
        <v>#VALUE!</v>
      </c>
      <c r="AY61" s="65">
        <f t="shared" si="181"/>
        <v>0.68126369983951629</v>
      </c>
      <c r="AZ61" s="400">
        <f>IFERROR(VLOOKUP($B61,'Trans Nomenclatura'!$A$4:$Y$200,4,0),0)</f>
        <v>57721.579999999893</v>
      </c>
      <c r="BA61" s="400">
        <f>IFERROR(VLOOKUP($B61,'Trans Nomenclatura'!$A$4:$Y$200,3,0),0)</f>
        <v>57261.939999999973</v>
      </c>
      <c r="BB61" s="400">
        <f t="shared" si="182"/>
        <v>-459.63999999991938</v>
      </c>
      <c r="BC61" s="131">
        <f t="shared" si="183"/>
        <v>-7.9630529864206812E-3</v>
      </c>
      <c r="BD61" s="114">
        <f t="shared" si="162"/>
        <v>-7.9630529864206812E-3</v>
      </c>
      <c r="BE61" s="71"/>
      <c r="BG61" s="70"/>
      <c r="BH61" s="57" t="s">
        <v>80</v>
      </c>
      <c r="BI61" s="261">
        <f>IFERROR(VLOOKUP($B61,'Trans Nomenclatura'!$A$4:$Y$200,7,0),0)</f>
        <v>2441</v>
      </c>
      <c r="BJ61" s="261">
        <f>IFERROR(VLOOKUP($B61,'Trans Nomenclatura'!$A$4:$Y$200,6,0),0)</f>
        <v>2733</v>
      </c>
      <c r="BK61" s="116">
        <f t="shared" si="184"/>
        <v>292</v>
      </c>
      <c r="BL61" s="131">
        <f t="shared" si="185"/>
        <v>0.11962310528471938</v>
      </c>
      <c r="BM61" s="114">
        <f t="shared" si="165"/>
        <v>0.11962310528471938</v>
      </c>
      <c r="BN61" s="71"/>
      <c r="BP61" s="70"/>
      <c r="BQ61" s="57" t="s">
        <v>80</v>
      </c>
      <c r="BR61" s="58">
        <f>IFERROR(VLOOKUP($B61,'Trans Nomenclatura'!$A$4:$Y$200,25,0),0)</f>
        <v>3500.5599999999959</v>
      </c>
      <c r="BS61" s="131" t="e">
        <f>(#REF!-BR61)/ABS(BR61)</f>
        <v>#REF!</v>
      </c>
      <c r="BT61" s="114">
        <f t="shared" si="166"/>
        <v>6.1132403128500316E-2</v>
      </c>
      <c r="BU61" s="71"/>
      <c r="BW61" s="155">
        <f t="shared" si="167"/>
        <v>2452.2435755038068</v>
      </c>
      <c r="BX61" s="156">
        <f t="shared" si="168"/>
        <v>4.2825017376355183E-2</v>
      </c>
      <c r="BZ61" s="70"/>
      <c r="CA61" s="57" t="s">
        <v>80</v>
      </c>
      <c r="CB61" s="190">
        <f t="shared" si="186"/>
        <v>33.110170792456437</v>
      </c>
      <c r="CC61" s="400">
        <f>IFERROR(VLOOKUP(CA61,'FCST Sales'!$A$3:$AG$180,Interprete_Date!$B$8,0),0)</f>
        <v>84052.533568850122</v>
      </c>
      <c r="CD61" s="400">
        <f t="shared" si="187"/>
        <v>588.36773498195089</v>
      </c>
      <c r="CE61" s="190">
        <f t="shared" si="188"/>
        <v>33.110170792456437</v>
      </c>
      <c r="CF61" s="190">
        <f>IFERROR(VLOOKUP($B61,U300_ACT!$B$2:$C$180,2,0),0)</f>
        <v>4</v>
      </c>
      <c r="CG61" s="190">
        <f t="shared" si="189"/>
        <v>-29.110170792456437</v>
      </c>
      <c r="CH61" s="65">
        <f t="shared" si="190"/>
        <v>0.12080879996279961</v>
      </c>
      <c r="CI61" s="71"/>
      <c r="CK61" s="70"/>
      <c r="CL61" s="57" t="s">
        <v>80</v>
      </c>
      <c r="CM61" s="400">
        <f>IFERROR(VLOOKUP($CL61,TRASFDATI_ACT!$B$2:$E$200,2,0),0)</f>
        <v>31</v>
      </c>
      <c r="CN61" s="400">
        <f>IFERROR(VLOOKUP($B61,Smartphone_Sales!$B$2:$D$200,2,0),0)</f>
        <v>26269.7</v>
      </c>
      <c r="CO61" s="190">
        <f>IFERROR(VLOOKUP($B61,Smartphone_Sales!$B$2:$D$200,3,0),0)</f>
        <v>83</v>
      </c>
      <c r="CP61" s="278">
        <f t="shared" si="191"/>
        <v>1.1800667689391199E-3</v>
      </c>
      <c r="CQ61" s="65">
        <f t="shared" si="192"/>
        <v>1.1800667689391199E-3</v>
      </c>
      <c r="CR61" s="71"/>
      <c r="CT61" s="70"/>
      <c r="CU61" s="57" t="s">
        <v>80</v>
      </c>
      <c r="CV61" s="400">
        <f>IFERROR(VLOOKUP($CU61,iphone_ACT!$B$2:$F$180,2,0),0)</f>
        <v>15614.28</v>
      </c>
      <c r="CW61" s="400">
        <f>IFERROR(VLOOKUP($CU61,iphone_ACT!$B$2:$F$180,3,0),0)</f>
        <v>11309.93</v>
      </c>
      <c r="CX61" s="342">
        <f t="shared" si="193"/>
        <v>0.38058148901009997</v>
      </c>
      <c r="CY61" s="114">
        <f t="shared" si="194"/>
        <v>0.38058148901009997</v>
      </c>
      <c r="CZ61" s="190">
        <f>IFERROR(VLOOKUP($CU61,iphone_ACT!$B$2:$F$180,4,0),0)</f>
        <v>23</v>
      </c>
      <c r="DA61" s="190">
        <f>IFERROR(VLOOKUP($CU61,iphone_ACT!$B$2:$F$180,5,0),0)</f>
        <v>14</v>
      </c>
      <c r="DB61" s="342">
        <f t="shared" si="195"/>
        <v>0.6428571428571429</v>
      </c>
      <c r="DC61" s="114">
        <f t="shared" si="196"/>
        <v>0.6428571428571429</v>
      </c>
      <c r="DD61" s="71"/>
    </row>
    <row r="62" spans="1:108" ht="13.15" customHeight="1" outlineLevel="1">
      <c r="A62" s="70"/>
      <c r="B62" s="57" t="s">
        <v>83</v>
      </c>
      <c r="C62" s="59">
        <f>IFERROR(VLOOKUP($B62,'BDGT McAfee'!$AZ$6:$BD$190,4,0),0)</f>
        <v>216.29134800000003</v>
      </c>
      <c r="D62" s="59">
        <f t="shared" si="148"/>
        <v>6.9771402580645168</v>
      </c>
      <c r="E62" s="56">
        <f>IFERROR(VLOOKUP($B62,'Trans Nomenclatura'!$A$4:$W$180,19,0),0)</f>
        <v>4</v>
      </c>
      <c r="F62" s="59">
        <f t="shared" si="149"/>
        <v>-2.9771402580645168</v>
      </c>
      <c r="G62" s="65">
        <f t="shared" si="150"/>
        <v>0.57330078686272734</v>
      </c>
      <c r="H62" s="71"/>
      <c r="K62" s="70"/>
      <c r="L62" s="57" t="s">
        <v>83</v>
      </c>
      <c r="M62" s="400">
        <f>IFERROR(VLOOKUP($B62,'BDGT Polizze MTD'!$A$3:$AG$175,Interprete_Date!$B$8,0),0)</f>
        <v>1278.8085949171366</v>
      </c>
      <c r="N62" s="400"/>
      <c r="O62" s="400">
        <f>IFERROR(VLOOKUP($B62,'Trans Nomenclatura'!$A$4:$W$180,11,0),0)</f>
        <v>897.20003477113391</v>
      </c>
      <c r="P62" s="400">
        <f t="shared" si="171"/>
        <v>-381.60856014600267</v>
      </c>
      <c r="Q62" s="65">
        <f t="shared" si="172"/>
        <v>0.70159055728685504</v>
      </c>
      <c r="R62" s="71"/>
      <c r="T62" s="70"/>
      <c r="U62" s="57" t="s">
        <v>83</v>
      </c>
      <c r="V62" s="59">
        <f>IFERROR(VLOOKUP($B62,'BDGT Office'!$C$3:$F$180,3,0),0)</f>
        <v>15.6</v>
      </c>
      <c r="W62" s="112">
        <f t="shared" si="152"/>
        <v>0.50322580645161286</v>
      </c>
      <c r="X62" s="56">
        <f>IFERROR(VLOOKUP($B62,'Trans Nomenclatura'!$A$4:$W$180,18,0),0)</f>
        <v>0</v>
      </c>
      <c r="Y62" s="59">
        <f t="shared" si="173"/>
        <v>-0.50322580645161286</v>
      </c>
      <c r="Z62" s="65">
        <f t="shared" si="174"/>
        <v>0</v>
      </c>
      <c r="AA62" s="71"/>
      <c r="AC62" s="70"/>
      <c r="AD62" s="57" t="s">
        <v>83</v>
      </c>
      <c r="AE62" s="59">
        <f>($AM62*Kerb_BRIEFING!$Z$5)/17.23</f>
        <v>14.530131763295154</v>
      </c>
      <c r="AF62" s="56">
        <f>IFERROR(VLOOKUP($AD62,'Trans Nomenclatura'!$A$1:$Y$200,17,0),0)</f>
        <v>10</v>
      </c>
      <c r="AG62" s="190">
        <f t="shared" si="175"/>
        <v>-4.5301317632951541</v>
      </c>
      <c r="AH62" s="65">
        <f t="shared" si="176"/>
        <v>0.68822500462529823</v>
      </c>
      <c r="AI62" s="59">
        <f>IFERROR(_xlfn.NUMBERVALUE(VLOOKUP($AD62,'Trans Nomenclatura'!$A$1:$Y$200,14,0)),0)</f>
        <v>0</v>
      </c>
      <c r="AJ62" s="59">
        <f>IFERROR(_xlfn.NUMBERVALUE(VLOOKUP($AD62,'Trans Nomenclatura'!$A$1:$Y$200,16,0)),0)</f>
        <v>1</v>
      </c>
      <c r="AK62" s="59">
        <f>IFERROR(_xlfn.NUMBERVALUE(VLOOKUP($AD62,'Trans Nomenclatura'!$A$1:$Y$200,15,0)),0)</f>
        <v>1</v>
      </c>
      <c r="AL62" s="59">
        <f>IFERROR(_xlfn.NUMBERVALUE(VLOOKUP($AD62,'Trans Nomenclatura'!$A$1:$Y$200,20,0)),0)</f>
        <v>0</v>
      </c>
      <c r="AM62" s="400">
        <f>IFERROR(VLOOKUP($B62,'BDGT MW Services MTD'!$A$3:$AF$174,Interprete_Date!$B$8,0),0)</f>
        <v>385.16026197165462</v>
      </c>
      <c r="AN62" s="400">
        <f>IFERROR(VLOOKUP($B62,'Trans Nomenclatura'!$A$4:$W$180,13,0),0)</f>
        <v>223.37000000000009</v>
      </c>
      <c r="AO62" s="400">
        <f t="shared" si="177"/>
        <v>-161.79026197165453</v>
      </c>
      <c r="AP62" s="65">
        <f t="shared" si="178"/>
        <v>0.57994040936766922</v>
      </c>
      <c r="AQ62" s="71"/>
      <c r="AS62" s="70"/>
      <c r="AT62" s="57" t="s">
        <v>83</v>
      </c>
      <c r="AU62" s="399">
        <f>IFERROR(VLOOKUP($B62,'FCST Sales'!$A$3:$AF$180,Interprete_Date!$B$8,0),0)</f>
        <v>36299.472153109804</v>
      </c>
      <c r="AV62" s="400">
        <f>IFERROR(VLOOKUP($B62,'Trans Nomenclatura'!$A$4:$Y$200,3,0),0)</f>
        <v>26151.59999999998</v>
      </c>
      <c r="AW62" s="400">
        <f t="shared" si="179"/>
        <v>-10147.872153109824</v>
      </c>
      <c r="AX62" s="131" t="e">
        <f t="shared" si="180"/>
        <v>#VALUE!</v>
      </c>
      <c r="AY62" s="65">
        <f t="shared" si="181"/>
        <v>0.72044022815796105</v>
      </c>
      <c r="AZ62" s="400">
        <f>IFERROR(VLOOKUP($B62,'Trans Nomenclatura'!$A$4:$Y$200,4,0),0)</f>
        <v>28278.149999999991</v>
      </c>
      <c r="BA62" s="400">
        <f>IFERROR(VLOOKUP($B62,'Trans Nomenclatura'!$A$4:$Y$200,3,0),0)</f>
        <v>26151.59999999998</v>
      </c>
      <c r="BB62" s="400">
        <f t="shared" si="182"/>
        <v>-2126.5500000000102</v>
      </c>
      <c r="BC62" s="131">
        <f t="shared" si="183"/>
        <v>-7.5201171222304533E-2</v>
      </c>
      <c r="BD62" s="114">
        <f t="shared" si="162"/>
        <v>-7.5201171222304533E-2</v>
      </c>
      <c r="BE62" s="71"/>
      <c r="BG62" s="70"/>
      <c r="BH62" s="57" t="s">
        <v>83</v>
      </c>
      <c r="BI62" s="261">
        <f>IFERROR(VLOOKUP($B62,'Trans Nomenclatura'!$A$4:$Y$200,7,0),0)</f>
        <v>1262</v>
      </c>
      <c r="BJ62" s="261">
        <f>IFERROR(VLOOKUP($B62,'Trans Nomenclatura'!$A$4:$Y$200,6,0),0)</f>
        <v>1411</v>
      </c>
      <c r="BK62" s="116">
        <f t="shared" si="184"/>
        <v>149</v>
      </c>
      <c r="BL62" s="131">
        <f t="shared" si="185"/>
        <v>0.11806656101426308</v>
      </c>
      <c r="BM62" s="114">
        <f t="shared" si="165"/>
        <v>0.11806656101426308</v>
      </c>
      <c r="BN62" s="71"/>
      <c r="BP62" s="70"/>
      <c r="BQ62" s="57" t="s">
        <v>83</v>
      </c>
      <c r="BR62" s="58">
        <f>IFERROR(VLOOKUP($B62,'Trans Nomenclatura'!$A$4:$Y$200,25,0),0)</f>
        <v>1397.31</v>
      </c>
      <c r="BS62" s="131" t="e">
        <f>(#REF!-BR62)/ABS(BR62)</f>
        <v>#REF!</v>
      </c>
      <c r="BT62" s="114">
        <f t="shared" si="166"/>
        <v>5.3431147616207077E-2</v>
      </c>
      <c r="BU62" s="71"/>
      <c r="BW62" s="155">
        <f t="shared" si="167"/>
        <v>1749.5400678037111</v>
      </c>
      <c r="BX62" s="156">
        <f t="shared" si="168"/>
        <v>6.689992458601815E-2</v>
      </c>
      <c r="BZ62" s="70"/>
      <c r="CA62" s="57" t="s">
        <v>83</v>
      </c>
      <c r="CB62" s="190">
        <f t="shared" si="186"/>
        <v>14.299173048495703</v>
      </c>
      <c r="CC62" s="400">
        <f>IFERROR(VLOOKUP(CA62,'FCST Sales'!$A$3:$AG$180,Interprete_Date!$B$8,0),0)</f>
        <v>36299.472153109804</v>
      </c>
      <c r="CD62" s="400">
        <f t="shared" si="187"/>
        <v>254.09630507176863</v>
      </c>
      <c r="CE62" s="190">
        <f t="shared" si="188"/>
        <v>14.299173048495703</v>
      </c>
      <c r="CF62" s="190">
        <f>IFERROR(VLOOKUP($B62,U300_ACT!$B$2:$C$180,2,0),0)</f>
        <v>6</v>
      </c>
      <c r="CG62" s="190">
        <f t="shared" si="189"/>
        <v>-8.2991730484957031</v>
      </c>
      <c r="CH62" s="65">
        <f t="shared" si="190"/>
        <v>0.41960468480596574</v>
      </c>
      <c r="CI62" s="71"/>
      <c r="CK62" s="70"/>
      <c r="CL62" s="57" t="s">
        <v>83</v>
      </c>
      <c r="CM62" s="400">
        <f>IFERROR(VLOOKUP($CL62,TRASFDATI_ACT!$B$2:$E$200,2,0),0)</f>
        <v>16.39</v>
      </c>
      <c r="CN62" s="400">
        <f>IFERROR(VLOOKUP($B62,Smartphone_Sales!$B$2:$D$200,2,0),0)</f>
        <v>10316.89</v>
      </c>
      <c r="CO62" s="190">
        <f>IFERROR(VLOOKUP($B62,Smartphone_Sales!$B$2:$D$200,3,0),0)</f>
        <v>29</v>
      </c>
      <c r="CP62" s="278">
        <f t="shared" si="191"/>
        <v>1.5886570468426049E-3</v>
      </c>
      <c r="CQ62" s="65">
        <f t="shared" si="192"/>
        <v>1.5886570468426049E-3</v>
      </c>
      <c r="CR62" s="71"/>
      <c r="CT62" s="70"/>
      <c r="CU62" s="57" t="s">
        <v>83</v>
      </c>
      <c r="CV62" s="400">
        <f>IFERROR(VLOOKUP($CU62,iphone_ACT!$B$2:$F$180,2,0),0)</f>
        <v>6100.79</v>
      </c>
      <c r="CW62" s="400">
        <f>IFERROR(VLOOKUP($CU62,iphone_ACT!$B$2:$F$180,3,0),0)</f>
        <v>4871.3</v>
      </c>
      <c r="CX62" s="342">
        <f t="shared" si="193"/>
        <v>0.25239463798164757</v>
      </c>
      <c r="CY62" s="114">
        <f t="shared" si="194"/>
        <v>0.25239463798164757</v>
      </c>
      <c r="CZ62" s="190">
        <f>IFERROR(VLOOKUP($CU62,iphone_ACT!$B$2:$F$180,4,0),0)</f>
        <v>7</v>
      </c>
      <c r="DA62" s="190">
        <f>IFERROR(VLOOKUP($CU62,iphone_ACT!$B$2:$F$180,5,0),0)</f>
        <v>7</v>
      </c>
      <c r="DB62" s="342">
        <f t="shared" si="195"/>
        <v>0</v>
      </c>
      <c r="DC62" s="114">
        <f t="shared" si="196"/>
        <v>0</v>
      </c>
      <c r="DD62" s="71"/>
    </row>
    <row r="63" spans="1:108" ht="13.15" customHeight="1" outlineLevel="1">
      <c r="A63" s="70"/>
      <c r="B63" s="57" t="s">
        <v>86</v>
      </c>
      <c r="C63" s="59">
        <f>IFERROR(VLOOKUP($B63,'BDGT McAfee'!$AZ$6:$BD$190,4,0),0)</f>
        <v>189.29710799999998</v>
      </c>
      <c r="D63" s="59">
        <f t="shared" si="148"/>
        <v>6.1063583225806441</v>
      </c>
      <c r="E63" s="56">
        <f>IFERROR(VLOOKUP($B63,'Trans Nomenclatura'!$A$4:$W$180,19,0),0)</f>
        <v>0</v>
      </c>
      <c r="F63" s="59">
        <f t="shared" si="149"/>
        <v>-6.1063583225806441</v>
      </c>
      <c r="G63" s="65">
        <f t="shared" si="150"/>
        <v>0</v>
      </c>
      <c r="H63" s="71"/>
      <c r="K63" s="70"/>
      <c r="L63" s="57" t="s">
        <v>86</v>
      </c>
      <c r="M63" s="400">
        <f>IFERROR(VLOOKUP($B63,'BDGT Polizze MTD'!$A$3:$AG$175,Interprete_Date!$B$8,0),0)</f>
        <v>1826.4737973810686</v>
      </c>
      <c r="N63" s="400"/>
      <c r="O63" s="400">
        <f>IFERROR(VLOOKUP($B63,'Trans Nomenclatura'!$A$4:$W$180,11,0),0)</f>
        <v>437.85498144329893</v>
      </c>
      <c r="P63" s="400">
        <f t="shared" si="171"/>
        <v>-1388.6188159377698</v>
      </c>
      <c r="Q63" s="65">
        <f t="shared" si="172"/>
        <v>0.2397269438363295</v>
      </c>
      <c r="R63" s="71"/>
      <c r="T63" s="70"/>
      <c r="U63" s="57" t="s">
        <v>86</v>
      </c>
      <c r="V63" s="59">
        <f>IFERROR(VLOOKUP($B63,'BDGT Office'!$C$3:$F$180,3,0),0)</f>
        <v>37.200000000000003</v>
      </c>
      <c r="W63" s="112">
        <f t="shared" si="152"/>
        <v>1.2000000000000002</v>
      </c>
      <c r="X63" s="56">
        <f>IFERROR(VLOOKUP($B63,'Trans Nomenclatura'!$A$4:$W$180,18,0),0)</f>
        <v>0</v>
      </c>
      <c r="Y63" s="59">
        <f t="shared" si="173"/>
        <v>-1.2000000000000002</v>
      </c>
      <c r="Z63" s="65">
        <f t="shared" si="174"/>
        <v>0</v>
      </c>
      <c r="AA63" s="71"/>
      <c r="AC63" s="70"/>
      <c r="AD63" s="57" t="s">
        <v>86</v>
      </c>
      <c r="AE63" s="59">
        <f>($AM63*Kerb_BRIEFING!$Z$5)/17.23</f>
        <v>16.974864841584157</v>
      </c>
      <c r="AF63" s="56">
        <f>IFERROR(VLOOKUP($AD63,'Trans Nomenclatura'!$A$1:$Y$200,17,0),0)</f>
        <v>5</v>
      </c>
      <c r="AG63" s="190">
        <f t="shared" si="175"/>
        <v>-11.974864841584157</v>
      </c>
      <c r="AH63" s="65">
        <f t="shared" si="176"/>
        <v>0.29455315530708998</v>
      </c>
      <c r="AI63" s="59">
        <f>IFERROR(_xlfn.NUMBERVALUE(VLOOKUP($AD63,'Trans Nomenclatura'!$A$1:$Y$200,14,0)),0)</f>
        <v>0</v>
      </c>
      <c r="AJ63" s="59">
        <f>IFERROR(_xlfn.NUMBERVALUE(VLOOKUP($AD63,'Trans Nomenclatura'!$A$1:$Y$200,16,0)),0)</f>
        <v>1</v>
      </c>
      <c r="AK63" s="59">
        <f>IFERROR(_xlfn.NUMBERVALUE(VLOOKUP($AD63,'Trans Nomenclatura'!$A$1:$Y$200,15,0)),0)</f>
        <v>2</v>
      </c>
      <c r="AL63" s="59">
        <f>IFERROR(_xlfn.NUMBERVALUE(VLOOKUP($AD63,'Trans Nomenclatura'!$A$1:$Y$200,20,0)),0)</f>
        <v>1</v>
      </c>
      <c r="AM63" s="400">
        <f>IFERROR(VLOOKUP($B63,'BDGT MW Services MTD'!$A$3:$AF$174,Interprete_Date!$B$8,0),0)</f>
        <v>449.96449418537702</v>
      </c>
      <c r="AN63" s="400">
        <f>IFERROR(VLOOKUP($B63,'Trans Nomenclatura'!$A$4:$W$180,13,0),0)</f>
        <v>228.4</v>
      </c>
      <c r="AO63" s="400">
        <f t="shared" si="177"/>
        <v>-221.56449418537701</v>
      </c>
      <c r="AP63" s="65">
        <f t="shared" si="178"/>
        <v>0.50759560576773743</v>
      </c>
      <c r="AQ63" s="71"/>
      <c r="AS63" s="70"/>
      <c r="AT63" s="57" t="s">
        <v>86</v>
      </c>
      <c r="AU63" s="399">
        <f>IFERROR(VLOOKUP($B63,'FCST Sales'!$A$3:$AF$180,Interprete_Date!$B$8,0),0)</f>
        <v>52068.548692729717</v>
      </c>
      <c r="AV63" s="400">
        <f>IFERROR(VLOOKUP($B63,'Trans Nomenclatura'!$A$4:$Y$200,3,0),0)</f>
        <v>30087.979999999989</v>
      </c>
      <c r="AW63" s="400">
        <f t="shared" si="179"/>
        <v>-21980.568692729728</v>
      </c>
      <c r="AX63" s="131" t="e">
        <f t="shared" si="180"/>
        <v>#VALUE!</v>
      </c>
      <c r="AY63" s="65">
        <f t="shared" si="181"/>
        <v>0.57785324836989638</v>
      </c>
      <c r="AZ63" s="400">
        <f>IFERROR(VLOOKUP($B63,'Trans Nomenclatura'!$A$4:$Y$200,4,0),0)</f>
        <v>53730.21000000005</v>
      </c>
      <c r="BA63" s="400">
        <f>IFERROR(VLOOKUP($B63,'Trans Nomenclatura'!$A$4:$Y$200,3,0),0)</f>
        <v>30087.979999999989</v>
      </c>
      <c r="BB63" s="400">
        <f t="shared" si="182"/>
        <v>-23642.230000000061</v>
      </c>
      <c r="BC63" s="131">
        <f t="shared" si="183"/>
        <v>-0.44001745014583116</v>
      </c>
      <c r="BD63" s="114">
        <f t="shared" si="162"/>
        <v>-0.44001745014583116</v>
      </c>
      <c r="BE63" s="71"/>
      <c r="BG63" s="70"/>
      <c r="BH63" s="57" t="s">
        <v>86</v>
      </c>
      <c r="BI63" s="261">
        <f>IFERROR(VLOOKUP($B63,'Trans Nomenclatura'!$A$4:$Y$200,7,0),0)</f>
        <v>776</v>
      </c>
      <c r="BJ63" s="261">
        <f>IFERROR(VLOOKUP($B63,'Trans Nomenclatura'!$A$4:$Y$200,6,0),0)</f>
        <v>1012</v>
      </c>
      <c r="BK63" s="116">
        <f t="shared" si="184"/>
        <v>236</v>
      </c>
      <c r="BL63" s="131">
        <f t="shared" si="185"/>
        <v>0.30412371134020616</v>
      </c>
      <c r="BM63" s="114">
        <f t="shared" si="165"/>
        <v>0.30412371134020616</v>
      </c>
      <c r="BN63" s="71"/>
      <c r="BP63" s="70"/>
      <c r="BQ63" s="57" t="s">
        <v>86</v>
      </c>
      <c r="BR63" s="58">
        <f>IFERROR(VLOOKUP($B63,'Trans Nomenclatura'!$A$4:$Y$200,25,0),0)</f>
        <v>2266.8000000000002</v>
      </c>
      <c r="BS63" s="131" t="e">
        <f>(#REF!-BR63)/ABS(BR63)</f>
        <v>#REF!</v>
      </c>
      <c r="BT63" s="114">
        <f t="shared" si="166"/>
        <v>7.533905566275971E-2</v>
      </c>
      <c r="BU63" s="71"/>
      <c r="BW63" s="155">
        <f t="shared" si="167"/>
        <v>853.81721381443288</v>
      </c>
      <c r="BX63" s="156">
        <f t="shared" si="168"/>
        <v>2.8377352478113627E-2</v>
      </c>
      <c r="BZ63" s="70"/>
      <c r="CA63" s="57" t="s">
        <v>86</v>
      </c>
      <c r="CB63" s="190">
        <f t="shared" si="186"/>
        <v>20.510964594772542</v>
      </c>
      <c r="CC63" s="400">
        <f>IFERROR(VLOOKUP(CA63,'FCST Sales'!$A$3:$AG$180,Interprete_Date!$B$8,0),0)</f>
        <v>52068.548692729717</v>
      </c>
      <c r="CD63" s="400">
        <f t="shared" si="187"/>
        <v>364.47984084910803</v>
      </c>
      <c r="CE63" s="190">
        <f t="shared" si="188"/>
        <v>20.510964594772542</v>
      </c>
      <c r="CF63" s="190">
        <f>IFERROR(VLOOKUP($B63,U300_ACT!$B$2:$C$180,2,0),0)</f>
        <v>4</v>
      </c>
      <c r="CG63" s="190">
        <f t="shared" si="189"/>
        <v>-16.510964594772542</v>
      </c>
      <c r="CH63" s="65">
        <f t="shared" si="190"/>
        <v>0.1950176444173399</v>
      </c>
      <c r="CI63" s="71"/>
      <c r="CK63" s="70"/>
      <c r="CL63" s="57" t="s">
        <v>86</v>
      </c>
      <c r="CM63" s="400">
        <f>IFERROR(VLOOKUP($CL63,TRASFDATI_ACT!$B$2:$E$200,2,0),0)</f>
        <v>40.97</v>
      </c>
      <c r="CN63" s="400">
        <f>IFERROR(VLOOKUP($B63,Smartphone_Sales!$B$2:$D$200,2,0),0)</f>
        <v>15865.7</v>
      </c>
      <c r="CO63" s="190">
        <f>IFERROR(VLOOKUP($B63,Smartphone_Sales!$B$2:$D$200,3,0),0)</f>
        <v>48</v>
      </c>
      <c r="CP63" s="278">
        <f t="shared" si="191"/>
        <v>2.5823001821539547E-3</v>
      </c>
      <c r="CQ63" s="65">
        <f t="shared" si="192"/>
        <v>2.5823001821539547E-3</v>
      </c>
      <c r="CR63" s="71"/>
      <c r="CT63" s="70"/>
      <c r="CU63" s="57" t="s">
        <v>86</v>
      </c>
      <c r="CV63" s="400">
        <f>IFERROR(VLOOKUP($CU63,iphone_ACT!$B$2:$F$180,2,0),0)</f>
        <v>6746.78</v>
      </c>
      <c r="CW63" s="400">
        <f>IFERROR(VLOOKUP($CU63,iphone_ACT!$B$2:$F$180,3,0),0)</f>
        <v>10095.08</v>
      </c>
      <c r="CX63" s="342">
        <f t="shared" si="193"/>
        <v>-0.33167642059300179</v>
      </c>
      <c r="CY63" s="114">
        <f t="shared" si="194"/>
        <v>-0.33167642059300179</v>
      </c>
      <c r="CZ63" s="190">
        <f>IFERROR(VLOOKUP($CU63,iphone_ACT!$B$2:$F$180,4,0),0)</f>
        <v>9</v>
      </c>
      <c r="DA63" s="190">
        <f>IFERROR(VLOOKUP($CU63,iphone_ACT!$B$2:$F$180,5,0),0)</f>
        <v>14</v>
      </c>
      <c r="DB63" s="342">
        <f t="shared" si="195"/>
        <v>-0.35714285714285715</v>
      </c>
      <c r="DC63" s="114">
        <f t="shared" si="196"/>
        <v>-0.35714285714285715</v>
      </c>
      <c r="DD63" s="71"/>
    </row>
    <row r="64" spans="1:108" ht="13.15" customHeight="1" outlineLevel="1">
      <c r="A64" s="70"/>
      <c r="B64" s="57" t="s">
        <v>87</v>
      </c>
      <c r="C64" s="59">
        <f>IFERROR(VLOOKUP($B64,'BDGT McAfee'!$AZ$6:$BD$190,4,0),0)</f>
        <v>185.58539999999999</v>
      </c>
      <c r="D64" s="59">
        <f t="shared" si="148"/>
        <v>5.9866258064516122</v>
      </c>
      <c r="E64" s="56">
        <f>IFERROR(VLOOKUP($B64,'Trans Nomenclatura'!$A$4:$W$180,19,0),0)</f>
        <v>4</v>
      </c>
      <c r="F64" s="59">
        <f t="shared" si="149"/>
        <v>-1.9866258064516122</v>
      </c>
      <c r="G64" s="65">
        <f t="shared" si="150"/>
        <v>0.66815600796183328</v>
      </c>
      <c r="H64" s="113"/>
      <c r="K64" s="70"/>
      <c r="L64" s="57" t="s">
        <v>87</v>
      </c>
      <c r="M64" s="400">
        <f>IFERROR(VLOOKUP($B64,'BDGT Polizze MTD'!$A$3:$AG$175,Interprete_Date!$B$8,0),0)</f>
        <v>1245.3911273688261</v>
      </c>
      <c r="N64" s="400"/>
      <c r="O64" s="400">
        <f>IFERROR(VLOOKUP($B64,'Trans Nomenclatura'!$A$4:$W$180,11,0),0)</f>
        <v>1365.4885056374119</v>
      </c>
      <c r="P64" s="400">
        <f>IFERROR(O64-M64,-M64)</f>
        <v>120.09737826858577</v>
      </c>
      <c r="Q64" s="65">
        <f>IFERROR(O64/M64,0)</f>
        <v>1.0964334622507863</v>
      </c>
      <c r="R64" s="71"/>
      <c r="T64" s="70"/>
      <c r="U64" s="57" t="s">
        <v>87</v>
      </c>
      <c r="V64" s="59">
        <f>IFERROR(VLOOKUP($B64,'BDGT Office'!$C$3:$F$180,3,0),0)</f>
        <v>39.6</v>
      </c>
      <c r="W64" s="112">
        <f t="shared" si="152"/>
        <v>1.2774193548387098</v>
      </c>
      <c r="X64" s="56">
        <f>IFERROR(VLOOKUP($B64,'Trans Nomenclatura'!$A$4:$W$180,18,0),0)</f>
        <v>1</v>
      </c>
      <c r="Y64" s="59">
        <f>X64-W64</f>
        <v>-0.27741935483870983</v>
      </c>
      <c r="Z64" s="65">
        <f>IFERROR(X64/W64,0)</f>
        <v>0.78282828282828276</v>
      </c>
      <c r="AA64" s="71"/>
      <c r="AC64" s="70"/>
      <c r="AD64" s="57" t="s">
        <v>87</v>
      </c>
      <c r="AE64" s="59">
        <f>($AM64*Kerb_BRIEFING!$Z$5)/17.23</f>
        <v>9.8632425766777665</v>
      </c>
      <c r="AF64" s="56">
        <f>IFERROR(VLOOKUP($AD64,'Trans Nomenclatura'!$A$1:$Y$200,17,0),0)</f>
        <v>3</v>
      </c>
      <c r="AG64" s="190">
        <f>AF64-AE64</f>
        <v>-6.8632425766777665</v>
      </c>
      <c r="AH64" s="65">
        <f>IFERROR(AF64/AE64,0)</f>
        <v>0.30415960843279688</v>
      </c>
      <c r="AI64" s="59">
        <f>IFERROR(_xlfn.NUMBERVALUE(VLOOKUP($AD64,'Trans Nomenclatura'!$A$1:$Y$200,14,0)),0)</f>
        <v>0</v>
      </c>
      <c r="AJ64" s="59">
        <f>IFERROR(_xlfn.NUMBERVALUE(VLOOKUP($AD64,'Trans Nomenclatura'!$A$1:$Y$200,16,0)),0)</f>
        <v>0</v>
      </c>
      <c r="AK64" s="59">
        <f>IFERROR(_xlfn.NUMBERVALUE(VLOOKUP($AD64,'Trans Nomenclatura'!$A$1:$Y$200,15,0)),0)</f>
        <v>0</v>
      </c>
      <c r="AL64" s="59">
        <f>IFERROR(_xlfn.NUMBERVALUE(VLOOKUP($AD64,'Trans Nomenclatura'!$A$1:$Y$200,20,0)),0)</f>
        <v>0</v>
      </c>
      <c r="AM64" s="400">
        <f>IFERROR(VLOOKUP($B64,'BDGT MW Services MTD'!$A$3:$AF$174,Interprete_Date!$B$8,0),0)</f>
        <v>261.45179937870449</v>
      </c>
      <c r="AN64" s="400">
        <f>IFERROR(VLOOKUP($B64,'Trans Nomenclatura'!$A$4:$W$180,13,0),0)</f>
        <v>73.400000000000006</v>
      </c>
      <c r="AO64" s="400">
        <f>AN64-AM64</f>
        <v>-188.05179937870449</v>
      </c>
      <c r="AP64" s="65">
        <f>IFERROR(AN64/AM64,0)</f>
        <v>0.28074008354282726</v>
      </c>
      <c r="AQ64" s="71"/>
      <c r="AS64" s="70"/>
      <c r="AT64" s="57" t="s">
        <v>87</v>
      </c>
      <c r="AU64" s="399">
        <f>IFERROR(VLOOKUP($B64,'FCST Sales'!$A$3:$AF$180,Interprete_Date!$B$8,0),0)</f>
        <v>35350.904536530739</v>
      </c>
      <c r="AV64" s="400">
        <f>IFERROR(VLOOKUP($B64,'Trans Nomenclatura'!$A$4:$Y$200,3,0),0)</f>
        <v>30566.559999999979</v>
      </c>
      <c r="AW64" s="400">
        <f>AV64-AU64</f>
        <v>-4784.3445365307598</v>
      </c>
      <c r="AX64" s="131" t="e">
        <f>(AU64-AT64)/ABS(AT64)</f>
        <v>#VALUE!</v>
      </c>
      <c r="AY64" s="65">
        <f>IFERROR((BA64/AU64),0)</f>
        <v>0.86466132623037306</v>
      </c>
      <c r="AZ64" s="400">
        <f>IFERROR(VLOOKUP($B64,'Trans Nomenclatura'!$A$4:$Y$200,4,0),0)</f>
        <v>25154.259999999991</v>
      </c>
      <c r="BA64" s="400">
        <f>IFERROR(VLOOKUP($B64,'Trans Nomenclatura'!$A$4:$Y$200,3,0),0)</f>
        <v>30566.559999999979</v>
      </c>
      <c r="BB64" s="400">
        <f>BA64-AZ64</f>
        <v>5412.2999999999884</v>
      </c>
      <c r="BC64" s="131">
        <f>(BA64-AZ64)/ABS(AZ64)</f>
        <v>0.215164349895405</v>
      </c>
      <c r="BD64" s="114">
        <f>IFERROR(BC64,0)</f>
        <v>0.215164349895405</v>
      </c>
      <c r="BE64" s="71"/>
      <c r="BG64" s="70"/>
      <c r="BH64" s="57" t="s">
        <v>87</v>
      </c>
      <c r="BI64" s="261">
        <f>IFERROR(VLOOKUP($B64,'Trans Nomenclatura'!$A$4:$Y$200,7,0),0)</f>
        <v>1097</v>
      </c>
      <c r="BJ64" s="261">
        <f>IFERROR(VLOOKUP($B64,'Trans Nomenclatura'!$A$4:$Y$200,6,0),0)</f>
        <v>1235</v>
      </c>
      <c r="BK64" s="116">
        <f>BJ64-BI64</f>
        <v>138</v>
      </c>
      <c r="BL64" s="131">
        <f>(BJ64-BI64)/ABS(BI64)</f>
        <v>0.12579762989972654</v>
      </c>
      <c r="BM64" s="114">
        <f>IFERROR(BL64,0)</f>
        <v>0.12579762989972654</v>
      </c>
      <c r="BN64" s="71"/>
      <c r="BP64" s="70"/>
      <c r="BQ64" s="57" t="s">
        <v>87</v>
      </c>
      <c r="BR64" s="58">
        <f>IFERROR(VLOOKUP($B64,'Trans Nomenclatura'!$A$4:$Y$200,25,0),0)</f>
        <v>983.73000000000013</v>
      </c>
      <c r="BS64" s="131" t="e">
        <f>(#REF!-BR64)/ABS(BR64)</f>
        <v>#REF!</v>
      </c>
      <c r="BT64" s="114">
        <f t="shared" si="166"/>
        <v>3.2183209363435099E-2</v>
      </c>
      <c r="BU64" s="71"/>
      <c r="BW64" s="155">
        <f t="shared" si="167"/>
        <v>2662.7025859929531</v>
      </c>
      <c r="BX64" s="156">
        <f t="shared" si="168"/>
        <v>8.71116208691117E-2</v>
      </c>
      <c r="BZ64" s="70"/>
      <c r="CA64" s="57" t="s">
        <v>87</v>
      </c>
      <c r="CB64" s="190">
        <f>CE64</f>
        <v>13.925511072353133</v>
      </c>
      <c r="CC64" s="400">
        <f>IFERROR(VLOOKUP(CA64,'FCST Sales'!$A$3:$AG$180,Interprete_Date!$B$8,0),0)</f>
        <v>35350.904536530739</v>
      </c>
      <c r="CD64" s="400">
        <f>IFERROR(CC64*$CD$3,0)</f>
        <v>247.45633175571518</v>
      </c>
      <c r="CE64" s="190">
        <f>IFERROR(CD64/$CE$3,0)</f>
        <v>13.925511072353133</v>
      </c>
      <c r="CF64" s="190">
        <f>IFERROR(VLOOKUP($B64,U300_ACT!$B$2:$C$180,2,0),0)</f>
        <v>6</v>
      </c>
      <c r="CG64" s="190">
        <f>IFERROR(CF64-CB64,0)</f>
        <v>-7.9255110723531335</v>
      </c>
      <c r="CH64" s="65">
        <f>IFERROR(CF64/CB64,0)</f>
        <v>0.43086389927275537</v>
      </c>
      <c r="CI64" s="71"/>
      <c r="CK64" s="70"/>
      <c r="CL64" s="57" t="s">
        <v>87</v>
      </c>
      <c r="CM64" s="400">
        <f>IFERROR(VLOOKUP($CL64,TRASFDATI_ACT!$B$2:$E$200,2,0),0)</f>
        <v>52.25</v>
      </c>
      <c r="CN64" s="400">
        <f>IFERROR(VLOOKUP($B64,Smartphone_Sales!$B$2:$D$200,2,0),0)</f>
        <v>13494.64</v>
      </c>
      <c r="CO64" s="190">
        <f>IFERROR(VLOOKUP($B64,Smartphone_Sales!$B$2:$D$200,3,0),0)</f>
        <v>38</v>
      </c>
      <c r="CP64" s="278">
        <f>IFERROR(CM64/CN64,0)</f>
        <v>3.8719076611158209E-3</v>
      </c>
      <c r="CQ64" s="65">
        <f>CP64</f>
        <v>3.8719076611158209E-3</v>
      </c>
      <c r="CR64" s="71"/>
      <c r="CT64" s="70"/>
      <c r="CU64" s="57" t="s">
        <v>87</v>
      </c>
      <c r="CV64" s="400">
        <f>IFERROR(VLOOKUP($CU64,iphone_ACT!$B$2:$F$180,2,0),0)</f>
        <v>6018.83</v>
      </c>
      <c r="CW64" s="400">
        <f>IFERROR(VLOOKUP($CU64,iphone_ACT!$B$2:$F$180,3,0),0)</f>
        <v>4872.13</v>
      </c>
      <c r="CX64" s="342">
        <f>IFERROR((CV64-CW64)/ABS(CW64),0)</f>
        <v>0.23535907293114094</v>
      </c>
      <c r="CY64" s="114">
        <f>IFERROR(CX64,0)</f>
        <v>0.23535907293114094</v>
      </c>
      <c r="CZ64" s="190">
        <f>IFERROR(VLOOKUP($CU64,iphone_ACT!$B$2:$F$180,4,0),0)</f>
        <v>7</v>
      </c>
      <c r="DA64" s="190">
        <f>IFERROR(VLOOKUP($CU64,iphone_ACT!$B$2:$F$180,5,0),0)</f>
        <v>6</v>
      </c>
      <c r="DB64" s="342">
        <f>IFERROR((CZ64-DA64)/ABS(DA64),0)</f>
        <v>0.16666666666666666</v>
      </c>
      <c r="DC64" s="114">
        <f>IFERROR(DB64,0)</f>
        <v>0.16666666666666666</v>
      </c>
      <c r="DD64" s="71"/>
    </row>
    <row r="65" spans="1:108" ht="13.15" customHeight="1" outlineLevel="1">
      <c r="A65" s="70"/>
      <c r="B65" s="57" t="s">
        <v>89</v>
      </c>
      <c r="C65" s="59">
        <f>IFERROR(VLOOKUP($B65,'BDGT McAfee'!$AZ$6:$BD$190,4,0),0)</f>
        <v>221.52148199999999</v>
      </c>
      <c r="D65" s="59">
        <f t="shared" si="148"/>
        <v>7.1458542580645155</v>
      </c>
      <c r="E65" s="56">
        <f>IFERROR(VLOOKUP($B65,'Trans Nomenclatura'!$A$4:$W$180,19,0),0)</f>
        <v>3</v>
      </c>
      <c r="F65" s="59">
        <f t="shared" si="149"/>
        <v>-4.1458542580645155</v>
      </c>
      <c r="G65" s="65">
        <f t="shared" si="150"/>
        <v>0.41982384354037505</v>
      </c>
      <c r="H65" s="113"/>
      <c r="K65" s="70"/>
      <c r="L65" s="57" t="s">
        <v>89</v>
      </c>
      <c r="M65" s="400">
        <f>IFERROR(VLOOKUP($B65,'BDGT Polizze MTD'!$A$3:$AG$175,Interprete_Date!$B$8,0),0)</f>
        <v>1770.9850352305505</v>
      </c>
      <c r="N65" s="400"/>
      <c r="O65" s="400">
        <f>IFERROR(VLOOKUP($B65,'Trans Nomenclatura'!$A$4:$W$180,11,0),0)</f>
        <v>1033.5228371134019</v>
      </c>
      <c r="P65" s="400">
        <f>IFERROR(O65-M65,-M65)</f>
        <v>-737.46219811714855</v>
      </c>
      <c r="Q65" s="65">
        <f>IFERROR(O65/M65,0)</f>
        <v>0.58358643159221035</v>
      </c>
      <c r="R65" s="71"/>
      <c r="T65" s="70"/>
      <c r="U65" s="57" t="s">
        <v>89</v>
      </c>
      <c r="V65" s="59">
        <f>IFERROR(VLOOKUP($B65,'BDGT Office'!$C$3:$F$180,3,0),0)</f>
        <v>39.6</v>
      </c>
      <c r="W65" s="112">
        <f t="shared" si="152"/>
        <v>1.2774193548387098</v>
      </c>
      <c r="X65" s="56">
        <f>IFERROR(VLOOKUP($B65,'Trans Nomenclatura'!$A$4:$W$180,18,0),0)</f>
        <v>3</v>
      </c>
      <c r="Y65" s="59">
        <f>X65-W65</f>
        <v>1.7225806451612902</v>
      </c>
      <c r="Z65" s="65">
        <f>IFERROR(X65/W65,0)</f>
        <v>2.3484848484848482</v>
      </c>
      <c r="AA65" s="71"/>
      <c r="AC65" s="70"/>
      <c r="AD65" s="57" t="s">
        <v>89</v>
      </c>
      <c r="AE65" s="59">
        <f>($AM65*Kerb_BRIEFING!$Z$5)/17.23</f>
        <v>19.082509786534469</v>
      </c>
      <c r="AF65" s="56">
        <f>IFERROR(VLOOKUP($AD65,'Trans Nomenclatura'!$A$1:$Y$200,17,0),0)</f>
        <v>12</v>
      </c>
      <c r="AG65" s="190">
        <f>AF65-AE65</f>
        <v>-7.0825097865344695</v>
      </c>
      <c r="AH65" s="65">
        <f>IFERROR(AF65/AE65,0)</f>
        <v>0.62884809882124482</v>
      </c>
      <c r="AI65" s="59">
        <f>IFERROR(_xlfn.NUMBERVALUE(VLOOKUP($AD65,'Trans Nomenclatura'!$A$1:$Y$200,14,0)),0)</f>
        <v>1</v>
      </c>
      <c r="AJ65" s="59">
        <f>IFERROR(_xlfn.NUMBERVALUE(VLOOKUP($AD65,'Trans Nomenclatura'!$A$1:$Y$200,16,0)),0)</f>
        <v>1</v>
      </c>
      <c r="AK65" s="59">
        <f>IFERROR(_xlfn.NUMBERVALUE(VLOOKUP($AD65,'Trans Nomenclatura'!$A$1:$Y$200,15,0)),0)</f>
        <v>2</v>
      </c>
      <c r="AL65" s="59">
        <f>IFERROR(_xlfn.NUMBERVALUE(VLOOKUP($AD65,'Trans Nomenclatura'!$A$1:$Y$200,20,0)),0)</f>
        <v>1</v>
      </c>
      <c r="AM65" s="400">
        <f>IFERROR(VLOOKUP($B65,'BDGT MW Services MTD'!$A$3:$AF$174,Interprete_Date!$B$8,0),0)</f>
        <v>505.83329787998287</v>
      </c>
      <c r="AN65" s="400">
        <f>IFERROR(VLOOKUP($B65,'Trans Nomenclatura'!$A$4:$W$180,13,0),0)</f>
        <v>282.5100000000001</v>
      </c>
      <c r="AO65" s="400">
        <f>AN65-AM65</f>
        <v>-223.32329787998276</v>
      </c>
      <c r="AP65" s="65">
        <f>IFERROR(AN65/AM65,0)</f>
        <v>0.55850415776114082</v>
      </c>
      <c r="AQ65" s="71"/>
      <c r="AS65" s="70"/>
      <c r="AT65" s="57" t="s">
        <v>89</v>
      </c>
      <c r="AU65" s="399">
        <f>IFERROR(VLOOKUP($B65,'FCST Sales'!$A$3:$AF$180,Interprete_Date!$B$8,0),0)</f>
        <v>49685.03974543052</v>
      </c>
      <c r="AV65" s="400">
        <f>IFERROR(VLOOKUP($B65,'Trans Nomenclatura'!$A$4:$Y$200,3,0),0)</f>
        <v>26986.949999999961</v>
      </c>
      <c r="AW65" s="400">
        <f>AV65-AU65</f>
        <v>-22698.08974543056</v>
      </c>
      <c r="AX65" s="131" t="e">
        <f>(AU65-AT65)/ABS(AT65)</f>
        <v>#VALUE!</v>
      </c>
      <c r="AY65" s="65">
        <f>IFERROR((BA65/AU65),0)</f>
        <v>0.54316047925637256</v>
      </c>
      <c r="AZ65" s="400">
        <f>IFERROR(VLOOKUP($B65,'Trans Nomenclatura'!$A$4:$Y$200,4,0),0)</f>
        <v>28681.100000000009</v>
      </c>
      <c r="BA65" s="400">
        <f>IFERROR(VLOOKUP($B65,'Trans Nomenclatura'!$A$4:$Y$200,3,0),0)</f>
        <v>26986.949999999961</v>
      </c>
      <c r="BB65" s="400">
        <f>BA65-AZ65</f>
        <v>-1694.1500000000487</v>
      </c>
      <c r="BC65" s="131">
        <f>(BA65-AZ65)/ABS(AZ65)</f>
        <v>-5.9068515503242491E-2</v>
      </c>
      <c r="BD65" s="114">
        <f>IFERROR(BC65,0)</f>
        <v>-5.9068515503242491E-2</v>
      </c>
      <c r="BE65" s="71"/>
      <c r="BG65" s="70"/>
      <c r="BH65" s="57" t="s">
        <v>89</v>
      </c>
      <c r="BI65" s="261">
        <f>IFERROR(VLOOKUP($B65,'Trans Nomenclatura'!$A$4:$Y$200,7,0),0)</f>
        <v>714</v>
      </c>
      <c r="BJ65" s="261">
        <f>IFERROR(VLOOKUP($B65,'Trans Nomenclatura'!$A$4:$Y$200,6,0),0)</f>
        <v>636</v>
      </c>
      <c r="BK65" s="116">
        <f>BJ65-BI65</f>
        <v>-78</v>
      </c>
      <c r="BL65" s="131">
        <f>(BJ65-BI65)/ABS(BI65)</f>
        <v>-0.1092436974789916</v>
      </c>
      <c r="BM65" s="114">
        <f>IFERROR(BL65,0)</f>
        <v>-0.1092436974789916</v>
      </c>
      <c r="BN65" s="71"/>
      <c r="BP65" s="70"/>
      <c r="BQ65" s="57" t="s">
        <v>89</v>
      </c>
      <c r="BR65" s="58">
        <f>IFERROR(VLOOKUP($B65,'Trans Nomenclatura'!$A$4:$Y$200,25,0),0)</f>
        <v>2092.4999999999991</v>
      </c>
      <c r="BS65" s="131" t="e">
        <f>(#REF!-BR65)/ABS(BR65)</f>
        <v>#REF!</v>
      </c>
      <c r="BT65" s="114">
        <f t="shared" si="166"/>
        <v>7.7537476446949444E-2</v>
      </c>
      <c r="BU65" s="71"/>
      <c r="BW65" s="155">
        <f t="shared" si="167"/>
        <v>2015.3695323711338</v>
      </c>
      <c r="BX65" s="156">
        <f t="shared" si="168"/>
        <v>7.4679411062425982E-2</v>
      </c>
      <c r="BZ65" s="70"/>
      <c r="CA65" s="57" t="s">
        <v>89</v>
      </c>
      <c r="CB65" s="190">
        <f>CE65</f>
        <v>19.572047170400321</v>
      </c>
      <c r="CC65" s="400">
        <f>IFERROR(VLOOKUP(CA65,'FCST Sales'!$A$3:$AG$180,Interprete_Date!$B$8,0),0)</f>
        <v>49685.03974543052</v>
      </c>
      <c r="CD65" s="400">
        <f>IFERROR(CC65*$CD$3,0)</f>
        <v>347.79527821801366</v>
      </c>
      <c r="CE65" s="190">
        <f>IFERROR(CD65/$CE$3,0)</f>
        <v>19.572047170400321</v>
      </c>
      <c r="CF65" s="190">
        <f>IFERROR(VLOOKUP($B65,U300_ACT!$B$2:$C$180,2,0),0)</f>
        <v>1</v>
      </c>
      <c r="CG65" s="190">
        <f>IFERROR(CF65-CB65,0)</f>
        <v>-18.572047170400321</v>
      </c>
      <c r="CH65" s="65">
        <f>IFERROR(CF65/CB65,0)</f>
        <v>5.1093275593180901E-2</v>
      </c>
      <c r="CI65" s="71"/>
      <c r="CK65" s="70"/>
      <c r="CL65" s="57" t="s">
        <v>89</v>
      </c>
      <c r="CM65" s="400">
        <f>IFERROR(VLOOKUP($CL65,TRASFDATI_ACT!$B$2:$E$200,2,0),0)</f>
        <v>99.64</v>
      </c>
      <c r="CN65" s="400">
        <f>IFERROR(VLOOKUP($B65,Smartphone_Sales!$B$2:$D$200,2,0),0)</f>
        <v>11321.78</v>
      </c>
      <c r="CO65" s="190">
        <f>IFERROR(VLOOKUP($B65,Smartphone_Sales!$B$2:$D$200,3,0),0)</f>
        <v>33</v>
      </c>
      <c r="CP65" s="278">
        <f>IFERROR(CM65/CN65,0)</f>
        <v>8.8007362799842424E-3</v>
      </c>
      <c r="CQ65" s="65">
        <f>CP65</f>
        <v>8.8007362799842424E-3</v>
      </c>
      <c r="CR65" s="71"/>
      <c r="CT65" s="70"/>
      <c r="CU65" s="57" t="s">
        <v>89</v>
      </c>
      <c r="CV65" s="400">
        <f>IFERROR(VLOOKUP($CU65,iphone_ACT!$B$2:$F$180,2,0),0)</f>
        <v>6631.95</v>
      </c>
      <c r="CW65" s="400">
        <f>IFERROR(VLOOKUP($CU65,iphone_ACT!$B$2:$F$180,3,0),0)</f>
        <v>7408.18</v>
      </c>
      <c r="CX65" s="342">
        <f>IFERROR((CV65-CW65)/ABS(CW65),0)</f>
        <v>-0.10478012143333457</v>
      </c>
      <c r="CY65" s="114">
        <f>IFERROR(CX65,0)</f>
        <v>-0.10478012143333457</v>
      </c>
      <c r="CZ65" s="190">
        <f>IFERROR(VLOOKUP($CU65,iphone_ACT!$B$2:$F$180,4,0),0)</f>
        <v>9</v>
      </c>
      <c r="DA65" s="190">
        <f>IFERROR(VLOOKUP($CU65,iphone_ACT!$B$2:$F$180,5,0),0)</f>
        <v>12</v>
      </c>
      <c r="DB65" s="342">
        <f>IFERROR((CZ65-DA65)/ABS(DA65),0)</f>
        <v>-0.25</v>
      </c>
      <c r="DC65" s="114">
        <f>IFERROR(DB65,0)</f>
        <v>-0.25</v>
      </c>
      <c r="DD65" s="71"/>
    </row>
    <row r="66" spans="1:108" ht="13.15" customHeight="1" outlineLevel="1">
      <c r="A66" s="70"/>
      <c r="B66" s="57" t="s">
        <v>106</v>
      </c>
      <c r="C66" s="59">
        <f>IFERROR(VLOOKUP($B66,'BDGT McAfee'!$AZ$6:$BD$190,4,0),0)</f>
        <v>171.075996</v>
      </c>
      <c r="D66" s="59">
        <f t="shared" si="148"/>
        <v>5.518580516129032</v>
      </c>
      <c r="E66" s="56">
        <f>IFERROR(VLOOKUP($B66,'Trans Nomenclatura'!$A$4:$W$180,19,0),0)</f>
        <v>3</v>
      </c>
      <c r="F66" s="59">
        <f t="shared" si="149"/>
        <v>-2.518580516129032</v>
      </c>
      <c r="G66" s="65">
        <f t="shared" si="150"/>
        <v>0.54361805381510098</v>
      </c>
      <c r="H66" s="71"/>
      <c r="K66" s="70"/>
      <c r="L66" s="57" t="s">
        <v>106</v>
      </c>
      <c r="M66" s="400">
        <f>IFERROR(VLOOKUP($B66,'BDGT Polizze MTD'!$A$3:$AG$175,Interprete_Date!$B$8,0),0)</f>
        <v>1364.0078547704466</v>
      </c>
      <c r="N66" s="400"/>
      <c r="O66" s="400">
        <f>IFERROR(VLOOKUP($B66,'Trans Nomenclatura'!$A$4:$W$180,11,0),0)</f>
        <v>344.03440824742268</v>
      </c>
      <c r="P66" s="400">
        <f t="shared" si="171"/>
        <v>-1019.9734465230239</v>
      </c>
      <c r="Q66" s="65">
        <f t="shared" si="172"/>
        <v>0.25222318701773266</v>
      </c>
      <c r="R66" s="71"/>
      <c r="T66" s="70"/>
      <c r="U66" s="57" t="s">
        <v>106</v>
      </c>
      <c r="V66" s="59">
        <f>IFERROR(VLOOKUP($B66,'BDGT Office'!$C$3:$F$180,3,0),0)</f>
        <v>21.6</v>
      </c>
      <c r="W66" s="112">
        <f t="shared" si="152"/>
        <v>0.6967741935483871</v>
      </c>
      <c r="X66" s="56">
        <f>IFERROR(VLOOKUP($B66,'Trans Nomenclatura'!$A$4:$W$180,18,0),0)</f>
        <v>0</v>
      </c>
      <c r="Y66" s="59">
        <f t="shared" si="173"/>
        <v>-0.6967741935483871</v>
      </c>
      <c r="Z66" s="65">
        <f t="shared" si="174"/>
        <v>0</v>
      </c>
      <c r="AA66" s="71"/>
      <c r="AC66" s="70"/>
      <c r="AD66" s="57" t="s">
        <v>106</v>
      </c>
      <c r="AE66" s="59">
        <f>($AM66*Kerb_BRIEFING!$Z$5)/17.23</f>
        <v>12.095088196454821</v>
      </c>
      <c r="AF66" s="56">
        <f>IFERROR(VLOOKUP($AD66,'Trans Nomenclatura'!$A$1:$Y$200,17,0),0)</f>
        <v>7</v>
      </c>
      <c r="AG66" s="190">
        <f t="shared" si="175"/>
        <v>-5.0950881964548209</v>
      </c>
      <c r="AH66" s="65">
        <f t="shared" si="176"/>
        <v>0.57874733001548206</v>
      </c>
      <c r="AI66" s="59">
        <f>IFERROR(_xlfn.NUMBERVALUE(VLOOKUP($AD66,'Trans Nomenclatura'!$A$1:$Y$200,14,0)),0)</f>
        <v>0</v>
      </c>
      <c r="AJ66" s="59">
        <f>IFERROR(_xlfn.NUMBERVALUE(VLOOKUP($AD66,'Trans Nomenclatura'!$A$1:$Y$200,16,0)),0)</f>
        <v>0</v>
      </c>
      <c r="AK66" s="59">
        <f>IFERROR(_xlfn.NUMBERVALUE(VLOOKUP($AD66,'Trans Nomenclatura'!$A$1:$Y$200,15,0)),0)</f>
        <v>0</v>
      </c>
      <c r="AL66" s="59">
        <f>IFERROR(_xlfn.NUMBERVALUE(VLOOKUP($AD66,'Trans Nomenclatura'!$A$1:$Y$200,20,0)),0)</f>
        <v>1</v>
      </c>
      <c r="AM66" s="400">
        <f>IFERROR(VLOOKUP($B66,'BDGT MW Services MTD'!$A$3:$AF$174,Interprete_Date!$B$8,0),0)</f>
        <v>320.61287634602547</v>
      </c>
      <c r="AN66" s="400">
        <f>IFERROR(VLOOKUP($B66,'Trans Nomenclatura'!$A$4:$W$180,13,0),0)</f>
        <v>116.98</v>
      </c>
      <c r="AO66" s="400">
        <f t="shared" si="177"/>
        <v>-203.63287634602545</v>
      </c>
      <c r="AP66" s="65">
        <f t="shared" si="178"/>
        <v>0.36486369896681214</v>
      </c>
      <c r="AQ66" s="71"/>
      <c r="AS66" s="70"/>
      <c r="AT66" s="57" t="s">
        <v>106</v>
      </c>
      <c r="AU66" s="399">
        <f>IFERROR(VLOOKUP($B66,'FCST Sales'!$A$3:$AF$180,Interprete_Date!$B$8,0),0)</f>
        <v>37053.892728410545</v>
      </c>
      <c r="AV66" s="400">
        <f>IFERROR(VLOOKUP($B66,'Trans Nomenclatura'!$A$4:$Y$200,3,0),0)</f>
        <v>17540.71</v>
      </c>
      <c r="AW66" s="400">
        <f t="shared" si="179"/>
        <v>-19513.182728410546</v>
      </c>
      <c r="AX66" s="131" t="e">
        <f t="shared" si="180"/>
        <v>#VALUE!</v>
      </c>
      <c r="AY66" s="65">
        <f t="shared" si="181"/>
        <v>0.47338373132793438</v>
      </c>
      <c r="AZ66" s="400">
        <f>IFERROR(VLOOKUP($B66,'Trans Nomenclatura'!$A$4:$Y$200,4,0),0)</f>
        <v>21430.28</v>
      </c>
      <c r="BA66" s="400">
        <f>IFERROR(VLOOKUP($B66,'Trans Nomenclatura'!$A$4:$Y$200,3,0),0)</f>
        <v>17540.71</v>
      </c>
      <c r="BB66" s="400">
        <f t="shared" si="182"/>
        <v>-3889.5699999999997</v>
      </c>
      <c r="BC66" s="131">
        <f t="shared" si="183"/>
        <v>-0.18149879516273235</v>
      </c>
      <c r="BD66" s="114">
        <f t="shared" si="162"/>
        <v>-0.18149879516273235</v>
      </c>
      <c r="BE66" s="71"/>
      <c r="BG66" s="70"/>
      <c r="BH66" s="57" t="s">
        <v>106</v>
      </c>
      <c r="BI66" s="261">
        <f>IFERROR(VLOOKUP($B66,'Trans Nomenclatura'!$A$4:$Y$200,7,0),0)</f>
        <v>770</v>
      </c>
      <c r="BJ66" s="261">
        <f>IFERROR(VLOOKUP($B66,'Trans Nomenclatura'!$A$4:$Y$200,6,0),0)</f>
        <v>854</v>
      </c>
      <c r="BK66" s="116">
        <f t="shared" si="184"/>
        <v>84</v>
      </c>
      <c r="BL66" s="131">
        <f t="shared" si="185"/>
        <v>0.10909090909090909</v>
      </c>
      <c r="BM66" s="114">
        <f t="shared" si="165"/>
        <v>0.10909090909090909</v>
      </c>
      <c r="BN66" s="71"/>
      <c r="BP66" s="70"/>
      <c r="BQ66" s="57" t="s">
        <v>106</v>
      </c>
      <c r="BR66" s="58">
        <f>IFERROR(VLOOKUP($B66,'Trans Nomenclatura'!$A$4:$Y$200,25,0),0)</f>
        <v>1341.78</v>
      </c>
      <c r="BS66" s="131" t="e">
        <f>(#REF!-BR66)/ABS(BR66)</f>
        <v>#REF!</v>
      </c>
      <c r="BT66" s="114">
        <f t="shared" si="166"/>
        <v>7.6495193182031976E-2</v>
      </c>
      <c r="BU66" s="71"/>
      <c r="BW66" s="155">
        <f t="shared" si="167"/>
        <v>670.86709608247418</v>
      </c>
      <c r="BX66" s="156">
        <f t="shared" si="168"/>
        <v>3.8246290833294332E-2</v>
      </c>
      <c r="BZ66" s="70"/>
      <c r="CA66" s="57" t="s">
        <v>106</v>
      </c>
      <c r="CB66" s="190">
        <f t="shared" si="186"/>
        <v>14.596356167634994</v>
      </c>
      <c r="CC66" s="400">
        <f>IFERROR(VLOOKUP(CA66,'FCST Sales'!$A$3:$AG$180,Interprete_Date!$B$8,0),0)</f>
        <v>37053.892728410545</v>
      </c>
      <c r="CD66" s="400">
        <f t="shared" si="187"/>
        <v>259.37724909887385</v>
      </c>
      <c r="CE66" s="190">
        <f t="shared" si="188"/>
        <v>14.596356167634994</v>
      </c>
      <c r="CF66" s="190">
        <f>IFERROR(VLOOKUP($B66,U300_ACT!$B$2:$C$180,2,0),0)</f>
        <v>1</v>
      </c>
      <c r="CG66" s="190">
        <f t="shared" si="189"/>
        <v>-13.596356167634994</v>
      </c>
      <c r="CH66" s="65">
        <f t="shared" si="190"/>
        <v>6.851024930573664E-2</v>
      </c>
      <c r="CI66" s="71"/>
      <c r="CK66" s="70"/>
      <c r="CL66" s="57" t="s">
        <v>106</v>
      </c>
      <c r="CM66" s="400">
        <f>IFERROR(VLOOKUP($CL66,TRASFDATI_ACT!$B$2:$E$200,2,0),0)</f>
        <v>8.6</v>
      </c>
      <c r="CN66" s="400">
        <f>IFERROR(VLOOKUP($B66,Smartphone_Sales!$B$2:$D$200,2,0),0)</f>
        <v>13737.27</v>
      </c>
      <c r="CO66" s="190">
        <f>IFERROR(VLOOKUP($B66,Smartphone_Sales!$B$2:$D$200,3,0),0)</f>
        <v>34</v>
      </c>
      <c r="CP66" s="278">
        <f t="shared" si="191"/>
        <v>6.260341392430956E-4</v>
      </c>
      <c r="CQ66" s="65">
        <f t="shared" si="192"/>
        <v>6.260341392430956E-4</v>
      </c>
      <c r="CR66" s="71"/>
      <c r="CT66" s="70"/>
      <c r="CU66" s="57" t="s">
        <v>106</v>
      </c>
      <c r="CV66" s="400">
        <f>IFERROR(VLOOKUP($CU66,iphone_ACT!$B$2:$F$180,2,0),0)</f>
        <v>7549.98</v>
      </c>
      <c r="CW66" s="400">
        <f>IFERROR(VLOOKUP($CU66,iphone_ACT!$B$2:$F$180,3,0),0)</f>
        <v>2814.38</v>
      </c>
      <c r="CX66" s="342">
        <f t="shared" si="193"/>
        <v>1.6826441347650278</v>
      </c>
      <c r="CY66" s="114">
        <f t="shared" si="194"/>
        <v>1.6826441347650278</v>
      </c>
      <c r="CZ66" s="190">
        <f>IFERROR(VLOOKUP($CU66,iphone_ACT!$B$2:$F$180,4,0),0)</f>
        <v>9</v>
      </c>
      <c r="DA66" s="190">
        <f>IFERROR(VLOOKUP($CU66,iphone_ACT!$B$2:$F$180,5,0),0)</f>
        <v>4</v>
      </c>
      <c r="DB66" s="342">
        <f t="shared" si="195"/>
        <v>1.25</v>
      </c>
      <c r="DC66" s="114">
        <f t="shared" si="196"/>
        <v>1.25</v>
      </c>
      <c r="DD66" s="71"/>
    </row>
    <row r="67" spans="1:108" ht="13.15" customHeight="1" outlineLevel="1">
      <c r="A67" s="70"/>
      <c r="B67" s="57" t="s">
        <v>123</v>
      </c>
      <c r="C67" s="59">
        <f>IFERROR(VLOOKUP($B67,'BDGT McAfee'!$AZ$6:$BD$190,4,0),0)</f>
        <v>206.33722200000003</v>
      </c>
      <c r="D67" s="59">
        <f t="shared" si="148"/>
        <v>6.6560394193548396</v>
      </c>
      <c r="E67" s="56">
        <f>IFERROR(VLOOKUP($B67,'Trans Nomenclatura'!$A$4:$W$180,19,0),0)</f>
        <v>6</v>
      </c>
      <c r="F67" s="59">
        <f t="shared" si="149"/>
        <v>-0.65603941935483956</v>
      </c>
      <c r="G67" s="65">
        <f t="shared" si="150"/>
        <v>0.9014369690409032</v>
      </c>
      <c r="H67" s="113"/>
      <c r="K67" s="70"/>
      <c r="L67" s="57" t="s">
        <v>123</v>
      </c>
      <c r="M67" s="400">
        <f>IFERROR(VLOOKUP($B67,'BDGT Polizze MTD'!$A$3:$AG$175,Interprete_Date!$B$8,0),0)</f>
        <v>1775.0300366942242</v>
      </c>
      <c r="N67" s="400"/>
      <c r="O67" s="400">
        <f>IFERROR(VLOOKUP($B67,'Trans Nomenclatura'!$A$4:$W$180,11,0),0)</f>
        <v>315.7721839131043</v>
      </c>
      <c r="P67" s="400">
        <f>IFERROR(O67-M67,-M67)</f>
        <v>-1459.2578527811199</v>
      </c>
      <c r="Q67" s="65">
        <f>IFERROR(O67/M67,0)</f>
        <v>0.17789681153857614</v>
      </c>
      <c r="R67" s="71"/>
      <c r="T67" s="70"/>
      <c r="U67" s="57" t="s">
        <v>123</v>
      </c>
      <c r="V67" s="59">
        <f>IFERROR(VLOOKUP($B67,'BDGT Office'!$C$3:$F$180,3,0),0)</f>
        <v>39.6</v>
      </c>
      <c r="W67" s="112">
        <f t="shared" si="152"/>
        <v>1.2774193548387098</v>
      </c>
      <c r="X67" s="56">
        <f>IFERROR(VLOOKUP($B67,'Trans Nomenclatura'!$A$4:$W$180,18,0),0)</f>
        <v>0</v>
      </c>
      <c r="Y67" s="59">
        <f>X67-W67</f>
        <v>-1.2774193548387098</v>
      </c>
      <c r="Z67" s="65">
        <f>IFERROR(X67/W67,0)</f>
        <v>0</v>
      </c>
      <c r="AA67" s="71"/>
      <c r="AC67" s="70"/>
      <c r="AD67" s="57" t="s">
        <v>123</v>
      </c>
      <c r="AE67" s="59">
        <f>($AM67*Kerb_BRIEFING!$Z$5)/17.23</f>
        <v>16.397801917835039</v>
      </c>
      <c r="AF67" s="56">
        <f>IFERROR(VLOOKUP($AD67,'Trans Nomenclatura'!$A$1:$Y$200,17,0),0)</f>
        <v>20</v>
      </c>
      <c r="AG67" s="190">
        <f>AF67-AE67</f>
        <v>3.6021980821649606</v>
      </c>
      <c r="AH67" s="65">
        <f>IFERROR(AF67/AE67,0)</f>
        <v>1.2196756675202325</v>
      </c>
      <c r="AI67" s="59">
        <f>IFERROR(_xlfn.NUMBERVALUE(VLOOKUP($AD67,'Trans Nomenclatura'!$A$1:$Y$200,14,0)),0)</f>
        <v>2</v>
      </c>
      <c r="AJ67" s="59">
        <f>IFERROR(_xlfn.NUMBERVALUE(VLOOKUP($AD67,'Trans Nomenclatura'!$A$1:$Y$200,16,0)),0)</f>
        <v>2</v>
      </c>
      <c r="AK67" s="59">
        <f>IFERROR(_xlfn.NUMBERVALUE(VLOOKUP($AD67,'Trans Nomenclatura'!$A$1:$Y$200,15,0)),0)</f>
        <v>4</v>
      </c>
      <c r="AL67" s="59">
        <f>IFERROR(_xlfn.NUMBERVALUE(VLOOKUP($AD67,'Trans Nomenclatura'!$A$1:$Y$200,20,0)),0)</f>
        <v>5</v>
      </c>
      <c r="AM67" s="400">
        <f>IFERROR(VLOOKUP($B67,'BDGT MW Services MTD'!$A$3:$AF$174,Interprete_Date!$B$8,0),0)</f>
        <v>434.66788776045809</v>
      </c>
      <c r="AN67" s="400">
        <f>IFERROR(VLOOKUP($B67,'Trans Nomenclatura'!$A$4:$W$180,13,0),0)</f>
        <v>555.43999999999994</v>
      </c>
      <c r="AO67" s="400">
        <f>AN67-AM67</f>
        <v>120.77211223954185</v>
      </c>
      <c r="AP67" s="65">
        <f>IFERROR(AN67/AM67,0)</f>
        <v>1.2778491709194271</v>
      </c>
      <c r="AQ67" s="71"/>
      <c r="AS67" s="70"/>
      <c r="AT67" s="57" t="s">
        <v>123</v>
      </c>
      <c r="AU67" s="399">
        <f>IFERROR(VLOOKUP($B67,'FCST Sales'!$A$3:$AF$180,Interprete_Date!$B$8,0),0)</f>
        <v>40962.114041381734</v>
      </c>
      <c r="AV67" s="400">
        <f>IFERROR(VLOOKUP($B67,'Trans Nomenclatura'!$A$4:$Y$200,3,0),0)</f>
        <v>26876.07999999998</v>
      </c>
      <c r="AW67" s="400">
        <f>AV67-AU67</f>
        <v>-14086.034041381754</v>
      </c>
      <c r="AX67" s="131" t="e">
        <f>(AU67-AT67)/ABS(AT67)</f>
        <v>#VALUE!</v>
      </c>
      <c r="AY67" s="65">
        <f>IFERROR((BA67/AU67),0)</f>
        <v>0.6561204329651682</v>
      </c>
      <c r="AZ67" s="400">
        <f>IFERROR(VLOOKUP($B67,'Trans Nomenclatura'!$A$4:$Y$200,4,0),0)</f>
        <v>25562.339999999971</v>
      </c>
      <c r="BA67" s="400">
        <f>IFERROR(VLOOKUP($B67,'Trans Nomenclatura'!$A$4:$Y$200,3,0),0)</f>
        <v>26876.07999999998</v>
      </c>
      <c r="BB67" s="400">
        <f>BA67-AZ67</f>
        <v>1313.7400000000089</v>
      </c>
      <c r="BC67" s="131">
        <f>(BA67-AZ67)/ABS(AZ67)</f>
        <v>5.1393573514788175E-2</v>
      </c>
      <c r="BD67" s="114">
        <f>IFERROR(BC67,0)</f>
        <v>5.1393573514788175E-2</v>
      </c>
      <c r="BE67" s="71"/>
      <c r="BG67" s="70"/>
      <c r="BH67" s="57" t="s">
        <v>123</v>
      </c>
      <c r="BI67" s="261">
        <f>IFERROR(VLOOKUP($B67,'Trans Nomenclatura'!$A$4:$Y$200,7,0),0)</f>
        <v>938</v>
      </c>
      <c r="BJ67" s="261">
        <f>IFERROR(VLOOKUP($B67,'Trans Nomenclatura'!$A$4:$Y$200,6,0),0)</f>
        <v>1006</v>
      </c>
      <c r="BK67" s="116">
        <f>BJ67-BI67</f>
        <v>68</v>
      </c>
      <c r="BL67" s="131">
        <f>(BJ67-BI67)/ABS(BI67)</f>
        <v>7.2494669509594878E-2</v>
      </c>
      <c r="BM67" s="114">
        <f>IFERROR(BL67,0)</f>
        <v>7.2494669509594878E-2</v>
      </c>
      <c r="BN67" s="71"/>
      <c r="BP67" s="70"/>
      <c r="BQ67" s="57" t="s">
        <v>123</v>
      </c>
      <c r="BR67" s="58">
        <f>IFERROR(VLOOKUP($B67,'Trans Nomenclatura'!$A$4:$Y$200,25,0),0)</f>
        <v>1846.02</v>
      </c>
      <c r="BS67" s="131" t="e">
        <f>(#REF!-BR67)/ABS(BR67)</f>
        <v>#REF!</v>
      </c>
      <c r="BT67" s="114">
        <f t="shared" si="166"/>
        <v>6.8686356045971036E-2</v>
      </c>
      <c r="BU67" s="71"/>
      <c r="BW67" s="155">
        <f t="shared" si="167"/>
        <v>615.75575863055337</v>
      </c>
      <c r="BX67" s="156">
        <f t="shared" si="168"/>
        <v>2.2910921482245692E-2</v>
      </c>
      <c r="BZ67" s="70"/>
      <c r="CA67" s="57" t="s">
        <v>123</v>
      </c>
      <c r="CB67" s="190">
        <f>CE67</f>
        <v>16.135891856481269</v>
      </c>
      <c r="CC67" s="400">
        <f>IFERROR(VLOOKUP(CA67,'FCST Sales'!$A$3:$AG$180,Interprete_Date!$B$8,0),0)</f>
        <v>40962.114041381734</v>
      </c>
      <c r="CD67" s="400">
        <f>IFERROR(CC67*$CD$3,0)</f>
        <v>286.73479828967214</v>
      </c>
      <c r="CE67" s="190">
        <f>IFERROR(CD67/$CE$3,0)</f>
        <v>16.135891856481269</v>
      </c>
      <c r="CF67" s="190">
        <f>IFERROR(VLOOKUP($B67,U300_ACT!$B$2:$C$180,2,0),0)</f>
        <v>2</v>
      </c>
      <c r="CG67" s="190">
        <f>IFERROR(CF67-CB67,0)</f>
        <v>-14.135891856481269</v>
      </c>
      <c r="CH67" s="65">
        <f>IFERROR(CF67/CB67,0)</f>
        <v>0.12394728582645181</v>
      </c>
      <c r="CI67" s="71"/>
      <c r="CK67" s="70"/>
      <c r="CL67" s="57" t="s">
        <v>123</v>
      </c>
      <c r="CM67" s="400">
        <f>IFERROR(VLOOKUP($CL67,TRASFDATI_ACT!$B$2:$E$200,2,0),0)</f>
        <v>41.38</v>
      </c>
      <c r="CN67" s="400">
        <f>IFERROR(VLOOKUP($B67,Smartphone_Sales!$B$2:$D$200,2,0),0)</f>
        <v>11231.82</v>
      </c>
      <c r="CO67" s="190">
        <f>IFERROR(VLOOKUP($B67,Smartphone_Sales!$B$2:$D$200,3,0),0)</f>
        <v>35</v>
      </c>
      <c r="CP67" s="278">
        <f>IFERROR(CM67/CN67,0)</f>
        <v>3.6841758503964634E-3</v>
      </c>
      <c r="CQ67" s="65">
        <f>CP67</f>
        <v>3.6841758503964634E-3</v>
      </c>
      <c r="CR67" s="71"/>
      <c r="CT67" s="70"/>
      <c r="CU67" s="57" t="s">
        <v>123</v>
      </c>
      <c r="CV67" s="400">
        <f>IFERROR(VLOOKUP($CU67,iphone_ACT!$B$2:$F$180,2,0),0)</f>
        <v>4118.83</v>
      </c>
      <c r="CW67" s="400">
        <f>IFERROR(VLOOKUP($CU67,iphone_ACT!$B$2:$F$180,3,0),0)</f>
        <v>9718.84</v>
      </c>
      <c r="CX67" s="342">
        <f>IFERROR((CV67-CW67)/ABS(CW67),0)</f>
        <v>-0.57620148083516143</v>
      </c>
      <c r="CY67" s="114">
        <f>IFERROR(CX67,0)</f>
        <v>-0.57620148083516143</v>
      </c>
      <c r="CZ67" s="190">
        <f>IFERROR(VLOOKUP($CU67,iphone_ACT!$B$2:$F$180,4,0),0)</f>
        <v>5</v>
      </c>
      <c r="DA67" s="190">
        <f>IFERROR(VLOOKUP($CU67,iphone_ACT!$B$2:$F$180,5,0),0)</f>
        <v>13</v>
      </c>
      <c r="DB67" s="342">
        <f>IFERROR((CZ67-DA67)/ABS(DA67),0)</f>
        <v>-0.61538461538461542</v>
      </c>
      <c r="DC67" s="114">
        <f>IFERROR(DB67,0)</f>
        <v>-0.61538461538461542</v>
      </c>
      <c r="DD67" s="71"/>
    </row>
    <row r="68" spans="1:108" ht="13.15" customHeight="1" outlineLevel="1">
      <c r="A68" s="70"/>
      <c r="B68" s="57" t="s">
        <v>116</v>
      </c>
      <c r="C68" s="59">
        <f>IFERROR(VLOOKUP($B68,'BDGT McAfee'!$AZ$6:$BD$190,4,0),0)</f>
        <v>134.97120000000001</v>
      </c>
      <c r="D68" s="59">
        <f t="shared" si="148"/>
        <v>4.3539096774193551</v>
      </c>
      <c r="E68" s="56">
        <f>IFERROR(VLOOKUP($B68,'Trans Nomenclatura'!$A$4:$W$180,19,0),0)</f>
        <v>7</v>
      </c>
      <c r="F68" s="59">
        <f t="shared" si="149"/>
        <v>2.6460903225806449</v>
      </c>
      <c r="G68" s="65">
        <f t="shared" si="150"/>
        <v>1.607750394158161</v>
      </c>
      <c r="H68" s="71"/>
      <c r="K68" s="70"/>
      <c r="L68" s="57" t="s">
        <v>116</v>
      </c>
      <c r="M68" s="400">
        <f>IFERROR(VLOOKUP($B68,'BDGT Polizze MTD'!$A$3:$AG$175,Interprete_Date!$B$8,0),0)</f>
        <v>1281.5266310320601</v>
      </c>
      <c r="N68" s="400"/>
      <c r="O68" s="400">
        <f>IFERROR(VLOOKUP($B68,'Trans Nomenclatura'!$A$4:$W$180,11,0),0)</f>
        <v>1039.2389830972049</v>
      </c>
      <c r="P68" s="400">
        <f t="shared" si="171"/>
        <v>-242.28764793485516</v>
      </c>
      <c r="Q68" s="65">
        <f t="shared" si="172"/>
        <v>0.8109382652940017</v>
      </c>
      <c r="R68" s="71"/>
      <c r="T68" s="70"/>
      <c r="U68" s="57" t="s">
        <v>116</v>
      </c>
      <c r="V68" s="59">
        <f>IFERROR(VLOOKUP($B68,'BDGT Office'!$C$3:$F$180,3,0),0)</f>
        <v>33.6</v>
      </c>
      <c r="W68" s="112">
        <f t="shared" si="152"/>
        <v>1.0838709677419356</v>
      </c>
      <c r="X68" s="56">
        <f>IFERROR(VLOOKUP($B68,'Trans Nomenclatura'!$A$4:$W$180,18,0),0)</f>
        <v>2</v>
      </c>
      <c r="Y68" s="59">
        <f t="shared" si="173"/>
        <v>0.91612903225806441</v>
      </c>
      <c r="Z68" s="65">
        <f t="shared" si="174"/>
        <v>1.8452380952380951</v>
      </c>
      <c r="AA68" s="71"/>
      <c r="AC68" s="70"/>
      <c r="AD68" s="57" t="s">
        <v>116</v>
      </c>
      <c r="AE68" s="59">
        <f>($AM68*Kerb_BRIEFING!$Z$5)/17.23</f>
        <v>12.453885371778259</v>
      </c>
      <c r="AF68" s="56">
        <f>IFERROR(VLOOKUP($AD68,'Trans Nomenclatura'!$A$1:$Y$200,17,0),0)</f>
        <v>6</v>
      </c>
      <c r="AG68" s="190">
        <f t="shared" si="175"/>
        <v>-6.4538853717782594</v>
      </c>
      <c r="AH68" s="65">
        <f t="shared" si="176"/>
        <v>0.48177735870257771</v>
      </c>
      <c r="AI68" s="59">
        <f>IFERROR(_xlfn.NUMBERVALUE(VLOOKUP($AD68,'Trans Nomenclatura'!$A$1:$Y$200,14,0)),0)</f>
        <v>1</v>
      </c>
      <c r="AJ68" s="59">
        <f>IFERROR(_xlfn.NUMBERVALUE(VLOOKUP($AD68,'Trans Nomenclatura'!$A$1:$Y$200,16,0)),0)</f>
        <v>1</v>
      </c>
      <c r="AK68" s="59">
        <f>IFERROR(_xlfn.NUMBERVALUE(VLOOKUP($AD68,'Trans Nomenclatura'!$A$1:$Y$200,15,0)),0)</f>
        <v>2</v>
      </c>
      <c r="AL68" s="59">
        <f>IFERROR(_xlfn.NUMBERVALUE(VLOOKUP($AD68,'Trans Nomenclatura'!$A$1:$Y$200,20,0)),0)</f>
        <v>0</v>
      </c>
      <c r="AM68" s="400">
        <f>IFERROR(VLOOKUP($B68,'BDGT MW Services MTD'!$A$3:$AF$174,Interprete_Date!$B$8,0),0)</f>
        <v>330.12376147036832</v>
      </c>
      <c r="AN68" s="400">
        <f>IFERROR(VLOOKUP($B68,'Trans Nomenclatura'!$A$4:$W$180,13,0),0)</f>
        <v>200.86</v>
      </c>
      <c r="AO68" s="400">
        <f t="shared" si="177"/>
        <v>-129.26376147036831</v>
      </c>
      <c r="AP68" s="65">
        <f t="shared" si="178"/>
        <v>0.60843848108773313</v>
      </c>
      <c r="AQ68" s="71"/>
      <c r="AS68" s="70"/>
      <c r="AT68" s="57" t="s">
        <v>116</v>
      </c>
      <c r="AU68" s="399">
        <f>IFERROR(VLOOKUP($B68,'FCST Sales'!$A$3:$AF$180,Interprete_Date!$B$8,0),0)</f>
        <v>33470.03653159659</v>
      </c>
      <c r="AV68" s="400">
        <f>IFERROR(VLOOKUP($B68,'Trans Nomenclatura'!$A$4:$Y$200,3,0),0)</f>
        <v>22901.680000000011</v>
      </c>
      <c r="AW68" s="400">
        <f t="shared" si="179"/>
        <v>-10568.356531596579</v>
      </c>
      <c r="AX68" s="131" t="e">
        <f t="shared" si="180"/>
        <v>#VALUE!</v>
      </c>
      <c r="AY68" s="65">
        <f t="shared" si="181"/>
        <v>0.68424424868434863</v>
      </c>
      <c r="AZ68" s="400">
        <f>IFERROR(VLOOKUP($B68,'Trans Nomenclatura'!$A$4:$Y$200,4,0),0)</f>
        <v>17940.549999999981</v>
      </c>
      <c r="BA68" s="400">
        <f>IFERROR(VLOOKUP($B68,'Trans Nomenclatura'!$A$4:$Y$200,3,0),0)</f>
        <v>22901.680000000011</v>
      </c>
      <c r="BB68" s="400">
        <f t="shared" si="182"/>
        <v>4961.1300000000301</v>
      </c>
      <c r="BC68" s="131">
        <f t="shared" si="183"/>
        <v>0.27653165594143075</v>
      </c>
      <c r="BD68" s="114">
        <f t="shared" si="162"/>
        <v>0.27653165594143075</v>
      </c>
      <c r="BE68" s="71"/>
      <c r="BG68" s="70"/>
      <c r="BH68" s="57" t="s">
        <v>116</v>
      </c>
      <c r="BI68" s="261">
        <f>IFERROR(VLOOKUP($B68,'Trans Nomenclatura'!$A$4:$Y$200,7,0),0)</f>
        <v>998</v>
      </c>
      <c r="BJ68" s="261">
        <f>IFERROR(VLOOKUP($B68,'Trans Nomenclatura'!$A$4:$Y$200,6,0),0)</f>
        <v>759</v>
      </c>
      <c r="BK68" s="116">
        <f t="shared" si="184"/>
        <v>-239</v>
      </c>
      <c r="BL68" s="131">
        <f t="shared" si="185"/>
        <v>-0.23947895791583165</v>
      </c>
      <c r="BM68" s="114">
        <f t="shared" si="165"/>
        <v>-0.23947895791583165</v>
      </c>
      <c r="BN68" s="71"/>
      <c r="BP68" s="70"/>
      <c r="BQ68" s="57" t="s">
        <v>116</v>
      </c>
      <c r="BR68" s="58">
        <f>IFERROR(VLOOKUP($B68,'Trans Nomenclatura'!$A$4:$Y$200,25,0),0)</f>
        <v>547.3900000000001</v>
      </c>
      <c r="BS68" s="131" t="e">
        <f>(#REF!-BR68)/ABS(BR68)</f>
        <v>#REF!</v>
      </c>
      <c r="BT68" s="114">
        <f t="shared" si="166"/>
        <v>2.3901739959688539E-2</v>
      </c>
      <c r="BU68" s="71"/>
      <c r="BW68" s="155">
        <f t="shared" si="167"/>
        <v>2026.5160170395495</v>
      </c>
      <c r="BX68" s="156">
        <f t="shared" si="168"/>
        <v>8.8487657544754295E-2</v>
      </c>
      <c r="BZ68" s="70"/>
      <c r="CA68" s="57" t="s">
        <v>116</v>
      </c>
      <c r="CB68" s="190">
        <f t="shared" si="186"/>
        <v>13.18459514469196</v>
      </c>
      <c r="CC68" s="400">
        <f>IFERROR(VLOOKUP(CA68,'FCST Sales'!$A$3:$AG$180,Interprete_Date!$B$8,0),0)</f>
        <v>33470.03653159659</v>
      </c>
      <c r="CD68" s="400">
        <f t="shared" si="187"/>
        <v>234.29025572117612</v>
      </c>
      <c r="CE68" s="190">
        <f t="shared" si="188"/>
        <v>13.18459514469196</v>
      </c>
      <c r="CF68" s="190">
        <f>IFERROR(VLOOKUP($B68,U300_ACT!$B$2:$C$180,2,0),0)</f>
        <v>4</v>
      </c>
      <c r="CG68" s="190">
        <f t="shared" si="189"/>
        <v>-9.1845951446919596</v>
      </c>
      <c r="CH68" s="65">
        <f t="shared" si="190"/>
        <v>0.30338436304662542</v>
      </c>
      <c r="CI68" s="71"/>
      <c r="CK68" s="70"/>
      <c r="CL68" s="57" t="s">
        <v>116</v>
      </c>
      <c r="CM68" s="400">
        <f>IFERROR(VLOOKUP($CL68,TRASFDATI_ACT!$B$2:$E$200,2,0),0)</f>
        <v>82.1</v>
      </c>
      <c r="CN68" s="400">
        <f>IFERROR(VLOOKUP($B68,Smartphone_Sales!$B$2:$D$200,2,0),0)</f>
        <v>4838.28</v>
      </c>
      <c r="CO68" s="190">
        <f>IFERROR(VLOOKUP($B68,Smartphone_Sales!$B$2:$D$200,3,0),0)</f>
        <v>17</v>
      </c>
      <c r="CP68" s="278">
        <f t="shared" si="191"/>
        <v>1.6968840166340104E-2</v>
      </c>
      <c r="CQ68" s="65">
        <f t="shared" si="192"/>
        <v>1.6968840166340104E-2</v>
      </c>
      <c r="CR68" s="71"/>
      <c r="CT68" s="70"/>
      <c r="CU68" s="57" t="s">
        <v>116</v>
      </c>
      <c r="CV68" s="400">
        <f>IFERROR(VLOOKUP($CU68,iphone_ACT!$B$2:$F$180,2,0),0)</f>
        <v>1785.24</v>
      </c>
      <c r="CW68" s="400">
        <f>IFERROR(VLOOKUP($CU68,iphone_ACT!$B$2:$F$180,3,0),0)</f>
        <v>6614.74</v>
      </c>
      <c r="CX68" s="342">
        <f t="shared" si="193"/>
        <v>-0.73011184113056604</v>
      </c>
      <c r="CY68" s="114">
        <f t="shared" si="194"/>
        <v>-0.73011184113056604</v>
      </c>
      <c r="CZ68" s="190">
        <f>IFERROR(VLOOKUP($CU68,iphone_ACT!$B$2:$F$180,4,0),0)</f>
        <v>2</v>
      </c>
      <c r="DA68" s="190">
        <f>IFERROR(VLOOKUP($CU68,iphone_ACT!$B$2:$F$180,5,0),0)</f>
        <v>10</v>
      </c>
      <c r="DB68" s="342">
        <f t="shared" si="195"/>
        <v>-0.8</v>
      </c>
      <c r="DC68" s="114">
        <f t="shared" si="196"/>
        <v>-0.8</v>
      </c>
      <c r="DD68" s="71"/>
    </row>
    <row r="69" spans="1:108" ht="13.15" customHeight="1" outlineLevel="1">
      <c r="A69" s="70"/>
      <c r="B69" s="57" t="s">
        <v>117</v>
      </c>
      <c r="C69" s="59">
        <f>IFERROR(VLOOKUP($B69,'BDGT McAfee'!$AZ$6:$BD$190,4,0),0)</f>
        <v>38.625</v>
      </c>
      <c r="D69" s="59">
        <f t="shared" si="148"/>
        <v>1.2459677419354838</v>
      </c>
      <c r="E69" s="56">
        <f>IFERROR(VLOOKUP($B69,'Trans Nomenclatura'!$A$4:$W$180,19,0),0)</f>
        <v>0</v>
      </c>
      <c r="F69" s="59">
        <f t="shared" si="149"/>
        <v>-1.2459677419354838</v>
      </c>
      <c r="G69" s="65">
        <f t="shared" si="150"/>
        <v>0</v>
      </c>
      <c r="H69" s="71"/>
      <c r="K69" s="70"/>
      <c r="L69" s="57" t="s">
        <v>117</v>
      </c>
      <c r="M69" s="400">
        <f>IFERROR(VLOOKUP($B69,'BDGT Polizze MTD'!$A$3:$AG$175,Interprete_Date!$B$8,0),0)</f>
        <v>531.91100309060357</v>
      </c>
      <c r="N69" s="400"/>
      <c r="O69" s="400">
        <f>IFERROR(VLOOKUP($B69,'Trans Nomenclatura'!$A$4:$W$180,11,0),0)</f>
        <v>769.05762474226799</v>
      </c>
      <c r="P69" s="400">
        <f t="shared" si="171"/>
        <v>237.14662165166442</v>
      </c>
      <c r="Q69" s="65">
        <f t="shared" ref="Q69" si="202">IFERROR(O69/M69,0)</f>
        <v>1.4458389096554745</v>
      </c>
      <c r="R69" s="71"/>
      <c r="T69" s="70"/>
      <c r="U69" s="57" t="s">
        <v>117</v>
      </c>
      <c r="V69" s="59">
        <f>IFERROR(VLOOKUP($B69,'BDGT Office'!$C$3:$F$180,3,0),0)</f>
        <v>8.4</v>
      </c>
      <c r="W69" s="112">
        <f t="shared" si="152"/>
        <v>0.2709677419354839</v>
      </c>
      <c r="X69" s="56">
        <f>IFERROR(VLOOKUP($B69,'Trans Nomenclatura'!$A$4:$W$180,18,0),0)</f>
        <v>0</v>
      </c>
      <c r="Y69" s="59">
        <f t="shared" si="173"/>
        <v>-0.2709677419354839</v>
      </c>
      <c r="Z69" s="65">
        <f t="shared" si="174"/>
        <v>0</v>
      </c>
      <c r="AA69" s="71"/>
      <c r="AC69" s="70"/>
      <c r="AD69" s="57" t="s">
        <v>117</v>
      </c>
      <c r="AE69" s="59">
        <f>($AM69*Kerb_BRIEFING!$Z$5)/17.23</f>
        <v>6.6920182075557424</v>
      </c>
      <c r="AF69" s="56">
        <f>IFERROR(VLOOKUP($AD69,'Trans Nomenclatura'!$A$1:$Y$200,17,0),0)</f>
        <v>7</v>
      </c>
      <c r="AG69" s="190">
        <f t="shared" si="175"/>
        <v>0.30798179244425761</v>
      </c>
      <c r="AH69" s="65">
        <f t="shared" si="176"/>
        <v>1.0460222585910668</v>
      </c>
      <c r="AI69" s="59">
        <f>IFERROR(_xlfn.NUMBERVALUE(VLOOKUP($AD69,'Trans Nomenclatura'!$A$1:$Y$200,14,0)),0)</f>
        <v>0</v>
      </c>
      <c r="AJ69" s="59">
        <f>IFERROR(_xlfn.NUMBERVALUE(VLOOKUP($AD69,'Trans Nomenclatura'!$A$1:$Y$200,16,0)),0)</f>
        <v>2</v>
      </c>
      <c r="AK69" s="59">
        <f>IFERROR(_xlfn.NUMBERVALUE(VLOOKUP($AD69,'Trans Nomenclatura'!$A$1:$Y$200,15,0)),0)</f>
        <v>3</v>
      </c>
      <c r="AL69" s="59">
        <f>IFERROR(_xlfn.NUMBERVALUE(VLOOKUP($AD69,'Trans Nomenclatura'!$A$1:$Y$200,20,0)),0)</f>
        <v>0</v>
      </c>
      <c r="AM69" s="400">
        <f>IFERROR(VLOOKUP($B69,'BDGT MW Services MTD'!$A$3:$AF$174,Interprete_Date!$B$8,0),0)</f>
        <v>177.38995956336223</v>
      </c>
      <c r="AN69" s="400">
        <f>IFERROR(VLOOKUP($B69,'Trans Nomenclatura'!$A$4:$W$180,13,0),0)</f>
        <v>168.3</v>
      </c>
      <c r="AO69" s="400">
        <f t="shared" si="177"/>
        <v>-9.0899595633622141</v>
      </c>
      <c r="AP69" s="65">
        <f t="shared" si="178"/>
        <v>0.94875719242657952</v>
      </c>
      <c r="AQ69" s="71"/>
      <c r="AS69" s="70"/>
      <c r="AT69" s="57" t="s">
        <v>117</v>
      </c>
      <c r="AU69" s="399">
        <f>IFERROR(VLOOKUP($B69,'FCST Sales'!$A$3:$AF$180,Interprete_Date!$B$8,0),0)</f>
        <v>17349.348412459964</v>
      </c>
      <c r="AV69" s="400">
        <f>IFERROR(VLOOKUP($B69,'Trans Nomenclatura'!$A$4:$Y$200,3,0),0)</f>
        <v>13915.31000000001</v>
      </c>
      <c r="AW69" s="400">
        <f t="shared" si="179"/>
        <v>-3434.0384124599532</v>
      </c>
      <c r="AX69" s="131" t="e">
        <f t="shared" si="180"/>
        <v>#VALUE!</v>
      </c>
      <c r="AY69" s="65">
        <f t="shared" si="181"/>
        <v>0.802065280446285</v>
      </c>
      <c r="AZ69" s="400">
        <f>IFERROR(VLOOKUP($B69,'Trans Nomenclatura'!$A$4:$Y$200,4,0),0)</f>
        <v>0</v>
      </c>
      <c r="BA69" s="400">
        <f>IFERROR(VLOOKUP($B69,'Trans Nomenclatura'!$A$4:$Y$200,3,0),0)</f>
        <v>13915.31000000001</v>
      </c>
      <c r="BB69" s="400">
        <f t="shared" si="182"/>
        <v>13915.31000000001</v>
      </c>
      <c r="BC69" s="131" t="e">
        <f t="shared" si="183"/>
        <v>#DIV/0!</v>
      </c>
      <c r="BD69" s="114">
        <f t="shared" si="162"/>
        <v>0</v>
      </c>
      <c r="BE69" s="71"/>
      <c r="BG69" s="70"/>
      <c r="BH69" s="57" t="s">
        <v>117</v>
      </c>
      <c r="BI69" s="261">
        <f>IFERROR(VLOOKUP($B69,'Trans Nomenclatura'!$A$4:$Y$200,7,0),0)</f>
        <v>0</v>
      </c>
      <c r="BJ69" s="261">
        <f>IFERROR(VLOOKUP($B69,'Trans Nomenclatura'!$A$4:$Y$200,6,0),0)</f>
        <v>589</v>
      </c>
      <c r="BK69" s="116">
        <f t="shared" si="184"/>
        <v>589</v>
      </c>
      <c r="BL69" s="131" t="e">
        <f t="shared" si="185"/>
        <v>#DIV/0!</v>
      </c>
      <c r="BM69" s="114">
        <f t="shared" si="165"/>
        <v>0</v>
      </c>
      <c r="BN69" s="71"/>
      <c r="BP69" s="70"/>
      <c r="BQ69" s="57" t="s">
        <v>117</v>
      </c>
      <c r="BR69" s="58">
        <f>IFERROR(VLOOKUP($B69,'Trans Nomenclatura'!$A$4:$Y$200,25,0),0)</f>
        <v>726.71000000000026</v>
      </c>
      <c r="BS69" s="131" t="e">
        <f>(#REF!-BR69)/ABS(BR69)</f>
        <v>#REF!</v>
      </c>
      <c r="BT69" s="114">
        <f t="shared" si="166"/>
        <v>5.2223773670870409E-2</v>
      </c>
      <c r="BU69" s="71"/>
      <c r="BW69" s="155">
        <f t="shared" si="167"/>
        <v>1499.6623682474226</v>
      </c>
      <c r="BX69" s="156">
        <f t="shared" si="168"/>
        <v>0.10777067620106354</v>
      </c>
      <c r="BZ69" s="70"/>
      <c r="CA69" s="57" t="s">
        <v>117</v>
      </c>
      <c r="CB69" s="190">
        <f t="shared" si="186"/>
        <v>6.8342959418806837</v>
      </c>
      <c r="CC69" s="400">
        <f>IFERROR(VLOOKUP(CA69,'FCST Sales'!$A$3:$AG$180,Interprete_Date!$B$8,0),0)</f>
        <v>17349.348412459964</v>
      </c>
      <c r="CD69" s="400">
        <f t="shared" si="187"/>
        <v>121.44543888721975</v>
      </c>
      <c r="CE69" s="190">
        <f t="shared" si="188"/>
        <v>6.8342959418806837</v>
      </c>
      <c r="CF69" s="190">
        <f>IFERROR(VLOOKUP($B69,U300_ACT!$B$2:$C$180,2,0),0)</f>
        <v>0</v>
      </c>
      <c r="CG69" s="190">
        <f t="shared" si="189"/>
        <v>-6.8342959418806837</v>
      </c>
      <c r="CH69" s="65">
        <f t="shared" si="190"/>
        <v>0</v>
      </c>
      <c r="CI69" s="71"/>
      <c r="CK69" s="70"/>
      <c r="CL69" s="57" t="s">
        <v>117</v>
      </c>
      <c r="CM69" s="400">
        <f>IFERROR(VLOOKUP($CL69,TRASFDATI_ACT!$B$2:$E$200,2,0),0)</f>
        <v>97.05</v>
      </c>
      <c r="CN69" s="400">
        <f>IFERROR(VLOOKUP($B69,Smartphone_Sales!$B$2:$D$200,2,0),0)</f>
        <v>6797.37</v>
      </c>
      <c r="CO69" s="190">
        <f>IFERROR(VLOOKUP($B69,Smartphone_Sales!$B$2:$D$200,3,0),0)</f>
        <v>21</v>
      </c>
      <c r="CP69" s="278">
        <f t="shared" ref="CP69" si="203">IFERROR(CM69/CN69,0)</f>
        <v>1.4277580887902232E-2</v>
      </c>
      <c r="CQ69" s="65">
        <f t="shared" si="192"/>
        <v>1.4277580887902232E-2</v>
      </c>
      <c r="CR69" s="71"/>
      <c r="CT69" s="70"/>
      <c r="CU69" s="57" t="s">
        <v>117</v>
      </c>
      <c r="CV69" s="400">
        <f>IFERROR(VLOOKUP($CU69,iphone_ACT!$B$2:$F$180,2,0),0)</f>
        <v>2783.6</v>
      </c>
      <c r="CW69" s="400">
        <f>IFERROR(VLOOKUP($CU69,iphone_ACT!$B$2:$F$180,3,0),0)</f>
        <v>0</v>
      </c>
      <c r="CX69" s="342">
        <f t="shared" ref="CX69" si="204">IFERROR((CV69-CW69)/ABS(CW69),0)</f>
        <v>0</v>
      </c>
      <c r="CY69" s="114">
        <f t="shared" ref="CY69" si="205">IFERROR(CX69,0)</f>
        <v>0</v>
      </c>
      <c r="CZ69" s="190">
        <f>IFERROR(VLOOKUP($CU69,iphone_ACT!$B$2:$F$180,4,0),0)</f>
        <v>4</v>
      </c>
      <c r="DA69" s="190">
        <f>IFERROR(VLOOKUP($CU69,iphone_ACT!$B$2:$F$180,5,0),0)</f>
        <v>0</v>
      </c>
      <c r="DB69" s="342">
        <f t="shared" ref="DB69" si="206">IFERROR((CZ69-DA69)/ABS(DA69),0)</f>
        <v>0</v>
      </c>
      <c r="DC69" s="114">
        <f t="shared" ref="DC69" si="207">IFERROR(DB69,0)</f>
        <v>0</v>
      </c>
      <c r="DD69" s="71"/>
    </row>
    <row r="70" spans="1:108" ht="13.15" customHeight="1" outlineLevel="1">
      <c r="A70" s="70"/>
      <c r="B70" s="57" t="s">
        <v>135</v>
      </c>
      <c r="C70" s="59">
        <f>IFERROR(VLOOKUP($B70,'BDGT McAfee'!$AZ$6:$BD$190,4,0),0)</f>
        <v>240.58616400000002</v>
      </c>
      <c r="D70" s="59">
        <f t="shared" si="148"/>
        <v>7.7608440000000005</v>
      </c>
      <c r="E70" s="56">
        <f>IFERROR(VLOOKUP($B70,'Trans Nomenclatura'!$A$4:$W$180,19,0),0)</f>
        <v>8</v>
      </c>
      <c r="F70" s="59">
        <f t="shared" si="149"/>
        <v>0.23915599999999948</v>
      </c>
      <c r="G70" s="65">
        <f t="shared" si="150"/>
        <v>1.0308157205582278</v>
      </c>
      <c r="H70" s="71"/>
      <c r="K70" s="70"/>
      <c r="L70" s="57" t="s">
        <v>135</v>
      </c>
      <c r="M70" s="400">
        <f>IFERROR(VLOOKUP($B70,'BDGT Polizze MTD'!$A$3:$AG$175,Interprete_Date!$B$8,0),0)</f>
        <v>1926.3937825273431</v>
      </c>
      <c r="N70" s="400"/>
      <c r="O70" s="400">
        <f>IFERROR(VLOOKUP($B70,'Trans Nomenclatura'!$A$4:$W$180,11,0),0)</f>
        <v>1100.563045590638</v>
      </c>
      <c r="P70" s="400">
        <f t="shared" si="171"/>
        <v>-825.83073693670508</v>
      </c>
      <c r="Q70" s="65">
        <f t="shared" si="172"/>
        <v>0.5713074115857808</v>
      </c>
      <c r="R70" s="71"/>
      <c r="T70" s="70"/>
      <c r="U70" s="57" t="s">
        <v>135</v>
      </c>
      <c r="V70" s="59">
        <f>IFERROR(VLOOKUP($B70,'BDGT Office'!$C$3:$F$180,3,0),0)</f>
        <v>57.6</v>
      </c>
      <c r="W70" s="112">
        <f t="shared" si="152"/>
        <v>1.8580645161290323</v>
      </c>
      <c r="X70" s="56">
        <f>IFERROR(VLOOKUP($B70,'Trans Nomenclatura'!$A$4:$W$180,18,0),0)</f>
        <v>1</v>
      </c>
      <c r="Y70" s="59">
        <f t="shared" si="173"/>
        <v>-0.85806451612903234</v>
      </c>
      <c r="Z70" s="65">
        <f t="shared" si="174"/>
        <v>0.53819444444444442</v>
      </c>
      <c r="AA70" s="71"/>
      <c r="AC70" s="70"/>
      <c r="AD70" s="57" t="s">
        <v>135</v>
      </c>
      <c r="AE70" s="59">
        <f>($AM70*Kerb_BRIEFING!$Z$5)/17.23</f>
        <v>21.890090080734065</v>
      </c>
      <c r="AF70" s="56">
        <f>IFERROR(VLOOKUP($AD70,'Trans Nomenclatura'!$A$1:$Y$200,17,0),0)</f>
        <v>16</v>
      </c>
      <c r="AG70" s="190">
        <f t="shared" si="175"/>
        <v>-5.8900900807340655</v>
      </c>
      <c r="AH70" s="65">
        <f t="shared" si="176"/>
        <v>0.73092435622647078</v>
      </c>
      <c r="AI70" s="59">
        <f>IFERROR(_xlfn.NUMBERVALUE(VLOOKUP($AD70,'Trans Nomenclatura'!$A$1:$Y$200,14,0)),0)</f>
        <v>0</v>
      </c>
      <c r="AJ70" s="59">
        <f>IFERROR(_xlfn.NUMBERVALUE(VLOOKUP($AD70,'Trans Nomenclatura'!$A$1:$Y$200,16,0)),0)</f>
        <v>1</v>
      </c>
      <c r="AK70" s="59">
        <f>IFERROR(_xlfn.NUMBERVALUE(VLOOKUP($AD70,'Trans Nomenclatura'!$A$1:$Y$200,15,0)),0)</f>
        <v>2</v>
      </c>
      <c r="AL70" s="59">
        <f>IFERROR(_xlfn.NUMBERVALUE(VLOOKUP($AD70,'Trans Nomenclatura'!$A$1:$Y$200,20,0)),0)</f>
        <v>1</v>
      </c>
      <c r="AM70" s="400">
        <f>IFERROR(VLOOKUP($B70,'BDGT MW Services MTD'!$A$3:$AF$174,Interprete_Date!$B$8,0),0)</f>
        <v>580.25577244776605</v>
      </c>
      <c r="AN70" s="400">
        <f>IFERROR(VLOOKUP($B70,'Trans Nomenclatura'!$A$4:$W$180,13,0),0)</f>
        <v>401.85999999999979</v>
      </c>
      <c r="AO70" s="400">
        <f t="shared" si="177"/>
        <v>-178.39577244776626</v>
      </c>
      <c r="AP70" s="65">
        <f t="shared" si="178"/>
        <v>0.69255666049608278</v>
      </c>
      <c r="AQ70" s="71"/>
      <c r="AS70" s="70"/>
      <c r="AT70" s="57" t="s">
        <v>135</v>
      </c>
      <c r="AU70" s="399">
        <f>IFERROR(VLOOKUP($B70,'FCST Sales'!$A$3:$AF$180,Interprete_Date!$B$8,0),0)</f>
        <v>54681.416914964102</v>
      </c>
      <c r="AV70" s="400">
        <f>IFERROR(VLOOKUP($B70,'Trans Nomenclatura'!$A$4:$Y$200,3,0),0)</f>
        <v>38003.910000000018</v>
      </c>
      <c r="AW70" s="400">
        <f t="shared" si="179"/>
        <v>-16677.506914964084</v>
      </c>
      <c r="AX70" s="131" t="e">
        <f t="shared" si="180"/>
        <v>#VALUE!</v>
      </c>
      <c r="AY70" s="65">
        <f t="shared" si="181"/>
        <v>0.69500594798230031</v>
      </c>
      <c r="AZ70" s="400">
        <f>IFERROR(VLOOKUP($B70,'Trans Nomenclatura'!$A$4:$Y$200,4,0),0)</f>
        <v>33072.579999999987</v>
      </c>
      <c r="BA70" s="400">
        <f>IFERROR(VLOOKUP($B70,'Trans Nomenclatura'!$A$4:$Y$200,3,0),0)</f>
        <v>38003.910000000018</v>
      </c>
      <c r="BB70" s="400">
        <f t="shared" si="182"/>
        <v>4931.3300000000309</v>
      </c>
      <c r="BC70" s="131">
        <f t="shared" si="183"/>
        <v>0.14910629893404242</v>
      </c>
      <c r="BD70" s="114">
        <f t="shared" si="162"/>
        <v>0.14910629893404242</v>
      </c>
      <c r="BE70" s="71"/>
      <c r="BG70" s="70"/>
      <c r="BH70" s="57" t="s">
        <v>135</v>
      </c>
      <c r="BI70" s="261">
        <f>IFERROR(VLOOKUP($B70,'Trans Nomenclatura'!$A$4:$Y$200,7,0),0)</f>
        <v>991</v>
      </c>
      <c r="BJ70" s="261">
        <f>IFERROR(VLOOKUP($B70,'Trans Nomenclatura'!$A$4:$Y$200,6,0),0)</f>
        <v>1269</v>
      </c>
      <c r="BK70" s="116">
        <f t="shared" si="184"/>
        <v>278</v>
      </c>
      <c r="BL70" s="131">
        <f t="shared" si="185"/>
        <v>0.28052472250252269</v>
      </c>
      <c r="BM70" s="114">
        <f t="shared" si="165"/>
        <v>0.28052472250252269</v>
      </c>
      <c r="BN70" s="71"/>
      <c r="BP70" s="70"/>
      <c r="BQ70" s="57" t="s">
        <v>135</v>
      </c>
      <c r="BR70" s="58">
        <f>IFERROR(VLOOKUP($B70,'Trans Nomenclatura'!$A$4:$Y$200,25,0),0)</f>
        <v>1665.04</v>
      </c>
      <c r="BS70" s="131" t="e">
        <f>(#REF!-BR70)/ABS(BR70)</f>
        <v>#REF!</v>
      </c>
      <c r="BT70" s="114">
        <f t="shared" si="166"/>
        <v>4.3812334046680966E-2</v>
      </c>
      <c r="BU70" s="71"/>
      <c r="BW70" s="155">
        <f t="shared" si="167"/>
        <v>2146.0979389017439</v>
      </c>
      <c r="BX70" s="156">
        <f t="shared" si="168"/>
        <v>5.6470451037846973E-2</v>
      </c>
      <c r="BZ70" s="70"/>
      <c r="CA70" s="57" t="s">
        <v>135</v>
      </c>
      <c r="CB70" s="190">
        <f t="shared" si="186"/>
        <v>21.540231761662845</v>
      </c>
      <c r="CC70" s="400">
        <f>IFERROR(VLOOKUP(CA70,'FCST Sales'!$A$3:$AG$180,Interprete_Date!$B$8,0),0)</f>
        <v>54681.416914964102</v>
      </c>
      <c r="CD70" s="400">
        <f t="shared" si="187"/>
        <v>382.76991840474875</v>
      </c>
      <c r="CE70" s="190">
        <f t="shared" si="188"/>
        <v>21.540231761662845</v>
      </c>
      <c r="CF70" s="190">
        <f>IFERROR(VLOOKUP($B70,U300_ACT!$B$2:$C$180,2,0),0)</f>
        <v>0</v>
      </c>
      <c r="CG70" s="190">
        <f t="shared" si="189"/>
        <v>-21.540231761662845</v>
      </c>
      <c r="CH70" s="65">
        <f t="shared" si="190"/>
        <v>0</v>
      </c>
      <c r="CI70" s="71"/>
      <c r="CK70" s="70"/>
      <c r="CL70" s="57" t="s">
        <v>135</v>
      </c>
      <c r="CM70" s="400">
        <f>IFERROR(VLOOKUP($CL70,TRASFDATI_ACT!$B$2:$E$200,2,0),0)</f>
        <v>46.24</v>
      </c>
      <c r="CN70" s="400">
        <f>IFERROR(VLOOKUP($B70,Smartphone_Sales!$B$2:$D$200,2,0),0)</f>
        <v>23309.56</v>
      </c>
      <c r="CO70" s="190">
        <f>IFERROR(VLOOKUP($B70,Smartphone_Sales!$B$2:$D$200,3,0),0)</f>
        <v>57</v>
      </c>
      <c r="CP70" s="278">
        <f t="shared" si="191"/>
        <v>1.9837354287253815E-3</v>
      </c>
      <c r="CQ70" s="65">
        <f t="shared" si="192"/>
        <v>1.9837354287253815E-3</v>
      </c>
      <c r="CR70" s="71"/>
      <c r="CT70" s="70"/>
      <c r="CU70" s="57" t="s">
        <v>135</v>
      </c>
      <c r="CV70" s="400">
        <f>IFERROR(VLOOKUP($CU70,iphone_ACT!$B$2:$F$180,2,0),0)</f>
        <v>10114.709999999999</v>
      </c>
      <c r="CW70" s="400">
        <f>IFERROR(VLOOKUP($CU70,iphone_ACT!$B$2:$F$180,3,0),0)</f>
        <v>12396.71</v>
      </c>
      <c r="CX70" s="342">
        <f t="shared" si="193"/>
        <v>-0.18408109893673402</v>
      </c>
      <c r="CY70" s="114">
        <f t="shared" si="194"/>
        <v>-0.18408109893673402</v>
      </c>
      <c r="CZ70" s="190">
        <f>IFERROR(VLOOKUP($CU70,iphone_ACT!$B$2:$F$180,4,0),0)</f>
        <v>13</v>
      </c>
      <c r="DA70" s="190">
        <f>IFERROR(VLOOKUP($CU70,iphone_ACT!$B$2:$F$180,5,0),0)</f>
        <v>16</v>
      </c>
      <c r="DB70" s="342">
        <f t="shared" si="195"/>
        <v>-0.1875</v>
      </c>
      <c r="DC70" s="114">
        <f t="shared" si="196"/>
        <v>-0.1875</v>
      </c>
      <c r="DD70" s="71"/>
    </row>
    <row r="71" spans="1:108" ht="13.15" customHeight="1" outlineLevel="1">
      <c r="A71" s="70"/>
      <c r="B71" s="57" t="s">
        <v>158</v>
      </c>
      <c r="C71" s="59">
        <f>IFERROR(VLOOKUP($B71,'BDGT McAfee'!$AZ$6:$BD$190,4,0),0)</f>
        <v>319.71303</v>
      </c>
      <c r="D71" s="59">
        <f t="shared" si="148"/>
        <v>10.313323548387096</v>
      </c>
      <c r="E71" s="56">
        <f>IFERROR(VLOOKUP($B71,'Trans Nomenclatura'!$A$4:$W$180,19,0),0)</f>
        <v>3</v>
      </c>
      <c r="F71" s="59">
        <f t="shared" si="149"/>
        <v>-7.3133235483870962</v>
      </c>
      <c r="G71" s="65">
        <f t="shared" si="150"/>
        <v>0.29088586098602237</v>
      </c>
      <c r="H71" s="71"/>
      <c r="K71" s="70"/>
      <c r="L71" s="57" t="s">
        <v>158</v>
      </c>
      <c r="M71" s="400">
        <f>IFERROR(VLOOKUP($B71,'BDGT Polizze MTD'!$A$3:$AG$175,Interprete_Date!$B$8,0),0)</f>
        <v>2406.741579460504</v>
      </c>
      <c r="N71" s="400"/>
      <c r="O71" s="400">
        <f>IFERROR(VLOOKUP($B71,'Trans Nomenclatura'!$A$4:$W$180,11,0),0)</f>
        <v>1154.1237443298969</v>
      </c>
      <c r="P71" s="400">
        <f t="shared" si="171"/>
        <v>-1252.6178351306071</v>
      </c>
      <c r="Q71" s="65">
        <f t="shared" si="172"/>
        <v>0.47953787568194406</v>
      </c>
      <c r="R71" s="71"/>
      <c r="T71" s="70"/>
      <c r="U71" s="57" t="s">
        <v>158</v>
      </c>
      <c r="V71" s="59">
        <f>IFERROR(VLOOKUP($B71,'BDGT Office'!$C$3:$F$180,3,0),0)</f>
        <v>60</v>
      </c>
      <c r="W71" s="112">
        <f t="shared" si="152"/>
        <v>1.935483870967742</v>
      </c>
      <c r="X71" s="56">
        <f>IFERROR(VLOOKUP($B71,'Trans Nomenclatura'!$A$4:$W$180,18,0),0)</f>
        <v>0</v>
      </c>
      <c r="Y71" s="59">
        <f t="shared" si="173"/>
        <v>-1.935483870967742</v>
      </c>
      <c r="Z71" s="65">
        <f t="shared" si="174"/>
        <v>0</v>
      </c>
      <c r="AA71" s="71"/>
      <c r="AC71" s="70"/>
      <c r="AD71" s="57" t="s">
        <v>158</v>
      </c>
      <c r="AE71" s="59">
        <f>($AM71*Kerb_BRIEFING!$Z$5)/17.23</f>
        <v>24.704442208284416</v>
      </c>
      <c r="AF71" s="56">
        <f>IFERROR(VLOOKUP($AD71,'Trans Nomenclatura'!$A$1:$Y$200,17,0),0)</f>
        <v>18</v>
      </c>
      <c r="AG71" s="190">
        <f t="shared" si="175"/>
        <v>-6.7044422082844157</v>
      </c>
      <c r="AH71" s="65">
        <f t="shared" si="176"/>
        <v>0.72861390061921172</v>
      </c>
      <c r="AI71" s="59">
        <f>IFERROR(_xlfn.NUMBERVALUE(VLOOKUP($AD71,'Trans Nomenclatura'!$A$1:$Y$200,14,0)),0)</f>
        <v>0</v>
      </c>
      <c r="AJ71" s="59">
        <f>IFERROR(_xlfn.NUMBERVALUE(VLOOKUP($AD71,'Trans Nomenclatura'!$A$1:$Y$200,16,0)),0)</f>
        <v>4</v>
      </c>
      <c r="AK71" s="59">
        <f>IFERROR(_xlfn.NUMBERVALUE(VLOOKUP($AD71,'Trans Nomenclatura'!$A$1:$Y$200,15,0)),0)</f>
        <v>8</v>
      </c>
      <c r="AL71" s="59">
        <f>IFERROR(_xlfn.NUMBERVALUE(VLOOKUP($AD71,'Trans Nomenclatura'!$A$1:$Y$200,20,0)),0)</f>
        <v>0</v>
      </c>
      <c r="AM71" s="400">
        <f>IFERROR(VLOOKUP($B71,'BDGT MW Services MTD'!$A$3:$AF$174,Interprete_Date!$B$8,0),0)</f>
        <v>654.85775269036992</v>
      </c>
      <c r="AN71" s="400">
        <f>IFERROR(VLOOKUP($B71,'Trans Nomenclatura'!$A$4:$W$180,13,0),0)</f>
        <v>465.78999999999962</v>
      </c>
      <c r="AO71" s="400">
        <f t="shared" si="177"/>
        <v>-189.0677526903703</v>
      </c>
      <c r="AP71" s="65">
        <f t="shared" si="178"/>
        <v>0.71128424163321258</v>
      </c>
      <c r="AQ71" s="71"/>
      <c r="AS71" s="70"/>
      <c r="AT71" s="57" t="s">
        <v>158</v>
      </c>
      <c r="AU71" s="399">
        <f>IFERROR(VLOOKUP($B71,'FCST Sales'!$A$3:$AF$180,Interprete_Date!$B$8,0),0)</f>
        <v>68610.6353631643</v>
      </c>
      <c r="AV71" s="400">
        <f>IFERROR(VLOOKUP($B71,'Trans Nomenclatura'!$A$4:$Y$200,3,0),0)</f>
        <v>36793.899999999972</v>
      </c>
      <c r="AW71" s="400">
        <f t="shared" si="179"/>
        <v>-31816.735363164327</v>
      </c>
      <c r="AX71" s="131" t="e">
        <f t="shared" si="180"/>
        <v>#VALUE!</v>
      </c>
      <c r="AY71" s="65">
        <f t="shared" si="181"/>
        <v>0.53627108691306324</v>
      </c>
      <c r="AZ71" s="400">
        <f>IFERROR(VLOOKUP($B71,'Trans Nomenclatura'!$A$4:$Y$200,4,0),0)</f>
        <v>43097.109999999957</v>
      </c>
      <c r="BA71" s="400">
        <f>IFERROR(VLOOKUP($B71,'Trans Nomenclatura'!$A$4:$Y$200,3,0),0)</f>
        <v>36793.899999999972</v>
      </c>
      <c r="BB71" s="400">
        <f t="shared" si="182"/>
        <v>-6303.2099999999846</v>
      </c>
      <c r="BC71" s="131">
        <f t="shared" si="183"/>
        <v>-0.14625597864914819</v>
      </c>
      <c r="BD71" s="114">
        <f t="shared" si="162"/>
        <v>-0.14625597864914819</v>
      </c>
      <c r="BE71" s="71"/>
      <c r="BG71" s="70"/>
      <c r="BH71" s="57" t="s">
        <v>158</v>
      </c>
      <c r="BI71" s="261">
        <f>IFERROR(VLOOKUP($B71,'Trans Nomenclatura'!$A$4:$Y$200,7,0),0)</f>
        <v>1803</v>
      </c>
      <c r="BJ71" s="261">
        <f>IFERROR(VLOOKUP($B71,'Trans Nomenclatura'!$A$4:$Y$200,6,0),0)</f>
        <v>2032</v>
      </c>
      <c r="BK71" s="116">
        <f t="shared" si="184"/>
        <v>229</v>
      </c>
      <c r="BL71" s="131">
        <f t="shared" si="185"/>
        <v>0.12701053799223516</v>
      </c>
      <c r="BM71" s="114">
        <f t="shared" si="165"/>
        <v>0.12701053799223516</v>
      </c>
      <c r="BN71" s="71"/>
      <c r="BP71" s="70"/>
      <c r="BQ71" s="57" t="s">
        <v>158</v>
      </c>
      <c r="BR71" s="58">
        <f>IFERROR(VLOOKUP($B71,'Trans Nomenclatura'!$A$4:$Y$200,25,0),0)</f>
        <v>1491.689999999998</v>
      </c>
      <c r="BS71" s="131" t="e">
        <f>(#REF!-BR71)/ABS(BR71)</f>
        <v>#REF!</v>
      </c>
      <c r="BT71" s="114">
        <f t="shared" si="166"/>
        <v>4.0541774587635429E-2</v>
      </c>
      <c r="BU71" s="71"/>
      <c r="BW71" s="155">
        <f t="shared" si="167"/>
        <v>2250.5413014432988</v>
      </c>
      <c r="BX71" s="156">
        <f t="shared" si="168"/>
        <v>6.1166152580816396E-2</v>
      </c>
      <c r="BZ71" s="70"/>
      <c r="CA71" s="57" t="s">
        <v>158</v>
      </c>
      <c r="CB71" s="190">
        <f t="shared" si="186"/>
        <v>27.027262101415314</v>
      </c>
      <c r="CC71" s="400">
        <f>IFERROR(VLOOKUP(CA71,'FCST Sales'!$A$3:$AG$180,Interprete_Date!$B$8,0),0)</f>
        <v>68610.6353631643</v>
      </c>
      <c r="CD71" s="400">
        <f t="shared" si="187"/>
        <v>480.27444754215009</v>
      </c>
      <c r="CE71" s="190">
        <f t="shared" si="188"/>
        <v>27.027262101415314</v>
      </c>
      <c r="CF71" s="190">
        <f>IFERROR(VLOOKUP($B71,U300_ACT!$B$2:$C$180,2,0),0)</f>
        <v>2</v>
      </c>
      <c r="CG71" s="190">
        <f t="shared" si="189"/>
        <v>-25.027262101415314</v>
      </c>
      <c r="CH71" s="65">
        <f t="shared" si="190"/>
        <v>7.3999356371922995E-2</v>
      </c>
      <c r="CI71" s="71"/>
      <c r="CK71" s="70"/>
      <c r="CL71" s="57" t="s">
        <v>158</v>
      </c>
      <c r="CM71" s="400">
        <f>IFERROR(VLOOKUP($CL71,TRASFDATI_ACT!$B$2:$E$200,2,0),0)</f>
        <v>8.6</v>
      </c>
      <c r="CN71" s="400">
        <f>IFERROR(VLOOKUP($B71,Smartphone_Sales!$B$2:$D$200,2,0),0)</f>
        <v>26258.98</v>
      </c>
      <c r="CO71" s="190">
        <f>IFERROR(VLOOKUP($B71,Smartphone_Sales!$B$2:$D$200,3,0),0)</f>
        <v>65</v>
      </c>
      <c r="CP71" s="278">
        <f t="shared" si="191"/>
        <v>3.2750700903081537E-4</v>
      </c>
      <c r="CQ71" s="65">
        <f t="shared" si="192"/>
        <v>3.2750700903081537E-4</v>
      </c>
      <c r="CR71" s="71"/>
      <c r="CT71" s="70"/>
      <c r="CU71" s="57" t="s">
        <v>158</v>
      </c>
      <c r="CV71" s="400">
        <f>IFERROR(VLOOKUP($CU71,iphone_ACT!$B$2:$F$180,2,0),0)</f>
        <v>14757.72</v>
      </c>
      <c r="CW71" s="400">
        <f>IFERROR(VLOOKUP($CU71,iphone_ACT!$B$2:$F$180,3,0),0)</f>
        <v>4453.2700000000004</v>
      </c>
      <c r="CX71" s="342">
        <f t="shared" si="193"/>
        <v>2.3139064103456555</v>
      </c>
      <c r="CY71" s="114">
        <f t="shared" si="194"/>
        <v>2.3139064103456555</v>
      </c>
      <c r="CZ71" s="190">
        <f>IFERROR(VLOOKUP($CU71,iphone_ACT!$B$2:$F$180,4,0),0)</f>
        <v>19</v>
      </c>
      <c r="DA71" s="190">
        <f>IFERROR(VLOOKUP($CU71,iphone_ACT!$B$2:$F$180,5,0),0)</f>
        <v>7</v>
      </c>
      <c r="DB71" s="342">
        <f t="shared" si="195"/>
        <v>1.7142857142857142</v>
      </c>
      <c r="DC71" s="114">
        <f t="shared" si="196"/>
        <v>1.7142857142857142</v>
      </c>
      <c r="DD71" s="71"/>
    </row>
    <row r="72" spans="1:108" ht="13.15" customHeight="1" outlineLevel="1">
      <c r="A72" s="70"/>
      <c r="B72" s="57" t="s">
        <v>159</v>
      </c>
      <c r="C72" s="59">
        <f>IFERROR(VLOOKUP($B72,'BDGT McAfee'!$AZ$6:$BD$190,4,0),0)</f>
        <v>251.21514599999995</v>
      </c>
      <c r="D72" s="59">
        <f t="shared" si="148"/>
        <v>8.1037143870967725</v>
      </c>
      <c r="E72" s="56">
        <f>IFERROR(VLOOKUP($B72,'Trans Nomenclatura'!$A$4:$W$180,19,0),0)</f>
        <v>0</v>
      </c>
      <c r="F72" s="59">
        <f t="shared" si="149"/>
        <v>-8.1037143870967725</v>
      </c>
      <c r="G72" s="65">
        <f t="shared" si="150"/>
        <v>0</v>
      </c>
      <c r="H72" s="71"/>
      <c r="K72" s="70"/>
      <c r="L72" s="57" t="s">
        <v>159</v>
      </c>
      <c r="M72" s="400">
        <f>IFERROR(VLOOKUP($B72,'BDGT Polizze MTD'!$A$3:$AG$175,Interprete_Date!$B$8,0),0)</f>
        <v>1764.8064586284279</v>
      </c>
      <c r="N72" s="400"/>
      <c r="O72" s="400">
        <f>IFERROR(VLOOKUP($B72,'Trans Nomenclatura'!$A$4:$W$180,11,0),0)</f>
        <v>757.04452460206187</v>
      </c>
      <c r="P72" s="400">
        <f t="shared" si="171"/>
        <v>-1007.761934026366</v>
      </c>
      <c r="Q72" s="65">
        <f t="shared" si="172"/>
        <v>0.4289674490371152</v>
      </c>
      <c r="R72" s="71"/>
      <c r="T72" s="70"/>
      <c r="U72" s="57" t="s">
        <v>159</v>
      </c>
      <c r="V72" s="59">
        <f>IFERROR(VLOOKUP($B72,'BDGT Office'!$C$3:$F$180,3,0),0)</f>
        <v>31.2</v>
      </c>
      <c r="W72" s="112">
        <f t="shared" si="152"/>
        <v>1.0064516129032257</v>
      </c>
      <c r="X72" s="56">
        <f>IFERROR(VLOOKUP($B72,'Trans Nomenclatura'!$A$4:$W$180,18,0),0)</f>
        <v>0</v>
      </c>
      <c r="Y72" s="59">
        <f t="shared" si="173"/>
        <v>-1.0064516129032257</v>
      </c>
      <c r="Z72" s="65">
        <f t="shared" si="174"/>
        <v>0</v>
      </c>
      <c r="AA72" s="71"/>
      <c r="AC72" s="70"/>
      <c r="AD72" s="57" t="s">
        <v>159</v>
      </c>
      <c r="AE72" s="59">
        <f>($AM72*Kerb_BRIEFING!$Z$5)/17.23</f>
        <v>15.624247587781024</v>
      </c>
      <c r="AF72" s="56">
        <f>IFERROR(VLOOKUP($AD72,'Trans Nomenclatura'!$A$1:$Y$200,17,0),0)</f>
        <v>11</v>
      </c>
      <c r="AG72" s="190">
        <f t="shared" si="175"/>
        <v>-4.6242475877810243</v>
      </c>
      <c r="AH72" s="65">
        <f t="shared" si="176"/>
        <v>0.70403390231748331</v>
      </c>
      <c r="AI72" s="59">
        <f>IFERROR(_xlfn.NUMBERVALUE(VLOOKUP($AD72,'Trans Nomenclatura'!$A$1:$Y$200,14,0)),0)</f>
        <v>0</v>
      </c>
      <c r="AJ72" s="59">
        <f>IFERROR(_xlfn.NUMBERVALUE(VLOOKUP($AD72,'Trans Nomenclatura'!$A$1:$Y$200,16,0)),0)</f>
        <v>1</v>
      </c>
      <c r="AK72" s="59">
        <f>IFERROR(_xlfn.NUMBERVALUE(VLOOKUP($AD72,'Trans Nomenclatura'!$A$1:$Y$200,15,0)),0)</f>
        <v>2</v>
      </c>
      <c r="AL72" s="59">
        <f>IFERROR(_xlfn.NUMBERVALUE(VLOOKUP($AD72,'Trans Nomenclatura'!$A$1:$Y$200,20,0)),0)</f>
        <v>0</v>
      </c>
      <c r="AM72" s="400">
        <f>IFERROR(VLOOKUP($B72,'BDGT MW Services MTD'!$A$3:$AF$174,Interprete_Date!$B$8,0),0)</f>
        <v>414.16274759610315</v>
      </c>
      <c r="AN72" s="400">
        <f>IFERROR(VLOOKUP($B72,'Trans Nomenclatura'!$A$4:$W$180,13,0),0)</f>
        <v>223.91</v>
      </c>
      <c r="AO72" s="400">
        <f t="shared" si="177"/>
        <v>-190.25274759610315</v>
      </c>
      <c r="AP72" s="65">
        <f t="shared" si="178"/>
        <v>0.54063288236237006</v>
      </c>
      <c r="AQ72" s="71"/>
      <c r="AS72" s="70"/>
      <c r="AT72" s="57" t="s">
        <v>159</v>
      </c>
      <c r="AU72" s="399">
        <f>IFERROR(VLOOKUP($B72,'FCST Sales'!$A$3:$AF$180,Interprete_Date!$B$8,0),0)</f>
        <v>50094.711855015492</v>
      </c>
      <c r="AV72" s="400">
        <f>IFERROR(VLOOKUP($B72,'Trans Nomenclatura'!$A$4:$Y$200,3,0),0)</f>
        <v>29010.339999999989</v>
      </c>
      <c r="AW72" s="400">
        <f t="shared" si="179"/>
        <v>-21084.371855015503</v>
      </c>
      <c r="AX72" s="131" t="e">
        <f t="shared" si="180"/>
        <v>#VALUE!</v>
      </c>
      <c r="AY72" s="65">
        <f t="shared" si="181"/>
        <v>0.57910982867736505</v>
      </c>
      <c r="AZ72" s="400">
        <f>IFERROR(VLOOKUP($B72,'Trans Nomenclatura'!$A$4:$Y$200,4,0),0)</f>
        <v>33769.920000000013</v>
      </c>
      <c r="BA72" s="400">
        <f>IFERROR(VLOOKUP($B72,'Trans Nomenclatura'!$A$4:$Y$200,3,0),0)</f>
        <v>29010.339999999989</v>
      </c>
      <c r="BB72" s="400">
        <f t="shared" si="182"/>
        <v>-4759.5800000000236</v>
      </c>
      <c r="BC72" s="131">
        <f t="shared" si="183"/>
        <v>-0.14094140584283354</v>
      </c>
      <c r="BD72" s="114">
        <f t="shared" si="162"/>
        <v>-0.14094140584283354</v>
      </c>
      <c r="BE72" s="71"/>
      <c r="BG72" s="70"/>
      <c r="BH72" s="57" t="s">
        <v>159</v>
      </c>
      <c r="BI72" s="261">
        <f>IFERROR(VLOOKUP($B72,'Trans Nomenclatura'!$A$4:$Y$200,7,0),0)</f>
        <v>941</v>
      </c>
      <c r="BJ72" s="261">
        <f>IFERROR(VLOOKUP($B72,'Trans Nomenclatura'!$A$4:$Y$200,6,0),0)</f>
        <v>633</v>
      </c>
      <c r="BK72" s="116">
        <f t="shared" si="184"/>
        <v>-308</v>
      </c>
      <c r="BL72" s="131">
        <f t="shared" si="185"/>
        <v>-0.32731137088204038</v>
      </c>
      <c r="BM72" s="114">
        <f t="shared" si="165"/>
        <v>-0.32731137088204038</v>
      </c>
      <c r="BN72" s="71"/>
      <c r="BP72" s="70"/>
      <c r="BQ72" s="57" t="s">
        <v>159</v>
      </c>
      <c r="BR72" s="58">
        <f>IFERROR(VLOOKUP($B72,'Trans Nomenclatura'!$A$4:$Y$200,25,0),0)</f>
        <v>2869.9899999999989</v>
      </c>
      <c r="BS72" s="131" t="e">
        <f>(#REF!-BR72)/ABS(BR72)</f>
        <v>#REF!</v>
      </c>
      <c r="BT72" s="114">
        <f t="shared" si="166"/>
        <v>9.8929898787811513E-2</v>
      </c>
      <c r="BU72" s="71"/>
      <c r="BW72" s="155">
        <f t="shared" si="167"/>
        <v>1476.2368229740207</v>
      </c>
      <c r="BX72" s="156">
        <f t="shared" si="168"/>
        <v>5.0886574337771336E-2</v>
      </c>
      <c r="BZ72" s="70"/>
      <c r="CA72" s="57" t="s">
        <v>159</v>
      </c>
      <c r="CB72" s="190">
        <f t="shared" si="186"/>
        <v>19.733426166860351</v>
      </c>
      <c r="CC72" s="400">
        <f>IFERROR(VLOOKUP(CA72,'FCST Sales'!$A$3:$AG$180,Interprete_Date!$B$8,0),0)</f>
        <v>50094.711855015492</v>
      </c>
      <c r="CD72" s="400">
        <f t="shared" si="187"/>
        <v>350.66298298510844</v>
      </c>
      <c r="CE72" s="190">
        <f t="shared" si="188"/>
        <v>19.733426166860351</v>
      </c>
      <c r="CF72" s="190">
        <f>IFERROR(VLOOKUP($B72,U300_ACT!$B$2:$C$180,2,0),0)</f>
        <v>6</v>
      </c>
      <c r="CG72" s="190">
        <f t="shared" si="189"/>
        <v>-13.733426166860351</v>
      </c>
      <c r="CH72" s="65">
        <f t="shared" si="190"/>
        <v>0.30405262366837227</v>
      </c>
      <c r="CI72" s="71"/>
      <c r="CK72" s="70"/>
      <c r="CL72" s="57" t="s">
        <v>159</v>
      </c>
      <c r="CM72" s="400">
        <f>IFERROR(VLOOKUP($CL72,TRASFDATI_ACT!$B$2:$E$200,2,0),0)</f>
        <v>41.38</v>
      </c>
      <c r="CN72" s="400">
        <f>IFERROR(VLOOKUP($B72,Smartphone_Sales!$B$2:$D$200,2,0),0)</f>
        <v>14024.3</v>
      </c>
      <c r="CO72" s="190">
        <f>IFERROR(VLOOKUP($B72,Smartphone_Sales!$B$2:$D$200,3,0),0)</f>
        <v>45</v>
      </c>
      <c r="CP72" s="278">
        <f t="shared" si="191"/>
        <v>2.9505928994673536E-3</v>
      </c>
      <c r="CQ72" s="65">
        <f t="shared" si="192"/>
        <v>2.9505928994673536E-3</v>
      </c>
      <c r="CR72" s="71"/>
      <c r="CT72" s="70"/>
      <c r="CU72" s="57" t="s">
        <v>159</v>
      </c>
      <c r="CV72" s="400">
        <f>IFERROR(VLOOKUP($CU72,iphone_ACT!$B$2:$F$180,2,0),0)</f>
        <v>5363.92</v>
      </c>
      <c r="CW72" s="400">
        <f>IFERROR(VLOOKUP($CU72,iphone_ACT!$B$2:$F$180,3,0),0)</f>
        <v>7990.98</v>
      </c>
      <c r="CX72" s="342">
        <f t="shared" si="193"/>
        <v>-0.32875316919827102</v>
      </c>
      <c r="CY72" s="114">
        <f t="shared" si="194"/>
        <v>-0.32875316919827102</v>
      </c>
      <c r="CZ72" s="190">
        <f>IFERROR(VLOOKUP($CU72,iphone_ACT!$B$2:$F$180,4,0),0)</f>
        <v>6</v>
      </c>
      <c r="DA72" s="190">
        <f>IFERROR(VLOOKUP($CU72,iphone_ACT!$B$2:$F$180,5,0),0)</f>
        <v>11</v>
      </c>
      <c r="DB72" s="342">
        <f t="shared" si="195"/>
        <v>-0.45454545454545453</v>
      </c>
      <c r="DC72" s="114">
        <f t="shared" si="196"/>
        <v>-0.45454545454545453</v>
      </c>
      <c r="DD72" s="71"/>
    </row>
    <row r="73" spans="1:108" ht="13.15" customHeight="1" outlineLevel="1">
      <c r="A73" s="70"/>
      <c r="B73" s="57" t="s">
        <v>160</v>
      </c>
      <c r="C73" s="59">
        <f>IFERROR(VLOOKUP($B73,'BDGT McAfee'!$AZ$6:$BD$190,4,0),0)</f>
        <v>168.714</v>
      </c>
      <c r="D73" s="59">
        <f t="shared" si="148"/>
        <v>5.4423870967741932</v>
      </c>
      <c r="E73" s="56">
        <f>IFERROR(VLOOKUP($B73,'Trans Nomenclatura'!$A$4:$W$180,19,0),0)</f>
        <v>6</v>
      </c>
      <c r="F73" s="59">
        <f t="shared" si="149"/>
        <v>0.55761290322580681</v>
      </c>
      <c r="G73" s="65">
        <f t="shared" si="150"/>
        <v>1.1024574131370248</v>
      </c>
      <c r="H73" s="71"/>
      <c r="K73" s="70"/>
      <c r="L73" s="57" t="s">
        <v>160</v>
      </c>
      <c r="M73" s="400">
        <f>IFERROR(VLOOKUP($B73,'BDGT Polizze MTD'!$A$3:$AG$175,Interprete_Date!$B$8,0),0)</f>
        <v>1625.5533436501103</v>
      </c>
      <c r="N73" s="400"/>
      <c r="O73" s="400">
        <f>IFERROR(VLOOKUP($B73,'Trans Nomenclatura'!$A$4:$W$180,11,0),0)</f>
        <v>614.30647149765707</v>
      </c>
      <c r="P73" s="400">
        <f t="shared" si="171"/>
        <v>-1011.2468721524532</v>
      </c>
      <c r="Q73" s="65">
        <f t="shared" si="172"/>
        <v>0.37790606743071148</v>
      </c>
      <c r="R73" s="71"/>
      <c r="T73" s="70"/>
      <c r="U73" s="57" t="s">
        <v>160</v>
      </c>
      <c r="V73" s="59">
        <f>IFERROR(VLOOKUP($B73,'BDGT Office'!$C$3:$F$180,3,0),0)</f>
        <v>34.799999999999997</v>
      </c>
      <c r="W73" s="112">
        <f t="shared" si="152"/>
        <v>1.1225806451612903</v>
      </c>
      <c r="X73" s="56">
        <f>IFERROR(VLOOKUP($B73,'Trans Nomenclatura'!$A$4:$W$180,18,0),0)</f>
        <v>1</v>
      </c>
      <c r="Y73" s="59">
        <f t="shared" si="173"/>
        <v>-0.1225806451612903</v>
      </c>
      <c r="Z73" s="65">
        <f t="shared" si="174"/>
        <v>0.89080459770114939</v>
      </c>
      <c r="AA73" s="71"/>
      <c r="AC73" s="70"/>
      <c r="AD73" s="57" t="s">
        <v>160</v>
      </c>
      <c r="AE73" s="59">
        <f>($AM73*Kerb_BRIEFING!$Z$5)/17.23</f>
        <v>16.22726547943185</v>
      </c>
      <c r="AF73" s="56">
        <f>IFERROR(VLOOKUP($AD73,'Trans Nomenclatura'!$A$1:$Y$200,17,0),0)</f>
        <v>6</v>
      </c>
      <c r="AG73" s="190">
        <f t="shared" si="175"/>
        <v>-10.22726547943185</v>
      </c>
      <c r="AH73" s="65">
        <f t="shared" si="176"/>
        <v>0.36974806430603074</v>
      </c>
      <c r="AI73" s="59">
        <f>IFERROR(_xlfn.NUMBERVALUE(VLOOKUP($AD73,'Trans Nomenclatura'!$A$1:$Y$200,14,0)),0)</f>
        <v>0</v>
      </c>
      <c r="AJ73" s="59">
        <f>IFERROR(_xlfn.NUMBERVALUE(VLOOKUP($AD73,'Trans Nomenclatura'!$A$1:$Y$200,16,0)),0)</f>
        <v>0</v>
      </c>
      <c r="AK73" s="59">
        <f>IFERROR(_xlfn.NUMBERVALUE(VLOOKUP($AD73,'Trans Nomenclatura'!$A$1:$Y$200,15,0)),0)</f>
        <v>1</v>
      </c>
      <c r="AL73" s="59">
        <f>IFERROR(_xlfn.NUMBERVALUE(VLOOKUP($AD73,'Trans Nomenclatura'!$A$1:$Y$200,20,0)),0)</f>
        <v>0</v>
      </c>
      <c r="AM73" s="400">
        <f>IFERROR(VLOOKUP($B73,'BDGT MW Services MTD'!$A$3:$AF$174,Interprete_Date!$B$8,0),0)</f>
        <v>430.14736032401657</v>
      </c>
      <c r="AN73" s="400">
        <f>IFERROR(VLOOKUP($B73,'Trans Nomenclatura'!$A$4:$W$180,13,0),0)</f>
        <v>185.95</v>
      </c>
      <c r="AO73" s="400">
        <f t="shared" si="177"/>
        <v>-244.19736032401659</v>
      </c>
      <c r="AP73" s="65">
        <f t="shared" si="178"/>
        <v>0.43229371408888728</v>
      </c>
      <c r="AQ73" s="71"/>
      <c r="AS73" s="70"/>
      <c r="AT73" s="57" t="s">
        <v>160</v>
      </c>
      <c r="AU73" s="399">
        <f>IFERROR(VLOOKUP($B73,'FCST Sales'!$A$3:$AF$180,Interprete_Date!$B$8,0),0)</f>
        <v>46634.984881637989</v>
      </c>
      <c r="AV73" s="400">
        <f>IFERROR(VLOOKUP($B73,'Trans Nomenclatura'!$A$4:$Y$200,3,0),0)</f>
        <v>30676.43999999997</v>
      </c>
      <c r="AW73" s="400">
        <f t="shared" si="179"/>
        <v>-15958.544881638019</v>
      </c>
      <c r="AX73" s="131" t="e">
        <f t="shared" si="180"/>
        <v>#VALUE!</v>
      </c>
      <c r="AY73" s="65">
        <f t="shared" si="181"/>
        <v>0.657798862331753</v>
      </c>
      <c r="AZ73" s="400">
        <f>IFERROR(VLOOKUP($B73,'Trans Nomenclatura'!$A$4:$Y$200,4,0),0)</f>
        <v>35377.97999999996</v>
      </c>
      <c r="BA73" s="400">
        <f>IFERROR(VLOOKUP($B73,'Trans Nomenclatura'!$A$4:$Y$200,3,0),0)</f>
        <v>30676.43999999997</v>
      </c>
      <c r="BB73" s="400">
        <f t="shared" si="182"/>
        <v>-4701.53999999999</v>
      </c>
      <c r="BC73" s="131">
        <f t="shared" si="183"/>
        <v>-0.13289452930890897</v>
      </c>
      <c r="BD73" s="114">
        <f t="shared" si="162"/>
        <v>-0.13289452930890897</v>
      </c>
      <c r="BE73" s="71"/>
      <c r="BG73" s="70"/>
      <c r="BH73" s="57" t="s">
        <v>160</v>
      </c>
      <c r="BI73" s="261">
        <f>IFERROR(VLOOKUP($B73,'Trans Nomenclatura'!$A$4:$Y$200,7,0),0)</f>
        <v>701</v>
      </c>
      <c r="BJ73" s="261">
        <f>IFERROR(VLOOKUP($B73,'Trans Nomenclatura'!$A$4:$Y$200,6,0),0)</f>
        <v>682</v>
      </c>
      <c r="BK73" s="116">
        <f t="shared" si="184"/>
        <v>-19</v>
      </c>
      <c r="BL73" s="131">
        <f t="shared" si="185"/>
        <v>-2.710413694721826E-2</v>
      </c>
      <c r="BM73" s="114">
        <f t="shared" si="165"/>
        <v>-2.710413694721826E-2</v>
      </c>
      <c r="BN73" s="71"/>
      <c r="BP73" s="70"/>
      <c r="BQ73" s="57" t="s">
        <v>160</v>
      </c>
      <c r="BR73" s="58">
        <f>IFERROR(VLOOKUP($B73,'Trans Nomenclatura'!$A$4:$Y$200,25,0),0)</f>
        <v>2532.61</v>
      </c>
      <c r="BS73" s="131" t="e">
        <f>(#REF!-BR73)/ABS(BR73)</f>
        <v>#REF!</v>
      </c>
      <c r="BT73" s="114">
        <f t="shared" si="166"/>
        <v>8.2558797565819325E-2</v>
      </c>
      <c r="BU73" s="71"/>
      <c r="BW73" s="155">
        <f t="shared" si="167"/>
        <v>1197.8976194204313</v>
      </c>
      <c r="BX73" s="156">
        <f t="shared" si="168"/>
        <v>3.9049434009305918E-2</v>
      </c>
      <c r="BZ73" s="70"/>
      <c r="CA73" s="57" t="s">
        <v>160</v>
      </c>
      <c r="CB73" s="190">
        <f t="shared" si="186"/>
        <v>18.370562418202923</v>
      </c>
      <c r="CC73" s="400">
        <f>IFERROR(VLOOKUP(CA73,'FCST Sales'!$A$3:$AG$180,Interprete_Date!$B$8,0),0)</f>
        <v>46634.984881637989</v>
      </c>
      <c r="CD73" s="400">
        <f t="shared" si="187"/>
        <v>326.44489417146593</v>
      </c>
      <c r="CE73" s="190">
        <f t="shared" si="188"/>
        <v>18.370562418202923</v>
      </c>
      <c r="CF73" s="190">
        <f>IFERROR(VLOOKUP($B73,U300_ACT!$B$2:$C$180,2,0),0)</f>
        <v>1</v>
      </c>
      <c r="CG73" s="190">
        <f t="shared" si="189"/>
        <v>-17.370562418202923</v>
      </c>
      <c r="CH73" s="65">
        <f t="shared" si="190"/>
        <v>5.4434914796572885E-2</v>
      </c>
      <c r="CI73" s="71"/>
      <c r="CK73" s="70"/>
      <c r="CL73" s="57" t="s">
        <v>160</v>
      </c>
      <c r="CM73" s="400">
        <f>IFERROR(VLOOKUP($CL73,TRASFDATI_ACT!$B$2:$E$200,2,0),0)</f>
        <v>0</v>
      </c>
      <c r="CN73" s="400">
        <f>IFERROR(VLOOKUP($B73,Smartphone_Sales!$B$2:$D$200,2,0),0)</f>
        <v>14177.61</v>
      </c>
      <c r="CO73" s="190">
        <f>IFERROR(VLOOKUP($B73,Smartphone_Sales!$B$2:$D$200,3,0),0)</f>
        <v>42</v>
      </c>
      <c r="CP73" s="278">
        <f t="shared" si="191"/>
        <v>0</v>
      </c>
      <c r="CQ73" s="65">
        <f t="shared" si="192"/>
        <v>0</v>
      </c>
      <c r="CR73" s="71"/>
      <c r="CT73" s="70"/>
      <c r="CU73" s="57" t="s">
        <v>160</v>
      </c>
      <c r="CV73" s="400">
        <f>IFERROR(VLOOKUP($CU73,iphone_ACT!$B$2:$F$180,2,0),0)</f>
        <v>6992.58</v>
      </c>
      <c r="CW73" s="400">
        <f>IFERROR(VLOOKUP($CU73,iphone_ACT!$B$2:$F$180,3,0),0)</f>
        <v>8359.01</v>
      </c>
      <c r="CX73" s="342">
        <f t="shared" si="193"/>
        <v>-0.16346792263677162</v>
      </c>
      <c r="CY73" s="114">
        <f t="shared" si="194"/>
        <v>-0.16346792263677162</v>
      </c>
      <c r="CZ73" s="190">
        <f>IFERROR(VLOOKUP($CU73,iphone_ACT!$B$2:$F$180,4,0),0)</f>
        <v>10</v>
      </c>
      <c r="DA73" s="190">
        <f>IFERROR(VLOOKUP($CU73,iphone_ACT!$B$2:$F$180,5,0),0)</f>
        <v>12</v>
      </c>
      <c r="DB73" s="342">
        <f t="shared" si="195"/>
        <v>-0.16666666666666666</v>
      </c>
      <c r="DC73" s="114">
        <f t="shared" si="196"/>
        <v>-0.16666666666666666</v>
      </c>
      <c r="DD73" s="71"/>
    </row>
    <row r="74" spans="1:108" ht="13.15" customHeight="1" outlineLevel="1">
      <c r="A74" s="70"/>
      <c r="B74" s="57" t="s">
        <v>161</v>
      </c>
      <c r="C74" s="59">
        <f>IFERROR(VLOOKUP($B74,'BDGT McAfee'!$AZ$6:$BD$190,4,0),0)</f>
        <v>120.51</v>
      </c>
      <c r="D74" s="59">
        <f t="shared" si="148"/>
        <v>3.8874193548387099</v>
      </c>
      <c r="E74" s="56">
        <f>IFERROR(VLOOKUP($B74,'Trans Nomenclatura'!$A$4:$W$180,19,0),0)</f>
        <v>8</v>
      </c>
      <c r="F74" s="59">
        <f t="shared" si="149"/>
        <v>4.1125806451612901</v>
      </c>
      <c r="G74" s="65">
        <f t="shared" si="150"/>
        <v>2.0579205045224462</v>
      </c>
      <c r="H74" s="71"/>
      <c r="K74" s="70"/>
      <c r="L74" s="57" t="s">
        <v>161</v>
      </c>
      <c r="M74" s="400">
        <f>IFERROR(VLOOKUP($B74,'BDGT Polizze MTD'!$A$3:$AG$175,Interprete_Date!$B$8,0),0)</f>
        <v>1027.235434104949</v>
      </c>
      <c r="N74" s="400"/>
      <c r="O74" s="400">
        <f>IFERROR(VLOOKUP($B74,'Trans Nomenclatura'!$A$4:$W$180,11,0),0)</f>
        <v>666.64442856922631</v>
      </c>
      <c r="P74" s="400">
        <f t="shared" si="171"/>
        <v>-360.59100553572273</v>
      </c>
      <c r="Q74" s="65">
        <f t="shared" si="172"/>
        <v>0.64896946350968421</v>
      </c>
      <c r="R74" s="71"/>
      <c r="T74" s="70"/>
      <c r="U74" s="57" t="s">
        <v>161</v>
      </c>
      <c r="V74" s="59">
        <f>IFERROR(VLOOKUP($B74,'BDGT Office'!$C$3:$F$180,3,0),0)</f>
        <v>18</v>
      </c>
      <c r="W74" s="112">
        <f t="shared" si="152"/>
        <v>0.58064516129032262</v>
      </c>
      <c r="X74" s="56">
        <f>IFERROR(VLOOKUP($B74,'Trans Nomenclatura'!$A$4:$W$180,18,0),0)</f>
        <v>0</v>
      </c>
      <c r="Y74" s="59">
        <f t="shared" si="173"/>
        <v>-0.58064516129032262</v>
      </c>
      <c r="Z74" s="65">
        <f t="shared" si="174"/>
        <v>0</v>
      </c>
      <c r="AA74" s="71"/>
      <c r="AC74" s="70"/>
      <c r="AD74" s="57" t="s">
        <v>161</v>
      </c>
      <c r="AE74" s="59">
        <f>($AM74*Kerb_BRIEFING!$Z$5)/17.23</f>
        <v>8.9887207499501791</v>
      </c>
      <c r="AF74" s="56">
        <f>IFERROR(VLOOKUP($AD74,'Trans Nomenclatura'!$A$1:$Y$200,17,0),0)</f>
        <v>7</v>
      </c>
      <c r="AG74" s="190">
        <f t="shared" si="175"/>
        <v>-1.9887207499501791</v>
      </c>
      <c r="AH74" s="65">
        <f t="shared" si="176"/>
        <v>0.77875375092042975</v>
      </c>
      <c r="AI74" s="59">
        <f>IFERROR(_xlfn.NUMBERVALUE(VLOOKUP($AD74,'Trans Nomenclatura'!$A$1:$Y$200,14,0)),0)</f>
        <v>0</v>
      </c>
      <c r="AJ74" s="59">
        <f>IFERROR(_xlfn.NUMBERVALUE(VLOOKUP($AD74,'Trans Nomenclatura'!$A$1:$Y$200,16,0)),0)</f>
        <v>2</v>
      </c>
      <c r="AK74" s="59">
        <f>IFERROR(_xlfn.NUMBERVALUE(VLOOKUP($AD74,'Trans Nomenclatura'!$A$1:$Y$200,15,0)),0)</f>
        <v>2</v>
      </c>
      <c r="AL74" s="59">
        <f>IFERROR(_xlfn.NUMBERVALUE(VLOOKUP($AD74,'Trans Nomenclatura'!$A$1:$Y$200,20,0)),0)</f>
        <v>0</v>
      </c>
      <c r="AM74" s="400">
        <f>IFERROR(VLOOKUP($B74,'BDGT MW Services MTD'!$A$3:$AF$174,Interprete_Date!$B$8,0),0)</f>
        <v>238.27024387944857</v>
      </c>
      <c r="AN74" s="400">
        <f>IFERROR(VLOOKUP($B74,'Trans Nomenclatura'!$A$4:$W$180,13,0),0)</f>
        <v>142.76</v>
      </c>
      <c r="AO74" s="400">
        <f t="shared" si="177"/>
        <v>-95.510243879448581</v>
      </c>
      <c r="AP74" s="65">
        <f t="shared" si="178"/>
        <v>0.59915160901177644</v>
      </c>
      <c r="AQ74" s="71"/>
      <c r="AS74" s="70"/>
      <c r="AT74" s="57" t="s">
        <v>161</v>
      </c>
      <c r="AU74" s="399">
        <f>IFERROR(VLOOKUP($B74,'FCST Sales'!$A$3:$AF$180,Interprete_Date!$B$8,0),0)</f>
        <v>23905.374340600138</v>
      </c>
      <c r="AV74" s="400">
        <f>IFERROR(VLOOKUP($B74,'Trans Nomenclatura'!$A$4:$Y$200,3,0),0)</f>
        <v>14970.05</v>
      </c>
      <c r="AW74" s="400">
        <f t="shared" si="179"/>
        <v>-8935.3243406001384</v>
      </c>
      <c r="AX74" s="131" t="e">
        <f t="shared" si="180"/>
        <v>#VALUE!</v>
      </c>
      <c r="AY74" s="65">
        <f t="shared" si="181"/>
        <v>0.62622110771866624</v>
      </c>
      <c r="AZ74" s="400">
        <f>IFERROR(VLOOKUP($B74,'Trans Nomenclatura'!$A$4:$Y$200,4,0),0)</f>
        <v>14483.88000000001</v>
      </c>
      <c r="BA74" s="400">
        <f>IFERROR(VLOOKUP($B74,'Trans Nomenclatura'!$A$4:$Y$200,3,0),0)</f>
        <v>14970.05</v>
      </c>
      <c r="BB74" s="400">
        <f t="shared" si="182"/>
        <v>486.16999999998916</v>
      </c>
      <c r="BC74" s="131">
        <f t="shared" si="183"/>
        <v>3.3566281963119608E-2</v>
      </c>
      <c r="BD74" s="114">
        <f t="shared" si="162"/>
        <v>3.3566281963119608E-2</v>
      </c>
      <c r="BE74" s="71"/>
      <c r="BG74" s="70"/>
      <c r="BH74" s="57" t="s">
        <v>161</v>
      </c>
      <c r="BI74" s="261">
        <f>IFERROR(VLOOKUP($B74,'Trans Nomenclatura'!$A$4:$Y$200,7,0),0)</f>
        <v>744</v>
      </c>
      <c r="BJ74" s="261">
        <f>IFERROR(VLOOKUP($B74,'Trans Nomenclatura'!$A$4:$Y$200,6,0),0)</f>
        <v>795</v>
      </c>
      <c r="BK74" s="116">
        <f t="shared" si="184"/>
        <v>51</v>
      </c>
      <c r="BL74" s="131">
        <f t="shared" si="185"/>
        <v>6.8548387096774188E-2</v>
      </c>
      <c r="BM74" s="114">
        <f t="shared" si="165"/>
        <v>6.8548387096774188E-2</v>
      </c>
      <c r="BN74" s="71"/>
      <c r="BP74" s="70"/>
      <c r="BQ74" s="57" t="s">
        <v>161</v>
      </c>
      <c r="BR74" s="58">
        <f>IFERROR(VLOOKUP($B74,'Trans Nomenclatura'!$A$4:$Y$200,25,0),0)</f>
        <v>699.43</v>
      </c>
      <c r="BS74" s="131" t="e">
        <f>(#REF!-BR74)/ABS(BR74)</f>
        <v>#REF!</v>
      </c>
      <c r="BT74" s="114">
        <f t="shared" si="166"/>
        <v>4.6721954836490193E-2</v>
      </c>
      <c r="BU74" s="71"/>
      <c r="BW74" s="155">
        <f t="shared" si="167"/>
        <v>1299.9566357099914</v>
      </c>
      <c r="BX74" s="156">
        <f t="shared" si="168"/>
        <v>8.6837160577953404E-2</v>
      </c>
      <c r="BZ74" s="70"/>
      <c r="CA74" s="57" t="s">
        <v>161</v>
      </c>
      <c r="CB74" s="190">
        <f t="shared" si="186"/>
        <v>9.4168610233090018</v>
      </c>
      <c r="CC74" s="400">
        <f>IFERROR(VLOOKUP(CA74,'FCST Sales'!$A$3:$AG$180,Interprete_Date!$B$8,0),0)</f>
        <v>23905.374340600138</v>
      </c>
      <c r="CD74" s="400">
        <f t="shared" si="187"/>
        <v>167.33762038420096</v>
      </c>
      <c r="CE74" s="190">
        <f t="shared" si="188"/>
        <v>9.4168610233090018</v>
      </c>
      <c r="CF74" s="190">
        <f>IFERROR(VLOOKUP($B74,U300_ACT!$B$2:$C$180,2,0),0)</f>
        <v>0</v>
      </c>
      <c r="CG74" s="190">
        <f t="shared" si="189"/>
        <v>-9.4168610233090018</v>
      </c>
      <c r="CH74" s="65">
        <f t="shared" si="190"/>
        <v>0</v>
      </c>
      <c r="CI74" s="71"/>
      <c r="CK74" s="70"/>
      <c r="CL74" s="57" t="s">
        <v>161</v>
      </c>
      <c r="CM74" s="400">
        <f>IFERROR(VLOOKUP($CL74,TRASFDATI_ACT!$B$2:$E$200,2,0),0)</f>
        <v>24.99</v>
      </c>
      <c r="CN74" s="400">
        <f>IFERROR(VLOOKUP($B74,Smartphone_Sales!$B$2:$D$200,2,0),0)</f>
        <v>9312.52</v>
      </c>
      <c r="CO74" s="190">
        <f>IFERROR(VLOOKUP($B74,Smartphone_Sales!$B$2:$D$200,3,0),0)</f>
        <v>25</v>
      </c>
      <c r="CP74" s="278">
        <f t="shared" si="191"/>
        <v>2.6834841696984271E-3</v>
      </c>
      <c r="CQ74" s="65">
        <f t="shared" si="192"/>
        <v>2.6834841696984271E-3</v>
      </c>
      <c r="CR74" s="71"/>
      <c r="CT74" s="70"/>
      <c r="CU74" s="57" t="s">
        <v>161</v>
      </c>
      <c r="CV74" s="400">
        <f>IFERROR(VLOOKUP($CU74,iphone_ACT!$B$2:$F$180,2,0),0)</f>
        <v>3365.15</v>
      </c>
      <c r="CW74" s="400">
        <f>IFERROR(VLOOKUP($CU74,iphone_ACT!$B$2:$F$180,3,0),0)</f>
        <v>1841.8</v>
      </c>
      <c r="CX74" s="342">
        <f t="shared" si="193"/>
        <v>0.82709849060701501</v>
      </c>
      <c r="CY74" s="114">
        <f t="shared" si="194"/>
        <v>0.82709849060701501</v>
      </c>
      <c r="CZ74" s="190">
        <f>IFERROR(VLOOKUP($CU74,iphone_ACT!$B$2:$F$180,4,0),0)</f>
        <v>5</v>
      </c>
      <c r="DA74" s="190">
        <f>IFERROR(VLOOKUP($CU74,iphone_ACT!$B$2:$F$180,5,0),0)</f>
        <v>3</v>
      </c>
      <c r="DB74" s="342">
        <f t="shared" si="195"/>
        <v>0.66666666666666663</v>
      </c>
      <c r="DC74" s="114">
        <f t="shared" si="196"/>
        <v>0.66666666666666663</v>
      </c>
      <c r="DD74" s="71"/>
    </row>
    <row r="75" spans="1:108" ht="13.15" customHeight="1" outlineLevel="1">
      <c r="A75" s="70"/>
      <c r="B75" s="57" t="s">
        <v>162</v>
      </c>
      <c r="C75" s="59">
        <f>IFERROR(VLOOKUP($B75,'BDGT McAfee'!$AZ$6:$BD$190,4,0),0)</f>
        <v>106.28982000000001</v>
      </c>
      <c r="D75" s="59">
        <f t="shared" si="148"/>
        <v>3.428703870967742</v>
      </c>
      <c r="E75" s="56">
        <f>IFERROR(VLOOKUP($B75,'Trans Nomenclatura'!$A$4:$W$180,19,0),0)</f>
        <v>6</v>
      </c>
      <c r="F75" s="59">
        <f t="shared" si="149"/>
        <v>2.571296129032258</v>
      </c>
      <c r="G75" s="65">
        <f t="shared" si="150"/>
        <v>1.7499324018048013</v>
      </c>
      <c r="H75" s="71"/>
      <c r="K75" s="70"/>
      <c r="L75" s="57" t="s">
        <v>162</v>
      </c>
      <c r="M75" s="400">
        <f>IFERROR(VLOOKUP($B75,'BDGT Polizze MTD'!$A$3:$AG$175,Interprete_Date!$B$8,0),0)</f>
        <v>883.23003874721758</v>
      </c>
      <c r="N75" s="400"/>
      <c r="O75" s="400">
        <f>IFERROR(VLOOKUP($B75,'Trans Nomenclatura'!$A$4:$W$180,11,0),0)</f>
        <v>463.63260206185549</v>
      </c>
      <c r="P75" s="400">
        <f t="shared" si="171"/>
        <v>-419.59743668536208</v>
      </c>
      <c r="Q75" s="65">
        <f t="shared" si="172"/>
        <v>0.52492848037582218</v>
      </c>
      <c r="R75" s="71"/>
      <c r="T75" s="70"/>
      <c r="U75" s="57" t="s">
        <v>162</v>
      </c>
      <c r="V75" s="59">
        <f>IFERROR(VLOOKUP($B75,'BDGT Office'!$C$3:$F$180,3,0),0)</f>
        <v>8.4</v>
      </c>
      <c r="W75" s="112">
        <f t="shared" si="152"/>
        <v>0.2709677419354839</v>
      </c>
      <c r="X75" s="56">
        <f>IFERROR(VLOOKUP($B75,'Trans Nomenclatura'!$A$4:$W$180,18,0),0)</f>
        <v>0</v>
      </c>
      <c r="Y75" s="59">
        <f t="shared" si="173"/>
        <v>-0.2709677419354839</v>
      </c>
      <c r="Z75" s="65">
        <f t="shared" si="174"/>
        <v>0</v>
      </c>
      <c r="AA75" s="71"/>
      <c r="AC75" s="70"/>
      <c r="AD75" s="57" t="s">
        <v>162</v>
      </c>
      <c r="AE75" s="59">
        <f>($AM75*Kerb_BRIEFING!$Z$5)/17.23</f>
        <v>7.5372665891943527</v>
      </c>
      <c r="AF75" s="56">
        <f>IFERROR(VLOOKUP($AD75,'Trans Nomenclatura'!$A$1:$Y$200,17,0),0)</f>
        <v>2</v>
      </c>
      <c r="AG75" s="190">
        <f t="shared" si="175"/>
        <v>-5.5372665891943527</v>
      </c>
      <c r="AH75" s="65">
        <f t="shared" si="176"/>
        <v>0.26534818376561853</v>
      </c>
      <c r="AI75" s="59">
        <f>IFERROR(_xlfn.NUMBERVALUE(VLOOKUP($AD75,'Trans Nomenclatura'!$A$1:$Y$200,14,0)),0)</f>
        <v>0</v>
      </c>
      <c r="AJ75" s="59">
        <f>IFERROR(_xlfn.NUMBERVALUE(VLOOKUP($AD75,'Trans Nomenclatura'!$A$1:$Y$200,16,0)),0)</f>
        <v>1</v>
      </c>
      <c r="AK75" s="59">
        <f>IFERROR(_xlfn.NUMBERVALUE(VLOOKUP($AD75,'Trans Nomenclatura'!$A$1:$Y$200,15,0)),0)</f>
        <v>2</v>
      </c>
      <c r="AL75" s="59">
        <f>IFERROR(_xlfn.NUMBERVALUE(VLOOKUP($AD75,'Trans Nomenclatura'!$A$1:$Y$200,20,0)),0)</f>
        <v>0</v>
      </c>
      <c r="AM75" s="400">
        <f>IFERROR(VLOOKUP($B75,'BDGT MW Services MTD'!$A$3:$AF$174,Interprete_Date!$B$8,0),0)</f>
        <v>199.79554358741339</v>
      </c>
      <c r="AN75" s="400">
        <f>IFERROR(VLOOKUP($B75,'Trans Nomenclatura'!$A$4:$W$180,13,0),0)</f>
        <v>69.539999999999992</v>
      </c>
      <c r="AO75" s="400">
        <f t="shared" si="177"/>
        <v>-130.2555435874134</v>
      </c>
      <c r="AP75" s="65">
        <f t="shared" si="178"/>
        <v>0.34805581121270229</v>
      </c>
      <c r="AQ75" s="71"/>
      <c r="AS75" s="70"/>
      <c r="AT75" s="57" t="s">
        <v>162</v>
      </c>
      <c r="AU75" s="399">
        <f>IFERROR(VLOOKUP($B75,'FCST Sales'!$A$3:$AF$180,Interprete_Date!$B$8,0),0)</f>
        <v>20439.272292706617</v>
      </c>
      <c r="AV75" s="400">
        <f>IFERROR(VLOOKUP($B75,'Trans Nomenclatura'!$A$4:$Y$200,3,0),0)</f>
        <v>11252.93</v>
      </c>
      <c r="AW75" s="400">
        <f t="shared" si="179"/>
        <v>-9186.3422927066167</v>
      </c>
      <c r="AX75" s="131" t="e">
        <f t="shared" si="180"/>
        <v>#VALUE!</v>
      </c>
      <c r="AY75" s="65">
        <f t="shared" si="181"/>
        <v>0.55055433671263354</v>
      </c>
      <c r="AZ75" s="400">
        <f>IFERROR(VLOOKUP($B75,'Trans Nomenclatura'!$A$4:$Y$200,4,0),0)</f>
        <v>12750.2</v>
      </c>
      <c r="BA75" s="400">
        <f>IFERROR(VLOOKUP($B75,'Trans Nomenclatura'!$A$4:$Y$200,3,0),0)</f>
        <v>11252.93</v>
      </c>
      <c r="BB75" s="400">
        <f t="shared" si="182"/>
        <v>-1497.2700000000004</v>
      </c>
      <c r="BC75" s="131">
        <f t="shared" si="183"/>
        <v>-0.11743109912001383</v>
      </c>
      <c r="BD75" s="114">
        <f t="shared" si="162"/>
        <v>-0.11743109912001383</v>
      </c>
      <c r="BE75" s="71"/>
      <c r="BG75" s="70"/>
      <c r="BH75" s="57" t="s">
        <v>162</v>
      </c>
      <c r="BI75" s="261">
        <f>IFERROR(VLOOKUP($B75,'Trans Nomenclatura'!$A$4:$Y$200,7,0),0)</f>
        <v>604</v>
      </c>
      <c r="BJ75" s="261">
        <f>IFERROR(VLOOKUP($B75,'Trans Nomenclatura'!$A$4:$Y$200,6,0),0)</f>
        <v>709</v>
      </c>
      <c r="BK75" s="116">
        <f t="shared" si="184"/>
        <v>105</v>
      </c>
      <c r="BL75" s="131">
        <f t="shared" si="185"/>
        <v>0.17384105960264901</v>
      </c>
      <c r="BM75" s="114">
        <f t="shared" si="165"/>
        <v>0.17384105960264901</v>
      </c>
      <c r="BN75" s="71"/>
      <c r="BP75" s="70"/>
      <c r="BQ75" s="57" t="s">
        <v>162</v>
      </c>
      <c r="BR75" s="58">
        <f>IFERROR(VLOOKUP($B75,'Trans Nomenclatura'!$A$4:$Y$200,25,0),0)</f>
        <v>796.95999999999992</v>
      </c>
      <c r="BS75" s="131" t="e">
        <f>(#REF!-BR75)/ABS(BR75)</f>
        <v>#REF!</v>
      </c>
      <c r="BT75" s="114">
        <f t="shared" si="166"/>
        <v>7.0822443576917291E-2</v>
      </c>
      <c r="BU75" s="71"/>
      <c r="BW75" s="155">
        <f t="shared" si="167"/>
        <v>904.08357402061824</v>
      </c>
      <c r="BX75" s="156">
        <f t="shared" si="168"/>
        <v>8.0342059714280475E-2</v>
      </c>
      <c r="BZ75" s="70"/>
      <c r="CA75" s="57" t="s">
        <v>162</v>
      </c>
      <c r="CB75" s="190">
        <f t="shared" si="186"/>
        <v>8.0514859903740206</v>
      </c>
      <c r="CC75" s="400">
        <f>IFERROR(VLOOKUP(CA75,'FCST Sales'!$A$3:$AG$180,Interprete_Date!$B$8,0),0)</f>
        <v>20439.272292706617</v>
      </c>
      <c r="CD75" s="400">
        <f t="shared" si="187"/>
        <v>143.07490604894633</v>
      </c>
      <c r="CE75" s="190">
        <f t="shared" si="188"/>
        <v>8.0514859903740206</v>
      </c>
      <c r="CF75" s="190">
        <f>IFERROR(VLOOKUP($B75,U300_ACT!$B$2:$C$180,2,0),0)</f>
        <v>0</v>
      </c>
      <c r="CG75" s="190">
        <f t="shared" si="189"/>
        <v>-8.0514859903740206</v>
      </c>
      <c r="CH75" s="65">
        <f t="shared" si="190"/>
        <v>0</v>
      </c>
      <c r="CI75" s="71"/>
      <c r="CK75" s="70"/>
      <c r="CL75" s="57" t="s">
        <v>162</v>
      </c>
      <c r="CM75" s="400">
        <f>IFERROR(VLOOKUP($CL75,TRASFDATI_ACT!$B$2:$E$200,2,0),0)</f>
        <v>0</v>
      </c>
      <c r="CN75" s="400">
        <f>IFERROR(VLOOKUP($B75,Smartphone_Sales!$B$2:$D$200,2,0),0)</f>
        <v>6563.75</v>
      </c>
      <c r="CO75" s="190">
        <f>IFERROR(VLOOKUP($B75,Smartphone_Sales!$B$2:$D$200,3,0),0)</f>
        <v>16</v>
      </c>
      <c r="CP75" s="278">
        <f t="shared" si="191"/>
        <v>0</v>
      </c>
      <c r="CQ75" s="65">
        <f t="shared" si="192"/>
        <v>0</v>
      </c>
      <c r="CR75" s="71"/>
      <c r="CT75" s="70"/>
      <c r="CU75" s="57" t="s">
        <v>162</v>
      </c>
      <c r="CV75" s="400">
        <f>IFERROR(VLOOKUP($CU75,iphone_ACT!$B$2:$F$180,2,0),0)</f>
        <v>4437.6899999999996</v>
      </c>
      <c r="CW75" s="400">
        <f>IFERROR(VLOOKUP($CU75,iphone_ACT!$B$2:$F$180,3,0),0)</f>
        <v>3111.47</v>
      </c>
      <c r="CX75" s="342">
        <f t="shared" si="193"/>
        <v>0.42623583065239257</v>
      </c>
      <c r="CY75" s="114">
        <f t="shared" si="194"/>
        <v>0.42623583065239257</v>
      </c>
      <c r="CZ75" s="190">
        <f>IFERROR(VLOOKUP($CU75,iphone_ACT!$B$2:$F$180,4,0),0)</f>
        <v>6</v>
      </c>
      <c r="DA75" s="190">
        <f>IFERROR(VLOOKUP($CU75,iphone_ACT!$B$2:$F$180,5,0),0)</f>
        <v>4</v>
      </c>
      <c r="DB75" s="342">
        <f t="shared" si="195"/>
        <v>0.5</v>
      </c>
      <c r="DC75" s="114">
        <f t="shared" si="196"/>
        <v>0.5</v>
      </c>
      <c r="DD75" s="71"/>
    </row>
    <row r="76" spans="1:108" ht="13.15" customHeight="1" outlineLevel="1">
      <c r="A76" s="70"/>
      <c r="B76" s="57" t="s">
        <v>171</v>
      </c>
      <c r="C76" s="59">
        <f>IFERROR(VLOOKUP($B76,'BDGT McAfee'!$AZ$6:$BD$190,4,0),0)</f>
        <v>194.86466999999999</v>
      </c>
      <c r="D76" s="59">
        <f t="shared" si="148"/>
        <v>6.2859570967741929</v>
      </c>
      <c r="E76" s="56">
        <f>IFERROR(VLOOKUP($B76,'Trans Nomenclatura'!$A$4:$W$180,19,0),0)</f>
        <v>5</v>
      </c>
      <c r="F76" s="59">
        <f t="shared" si="149"/>
        <v>-1.2859570967741929</v>
      </c>
      <c r="G76" s="65">
        <f t="shared" si="150"/>
        <v>0.79542381900218251</v>
      </c>
      <c r="H76" s="71"/>
      <c r="K76" s="70"/>
      <c r="L76" s="57" t="s">
        <v>171</v>
      </c>
      <c r="M76" s="400">
        <f>IFERROR(VLOOKUP($B76,'BDGT Polizze MTD'!$A$3:$AG$175,Interprete_Date!$B$8,0),0)</f>
        <v>1639.306402862356</v>
      </c>
      <c r="N76" s="400"/>
      <c r="O76" s="400">
        <f>IFERROR(VLOOKUP($B76,'Trans Nomenclatura'!$A$4:$W$180,11,0),0)</f>
        <v>694.74421965451222</v>
      </c>
      <c r="P76" s="400">
        <f t="shared" si="171"/>
        <v>-944.56218320784376</v>
      </c>
      <c r="Q76" s="65">
        <f t="shared" si="172"/>
        <v>0.42380376142094911</v>
      </c>
      <c r="R76" s="71"/>
      <c r="T76" s="70"/>
      <c r="U76" s="57" t="s">
        <v>171</v>
      </c>
      <c r="V76" s="59">
        <f>IFERROR(VLOOKUP($B76,'BDGT Office'!$C$3:$F$180,3,0),0)</f>
        <v>40.799999999999997</v>
      </c>
      <c r="W76" s="112">
        <f t="shared" si="152"/>
        <v>1.3161290322580643</v>
      </c>
      <c r="X76" s="56">
        <f>IFERROR(VLOOKUP($B76,'Trans Nomenclatura'!$A$4:$W$180,18,0),0)</f>
        <v>-1</v>
      </c>
      <c r="Y76" s="59">
        <f t="shared" si="173"/>
        <v>-2.3161290322580643</v>
      </c>
      <c r="Z76" s="65">
        <f t="shared" si="174"/>
        <v>-0.75980392156862753</v>
      </c>
      <c r="AA76" s="71"/>
      <c r="AC76" s="70"/>
      <c r="AD76" s="57" t="s">
        <v>171</v>
      </c>
      <c r="AE76" s="59">
        <f>($AM76*Kerb_BRIEFING!$Z$5)/17.23</f>
        <v>18.082589625371419</v>
      </c>
      <c r="AF76" s="56">
        <f>IFERROR(VLOOKUP($AD76,'Trans Nomenclatura'!$A$1:$Y$200,17,0),0)</f>
        <v>14</v>
      </c>
      <c r="AG76" s="190">
        <f t="shared" si="175"/>
        <v>-4.0825896253714191</v>
      </c>
      <c r="AH76" s="65">
        <f t="shared" si="176"/>
        <v>0.77422538972829436</v>
      </c>
      <c r="AI76" s="59">
        <f>IFERROR(_xlfn.NUMBERVALUE(VLOOKUP($AD76,'Trans Nomenclatura'!$A$1:$Y$200,14,0)),0)</f>
        <v>0</v>
      </c>
      <c r="AJ76" s="59">
        <f>IFERROR(_xlfn.NUMBERVALUE(VLOOKUP($AD76,'Trans Nomenclatura'!$A$1:$Y$200,16,0)),0)</f>
        <v>1</v>
      </c>
      <c r="AK76" s="59">
        <f>IFERROR(_xlfn.NUMBERVALUE(VLOOKUP($AD76,'Trans Nomenclatura'!$A$1:$Y$200,15,0)),0)</f>
        <v>1</v>
      </c>
      <c r="AL76" s="59">
        <f>IFERROR(_xlfn.NUMBERVALUE(VLOOKUP($AD76,'Trans Nomenclatura'!$A$1:$Y$200,20,0)),0)</f>
        <v>1</v>
      </c>
      <c r="AM76" s="400">
        <f>IFERROR(VLOOKUP($B76,'BDGT MW Services MTD'!$A$3:$AF$174,Interprete_Date!$B$8,0),0)</f>
        <v>479.32772191561475</v>
      </c>
      <c r="AN76" s="400">
        <f>IFERROR(VLOOKUP($B76,'Trans Nomenclatura'!$A$4:$W$180,13,0),0)</f>
        <v>313.95999999999998</v>
      </c>
      <c r="AO76" s="400">
        <f t="shared" si="177"/>
        <v>-165.36772191561477</v>
      </c>
      <c r="AP76" s="65">
        <f t="shared" si="178"/>
        <v>0.65500071380238756</v>
      </c>
      <c r="AQ76" s="71"/>
      <c r="AS76" s="70"/>
      <c r="AT76" s="57" t="s">
        <v>171</v>
      </c>
      <c r="AU76" s="399">
        <f>IFERROR(VLOOKUP($B76,'FCST Sales'!$A$3:$AF$180,Interprete_Date!$B$8,0),0)</f>
        <v>45170.536253884391</v>
      </c>
      <c r="AV76" s="400">
        <f>IFERROR(VLOOKUP($B76,'Trans Nomenclatura'!$A$4:$Y$200,3,0),0)</f>
        <v>22464.879999999979</v>
      </c>
      <c r="AW76" s="400">
        <f t="shared" si="179"/>
        <v>-22705.656253884412</v>
      </c>
      <c r="AX76" s="131" t="e">
        <f t="shared" si="180"/>
        <v>#VALUE!</v>
      </c>
      <c r="AY76" s="65">
        <f t="shared" si="181"/>
        <v>0.49733480855162832</v>
      </c>
      <c r="AZ76" s="400">
        <f>IFERROR(VLOOKUP($B76,'Trans Nomenclatura'!$A$4:$Y$200,4,0),0)</f>
        <v>25265.09999999998</v>
      </c>
      <c r="BA76" s="400">
        <f>IFERROR(VLOOKUP($B76,'Trans Nomenclatura'!$A$4:$Y$200,3,0),0)</f>
        <v>22464.879999999979</v>
      </c>
      <c r="BB76" s="400">
        <f t="shared" si="182"/>
        <v>-2800.2200000000012</v>
      </c>
      <c r="BC76" s="131">
        <f t="shared" si="183"/>
        <v>-0.1108335213397138</v>
      </c>
      <c r="BD76" s="114">
        <f t="shared" si="162"/>
        <v>-0.1108335213397138</v>
      </c>
      <c r="BE76" s="71"/>
      <c r="BG76" s="70"/>
      <c r="BH76" s="57" t="s">
        <v>171</v>
      </c>
      <c r="BI76" s="261">
        <f>IFERROR(VLOOKUP($B76,'Trans Nomenclatura'!$A$4:$Y$200,7,0),0)</f>
        <v>1091</v>
      </c>
      <c r="BJ76" s="261">
        <f>IFERROR(VLOOKUP($B76,'Trans Nomenclatura'!$A$4:$Y$200,6,0),0)</f>
        <v>1327</v>
      </c>
      <c r="BK76" s="116">
        <f t="shared" si="184"/>
        <v>236</v>
      </c>
      <c r="BL76" s="131">
        <f t="shared" si="185"/>
        <v>0.21631530705774518</v>
      </c>
      <c r="BM76" s="114">
        <f t="shared" si="165"/>
        <v>0.21631530705774518</v>
      </c>
      <c r="BN76" s="71"/>
      <c r="BP76" s="70"/>
      <c r="BQ76" s="57" t="s">
        <v>171</v>
      </c>
      <c r="BR76" s="58">
        <f>IFERROR(VLOOKUP($B76,'Trans Nomenclatura'!$A$4:$Y$200,25,0),0)</f>
        <v>1361.77</v>
      </c>
      <c r="BS76" s="131" t="e">
        <f>(#REF!-BR76)/ABS(BR76)</f>
        <v>#REF!</v>
      </c>
      <c r="BT76" s="114">
        <f t="shared" si="166"/>
        <v>6.0617728650230997E-2</v>
      </c>
      <c r="BU76" s="71"/>
      <c r="BW76" s="155">
        <f t="shared" si="167"/>
        <v>1354.7512283262988</v>
      </c>
      <c r="BX76" s="156">
        <f t="shared" si="168"/>
        <v>6.0305295569186214E-2</v>
      </c>
      <c r="BZ76" s="70"/>
      <c r="CA76" s="57" t="s">
        <v>171</v>
      </c>
      <c r="CB76" s="190">
        <f t="shared" si="186"/>
        <v>17.793683386448553</v>
      </c>
      <c r="CC76" s="400">
        <f>IFERROR(VLOOKUP(CA76,'FCST Sales'!$A$3:$AG$180,Interprete_Date!$B$8,0),0)</f>
        <v>45170.536253884391</v>
      </c>
      <c r="CD76" s="400">
        <f t="shared" si="187"/>
        <v>316.19375377719075</v>
      </c>
      <c r="CE76" s="190">
        <f t="shared" si="188"/>
        <v>17.793683386448553</v>
      </c>
      <c r="CF76" s="190">
        <f>IFERROR(VLOOKUP($B76,U300_ACT!$B$2:$C$180,2,0),0)</f>
        <v>5</v>
      </c>
      <c r="CG76" s="190">
        <f t="shared" si="189"/>
        <v>-12.793683386448553</v>
      </c>
      <c r="CH76" s="65">
        <f t="shared" si="190"/>
        <v>0.28099859323156989</v>
      </c>
      <c r="CI76" s="71"/>
      <c r="CK76" s="70"/>
      <c r="CL76" s="57" t="s">
        <v>171</v>
      </c>
      <c r="CM76" s="400">
        <f>IFERROR(VLOOKUP($CL76,TRASFDATI_ACT!$B$2:$E$200,2,0),0)</f>
        <v>49.17</v>
      </c>
      <c r="CN76" s="400">
        <f>IFERROR(VLOOKUP($B76,Smartphone_Sales!$B$2:$D$200,2,0),0)</f>
        <v>11304.58</v>
      </c>
      <c r="CO76" s="190">
        <f>IFERROR(VLOOKUP($B76,Smartphone_Sales!$B$2:$D$200,3,0),0)</f>
        <v>35</v>
      </c>
      <c r="CP76" s="278">
        <f t="shared" si="191"/>
        <v>4.3495645127903911E-3</v>
      </c>
      <c r="CQ76" s="65">
        <f t="shared" si="192"/>
        <v>4.3495645127903911E-3</v>
      </c>
      <c r="CR76" s="71"/>
      <c r="CT76" s="70"/>
      <c r="CU76" s="57" t="s">
        <v>171</v>
      </c>
      <c r="CV76" s="400">
        <f>IFERROR(VLOOKUP($CU76,iphone_ACT!$B$2:$F$180,2,0),0)</f>
        <v>4592.6099999999997</v>
      </c>
      <c r="CW76" s="400">
        <f>IFERROR(VLOOKUP($CU76,iphone_ACT!$B$2:$F$180,3,0),0)</f>
        <v>6997.6</v>
      </c>
      <c r="CX76" s="342">
        <f t="shared" si="193"/>
        <v>-0.3436878358294273</v>
      </c>
      <c r="CY76" s="114">
        <f t="shared" si="194"/>
        <v>-0.3436878358294273</v>
      </c>
      <c r="CZ76" s="190">
        <f>IFERROR(VLOOKUP($CU76,iphone_ACT!$B$2:$F$180,4,0),0)</f>
        <v>7</v>
      </c>
      <c r="DA76" s="190">
        <f>IFERROR(VLOOKUP($CU76,iphone_ACT!$B$2:$F$180,5,0),0)</f>
        <v>9</v>
      </c>
      <c r="DB76" s="342">
        <f t="shared" si="195"/>
        <v>-0.22222222222222221</v>
      </c>
      <c r="DC76" s="114">
        <f t="shared" si="196"/>
        <v>-0.22222222222222221</v>
      </c>
      <c r="DD76" s="71"/>
    </row>
    <row r="77" spans="1:108" ht="13.15" customHeight="1" outlineLevel="1">
      <c r="A77" s="70"/>
      <c r="B77" s="57" t="s">
        <v>183</v>
      </c>
      <c r="C77" s="59">
        <f>IFERROR(VLOOKUP($B77,'BDGT McAfee'!$AZ$6:$BD$190,4,0),0)</f>
        <v>200.09480400000001</v>
      </c>
      <c r="D77" s="59">
        <f t="shared" si="148"/>
        <v>6.4546710967741943</v>
      </c>
      <c r="E77" s="56">
        <f>IFERROR(VLOOKUP($B77,'Trans Nomenclatura'!$A$4:$W$180,19,0),0)</f>
        <v>12</v>
      </c>
      <c r="F77" s="59">
        <f t="shared" si="149"/>
        <v>5.5453289032258057</v>
      </c>
      <c r="G77" s="65">
        <f t="shared" si="150"/>
        <v>1.8591187405346117</v>
      </c>
      <c r="H77" s="71"/>
      <c r="K77" s="70"/>
      <c r="L77" s="57" t="s">
        <v>183</v>
      </c>
      <c r="M77" s="400">
        <f>IFERROR(VLOOKUP($B77,'BDGT Polizze MTD'!$A$3:$AG$175,Interprete_Date!$B$8,0),0)</f>
        <v>1604.7369402208594</v>
      </c>
      <c r="N77" s="400"/>
      <c r="O77" s="400">
        <f>IFERROR(VLOOKUP($B77,'Trans Nomenclatura'!$A$4:$W$180,11,0),0)</f>
        <v>1288.6188164948451</v>
      </c>
      <c r="P77" s="400">
        <f t="shared" si="171"/>
        <v>-316.11812372601435</v>
      </c>
      <c r="Q77" s="65">
        <f t="shared" si="172"/>
        <v>0.80300938066365746</v>
      </c>
      <c r="R77" s="71"/>
      <c r="T77" s="70"/>
      <c r="U77" s="57" t="s">
        <v>183</v>
      </c>
      <c r="V77" s="59">
        <f>IFERROR(VLOOKUP($B77,'BDGT Office'!$C$3:$F$180,3,0),0)</f>
        <v>42</v>
      </c>
      <c r="W77" s="112">
        <f t="shared" si="152"/>
        <v>1.3548387096774193</v>
      </c>
      <c r="X77" s="56">
        <f>IFERROR(VLOOKUP($B77,'Trans Nomenclatura'!$A$4:$W$180,18,0),0)</f>
        <v>0</v>
      </c>
      <c r="Y77" s="59">
        <f t="shared" si="173"/>
        <v>-1.3548387096774193</v>
      </c>
      <c r="Z77" s="65">
        <f t="shared" si="174"/>
        <v>0</v>
      </c>
      <c r="AA77" s="71"/>
      <c r="AC77" s="70"/>
      <c r="AD77" s="57" t="s">
        <v>183</v>
      </c>
      <c r="AE77" s="59">
        <f>($AM77*Kerb_BRIEFING!$Z$5)/17.23</f>
        <v>15.63520005143981</v>
      </c>
      <c r="AF77" s="56">
        <f>IFERROR(VLOOKUP($AD77,'Trans Nomenclatura'!$A$1:$Y$200,17,0),0)</f>
        <v>16</v>
      </c>
      <c r="AG77" s="190">
        <f t="shared" si="175"/>
        <v>0.36479994856019005</v>
      </c>
      <c r="AH77" s="65">
        <f t="shared" si="176"/>
        <v>1.0233319655239459</v>
      </c>
      <c r="AI77" s="59">
        <f>IFERROR(_xlfn.NUMBERVALUE(VLOOKUP($AD77,'Trans Nomenclatura'!$A$1:$Y$200,14,0)),0)</f>
        <v>0</v>
      </c>
      <c r="AJ77" s="59">
        <f>IFERROR(_xlfn.NUMBERVALUE(VLOOKUP($AD77,'Trans Nomenclatura'!$A$1:$Y$200,16,0)),0)</f>
        <v>1</v>
      </c>
      <c r="AK77" s="59">
        <f>IFERROR(_xlfn.NUMBERVALUE(VLOOKUP($AD77,'Trans Nomenclatura'!$A$1:$Y$200,15,0)),0)</f>
        <v>1</v>
      </c>
      <c r="AL77" s="59">
        <f>IFERROR(_xlfn.NUMBERVALUE(VLOOKUP($AD77,'Trans Nomenclatura'!$A$1:$Y$200,20,0)),0)</f>
        <v>1</v>
      </c>
      <c r="AM77" s="400">
        <f>IFERROR(VLOOKUP($B77,'BDGT MW Services MTD'!$A$3:$AF$174,Interprete_Date!$B$8,0),0)</f>
        <v>414.45307213278141</v>
      </c>
      <c r="AN77" s="400">
        <f>IFERROR(VLOOKUP($B77,'Trans Nomenclatura'!$A$4:$W$180,13,0),0)</f>
        <v>324.76</v>
      </c>
      <c r="AO77" s="400">
        <f t="shared" si="177"/>
        <v>-89.693072132781424</v>
      </c>
      <c r="AP77" s="65">
        <f t="shared" si="178"/>
        <v>0.78358690485458438</v>
      </c>
      <c r="AQ77" s="71"/>
      <c r="AS77" s="70"/>
      <c r="AT77" s="57" t="s">
        <v>183</v>
      </c>
      <c r="AU77" s="399">
        <f>IFERROR(VLOOKUP($B77,'FCST Sales'!$A$3:$AF$180,Interprete_Date!$B$8,0),0)</f>
        <v>44250.995039939138</v>
      </c>
      <c r="AV77" s="400">
        <f>IFERROR(VLOOKUP($B77,'Trans Nomenclatura'!$A$4:$Y$200,3,0),0)</f>
        <v>28995.18999999997</v>
      </c>
      <c r="AW77" s="400">
        <f t="shared" si="179"/>
        <v>-15255.805039939169</v>
      </c>
      <c r="AX77" s="131" t="e">
        <f t="shared" si="180"/>
        <v>#VALUE!</v>
      </c>
      <c r="AY77" s="65">
        <f t="shared" si="181"/>
        <v>0.65524379675146505</v>
      </c>
      <c r="AZ77" s="400">
        <f>IFERROR(VLOOKUP($B77,'Trans Nomenclatura'!$A$4:$Y$200,4,0),0)</f>
        <v>24476.749999999989</v>
      </c>
      <c r="BA77" s="400">
        <f>IFERROR(VLOOKUP($B77,'Trans Nomenclatura'!$A$4:$Y$200,3,0),0)</f>
        <v>28995.18999999997</v>
      </c>
      <c r="BB77" s="400">
        <f t="shared" si="182"/>
        <v>4518.4399999999805</v>
      </c>
      <c r="BC77" s="131">
        <f t="shared" si="183"/>
        <v>0.18460130532035432</v>
      </c>
      <c r="BD77" s="114">
        <f t="shared" si="162"/>
        <v>0.18460130532035432</v>
      </c>
      <c r="BE77" s="71"/>
      <c r="BG77" s="70"/>
      <c r="BH77" s="57" t="s">
        <v>183</v>
      </c>
      <c r="BI77" s="261">
        <f>IFERROR(VLOOKUP($B77,'Trans Nomenclatura'!$A$4:$Y$200,7,0),0)</f>
        <v>1215</v>
      </c>
      <c r="BJ77" s="261">
        <f>IFERROR(VLOOKUP($B77,'Trans Nomenclatura'!$A$4:$Y$200,6,0),0)</f>
        <v>1068</v>
      </c>
      <c r="BK77" s="116">
        <f t="shared" si="184"/>
        <v>-147</v>
      </c>
      <c r="BL77" s="131">
        <f t="shared" si="185"/>
        <v>-0.12098765432098765</v>
      </c>
      <c r="BM77" s="114">
        <f t="shared" si="165"/>
        <v>-0.12098765432098765</v>
      </c>
      <c r="BN77" s="71"/>
      <c r="BP77" s="70"/>
      <c r="BQ77" s="57" t="s">
        <v>183</v>
      </c>
      <c r="BR77" s="58">
        <f>IFERROR(VLOOKUP($B77,'Trans Nomenclatura'!$A$4:$Y$200,25,0),0)</f>
        <v>1021.7</v>
      </c>
      <c r="BS77" s="131" t="e">
        <f>(#REF!-BR77)/ABS(BR77)</f>
        <v>#REF!</v>
      </c>
      <c r="BT77" s="114">
        <f t="shared" si="166"/>
        <v>3.5236878944404262E-2</v>
      </c>
      <c r="BU77" s="71"/>
      <c r="BW77" s="155">
        <f t="shared" si="167"/>
        <v>2512.8066921649479</v>
      </c>
      <c r="BX77" s="156">
        <f t="shared" si="168"/>
        <v>8.6662880711074849E-2</v>
      </c>
      <c r="BZ77" s="70"/>
      <c r="CA77" s="57" t="s">
        <v>183</v>
      </c>
      <c r="CB77" s="190">
        <f t="shared" si="186"/>
        <v>17.431455558783004</v>
      </c>
      <c r="CC77" s="400">
        <f>IFERROR(VLOOKUP(CA77,'FCST Sales'!$A$3:$AG$180,Interprete_Date!$B$8,0),0)</f>
        <v>44250.995039939138</v>
      </c>
      <c r="CD77" s="400">
        <f t="shared" si="187"/>
        <v>309.75696527957399</v>
      </c>
      <c r="CE77" s="190">
        <f t="shared" si="188"/>
        <v>17.431455558783004</v>
      </c>
      <c r="CF77" s="190">
        <f>IFERROR(VLOOKUP($B77,U300_ACT!$B$2:$C$180,2,0),0)</f>
        <v>14</v>
      </c>
      <c r="CG77" s="190">
        <f t="shared" si="189"/>
        <v>-3.4314555587830036</v>
      </c>
      <c r="CH77" s="65">
        <f t="shared" si="190"/>
        <v>0.80314578164678663</v>
      </c>
      <c r="CI77" s="71"/>
      <c r="CK77" s="70"/>
      <c r="CL77" s="57" t="s">
        <v>183</v>
      </c>
      <c r="CM77" s="400">
        <f>IFERROR(VLOOKUP($CL77,TRASFDATI_ACT!$B$2:$E$200,2,0),0)</f>
        <v>8.6</v>
      </c>
      <c r="CN77" s="400">
        <f>IFERROR(VLOOKUP($B77,Smartphone_Sales!$B$2:$D$200,2,0),0)</f>
        <v>13377.76</v>
      </c>
      <c r="CO77" s="190">
        <f>IFERROR(VLOOKUP($B77,Smartphone_Sales!$B$2:$D$200,3,0),0)</f>
        <v>36</v>
      </c>
      <c r="CP77" s="278">
        <f t="shared" si="191"/>
        <v>6.428579971534845E-4</v>
      </c>
      <c r="CQ77" s="65">
        <f t="shared" si="192"/>
        <v>6.428579971534845E-4</v>
      </c>
      <c r="CR77" s="71"/>
      <c r="CT77" s="70"/>
      <c r="CU77" s="57" t="s">
        <v>183</v>
      </c>
      <c r="CV77" s="400">
        <f>IFERROR(VLOOKUP($CU77,iphone_ACT!$B$2:$F$180,2,0),0)</f>
        <v>8130.71</v>
      </c>
      <c r="CW77" s="400">
        <f>IFERROR(VLOOKUP($CU77,iphone_ACT!$B$2:$F$180,3,0),0)</f>
        <v>6877.85</v>
      </c>
      <c r="CX77" s="342">
        <f t="shared" si="193"/>
        <v>0.18215866877003709</v>
      </c>
      <c r="CY77" s="114">
        <f t="shared" si="194"/>
        <v>0.18215866877003709</v>
      </c>
      <c r="CZ77" s="190">
        <f>IFERROR(VLOOKUP($CU77,iphone_ACT!$B$2:$F$180,4,0),0)</f>
        <v>11</v>
      </c>
      <c r="DA77" s="190">
        <f>IFERROR(VLOOKUP($CU77,iphone_ACT!$B$2:$F$180,5,0),0)</f>
        <v>9</v>
      </c>
      <c r="DB77" s="342">
        <f t="shared" si="195"/>
        <v>0.22222222222222221</v>
      </c>
      <c r="DC77" s="114">
        <f t="shared" si="196"/>
        <v>0.22222222222222221</v>
      </c>
      <c r="DD77" s="71"/>
    </row>
    <row r="78" spans="1:108" ht="13.15" customHeight="1" outlineLevel="1">
      <c r="A78" s="74"/>
      <c r="B78" s="75"/>
      <c r="C78" s="59"/>
      <c r="D78" s="78"/>
      <c r="E78" s="76"/>
      <c r="F78" s="78"/>
      <c r="G78" s="79"/>
      <c r="H78" s="77"/>
      <c r="K78" s="74"/>
      <c r="L78" s="75"/>
      <c r="M78" s="402"/>
      <c r="N78" s="402"/>
      <c r="O78" s="402"/>
      <c r="P78" s="402"/>
      <c r="Q78" s="79"/>
      <c r="R78" s="77"/>
      <c r="T78" s="74"/>
      <c r="U78" s="75"/>
      <c r="V78" s="56"/>
      <c r="W78" s="78"/>
      <c r="X78" s="76"/>
      <c r="Y78" s="78"/>
      <c r="Z78" s="79"/>
      <c r="AA78" s="77"/>
      <c r="AC78" s="74"/>
      <c r="AD78" s="75"/>
      <c r="AE78" s="75"/>
      <c r="AF78" s="355"/>
      <c r="AG78" s="75"/>
      <c r="AH78" s="75"/>
      <c r="AI78" s="75"/>
      <c r="AJ78" s="355"/>
      <c r="AK78" s="355"/>
      <c r="AL78" s="355"/>
      <c r="AM78" s="402"/>
      <c r="AN78" s="402"/>
      <c r="AO78" s="402"/>
      <c r="AP78" s="79"/>
      <c r="AQ78" s="77"/>
      <c r="AS78" s="74"/>
      <c r="AT78" s="75"/>
      <c r="AU78" s="401"/>
      <c r="AV78" s="402"/>
      <c r="AW78" s="402"/>
      <c r="AX78" s="132"/>
      <c r="AY78" s="125"/>
      <c r="AZ78" s="402"/>
      <c r="BA78" s="402"/>
      <c r="BB78" s="402"/>
      <c r="BC78" s="132"/>
      <c r="BD78" s="125"/>
      <c r="BE78" s="77"/>
      <c r="BG78" s="74"/>
      <c r="BH78" s="75"/>
      <c r="BI78" s="76"/>
      <c r="BJ78" s="76"/>
      <c r="BK78" s="119"/>
      <c r="BL78" s="132"/>
      <c r="BM78" s="125"/>
      <c r="BN78" s="77"/>
      <c r="BP78" s="74"/>
      <c r="BQ78" s="75"/>
      <c r="BR78" s="442"/>
      <c r="BS78" s="132"/>
      <c r="BT78" s="125"/>
      <c r="BU78" s="77"/>
      <c r="BW78" s="155"/>
      <c r="BX78" s="156"/>
      <c r="BZ78" s="74"/>
      <c r="CA78" s="75"/>
      <c r="CB78" s="76"/>
      <c r="CC78" s="402"/>
      <c r="CD78" s="402"/>
      <c r="CE78" s="78"/>
      <c r="CF78" s="76"/>
      <c r="CG78" s="78"/>
      <c r="CH78" s="79"/>
      <c r="CI78" s="77"/>
      <c r="CK78" s="74"/>
      <c r="CL78" s="75"/>
      <c r="CM78" s="402"/>
      <c r="CN78" s="435"/>
      <c r="CO78" s="76"/>
      <c r="CP78" s="78"/>
      <c r="CQ78" s="79"/>
      <c r="CR78" s="77"/>
      <c r="CT78" s="74"/>
      <c r="CU78" s="75"/>
      <c r="CV78" s="402"/>
      <c r="CW78" s="435"/>
      <c r="CX78" s="343"/>
      <c r="CY78" s="79"/>
      <c r="CZ78" s="76"/>
      <c r="DA78" s="76"/>
      <c r="DB78" s="343"/>
      <c r="DC78" s="79"/>
      <c r="DD78" s="77"/>
    </row>
    <row r="79" spans="1:108">
      <c r="A79" s="66"/>
      <c r="B79" s="82"/>
      <c r="C79" s="84"/>
      <c r="D79" s="84"/>
      <c r="E79" s="83"/>
      <c r="F79" s="84"/>
      <c r="G79" s="85"/>
      <c r="H79" s="69"/>
      <c r="K79" s="66"/>
      <c r="L79" s="82"/>
      <c r="M79" s="405"/>
      <c r="N79" s="405"/>
      <c r="O79" s="405"/>
      <c r="P79" s="405"/>
      <c r="Q79" s="85"/>
      <c r="R79" s="69"/>
      <c r="T79" s="66"/>
      <c r="U79" s="82"/>
      <c r="V79" s="83"/>
      <c r="W79" s="84"/>
      <c r="X79" s="83"/>
      <c r="Y79" s="84"/>
      <c r="Z79" s="85"/>
      <c r="AA79" s="69"/>
      <c r="AC79" s="66"/>
      <c r="AD79" s="82"/>
      <c r="AE79" s="82"/>
      <c r="AF79" s="356"/>
      <c r="AG79" s="82"/>
      <c r="AH79" s="82"/>
      <c r="AI79" s="82"/>
      <c r="AJ79" s="356"/>
      <c r="AK79" s="356"/>
      <c r="AL79" s="356"/>
      <c r="AM79" s="405"/>
      <c r="AN79" s="405"/>
      <c r="AO79" s="405"/>
      <c r="AP79" s="85"/>
      <c r="AQ79" s="69"/>
      <c r="AS79" s="66"/>
      <c r="AT79" s="82"/>
      <c r="AU79" s="404"/>
      <c r="AV79" s="405"/>
      <c r="AW79" s="405"/>
      <c r="AX79" s="134"/>
      <c r="AY79" s="126"/>
      <c r="AZ79" s="405"/>
      <c r="BA79" s="405"/>
      <c r="BB79" s="405"/>
      <c r="BC79" s="134"/>
      <c r="BD79" s="126"/>
      <c r="BE79" s="69"/>
      <c r="BG79" s="66"/>
      <c r="BH79" s="82"/>
      <c r="BI79" s="83"/>
      <c r="BJ79" s="83"/>
      <c r="BK79" s="121"/>
      <c r="BL79" s="134"/>
      <c r="BM79" s="126"/>
      <c r="BN79" s="69"/>
      <c r="BP79" s="66"/>
      <c r="BQ79" s="82"/>
      <c r="BR79" s="444"/>
      <c r="BS79" s="134"/>
      <c r="BT79" s="126"/>
      <c r="BU79" s="69"/>
      <c r="BW79" s="155"/>
      <c r="BX79" s="156"/>
      <c r="BZ79" s="66"/>
      <c r="CA79" s="82"/>
      <c r="CB79" s="83"/>
      <c r="CC79" s="405"/>
      <c r="CD79" s="405"/>
      <c r="CE79" s="84"/>
      <c r="CF79" s="83"/>
      <c r="CG79" s="84"/>
      <c r="CH79" s="85"/>
      <c r="CI79" s="69"/>
      <c r="CK79" s="66"/>
      <c r="CL79" s="82"/>
      <c r="CM79" s="405"/>
      <c r="CN79" s="436"/>
      <c r="CO79" s="83"/>
      <c r="CP79" s="84"/>
      <c r="CQ79" s="85"/>
      <c r="CR79" s="69"/>
      <c r="CT79" s="66"/>
      <c r="CU79" s="82"/>
      <c r="CV79" s="405"/>
      <c r="CW79" s="436"/>
      <c r="CX79" s="344"/>
      <c r="CY79" s="85"/>
      <c r="CZ79" s="83"/>
      <c r="DA79" s="83"/>
      <c r="DB79" s="344"/>
      <c r="DC79" s="85"/>
      <c r="DD79" s="69"/>
    </row>
    <row r="80" spans="1:108" s="63" customFormat="1">
      <c r="A80" s="72"/>
      <c r="B80" s="60" t="s">
        <v>271</v>
      </c>
      <c r="C80" s="62">
        <f>SUM(C82:C102)</f>
        <v>3307.1176139999998</v>
      </c>
      <c r="D80" s="62">
        <f>SUM(D82:D102)</f>
        <v>106.68121335483872</v>
      </c>
      <c r="E80" s="62">
        <f>SUM(E82:E102)</f>
        <v>51</v>
      </c>
      <c r="F80" s="62">
        <f>SUM(F82:F102)</f>
        <v>-55.681213354838711</v>
      </c>
      <c r="G80" s="81">
        <f>E80/D80</f>
        <v>0.47805980449777857</v>
      </c>
      <c r="H80" s="73"/>
      <c r="K80" s="72"/>
      <c r="L80" s="60" t="s">
        <v>271</v>
      </c>
      <c r="M80" s="403">
        <f>SUM(M82:M102)</f>
        <v>25174.940945568134</v>
      </c>
      <c r="N80" s="403"/>
      <c r="O80" s="403">
        <f>SUM(O82:O102)</f>
        <v>15772.805754812891</v>
      </c>
      <c r="P80" s="403">
        <f>SUM(P82:P102)</f>
        <v>-9402.1351907552471</v>
      </c>
      <c r="Q80" s="80">
        <f>O80/M80</f>
        <v>0.62652801406430225</v>
      </c>
      <c r="R80" s="73"/>
      <c r="T80" s="72"/>
      <c r="U80" s="60" t="s">
        <v>271</v>
      </c>
      <c r="V80" s="62">
        <f>SUM(V82:V102)</f>
        <v>481.2</v>
      </c>
      <c r="W80" s="62">
        <f>SUM(W82:W102)</f>
        <v>15.987096774193551</v>
      </c>
      <c r="X80" s="62">
        <f>SUM(X82:X102)</f>
        <v>8</v>
      </c>
      <c r="Y80" s="62">
        <f>SUM(Y82:Y102)</f>
        <v>-7.9870967741935486</v>
      </c>
      <c r="Z80" s="81">
        <f>X80/W80</f>
        <v>0.50040355125100877</v>
      </c>
      <c r="AA80" s="73"/>
      <c r="AC80" s="72"/>
      <c r="AD80" s="60" t="s">
        <v>271</v>
      </c>
      <c r="AE80" s="197">
        <f>SUM(AE82:AE102)</f>
        <v>261.65413876532602</v>
      </c>
      <c r="AF80" s="197">
        <f>SUM(AF82:AF102)</f>
        <v>205</v>
      </c>
      <c r="AG80" s="197">
        <f>SUM(AG82:AG102)</f>
        <v>-56.654138765326074</v>
      </c>
      <c r="AH80" s="80">
        <f>AF80/AE80</f>
        <v>0.78347700123276731</v>
      </c>
      <c r="AI80" s="197">
        <f t="shared" ref="AI80:AO80" si="208">SUM(AI82:AI102)</f>
        <v>5</v>
      </c>
      <c r="AJ80" s="197">
        <f t="shared" si="208"/>
        <v>27</v>
      </c>
      <c r="AK80" s="197">
        <f t="shared" si="208"/>
        <v>51</v>
      </c>
      <c r="AL80" s="197">
        <f t="shared" si="208"/>
        <v>15</v>
      </c>
      <c r="AM80" s="403">
        <f t="shared" si="208"/>
        <v>6935.8474014254898</v>
      </c>
      <c r="AN80" s="403">
        <f t="shared" si="208"/>
        <v>5158.08</v>
      </c>
      <c r="AO80" s="403">
        <f t="shared" si="208"/>
        <v>-1777.7674014254897</v>
      </c>
      <c r="AP80" s="80">
        <f>AN80/AM80</f>
        <v>0.74368418182612928</v>
      </c>
      <c r="AQ80" s="73"/>
      <c r="AS80" s="72"/>
      <c r="AT80" s="60" t="s">
        <v>271</v>
      </c>
      <c r="AU80" s="403">
        <f>SUM(AU82:AU102)</f>
        <v>691030.15614214656</v>
      </c>
      <c r="AV80" s="403">
        <f>SUM(AV82:AV102)</f>
        <v>508872.27999999997</v>
      </c>
      <c r="AW80" s="403">
        <f>SUM(AW82:AW102)</f>
        <v>-182157.8761421465</v>
      </c>
      <c r="AX80" s="131" t="e">
        <f>(AU80-AT80)/ABS(AT80)</f>
        <v>#VALUE!</v>
      </c>
      <c r="AY80" s="65">
        <f>BA80/AU80</f>
        <v>0.73639663258823651</v>
      </c>
      <c r="AZ80" s="403">
        <f>SUM(AZ82:AZ102)</f>
        <v>506295.84999999986</v>
      </c>
      <c r="BA80" s="403">
        <f>SUM(BA82:BA102)</f>
        <v>508872.27999999997</v>
      </c>
      <c r="BB80" s="403">
        <f>SUM(BB82:BB102)</f>
        <v>2576.4300000001294</v>
      </c>
      <c r="BC80" s="131">
        <f t="shared" ref="BC80" si="209">(BA80-AZ80)/ABS(AZ80)</f>
        <v>5.0887835639974342E-3</v>
      </c>
      <c r="BD80" s="115">
        <f>BC80</f>
        <v>5.0887835639974342E-3</v>
      </c>
      <c r="BE80" s="73"/>
      <c r="BG80" s="72"/>
      <c r="BH80" s="60" t="s">
        <v>271</v>
      </c>
      <c r="BI80" s="234">
        <f>SUM(BI82:BI102)</f>
        <v>16348</v>
      </c>
      <c r="BJ80" s="234">
        <f>SUM(BJ82:BJ102)</f>
        <v>15595</v>
      </c>
      <c r="BK80" s="120">
        <f>SUM(BK82:BK102)</f>
        <v>-753</v>
      </c>
      <c r="BL80" s="131">
        <f t="shared" ref="BL80" si="210">(BJ80-BI80)/ABS(BI80)</f>
        <v>-4.6060680205529732E-2</v>
      </c>
      <c r="BM80" s="115">
        <f>BL80</f>
        <v>-4.6060680205529732E-2</v>
      </c>
      <c r="BN80" s="73"/>
      <c r="BP80" s="72"/>
      <c r="BQ80" s="60" t="s">
        <v>271</v>
      </c>
      <c r="BR80" s="443">
        <f>SUM(BR82:BR102)</f>
        <v>23416.589999999993</v>
      </c>
      <c r="BS80" s="131" t="e">
        <f>(#REF!-BR80)/ABS(BR80)</f>
        <v>#REF!</v>
      </c>
      <c r="BT80" s="114">
        <f t="shared" ref="BT80" si="211">IFERROR(BR80/AV80,0)</f>
        <v>4.601663505821145E-2</v>
      </c>
      <c r="BU80" s="73"/>
      <c r="BW80" s="155">
        <f>IFERROR(O80*1.95,0)</f>
        <v>30756.971221885138</v>
      </c>
      <c r="BX80" s="156">
        <f>BW80/BA80</f>
        <v>6.0441435760433128E-2</v>
      </c>
      <c r="BZ80" s="72"/>
      <c r="CA80" s="60" t="s">
        <v>271</v>
      </c>
      <c r="CB80" s="197">
        <f t="shared" ref="CB80:CG80" si="212">SUM(CB82:CB102)</f>
        <v>272.21221682583149</v>
      </c>
      <c r="CC80" s="403">
        <f t="shared" si="212"/>
        <v>691030.15614214656</v>
      </c>
      <c r="CD80" s="403">
        <f t="shared" si="212"/>
        <v>4837.2110929950259</v>
      </c>
      <c r="CE80" s="197">
        <f t="shared" si="212"/>
        <v>272.21221682583149</v>
      </c>
      <c r="CF80" s="197">
        <f t="shared" si="212"/>
        <v>97</v>
      </c>
      <c r="CG80" s="197">
        <f t="shared" si="212"/>
        <v>-175.21221682583149</v>
      </c>
      <c r="CH80" s="80">
        <f>CF80/CB80</f>
        <v>0.35633962770327515</v>
      </c>
      <c r="CI80" s="73"/>
      <c r="CK80" s="72"/>
      <c r="CL80" s="60" t="s">
        <v>271</v>
      </c>
      <c r="CM80" s="403">
        <f>SUM(CM82:CM102)</f>
        <v>794.12999999999988</v>
      </c>
      <c r="CN80" s="403">
        <f>SUM(CN82:CN102)</f>
        <v>198134.41999999998</v>
      </c>
      <c r="CO80" s="197">
        <f>SUM(CO82:CO102)</f>
        <v>555</v>
      </c>
      <c r="CP80" s="279">
        <f>CM80/CN80</f>
        <v>4.0080365642678334E-3</v>
      </c>
      <c r="CQ80" s="280">
        <f>CP80</f>
        <v>4.0080365642678334E-3</v>
      </c>
      <c r="CR80" s="73"/>
      <c r="CT80" s="72"/>
      <c r="CU80" s="60" t="s">
        <v>271</v>
      </c>
      <c r="CV80" s="403">
        <f>SUM(CV82:CV102)</f>
        <v>104792.97</v>
      </c>
      <c r="CW80" s="403">
        <f>SUM(CW82:CW102)</f>
        <v>115582.84000000003</v>
      </c>
      <c r="CX80" s="341">
        <f>IFERROR((CV80-CW80)/ABS(CW80),0)</f>
        <v>-9.3351833196000572E-2</v>
      </c>
      <c r="CY80" s="338">
        <f>IFERROR(CX80,0)</f>
        <v>-9.3351833196000572E-2</v>
      </c>
      <c r="CZ80" s="347">
        <f>SUM(CZ82:CZ102)</f>
        <v>134</v>
      </c>
      <c r="DA80" s="197">
        <f>SUM(DA82:DA102)</f>
        <v>160</v>
      </c>
      <c r="DB80" s="349">
        <f>IFERROR((CZ80-DA80)/ABS(DA80),0)</f>
        <v>-0.16250000000000001</v>
      </c>
      <c r="DC80" s="338">
        <f>IFERROR(DB80,0)</f>
        <v>-0.16250000000000001</v>
      </c>
      <c r="DD80" s="73"/>
    </row>
    <row r="81" spans="1:108" ht="13.15" customHeight="1" outlineLevel="1">
      <c r="A81" s="70"/>
      <c r="B81" s="55"/>
      <c r="C81" s="59"/>
      <c r="D81" s="59"/>
      <c r="E81" s="56"/>
      <c r="F81" s="59"/>
      <c r="G81" s="64"/>
      <c r="H81" s="71"/>
      <c r="K81" s="70"/>
      <c r="L81" s="55"/>
      <c r="M81" s="398"/>
      <c r="N81" s="398"/>
      <c r="O81" s="398"/>
      <c r="P81" s="398"/>
      <c r="Q81" s="64"/>
      <c r="R81" s="71"/>
      <c r="T81" s="70"/>
      <c r="U81" s="55"/>
      <c r="V81" s="56"/>
      <c r="W81" s="59"/>
      <c r="X81" s="56"/>
      <c r="Y81" s="59"/>
      <c r="Z81" s="64"/>
      <c r="AA81" s="71"/>
      <c r="AC81" s="70"/>
      <c r="AD81" s="55"/>
      <c r="AE81" s="55"/>
      <c r="AF81" s="354"/>
      <c r="AG81" s="55"/>
      <c r="AH81" s="55"/>
      <c r="AI81" s="55"/>
      <c r="AJ81" s="354"/>
      <c r="AK81" s="354"/>
      <c r="AL81" s="354"/>
      <c r="AM81" s="398"/>
      <c r="AN81" s="398"/>
      <c r="AO81" s="398"/>
      <c r="AP81" s="64"/>
      <c r="AQ81" s="71"/>
      <c r="AS81" s="70"/>
      <c r="AT81" s="55"/>
      <c r="AU81" s="397"/>
      <c r="AV81" s="398"/>
      <c r="AW81" s="398"/>
      <c r="AX81" s="133"/>
      <c r="AY81" s="124"/>
      <c r="AZ81" s="398"/>
      <c r="BA81" s="398"/>
      <c r="BB81" s="398"/>
      <c r="BC81" s="133"/>
      <c r="BD81" s="124"/>
      <c r="BE81" s="71"/>
      <c r="BG81" s="70"/>
      <c r="BH81" s="55"/>
      <c r="BI81" s="56"/>
      <c r="BJ81" s="56"/>
      <c r="BK81" s="118"/>
      <c r="BL81" s="133"/>
      <c r="BM81" s="124"/>
      <c r="BN81" s="71"/>
      <c r="BP81" s="70"/>
      <c r="BQ81" s="55"/>
      <c r="BR81" s="58"/>
      <c r="BS81" s="133"/>
      <c r="BT81" s="124"/>
      <c r="BU81" s="71"/>
      <c r="BW81" s="155"/>
      <c r="BX81" s="156"/>
      <c r="BZ81" s="70"/>
      <c r="CA81" s="55"/>
      <c r="CB81" s="56"/>
      <c r="CC81" s="398"/>
      <c r="CD81" s="398"/>
      <c r="CE81" s="59"/>
      <c r="CF81" s="56"/>
      <c r="CG81" s="59"/>
      <c r="CH81" s="64"/>
      <c r="CI81" s="71"/>
      <c r="CK81" s="70"/>
      <c r="CL81" s="55"/>
      <c r="CM81" s="398"/>
      <c r="CN81" s="400"/>
      <c r="CO81" s="56"/>
      <c r="CP81" s="59"/>
      <c r="CQ81" s="64"/>
      <c r="CR81" s="71"/>
      <c r="CT81" s="70"/>
      <c r="CU81" s="55"/>
      <c r="CV81" s="398"/>
      <c r="CW81" s="400"/>
      <c r="CX81" s="340"/>
      <c r="CY81" s="64"/>
      <c r="CZ81" s="56"/>
      <c r="DA81" s="56"/>
      <c r="DB81" s="340">
        <f>IFERROR((CZ81-DA81)/ABS(DA81),0)</f>
        <v>0</v>
      </c>
      <c r="DC81" s="64"/>
      <c r="DD81" s="71"/>
    </row>
    <row r="82" spans="1:108" ht="13.15" customHeight="1" outlineLevel="1">
      <c r="A82" s="70"/>
      <c r="B82" s="57" t="s">
        <v>32</v>
      </c>
      <c r="C82" s="59">
        <f>IFERROR(VLOOKUP($B82,'BDGT McAfee'!$AZ$6:$BD$190,4,0),0)</f>
        <v>132.60920400000001</v>
      </c>
      <c r="D82" s="59">
        <f t="shared" ref="D82:D102" si="213">IFERROR(C82/31,0)</f>
        <v>4.2777162580645163</v>
      </c>
      <c r="E82" s="56">
        <f>IFERROR(VLOOKUP($B82,'Trans Nomenclatura'!$A$4:$W$180,19,0),0)</f>
        <v>0</v>
      </c>
      <c r="F82" s="59">
        <f t="shared" ref="F82:F102" si="214">E82-D82</f>
        <v>-4.2777162580645163</v>
      </c>
      <c r="G82" s="65">
        <f t="shared" ref="G82:G102" si="215">IFERROR(E82/D82,0)</f>
        <v>0</v>
      </c>
      <c r="H82" s="71"/>
      <c r="K82" s="70"/>
      <c r="L82" s="57" t="s">
        <v>32</v>
      </c>
      <c r="M82" s="400">
        <f>IFERROR(VLOOKUP($B82,'BDGT Polizze MTD'!$A$3:$AG$175,Interprete_Date!$B$8,0),0)</f>
        <v>693.13673948349413</v>
      </c>
      <c r="N82" s="400"/>
      <c r="O82" s="400">
        <f>IFERROR(VLOOKUP($B82,'Trans Nomenclatura'!$A$4:$W$180,11,0),0)</f>
        <v>446.95236288659788</v>
      </c>
      <c r="P82" s="400">
        <f t="shared" ref="P82:P102" si="216">IFERROR(O82-M82,-M82)</f>
        <v>-246.18437659689624</v>
      </c>
      <c r="Q82" s="65">
        <f t="shared" ref="Q82:Q102" si="217">IFERROR(O82/M82,0)</f>
        <v>0.64482567064567109</v>
      </c>
      <c r="R82" s="71"/>
      <c r="T82" s="70"/>
      <c r="U82" s="57" t="s">
        <v>32</v>
      </c>
      <c r="V82" s="59">
        <f>IFERROR(VLOOKUP($B82,'BDGT Office'!$C$3:$F$180,3,0),0)</f>
        <v>18</v>
      </c>
      <c r="W82" s="112">
        <f t="shared" ref="W82:W100" si="218">IFERROR(V82/31,0)</f>
        <v>0.58064516129032262</v>
      </c>
      <c r="X82" s="56">
        <f>IFERROR(VLOOKUP($B82,'Trans Nomenclatura'!$A$4:$W$180,18,0),0)</f>
        <v>0</v>
      </c>
      <c r="Y82" s="59">
        <f t="shared" ref="Y82:Y102" si="219">X82-W82</f>
        <v>-0.58064516129032262</v>
      </c>
      <c r="Z82" s="65">
        <f t="shared" ref="Z82:Z102" si="220">IFERROR(X82/W82,0)</f>
        <v>0</v>
      </c>
      <c r="AA82" s="71"/>
      <c r="AC82" s="70"/>
      <c r="AD82" s="57" t="s">
        <v>32</v>
      </c>
      <c r="AE82" s="59">
        <f>($AM82*Kerb_BRIEFING!$Z$5)/17.23</f>
        <v>6.8756322194681694</v>
      </c>
      <c r="AF82" s="56">
        <f>IFERROR(VLOOKUP($AD82,'Trans Nomenclatura'!$A$1:$Y$200,17,0),0)</f>
        <v>6</v>
      </c>
      <c r="AG82" s="190">
        <f t="shared" ref="AG82:AG102" si="221">AF82-AE82</f>
        <v>-0.87563221946816938</v>
      </c>
      <c r="AH82" s="65">
        <f t="shared" ref="AH82:AH102" si="222">IFERROR(AF82/AE82,0)</f>
        <v>0.87264702480902923</v>
      </c>
      <c r="AI82" s="59">
        <f>IFERROR(_xlfn.NUMBERVALUE(VLOOKUP($AD82,'Trans Nomenclatura'!$A$1:$Y$200,14,0)),0)</f>
        <v>0</v>
      </c>
      <c r="AJ82" s="59">
        <f>IFERROR(_xlfn.NUMBERVALUE(VLOOKUP($AD82,'Trans Nomenclatura'!$A$1:$Y$200,16,0)),0)</f>
        <v>1</v>
      </c>
      <c r="AK82" s="59">
        <f>IFERROR(_xlfn.NUMBERVALUE(VLOOKUP($AD82,'Trans Nomenclatura'!$A$1:$Y$200,15,0)),0)</f>
        <v>2</v>
      </c>
      <c r="AL82" s="59">
        <f>IFERROR(_xlfn.NUMBERVALUE(VLOOKUP($AD82,'Trans Nomenclatura'!$A$1:$Y$200,20,0)),0)</f>
        <v>0</v>
      </c>
      <c r="AM82" s="400">
        <f>IFERROR(VLOOKUP($B82,'BDGT MW Services MTD'!$A$3:$AF$174,Interprete_Date!$B$8,0),0)</f>
        <v>182.25714329451779</v>
      </c>
      <c r="AN82" s="400">
        <f>IFERROR(VLOOKUP($B82,'Trans Nomenclatura'!$A$4:$W$180,13,0),0)</f>
        <v>136.99</v>
      </c>
      <c r="AO82" s="400">
        <f t="shared" ref="AO82:AO102" si="223">AN82-AM82</f>
        <v>-45.26714329451778</v>
      </c>
      <c r="AP82" s="65">
        <f t="shared" ref="AP82:AP102" si="224">IFERROR(AN82/AM82,0)</f>
        <v>0.75163034778083571</v>
      </c>
      <c r="AQ82" s="71"/>
      <c r="AS82" s="70"/>
      <c r="AT82" s="57" t="s">
        <v>32</v>
      </c>
      <c r="AU82" s="399">
        <f>IFERROR(VLOOKUP($B82,'FCST Sales'!$A$3:$AF$180,Interprete_Date!$B$8,0),0)</f>
        <v>19759.725657636558</v>
      </c>
      <c r="AV82" s="400">
        <f>IFERROR(VLOOKUP($B82,'Trans Nomenclatura'!$A$4:$Y$200,3,0),0)</f>
        <v>14100.73</v>
      </c>
      <c r="AW82" s="400">
        <f t="shared" ref="AW82:AW102" si="225">AV82-AU82</f>
        <v>-5658.9956576365585</v>
      </c>
      <c r="AX82" s="131" t="e">
        <f t="shared" ref="AX82:AX102" si="226">(AU82-AT82)/ABS(AT82)</f>
        <v>#VALUE!</v>
      </c>
      <c r="AY82" s="65">
        <f t="shared" ref="AY82:AY102" si="227">IFERROR((BA82/AU82),0)</f>
        <v>0.71360960391423645</v>
      </c>
      <c r="AZ82" s="400">
        <f>IFERROR(VLOOKUP($B82,'Trans Nomenclatura'!$A$4:$Y$200,4,0),0)</f>
        <v>10084.91</v>
      </c>
      <c r="BA82" s="400">
        <f>IFERROR(VLOOKUP($B82,'Trans Nomenclatura'!$A$4:$Y$200,3,0),0)</f>
        <v>14100.73</v>
      </c>
      <c r="BB82" s="400">
        <f t="shared" ref="BB82:BB102" si="228">BA82-AZ82</f>
        <v>4015.8199999999997</v>
      </c>
      <c r="BC82" s="131">
        <f t="shared" ref="BC82:BC102" si="229">(BA82-AZ82)/ABS(AZ82)</f>
        <v>0.39820087635883711</v>
      </c>
      <c r="BD82" s="114">
        <f t="shared" ref="BD82:BD102" si="230">IFERROR(BC82,0)</f>
        <v>0.39820087635883711</v>
      </c>
      <c r="BE82" s="71"/>
      <c r="BG82" s="70"/>
      <c r="BH82" s="57" t="s">
        <v>32</v>
      </c>
      <c r="BI82" s="261">
        <f>IFERROR(VLOOKUP($B82,'Trans Nomenclatura'!$A$4:$Y$200,7,0),0)</f>
        <v>861</v>
      </c>
      <c r="BJ82" s="261">
        <f>IFERROR(VLOOKUP($B82,'Trans Nomenclatura'!$A$4:$Y$200,6,0),0)</f>
        <v>808</v>
      </c>
      <c r="BK82" s="116">
        <f t="shared" ref="BK82:BK102" si="231">BJ82-BI82</f>
        <v>-53</v>
      </c>
      <c r="BL82" s="131">
        <f t="shared" ref="BL82:BL102" si="232">(BJ82-BI82)/ABS(BI82)</f>
        <v>-6.1556329849012777E-2</v>
      </c>
      <c r="BM82" s="114">
        <f t="shared" ref="BM82:BM102" si="233">IFERROR(BL82,0)</f>
        <v>-6.1556329849012777E-2</v>
      </c>
      <c r="BN82" s="71"/>
      <c r="BP82" s="70"/>
      <c r="BQ82" s="57" t="s">
        <v>32</v>
      </c>
      <c r="BR82" s="58">
        <f>IFERROR(VLOOKUP($B82,'Trans Nomenclatura'!$A$4:$Y$200,25,0),0)</f>
        <v>1102.29</v>
      </c>
      <c r="BS82" s="131" t="e">
        <f>(#REF!-BR82)/ABS(BR82)</f>
        <v>#REF!</v>
      </c>
      <c r="BT82" s="114">
        <f t="shared" ref="BT82:BT102" si="234">IFERROR(BR82/AV82,0)</f>
        <v>7.8172548513445753E-2</v>
      </c>
      <c r="BU82" s="71"/>
      <c r="BW82" s="155">
        <f t="shared" ref="BW82:BW102" si="235">IFERROR(O82*1.95,0)</f>
        <v>871.55710762886588</v>
      </c>
      <c r="BX82" s="156">
        <f t="shared" ref="BX82:BX96" si="236">BW82/BA82</f>
        <v>6.1809360765638796E-2</v>
      </c>
      <c r="BZ82" s="70"/>
      <c r="CA82" s="57" t="s">
        <v>32</v>
      </c>
      <c r="CB82" s="190">
        <f t="shared" ref="CB82:CB102" si="237">CE82</f>
        <v>7.7837973890521059</v>
      </c>
      <c r="CC82" s="400">
        <f>IFERROR(VLOOKUP(CA82,'FCST Sales'!$A$3:$AG$180,Interprete_Date!$B$8,0),0)</f>
        <v>19759.725657636558</v>
      </c>
      <c r="CD82" s="400">
        <f t="shared" ref="CD82:CD102" si="238">IFERROR(CC82*$CD$3,0)</f>
        <v>138.31807960345591</v>
      </c>
      <c r="CE82" s="190">
        <f t="shared" ref="CE82:CE102" si="239">IFERROR(CD82/$CE$3,0)</f>
        <v>7.7837973890521059</v>
      </c>
      <c r="CF82" s="190">
        <f>IFERROR(VLOOKUP($B82,U300_ACT!$B$2:$C$180,2,0),0)</f>
        <v>0</v>
      </c>
      <c r="CG82" s="190">
        <f t="shared" ref="CG82:CG102" si="240">IFERROR(CF82-CB82,0)</f>
        <v>-7.7837973890521059</v>
      </c>
      <c r="CH82" s="65">
        <f t="shared" ref="CH82:CH102" si="241">IFERROR(CF82/CB82,0)</f>
        <v>0</v>
      </c>
      <c r="CI82" s="71"/>
      <c r="CK82" s="70"/>
      <c r="CL82" s="57" t="s">
        <v>32</v>
      </c>
      <c r="CM82" s="400">
        <f>IFERROR(VLOOKUP($CL82,TRASFDATI_ACT!$B$2:$E$200,2,0),0)</f>
        <v>0</v>
      </c>
      <c r="CN82" s="400">
        <f>IFERROR(VLOOKUP($B82,Smartphone_Sales!$B$2:$D$200,2,0),0)</f>
        <v>5180.24</v>
      </c>
      <c r="CO82" s="190">
        <f>IFERROR(VLOOKUP($B82,Smartphone_Sales!$B$2:$D$200,3,0),0)</f>
        <v>18</v>
      </c>
      <c r="CP82" s="278">
        <f t="shared" ref="CP82:CP102" si="242">IFERROR(CM82/CN82,0)</f>
        <v>0</v>
      </c>
      <c r="CQ82" s="65">
        <f t="shared" ref="CQ82:CQ102" si="243">CP82</f>
        <v>0</v>
      </c>
      <c r="CR82" s="71"/>
      <c r="CT82" s="70"/>
      <c r="CU82" s="57" t="s">
        <v>32</v>
      </c>
      <c r="CV82" s="400">
        <f>IFERROR(VLOOKUP($CU82,iphone_ACT!$B$2:$F$180,2,0),0)</f>
        <v>1866.79</v>
      </c>
      <c r="CW82" s="400">
        <f>IFERROR(VLOOKUP($CU82,iphone_ACT!$B$2:$F$180,3,0),0)</f>
        <v>4354.91</v>
      </c>
      <c r="CX82" s="342">
        <f t="shared" ref="CX82:CX102" si="244">IFERROR((CV82-CW82)/ABS(CW82),0)</f>
        <v>-0.57133672108034383</v>
      </c>
      <c r="CY82" s="114">
        <f t="shared" ref="CY82:CY102" si="245">IFERROR(CX82,0)</f>
        <v>-0.57133672108034383</v>
      </c>
      <c r="CZ82" s="190">
        <f>IFERROR(VLOOKUP($CU82,iphone_ACT!$B$2:$F$180,4,0),0)</f>
        <v>3</v>
      </c>
      <c r="DA82" s="190">
        <f>IFERROR(VLOOKUP($CU82,iphone_ACT!$B$2:$F$180,5,0),0)</f>
        <v>7</v>
      </c>
      <c r="DB82" s="342">
        <f t="shared" ref="DB82:DB102" si="246">IFERROR((CZ82-DA82)/ABS(DA82),0)</f>
        <v>-0.5714285714285714</v>
      </c>
      <c r="DC82" s="114">
        <f t="shared" ref="DC82:DC102" si="247">IFERROR(DB82,0)</f>
        <v>-0.5714285714285714</v>
      </c>
      <c r="DD82" s="71"/>
    </row>
    <row r="83" spans="1:108" ht="13.15" customHeight="1" outlineLevel="1">
      <c r="A83" s="70"/>
      <c r="B83" s="57" t="s">
        <v>41</v>
      </c>
      <c r="C83" s="59">
        <f>IFERROR(VLOOKUP($B83,'BDGT McAfee'!$AZ$6:$BD$190,4,0),0)</f>
        <v>217.13491800000003</v>
      </c>
      <c r="D83" s="59">
        <f t="shared" si="213"/>
        <v>7.0043521935483879</v>
      </c>
      <c r="E83" s="56">
        <f>IFERROR(VLOOKUP($B83,'Trans Nomenclatura'!$A$4:$W$180,19,0),0)</f>
        <v>7</v>
      </c>
      <c r="F83" s="59">
        <f t="shared" si="214"/>
        <v>-4.3521935483878949E-3</v>
      </c>
      <c r="G83" s="65">
        <f t="shared" si="215"/>
        <v>0.99937864438735724</v>
      </c>
      <c r="H83" s="71"/>
      <c r="K83" s="70"/>
      <c r="L83" s="57" t="s">
        <v>41</v>
      </c>
      <c r="M83" s="400">
        <f>IFERROR(VLOOKUP($B83,'BDGT Polizze MTD'!$A$3:$AG$175,Interprete_Date!$B$8,0),0)</f>
        <v>1544.6681849294303</v>
      </c>
      <c r="N83" s="400"/>
      <c r="O83" s="400">
        <f>IFERROR(VLOOKUP($B83,'Trans Nomenclatura'!$A$4:$W$180,11,0),0)</f>
        <v>682.28587216494827</v>
      </c>
      <c r="P83" s="400">
        <f t="shared" si="216"/>
        <v>-862.38231276448198</v>
      </c>
      <c r="Q83" s="65">
        <f t="shared" si="217"/>
        <v>0.44170384217249814</v>
      </c>
      <c r="R83" s="71"/>
      <c r="T83" s="70"/>
      <c r="U83" s="57" t="s">
        <v>41</v>
      </c>
      <c r="V83" s="59">
        <f>IFERROR(VLOOKUP($B83,'BDGT Office'!$C$3:$F$180,3,0),0)</f>
        <v>27.6</v>
      </c>
      <c r="W83" s="112">
        <f t="shared" si="218"/>
        <v>0.89032258064516134</v>
      </c>
      <c r="X83" s="56">
        <f>IFERROR(VLOOKUP($B83,'Trans Nomenclatura'!$A$4:$W$180,18,0),0)</f>
        <v>2</v>
      </c>
      <c r="Y83" s="59">
        <f t="shared" si="219"/>
        <v>1.1096774193548387</v>
      </c>
      <c r="Z83" s="65">
        <f t="shared" si="220"/>
        <v>2.2463768115942027</v>
      </c>
      <c r="AA83" s="71"/>
      <c r="AC83" s="70"/>
      <c r="AD83" s="57" t="s">
        <v>41</v>
      </c>
      <c r="AE83" s="59">
        <f>($AM83*Kerb_BRIEFING!$Z$5)/17.23</f>
        <v>17.553321307261257</v>
      </c>
      <c r="AF83" s="56">
        <f>IFERROR(VLOOKUP($AD83,'Trans Nomenclatura'!$A$1:$Y$200,17,0),0)</f>
        <v>13</v>
      </c>
      <c r="AG83" s="190">
        <f t="shared" si="221"/>
        <v>-4.5533213072612568</v>
      </c>
      <c r="AH83" s="65">
        <f t="shared" si="222"/>
        <v>0.74060058335639933</v>
      </c>
      <c r="AI83" s="59">
        <f>IFERROR(_xlfn.NUMBERVALUE(VLOOKUP($AD83,'Trans Nomenclatura'!$A$1:$Y$200,14,0)),0)</f>
        <v>0</v>
      </c>
      <c r="AJ83" s="59">
        <f>IFERROR(_xlfn.NUMBERVALUE(VLOOKUP($AD83,'Trans Nomenclatura'!$A$1:$Y$200,16,0)),0)</f>
        <v>0</v>
      </c>
      <c r="AK83" s="59">
        <f>IFERROR(_xlfn.NUMBERVALUE(VLOOKUP($AD83,'Trans Nomenclatura'!$A$1:$Y$200,15,0)),0)</f>
        <v>0</v>
      </c>
      <c r="AL83" s="59">
        <f>IFERROR(_xlfn.NUMBERVALUE(VLOOKUP($AD83,'Trans Nomenclatura'!$A$1:$Y$200,20,0)),0)</f>
        <v>3</v>
      </c>
      <c r="AM83" s="400">
        <f>IFERROR(VLOOKUP($B83,'BDGT MW Services MTD'!$A$3:$AF$174,Interprete_Date!$B$8,0),0)</f>
        <v>465.29804019094064</v>
      </c>
      <c r="AN83" s="400">
        <f>IFERROR(VLOOKUP($B83,'Trans Nomenclatura'!$A$4:$W$180,13,0),0)</f>
        <v>312.35999999999967</v>
      </c>
      <c r="AO83" s="400">
        <f t="shared" si="223"/>
        <v>-152.93804019094097</v>
      </c>
      <c r="AP83" s="65">
        <f t="shared" si="224"/>
        <v>0.67131166052584057</v>
      </c>
      <c r="AQ83" s="71"/>
      <c r="AS83" s="70"/>
      <c r="AT83" s="57" t="s">
        <v>41</v>
      </c>
      <c r="AU83" s="399">
        <f>IFERROR(VLOOKUP($B83,'FCST Sales'!$A$3:$AF$180,Interprete_Date!$B$8,0),0)</f>
        <v>43845.994007959147</v>
      </c>
      <c r="AV83" s="400">
        <f>IFERROR(VLOOKUP($B83,'Trans Nomenclatura'!$A$4:$Y$200,3,0),0)</f>
        <v>30778.699999999972</v>
      </c>
      <c r="AW83" s="400">
        <f t="shared" si="225"/>
        <v>-13067.294007959175</v>
      </c>
      <c r="AX83" s="131" t="e">
        <f t="shared" si="226"/>
        <v>#VALUE!</v>
      </c>
      <c r="AY83" s="65">
        <f t="shared" si="227"/>
        <v>0.70197290987205962</v>
      </c>
      <c r="AZ83" s="400">
        <f>IFERROR(VLOOKUP($B83,'Trans Nomenclatura'!$A$4:$Y$200,4,0),0)</f>
        <v>32474.089999999971</v>
      </c>
      <c r="BA83" s="400">
        <f>IFERROR(VLOOKUP($B83,'Trans Nomenclatura'!$A$4:$Y$200,3,0),0)</f>
        <v>30778.699999999972</v>
      </c>
      <c r="BB83" s="400">
        <f t="shared" si="228"/>
        <v>-1695.3899999999994</v>
      </c>
      <c r="BC83" s="131">
        <f t="shared" si="229"/>
        <v>-5.2207467553363342E-2</v>
      </c>
      <c r="BD83" s="114">
        <f t="shared" si="230"/>
        <v>-5.2207467553363342E-2</v>
      </c>
      <c r="BE83" s="71"/>
      <c r="BG83" s="70"/>
      <c r="BH83" s="57" t="s">
        <v>41</v>
      </c>
      <c r="BI83" s="261">
        <f>IFERROR(VLOOKUP($B83,'Trans Nomenclatura'!$A$4:$Y$200,7,0),0)</f>
        <v>1396</v>
      </c>
      <c r="BJ83" s="261">
        <f>IFERROR(VLOOKUP($B83,'Trans Nomenclatura'!$A$4:$Y$200,6,0),0)</f>
        <v>1223</v>
      </c>
      <c r="BK83" s="116">
        <f t="shared" si="231"/>
        <v>-173</v>
      </c>
      <c r="BL83" s="131">
        <f t="shared" si="232"/>
        <v>-0.12392550143266476</v>
      </c>
      <c r="BM83" s="114">
        <f t="shared" si="233"/>
        <v>-0.12392550143266476</v>
      </c>
      <c r="BN83" s="71"/>
      <c r="BP83" s="70"/>
      <c r="BQ83" s="57" t="s">
        <v>41</v>
      </c>
      <c r="BR83" s="58">
        <f>IFERROR(VLOOKUP($B83,'Trans Nomenclatura'!$A$4:$Y$200,25,0),0)</f>
        <v>1072.92</v>
      </c>
      <c r="BS83" s="131" t="e">
        <f>(#REF!-BR83)/ABS(BR83)</f>
        <v>#REF!</v>
      </c>
      <c r="BT83" s="114">
        <f t="shared" si="234"/>
        <v>3.4859172089789399E-2</v>
      </c>
      <c r="BU83" s="71"/>
      <c r="BW83" s="155">
        <f t="shared" si="235"/>
        <v>1330.4574507216491</v>
      </c>
      <c r="BX83" s="156">
        <f t="shared" si="236"/>
        <v>4.3226564173329297E-2</v>
      </c>
      <c r="BZ83" s="70"/>
      <c r="CA83" s="57" t="s">
        <v>41</v>
      </c>
      <c r="CB83" s="190">
        <f t="shared" si="237"/>
        <v>17.271916604148227</v>
      </c>
      <c r="CC83" s="400">
        <f>IFERROR(VLOOKUP(CA83,'FCST Sales'!$A$3:$AG$180,Interprete_Date!$B$8,0),0)</f>
        <v>43845.994007959147</v>
      </c>
      <c r="CD83" s="400">
        <f t="shared" si="238"/>
        <v>306.92195805571401</v>
      </c>
      <c r="CE83" s="190">
        <f t="shared" si="239"/>
        <v>17.271916604148227</v>
      </c>
      <c r="CF83" s="190">
        <f>IFERROR(VLOOKUP($B83,U300_ACT!$B$2:$C$180,2,0),0)</f>
        <v>11</v>
      </c>
      <c r="CG83" s="190">
        <f t="shared" si="240"/>
        <v>-6.2719166041482275</v>
      </c>
      <c r="CH83" s="65">
        <f t="shared" si="241"/>
        <v>0.63687199585934251</v>
      </c>
      <c r="CI83" s="71"/>
      <c r="CK83" s="70"/>
      <c r="CL83" s="57" t="s">
        <v>41</v>
      </c>
      <c r="CM83" s="400">
        <f>IFERROR(VLOOKUP($CL83,TRASFDATI_ACT!$B$2:$E$200,2,0),0)</f>
        <v>44.8</v>
      </c>
      <c r="CN83" s="400">
        <f>IFERROR(VLOOKUP($B83,Smartphone_Sales!$B$2:$D$200,2,0),0)</f>
        <v>15053.97</v>
      </c>
      <c r="CO83" s="190">
        <f>IFERROR(VLOOKUP($B83,Smartphone_Sales!$B$2:$D$200,3,0),0)</f>
        <v>43</v>
      </c>
      <c r="CP83" s="278">
        <f t="shared" si="242"/>
        <v>2.9759591655888779E-3</v>
      </c>
      <c r="CQ83" s="65">
        <f t="shared" si="243"/>
        <v>2.9759591655888779E-3</v>
      </c>
      <c r="CR83" s="71"/>
      <c r="CT83" s="70"/>
      <c r="CU83" s="57" t="s">
        <v>41</v>
      </c>
      <c r="CV83" s="400">
        <f>IFERROR(VLOOKUP($CU83,iphone_ACT!$B$2:$F$180,2,0),0)</f>
        <v>8795.8700000000008</v>
      </c>
      <c r="CW83" s="400">
        <f>IFERROR(VLOOKUP($CU83,iphone_ACT!$B$2:$F$180,3,0),0)</f>
        <v>9103.27</v>
      </c>
      <c r="CX83" s="342">
        <f t="shared" si="244"/>
        <v>-3.376808553409924E-2</v>
      </c>
      <c r="CY83" s="114">
        <f t="shared" si="245"/>
        <v>-3.376808553409924E-2</v>
      </c>
      <c r="CZ83" s="190">
        <f>IFERROR(VLOOKUP($CU83,iphone_ACT!$B$2:$F$180,4,0),0)</f>
        <v>9</v>
      </c>
      <c r="DA83" s="190">
        <f>IFERROR(VLOOKUP($CU83,iphone_ACT!$B$2:$F$180,5,0),0)</f>
        <v>15</v>
      </c>
      <c r="DB83" s="342">
        <f t="shared" si="246"/>
        <v>-0.4</v>
      </c>
      <c r="DC83" s="114">
        <f t="shared" si="247"/>
        <v>-0.4</v>
      </c>
      <c r="DD83" s="71"/>
    </row>
    <row r="84" spans="1:108" ht="13.15" customHeight="1" outlineLevel="1">
      <c r="A84" s="70"/>
      <c r="B84" s="57" t="s">
        <v>42</v>
      </c>
      <c r="C84" s="59">
        <f>IFERROR(VLOOKUP($B84,'BDGT McAfee'!$AZ$6:$BD$190,4,0),0)</f>
        <v>220.340484</v>
      </c>
      <c r="D84" s="59">
        <f t="shared" si="213"/>
        <v>7.1077575483870969</v>
      </c>
      <c r="E84" s="56">
        <f>IFERROR(VLOOKUP($B84,'Trans Nomenclatura'!$A$4:$W$180,19,0),0)</f>
        <v>4</v>
      </c>
      <c r="F84" s="59">
        <f t="shared" si="214"/>
        <v>-3.1077575483870969</v>
      </c>
      <c r="G84" s="65">
        <f t="shared" si="215"/>
        <v>0.562765397211345</v>
      </c>
      <c r="H84" s="71"/>
      <c r="K84" s="70"/>
      <c r="L84" s="57" t="s">
        <v>42</v>
      </c>
      <c r="M84" s="400">
        <f>IFERROR(VLOOKUP($B84,'BDGT Polizze MTD'!$A$3:$AG$175,Interprete_Date!$B$8,0),0)</f>
        <v>1664.2104059273413</v>
      </c>
      <c r="N84" s="400"/>
      <c r="O84" s="400">
        <f>IFERROR(VLOOKUP($B84,'Trans Nomenclatura'!$A$4:$W$180,11,0),0)</f>
        <v>625.34262268041243</v>
      </c>
      <c r="P84" s="400">
        <f t="shared" si="216"/>
        <v>-1038.8677832469289</v>
      </c>
      <c r="Q84" s="65">
        <f t="shared" si="217"/>
        <v>0.37575935137357541</v>
      </c>
      <c r="R84" s="71"/>
      <c r="T84" s="70"/>
      <c r="U84" s="57" t="s">
        <v>42</v>
      </c>
      <c r="V84" s="59">
        <f>IFERROR(VLOOKUP($B84,'BDGT Office'!$C$3:$F$180,3,0),0)</f>
        <v>34.799999999999997</v>
      </c>
      <c r="W84" s="112">
        <f t="shared" si="218"/>
        <v>1.1225806451612903</v>
      </c>
      <c r="X84" s="56">
        <f>IFERROR(VLOOKUP($B84,'Trans Nomenclatura'!$A$4:$W$180,18,0),0)</f>
        <v>0</v>
      </c>
      <c r="Y84" s="59">
        <f t="shared" si="219"/>
        <v>-1.1225806451612903</v>
      </c>
      <c r="Z84" s="65">
        <f t="shared" si="220"/>
        <v>0</v>
      </c>
      <c r="AA84" s="71"/>
      <c r="AC84" s="70"/>
      <c r="AD84" s="57" t="s">
        <v>42</v>
      </c>
      <c r="AE84" s="59">
        <f>($AM84*Kerb_BRIEFING!$Z$5)/17.23</f>
        <v>17.30637879816425</v>
      </c>
      <c r="AF84" s="56">
        <f>IFERROR(VLOOKUP($AD84,'Trans Nomenclatura'!$A$1:$Y$200,17,0),0)</f>
        <v>6</v>
      </c>
      <c r="AG84" s="190">
        <f t="shared" si="221"/>
        <v>-11.30637879816425</v>
      </c>
      <c r="AH84" s="65">
        <f t="shared" si="222"/>
        <v>0.34669297777282221</v>
      </c>
      <c r="AI84" s="59">
        <f>IFERROR(_xlfn.NUMBERVALUE(VLOOKUP($AD84,'Trans Nomenclatura'!$A$1:$Y$200,14,0)),0)</f>
        <v>1</v>
      </c>
      <c r="AJ84" s="59">
        <f>IFERROR(_xlfn.NUMBERVALUE(VLOOKUP($AD84,'Trans Nomenclatura'!$A$1:$Y$200,16,0)),0)</f>
        <v>2</v>
      </c>
      <c r="AK84" s="59">
        <f>IFERROR(_xlfn.NUMBERVALUE(VLOOKUP($AD84,'Trans Nomenclatura'!$A$1:$Y$200,15,0)),0)</f>
        <v>5</v>
      </c>
      <c r="AL84" s="59">
        <f>IFERROR(_xlfn.NUMBERVALUE(VLOOKUP($AD84,'Trans Nomenclatura'!$A$1:$Y$200,20,0)),0)</f>
        <v>0</v>
      </c>
      <c r="AM84" s="400">
        <f>IFERROR(VLOOKUP($B84,'BDGT MW Services MTD'!$A$3:$AF$174,Interprete_Date!$B$8,0),0)</f>
        <v>458.75216414210774</v>
      </c>
      <c r="AN84" s="400">
        <f>IFERROR(VLOOKUP($B84,'Trans Nomenclatura'!$A$4:$W$180,13,0),0)</f>
        <v>233.5</v>
      </c>
      <c r="AO84" s="400">
        <f t="shared" si="223"/>
        <v>-225.25216414210774</v>
      </c>
      <c r="AP84" s="65">
        <f t="shared" si="224"/>
        <v>0.50898942446769291</v>
      </c>
      <c r="AQ84" s="71"/>
      <c r="AS84" s="70"/>
      <c r="AT84" s="57" t="s">
        <v>42</v>
      </c>
      <c r="AU84" s="399">
        <f>IFERROR(VLOOKUP($B84,'FCST Sales'!$A$3:$AF$180,Interprete_Date!$B$8,0),0)</f>
        <v>47744.019115333394</v>
      </c>
      <c r="AV84" s="400">
        <f>IFERROR(VLOOKUP($B84,'Trans Nomenclatura'!$A$4:$Y$200,3,0),0)</f>
        <v>27286.099999999969</v>
      </c>
      <c r="AW84" s="400">
        <f t="shared" si="225"/>
        <v>-20457.919115333425</v>
      </c>
      <c r="AX84" s="131" t="e">
        <f t="shared" si="226"/>
        <v>#VALUE!</v>
      </c>
      <c r="AY84" s="65">
        <f t="shared" si="227"/>
        <v>0.57150823298067943</v>
      </c>
      <c r="AZ84" s="400">
        <f>IFERROR(VLOOKUP($B84,'Trans Nomenclatura'!$A$4:$Y$200,4,0),0)</f>
        <v>30600.92000000002</v>
      </c>
      <c r="BA84" s="400">
        <f>IFERROR(VLOOKUP($B84,'Trans Nomenclatura'!$A$4:$Y$200,3,0),0)</f>
        <v>27286.099999999969</v>
      </c>
      <c r="BB84" s="400">
        <f t="shared" si="228"/>
        <v>-3314.8200000000506</v>
      </c>
      <c r="BC84" s="131">
        <f t="shared" si="229"/>
        <v>-0.10832419417455581</v>
      </c>
      <c r="BD84" s="114">
        <f t="shared" si="230"/>
        <v>-0.10832419417455581</v>
      </c>
      <c r="BE84" s="71"/>
      <c r="BG84" s="70"/>
      <c r="BH84" s="57" t="s">
        <v>42</v>
      </c>
      <c r="BI84" s="261">
        <f>IFERROR(VLOOKUP($B84,'Trans Nomenclatura'!$A$4:$Y$200,7,0),0)</f>
        <v>1127</v>
      </c>
      <c r="BJ84" s="261">
        <f>IFERROR(VLOOKUP($B84,'Trans Nomenclatura'!$A$4:$Y$200,6,0),0)</f>
        <v>876</v>
      </c>
      <c r="BK84" s="116">
        <f t="shared" si="231"/>
        <v>-251</v>
      </c>
      <c r="BL84" s="131">
        <f t="shared" si="232"/>
        <v>-0.22271517302573204</v>
      </c>
      <c r="BM84" s="114">
        <f t="shared" si="233"/>
        <v>-0.22271517302573204</v>
      </c>
      <c r="BN84" s="71"/>
      <c r="BP84" s="70"/>
      <c r="BQ84" s="57" t="s">
        <v>42</v>
      </c>
      <c r="BR84" s="58">
        <f>IFERROR(VLOOKUP($B84,'Trans Nomenclatura'!$A$4:$Y$200,25,0),0)</f>
        <v>953.41</v>
      </c>
      <c r="BS84" s="131" t="e">
        <f>(#REF!-BR84)/ABS(BR84)</f>
        <v>#REF!</v>
      </c>
      <c r="BT84" s="114">
        <f t="shared" si="234"/>
        <v>3.4941233815019408E-2</v>
      </c>
      <c r="BU84" s="71"/>
      <c r="BW84" s="155">
        <f t="shared" si="235"/>
        <v>1219.4181142268042</v>
      </c>
      <c r="BX84" s="156">
        <f t="shared" si="236"/>
        <v>4.4690084483557768E-2</v>
      </c>
      <c r="BZ84" s="70"/>
      <c r="CA84" s="57" t="s">
        <v>42</v>
      </c>
      <c r="CB84" s="190">
        <f t="shared" si="237"/>
        <v>18.807435779816192</v>
      </c>
      <c r="CC84" s="400">
        <f>IFERROR(VLOOKUP(CA84,'FCST Sales'!$A$3:$AG$180,Interprete_Date!$B$8,0),0)</f>
        <v>47744.019115333394</v>
      </c>
      <c r="CD84" s="400">
        <f t="shared" si="238"/>
        <v>334.20813380733375</v>
      </c>
      <c r="CE84" s="190">
        <f t="shared" si="239"/>
        <v>18.807435779816192</v>
      </c>
      <c r="CF84" s="190">
        <f>IFERROR(VLOOKUP($B84,U300_ACT!$B$2:$C$180,2,0),0)</f>
        <v>14</v>
      </c>
      <c r="CG84" s="190">
        <f t="shared" si="240"/>
        <v>-4.807435779816192</v>
      </c>
      <c r="CH84" s="65">
        <f t="shared" si="241"/>
        <v>0.74438643119146275</v>
      </c>
      <c r="CI84" s="71"/>
      <c r="CK84" s="70"/>
      <c r="CL84" s="57" t="s">
        <v>42</v>
      </c>
      <c r="CM84" s="400">
        <f>IFERROR(VLOOKUP($CL84,TRASFDATI_ACT!$B$2:$E$200,2,0),0)</f>
        <v>83.59</v>
      </c>
      <c r="CN84" s="400">
        <f>IFERROR(VLOOKUP($B84,Smartphone_Sales!$B$2:$D$200,2,0),0)</f>
        <v>20316.7</v>
      </c>
      <c r="CO84" s="190">
        <f>IFERROR(VLOOKUP($B84,Smartphone_Sales!$B$2:$D$200,3,0),0)</f>
        <v>49</v>
      </c>
      <c r="CP84" s="278">
        <f t="shared" si="242"/>
        <v>4.1143492791644309E-3</v>
      </c>
      <c r="CQ84" s="65">
        <f t="shared" si="243"/>
        <v>4.1143492791644309E-3</v>
      </c>
      <c r="CR84" s="71"/>
      <c r="CT84" s="70"/>
      <c r="CU84" s="57" t="s">
        <v>42</v>
      </c>
      <c r="CV84" s="400">
        <f>IFERROR(VLOOKUP($CU84,iphone_ACT!$B$2:$F$180,2,0),0)</f>
        <v>10833.56</v>
      </c>
      <c r="CW84" s="400">
        <f>IFERROR(VLOOKUP($CU84,iphone_ACT!$B$2:$F$180,3,0),0)</f>
        <v>9414.75</v>
      </c>
      <c r="CX84" s="342">
        <f t="shared" si="244"/>
        <v>0.15070076210202071</v>
      </c>
      <c r="CY84" s="114">
        <f t="shared" si="245"/>
        <v>0.15070076210202071</v>
      </c>
      <c r="CZ84" s="190">
        <f>IFERROR(VLOOKUP($CU84,iphone_ACT!$B$2:$F$180,4,0),0)</f>
        <v>14</v>
      </c>
      <c r="DA84" s="190">
        <f>IFERROR(VLOOKUP($CU84,iphone_ACT!$B$2:$F$180,5,0),0)</f>
        <v>14</v>
      </c>
      <c r="DB84" s="342">
        <f t="shared" si="246"/>
        <v>0</v>
      </c>
      <c r="DC84" s="114">
        <f t="shared" si="247"/>
        <v>0</v>
      </c>
      <c r="DD84" s="71"/>
    </row>
    <row r="85" spans="1:108" ht="13.15" customHeight="1" outlineLevel="1">
      <c r="A85" s="70"/>
      <c r="B85" s="57" t="s">
        <v>49</v>
      </c>
      <c r="C85" s="59">
        <f>IFERROR(VLOOKUP($B85,'BDGT McAfee'!$AZ$6:$BD$190,4,0),0)</f>
        <v>362.22895799999998</v>
      </c>
      <c r="D85" s="59">
        <f t="shared" si="213"/>
        <v>11.684805096774193</v>
      </c>
      <c r="E85" s="56">
        <f>IFERROR(VLOOKUP($B85,'Trans Nomenclatura'!$A$4:$W$180,19,0),0)</f>
        <v>0</v>
      </c>
      <c r="F85" s="59">
        <f t="shared" si="214"/>
        <v>-11.684805096774193</v>
      </c>
      <c r="G85" s="65">
        <f t="shared" si="215"/>
        <v>0</v>
      </c>
      <c r="H85" s="71"/>
      <c r="K85" s="70"/>
      <c r="L85" s="57" t="s">
        <v>49</v>
      </c>
      <c r="M85" s="400">
        <f>IFERROR(VLOOKUP($B85,'BDGT Polizze MTD'!$A$3:$AG$175,Interprete_Date!$B$8,0),0)</f>
        <v>2824.6287938967894</v>
      </c>
      <c r="N85" s="400"/>
      <c r="O85" s="400">
        <f>IFERROR(VLOOKUP($B85,'Trans Nomenclatura'!$A$4:$W$180,11,0),0)</f>
        <v>1942.592794297205</v>
      </c>
      <c r="P85" s="400">
        <f>IFERROR(O85-M85,-M85)</f>
        <v>-882.03599959958433</v>
      </c>
      <c r="Q85" s="65">
        <f t="shared" si="217"/>
        <v>0.68773383550241696</v>
      </c>
      <c r="R85" s="71"/>
      <c r="T85" s="70"/>
      <c r="U85" s="57" t="s">
        <v>49</v>
      </c>
      <c r="V85" s="59">
        <f>IFERROR(VLOOKUP($B85,'BDGT Office'!$C$3:$F$180,3,0),0)</f>
        <v>68.400000000000006</v>
      </c>
      <c r="W85" s="112">
        <f t="shared" si="218"/>
        <v>2.2064516129032259</v>
      </c>
      <c r="X85" s="56">
        <f>IFERROR(VLOOKUP($B85,'Trans Nomenclatura'!$A$4:$W$180,18,0),0)</f>
        <v>1</v>
      </c>
      <c r="Y85" s="59">
        <f t="shared" si="219"/>
        <v>-1.2064516129032259</v>
      </c>
      <c r="Z85" s="65">
        <f t="shared" si="220"/>
        <v>0.45321637426900585</v>
      </c>
      <c r="AA85" s="71"/>
      <c r="AC85" s="70"/>
      <c r="AD85" s="57" t="s">
        <v>49</v>
      </c>
      <c r="AE85" s="59">
        <f>($AM85*Kerb_BRIEFING!$Z$5)/17.23</f>
        <v>32.097127328486316</v>
      </c>
      <c r="AF85" s="56">
        <f>IFERROR(VLOOKUP($AD85,'Trans Nomenclatura'!$A$1:$Y$200,17,0),0)</f>
        <v>33</v>
      </c>
      <c r="AG85" s="190">
        <f t="shared" si="221"/>
        <v>0.90287267151368411</v>
      </c>
      <c r="AH85" s="65">
        <f t="shared" si="222"/>
        <v>1.0281293918385146</v>
      </c>
      <c r="AI85" s="59">
        <f>IFERROR(_xlfn.NUMBERVALUE(VLOOKUP($AD85,'Trans Nomenclatura'!$A$1:$Y$200,14,0)),0)</f>
        <v>0</v>
      </c>
      <c r="AJ85" s="59">
        <f>IFERROR(_xlfn.NUMBERVALUE(VLOOKUP($AD85,'Trans Nomenclatura'!$A$1:$Y$200,16,0)),0)</f>
        <v>2</v>
      </c>
      <c r="AK85" s="59">
        <f>IFERROR(_xlfn.NUMBERVALUE(VLOOKUP($AD85,'Trans Nomenclatura'!$A$1:$Y$200,15,0)),0)</f>
        <v>3</v>
      </c>
      <c r="AL85" s="59">
        <f>IFERROR(_xlfn.NUMBERVALUE(VLOOKUP($AD85,'Trans Nomenclatura'!$A$1:$Y$200,20,0)),0)</f>
        <v>0</v>
      </c>
      <c r="AM85" s="400">
        <f>IFERROR(VLOOKUP($B85,'BDGT MW Services MTD'!$A$3:$AF$174,Interprete_Date!$B$8,0),0)</f>
        <v>850.82077518433721</v>
      </c>
      <c r="AN85" s="400">
        <f>IFERROR(VLOOKUP($B85,'Trans Nomenclatura'!$A$4:$W$180,13,0),0)</f>
        <v>570.92999999999961</v>
      </c>
      <c r="AO85" s="400">
        <f t="shared" si="223"/>
        <v>-279.8907751843376</v>
      </c>
      <c r="AP85" s="65">
        <f t="shared" si="224"/>
        <v>0.67103439014674149</v>
      </c>
      <c r="AQ85" s="71"/>
      <c r="AS85" s="70"/>
      <c r="AT85" s="57" t="s">
        <v>49</v>
      </c>
      <c r="AU85" s="399">
        <f>IFERROR(VLOOKUP($B85,'FCST Sales'!$A$3:$AF$180,Interprete_Date!$B$8,0),0)</f>
        <v>81034.890131951353</v>
      </c>
      <c r="AV85" s="400">
        <f>IFERROR(VLOOKUP($B85,'Trans Nomenclatura'!$A$4:$Y$200,3,0),0)</f>
        <v>79025.19000000009</v>
      </c>
      <c r="AW85" s="400">
        <f t="shared" si="225"/>
        <v>-2009.7001319512638</v>
      </c>
      <c r="AX85" s="131" t="e">
        <f t="shared" si="226"/>
        <v>#VALUE!</v>
      </c>
      <c r="AY85" s="65">
        <f t="shared" si="227"/>
        <v>0.9751995698559125</v>
      </c>
      <c r="AZ85" s="400">
        <f>IFERROR(VLOOKUP($B85,'Trans Nomenclatura'!$A$4:$Y$200,4,0),0)</f>
        <v>65352.480000000032</v>
      </c>
      <c r="BA85" s="400">
        <f>IFERROR(VLOOKUP($B85,'Trans Nomenclatura'!$A$4:$Y$200,3,0),0)</f>
        <v>79025.19000000009</v>
      </c>
      <c r="BB85" s="400">
        <f t="shared" si="228"/>
        <v>13672.710000000057</v>
      </c>
      <c r="BC85" s="131">
        <f t="shared" si="229"/>
        <v>0.20921486070612852</v>
      </c>
      <c r="BD85" s="114">
        <f t="shared" si="230"/>
        <v>0.20921486070612852</v>
      </c>
      <c r="BE85" s="71"/>
      <c r="BG85" s="70"/>
      <c r="BH85" s="57" t="s">
        <v>49</v>
      </c>
      <c r="BI85" s="261">
        <f>IFERROR(VLOOKUP($B85,'Trans Nomenclatura'!$A$4:$Y$200,7,0),0)</f>
        <v>1390</v>
      </c>
      <c r="BJ85" s="261">
        <f>IFERROR(VLOOKUP($B85,'Trans Nomenclatura'!$A$4:$Y$200,6,0),0)</f>
        <v>1331</v>
      </c>
      <c r="BK85" s="116">
        <f t="shared" si="231"/>
        <v>-59</v>
      </c>
      <c r="BL85" s="131">
        <f t="shared" si="232"/>
        <v>-4.2446043165467628E-2</v>
      </c>
      <c r="BM85" s="114">
        <f t="shared" si="233"/>
        <v>-4.2446043165467628E-2</v>
      </c>
      <c r="BN85" s="71"/>
      <c r="BP85" s="70"/>
      <c r="BQ85" s="57" t="s">
        <v>49</v>
      </c>
      <c r="BR85" s="58">
        <f>IFERROR(VLOOKUP($B85,'Trans Nomenclatura'!$A$4:$Y$200,25,0),0)</f>
        <v>2218.6599999999971</v>
      </c>
      <c r="BS85" s="131" t="e">
        <f>(#REF!-BR85)/ABS(BR85)</f>
        <v>#REF!</v>
      </c>
      <c r="BT85" s="114">
        <f t="shared" si="234"/>
        <v>2.8075351669511892E-2</v>
      </c>
      <c r="BU85" s="71"/>
      <c r="BW85" s="155">
        <f t="shared" si="235"/>
        <v>3788.0559488795498</v>
      </c>
      <c r="BX85" s="156">
        <f t="shared" si="236"/>
        <v>4.7934790778478932E-2</v>
      </c>
      <c r="BZ85" s="70"/>
      <c r="CA85" s="57" t="s">
        <v>49</v>
      </c>
      <c r="CB85" s="190">
        <f>CE85</f>
        <v>31.921453625416969</v>
      </c>
      <c r="CC85" s="400">
        <f>IFERROR(VLOOKUP(CA85,'FCST Sales'!$A$3:$AG$180,Interprete_Date!$B$8,0),0)</f>
        <v>81034.890131951353</v>
      </c>
      <c r="CD85" s="400">
        <f>IFERROR(CC85*$CD$3,0)</f>
        <v>567.24423092365953</v>
      </c>
      <c r="CE85" s="190">
        <f>IFERROR(CD85/$CE$3,0)</f>
        <v>31.921453625416969</v>
      </c>
      <c r="CF85" s="190">
        <f>IFERROR(VLOOKUP($B85,U300_ACT!$B$2:$C$180,2,0),0)</f>
        <v>7</v>
      </c>
      <c r="CG85" s="190">
        <f t="shared" si="240"/>
        <v>-24.921453625416969</v>
      </c>
      <c r="CH85" s="65">
        <f t="shared" si="241"/>
        <v>0.219288259304907</v>
      </c>
      <c r="CI85" s="71"/>
      <c r="CK85" s="70"/>
      <c r="CL85" s="57" t="s">
        <v>49</v>
      </c>
      <c r="CM85" s="400">
        <f>IFERROR(VLOOKUP($CL85,TRASFDATI_ACT!$B$2:$E$200,2,0),0)</f>
        <v>139.41</v>
      </c>
      <c r="CN85" s="400">
        <f>IFERROR(VLOOKUP($B85,Smartphone_Sales!$B$2:$D$200,2,0),0)</f>
        <v>18993.36</v>
      </c>
      <c r="CO85" s="190">
        <f>IFERROR(VLOOKUP($B85,Smartphone_Sales!$B$2:$D$200,3,0),0)</f>
        <v>56</v>
      </c>
      <c r="CP85" s="278">
        <f>IFERROR(CM85/CN85,0)</f>
        <v>7.3399335346668515E-3</v>
      </c>
      <c r="CQ85" s="65">
        <f t="shared" si="243"/>
        <v>7.3399335346668515E-3</v>
      </c>
      <c r="CR85" s="71"/>
      <c r="CT85" s="70"/>
      <c r="CU85" s="57" t="s">
        <v>49</v>
      </c>
      <c r="CV85" s="400">
        <f>IFERROR(VLOOKUP($CU85,iphone_ACT!$B$2:$F$180,2,0),0)</f>
        <v>7770.46</v>
      </c>
      <c r="CW85" s="400">
        <f>IFERROR(VLOOKUP($CU85,iphone_ACT!$B$2:$F$180,3,0),0)</f>
        <v>13904.09</v>
      </c>
      <c r="CX85" s="342">
        <f>IFERROR((CV85-CW85)/ABS(CW85),0)</f>
        <v>-0.44113854268779906</v>
      </c>
      <c r="CY85" s="114">
        <f>IFERROR(CX85,0)</f>
        <v>-0.44113854268779906</v>
      </c>
      <c r="CZ85" s="190">
        <f>IFERROR(VLOOKUP($CU85,iphone_ACT!$B$2:$F$180,4,0),0)</f>
        <v>11</v>
      </c>
      <c r="DA85" s="190">
        <f>IFERROR(VLOOKUP($CU85,iphone_ACT!$B$2:$F$180,5,0),0)</f>
        <v>17</v>
      </c>
      <c r="DB85" s="342">
        <f>IFERROR((CZ85-DA85)/ABS(DA85),0)</f>
        <v>-0.35294117647058826</v>
      </c>
      <c r="DC85" s="114">
        <f>IFERROR(DB85,0)</f>
        <v>-0.35294117647058826</v>
      </c>
      <c r="DD85" s="71"/>
    </row>
    <row r="86" spans="1:108" ht="13.15" customHeight="1" outlineLevel="1">
      <c r="A86" s="70"/>
      <c r="B86" s="57" t="s">
        <v>52</v>
      </c>
      <c r="C86" s="59">
        <f>IFERROR(VLOOKUP($B86,'BDGT McAfee'!$AZ$6:$BD$190,4,0),0)</f>
        <v>67.654313999999999</v>
      </c>
      <c r="D86" s="59">
        <f t="shared" si="213"/>
        <v>2.1823972258064517</v>
      </c>
      <c r="E86" s="56">
        <f>IFERROR(VLOOKUP($B86,'Trans Nomenclatura'!$A$4:$W$180,19,0),0)</f>
        <v>4</v>
      </c>
      <c r="F86" s="59">
        <f t="shared" si="214"/>
        <v>1.8176027741935483</v>
      </c>
      <c r="G86" s="65">
        <f t="shared" si="215"/>
        <v>1.8328469046334577</v>
      </c>
      <c r="H86" s="71"/>
      <c r="K86" s="70"/>
      <c r="L86" s="57" t="s">
        <v>52</v>
      </c>
      <c r="M86" s="400">
        <f>IFERROR(VLOOKUP($B86,'BDGT Polizze MTD'!$A$3:$AG$175,Interprete_Date!$B$8,0),0)</f>
        <v>575.50421820018903</v>
      </c>
      <c r="N86" s="400"/>
      <c r="O86" s="400">
        <f>IFERROR(VLOOKUP($B86,'Trans Nomenclatura'!$A$4:$W$180,11,0),0)</f>
        <v>711.43333608247428</v>
      </c>
      <c r="P86" s="400">
        <f t="shared" si="216"/>
        <v>135.92911788228525</v>
      </c>
      <c r="Q86" s="65">
        <f t="shared" si="217"/>
        <v>1.2361913494003312</v>
      </c>
      <c r="R86" s="71"/>
      <c r="T86" s="70"/>
      <c r="U86" s="57" t="s">
        <v>52</v>
      </c>
      <c r="V86" s="59">
        <f>IFERROR(VLOOKUP($B86,'BDGT Office'!$C$3:$F$180,3,0),0)</f>
        <v>10.8</v>
      </c>
      <c r="W86" s="112">
        <f t="shared" si="218"/>
        <v>0.34838709677419355</v>
      </c>
      <c r="X86" s="56">
        <f>IFERROR(VLOOKUP($B86,'Trans Nomenclatura'!$A$4:$W$180,18,0),0)</f>
        <v>1</v>
      </c>
      <c r="Y86" s="59">
        <f t="shared" si="219"/>
        <v>0.65161290322580645</v>
      </c>
      <c r="Z86" s="65">
        <f t="shared" si="220"/>
        <v>2.8703703703703702</v>
      </c>
      <c r="AA86" s="71"/>
      <c r="AC86" s="70"/>
      <c r="AD86" s="57" t="s">
        <v>52</v>
      </c>
      <c r="AE86" s="59">
        <f>($AM86*Kerb_BRIEFING!$Z$5)/17.23</f>
        <v>5.3954360009200366</v>
      </c>
      <c r="AF86" s="56">
        <f>IFERROR(VLOOKUP($AD86,'Trans Nomenclatura'!$A$1:$Y$200,17,0),0)</f>
        <v>6</v>
      </c>
      <c r="AG86" s="190">
        <f t="shared" si="221"/>
        <v>0.60456399907996339</v>
      </c>
      <c r="AH86" s="65">
        <f t="shared" si="222"/>
        <v>1.1120509999519728</v>
      </c>
      <c r="AI86" s="59">
        <f>IFERROR(_xlfn.NUMBERVALUE(VLOOKUP($AD86,'Trans Nomenclatura'!$A$1:$Y$200,14,0)),0)</f>
        <v>1</v>
      </c>
      <c r="AJ86" s="59">
        <f>IFERROR(_xlfn.NUMBERVALUE(VLOOKUP($AD86,'Trans Nomenclatura'!$A$1:$Y$200,16,0)),0)</f>
        <v>1</v>
      </c>
      <c r="AK86" s="59">
        <f>IFERROR(_xlfn.NUMBERVALUE(VLOOKUP($AD86,'Trans Nomenclatura'!$A$1:$Y$200,15,0)),0)</f>
        <v>2</v>
      </c>
      <c r="AL86" s="59">
        <f>IFERROR(_xlfn.NUMBERVALUE(VLOOKUP($AD86,'Trans Nomenclatura'!$A$1:$Y$200,20,0)),0)</f>
        <v>1</v>
      </c>
      <c r="AM86" s="400">
        <f>IFERROR(VLOOKUP($B86,'BDGT MW Services MTD'!$A$3:$AF$174,Interprete_Date!$B$8,0),0)</f>
        <v>143.0205573782342</v>
      </c>
      <c r="AN86" s="400">
        <f>IFERROR(VLOOKUP($B86,'Trans Nomenclatura'!$A$4:$W$180,13,0),0)</f>
        <v>253.6700000000001</v>
      </c>
      <c r="AO86" s="400">
        <f t="shared" si="223"/>
        <v>110.6494426217659</v>
      </c>
      <c r="AP86" s="65">
        <f t="shared" si="224"/>
        <v>1.7736611061383352</v>
      </c>
      <c r="AQ86" s="71"/>
      <c r="AS86" s="70"/>
      <c r="AT86" s="57" t="s">
        <v>52</v>
      </c>
      <c r="AU86" s="399">
        <f>IFERROR(VLOOKUP($B86,'FCST Sales'!$A$3:$AF$180,Interprete_Date!$B$8,0),0)</f>
        <v>16232.837831477105</v>
      </c>
      <c r="AV86" s="400">
        <f>IFERROR(VLOOKUP($B86,'Trans Nomenclatura'!$A$4:$Y$200,3,0),0)</f>
        <v>12732.87</v>
      </c>
      <c r="AW86" s="400">
        <f t="shared" si="225"/>
        <v>-3499.9678314771045</v>
      </c>
      <c r="AX86" s="131" t="e">
        <f t="shared" si="226"/>
        <v>#VALUE!</v>
      </c>
      <c r="AY86" s="65">
        <f t="shared" si="227"/>
        <v>0.78438965091548474</v>
      </c>
      <c r="AZ86" s="400">
        <f>IFERROR(VLOOKUP($B86,'Trans Nomenclatura'!$A$4:$Y$200,4,0),0)</f>
        <v>12656.14</v>
      </c>
      <c r="BA86" s="400">
        <f>IFERROR(VLOOKUP($B86,'Trans Nomenclatura'!$A$4:$Y$200,3,0),0)</f>
        <v>12732.87</v>
      </c>
      <c r="BB86" s="400">
        <f t="shared" si="228"/>
        <v>76.730000000001382</v>
      </c>
      <c r="BC86" s="131">
        <f t="shared" si="229"/>
        <v>6.0626699767860805E-3</v>
      </c>
      <c r="BD86" s="114">
        <f t="shared" si="230"/>
        <v>6.0626699767860805E-3</v>
      </c>
      <c r="BE86" s="71"/>
      <c r="BG86" s="70"/>
      <c r="BH86" s="57" t="s">
        <v>52</v>
      </c>
      <c r="BI86" s="261">
        <f>IFERROR(VLOOKUP($B86,'Trans Nomenclatura'!$A$4:$Y$200,7,0),0)</f>
        <v>285</v>
      </c>
      <c r="BJ86" s="261">
        <f>IFERROR(VLOOKUP($B86,'Trans Nomenclatura'!$A$4:$Y$200,6,0),0)</f>
        <v>308</v>
      </c>
      <c r="BK86" s="116">
        <f t="shared" si="231"/>
        <v>23</v>
      </c>
      <c r="BL86" s="131">
        <f t="shared" si="232"/>
        <v>8.0701754385964913E-2</v>
      </c>
      <c r="BM86" s="114">
        <f t="shared" si="233"/>
        <v>8.0701754385964913E-2</v>
      </c>
      <c r="BN86" s="71"/>
      <c r="BP86" s="70"/>
      <c r="BQ86" s="57" t="s">
        <v>52</v>
      </c>
      <c r="BR86" s="58">
        <f>IFERROR(VLOOKUP($B86,'Trans Nomenclatura'!$A$4:$Y$200,25,0),0)</f>
        <v>379.02</v>
      </c>
      <c r="BS86" s="131" t="e">
        <f>(#REF!-BR86)/ABS(BR86)</f>
        <v>#REF!</v>
      </c>
      <c r="BT86" s="114">
        <f t="shared" si="234"/>
        <v>2.9767051733034261E-2</v>
      </c>
      <c r="BU86" s="71"/>
      <c r="BW86" s="155">
        <f t="shared" si="235"/>
        <v>1387.2950053608249</v>
      </c>
      <c r="BX86" s="156">
        <f t="shared" si="236"/>
        <v>0.10895383408146198</v>
      </c>
      <c r="BZ86" s="70"/>
      <c r="CA86" s="57" t="s">
        <v>52</v>
      </c>
      <c r="CB86" s="190">
        <f t="shared" si="237"/>
        <v>6.394477480041628</v>
      </c>
      <c r="CC86" s="400">
        <f>IFERROR(VLOOKUP(CA86,'FCST Sales'!$A$3:$AG$180,Interprete_Date!$B$8,0),0)</f>
        <v>16232.837831477105</v>
      </c>
      <c r="CD86" s="400">
        <f t="shared" si="238"/>
        <v>113.62986482033973</v>
      </c>
      <c r="CE86" s="190">
        <f t="shared" si="239"/>
        <v>6.394477480041628</v>
      </c>
      <c r="CF86" s="190">
        <f>IFERROR(VLOOKUP($B86,U300_ACT!$B$2:$C$180,2,0),0)</f>
        <v>2</v>
      </c>
      <c r="CG86" s="190">
        <f t="shared" si="240"/>
        <v>-4.394477480041628</v>
      </c>
      <c r="CH86" s="65">
        <f t="shared" si="241"/>
        <v>0.31276988717880044</v>
      </c>
      <c r="CI86" s="71"/>
      <c r="CK86" s="70"/>
      <c r="CL86" s="57" t="s">
        <v>52</v>
      </c>
      <c r="CM86" s="400">
        <f>IFERROR(VLOOKUP($CL86,TRASFDATI_ACT!$B$2:$E$200,2,0),0)</f>
        <v>0</v>
      </c>
      <c r="CN86" s="400">
        <f>IFERROR(VLOOKUP($B86,Smartphone_Sales!$B$2:$D$200,2,0),0)</f>
        <v>4860.2299999999996</v>
      </c>
      <c r="CO86" s="190">
        <f>IFERROR(VLOOKUP($B86,Smartphone_Sales!$B$2:$D$200,3,0),0)</f>
        <v>11</v>
      </c>
      <c r="CP86" s="278">
        <f t="shared" si="242"/>
        <v>0</v>
      </c>
      <c r="CQ86" s="65">
        <f t="shared" si="243"/>
        <v>0</v>
      </c>
      <c r="CR86" s="71"/>
      <c r="CT86" s="70"/>
      <c r="CU86" s="57" t="s">
        <v>52</v>
      </c>
      <c r="CV86" s="400">
        <f>IFERROR(VLOOKUP($CU86,iphone_ACT!$B$2:$F$180,2,0),0)</f>
        <v>3750.39</v>
      </c>
      <c r="CW86" s="400">
        <f>IFERROR(VLOOKUP($CU86,iphone_ACT!$B$2:$F$180,3,0),0)</f>
        <v>2309.0100000000002</v>
      </c>
      <c r="CX86" s="342">
        <f t="shared" si="244"/>
        <v>0.62424155807034165</v>
      </c>
      <c r="CY86" s="114">
        <f t="shared" si="245"/>
        <v>0.62424155807034165</v>
      </c>
      <c r="CZ86" s="190">
        <f>IFERROR(VLOOKUP($CU86,iphone_ACT!$B$2:$F$180,4,0),0)</f>
        <v>5</v>
      </c>
      <c r="DA86" s="190">
        <f>IFERROR(VLOOKUP($CU86,iphone_ACT!$B$2:$F$180,5,0),0)</f>
        <v>3</v>
      </c>
      <c r="DB86" s="342">
        <f t="shared" si="246"/>
        <v>0.66666666666666663</v>
      </c>
      <c r="DC86" s="114">
        <f t="shared" si="247"/>
        <v>0.66666666666666663</v>
      </c>
      <c r="DD86" s="71"/>
    </row>
    <row r="87" spans="1:108" ht="13.15" customHeight="1" outlineLevel="1">
      <c r="A87" s="70"/>
      <c r="B87" s="57" t="s">
        <v>71</v>
      </c>
      <c r="C87" s="59">
        <f>IFERROR(VLOOKUP($B87,'BDGT McAfee'!$AZ$6:$BD$190,4,0),0)</f>
        <v>179.00555399999999</v>
      </c>
      <c r="D87" s="59">
        <f t="shared" si="213"/>
        <v>5.7743727096774187</v>
      </c>
      <c r="E87" s="56">
        <f>IFERROR(VLOOKUP($B87,'Trans Nomenclatura'!$A$4:$W$180,19,0),0)</f>
        <v>1</v>
      </c>
      <c r="F87" s="59">
        <f t="shared" si="214"/>
        <v>-4.7743727096774187</v>
      </c>
      <c r="G87" s="65">
        <f t="shared" si="215"/>
        <v>0.17317898415598884</v>
      </c>
      <c r="H87" s="71"/>
      <c r="K87" s="70"/>
      <c r="L87" s="57" t="s">
        <v>71</v>
      </c>
      <c r="M87" s="400">
        <f>IFERROR(VLOOKUP($B87,'BDGT Polizze MTD'!$A$3:$AG$175,Interprete_Date!$B$8,0),0)</f>
        <v>1411.1575498155596</v>
      </c>
      <c r="N87" s="400"/>
      <c r="O87" s="400">
        <f>IFERROR(VLOOKUP($B87,'Trans Nomenclatura'!$A$4:$W$180,11,0),0)</f>
        <v>568.23433402061858</v>
      </c>
      <c r="P87" s="400">
        <f t="shared" si="216"/>
        <v>-842.92321579494103</v>
      </c>
      <c r="Q87" s="65">
        <f t="shared" si="217"/>
        <v>0.40267249684125467</v>
      </c>
      <c r="R87" s="71"/>
      <c r="T87" s="70"/>
      <c r="U87" s="57" t="s">
        <v>71</v>
      </c>
      <c r="V87" s="59">
        <f>IFERROR(VLOOKUP($B87,'BDGT Office'!$C$3:$F$180,3,0),0)</f>
        <v>21.6</v>
      </c>
      <c r="W87" s="112">
        <f t="shared" si="218"/>
        <v>0.6967741935483871</v>
      </c>
      <c r="X87" s="56">
        <f>IFERROR(VLOOKUP($B87,'Trans Nomenclatura'!$A$4:$W$180,18,0),0)</f>
        <v>2</v>
      </c>
      <c r="Y87" s="59">
        <f t="shared" si="219"/>
        <v>1.3032258064516129</v>
      </c>
      <c r="Z87" s="65">
        <f t="shared" si="220"/>
        <v>2.8703703703703702</v>
      </c>
      <c r="AA87" s="71"/>
      <c r="AC87" s="70"/>
      <c r="AD87" s="57" t="s">
        <v>71</v>
      </c>
      <c r="AE87" s="59">
        <f>($AM87*Kerb_BRIEFING!$Z$5)/17.23</f>
        <v>13.367905836128628</v>
      </c>
      <c r="AF87" s="56">
        <f>IFERROR(VLOOKUP($AD87,'Trans Nomenclatura'!$A$1:$Y$200,17,0),0)</f>
        <v>12</v>
      </c>
      <c r="AG87" s="190">
        <f t="shared" si="221"/>
        <v>-1.367905836128628</v>
      </c>
      <c r="AH87" s="65">
        <f t="shared" si="222"/>
        <v>0.89767239140541577</v>
      </c>
      <c r="AI87" s="59">
        <f>IFERROR(_xlfn.NUMBERVALUE(VLOOKUP($AD87,'Trans Nomenclatura'!$A$1:$Y$200,14,0)),0)</f>
        <v>1</v>
      </c>
      <c r="AJ87" s="59">
        <f>IFERROR(_xlfn.NUMBERVALUE(VLOOKUP($AD87,'Trans Nomenclatura'!$A$1:$Y$200,16,0)),0)</f>
        <v>1</v>
      </c>
      <c r="AK87" s="59">
        <f>IFERROR(_xlfn.NUMBERVALUE(VLOOKUP($AD87,'Trans Nomenclatura'!$A$1:$Y$200,15,0)),0)</f>
        <v>2</v>
      </c>
      <c r="AL87" s="59">
        <f>IFERROR(_xlfn.NUMBERVALUE(VLOOKUP($AD87,'Trans Nomenclatura'!$A$1:$Y$200,20,0)),0)</f>
        <v>0</v>
      </c>
      <c r="AM87" s="400">
        <f>IFERROR(VLOOKUP($B87,'BDGT MW Services MTD'!$A$3:$AF$174,Interprete_Date!$B$8,0),0)</f>
        <v>354.35233470230196</v>
      </c>
      <c r="AN87" s="400">
        <f>IFERROR(VLOOKUP($B87,'Trans Nomenclatura'!$A$4:$W$180,13,0),0)</f>
        <v>266.81000000000012</v>
      </c>
      <c r="AO87" s="400">
        <f t="shared" si="223"/>
        <v>-87.542334702301844</v>
      </c>
      <c r="AP87" s="65">
        <f t="shared" si="224"/>
        <v>0.75295115587188721</v>
      </c>
      <c r="AQ87" s="71"/>
      <c r="AS87" s="70"/>
      <c r="AT87" s="57" t="s">
        <v>71</v>
      </c>
      <c r="AU87" s="399">
        <f>IFERROR(VLOOKUP($B87,'FCST Sales'!$A$3:$AF$180,Interprete_Date!$B$8,0),0)</f>
        <v>40062.212803000468</v>
      </c>
      <c r="AV87" s="400">
        <f>IFERROR(VLOOKUP($B87,'Trans Nomenclatura'!$A$4:$Y$200,3,0),0)</f>
        <v>28770.499999999971</v>
      </c>
      <c r="AW87" s="400">
        <f t="shared" si="225"/>
        <v>-11291.712803000497</v>
      </c>
      <c r="AX87" s="131" t="e">
        <f t="shared" si="226"/>
        <v>#VALUE!</v>
      </c>
      <c r="AY87" s="65">
        <f t="shared" si="227"/>
        <v>0.71814555380338851</v>
      </c>
      <c r="AZ87" s="400">
        <f>IFERROR(VLOOKUP($B87,'Trans Nomenclatura'!$A$4:$Y$200,4,0),0)</f>
        <v>30666.060000000009</v>
      </c>
      <c r="BA87" s="400">
        <f>IFERROR(VLOOKUP($B87,'Trans Nomenclatura'!$A$4:$Y$200,3,0),0)</f>
        <v>28770.499999999971</v>
      </c>
      <c r="BB87" s="400">
        <f t="shared" si="228"/>
        <v>-1895.5600000000377</v>
      </c>
      <c r="BC87" s="131">
        <f t="shared" si="229"/>
        <v>-6.1812961952074613E-2</v>
      </c>
      <c r="BD87" s="114">
        <f t="shared" si="230"/>
        <v>-6.1812961952074613E-2</v>
      </c>
      <c r="BE87" s="71"/>
      <c r="BG87" s="70"/>
      <c r="BH87" s="57" t="s">
        <v>71</v>
      </c>
      <c r="BI87" s="261">
        <f>IFERROR(VLOOKUP($B87,'Trans Nomenclatura'!$A$4:$Y$200,7,0),0)</f>
        <v>563</v>
      </c>
      <c r="BJ87" s="261">
        <f>IFERROR(VLOOKUP($B87,'Trans Nomenclatura'!$A$4:$Y$200,6,0),0)</f>
        <v>498</v>
      </c>
      <c r="BK87" s="116">
        <f t="shared" si="231"/>
        <v>-65</v>
      </c>
      <c r="BL87" s="131">
        <f t="shared" si="232"/>
        <v>-0.11545293072824156</v>
      </c>
      <c r="BM87" s="114">
        <f t="shared" si="233"/>
        <v>-0.11545293072824156</v>
      </c>
      <c r="BN87" s="71"/>
      <c r="BP87" s="70"/>
      <c r="BQ87" s="57" t="s">
        <v>71</v>
      </c>
      <c r="BR87" s="58">
        <f>IFERROR(VLOOKUP($B87,'Trans Nomenclatura'!$A$4:$Y$200,25,0),0)</f>
        <v>974.46000000000026</v>
      </c>
      <c r="BS87" s="131" t="e">
        <f>(#REF!-BR87)/ABS(BR87)</f>
        <v>#REF!</v>
      </c>
      <c r="BT87" s="114">
        <f t="shared" si="234"/>
        <v>3.3870110008515711E-2</v>
      </c>
      <c r="BU87" s="71"/>
      <c r="BW87" s="155">
        <f t="shared" si="235"/>
        <v>1108.0569513402063</v>
      </c>
      <c r="BX87" s="156">
        <f t="shared" si="236"/>
        <v>3.8513649444403379E-2</v>
      </c>
      <c r="BZ87" s="70"/>
      <c r="CA87" s="57" t="s">
        <v>71</v>
      </c>
      <c r="CB87" s="190">
        <f t="shared" si="237"/>
        <v>15.781400653967546</v>
      </c>
      <c r="CC87" s="400">
        <f>IFERROR(VLOOKUP(CA87,'FCST Sales'!$A$3:$AG$180,Interprete_Date!$B$8,0),0)</f>
        <v>40062.212803000468</v>
      </c>
      <c r="CD87" s="400">
        <f t="shared" si="238"/>
        <v>280.43548962100328</v>
      </c>
      <c r="CE87" s="190">
        <f t="shared" si="239"/>
        <v>15.781400653967546</v>
      </c>
      <c r="CF87" s="190">
        <f>IFERROR(VLOOKUP($B87,U300_ACT!$B$2:$C$180,2,0),0)</f>
        <v>3</v>
      </c>
      <c r="CG87" s="190">
        <f t="shared" si="240"/>
        <v>-12.781400653967546</v>
      </c>
      <c r="CH87" s="65">
        <f t="shared" si="241"/>
        <v>0.19009719515902287</v>
      </c>
      <c r="CI87" s="71"/>
      <c r="CK87" s="70"/>
      <c r="CL87" s="57" t="s">
        <v>71</v>
      </c>
      <c r="CM87" s="400">
        <f>IFERROR(VLOOKUP($CL87,TRASFDATI_ACT!$B$2:$E$200,2,0),0)</f>
        <v>8.6</v>
      </c>
      <c r="CN87" s="400">
        <f>IFERROR(VLOOKUP($B87,Smartphone_Sales!$B$2:$D$200,2,0),0)</f>
        <v>13400.61</v>
      </c>
      <c r="CO87" s="190">
        <f>IFERROR(VLOOKUP($B87,Smartphone_Sales!$B$2:$D$200,3,0),0)</f>
        <v>45</v>
      </c>
      <c r="CP87" s="278">
        <f t="shared" si="242"/>
        <v>6.4176183024504104E-4</v>
      </c>
      <c r="CQ87" s="65">
        <f t="shared" si="243"/>
        <v>6.4176183024504104E-4</v>
      </c>
      <c r="CR87" s="71"/>
      <c r="CT87" s="70"/>
      <c r="CU87" s="57" t="s">
        <v>71</v>
      </c>
      <c r="CV87" s="400">
        <f>IFERROR(VLOOKUP($CU87,iphone_ACT!$B$2:$F$180,2,0),0)</f>
        <v>5101.22</v>
      </c>
      <c r="CW87" s="400">
        <f>IFERROR(VLOOKUP($CU87,iphone_ACT!$B$2:$F$180,3,0),0)</f>
        <v>5681.96</v>
      </c>
      <c r="CX87" s="342">
        <f t="shared" si="244"/>
        <v>-0.10220768889608511</v>
      </c>
      <c r="CY87" s="114">
        <f t="shared" si="245"/>
        <v>-0.10220768889608511</v>
      </c>
      <c r="CZ87" s="190">
        <f>IFERROR(VLOOKUP($CU87,iphone_ACT!$B$2:$F$180,4,0),0)</f>
        <v>7</v>
      </c>
      <c r="DA87" s="190">
        <f>IFERROR(VLOOKUP($CU87,iphone_ACT!$B$2:$F$180,5,0),0)</f>
        <v>8</v>
      </c>
      <c r="DB87" s="342">
        <f t="shared" si="246"/>
        <v>-0.125</v>
      </c>
      <c r="DC87" s="114">
        <f t="shared" si="247"/>
        <v>-0.125</v>
      </c>
      <c r="DD87" s="71"/>
    </row>
    <row r="88" spans="1:108" ht="13.15" customHeight="1" outlineLevel="1">
      <c r="A88" s="70"/>
      <c r="B88" s="57" t="s">
        <v>77</v>
      </c>
      <c r="C88" s="59">
        <f>IFERROR(VLOOKUP($B88,'BDGT McAfee'!$AZ$6:$BD$190,4,0),0)</f>
        <v>49.433202000000009</v>
      </c>
      <c r="D88" s="59">
        <f t="shared" si="213"/>
        <v>1.5946194193548391</v>
      </c>
      <c r="E88" s="56">
        <f>IFERROR(VLOOKUP($B88,'Trans Nomenclatura'!$A$4:$W$180,19,0),0)</f>
        <v>0</v>
      </c>
      <c r="F88" s="59">
        <f t="shared" si="214"/>
        <v>-1.5946194193548391</v>
      </c>
      <c r="G88" s="65">
        <f t="shared" si="215"/>
        <v>0</v>
      </c>
      <c r="H88" s="71"/>
      <c r="K88" s="70"/>
      <c r="L88" s="57" t="s">
        <v>77</v>
      </c>
      <c r="M88" s="400">
        <f>IFERROR(VLOOKUP($B88,'BDGT Polizze MTD'!$A$3:$AG$175,Interprete_Date!$B$8,0),0)</f>
        <v>612.64382224773976</v>
      </c>
      <c r="N88" s="400"/>
      <c r="O88" s="400">
        <f>IFERROR(VLOOKUP($B88,'Trans Nomenclatura'!$A$4:$W$180,11,0),0)</f>
        <v>164.1484948453608</v>
      </c>
      <c r="P88" s="400">
        <f t="shared" ref="P88" si="248">IFERROR(O88-M88,-M88)</f>
        <v>-448.49532740237896</v>
      </c>
      <c r="Q88" s="65">
        <f t="shared" ref="Q88" si="249">IFERROR(O88/M88,0)</f>
        <v>0.2679346283834439</v>
      </c>
      <c r="R88" s="71"/>
      <c r="T88" s="70"/>
      <c r="U88" s="57" t="s">
        <v>77</v>
      </c>
      <c r="V88" s="59">
        <f>IFERROR(VLOOKUP($B88,'BDGT Office'!$C$3:$F$180,3,0),0)</f>
        <v>7.2</v>
      </c>
      <c r="W88" s="112">
        <f t="shared" si="218"/>
        <v>0.23225806451612904</v>
      </c>
      <c r="X88" s="56">
        <f>IFERROR(VLOOKUP($B88,'Trans Nomenclatura'!$A$4:$W$180,18,0),0)</f>
        <v>0</v>
      </c>
      <c r="Y88" s="59">
        <f t="shared" ref="Y88" si="250">X88-W88</f>
        <v>-0.23225806451612904</v>
      </c>
      <c r="Z88" s="65">
        <f t="shared" ref="Z88" si="251">IFERROR(X88/W88,0)</f>
        <v>0</v>
      </c>
      <c r="AA88" s="71"/>
      <c r="AC88" s="70"/>
      <c r="AD88" s="57" t="s">
        <v>77</v>
      </c>
      <c r="AE88" s="59">
        <f>($AM88*Kerb_BRIEFING!$Z$5)/17.23</f>
        <v>3.8825782752193403</v>
      </c>
      <c r="AF88" s="56">
        <f>IFERROR(VLOOKUP($AD88,'Trans Nomenclatura'!$A$1:$Y$200,17,0),0)</f>
        <v>4</v>
      </c>
      <c r="AG88" s="190">
        <f t="shared" ref="AG88" si="252">AF88-AE88</f>
        <v>0.11742172478065971</v>
      </c>
      <c r="AH88" s="65">
        <f t="shared" ref="AH88" si="253">IFERROR(AF88/AE88,0)</f>
        <v>1.0302432343811603</v>
      </c>
      <c r="AI88" s="59">
        <f>IFERROR(_xlfn.NUMBERVALUE(VLOOKUP($AD88,'Trans Nomenclatura'!$A$1:$Y$200,14,0)),0)</f>
        <v>0</v>
      </c>
      <c r="AJ88" s="59">
        <f>IFERROR(_xlfn.NUMBERVALUE(VLOOKUP($AD88,'Trans Nomenclatura'!$A$1:$Y$200,16,0)),0)</f>
        <v>0</v>
      </c>
      <c r="AK88" s="59">
        <f>IFERROR(_xlfn.NUMBERVALUE(VLOOKUP($AD88,'Trans Nomenclatura'!$A$1:$Y$200,15,0)),0)</f>
        <v>0</v>
      </c>
      <c r="AL88" s="59">
        <f>IFERROR(_xlfn.NUMBERVALUE(VLOOKUP($AD88,'Trans Nomenclatura'!$A$1:$Y$200,20,0)),0)</f>
        <v>0</v>
      </c>
      <c r="AM88" s="400">
        <f>IFERROR(VLOOKUP($B88,'BDGT MW Services MTD'!$A$3:$AF$174,Interprete_Date!$B$8,0),0)</f>
        <v>102.91819028004498</v>
      </c>
      <c r="AN88" s="400">
        <f>IFERROR(VLOOKUP($B88,'Trans Nomenclatura'!$A$4:$W$180,13,0),0)</f>
        <v>71.06</v>
      </c>
      <c r="AO88" s="400">
        <f t="shared" ref="AO88" si="254">AN88-AM88</f>
        <v>-31.85819028004498</v>
      </c>
      <c r="AP88" s="65">
        <f t="shared" ref="AP88" si="255">IFERROR(AN88/AM88,0)</f>
        <v>0.69045131678513372</v>
      </c>
      <c r="AQ88" s="71"/>
      <c r="AS88" s="70"/>
      <c r="AT88" s="57" t="s">
        <v>77</v>
      </c>
      <c r="AU88" s="399">
        <f>IFERROR(VLOOKUP($B88,'FCST Sales'!$A$3:$AF$180,Interprete_Date!$B$8,0),0)</f>
        <v>10323.138353176528</v>
      </c>
      <c r="AV88" s="400">
        <f>IFERROR(VLOOKUP($B88,'Trans Nomenclatura'!$A$4:$Y$200,3,0),0)</f>
        <v>8917.61</v>
      </c>
      <c r="AW88" s="400">
        <f t="shared" ref="AW88" si="256">AV88-AU88</f>
        <v>-1405.5283531765272</v>
      </c>
      <c r="AX88" s="131" t="e">
        <f t="shared" ref="AX88" si="257">(AU88-AT88)/ABS(AT88)</f>
        <v>#VALUE!</v>
      </c>
      <c r="AY88" s="65">
        <f t="shared" ref="AY88" si="258">IFERROR((BA88/AU88),0)</f>
        <v>0.86384679686637811</v>
      </c>
      <c r="AZ88" s="400">
        <f>IFERROR(VLOOKUP($B88,'Trans Nomenclatura'!$A$4:$Y$200,4,0),0)</f>
        <v>6519.9499999999962</v>
      </c>
      <c r="BA88" s="400">
        <f>IFERROR(VLOOKUP($B88,'Trans Nomenclatura'!$A$4:$Y$200,3,0),0)</f>
        <v>8917.61</v>
      </c>
      <c r="BB88" s="400">
        <f t="shared" ref="BB88" si="259">BA88-AZ88</f>
        <v>2397.6600000000044</v>
      </c>
      <c r="BC88" s="131">
        <f t="shared" ref="BC88" si="260">(BA88-AZ88)/ABS(AZ88)</f>
        <v>0.36774208391168733</v>
      </c>
      <c r="BD88" s="114">
        <f t="shared" ref="BD88" si="261">IFERROR(BC88,0)</f>
        <v>0.36774208391168733</v>
      </c>
      <c r="BE88" s="71"/>
      <c r="BG88" s="70"/>
      <c r="BH88" s="57" t="s">
        <v>77</v>
      </c>
      <c r="BI88" s="261">
        <f>IFERROR(VLOOKUP($B88,'Trans Nomenclatura'!$A$4:$Y$200,7,0),0)</f>
        <v>218</v>
      </c>
      <c r="BJ88" s="261">
        <f>IFERROR(VLOOKUP($B88,'Trans Nomenclatura'!$A$4:$Y$200,6,0),0)</f>
        <v>225</v>
      </c>
      <c r="BK88" s="116">
        <f t="shared" ref="BK88" si="262">BJ88-BI88</f>
        <v>7</v>
      </c>
      <c r="BL88" s="131">
        <f t="shared" ref="BL88" si="263">(BJ88-BI88)/ABS(BI88)</f>
        <v>3.2110091743119268E-2</v>
      </c>
      <c r="BM88" s="114">
        <f t="shared" ref="BM88" si="264">IFERROR(BL88,0)</f>
        <v>3.2110091743119268E-2</v>
      </c>
      <c r="BN88" s="71"/>
      <c r="BP88" s="70"/>
      <c r="BQ88" s="57" t="s">
        <v>77</v>
      </c>
      <c r="BR88" s="58">
        <f>IFERROR(VLOOKUP($B88,'Trans Nomenclatura'!$A$4:$Y$200,25,0),0)</f>
        <v>523.98</v>
      </c>
      <c r="BS88" s="131" t="e">
        <f>(#REF!-BR88)/ABS(BR88)</f>
        <v>#REF!</v>
      </c>
      <c r="BT88" s="114">
        <f t="shared" si="234"/>
        <v>5.8757895893630688E-2</v>
      </c>
      <c r="BU88" s="71"/>
      <c r="BW88" s="155">
        <f t="shared" si="235"/>
        <v>320.08956494845353</v>
      </c>
      <c r="BX88" s="156">
        <f t="shared" si="236"/>
        <v>3.5894097740140407E-2</v>
      </c>
      <c r="BZ88" s="70"/>
      <c r="CA88" s="57" t="s">
        <v>77</v>
      </c>
      <c r="CB88" s="190">
        <f t="shared" ref="CB88" si="265">CE88</f>
        <v>4.0665148267999829</v>
      </c>
      <c r="CC88" s="400">
        <f>IFERROR(VLOOKUP(CA88,'FCST Sales'!$A$3:$AG$180,Interprete_Date!$B$8,0),0)</f>
        <v>10323.138353176528</v>
      </c>
      <c r="CD88" s="400">
        <f t="shared" ref="CD88" si="266">IFERROR(CC88*$CD$3,0)</f>
        <v>72.261968472235694</v>
      </c>
      <c r="CE88" s="190">
        <f t="shared" ref="CE88" si="267">IFERROR(CD88/$CE$3,0)</f>
        <v>4.0665148267999829</v>
      </c>
      <c r="CF88" s="190">
        <f>IFERROR(VLOOKUP($B88,U300_ACT!$B$2:$C$180,2,0),0)</f>
        <v>3</v>
      </c>
      <c r="CG88" s="190">
        <f t="shared" ref="CG88" si="268">IFERROR(CF88-CB88,0)</f>
        <v>-1.0665148267999829</v>
      </c>
      <c r="CH88" s="65">
        <f t="shared" ref="CH88" si="269">IFERROR(CF88/CB88,0)</f>
        <v>0.73773246324562314</v>
      </c>
      <c r="CI88" s="71"/>
      <c r="CK88" s="70"/>
      <c r="CL88" s="57" t="s">
        <v>77</v>
      </c>
      <c r="CM88" s="400">
        <f>IFERROR(VLOOKUP($CL88,TRASFDATI_ACT!$B$2:$E$200,2,0),0)</f>
        <v>0</v>
      </c>
      <c r="CN88" s="400">
        <f>IFERROR(VLOOKUP($B88,Smartphone_Sales!$B$2:$D$200,2,0),0)</f>
        <v>963.12</v>
      </c>
      <c r="CO88" s="190">
        <f>IFERROR(VLOOKUP($B88,Smartphone_Sales!$B$2:$D$200,3,0),0)</f>
        <v>5</v>
      </c>
      <c r="CP88" s="278">
        <f t="shared" ref="CP88" si="270">IFERROR(CM88/CN88,0)</f>
        <v>0</v>
      </c>
      <c r="CQ88" s="65">
        <f t="shared" ref="CQ88" si="271">CP88</f>
        <v>0</v>
      </c>
      <c r="CR88" s="71"/>
      <c r="CT88" s="70"/>
      <c r="CU88" s="57" t="s">
        <v>77</v>
      </c>
      <c r="CV88" s="400">
        <f>IFERROR(VLOOKUP($CU88,iphone_ACT!$B$2:$F$180,2,0),0)</f>
        <v>0</v>
      </c>
      <c r="CW88" s="400">
        <f>IFERROR(VLOOKUP($CU88,iphone_ACT!$B$2:$F$180,3,0),0)</f>
        <v>0</v>
      </c>
      <c r="CX88" s="342">
        <f t="shared" ref="CX88" si="272">IFERROR((CV88-CW88)/ABS(CW88),0)</f>
        <v>0</v>
      </c>
      <c r="CY88" s="114">
        <f t="shared" ref="CY88" si="273">IFERROR(CX88,0)</f>
        <v>0</v>
      </c>
      <c r="CZ88" s="190">
        <f>IFERROR(VLOOKUP($CU88,iphone_ACT!$B$2:$F$180,4,0),0)</f>
        <v>0</v>
      </c>
      <c r="DA88" s="190">
        <f>IFERROR(VLOOKUP($CU88,iphone_ACT!$B$2:$F$180,5,0),0)</f>
        <v>0</v>
      </c>
      <c r="DB88" s="342">
        <f t="shared" ref="DB88" si="274">IFERROR((CZ88-DA88)/ABS(DA88),0)</f>
        <v>0</v>
      </c>
      <c r="DC88" s="114">
        <f t="shared" ref="DC88" si="275">IFERROR(DB88,0)</f>
        <v>0</v>
      </c>
      <c r="DD88" s="71"/>
    </row>
    <row r="89" spans="1:108" ht="13.15" customHeight="1" outlineLevel="1">
      <c r="A89" s="70"/>
      <c r="B89" s="57" t="s">
        <v>78</v>
      </c>
      <c r="C89" s="59">
        <f>IFERROR(VLOOKUP($B89,'BDGT McAfee'!$AZ$6:$BD$190,4,0),0)</f>
        <v>67.485600000000005</v>
      </c>
      <c r="D89" s="59">
        <f t="shared" si="213"/>
        <v>2.1769548387096775</v>
      </c>
      <c r="E89" s="56">
        <f>IFERROR(VLOOKUP($B89,'Trans Nomenclatura'!$A$4:$W$180,19,0),0)</f>
        <v>0</v>
      </c>
      <c r="F89" s="59">
        <f t="shared" si="214"/>
        <v>-2.1769548387096775</v>
      </c>
      <c r="G89" s="65">
        <f t="shared" si="215"/>
        <v>0</v>
      </c>
      <c r="H89" s="71"/>
      <c r="K89" s="70"/>
      <c r="L89" s="57" t="s">
        <v>78</v>
      </c>
      <c r="M89" s="400">
        <f>IFERROR(VLOOKUP($B89,'BDGT Polizze MTD'!$A$3:$AG$175,Interprete_Date!$B$8,0),0)</f>
        <v>0</v>
      </c>
      <c r="N89" s="400"/>
      <c r="O89" s="400">
        <f>IFERROR(VLOOKUP($B89,'Trans Nomenclatura'!$A$4:$W$180,11,0),0)</f>
        <v>0</v>
      </c>
      <c r="P89" s="400">
        <f t="shared" si="216"/>
        <v>0</v>
      </c>
      <c r="Q89" s="65">
        <f t="shared" si="217"/>
        <v>0</v>
      </c>
      <c r="R89" s="71"/>
      <c r="T89" s="70"/>
      <c r="U89" s="57" t="s">
        <v>78</v>
      </c>
      <c r="V89" s="59">
        <f>IFERROR(VLOOKUP($B89,'BDGT Office'!$C$3:$F$180,3,0),0)</f>
        <v>8.4</v>
      </c>
      <c r="W89" s="112">
        <f t="shared" si="218"/>
        <v>0.2709677419354839</v>
      </c>
      <c r="X89" s="56">
        <f>IFERROR(VLOOKUP($B89,'Trans Nomenclatura'!$A$4:$W$180,18,0),0)</f>
        <v>0</v>
      </c>
      <c r="Y89" s="59">
        <f t="shared" si="219"/>
        <v>-0.2709677419354839</v>
      </c>
      <c r="Z89" s="65">
        <f t="shared" si="220"/>
        <v>0</v>
      </c>
      <c r="AA89" s="71"/>
      <c r="AC89" s="70"/>
      <c r="AD89" s="57" t="s">
        <v>78</v>
      </c>
      <c r="AE89" s="59">
        <f>($AM89*Kerb_BRIEFING!$Z$5)/17.23</f>
        <v>0</v>
      </c>
      <c r="AF89" s="56">
        <f>IFERROR(VLOOKUP($AD89,'Trans Nomenclatura'!$A$1:$Y$200,17,0),0)</f>
        <v>0</v>
      </c>
      <c r="AG89" s="190">
        <f t="shared" si="221"/>
        <v>0</v>
      </c>
      <c r="AH89" s="65">
        <f t="shared" si="222"/>
        <v>0</v>
      </c>
      <c r="AI89" s="59">
        <f>IFERROR(_xlfn.NUMBERVALUE(VLOOKUP($AD89,'Trans Nomenclatura'!$A$1:$Y$200,14,0)),0)</f>
        <v>0</v>
      </c>
      <c r="AJ89" s="59">
        <f>IFERROR(_xlfn.NUMBERVALUE(VLOOKUP($AD89,'Trans Nomenclatura'!$A$1:$Y$200,16,0)),0)</f>
        <v>0</v>
      </c>
      <c r="AK89" s="59">
        <f>IFERROR(_xlfn.NUMBERVALUE(VLOOKUP($AD89,'Trans Nomenclatura'!$A$1:$Y$200,15,0)),0)</f>
        <v>0</v>
      </c>
      <c r="AL89" s="59">
        <f>IFERROR(_xlfn.NUMBERVALUE(VLOOKUP($AD89,'Trans Nomenclatura'!$A$1:$Y$200,20,0)),0)</f>
        <v>0</v>
      </c>
      <c r="AM89" s="400">
        <f>IFERROR(VLOOKUP($B89,'BDGT MW Services MTD'!$A$3:$AF$174,Interprete_Date!$B$8,0),0)</f>
        <v>0</v>
      </c>
      <c r="AN89" s="400">
        <f>IFERROR(VLOOKUP($B89,'Trans Nomenclatura'!$A$4:$W$180,13,0),0)</f>
        <v>0</v>
      </c>
      <c r="AO89" s="400">
        <f t="shared" si="223"/>
        <v>0</v>
      </c>
      <c r="AP89" s="65">
        <f t="shared" si="224"/>
        <v>0</v>
      </c>
      <c r="AQ89" s="71"/>
      <c r="AS89" s="70"/>
      <c r="AT89" s="57" t="s">
        <v>78</v>
      </c>
      <c r="AU89" s="399">
        <f>IFERROR(VLOOKUP($B89,'FCST Sales'!$A$3:$AF$180,Interprete_Date!$B$8,0),0)</f>
        <v>0</v>
      </c>
      <c r="AV89" s="400">
        <f>IFERROR(VLOOKUP($B89,'Trans Nomenclatura'!$A$4:$Y$200,3,0),0)</f>
        <v>0</v>
      </c>
      <c r="AW89" s="400">
        <f t="shared" si="225"/>
        <v>0</v>
      </c>
      <c r="AX89" s="131" t="e">
        <f t="shared" si="226"/>
        <v>#VALUE!</v>
      </c>
      <c r="AY89" s="65">
        <f t="shared" si="227"/>
        <v>0</v>
      </c>
      <c r="AZ89" s="400">
        <f>IFERROR(VLOOKUP($B89,'Trans Nomenclatura'!$A$4:$Y$200,4,0),0)</f>
        <v>11692.69999999999</v>
      </c>
      <c r="BA89" s="400">
        <f>IFERROR(VLOOKUP($B89,'Trans Nomenclatura'!$A$4:$Y$200,3,0),0)</f>
        <v>0</v>
      </c>
      <c r="BB89" s="400">
        <f t="shared" si="228"/>
        <v>-11692.69999999999</v>
      </c>
      <c r="BC89" s="131">
        <f t="shared" si="229"/>
        <v>-1</v>
      </c>
      <c r="BD89" s="114">
        <f t="shared" si="230"/>
        <v>-1</v>
      </c>
      <c r="BE89" s="71"/>
      <c r="BG89" s="70"/>
      <c r="BH89" s="57" t="s">
        <v>78</v>
      </c>
      <c r="BI89" s="261">
        <f>IFERROR(VLOOKUP($B89,'Trans Nomenclatura'!$A$4:$Y$200,7,0),0)</f>
        <v>0</v>
      </c>
      <c r="BJ89" s="261">
        <f>IFERROR(VLOOKUP($B89,'Trans Nomenclatura'!$A$4:$Y$200,6,0),0)</f>
        <v>0</v>
      </c>
      <c r="BK89" s="116">
        <f t="shared" si="231"/>
        <v>0</v>
      </c>
      <c r="BL89" s="131" t="e">
        <f t="shared" si="232"/>
        <v>#DIV/0!</v>
      </c>
      <c r="BM89" s="114">
        <f t="shared" si="233"/>
        <v>0</v>
      </c>
      <c r="BN89" s="71"/>
      <c r="BP89" s="70"/>
      <c r="BQ89" s="57" t="s">
        <v>78</v>
      </c>
      <c r="BR89" s="58">
        <f>IFERROR(VLOOKUP($B89,'Trans Nomenclatura'!$A$4:$Y$200,25,0),0)</f>
        <v>0</v>
      </c>
      <c r="BS89" s="131" t="e">
        <f>(#REF!-BR89)/ABS(BR89)</f>
        <v>#REF!</v>
      </c>
      <c r="BT89" s="114">
        <f t="shared" si="234"/>
        <v>0</v>
      </c>
      <c r="BU89" s="71"/>
      <c r="BW89" s="155">
        <f t="shared" si="235"/>
        <v>0</v>
      </c>
      <c r="BX89" s="156" t="e">
        <f t="shared" si="236"/>
        <v>#DIV/0!</v>
      </c>
      <c r="BZ89" s="70"/>
      <c r="CA89" s="57" t="s">
        <v>78</v>
      </c>
      <c r="CB89" s="190">
        <f t="shared" si="237"/>
        <v>0</v>
      </c>
      <c r="CC89" s="400">
        <f>IFERROR(VLOOKUP(CA89,'FCST Sales'!$A$3:$AG$180,Interprete_Date!$B$8,0),0)</f>
        <v>0</v>
      </c>
      <c r="CD89" s="400">
        <f t="shared" si="238"/>
        <v>0</v>
      </c>
      <c r="CE89" s="190">
        <f t="shared" si="239"/>
        <v>0</v>
      </c>
      <c r="CF89" s="190">
        <f>IFERROR(VLOOKUP($B89,U300_ACT!$B$2:$C$180,2,0),0)</f>
        <v>0</v>
      </c>
      <c r="CG89" s="190">
        <f t="shared" si="240"/>
        <v>0</v>
      </c>
      <c r="CH89" s="65">
        <f t="shared" si="241"/>
        <v>0</v>
      </c>
      <c r="CI89" s="71"/>
      <c r="CK89" s="70"/>
      <c r="CL89" s="57" t="s">
        <v>78</v>
      </c>
      <c r="CM89" s="400">
        <f>IFERROR(VLOOKUP($CL89,TRASFDATI_ACT!$B$2:$E$200,2,0),0)</f>
        <v>0</v>
      </c>
      <c r="CN89" s="400">
        <f>IFERROR(VLOOKUP($B89,Smartphone_Sales!$B$2:$D$200,2,0),0)</f>
        <v>0</v>
      </c>
      <c r="CO89" s="190">
        <f>IFERROR(VLOOKUP($B89,Smartphone_Sales!$B$2:$D$200,3,0),0)</f>
        <v>0</v>
      </c>
      <c r="CP89" s="278">
        <f t="shared" si="242"/>
        <v>0</v>
      </c>
      <c r="CQ89" s="65">
        <f t="shared" si="243"/>
        <v>0</v>
      </c>
      <c r="CR89" s="71"/>
      <c r="CT89" s="70"/>
      <c r="CU89" s="57" t="s">
        <v>78</v>
      </c>
      <c r="CV89" s="400">
        <f>IFERROR(VLOOKUP($CU89,iphone_ACT!$B$2:$F$180,2,0),0)</f>
        <v>0</v>
      </c>
      <c r="CW89" s="400">
        <f>IFERROR(VLOOKUP($CU89,iphone_ACT!$B$2:$F$180,3,0),0)</f>
        <v>1686.88</v>
      </c>
      <c r="CX89" s="342">
        <f t="shared" si="244"/>
        <v>-1</v>
      </c>
      <c r="CY89" s="114">
        <f t="shared" si="245"/>
        <v>-1</v>
      </c>
      <c r="CZ89" s="190">
        <f>IFERROR(VLOOKUP($CU89,iphone_ACT!$B$2:$F$180,4,0),0)</f>
        <v>0</v>
      </c>
      <c r="DA89" s="190">
        <f>IFERROR(VLOOKUP($CU89,iphone_ACT!$B$2:$F$180,5,0),0)</f>
        <v>2</v>
      </c>
      <c r="DB89" s="342">
        <f t="shared" si="246"/>
        <v>-1</v>
      </c>
      <c r="DC89" s="114">
        <f t="shared" si="247"/>
        <v>-1</v>
      </c>
      <c r="DD89" s="71"/>
    </row>
    <row r="90" spans="1:108" ht="13.15" customHeight="1" outlineLevel="1">
      <c r="A90" s="70"/>
      <c r="B90" s="57" t="s">
        <v>82</v>
      </c>
      <c r="C90" s="59">
        <f>IFERROR(VLOOKUP($B90,'BDGT McAfee'!$AZ$6:$BD$190,4,0),0)</f>
        <v>100.72225799999998</v>
      </c>
      <c r="D90" s="59">
        <f t="shared" si="213"/>
        <v>3.2491050967741928</v>
      </c>
      <c r="E90" s="56">
        <f>IFERROR(VLOOKUP($B90,'Trans Nomenclatura'!$A$4:$W$180,19,0),0)</f>
        <v>0</v>
      </c>
      <c r="F90" s="59">
        <f t="shared" si="214"/>
        <v>-3.2491050967741928</v>
      </c>
      <c r="G90" s="65">
        <f t="shared" si="215"/>
        <v>0</v>
      </c>
      <c r="H90" s="71"/>
      <c r="K90" s="70"/>
      <c r="L90" s="57" t="s">
        <v>82</v>
      </c>
      <c r="M90" s="400">
        <f>IFERROR(VLOOKUP($B90,'BDGT Polizze MTD'!$A$3:$AG$175,Interprete_Date!$B$8,0),0)</f>
        <v>757.25578640830759</v>
      </c>
      <c r="N90" s="400"/>
      <c r="O90" s="400">
        <f>IFERROR(VLOOKUP($B90,'Trans Nomenclatura'!$A$4:$W$180,11,0),0)</f>
        <v>228.885393814433</v>
      </c>
      <c r="P90" s="400">
        <f t="shared" si="216"/>
        <v>-528.37039259387461</v>
      </c>
      <c r="Q90" s="65">
        <f t="shared" si="217"/>
        <v>0.30225638142700095</v>
      </c>
      <c r="R90" s="71"/>
      <c r="T90" s="70"/>
      <c r="U90" s="57" t="s">
        <v>82</v>
      </c>
      <c r="V90" s="59">
        <f>IFERROR(VLOOKUP($B90,'BDGT Office'!$C$3:$F$180,3,0),0)</f>
        <v>18</v>
      </c>
      <c r="W90" s="112">
        <f t="shared" si="218"/>
        <v>0.58064516129032262</v>
      </c>
      <c r="X90" s="56">
        <f>IFERROR(VLOOKUP($B90,'Trans Nomenclatura'!$A$4:$W$180,18,0),0)</f>
        <v>0</v>
      </c>
      <c r="Y90" s="59">
        <f t="shared" si="219"/>
        <v>-0.58064516129032262</v>
      </c>
      <c r="Z90" s="65">
        <f t="shared" si="220"/>
        <v>0</v>
      </c>
      <c r="AA90" s="71"/>
      <c r="AC90" s="70"/>
      <c r="AD90" s="57" t="s">
        <v>82</v>
      </c>
      <c r="AE90" s="59">
        <f>($AM90*Kerb_BRIEFING!$Z$5)/17.23</f>
        <v>8.3721591900827921</v>
      </c>
      <c r="AF90" s="56">
        <f>IFERROR(VLOOKUP($AD90,'Trans Nomenclatura'!$A$1:$Y$200,17,0),0)</f>
        <v>8</v>
      </c>
      <c r="AG90" s="190">
        <f t="shared" si="221"/>
        <v>-0.37215919008279208</v>
      </c>
      <c r="AH90" s="65">
        <f t="shared" si="222"/>
        <v>0.95554800361134651</v>
      </c>
      <c r="AI90" s="59">
        <f>IFERROR(_xlfn.NUMBERVALUE(VLOOKUP($AD90,'Trans Nomenclatura'!$A$1:$Y$200,14,0)),0)</f>
        <v>0</v>
      </c>
      <c r="AJ90" s="59">
        <f>IFERROR(_xlfn.NUMBERVALUE(VLOOKUP($AD90,'Trans Nomenclatura'!$A$1:$Y$200,16,0)),0)</f>
        <v>1</v>
      </c>
      <c r="AK90" s="59">
        <f>IFERROR(_xlfn.NUMBERVALUE(VLOOKUP($AD90,'Trans Nomenclatura'!$A$1:$Y$200,15,0)),0)</f>
        <v>2</v>
      </c>
      <c r="AL90" s="59">
        <f>IFERROR(_xlfn.NUMBERVALUE(VLOOKUP($AD90,'Trans Nomenclatura'!$A$1:$Y$200,20,0)),0)</f>
        <v>0</v>
      </c>
      <c r="AM90" s="400">
        <f>IFERROR(VLOOKUP($B90,'BDGT MW Services MTD'!$A$3:$AF$174,Interprete_Date!$B$8,0),0)</f>
        <v>221.92661976173309</v>
      </c>
      <c r="AN90" s="400">
        <f>IFERROR(VLOOKUP($B90,'Trans Nomenclatura'!$A$4:$W$180,13,0),0)</f>
        <v>189.69</v>
      </c>
      <c r="AO90" s="400">
        <f t="shared" si="223"/>
        <v>-32.236619761733095</v>
      </c>
      <c r="AP90" s="65">
        <f t="shared" si="224"/>
        <v>0.85474198725532213</v>
      </c>
      <c r="AQ90" s="71"/>
      <c r="AS90" s="70"/>
      <c r="AT90" s="57" t="s">
        <v>82</v>
      </c>
      <c r="AU90" s="399">
        <f>IFERROR(VLOOKUP($B90,'FCST Sales'!$A$3:$AF$180,Interprete_Date!$B$8,0),0)</f>
        <v>21137.94097451977</v>
      </c>
      <c r="AV90" s="400">
        <f>IFERROR(VLOOKUP($B90,'Trans Nomenclatura'!$A$4:$Y$200,3,0),0)</f>
        <v>8335.0099999999966</v>
      </c>
      <c r="AW90" s="400">
        <f t="shared" si="225"/>
        <v>-12802.930974519773</v>
      </c>
      <c r="AX90" s="131" t="e">
        <f t="shared" si="226"/>
        <v>#VALUE!</v>
      </c>
      <c r="AY90" s="65">
        <f t="shared" si="227"/>
        <v>0.39431513268237606</v>
      </c>
      <c r="AZ90" s="400">
        <f>IFERROR(VLOOKUP($B90,'Trans Nomenclatura'!$A$4:$Y$200,4,0),0)</f>
        <v>13267.72</v>
      </c>
      <c r="BA90" s="400">
        <f>IFERROR(VLOOKUP($B90,'Trans Nomenclatura'!$A$4:$Y$200,3,0),0)</f>
        <v>8335.0099999999966</v>
      </c>
      <c r="BB90" s="400">
        <f t="shared" si="228"/>
        <v>-4932.7100000000028</v>
      </c>
      <c r="BC90" s="131">
        <f t="shared" si="229"/>
        <v>-0.3717827931249682</v>
      </c>
      <c r="BD90" s="114">
        <f t="shared" si="230"/>
        <v>-0.3717827931249682</v>
      </c>
      <c r="BE90" s="71"/>
      <c r="BG90" s="70"/>
      <c r="BH90" s="57" t="s">
        <v>82</v>
      </c>
      <c r="BI90" s="261">
        <f>IFERROR(VLOOKUP($B90,'Trans Nomenclatura'!$A$4:$Y$200,7,0),0)</f>
        <v>666</v>
      </c>
      <c r="BJ90" s="261">
        <f>IFERROR(VLOOKUP($B90,'Trans Nomenclatura'!$A$4:$Y$200,6,0),0)</f>
        <v>623</v>
      </c>
      <c r="BK90" s="116">
        <f t="shared" si="231"/>
        <v>-43</v>
      </c>
      <c r="BL90" s="131">
        <f t="shared" si="232"/>
        <v>-6.4564564564564567E-2</v>
      </c>
      <c r="BM90" s="114">
        <f t="shared" si="233"/>
        <v>-6.4564564564564567E-2</v>
      </c>
      <c r="BN90" s="71"/>
      <c r="BP90" s="70"/>
      <c r="BQ90" s="57" t="s">
        <v>82</v>
      </c>
      <c r="BR90" s="58">
        <f>IFERROR(VLOOKUP($B90,'Trans Nomenclatura'!$A$4:$Y$200,25,0),0)</f>
        <v>699.13000000000022</v>
      </c>
      <c r="BS90" s="131" t="e">
        <f>(#REF!-BR90)/ABS(BR90)</f>
        <v>#REF!</v>
      </c>
      <c r="BT90" s="114">
        <f t="shared" si="234"/>
        <v>8.3878723600811583E-2</v>
      </c>
      <c r="BU90" s="71"/>
      <c r="BW90" s="155">
        <f t="shared" si="235"/>
        <v>446.32651793814432</v>
      </c>
      <c r="BX90" s="156">
        <f t="shared" si="236"/>
        <v>5.3548408212844914E-2</v>
      </c>
      <c r="BZ90" s="70"/>
      <c r="CA90" s="57" t="s">
        <v>82</v>
      </c>
      <c r="CB90" s="190">
        <f t="shared" si="237"/>
        <v>8.3267071931141476</v>
      </c>
      <c r="CC90" s="400">
        <f>IFERROR(VLOOKUP(CA90,'FCST Sales'!$A$3:$AG$180,Interprete_Date!$B$8,0),0)</f>
        <v>21137.94097451977</v>
      </c>
      <c r="CD90" s="400">
        <f t="shared" si="238"/>
        <v>147.9655868216384</v>
      </c>
      <c r="CE90" s="190">
        <f t="shared" si="239"/>
        <v>8.3267071931141476</v>
      </c>
      <c r="CF90" s="190">
        <f>IFERROR(VLOOKUP($B90,U300_ACT!$B$2:$C$180,2,0),0)</f>
        <v>3</v>
      </c>
      <c r="CG90" s="190">
        <f t="shared" si="240"/>
        <v>-5.3267071931141476</v>
      </c>
      <c r="CH90" s="65">
        <f t="shared" si="241"/>
        <v>0.36028647704591793</v>
      </c>
      <c r="CI90" s="71"/>
      <c r="CK90" s="70"/>
      <c r="CL90" s="57" t="s">
        <v>82</v>
      </c>
      <c r="CM90" s="400">
        <f>IFERROR(VLOOKUP($CL90,TRASFDATI_ACT!$B$2:$E$200,2,0),0)</f>
        <v>0</v>
      </c>
      <c r="CN90" s="400">
        <f>IFERROR(VLOOKUP($B90,Smartphone_Sales!$B$2:$D$200,2,0),0)</f>
        <v>2649.18</v>
      </c>
      <c r="CO90" s="190">
        <f>IFERROR(VLOOKUP($B90,Smartphone_Sales!$B$2:$D$200,3,0),0)</f>
        <v>9</v>
      </c>
      <c r="CP90" s="278">
        <f t="shared" si="242"/>
        <v>0</v>
      </c>
      <c r="CQ90" s="65">
        <f t="shared" si="243"/>
        <v>0</v>
      </c>
      <c r="CR90" s="71"/>
      <c r="CT90" s="70"/>
      <c r="CU90" s="57" t="s">
        <v>82</v>
      </c>
      <c r="CV90" s="400">
        <f>IFERROR(VLOOKUP($CU90,iphone_ACT!$B$2:$F$180,2,0),0)</f>
        <v>1187.7</v>
      </c>
      <c r="CW90" s="400">
        <f>IFERROR(VLOOKUP($CU90,iphone_ACT!$B$2:$F$180,3,0),0)</f>
        <v>1277.05</v>
      </c>
      <c r="CX90" s="342">
        <f t="shared" si="244"/>
        <v>-6.9965937120707811E-2</v>
      </c>
      <c r="CY90" s="114">
        <f t="shared" si="245"/>
        <v>-6.9965937120707811E-2</v>
      </c>
      <c r="CZ90" s="190">
        <f>IFERROR(VLOOKUP($CU90,iphone_ACT!$B$2:$F$180,4,0),0)</f>
        <v>1</v>
      </c>
      <c r="DA90" s="190">
        <f>IFERROR(VLOOKUP($CU90,iphone_ACT!$B$2:$F$180,5,0),0)</f>
        <v>2</v>
      </c>
      <c r="DB90" s="342">
        <f t="shared" si="246"/>
        <v>-0.5</v>
      </c>
      <c r="DC90" s="114">
        <f t="shared" si="247"/>
        <v>-0.5</v>
      </c>
      <c r="DD90" s="71"/>
    </row>
    <row r="91" spans="1:108" ht="13.15" customHeight="1" outlineLevel="1">
      <c r="A91" s="70"/>
      <c r="B91" s="57" t="s">
        <v>84</v>
      </c>
      <c r="C91" s="59">
        <f>IFERROR(VLOOKUP($B91,'BDGT McAfee'!$AZ$6:$BD$190,4,0),0)</f>
        <v>120.29308200000001</v>
      </c>
      <c r="D91" s="59">
        <f t="shared" si="213"/>
        <v>3.8804220000000003</v>
      </c>
      <c r="E91" s="56">
        <f>IFERROR(VLOOKUP($B91,'Trans Nomenclatura'!$A$4:$W$180,19,0),0)</f>
        <v>2</v>
      </c>
      <c r="F91" s="59">
        <f t="shared" si="214"/>
        <v>-1.8804220000000003</v>
      </c>
      <c r="G91" s="65">
        <f t="shared" si="215"/>
        <v>0.51540786027911389</v>
      </c>
      <c r="H91" s="71"/>
      <c r="K91" s="70"/>
      <c r="L91" s="57" t="s">
        <v>84</v>
      </c>
      <c r="M91" s="400">
        <f>IFERROR(VLOOKUP($B91,'BDGT Polizze MTD'!$A$3:$AG$175,Interprete_Date!$B$8,0),0)</f>
        <v>756.03471374929336</v>
      </c>
      <c r="N91" s="400"/>
      <c r="O91" s="400">
        <f>IFERROR(VLOOKUP($B91,'Trans Nomenclatura'!$A$4:$W$180,11,0),0)</f>
        <v>444.68894109690717</v>
      </c>
      <c r="P91" s="400">
        <f t="shared" si="216"/>
        <v>-311.34577265238619</v>
      </c>
      <c r="Q91" s="65">
        <f t="shared" si="217"/>
        <v>0.58818587693100199</v>
      </c>
      <c r="R91" s="71"/>
      <c r="T91" s="70"/>
      <c r="U91" s="57" t="s">
        <v>84</v>
      </c>
      <c r="V91" s="59">
        <f>IFERROR(VLOOKUP($B91,'BDGT Office'!$C$3:$F$180,3,0),0)</f>
        <v>8.4</v>
      </c>
      <c r="W91" s="112">
        <f t="shared" si="218"/>
        <v>0.2709677419354839</v>
      </c>
      <c r="X91" s="56">
        <f>IFERROR(VLOOKUP($B91,'Trans Nomenclatura'!$A$4:$W$180,18,0),0)</f>
        <v>0</v>
      </c>
      <c r="Y91" s="59">
        <f t="shared" si="219"/>
        <v>-0.2709677419354839</v>
      </c>
      <c r="Z91" s="65">
        <f t="shared" si="220"/>
        <v>0</v>
      </c>
      <c r="AA91" s="71"/>
      <c r="AC91" s="70"/>
      <c r="AD91" s="57" t="s">
        <v>84</v>
      </c>
      <c r="AE91" s="59">
        <f>($AM91*Kerb_BRIEFING!$Z$5)/17.23</f>
        <v>9.111527878326358</v>
      </c>
      <c r="AF91" s="56">
        <f>IFERROR(VLOOKUP($AD91,'Trans Nomenclatura'!$A$1:$Y$200,17,0),0)</f>
        <v>10</v>
      </c>
      <c r="AG91" s="190">
        <f t="shared" si="221"/>
        <v>0.88847212167364198</v>
      </c>
      <c r="AH91" s="65">
        <f t="shared" si="222"/>
        <v>1.0975107724564017</v>
      </c>
      <c r="AI91" s="59">
        <f>IFERROR(_xlfn.NUMBERVALUE(VLOOKUP($AD91,'Trans Nomenclatura'!$A$1:$Y$200,14,0)),0)</f>
        <v>0</v>
      </c>
      <c r="AJ91" s="59">
        <f>IFERROR(_xlfn.NUMBERVALUE(VLOOKUP($AD91,'Trans Nomenclatura'!$A$1:$Y$200,16,0)),0)</f>
        <v>2</v>
      </c>
      <c r="AK91" s="59">
        <f>IFERROR(_xlfn.NUMBERVALUE(VLOOKUP($AD91,'Trans Nomenclatura'!$A$1:$Y$200,15,0)),0)</f>
        <v>4</v>
      </c>
      <c r="AL91" s="59">
        <f>IFERROR(_xlfn.NUMBERVALUE(VLOOKUP($AD91,'Trans Nomenclatura'!$A$1:$Y$200,20,0)),0)</f>
        <v>1</v>
      </c>
      <c r="AM91" s="400">
        <f>IFERROR(VLOOKUP($B91,'BDGT MW Services MTD'!$A$3:$AF$174,Interprete_Date!$B$8,0),0)</f>
        <v>241.52557745163563</v>
      </c>
      <c r="AN91" s="400">
        <f>IFERROR(VLOOKUP($B91,'Trans Nomenclatura'!$A$4:$W$180,13,0),0)</f>
        <v>268.11</v>
      </c>
      <c r="AO91" s="400">
        <f t="shared" si="223"/>
        <v>26.584422548364387</v>
      </c>
      <c r="AP91" s="65">
        <f t="shared" si="224"/>
        <v>1.110068767162715</v>
      </c>
      <c r="AQ91" s="71"/>
      <c r="AS91" s="70"/>
      <c r="AT91" s="57" t="s">
        <v>84</v>
      </c>
      <c r="AU91" s="399">
        <f>IFERROR(VLOOKUP($B91,'FCST Sales'!$A$3:$AF$180,Interprete_Date!$B$8,0),0)</f>
        <v>21689.648229323975</v>
      </c>
      <c r="AV91" s="400">
        <f>IFERROR(VLOOKUP($B91,'Trans Nomenclatura'!$A$4:$Y$200,3,0),0)</f>
        <v>16239.98</v>
      </c>
      <c r="AW91" s="400">
        <f t="shared" si="225"/>
        <v>-5449.6682293239755</v>
      </c>
      <c r="AX91" s="131" t="e">
        <f t="shared" si="226"/>
        <v>#VALUE!</v>
      </c>
      <c r="AY91" s="65">
        <f t="shared" si="227"/>
        <v>0.74874335573796291</v>
      </c>
      <c r="AZ91" s="400">
        <f>IFERROR(VLOOKUP($B91,'Trans Nomenclatura'!$A$4:$Y$200,4,0),0)</f>
        <v>12458.090000000009</v>
      </c>
      <c r="BA91" s="400">
        <f>IFERROR(VLOOKUP($B91,'Trans Nomenclatura'!$A$4:$Y$200,3,0),0)</f>
        <v>16239.98</v>
      </c>
      <c r="BB91" s="400">
        <f t="shared" si="228"/>
        <v>3781.8899999999903</v>
      </c>
      <c r="BC91" s="131">
        <f t="shared" si="229"/>
        <v>0.30356900616386523</v>
      </c>
      <c r="BD91" s="114">
        <f t="shared" si="230"/>
        <v>0.30356900616386523</v>
      </c>
      <c r="BE91" s="71"/>
      <c r="BG91" s="70"/>
      <c r="BH91" s="57" t="s">
        <v>84</v>
      </c>
      <c r="BI91" s="261">
        <f>IFERROR(VLOOKUP($B91,'Trans Nomenclatura'!$A$4:$Y$200,7,0),0)</f>
        <v>806</v>
      </c>
      <c r="BJ91" s="261">
        <f>IFERROR(VLOOKUP($B91,'Trans Nomenclatura'!$A$4:$Y$200,6,0),0)</f>
        <v>854</v>
      </c>
      <c r="BK91" s="116">
        <f t="shared" si="231"/>
        <v>48</v>
      </c>
      <c r="BL91" s="131">
        <f t="shared" si="232"/>
        <v>5.9553349875930521E-2</v>
      </c>
      <c r="BM91" s="114">
        <f t="shared" si="233"/>
        <v>5.9553349875930521E-2</v>
      </c>
      <c r="BN91" s="71"/>
      <c r="BP91" s="70"/>
      <c r="BQ91" s="57" t="s">
        <v>84</v>
      </c>
      <c r="BR91" s="58">
        <f>IFERROR(VLOOKUP($B91,'Trans Nomenclatura'!$A$4:$Y$200,25,0),0)</f>
        <v>1375.98</v>
      </c>
      <c r="BS91" s="131" t="e">
        <f>(#REF!-BR91)/ABS(BR91)</f>
        <v>#REF!</v>
      </c>
      <c r="BT91" s="114">
        <f t="shared" si="234"/>
        <v>8.4727936857065103E-2</v>
      </c>
      <c r="BU91" s="71"/>
      <c r="BW91" s="155">
        <f t="shared" si="235"/>
        <v>867.14343513896893</v>
      </c>
      <c r="BX91" s="156">
        <f t="shared" si="236"/>
        <v>5.3395597478504836E-2</v>
      </c>
      <c r="BZ91" s="70"/>
      <c r="CA91" s="57" t="s">
        <v>84</v>
      </c>
      <c r="CB91" s="190">
        <f t="shared" si="237"/>
        <v>8.5440370064866524</v>
      </c>
      <c r="CC91" s="400">
        <f>IFERROR(VLOOKUP(CA91,'FCST Sales'!$A$3:$AG$180,Interprete_Date!$B$8,0),0)</f>
        <v>21689.648229323975</v>
      </c>
      <c r="CD91" s="400">
        <f t="shared" si="238"/>
        <v>151.82753760526782</v>
      </c>
      <c r="CE91" s="190">
        <f t="shared" si="239"/>
        <v>8.5440370064866524</v>
      </c>
      <c r="CF91" s="190">
        <f>IFERROR(VLOOKUP($B91,U300_ACT!$B$2:$C$180,2,0),0)</f>
        <v>3</v>
      </c>
      <c r="CG91" s="190">
        <f t="shared" si="240"/>
        <v>-5.5440370064866524</v>
      </c>
      <c r="CH91" s="65">
        <f t="shared" si="241"/>
        <v>0.35112207469635176</v>
      </c>
      <c r="CI91" s="71"/>
      <c r="CK91" s="70"/>
      <c r="CL91" s="57" t="s">
        <v>84</v>
      </c>
      <c r="CM91" s="400">
        <f>IFERROR(VLOOKUP($CL91,TRASFDATI_ACT!$B$2:$E$200,2,0),0)</f>
        <v>16.39</v>
      </c>
      <c r="CN91" s="400">
        <f>IFERROR(VLOOKUP($B91,Smartphone_Sales!$B$2:$D$200,2,0),0)</f>
        <v>6337.19</v>
      </c>
      <c r="CO91" s="190">
        <f>IFERROR(VLOOKUP($B91,Smartphone_Sales!$B$2:$D$200,3,0),0)</f>
        <v>21</v>
      </c>
      <c r="CP91" s="278">
        <f t="shared" si="242"/>
        <v>2.5863198042034405E-3</v>
      </c>
      <c r="CQ91" s="65">
        <f t="shared" si="243"/>
        <v>2.5863198042034405E-3</v>
      </c>
      <c r="CR91" s="71"/>
      <c r="CT91" s="70"/>
      <c r="CU91" s="57" t="s">
        <v>84</v>
      </c>
      <c r="CV91" s="400">
        <f>IFERROR(VLOOKUP($CU91,iphone_ACT!$B$2:$F$180,2,0),0)</f>
        <v>3111.87</v>
      </c>
      <c r="CW91" s="400">
        <f>IFERROR(VLOOKUP($CU91,iphone_ACT!$B$2:$F$180,3,0),0)</f>
        <v>6796.72</v>
      </c>
      <c r="CX91" s="342">
        <f t="shared" si="244"/>
        <v>-0.54215121411504374</v>
      </c>
      <c r="CY91" s="114">
        <f t="shared" si="245"/>
        <v>-0.54215121411504374</v>
      </c>
      <c r="CZ91" s="190">
        <f>IFERROR(VLOOKUP($CU91,iphone_ACT!$B$2:$F$180,4,0),0)</f>
        <v>4</v>
      </c>
      <c r="DA91" s="190">
        <f>IFERROR(VLOOKUP($CU91,iphone_ACT!$B$2:$F$180,5,0),0)</f>
        <v>8</v>
      </c>
      <c r="DB91" s="342">
        <f t="shared" si="246"/>
        <v>-0.5</v>
      </c>
      <c r="DC91" s="114">
        <f t="shared" si="247"/>
        <v>-0.5</v>
      </c>
      <c r="DD91" s="71"/>
    </row>
    <row r="92" spans="1:108" ht="13.15" customHeight="1" outlineLevel="1">
      <c r="A92" s="70"/>
      <c r="B92" s="57" t="s">
        <v>103</v>
      </c>
      <c r="C92" s="59">
        <f>IFERROR(VLOOKUP($B92,'BDGT McAfee'!$AZ$6:$BD$190,4,0),0)</f>
        <v>281.07752400000004</v>
      </c>
      <c r="D92" s="59">
        <f t="shared" si="213"/>
        <v>9.0670169032258077</v>
      </c>
      <c r="E92" s="56">
        <f>IFERROR(VLOOKUP($B92,'Trans Nomenclatura'!$A$4:$W$180,19,0),0)</f>
        <v>3</v>
      </c>
      <c r="F92" s="59">
        <f t="shared" si="214"/>
        <v>-6.0670169032258077</v>
      </c>
      <c r="G92" s="65">
        <f t="shared" si="215"/>
        <v>0.3308695717698153</v>
      </c>
      <c r="H92" s="71"/>
      <c r="K92" s="70"/>
      <c r="L92" s="57" t="s">
        <v>103</v>
      </c>
      <c r="M92" s="400">
        <f>IFERROR(VLOOKUP($B92,'BDGT Polizze MTD'!$A$3:$AG$175,Interprete_Date!$B$8,0),0)</f>
        <v>2268.7794211783744</v>
      </c>
      <c r="N92" s="400"/>
      <c r="O92" s="400">
        <f>IFERROR(VLOOKUP($B92,'Trans Nomenclatura'!$A$4:$W$180,11,0),0)</f>
        <v>1496.648494845361</v>
      </c>
      <c r="P92" s="400">
        <f t="shared" si="216"/>
        <v>-772.13092633301335</v>
      </c>
      <c r="Q92" s="65">
        <f t="shared" si="217"/>
        <v>0.65967122271764145</v>
      </c>
      <c r="R92" s="71"/>
      <c r="T92" s="70"/>
      <c r="U92" s="57" t="s">
        <v>103</v>
      </c>
      <c r="V92" s="59">
        <f>IFERROR(VLOOKUP($B92,'BDGT Office'!$C$3:$F$180,3,0),0)</f>
        <v>27.6</v>
      </c>
      <c r="W92" s="112">
        <f t="shared" si="218"/>
        <v>0.89032258064516134</v>
      </c>
      <c r="X92" s="56">
        <f>IFERROR(VLOOKUP($B92,'Trans Nomenclatura'!$A$4:$W$180,18,0),0)</f>
        <v>0</v>
      </c>
      <c r="Y92" s="59">
        <f t="shared" si="219"/>
        <v>-0.89032258064516134</v>
      </c>
      <c r="Z92" s="65">
        <f t="shared" si="220"/>
        <v>0</v>
      </c>
      <c r="AA92" s="71"/>
      <c r="AC92" s="70"/>
      <c r="AD92" s="57" t="s">
        <v>103</v>
      </c>
      <c r="AE92" s="59">
        <f>($AM92*Kerb_BRIEFING!$Z$5)/17.23</f>
        <v>23.904998201416536</v>
      </c>
      <c r="AF92" s="56">
        <f>IFERROR(VLOOKUP($AD92,'Trans Nomenclatura'!$A$1:$Y$200,17,0),0)</f>
        <v>17</v>
      </c>
      <c r="AG92" s="190">
        <f t="shared" si="221"/>
        <v>-6.9049982014165359</v>
      </c>
      <c r="AH92" s="65">
        <f t="shared" si="222"/>
        <v>0.71114834884165068</v>
      </c>
      <c r="AI92" s="59">
        <f>IFERROR(_xlfn.NUMBERVALUE(VLOOKUP($AD92,'Trans Nomenclatura'!$A$1:$Y$200,14,0)),0)</f>
        <v>0</v>
      </c>
      <c r="AJ92" s="59">
        <f>IFERROR(_xlfn.NUMBERVALUE(VLOOKUP($AD92,'Trans Nomenclatura'!$A$1:$Y$200,16,0)),0)</f>
        <v>2</v>
      </c>
      <c r="AK92" s="59">
        <f>IFERROR(_xlfn.NUMBERVALUE(VLOOKUP($AD92,'Trans Nomenclatura'!$A$1:$Y$200,15,0)),0)</f>
        <v>4</v>
      </c>
      <c r="AL92" s="59">
        <f>IFERROR(_xlfn.NUMBERVALUE(VLOOKUP($AD92,'Trans Nomenclatura'!$A$1:$Y$200,20,0)),0)</f>
        <v>2</v>
      </c>
      <c r="AM92" s="400">
        <f>IFERROR(VLOOKUP($B92,'BDGT MW Services MTD'!$A$3:$AF$174,Interprete_Date!$B$8,0),0)</f>
        <v>633.6663369390875</v>
      </c>
      <c r="AN92" s="400">
        <f>IFERROR(VLOOKUP($B92,'Trans Nomenclatura'!$A$4:$W$180,13,0),0)</f>
        <v>422.53</v>
      </c>
      <c r="AO92" s="400">
        <f t="shared" si="223"/>
        <v>-211.13633693908753</v>
      </c>
      <c r="AP92" s="65">
        <f t="shared" si="224"/>
        <v>0.66680203029408602</v>
      </c>
      <c r="AQ92" s="71"/>
      <c r="AS92" s="70"/>
      <c r="AT92" s="57" t="s">
        <v>103</v>
      </c>
      <c r="AU92" s="399">
        <f>IFERROR(VLOOKUP($B92,'FCST Sales'!$A$3:$AF$180,Interprete_Date!$B$8,0),0)</f>
        <v>65088.313782030891</v>
      </c>
      <c r="AV92" s="400">
        <f>IFERROR(VLOOKUP($B92,'Trans Nomenclatura'!$A$4:$Y$200,3,0),0)</f>
        <v>37705.280000000013</v>
      </c>
      <c r="AW92" s="400">
        <f t="shared" si="225"/>
        <v>-27383.033782030878</v>
      </c>
      <c r="AX92" s="131" t="e">
        <f t="shared" si="226"/>
        <v>#VALUE!</v>
      </c>
      <c r="AY92" s="65">
        <f t="shared" si="227"/>
        <v>0.57929415910616833</v>
      </c>
      <c r="AZ92" s="400">
        <f>IFERROR(VLOOKUP($B92,'Trans Nomenclatura'!$A$4:$Y$200,4,0),0)</f>
        <v>45170.089999999982</v>
      </c>
      <c r="BA92" s="400">
        <f>IFERROR(VLOOKUP($B92,'Trans Nomenclatura'!$A$4:$Y$200,3,0),0)</f>
        <v>37705.280000000013</v>
      </c>
      <c r="BB92" s="400">
        <f t="shared" si="228"/>
        <v>-7464.8099999999686</v>
      </c>
      <c r="BC92" s="131">
        <f t="shared" si="229"/>
        <v>-0.16526002051357372</v>
      </c>
      <c r="BD92" s="114">
        <f t="shared" si="230"/>
        <v>-0.16526002051357372</v>
      </c>
      <c r="BE92" s="71"/>
      <c r="BG92" s="70"/>
      <c r="BH92" s="57" t="s">
        <v>103</v>
      </c>
      <c r="BI92" s="261">
        <f>IFERROR(VLOOKUP($B92,'Trans Nomenclatura'!$A$4:$Y$200,7,0),0)</f>
        <v>1635</v>
      </c>
      <c r="BJ92" s="261">
        <f>IFERROR(VLOOKUP($B92,'Trans Nomenclatura'!$A$4:$Y$200,6,0),0)</f>
        <v>1363</v>
      </c>
      <c r="BK92" s="116">
        <f t="shared" si="231"/>
        <v>-272</v>
      </c>
      <c r="BL92" s="131">
        <f t="shared" si="232"/>
        <v>-0.16636085626911315</v>
      </c>
      <c r="BM92" s="114">
        <f t="shared" si="233"/>
        <v>-0.16636085626911315</v>
      </c>
      <c r="BN92" s="71"/>
      <c r="BP92" s="70"/>
      <c r="BQ92" s="57" t="s">
        <v>103</v>
      </c>
      <c r="BR92" s="58">
        <f>IFERROR(VLOOKUP($B92,'Trans Nomenclatura'!$A$4:$Y$200,25,0),0)</f>
        <v>1162.3399999999999</v>
      </c>
      <c r="BS92" s="131" t="e">
        <f>(#REF!-BR92)/ABS(BR92)</f>
        <v>#REF!</v>
      </c>
      <c r="BT92" s="114">
        <f t="shared" si="234"/>
        <v>3.0826982321839263E-2</v>
      </c>
      <c r="BU92" s="71"/>
      <c r="BW92" s="155">
        <f t="shared" si="235"/>
        <v>2918.4645649484542</v>
      </c>
      <c r="BX92" s="156">
        <f t="shared" si="236"/>
        <v>7.7402012793657896E-2</v>
      </c>
      <c r="BZ92" s="70"/>
      <c r="CA92" s="57" t="s">
        <v>103</v>
      </c>
      <c r="CB92" s="190">
        <f t="shared" si="237"/>
        <v>25.639740938335187</v>
      </c>
      <c r="CC92" s="400">
        <f>IFERROR(VLOOKUP(CA92,'FCST Sales'!$A$3:$AG$180,Interprete_Date!$B$8,0),0)</f>
        <v>65088.313782030891</v>
      </c>
      <c r="CD92" s="400">
        <f t="shared" si="238"/>
        <v>455.61819647421623</v>
      </c>
      <c r="CE92" s="190">
        <f t="shared" si="239"/>
        <v>25.639740938335187</v>
      </c>
      <c r="CF92" s="190">
        <f>IFERROR(VLOOKUP($B92,U300_ACT!$B$2:$C$180,2,0),0)</f>
        <v>4</v>
      </c>
      <c r="CG92" s="190">
        <f t="shared" si="240"/>
        <v>-21.639740938335187</v>
      </c>
      <c r="CH92" s="65">
        <f t="shared" si="241"/>
        <v>0.15600781652280313</v>
      </c>
      <c r="CI92" s="71"/>
      <c r="CK92" s="70"/>
      <c r="CL92" s="57" t="s">
        <v>103</v>
      </c>
      <c r="CM92" s="400">
        <f>IFERROR(VLOOKUP($CL92,TRASFDATI_ACT!$B$2:$E$200,2,0),0)</f>
        <v>161.18</v>
      </c>
      <c r="CN92" s="400">
        <f>IFERROR(VLOOKUP($B92,Smartphone_Sales!$B$2:$D$200,2,0),0)</f>
        <v>31823.65</v>
      </c>
      <c r="CO92" s="190">
        <f>IFERROR(VLOOKUP($B92,Smartphone_Sales!$B$2:$D$200,3,0),0)</f>
        <v>78</v>
      </c>
      <c r="CP92" s="278">
        <f t="shared" si="242"/>
        <v>5.0647867230817333E-3</v>
      </c>
      <c r="CQ92" s="65">
        <f t="shared" si="243"/>
        <v>5.0647867230817333E-3</v>
      </c>
      <c r="CR92" s="71"/>
      <c r="CT92" s="70"/>
      <c r="CU92" s="57" t="s">
        <v>103</v>
      </c>
      <c r="CV92" s="400">
        <f>IFERROR(VLOOKUP($CU92,iphone_ACT!$B$2:$F$180,2,0),0)</f>
        <v>17219.62</v>
      </c>
      <c r="CW92" s="400">
        <f>IFERROR(VLOOKUP($CU92,iphone_ACT!$B$2:$F$180,3,0),0)</f>
        <v>10179.51</v>
      </c>
      <c r="CX92" s="342">
        <f t="shared" si="244"/>
        <v>0.69159615737889135</v>
      </c>
      <c r="CY92" s="114">
        <f t="shared" si="245"/>
        <v>0.69159615737889135</v>
      </c>
      <c r="CZ92" s="190">
        <f>IFERROR(VLOOKUP($CU92,iphone_ACT!$B$2:$F$180,4,0),0)</f>
        <v>24</v>
      </c>
      <c r="DA92" s="190">
        <f>IFERROR(VLOOKUP($CU92,iphone_ACT!$B$2:$F$180,5,0),0)</f>
        <v>14</v>
      </c>
      <c r="DB92" s="342">
        <f t="shared" si="246"/>
        <v>0.7142857142857143</v>
      </c>
      <c r="DC92" s="114">
        <f t="shared" si="247"/>
        <v>0.7142857142857143</v>
      </c>
      <c r="DD92" s="71"/>
    </row>
    <row r="93" spans="1:108" ht="13.15" customHeight="1" outlineLevel="1">
      <c r="A93" s="70"/>
      <c r="B93" s="57" t="s">
        <v>114</v>
      </c>
      <c r="C93" s="59">
        <f>IFERROR(VLOOKUP($B93,'BDGT McAfee'!$AZ$6:$BD$190,4,0),0)</f>
        <v>275.678676</v>
      </c>
      <c r="D93" s="59">
        <f t="shared" si="213"/>
        <v>8.8928605161290317</v>
      </c>
      <c r="E93" s="56">
        <f>IFERROR(VLOOKUP($B93,'Trans Nomenclatura'!$A$4:$W$180,19,0),0)</f>
        <v>2</v>
      </c>
      <c r="F93" s="59">
        <f t="shared" si="214"/>
        <v>-6.8928605161290317</v>
      </c>
      <c r="G93" s="65">
        <f t="shared" si="215"/>
        <v>0.2248995130838484</v>
      </c>
      <c r="H93" s="71"/>
      <c r="K93" s="70"/>
      <c r="L93" s="57" t="s">
        <v>114</v>
      </c>
      <c r="M93" s="400">
        <f>IFERROR(VLOOKUP($B93,'BDGT Polizze MTD'!$A$3:$AG$175,Interprete_Date!$B$8,0),0)</f>
        <v>2278.1685307483845</v>
      </c>
      <c r="N93" s="400"/>
      <c r="O93" s="400">
        <f>IFERROR(VLOOKUP($B93,'Trans Nomenclatura'!$A$4:$W$180,11,0),0)</f>
        <v>1328.399978306202</v>
      </c>
      <c r="P93" s="400">
        <f t="shared" si="216"/>
        <v>-949.76855244218245</v>
      </c>
      <c r="Q93" s="65">
        <f t="shared" si="217"/>
        <v>0.58309995962845607</v>
      </c>
      <c r="R93" s="71"/>
      <c r="T93" s="70"/>
      <c r="U93" s="57" t="s">
        <v>114</v>
      </c>
      <c r="V93" s="59">
        <f>IFERROR(VLOOKUP($B93,'BDGT Office'!$C$3:$F$180,3,0),0)</f>
        <v>42</v>
      </c>
      <c r="W93" s="112">
        <f t="shared" si="218"/>
        <v>1.3548387096774193</v>
      </c>
      <c r="X93" s="56">
        <f>IFERROR(VLOOKUP($B93,'Trans Nomenclatura'!$A$4:$W$180,18,0),0)</f>
        <v>0</v>
      </c>
      <c r="Y93" s="59">
        <f t="shared" si="219"/>
        <v>-1.3548387096774193</v>
      </c>
      <c r="Z93" s="65">
        <f t="shared" si="220"/>
        <v>0</v>
      </c>
      <c r="AA93" s="71"/>
      <c r="AC93" s="70"/>
      <c r="AD93" s="57" t="s">
        <v>114</v>
      </c>
      <c r="AE93" s="59">
        <f>($AM93*Kerb_BRIEFING!$Z$5)/17.23</f>
        <v>22.926917674971158</v>
      </c>
      <c r="AF93" s="56">
        <f>IFERROR(VLOOKUP($AD93,'Trans Nomenclatura'!$A$1:$Y$200,17,0),0)</f>
        <v>15</v>
      </c>
      <c r="AG93" s="190">
        <f t="shared" si="221"/>
        <v>-7.9269176749711576</v>
      </c>
      <c r="AH93" s="65">
        <f t="shared" si="222"/>
        <v>0.65425279632661615</v>
      </c>
      <c r="AI93" s="59">
        <f>IFERROR(_xlfn.NUMBERVALUE(VLOOKUP($AD93,'Trans Nomenclatura'!$A$1:$Y$200,14,0)),0)</f>
        <v>0</v>
      </c>
      <c r="AJ93" s="59">
        <f>IFERROR(_xlfn.NUMBERVALUE(VLOOKUP($AD93,'Trans Nomenclatura'!$A$1:$Y$200,16,0)),0)</f>
        <v>4</v>
      </c>
      <c r="AK93" s="59">
        <f>IFERROR(_xlfn.NUMBERVALUE(VLOOKUP($AD93,'Trans Nomenclatura'!$A$1:$Y$200,15,0)),0)</f>
        <v>8</v>
      </c>
      <c r="AL93" s="59">
        <f>IFERROR(_xlfn.NUMBERVALUE(VLOOKUP($AD93,'Trans Nomenclatura'!$A$1:$Y$200,20,0)),0)</f>
        <v>5</v>
      </c>
      <c r="AM93" s="400">
        <f>IFERROR(VLOOKUP($B93,'BDGT MW Services MTD'!$A$3:$AF$174,Interprete_Date!$B$8,0),0)</f>
        <v>607.73967929192781</v>
      </c>
      <c r="AN93" s="400">
        <f>IFERROR(VLOOKUP($B93,'Trans Nomenclatura'!$A$4:$W$180,13,0),0)</f>
        <v>653.21000000000015</v>
      </c>
      <c r="AO93" s="400">
        <f t="shared" si="223"/>
        <v>45.470320708072336</v>
      </c>
      <c r="AP93" s="65">
        <f t="shared" si="224"/>
        <v>1.0748187460148224</v>
      </c>
      <c r="AQ93" s="71"/>
      <c r="AS93" s="70"/>
      <c r="AT93" s="57" t="s">
        <v>114</v>
      </c>
      <c r="AU93" s="399">
        <f>IFERROR(VLOOKUP($B93,'FCST Sales'!$A$3:$AF$180,Interprete_Date!$B$8,0),0)</f>
        <v>57882.204391723957</v>
      </c>
      <c r="AV93" s="400">
        <f>IFERROR(VLOOKUP($B93,'Trans Nomenclatura'!$A$4:$Y$200,3,0),0)</f>
        <v>35308.759999999973</v>
      </c>
      <c r="AW93" s="400">
        <f t="shared" si="225"/>
        <v>-22573.444391723984</v>
      </c>
      <c r="AX93" s="131" t="e">
        <f t="shared" si="226"/>
        <v>#VALUE!</v>
      </c>
      <c r="AY93" s="65">
        <f t="shared" si="227"/>
        <v>0.61001063057384952</v>
      </c>
      <c r="AZ93" s="400">
        <f>IFERROR(VLOOKUP($B93,'Trans Nomenclatura'!$A$4:$Y$200,4,0),0)</f>
        <v>38584.529999999977</v>
      </c>
      <c r="BA93" s="400">
        <f>IFERROR(VLOOKUP($B93,'Trans Nomenclatura'!$A$4:$Y$200,3,0),0)</f>
        <v>35308.759999999973</v>
      </c>
      <c r="BB93" s="400">
        <f t="shared" si="228"/>
        <v>-3275.7700000000041</v>
      </c>
      <c r="BC93" s="131">
        <f t="shared" si="229"/>
        <v>-8.4898533168604254E-2</v>
      </c>
      <c r="BD93" s="114">
        <f t="shared" si="230"/>
        <v>-8.4898533168604254E-2</v>
      </c>
      <c r="BE93" s="71"/>
      <c r="BG93" s="70"/>
      <c r="BH93" s="57" t="s">
        <v>114</v>
      </c>
      <c r="BI93" s="261">
        <f>IFERROR(VLOOKUP($B93,'Trans Nomenclatura'!$A$4:$Y$200,7,0),0)</f>
        <v>1413</v>
      </c>
      <c r="BJ93" s="261">
        <f>IFERROR(VLOOKUP($B93,'Trans Nomenclatura'!$A$4:$Y$200,6,0),0)</f>
        <v>1415</v>
      </c>
      <c r="BK93" s="116">
        <f t="shared" si="231"/>
        <v>2</v>
      </c>
      <c r="BL93" s="131">
        <f t="shared" si="232"/>
        <v>1.4154281670205238E-3</v>
      </c>
      <c r="BM93" s="114">
        <f t="shared" si="233"/>
        <v>1.4154281670205238E-3</v>
      </c>
      <c r="BN93" s="71"/>
      <c r="BP93" s="70"/>
      <c r="BQ93" s="57" t="s">
        <v>114</v>
      </c>
      <c r="BR93" s="58">
        <f>IFERROR(VLOOKUP($B93,'Trans Nomenclatura'!$A$4:$Y$200,25,0),0)</f>
        <v>1133.8499999999999</v>
      </c>
      <c r="BS93" s="131" t="e">
        <f>(#REF!-BR93)/ABS(BR93)</f>
        <v>#REF!</v>
      </c>
      <c r="BT93" s="114">
        <f t="shared" si="234"/>
        <v>3.2112427624193002E-2</v>
      </c>
      <c r="BU93" s="71"/>
      <c r="BW93" s="155">
        <f t="shared" si="235"/>
        <v>2590.3799576970937</v>
      </c>
      <c r="BX93" s="156">
        <f t="shared" si="236"/>
        <v>7.3363662663234158E-2</v>
      </c>
      <c r="BZ93" s="70"/>
      <c r="CA93" s="57" t="s">
        <v>114</v>
      </c>
      <c r="CB93" s="190">
        <f t="shared" si="237"/>
        <v>22.801093457629023</v>
      </c>
      <c r="CC93" s="400">
        <f>IFERROR(VLOOKUP(CA93,'FCST Sales'!$A$3:$AG$180,Interprete_Date!$B$8,0),0)</f>
        <v>57882.204391723957</v>
      </c>
      <c r="CD93" s="400">
        <f t="shared" si="238"/>
        <v>405.1754307420677</v>
      </c>
      <c r="CE93" s="190">
        <f t="shared" si="239"/>
        <v>22.801093457629023</v>
      </c>
      <c r="CF93" s="190">
        <f>IFERROR(VLOOKUP($B93,U300_ACT!$B$2:$C$180,2,0),0)</f>
        <v>4</v>
      </c>
      <c r="CG93" s="190">
        <f t="shared" si="240"/>
        <v>-18.801093457629023</v>
      </c>
      <c r="CH93" s="65">
        <f t="shared" si="241"/>
        <v>0.17543018309333053</v>
      </c>
      <c r="CI93" s="71"/>
      <c r="CK93" s="70"/>
      <c r="CL93" s="57" t="s">
        <v>114</v>
      </c>
      <c r="CM93" s="400">
        <f>IFERROR(VLOOKUP($CL93,TRASFDATI_ACT!$B$2:$E$200,2,0),0)</f>
        <v>62</v>
      </c>
      <c r="CN93" s="400">
        <f>IFERROR(VLOOKUP($B93,Smartphone_Sales!$B$2:$D$200,2,0),0)</f>
        <v>17936.97</v>
      </c>
      <c r="CO93" s="190">
        <f>IFERROR(VLOOKUP($B93,Smartphone_Sales!$B$2:$D$200,3,0),0)</f>
        <v>46</v>
      </c>
      <c r="CP93" s="278">
        <f t="shared" si="242"/>
        <v>3.4565481237912531E-3</v>
      </c>
      <c r="CQ93" s="65">
        <f t="shared" si="243"/>
        <v>3.4565481237912531E-3</v>
      </c>
      <c r="CR93" s="71"/>
      <c r="CT93" s="70"/>
      <c r="CU93" s="57" t="s">
        <v>114</v>
      </c>
      <c r="CV93" s="400">
        <f>IFERROR(VLOOKUP($CU93,iphone_ACT!$B$2:$F$180,2,0),0)</f>
        <v>11892.96</v>
      </c>
      <c r="CW93" s="400">
        <f>IFERROR(VLOOKUP($CU93,iphone_ACT!$B$2:$F$180,3,0),0)</f>
        <v>16774.77</v>
      </c>
      <c r="CX93" s="342">
        <f t="shared" si="244"/>
        <v>-0.29102097972133156</v>
      </c>
      <c r="CY93" s="114">
        <f t="shared" si="245"/>
        <v>-0.29102097972133156</v>
      </c>
      <c r="CZ93" s="190">
        <f>IFERROR(VLOOKUP($CU93,iphone_ACT!$B$2:$F$180,4,0),0)</f>
        <v>13</v>
      </c>
      <c r="DA93" s="190">
        <f>IFERROR(VLOOKUP($CU93,iphone_ACT!$B$2:$F$180,5,0),0)</f>
        <v>21</v>
      </c>
      <c r="DB93" s="342">
        <f t="shared" si="246"/>
        <v>-0.38095238095238093</v>
      </c>
      <c r="DC93" s="114">
        <f t="shared" si="247"/>
        <v>-0.38095238095238093</v>
      </c>
      <c r="DD93" s="71"/>
    </row>
    <row r="94" spans="1:108" ht="13.15" customHeight="1" outlineLevel="1">
      <c r="A94" s="70"/>
      <c r="B94" s="57" t="s">
        <v>119</v>
      </c>
      <c r="C94" s="59">
        <f>IFERROR(VLOOKUP($B94,'BDGT McAfee'!$AZ$6:$BD$190,4,0),0)</f>
        <v>220.50919800000003</v>
      </c>
      <c r="D94" s="59">
        <f t="shared" si="213"/>
        <v>7.1131999354838715</v>
      </c>
      <c r="E94" s="56">
        <f>IFERROR(VLOOKUP($B94,'Trans Nomenclatura'!$A$4:$W$180,19,0),0)</f>
        <v>14</v>
      </c>
      <c r="F94" s="59">
        <f t="shared" si="214"/>
        <v>6.8868000645161285</v>
      </c>
      <c r="G94" s="65">
        <f t="shared" si="215"/>
        <v>1.9681718673703579</v>
      </c>
      <c r="H94" s="71"/>
      <c r="K94" s="70"/>
      <c r="L94" s="57" t="s">
        <v>119</v>
      </c>
      <c r="M94" s="400">
        <f>IFERROR(VLOOKUP($B94,'BDGT Polizze MTD'!$A$3:$AG$175,Interprete_Date!$B$8,0),0)</f>
        <v>1872.8480837140867</v>
      </c>
      <c r="N94" s="400"/>
      <c r="O94" s="400">
        <f>IFERROR(VLOOKUP($B94,'Trans Nomenclatura'!$A$4:$W$180,11,0),0)</f>
        <v>1133.1218721649491</v>
      </c>
      <c r="P94" s="400">
        <f t="shared" ref="P94" si="276">IFERROR(O94-M94,-M94)</f>
        <v>-739.72621154913759</v>
      </c>
      <c r="Q94" s="65">
        <f t="shared" ref="Q94" si="277">IFERROR(O94/M94,0)</f>
        <v>0.60502604670306726</v>
      </c>
      <c r="R94" s="71"/>
      <c r="T94" s="70"/>
      <c r="U94" s="57" t="s">
        <v>119</v>
      </c>
      <c r="V94" s="59">
        <f>IFERROR(VLOOKUP($B94,'BDGT Office'!$C$3:$F$180,3,0),0)</f>
        <v>48</v>
      </c>
      <c r="W94" s="112">
        <f t="shared" si="218"/>
        <v>1.5483870967741935</v>
      </c>
      <c r="X94" s="56">
        <f>IFERROR(VLOOKUP($B94,'Trans Nomenclatura'!$A$4:$W$180,18,0),0)</f>
        <v>1</v>
      </c>
      <c r="Y94" s="59">
        <f t="shared" ref="Y94" si="278">X94-W94</f>
        <v>-0.54838709677419351</v>
      </c>
      <c r="Z94" s="65">
        <f t="shared" ref="Z94" si="279">IFERROR(X94/W94,0)</f>
        <v>0.64583333333333337</v>
      </c>
      <c r="AA94" s="71"/>
      <c r="AC94" s="70"/>
      <c r="AD94" s="57" t="s">
        <v>119</v>
      </c>
      <c r="AE94" s="59">
        <f>($AM94*Kerb_BRIEFING!$Z$5)/17.23</f>
        <v>19.325402255045823</v>
      </c>
      <c r="AF94" s="56">
        <f>IFERROR(VLOOKUP($AD94,'Trans Nomenclatura'!$A$1:$Y$200,17,0),0)</f>
        <v>9</v>
      </c>
      <c r="AG94" s="190">
        <f t="shared" ref="AG94" si="280">AF94-AE94</f>
        <v>-10.325402255045823</v>
      </c>
      <c r="AH94" s="65">
        <f t="shared" ref="AH94" si="281">IFERROR(AF94/AE94,0)</f>
        <v>0.46570828804611913</v>
      </c>
      <c r="AI94" s="59">
        <f>IFERROR(_xlfn.NUMBERVALUE(VLOOKUP($AD94,'Trans Nomenclatura'!$A$1:$Y$200,14,0)),0)</f>
        <v>0</v>
      </c>
      <c r="AJ94" s="59">
        <f>IFERROR(_xlfn.NUMBERVALUE(VLOOKUP($AD94,'Trans Nomenclatura'!$A$1:$Y$200,16,0)),0)</f>
        <v>5</v>
      </c>
      <c r="AK94" s="59">
        <f>IFERROR(_xlfn.NUMBERVALUE(VLOOKUP($AD94,'Trans Nomenclatura'!$A$1:$Y$200,15,0)),0)</f>
        <v>10</v>
      </c>
      <c r="AL94" s="59">
        <f>IFERROR(_xlfn.NUMBERVALUE(VLOOKUP($AD94,'Trans Nomenclatura'!$A$1:$Y$200,20,0)),0)</f>
        <v>1</v>
      </c>
      <c r="AM94" s="400">
        <f>IFERROR(VLOOKUP($B94,'BDGT MW Services MTD'!$A$3:$AF$174,Interprete_Date!$B$8,0),0)</f>
        <v>512.27181669913773</v>
      </c>
      <c r="AN94" s="400">
        <f>IFERROR(VLOOKUP($B94,'Trans Nomenclatura'!$A$4:$W$180,13,0),0)</f>
        <v>380.58</v>
      </c>
      <c r="AO94" s="400">
        <f t="shared" ref="AO94" si="282">AN94-AM94</f>
        <v>-131.69181669913775</v>
      </c>
      <c r="AP94" s="65">
        <f t="shared" ref="AP94" si="283">IFERROR(AN94/AM94,0)</f>
        <v>0.74292589909063522</v>
      </c>
      <c r="AQ94" s="71"/>
      <c r="AS94" s="70"/>
      <c r="AT94" s="57" t="s">
        <v>119</v>
      </c>
      <c r="AU94" s="399">
        <f>IFERROR(VLOOKUP($B94,'FCST Sales'!$A$3:$AF$180,Interprete_Date!$B$8,0),0)</f>
        <v>48791.158601587515</v>
      </c>
      <c r="AV94" s="400">
        <f>IFERROR(VLOOKUP($B94,'Trans Nomenclatura'!$A$4:$Y$200,3,0),0)</f>
        <v>34776.260000000053</v>
      </c>
      <c r="AW94" s="400">
        <f t="shared" ref="AW94" si="284">AV94-AU94</f>
        <v>-14014.898601587462</v>
      </c>
      <c r="AX94" s="131" t="e">
        <f t="shared" ref="AX94" si="285">(AU94-AT94)/ABS(AT94)</f>
        <v>#VALUE!</v>
      </c>
      <c r="AY94" s="65">
        <f t="shared" ref="AY94" si="286">IFERROR((BA94/AU94),0)</f>
        <v>0.71275741336604659</v>
      </c>
      <c r="AZ94" s="400">
        <f>IFERROR(VLOOKUP($B94,'Trans Nomenclatura'!$A$4:$Y$200,4,0),0)</f>
        <v>38536.459999999977</v>
      </c>
      <c r="BA94" s="400">
        <f>IFERROR(VLOOKUP($B94,'Trans Nomenclatura'!$A$4:$Y$200,3,0),0)</f>
        <v>34776.260000000053</v>
      </c>
      <c r="BB94" s="400">
        <f t="shared" ref="BB94" si="287">BA94-AZ94</f>
        <v>-3760.1999999999243</v>
      </c>
      <c r="BC94" s="131">
        <f t="shared" ref="BC94" si="288">(BA94-AZ94)/ABS(AZ94)</f>
        <v>-9.7575127554526978E-2</v>
      </c>
      <c r="BD94" s="114">
        <f t="shared" ref="BD94" si="289">IFERROR(BC94,0)</f>
        <v>-9.7575127554526978E-2</v>
      </c>
      <c r="BE94" s="71"/>
      <c r="BG94" s="70"/>
      <c r="BH94" s="57" t="s">
        <v>119</v>
      </c>
      <c r="BI94" s="261">
        <f>IFERROR(VLOOKUP($B94,'Trans Nomenclatura'!$A$4:$Y$200,7,0),0)</f>
        <v>1464</v>
      </c>
      <c r="BJ94" s="261">
        <f>IFERROR(VLOOKUP($B94,'Trans Nomenclatura'!$A$4:$Y$200,6,0),0)</f>
        <v>1358</v>
      </c>
      <c r="BK94" s="116">
        <f t="shared" ref="BK94" si="290">BJ94-BI94</f>
        <v>-106</v>
      </c>
      <c r="BL94" s="131">
        <f t="shared" ref="BL94" si="291">(BJ94-BI94)/ABS(BI94)</f>
        <v>-7.2404371584699451E-2</v>
      </c>
      <c r="BM94" s="114">
        <f t="shared" ref="BM94" si="292">IFERROR(BL94,0)</f>
        <v>-7.2404371584699451E-2</v>
      </c>
      <c r="BN94" s="71"/>
      <c r="BP94" s="70"/>
      <c r="BQ94" s="57" t="s">
        <v>119</v>
      </c>
      <c r="BR94" s="58">
        <f>IFERROR(VLOOKUP($B94,'Trans Nomenclatura'!$A$4:$Y$200,25,0),0)</f>
        <v>1212.4099999999989</v>
      </c>
      <c r="BS94" s="131" t="e">
        <f>(#REF!-BR94)/ABS(BR94)</f>
        <v>#REF!</v>
      </c>
      <c r="BT94" s="114">
        <f t="shared" si="234"/>
        <v>3.4863150896617325E-2</v>
      </c>
      <c r="BU94" s="71"/>
      <c r="BW94" s="155">
        <f t="shared" si="235"/>
        <v>2209.5876507216508</v>
      </c>
      <c r="BX94" s="156">
        <f t="shared" si="236"/>
        <v>6.3537242093360452E-2</v>
      </c>
      <c r="BZ94" s="70"/>
      <c r="CA94" s="57" t="s">
        <v>119</v>
      </c>
      <c r="CB94" s="190">
        <f t="shared" ref="CB94" si="293">CE94</f>
        <v>19.219927417620294</v>
      </c>
      <c r="CC94" s="400">
        <f>IFERROR(VLOOKUP(CA94,'FCST Sales'!$A$3:$AG$180,Interprete_Date!$B$8,0),0)</f>
        <v>48791.158601587515</v>
      </c>
      <c r="CD94" s="400">
        <f t="shared" ref="CD94" si="294">IFERROR(CC94*$CD$3,0)</f>
        <v>341.53811021111261</v>
      </c>
      <c r="CE94" s="190">
        <f t="shared" ref="CE94" si="295">IFERROR(CD94/$CE$3,0)</f>
        <v>19.219927417620294</v>
      </c>
      <c r="CF94" s="190">
        <f>IFERROR(VLOOKUP($B94,U300_ACT!$B$2:$C$180,2,0),0)</f>
        <v>17</v>
      </c>
      <c r="CG94" s="190">
        <f t="shared" ref="CG94" si="296">IFERROR(CF94-CB94,0)</f>
        <v>-2.2199274176202941</v>
      </c>
      <c r="CH94" s="65">
        <f t="shared" ref="CH94" si="297">IFERROR(CF94/CB94,0)</f>
        <v>0.88449865759715995</v>
      </c>
      <c r="CI94" s="71"/>
      <c r="CK94" s="70"/>
      <c r="CL94" s="57" t="s">
        <v>119</v>
      </c>
      <c r="CM94" s="400">
        <f>IFERROR(VLOOKUP($CL94,TRASFDATI_ACT!$B$2:$E$200,2,0),0)</f>
        <v>44.8</v>
      </c>
      <c r="CN94" s="400">
        <f>IFERROR(VLOOKUP($B94,Smartphone_Sales!$B$2:$D$200,2,0),0)</f>
        <v>10461.76</v>
      </c>
      <c r="CO94" s="190">
        <f>IFERROR(VLOOKUP($B94,Smartphone_Sales!$B$2:$D$200,3,0),0)</f>
        <v>30</v>
      </c>
      <c r="CP94" s="278">
        <f t="shared" ref="CP94" si="298">IFERROR(CM94/CN94,0)</f>
        <v>4.2822622579757131E-3</v>
      </c>
      <c r="CQ94" s="65">
        <f t="shared" ref="CQ94" si="299">CP94</f>
        <v>4.2822622579757131E-3</v>
      </c>
      <c r="CR94" s="71"/>
      <c r="CT94" s="70"/>
      <c r="CU94" s="57" t="s">
        <v>119</v>
      </c>
      <c r="CV94" s="400">
        <f>IFERROR(VLOOKUP($CU94,iphone_ACT!$B$2:$F$180,2,0),0)</f>
        <v>6010.21</v>
      </c>
      <c r="CW94" s="400">
        <f>IFERROR(VLOOKUP($CU94,iphone_ACT!$B$2:$F$180,3,0),0)</f>
        <v>7803.27</v>
      </c>
      <c r="CX94" s="342">
        <f t="shared" ref="CX94" si="300">IFERROR((CV94-CW94)/ABS(CW94),0)</f>
        <v>-0.22978315501065583</v>
      </c>
      <c r="CY94" s="114">
        <f t="shared" ref="CY94" si="301">IFERROR(CX94,0)</f>
        <v>-0.22978315501065583</v>
      </c>
      <c r="CZ94" s="190">
        <f>IFERROR(VLOOKUP($CU94,iphone_ACT!$B$2:$F$180,4,0),0)</f>
        <v>8</v>
      </c>
      <c r="DA94" s="190">
        <f>IFERROR(VLOOKUP($CU94,iphone_ACT!$B$2:$F$180,5,0),0)</f>
        <v>10</v>
      </c>
      <c r="DB94" s="342">
        <f t="shared" ref="DB94" si="302">IFERROR((CZ94-DA94)/ABS(DA94),0)</f>
        <v>-0.2</v>
      </c>
      <c r="DC94" s="114">
        <f t="shared" ref="DC94" si="303">IFERROR(DB94,0)</f>
        <v>-0.2</v>
      </c>
      <c r="DD94" s="71"/>
    </row>
    <row r="95" spans="1:108" ht="13.15" customHeight="1" outlineLevel="1">
      <c r="A95" s="70"/>
      <c r="B95" s="57" t="s">
        <v>120</v>
      </c>
      <c r="C95" s="59">
        <f>IFERROR(VLOOKUP($B95,'BDGT McAfee'!$AZ$6:$BD$190,4,0),0)</f>
        <v>79.633008000000004</v>
      </c>
      <c r="D95" s="59">
        <f t="shared" si="213"/>
        <v>2.5688067096774194</v>
      </c>
      <c r="E95" s="56">
        <f>IFERROR(VLOOKUP($B95,'Trans Nomenclatura'!$A$4:$W$180,19,0),0)</f>
        <v>0</v>
      </c>
      <c r="F95" s="59">
        <f t="shared" si="214"/>
        <v>-2.5688067096774194</v>
      </c>
      <c r="G95" s="65">
        <f t="shared" si="215"/>
        <v>0</v>
      </c>
      <c r="H95" s="71"/>
      <c r="K95" s="70"/>
      <c r="L95" s="57" t="s">
        <v>120</v>
      </c>
      <c r="M95" s="400">
        <f>IFERROR(VLOOKUP($B95,'BDGT Polizze MTD'!$A$3:$AG$175,Interprete_Date!$B$8,0),0)</f>
        <v>0</v>
      </c>
      <c r="N95" s="400"/>
      <c r="O95" s="400">
        <f>IFERROR(VLOOKUP($B95,'Trans Nomenclatura'!$A$4:$W$180,11,0),0)</f>
        <v>0</v>
      </c>
      <c r="P95" s="400">
        <f t="shared" si="216"/>
        <v>0</v>
      </c>
      <c r="Q95" s="65">
        <f t="shared" si="217"/>
        <v>0</v>
      </c>
      <c r="R95" s="71"/>
      <c r="T95" s="70"/>
      <c r="U95" s="57" t="s">
        <v>120</v>
      </c>
      <c r="V95" s="59">
        <f>IFERROR(VLOOKUP($B95,'BDGT Office'!$C$3:$F$180,3,0),0)</f>
        <v>13.2</v>
      </c>
      <c r="W95" s="112">
        <f t="shared" si="218"/>
        <v>0.4258064516129032</v>
      </c>
      <c r="X95" s="56">
        <f>IFERROR(VLOOKUP($B95,'Trans Nomenclatura'!$A$4:$W$180,18,0),0)</f>
        <v>0</v>
      </c>
      <c r="Y95" s="59">
        <f t="shared" si="219"/>
        <v>-0.4258064516129032</v>
      </c>
      <c r="Z95" s="65">
        <f t="shared" si="220"/>
        <v>0</v>
      </c>
      <c r="AA95" s="71"/>
      <c r="AC95" s="70"/>
      <c r="AD95" s="57" t="s">
        <v>120</v>
      </c>
      <c r="AE95" s="59">
        <f>($AM95*Kerb_BRIEFING!$Z$5)/17.23</f>
        <v>0</v>
      </c>
      <c r="AF95" s="56">
        <f>IFERROR(VLOOKUP($AD95,'Trans Nomenclatura'!$A$1:$Y$200,17,0),0)</f>
        <v>0</v>
      </c>
      <c r="AG95" s="190">
        <f t="shared" si="221"/>
        <v>0</v>
      </c>
      <c r="AH95" s="65">
        <f t="shared" si="222"/>
        <v>0</v>
      </c>
      <c r="AI95" s="59">
        <f>IFERROR(_xlfn.NUMBERVALUE(VLOOKUP($AD95,'Trans Nomenclatura'!$A$1:$Y$200,14,0)),0)</f>
        <v>0</v>
      </c>
      <c r="AJ95" s="59">
        <f>IFERROR(_xlfn.NUMBERVALUE(VLOOKUP($AD95,'Trans Nomenclatura'!$A$1:$Y$200,16,0)),0)</f>
        <v>0</v>
      </c>
      <c r="AK95" s="59">
        <f>IFERROR(_xlfn.NUMBERVALUE(VLOOKUP($AD95,'Trans Nomenclatura'!$A$1:$Y$200,15,0)),0)</f>
        <v>0</v>
      </c>
      <c r="AL95" s="59">
        <f>IFERROR(_xlfn.NUMBERVALUE(VLOOKUP($AD95,'Trans Nomenclatura'!$A$1:$Y$200,20,0)),0)</f>
        <v>0</v>
      </c>
      <c r="AM95" s="400">
        <f>IFERROR(VLOOKUP($B95,'BDGT MW Services MTD'!$A$3:$AF$174,Interprete_Date!$B$8,0),0)</f>
        <v>0</v>
      </c>
      <c r="AN95" s="400">
        <f>IFERROR(VLOOKUP($B95,'Trans Nomenclatura'!$A$4:$W$180,13,0),0)</f>
        <v>0</v>
      </c>
      <c r="AO95" s="400">
        <f t="shared" si="223"/>
        <v>0</v>
      </c>
      <c r="AP95" s="65">
        <f t="shared" si="224"/>
        <v>0</v>
      </c>
      <c r="AQ95" s="71"/>
      <c r="AS95" s="70"/>
      <c r="AT95" s="57" t="s">
        <v>120</v>
      </c>
      <c r="AU95" s="399">
        <f>IFERROR(VLOOKUP($B95,'FCST Sales'!$A$3:$AF$180,Interprete_Date!$B$8,0),0)</f>
        <v>0</v>
      </c>
      <c r="AV95" s="400">
        <f>IFERROR(VLOOKUP($B95,'Trans Nomenclatura'!$A$4:$Y$200,3,0),0)</f>
        <v>0</v>
      </c>
      <c r="AW95" s="400">
        <f t="shared" si="225"/>
        <v>0</v>
      </c>
      <c r="AX95" s="131" t="e">
        <f t="shared" si="226"/>
        <v>#VALUE!</v>
      </c>
      <c r="AY95" s="65">
        <f t="shared" si="227"/>
        <v>0</v>
      </c>
      <c r="AZ95" s="400">
        <f>IFERROR(VLOOKUP($B95,'Trans Nomenclatura'!$A$4:$Y$200,4,0),0)</f>
        <v>14135.95</v>
      </c>
      <c r="BA95" s="400">
        <f>IFERROR(VLOOKUP($B95,'Trans Nomenclatura'!$A$4:$Y$200,3,0),0)</f>
        <v>0</v>
      </c>
      <c r="BB95" s="400">
        <f t="shared" si="228"/>
        <v>-14135.95</v>
      </c>
      <c r="BC95" s="131">
        <f t="shared" si="229"/>
        <v>-1</v>
      </c>
      <c r="BD95" s="114">
        <f t="shared" si="230"/>
        <v>-1</v>
      </c>
      <c r="BE95" s="71"/>
      <c r="BG95" s="70"/>
      <c r="BH95" s="57" t="s">
        <v>120</v>
      </c>
      <c r="BI95" s="261">
        <f>IFERROR(VLOOKUP($B95,'Trans Nomenclatura'!$A$4:$Y$200,7,0),0)</f>
        <v>0</v>
      </c>
      <c r="BJ95" s="261">
        <f>IFERROR(VLOOKUP($B95,'Trans Nomenclatura'!$A$4:$Y$200,6,0),0)</f>
        <v>0</v>
      </c>
      <c r="BK95" s="116">
        <f t="shared" si="231"/>
        <v>0</v>
      </c>
      <c r="BL95" s="131" t="e">
        <f t="shared" si="232"/>
        <v>#DIV/0!</v>
      </c>
      <c r="BM95" s="114">
        <f t="shared" si="233"/>
        <v>0</v>
      </c>
      <c r="BN95" s="71"/>
      <c r="BP95" s="70"/>
      <c r="BQ95" s="57" t="s">
        <v>120</v>
      </c>
      <c r="BR95" s="58">
        <f>IFERROR(VLOOKUP($B95,'Trans Nomenclatura'!$A$4:$Y$200,25,0),0)</f>
        <v>0</v>
      </c>
      <c r="BS95" s="131" t="e">
        <f>(#REF!-BR95)/ABS(BR95)</f>
        <v>#REF!</v>
      </c>
      <c r="BT95" s="114">
        <f t="shared" si="234"/>
        <v>0</v>
      </c>
      <c r="BU95" s="71"/>
      <c r="BW95" s="155">
        <f t="shared" si="235"/>
        <v>0</v>
      </c>
      <c r="BX95" s="156" t="e">
        <f t="shared" si="236"/>
        <v>#DIV/0!</v>
      </c>
      <c r="BZ95" s="70"/>
      <c r="CA95" s="57" t="s">
        <v>120</v>
      </c>
      <c r="CB95" s="190">
        <f t="shared" si="237"/>
        <v>0</v>
      </c>
      <c r="CC95" s="400">
        <f>IFERROR(VLOOKUP(CA95,'FCST Sales'!$A$3:$AG$180,Interprete_Date!$B$8,0),0)</f>
        <v>0</v>
      </c>
      <c r="CD95" s="400">
        <f t="shared" si="238"/>
        <v>0</v>
      </c>
      <c r="CE95" s="190">
        <f t="shared" si="239"/>
        <v>0</v>
      </c>
      <c r="CF95" s="190">
        <f>IFERROR(VLOOKUP($B95,U300_ACT!$B$2:$C$180,2,0),0)</f>
        <v>0</v>
      </c>
      <c r="CG95" s="190">
        <f t="shared" si="240"/>
        <v>0</v>
      </c>
      <c r="CH95" s="65">
        <f t="shared" si="241"/>
        <v>0</v>
      </c>
      <c r="CI95" s="71"/>
      <c r="CK95" s="70"/>
      <c r="CL95" s="57" t="s">
        <v>120</v>
      </c>
      <c r="CM95" s="400">
        <f>IFERROR(VLOOKUP($CL95,TRASFDATI_ACT!$B$2:$E$200,2,0),0)</f>
        <v>0</v>
      </c>
      <c r="CN95" s="400">
        <f>IFERROR(VLOOKUP($B95,Smartphone_Sales!$B$2:$D$200,2,0),0)</f>
        <v>0</v>
      </c>
      <c r="CO95" s="190">
        <f>IFERROR(VLOOKUP($B95,Smartphone_Sales!$B$2:$D$200,3,0),0)</f>
        <v>0</v>
      </c>
      <c r="CP95" s="278">
        <f t="shared" si="242"/>
        <v>0</v>
      </c>
      <c r="CQ95" s="65">
        <f t="shared" si="243"/>
        <v>0</v>
      </c>
      <c r="CR95" s="71"/>
      <c r="CT95" s="70"/>
      <c r="CU95" s="57" t="s">
        <v>120</v>
      </c>
      <c r="CV95" s="400">
        <f>IFERROR(VLOOKUP($CU95,iphone_ACT!$B$2:$F$180,2,0),0)</f>
        <v>0</v>
      </c>
      <c r="CW95" s="400">
        <f>IFERROR(VLOOKUP($CU95,iphone_ACT!$B$2:$F$180,3,0),0)</f>
        <v>4886.88</v>
      </c>
      <c r="CX95" s="342">
        <f t="shared" si="244"/>
        <v>-1</v>
      </c>
      <c r="CY95" s="114">
        <f t="shared" si="245"/>
        <v>-1</v>
      </c>
      <c r="CZ95" s="190">
        <f>IFERROR(VLOOKUP($CU95,iphone_ACT!$B$2:$F$180,4,0),0)</f>
        <v>0</v>
      </c>
      <c r="DA95" s="190">
        <f>IFERROR(VLOOKUP($CU95,iphone_ACT!$B$2:$F$180,5,0),0)</f>
        <v>8</v>
      </c>
      <c r="DB95" s="342">
        <f t="shared" si="246"/>
        <v>-1</v>
      </c>
      <c r="DC95" s="114">
        <f t="shared" si="247"/>
        <v>-1</v>
      </c>
      <c r="DD95" s="71"/>
    </row>
    <row r="96" spans="1:108" ht="13.15" customHeight="1" outlineLevel="1">
      <c r="A96" s="70"/>
      <c r="B96" s="57" t="s">
        <v>130</v>
      </c>
      <c r="C96" s="59">
        <f>IFERROR(VLOOKUP($B96,'BDGT McAfee'!$AZ$6:$BD$190,4,0),0)</f>
        <v>129.23492400000001</v>
      </c>
      <c r="D96" s="59">
        <f t="shared" si="213"/>
        <v>4.1688685161290326</v>
      </c>
      <c r="E96" s="56">
        <f>IFERROR(VLOOKUP($B96,'Trans Nomenclatura'!$A$4:$W$180,19,0),0)</f>
        <v>1</v>
      </c>
      <c r="F96" s="59">
        <f t="shared" si="214"/>
        <v>-3.1688685161290326</v>
      </c>
      <c r="G96" s="65">
        <f t="shared" si="215"/>
        <v>0.2398732404562717</v>
      </c>
      <c r="H96" s="71"/>
      <c r="K96" s="70"/>
      <c r="L96" s="57" t="s">
        <v>130</v>
      </c>
      <c r="M96" s="400">
        <f>IFERROR(VLOOKUP($B96,'BDGT Polizze MTD'!$A$3:$AG$175,Interprete_Date!$B$8,0),0)</f>
        <v>1529.415399245049</v>
      </c>
      <c r="N96" s="400"/>
      <c r="O96" s="400">
        <f>IFERROR(VLOOKUP($B96,'Trans Nomenclatura'!$A$4:$W$180,11,0),0)</f>
        <v>774.2049319587627</v>
      </c>
      <c r="P96" s="400">
        <f t="shared" si="216"/>
        <v>-755.2104672862863</v>
      </c>
      <c r="Q96" s="65">
        <f t="shared" si="217"/>
        <v>0.50620971407828519</v>
      </c>
      <c r="R96" s="71"/>
      <c r="T96" s="70"/>
      <c r="U96" s="57" t="s">
        <v>130</v>
      </c>
      <c r="V96" s="59">
        <f>IFERROR(VLOOKUP($B96,'BDGT Office'!$C$3:$F$180,3,0),0)</f>
        <v>16.8</v>
      </c>
      <c r="W96" s="112">
        <f t="shared" si="218"/>
        <v>0.54193548387096779</v>
      </c>
      <c r="X96" s="56">
        <f>IFERROR(VLOOKUP($B96,'Trans Nomenclatura'!$A$4:$W$180,18,0),0)</f>
        <v>0</v>
      </c>
      <c r="Y96" s="59">
        <f t="shared" si="219"/>
        <v>-0.54193548387096779</v>
      </c>
      <c r="Z96" s="65">
        <f t="shared" si="220"/>
        <v>0</v>
      </c>
      <c r="AA96" s="71"/>
      <c r="AC96" s="70"/>
      <c r="AD96" s="57" t="s">
        <v>130</v>
      </c>
      <c r="AE96" s="59">
        <f>($AM96*Kerb_BRIEFING!$Z$5)/17.23</f>
        <v>13.85900376745313</v>
      </c>
      <c r="AF96" s="56">
        <f>IFERROR(VLOOKUP($AD96,'Trans Nomenclatura'!$A$1:$Y$200,17,0),0)</f>
        <v>10</v>
      </c>
      <c r="AG96" s="190">
        <f t="shared" si="221"/>
        <v>-3.8590037674531299</v>
      </c>
      <c r="AH96" s="65">
        <f t="shared" si="222"/>
        <v>0.72155258543794309</v>
      </c>
      <c r="AI96" s="59">
        <f>IFERROR(_xlfn.NUMBERVALUE(VLOOKUP($AD96,'Trans Nomenclatura'!$A$1:$Y$200,14,0)),0)</f>
        <v>0</v>
      </c>
      <c r="AJ96" s="59">
        <f>IFERROR(_xlfn.NUMBERVALUE(VLOOKUP($AD96,'Trans Nomenclatura'!$A$1:$Y$200,16,0)),0)</f>
        <v>1</v>
      </c>
      <c r="AK96" s="59">
        <f>IFERROR(_xlfn.NUMBERVALUE(VLOOKUP($AD96,'Trans Nomenclatura'!$A$1:$Y$200,15,0)),0)</f>
        <v>2</v>
      </c>
      <c r="AL96" s="59">
        <f>IFERROR(_xlfn.NUMBERVALUE(VLOOKUP($AD96,'Trans Nomenclatura'!$A$1:$Y$200,20,0)),0)</f>
        <v>2</v>
      </c>
      <c r="AM96" s="400">
        <f>IFERROR(VLOOKUP($B96,'BDGT MW Services MTD'!$A$3:$AF$174,Interprete_Date!$B$8,0),0)</f>
        <v>367.37020755879604</v>
      </c>
      <c r="AN96" s="400">
        <f>IFERROR(VLOOKUP($B96,'Trans Nomenclatura'!$A$4:$W$180,13,0),0)</f>
        <v>246.23</v>
      </c>
      <c r="AO96" s="400">
        <f t="shared" si="223"/>
        <v>-121.14020755879605</v>
      </c>
      <c r="AP96" s="65">
        <f t="shared" si="224"/>
        <v>0.67025032224637304</v>
      </c>
      <c r="AQ96" s="71"/>
      <c r="AS96" s="70"/>
      <c r="AT96" s="57" t="s">
        <v>130</v>
      </c>
      <c r="AU96" s="399">
        <f>IFERROR(VLOOKUP($B96,'FCST Sales'!$A$3:$AF$180,Interprete_Date!$B$8,0),0)</f>
        <v>38746.104369212546</v>
      </c>
      <c r="AV96" s="400">
        <f>IFERROR(VLOOKUP($B96,'Trans Nomenclatura'!$A$4:$Y$200,3,0),0)</f>
        <v>29139.279999999992</v>
      </c>
      <c r="AW96" s="400">
        <f t="shared" si="225"/>
        <v>-9606.8243692125543</v>
      </c>
      <c r="AX96" s="131" t="e">
        <f t="shared" si="226"/>
        <v>#VALUE!</v>
      </c>
      <c r="AY96" s="65">
        <f t="shared" si="227"/>
        <v>0.75205702545812358</v>
      </c>
      <c r="AZ96" s="400">
        <f>IFERROR(VLOOKUP($B96,'Trans Nomenclatura'!$A$4:$Y$200,4,0),0)</f>
        <v>25996.439999999991</v>
      </c>
      <c r="BA96" s="400">
        <f>IFERROR(VLOOKUP($B96,'Trans Nomenclatura'!$A$4:$Y$200,3,0),0)</f>
        <v>29139.279999999992</v>
      </c>
      <c r="BB96" s="400">
        <f t="shared" si="228"/>
        <v>3142.84</v>
      </c>
      <c r="BC96" s="131">
        <f t="shared" si="229"/>
        <v>0.12089501485588031</v>
      </c>
      <c r="BD96" s="114">
        <f t="shared" si="230"/>
        <v>0.12089501485588031</v>
      </c>
      <c r="BE96" s="71"/>
      <c r="BG96" s="70"/>
      <c r="BH96" s="57" t="s">
        <v>130</v>
      </c>
      <c r="BI96" s="261">
        <f>IFERROR(VLOOKUP($B96,'Trans Nomenclatura'!$A$4:$Y$200,7,0),0)</f>
        <v>555</v>
      </c>
      <c r="BJ96" s="261">
        <f>IFERROR(VLOOKUP($B96,'Trans Nomenclatura'!$A$4:$Y$200,6,0),0)</f>
        <v>530</v>
      </c>
      <c r="BK96" s="116">
        <f t="shared" si="231"/>
        <v>-25</v>
      </c>
      <c r="BL96" s="131">
        <f t="shared" si="232"/>
        <v>-4.5045045045045043E-2</v>
      </c>
      <c r="BM96" s="114">
        <f t="shared" si="233"/>
        <v>-4.5045045045045043E-2</v>
      </c>
      <c r="BN96" s="71"/>
      <c r="BP96" s="70"/>
      <c r="BQ96" s="57" t="s">
        <v>130</v>
      </c>
      <c r="BR96" s="58">
        <f>IFERROR(VLOOKUP($B96,'Trans Nomenclatura'!$A$4:$Y$200,25,0),0)</f>
        <v>2323.2800000000011</v>
      </c>
      <c r="BS96" s="131" t="e">
        <f>(#REF!-BR96)/ABS(BR96)</f>
        <v>#REF!</v>
      </c>
      <c r="BT96" s="114">
        <f t="shared" si="234"/>
        <v>7.9730178645457325E-2</v>
      </c>
      <c r="BU96" s="71"/>
      <c r="BW96" s="155">
        <f t="shared" si="235"/>
        <v>1509.6996173195873</v>
      </c>
      <c r="BX96" s="156">
        <f t="shared" si="236"/>
        <v>5.1809777637593923E-2</v>
      </c>
      <c r="BZ96" s="70"/>
      <c r="CA96" s="57" t="s">
        <v>130</v>
      </c>
      <c r="CB96" s="190">
        <f t="shared" si="237"/>
        <v>15.262956138688116</v>
      </c>
      <c r="CC96" s="400">
        <f>IFERROR(VLOOKUP(CA96,'FCST Sales'!$A$3:$AG$180,Interprete_Date!$B$8,0),0)</f>
        <v>38746.104369212546</v>
      </c>
      <c r="CD96" s="400">
        <f t="shared" si="238"/>
        <v>271.22273058448781</v>
      </c>
      <c r="CE96" s="190">
        <f t="shared" si="239"/>
        <v>15.262956138688116</v>
      </c>
      <c r="CF96" s="190">
        <f>IFERROR(VLOOKUP($B96,U300_ACT!$B$2:$C$180,2,0),0)</f>
        <v>4</v>
      </c>
      <c r="CG96" s="190">
        <f t="shared" si="240"/>
        <v>-11.262956138688116</v>
      </c>
      <c r="CH96" s="65">
        <f t="shared" si="241"/>
        <v>0.26207242972158662</v>
      </c>
      <c r="CI96" s="71"/>
      <c r="CK96" s="70"/>
      <c r="CL96" s="57" t="s">
        <v>130</v>
      </c>
      <c r="CM96" s="400">
        <f>IFERROR(VLOOKUP($CL96,TRASFDATI_ACT!$B$2:$E$200,2,0),0)</f>
        <v>22.4</v>
      </c>
      <c r="CN96" s="400">
        <f>IFERROR(VLOOKUP($B96,Smartphone_Sales!$B$2:$D$200,2,0),0)</f>
        <v>8846.6200000000008</v>
      </c>
      <c r="CO96" s="190">
        <f>IFERROR(VLOOKUP($B96,Smartphone_Sales!$B$2:$D$200,3,0),0)</f>
        <v>24</v>
      </c>
      <c r="CP96" s="278">
        <f t="shared" si="242"/>
        <v>2.5320404855187625E-3</v>
      </c>
      <c r="CQ96" s="65">
        <f t="shared" si="243"/>
        <v>2.5320404855187625E-3</v>
      </c>
      <c r="CR96" s="71"/>
      <c r="CT96" s="70"/>
      <c r="CU96" s="57" t="s">
        <v>130</v>
      </c>
      <c r="CV96" s="400">
        <f>IFERROR(VLOOKUP($CU96,iphone_ACT!$B$2:$F$180,2,0),0)</f>
        <v>5470.85</v>
      </c>
      <c r="CW96" s="400">
        <f>IFERROR(VLOOKUP($CU96,iphone_ACT!$B$2:$F$180,3,0),0)</f>
        <v>4627</v>
      </c>
      <c r="CX96" s="342">
        <f t="shared" si="244"/>
        <v>0.1823751891074131</v>
      </c>
      <c r="CY96" s="114">
        <f t="shared" si="245"/>
        <v>0.1823751891074131</v>
      </c>
      <c r="CZ96" s="190">
        <f>IFERROR(VLOOKUP($CU96,iphone_ACT!$B$2:$F$180,4,0),0)</f>
        <v>7</v>
      </c>
      <c r="DA96" s="190">
        <f>IFERROR(VLOOKUP($CU96,iphone_ACT!$B$2:$F$180,5,0),0)</f>
        <v>6</v>
      </c>
      <c r="DB96" s="342">
        <f t="shared" si="246"/>
        <v>0.16666666666666666</v>
      </c>
      <c r="DC96" s="114">
        <f t="shared" si="247"/>
        <v>0.16666666666666666</v>
      </c>
      <c r="DD96" s="71"/>
    </row>
    <row r="97" spans="1:108" ht="13.15" customHeight="1" outlineLevel="1">
      <c r="A97" s="70"/>
      <c r="B97" s="57" t="s">
        <v>133</v>
      </c>
      <c r="C97" s="59">
        <f>IFERROR(VLOOKUP($B97,'BDGT McAfee'!$AZ$6:$BD$190,4,0),0)</f>
        <v>126.69000000000001</v>
      </c>
      <c r="D97" s="59">
        <f t="shared" si="213"/>
        <v>4.0867741935483872</v>
      </c>
      <c r="E97" s="56">
        <f>IFERROR(VLOOKUP($B97,'Trans Nomenclatura'!$A$4:$W$180,19,0),0)</f>
        <v>0</v>
      </c>
      <c r="F97" s="59">
        <f t="shared" si="214"/>
        <v>-4.0867741935483872</v>
      </c>
      <c r="G97" s="65">
        <f t="shared" si="215"/>
        <v>0</v>
      </c>
      <c r="H97" s="71"/>
      <c r="K97" s="70"/>
      <c r="L97" s="57" t="s">
        <v>133</v>
      </c>
      <c r="M97" s="400">
        <f>IFERROR(VLOOKUP($B97,'BDGT Polizze MTD'!$A$3:$AG$175,Interprete_Date!$B$8,0),0)</f>
        <v>1052.8727069928416</v>
      </c>
      <c r="N97" s="400"/>
      <c r="O97" s="400">
        <f>IFERROR(VLOOKUP($B97,'Trans Nomenclatura'!$A$4:$W$180,11,0),0)</f>
        <v>721.54876015745072</v>
      </c>
      <c r="P97" s="400">
        <f t="shared" si="216"/>
        <v>-331.32394683539087</v>
      </c>
      <c r="Q97" s="65">
        <f t="shared" si="217"/>
        <v>0.68531433606850678</v>
      </c>
      <c r="R97" s="71"/>
      <c r="T97" s="70"/>
      <c r="U97" s="57" t="s">
        <v>133</v>
      </c>
      <c r="V97" s="59">
        <f>IFERROR(VLOOKUP($B97,'BDGT Office'!$C$3:$F$180,3,0),0)</f>
        <v>26.4</v>
      </c>
      <c r="W97" s="112">
        <f t="shared" si="218"/>
        <v>0.85161290322580641</v>
      </c>
      <c r="X97" s="56">
        <f>IFERROR(VLOOKUP($B97,'Trans Nomenclatura'!$A$4:$W$180,18,0),0)</f>
        <v>0</v>
      </c>
      <c r="Y97" s="59">
        <f t="shared" si="219"/>
        <v>-0.85161290322580641</v>
      </c>
      <c r="Z97" s="65">
        <f t="shared" si="220"/>
        <v>0</v>
      </c>
      <c r="AA97" s="71"/>
      <c r="AC97" s="70"/>
      <c r="AD97" s="57" t="s">
        <v>133</v>
      </c>
      <c r="AE97" s="59">
        <f>($AM97*Kerb_BRIEFING!$Z$5)/17.23</f>
        <v>11.384330974779678</v>
      </c>
      <c r="AF97" s="56">
        <f>IFERROR(VLOOKUP($AD97,'Trans Nomenclatura'!$A$1:$Y$200,17,0),0)</f>
        <v>13</v>
      </c>
      <c r="AG97" s="190">
        <f t="shared" si="221"/>
        <v>1.6156690252203223</v>
      </c>
      <c r="AH97" s="65">
        <f t="shared" si="222"/>
        <v>1.1419204192850332</v>
      </c>
      <c r="AI97" s="59">
        <f>IFERROR(_xlfn.NUMBERVALUE(VLOOKUP($AD97,'Trans Nomenclatura'!$A$1:$Y$200,14,0)),0)</f>
        <v>0</v>
      </c>
      <c r="AJ97" s="59">
        <f>IFERROR(_xlfn.NUMBERVALUE(VLOOKUP($AD97,'Trans Nomenclatura'!$A$1:$Y$200,16,0)),0)</f>
        <v>0</v>
      </c>
      <c r="AK97" s="59">
        <f>IFERROR(_xlfn.NUMBERVALUE(VLOOKUP($AD97,'Trans Nomenclatura'!$A$1:$Y$200,15,0)),0)</f>
        <v>0</v>
      </c>
      <c r="AL97" s="59">
        <f>IFERROR(_xlfn.NUMBERVALUE(VLOOKUP($AD97,'Trans Nomenclatura'!$A$1:$Y$200,20,0)),0)</f>
        <v>0</v>
      </c>
      <c r="AM97" s="400">
        <f>IFERROR(VLOOKUP($B97,'BDGT MW Services MTD'!$A$3:$AF$174,Interprete_Date!$B$8,0),0)</f>
        <v>301.77234260839049</v>
      </c>
      <c r="AN97" s="400">
        <f>IFERROR(VLOOKUP($B97,'Trans Nomenclatura'!$A$4:$W$180,13,0),0)</f>
        <v>218.10000000000011</v>
      </c>
      <c r="AO97" s="400">
        <f t="shared" si="223"/>
        <v>-83.67234260839038</v>
      </c>
      <c r="AP97" s="65">
        <f t="shared" si="224"/>
        <v>0.72273024795724283</v>
      </c>
      <c r="AQ97" s="71"/>
      <c r="AS97" s="70"/>
      <c r="AT97" s="57" t="s">
        <v>133</v>
      </c>
      <c r="AU97" s="399">
        <f>IFERROR(VLOOKUP($B97,'FCST Sales'!$A$3:$AF$180,Interprete_Date!$B$8,0),0)</f>
        <v>30014.967040375454</v>
      </c>
      <c r="AV97" s="400">
        <f>IFERROR(VLOOKUP($B97,'Trans Nomenclatura'!$A$4:$Y$200,3,0),0)</f>
        <v>19614.11</v>
      </c>
      <c r="AW97" s="400">
        <f t="shared" si="225"/>
        <v>-10400.857040375453</v>
      </c>
      <c r="AX97" s="131" t="e">
        <f t="shared" si="226"/>
        <v>#VALUE!</v>
      </c>
      <c r="AY97" s="65">
        <f t="shared" si="227"/>
        <v>0.65347764578970036</v>
      </c>
      <c r="AZ97" s="400">
        <f>IFERROR(VLOOKUP($B97,'Trans Nomenclatura'!$A$4:$Y$200,4,0),0)</f>
        <v>0</v>
      </c>
      <c r="BA97" s="400">
        <f>IFERROR(VLOOKUP($B97,'Trans Nomenclatura'!$A$4:$Y$200,3,0),0)</f>
        <v>19614.11</v>
      </c>
      <c r="BB97" s="400">
        <f t="shared" si="228"/>
        <v>19614.11</v>
      </c>
      <c r="BC97" s="131" t="e">
        <f t="shared" si="229"/>
        <v>#DIV/0!</v>
      </c>
      <c r="BD97" s="114">
        <f t="shared" si="230"/>
        <v>0</v>
      </c>
      <c r="BE97" s="71"/>
      <c r="BG97" s="70"/>
      <c r="BH97" s="57" t="s">
        <v>133</v>
      </c>
      <c r="BI97" s="261">
        <f>IFERROR(VLOOKUP($B97,'Trans Nomenclatura'!$A$4:$Y$200,7,0),0)</f>
        <v>0</v>
      </c>
      <c r="BJ97" s="261">
        <f>IFERROR(VLOOKUP($B97,'Trans Nomenclatura'!$A$4:$Y$200,6,0),0)</f>
        <v>452</v>
      </c>
      <c r="BK97" s="116">
        <f t="shared" si="231"/>
        <v>452</v>
      </c>
      <c r="BL97" s="131" t="e">
        <f t="shared" si="232"/>
        <v>#DIV/0!</v>
      </c>
      <c r="BM97" s="114">
        <f t="shared" si="233"/>
        <v>0</v>
      </c>
      <c r="BN97" s="71"/>
      <c r="BP97" s="70"/>
      <c r="BQ97" s="57" t="s">
        <v>133</v>
      </c>
      <c r="BR97" s="58">
        <f>IFERROR(VLOOKUP($B97,'Trans Nomenclatura'!$A$4:$Y$200,25,0),0)</f>
        <v>906.48</v>
      </c>
      <c r="BS97" s="131" t="e">
        <f>(#REF!-BR97)/ABS(BR97)</f>
        <v>#REF!</v>
      </c>
      <c r="BT97" s="114">
        <f t="shared" si="234"/>
        <v>4.621570899724739E-2</v>
      </c>
      <c r="BU97" s="71"/>
      <c r="BW97" s="155">
        <f t="shared" si="235"/>
        <v>1407.0200823070288</v>
      </c>
      <c r="BX97" s="156">
        <v>0</v>
      </c>
      <c r="BZ97" s="70"/>
      <c r="CA97" s="57" t="s">
        <v>133</v>
      </c>
      <c r="CB97" s="190">
        <f t="shared" si="237"/>
        <v>11.823566082308846</v>
      </c>
      <c r="CC97" s="400">
        <f>IFERROR(VLOOKUP(CA97,'FCST Sales'!$A$3:$AG$180,Interprete_Date!$B$8,0),0)</f>
        <v>30014.967040375454</v>
      </c>
      <c r="CD97" s="400">
        <f t="shared" si="238"/>
        <v>210.10476928262818</v>
      </c>
      <c r="CE97" s="190">
        <f t="shared" si="239"/>
        <v>11.823566082308846</v>
      </c>
      <c r="CF97" s="190">
        <f>IFERROR(VLOOKUP($B97,U300_ACT!$B$2:$C$180,2,0),0)</f>
        <v>4</v>
      </c>
      <c r="CG97" s="190">
        <f t="shared" si="240"/>
        <v>-7.8235660823088455</v>
      </c>
      <c r="CH97" s="65">
        <f t="shared" si="241"/>
        <v>0.33830740845480184</v>
      </c>
      <c r="CI97" s="71"/>
      <c r="CK97" s="70"/>
      <c r="CL97" s="57" t="s">
        <v>133</v>
      </c>
      <c r="CM97" s="400">
        <f>IFERROR(VLOOKUP($CL97,TRASFDATI_ACT!$B$2:$E$200,2,0),0)</f>
        <v>47.05</v>
      </c>
      <c r="CN97" s="400">
        <f>IFERROR(VLOOKUP($B97,Smartphone_Sales!$B$2:$D$200,2,0),0)</f>
        <v>13540.53</v>
      </c>
      <c r="CO97" s="190">
        <f>IFERROR(VLOOKUP($B97,Smartphone_Sales!$B$2:$D$200,3,0),0)</f>
        <v>33</v>
      </c>
      <c r="CP97" s="278">
        <f t="shared" si="242"/>
        <v>3.4747532038996993E-3</v>
      </c>
      <c r="CQ97" s="65">
        <f t="shared" si="243"/>
        <v>3.4747532038996993E-3</v>
      </c>
      <c r="CR97" s="71"/>
      <c r="CT97" s="70"/>
      <c r="CU97" s="57" t="s">
        <v>133</v>
      </c>
      <c r="CV97" s="400">
        <f>IFERROR(VLOOKUP($CU97,iphone_ACT!$B$2:$F$180,2,0),0)</f>
        <v>10097.9</v>
      </c>
      <c r="CW97" s="400">
        <f>IFERROR(VLOOKUP($CU97,iphone_ACT!$B$2:$F$180,3,0),0)</f>
        <v>0</v>
      </c>
      <c r="CX97" s="342">
        <f t="shared" si="244"/>
        <v>0</v>
      </c>
      <c r="CY97" s="114">
        <f t="shared" si="245"/>
        <v>0</v>
      </c>
      <c r="CZ97" s="190">
        <f>IFERROR(VLOOKUP($CU97,iphone_ACT!$B$2:$F$180,4,0),0)</f>
        <v>12</v>
      </c>
      <c r="DA97" s="190">
        <f>IFERROR(VLOOKUP($CU97,iphone_ACT!$B$2:$F$180,5,0),0)</f>
        <v>0</v>
      </c>
      <c r="DB97" s="342">
        <f t="shared" si="246"/>
        <v>0</v>
      </c>
      <c r="DC97" s="114">
        <f t="shared" si="247"/>
        <v>0</v>
      </c>
      <c r="DD97" s="71"/>
    </row>
    <row r="98" spans="1:108" ht="13.15" customHeight="1" outlineLevel="1">
      <c r="A98" s="70"/>
      <c r="B98" s="57" t="s">
        <v>136</v>
      </c>
      <c r="C98" s="59">
        <f>IFERROR(VLOOKUP($B98,'BDGT McAfee'!$AZ$6:$BD$190,4,0),0)</f>
        <v>54.663336000000001</v>
      </c>
      <c r="D98" s="59">
        <f t="shared" si="213"/>
        <v>1.7633334193548387</v>
      </c>
      <c r="E98" s="56">
        <f>IFERROR(VLOOKUP($B98,'Trans Nomenclatura'!$A$4:$W$180,19,0),0)</f>
        <v>4</v>
      </c>
      <c r="F98" s="59">
        <f t="shared" si="214"/>
        <v>2.2366665806451613</v>
      </c>
      <c r="G98" s="65">
        <f t="shared" si="215"/>
        <v>2.2684308912284461</v>
      </c>
      <c r="H98" s="71"/>
      <c r="K98" s="70"/>
      <c r="L98" s="57" t="s">
        <v>136</v>
      </c>
      <c r="M98" s="400">
        <f>IFERROR(VLOOKUP($B98,'BDGT Polizze MTD'!$A$3:$AG$175,Interprete_Date!$B$8,0),0)</f>
        <v>526.6036456774541</v>
      </c>
      <c r="N98" s="400"/>
      <c r="O98" s="400">
        <f>IFERROR(VLOOKUP($B98,'Trans Nomenclatura'!$A$4:$W$180,11,0),0)</f>
        <v>329.33994226804128</v>
      </c>
      <c r="P98" s="400">
        <f t="shared" si="216"/>
        <v>-197.26370340941281</v>
      </c>
      <c r="Q98" s="65">
        <f t="shared" si="217"/>
        <v>0.62540384019628059</v>
      </c>
      <c r="R98" s="71"/>
      <c r="T98" s="70"/>
      <c r="U98" s="57" t="s">
        <v>136</v>
      </c>
      <c r="V98" s="59">
        <f>IFERROR(VLOOKUP($B98,'BDGT Office'!$C$3:$F$180,3,0),0)</f>
        <v>8.4</v>
      </c>
      <c r="W98" s="112">
        <f t="shared" si="218"/>
        <v>0.2709677419354839</v>
      </c>
      <c r="X98" s="56">
        <f>IFERROR(VLOOKUP($B98,'Trans Nomenclatura'!$A$4:$W$180,18,0),0)</f>
        <v>0</v>
      </c>
      <c r="Y98" s="59">
        <f t="shared" si="219"/>
        <v>-0.2709677419354839</v>
      </c>
      <c r="Z98" s="65">
        <f t="shared" si="220"/>
        <v>0</v>
      </c>
      <c r="AA98" s="71"/>
      <c r="AC98" s="70"/>
      <c r="AD98" s="57" t="s">
        <v>136</v>
      </c>
      <c r="AE98" s="59">
        <f>($AM98*Kerb_BRIEFING!$Z$5)/17.23</f>
        <v>5.0898770137537035</v>
      </c>
      <c r="AF98" s="56">
        <f>IFERROR(VLOOKUP($AD98,'Trans Nomenclatura'!$A$1:$Y$200,17,0),0)</f>
        <v>5</v>
      </c>
      <c r="AG98" s="190">
        <f t="shared" si="221"/>
        <v>-8.9877013753703494E-2</v>
      </c>
      <c r="AH98" s="65">
        <f t="shared" si="222"/>
        <v>0.98234200678899697</v>
      </c>
      <c r="AI98" s="59">
        <f>IFERROR(_xlfn.NUMBERVALUE(VLOOKUP($AD98,'Trans Nomenclatura'!$A$1:$Y$200,14,0)),0)</f>
        <v>1</v>
      </c>
      <c r="AJ98" s="59">
        <f>IFERROR(_xlfn.NUMBERVALUE(VLOOKUP($AD98,'Trans Nomenclatura'!$A$1:$Y$200,16,0)),0)</f>
        <v>1</v>
      </c>
      <c r="AK98" s="59">
        <f>IFERROR(_xlfn.NUMBERVALUE(VLOOKUP($AD98,'Trans Nomenclatura'!$A$1:$Y$200,15,0)),0)</f>
        <v>2</v>
      </c>
      <c r="AL98" s="59">
        <f>IFERROR(_xlfn.NUMBERVALUE(VLOOKUP($AD98,'Trans Nomenclatura'!$A$1:$Y$200,20,0)),0)</f>
        <v>0</v>
      </c>
      <c r="AM98" s="400">
        <f>IFERROR(VLOOKUP($B98,'BDGT MW Services MTD'!$A$3:$AF$174,Interprete_Date!$B$8,0),0)</f>
        <v>134.92089376457892</v>
      </c>
      <c r="AN98" s="400">
        <f>IFERROR(VLOOKUP($B98,'Trans Nomenclatura'!$A$4:$W$180,13,0),0)</f>
        <v>153.77000000000001</v>
      </c>
      <c r="AO98" s="400">
        <f t="shared" si="223"/>
        <v>18.84910623542109</v>
      </c>
      <c r="AP98" s="65">
        <f t="shared" si="224"/>
        <v>1.1397048723106635</v>
      </c>
      <c r="AQ98" s="71"/>
      <c r="AS98" s="70"/>
      <c r="AT98" s="57" t="s">
        <v>136</v>
      </c>
      <c r="AU98" s="399">
        <f>IFERROR(VLOOKUP($B98,'FCST Sales'!$A$3:$AF$180,Interprete_Date!$B$8,0),0)</f>
        <v>12849.286365067857</v>
      </c>
      <c r="AV98" s="400">
        <f>IFERROR(VLOOKUP($B98,'Trans Nomenclatura'!$A$4:$Y$200,3,0),0)</f>
        <v>12775.669999999989</v>
      </c>
      <c r="AW98" s="400">
        <f t="shared" si="225"/>
        <v>-73.616365067868173</v>
      </c>
      <c r="AX98" s="131" t="e">
        <f t="shared" si="226"/>
        <v>#VALUE!</v>
      </c>
      <c r="AY98" s="65">
        <f t="shared" si="227"/>
        <v>0.99427078181804696</v>
      </c>
      <c r="AZ98" s="400">
        <f>IFERROR(VLOOKUP($B98,'Trans Nomenclatura'!$A$4:$Y$200,4,0),0)</f>
        <v>6925.6200000000008</v>
      </c>
      <c r="BA98" s="400">
        <f>IFERROR(VLOOKUP($B98,'Trans Nomenclatura'!$A$4:$Y$200,3,0),0)</f>
        <v>12775.669999999989</v>
      </c>
      <c r="BB98" s="400">
        <f t="shared" si="228"/>
        <v>5850.0499999999884</v>
      </c>
      <c r="BC98" s="131">
        <f t="shared" si="229"/>
        <v>0.84469693688073955</v>
      </c>
      <c r="BD98" s="114">
        <f t="shared" si="230"/>
        <v>0.84469693688073955</v>
      </c>
      <c r="BE98" s="71"/>
      <c r="BG98" s="70"/>
      <c r="BH98" s="57" t="s">
        <v>136</v>
      </c>
      <c r="BI98" s="261">
        <f>IFERROR(VLOOKUP($B98,'Trans Nomenclatura'!$A$4:$Y$200,7,0),0)</f>
        <v>363</v>
      </c>
      <c r="BJ98" s="261">
        <f>IFERROR(VLOOKUP($B98,'Trans Nomenclatura'!$A$4:$Y$200,6,0),0)</f>
        <v>411</v>
      </c>
      <c r="BK98" s="116">
        <f t="shared" si="231"/>
        <v>48</v>
      </c>
      <c r="BL98" s="131">
        <f t="shared" si="232"/>
        <v>0.13223140495867769</v>
      </c>
      <c r="BM98" s="114">
        <f t="shared" si="233"/>
        <v>0.13223140495867769</v>
      </c>
      <c r="BN98" s="71"/>
      <c r="BP98" s="70"/>
      <c r="BQ98" s="57" t="s">
        <v>136</v>
      </c>
      <c r="BR98" s="58">
        <f>IFERROR(VLOOKUP($B98,'Trans Nomenclatura'!$A$4:$Y$200,25,0),0)</f>
        <v>960.40999999999985</v>
      </c>
      <c r="BS98" s="131" t="e">
        <f>(#REF!-BR98)/ABS(BR98)</f>
        <v>#REF!</v>
      </c>
      <c r="BT98" s="114">
        <f t="shared" si="234"/>
        <v>7.5174922332840524E-2</v>
      </c>
      <c r="BU98" s="71"/>
      <c r="BW98" s="155">
        <f t="shared" si="235"/>
        <v>642.21288742268052</v>
      </c>
      <c r="BX98" s="156">
        <f>BW98/BA98</f>
        <v>5.0268431121239125E-2</v>
      </c>
      <c r="BZ98" s="70"/>
      <c r="CA98" s="57" t="s">
        <v>136</v>
      </c>
      <c r="CB98" s="190">
        <f t="shared" si="237"/>
        <v>5.0616209654178395</v>
      </c>
      <c r="CC98" s="400">
        <f>IFERROR(VLOOKUP(CA98,'FCST Sales'!$A$3:$AG$180,Interprete_Date!$B$8,0),0)</f>
        <v>12849.286365067857</v>
      </c>
      <c r="CD98" s="400">
        <f t="shared" si="238"/>
        <v>89.945004555475009</v>
      </c>
      <c r="CE98" s="190">
        <f t="shared" si="239"/>
        <v>5.0616209654178395</v>
      </c>
      <c r="CF98" s="190">
        <f>IFERROR(VLOOKUP($B98,U300_ACT!$B$2:$C$180,2,0),0)</f>
        <v>4</v>
      </c>
      <c r="CG98" s="190">
        <f t="shared" si="240"/>
        <v>-1.0616209654178395</v>
      </c>
      <c r="CH98" s="65">
        <f t="shared" si="241"/>
        <v>0.79026067485671514</v>
      </c>
      <c r="CI98" s="71"/>
      <c r="CK98" s="70"/>
      <c r="CL98" s="57" t="s">
        <v>136</v>
      </c>
      <c r="CM98" s="400">
        <f>IFERROR(VLOOKUP($CL98,TRASFDATI_ACT!$B$2:$E$200,2,0),0)</f>
        <v>89.75</v>
      </c>
      <c r="CN98" s="400">
        <f>IFERROR(VLOOKUP($B98,Smartphone_Sales!$B$2:$D$200,2,0),0)</f>
        <v>1293.3599999999999</v>
      </c>
      <c r="CO98" s="190">
        <f>IFERROR(VLOOKUP($B98,Smartphone_Sales!$B$2:$D$200,3,0),0)</f>
        <v>4</v>
      </c>
      <c r="CP98" s="278">
        <f t="shared" si="242"/>
        <v>6.9392899115482159E-2</v>
      </c>
      <c r="CQ98" s="65">
        <f t="shared" si="243"/>
        <v>6.9392899115482159E-2</v>
      </c>
      <c r="CR98" s="71"/>
      <c r="CT98" s="70"/>
      <c r="CU98" s="57" t="s">
        <v>136</v>
      </c>
      <c r="CV98" s="400">
        <f>IFERROR(VLOOKUP($CU98,iphone_ACT!$B$2:$F$180,2,0),0)</f>
        <v>0</v>
      </c>
      <c r="CW98" s="400">
        <f>IFERROR(VLOOKUP($CU98,iphone_ACT!$B$2:$F$180,3,0),0)</f>
        <v>622.13</v>
      </c>
      <c r="CX98" s="342">
        <f t="shared" si="244"/>
        <v>-1</v>
      </c>
      <c r="CY98" s="114">
        <f t="shared" si="245"/>
        <v>-1</v>
      </c>
      <c r="CZ98" s="190">
        <f>IFERROR(VLOOKUP($CU98,iphone_ACT!$B$2:$F$180,4,0),0)</f>
        <v>0</v>
      </c>
      <c r="DA98" s="190">
        <f>IFERROR(VLOOKUP($CU98,iphone_ACT!$B$2:$F$180,5,0),0)</f>
        <v>1</v>
      </c>
      <c r="DB98" s="342">
        <f t="shared" si="246"/>
        <v>-1</v>
      </c>
      <c r="DC98" s="114">
        <f t="shared" si="247"/>
        <v>-1</v>
      </c>
      <c r="DD98" s="71"/>
    </row>
    <row r="99" spans="1:108" ht="13.15" customHeight="1" outlineLevel="1">
      <c r="A99" s="70"/>
      <c r="B99" s="57" t="s">
        <v>137</v>
      </c>
      <c r="C99" s="59">
        <f>IFERROR(VLOOKUP($B99,'BDGT McAfee'!$AZ$6:$BD$190,4,0),0)</f>
        <v>209.37407400000001</v>
      </c>
      <c r="D99" s="59">
        <f t="shared" si="213"/>
        <v>6.754002387096774</v>
      </c>
      <c r="E99" s="56">
        <f>IFERROR(VLOOKUP($B99,'Trans Nomenclatura'!$A$4:$W$180,19,0),0)</f>
        <v>3</v>
      </c>
      <c r="F99" s="59">
        <f t="shared" si="214"/>
        <v>-3.754002387096774</v>
      </c>
      <c r="G99" s="65">
        <f t="shared" si="215"/>
        <v>0.44418106895125897</v>
      </c>
      <c r="H99" s="71"/>
      <c r="K99" s="70"/>
      <c r="L99" s="57" t="s">
        <v>137</v>
      </c>
      <c r="M99" s="400">
        <f>IFERROR(VLOOKUP($B99,'BDGT Polizze MTD'!$A$3:$AG$175,Interprete_Date!$B$8,0),0)</f>
        <v>1665.0300257907122</v>
      </c>
      <c r="N99" s="400"/>
      <c r="O99" s="400">
        <f>IFERROR(VLOOKUP($B99,'Trans Nomenclatura'!$A$4:$W$180,11,0),0)</f>
        <v>1727.471450211809</v>
      </c>
      <c r="P99" s="400">
        <f t="shared" si="216"/>
        <v>62.441424421096826</v>
      </c>
      <c r="Q99" s="65">
        <f t="shared" si="217"/>
        <v>1.0375016807228108</v>
      </c>
      <c r="R99" s="71"/>
      <c r="T99" s="70"/>
      <c r="U99" s="57" t="s">
        <v>137</v>
      </c>
      <c r="V99" s="59">
        <f>IFERROR(VLOOKUP($B99,'BDGT Office'!$C$3:$F$180,3,0),0)</f>
        <v>30</v>
      </c>
      <c r="W99" s="112">
        <f t="shared" si="218"/>
        <v>0.967741935483871</v>
      </c>
      <c r="X99" s="56">
        <f>IFERROR(VLOOKUP($B99,'Trans Nomenclatura'!$A$4:$W$180,18,0),0)</f>
        <v>0</v>
      </c>
      <c r="Y99" s="59">
        <f t="shared" si="219"/>
        <v>-0.967741935483871</v>
      </c>
      <c r="Z99" s="65">
        <f t="shared" si="220"/>
        <v>0</v>
      </c>
      <c r="AA99" s="71"/>
      <c r="AC99" s="70"/>
      <c r="AD99" s="57" t="s">
        <v>137</v>
      </c>
      <c r="AE99" s="59">
        <f>($AM99*Kerb_BRIEFING!$Z$5)/17.23</f>
        <v>18.920204020535504</v>
      </c>
      <c r="AF99" s="56">
        <f>IFERROR(VLOOKUP($AD99,'Trans Nomenclatura'!$A$1:$Y$200,17,0),0)</f>
        <v>6</v>
      </c>
      <c r="AG99" s="190">
        <f t="shared" si="221"/>
        <v>-12.920204020535504</v>
      </c>
      <c r="AH99" s="65">
        <f t="shared" si="222"/>
        <v>0.31712131610672667</v>
      </c>
      <c r="AI99" s="59">
        <f>IFERROR(_xlfn.NUMBERVALUE(VLOOKUP($AD99,'Trans Nomenclatura'!$A$1:$Y$200,14,0)),0)</f>
        <v>0</v>
      </c>
      <c r="AJ99" s="59">
        <f>IFERROR(_xlfn.NUMBERVALUE(VLOOKUP($AD99,'Trans Nomenclatura'!$A$1:$Y$200,16,0)),0)</f>
        <v>1</v>
      </c>
      <c r="AK99" s="59">
        <f>IFERROR(_xlfn.NUMBERVALUE(VLOOKUP($AD99,'Trans Nomenclatura'!$A$1:$Y$200,15,0)),0)</f>
        <v>1</v>
      </c>
      <c r="AL99" s="59">
        <f>IFERROR(_xlfn.NUMBERVALUE(VLOOKUP($AD99,'Trans Nomenclatura'!$A$1:$Y$200,20,0)),0)</f>
        <v>0</v>
      </c>
      <c r="AM99" s="400">
        <f>IFERROR(VLOOKUP($B99,'BDGT MW Services MTD'!$A$3:$AF$174,Interprete_Date!$B$8,0),0)</f>
        <v>501.53094657511804</v>
      </c>
      <c r="AN99" s="400">
        <f>IFERROR(VLOOKUP($B99,'Trans Nomenclatura'!$A$4:$W$180,13,0),0)</f>
        <v>140.61000000000001</v>
      </c>
      <c r="AO99" s="400">
        <f t="shared" si="223"/>
        <v>-360.92094657511802</v>
      </c>
      <c r="AP99" s="65">
        <f t="shared" si="224"/>
        <v>0.28036156285111669</v>
      </c>
      <c r="AQ99" s="71"/>
      <c r="AS99" s="70"/>
      <c r="AT99" s="57" t="s">
        <v>137</v>
      </c>
      <c r="AU99" s="399">
        <f>IFERROR(VLOOKUP($B99,'FCST Sales'!$A$3:$AF$180,Interprete_Date!$B$8,0),0)</f>
        <v>47262.513959078315</v>
      </c>
      <c r="AV99" s="400">
        <f>IFERROR(VLOOKUP($B99,'Trans Nomenclatura'!$A$4:$Y$200,3,0),0)</f>
        <v>35885.080000000009</v>
      </c>
      <c r="AW99" s="400">
        <f t="shared" si="225"/>
        <v>-11377.433959078306</v>
      </c>
      <c r="AX99" s="131" t="e">
        <f t="shared" si="226"/>
        <v>#VALUE!</v>
      </c>
      <c r="AY99" s="65">
        <f t="shared" si="227"/>
        <v>0.75927150280390665</v>
      </c>
      <c r="AZ99" s="400">
        <f>IFERROR(VLOOKUP($B99,'Trans Nomenclatura'!$A$4:$Y$200,4,0),0)</f>
        <v>42617.390000000007</v>
      </c>
      <c r="BA99" s="400">
        <f>IFERROR(VLOOKUP($B99,'Trans Nomenclatura'!$A$4:$Y$200,3,0),0)</f>
        <v>35885.080000000009</v>
      </c>
      <c r="BB99" s="400">
        <f t="shared" si="228"/>
        <v>-6732.3099999999977</v>
      </c>
      <c r="BC99" s="131">
        <f t="shared" si="229"/>
        <v>-0.15797095974202072</v>
      </c>
      <c r="BD99" s="114">
        <f t="shared" si="230"/>
        <v>-0.15797095974202072</v>
      </c>
      <c r="BE99" s="71"/>
      <c r="BG99" s="70"/>
      <c r="BH99" s="57" t="s">
        <v>137</v>
      </c>
      <c r="BI99" s="261">
        <f>IFERROR(VLOOKUP($B99,'Trans Nomenclatura'!$A$4:$Y$200,7,0),0)</f>
        <v>926</v>
      </c>
      <c r="BJ99" s="261">
        <f>IFERROR(VLOOKUP($B99,'Trans Nomenclatura'!$A$4:$Y$200,6,0),0)</f>
        <v>912</v>
      </c>
      <c r="BK99" s="116">
        <f t="shared" si="231"/>
        <v>-14</v>
      </c>
      <c r="BL99" s="131">
        <f t="shared" si="232"/>
        <v>-1.511879049676026E-2</v>
      </c>
      <c r="BM99" s="114">
        <f t="shared" si="233"/>
        <v>-1.511879049676026E-2</v>
      </c>
      <c r="BN99" s="71"/>
      <c r="BP99" s="70"/>
      <c r="BQ99" s="57" t="s">
        <v>137</v>
      </c>
      <c r="BR99" s="58">
        <f>IFERROR(VLOOKUP($B99,'Trans Nomenclatura'!$A$4:$Y$200,25,0),0)</f>
        <v>2380.42</v>
      </c>
      <c r="BS99" s="131" t="e">
        <f>(#REF!-BR99)/ABS(BR99)</f>
        <v>#REF!</v>
      </c>
      <c r="BT99" s="114">
        <f t="shared" si="234"/>
        <v>6.6334532346033495E-2</v>
      </c>
      <c r="BU99" s="71"/>
      <c r="BW99" s="155">
        <f t="shared" si="235"/>
        <v>3368.5693279130273</v>
      </c>
      <c r="BX99" s="156">
        <f>BW99/BA99</f>
        <v>9.3871027399493781E-2</v>
      </c>
      <c r="BZ99" s="70"/>
      <c r="CA99" s="57" t="s">
        <v>137</v>
      </c>
      <c r="CB99" s="190">
        <f t="shared" si="237"/>
        <v>18.617760141448972</v>
      </c>
      <c r="CC99" s="400">
        <f>IFERROR(VLOOKUP(CA99,'FCST Sales'!$A$3:$AG$180,Interprete_Date!$B$8,0),0)</f>
        <v>47262.513959078315</v>
      </c>
      <c r="CD99" s="400">
        <f t="shared" si="238"/>
        <v>330.83759771354823</v>
      </c>
      <c r="CE99" s="190">
        <f t="shared" si="239"/>
        <v>18.617760141448972</v>
      </c>
      <c r="CF99" s="190">
        <f>IFERROR(VLOOKUP($B99,U300_ACT!$B$2:$C$180,2,0),0)</f>
        <v>7</v>
      </c>
      <c r="CG99" s="190">
        <f t="shared" si="240"/>
        <v>-11.617760141448972</v>
      </c>
      <c r="CH99" s="65">
        <f t="shared" si="241"/>
        <v>0.37598507805543185</v>
      </c>
      <c r="CI99" s="71"/>
      <c r="CK99" s="70"/>
      <c r="CL99" s="57" t="s">
        <v>137</v>
      </c>
      <c r="CM99" s="400">
        <f>IFERROR(VLOOKUP($CL99,TRASFDATI_ACT!$B$2:$E$200,2,0),0)</f>
        <v>24.99</v>
      </c>
      <c r="CN99" s="400">
        <f>IFERROR(VLOOKUP($B99,Smartphone_Sales!$B$2:$D$200,2,0),0)</f>
        <v>7229.77</v>
      </c>
      <c r="CO99" s="190">
        <f>IFERROR(VLOOKUP($B99,Smartphone_Sales!$B$2:$D$200,3,0),0)</f>
        <v>23</v>
      </c>
      <c r="CP99" s="278">
        <f t="shared" si="242"/>
        <v>3.456541494404386E-3</v>
      </c>
      <c r="CQ99" s="65">
        <f t="shared" si="243"/>
        <v>3.456541494404386E-3</v>
      </c>
      <c r="CR99" s="71"/>
      <c r="CT99" s="70"/>
      <c r="CU99" s="57" t="s">
        <v>137</v>
      </c>
      <c r="CV99" s="400">
        <f>IFERROR(VLOOKUP($CU99,iphone_ACT!$B$2:$F$180,2,0),0)</f>
        <v>2612.29</v>
      </c>
      <c r="CW99" s="400">
        <f>IFERROR(VLOOKUP($CU99,iphone_ACT!$B$2:$F$180,3,0),0)</f>
        <v>4977.87</v>
      </c>
      <c r="CX99" s="342">
        <f t="shared" si="244"/>
        <v>-0.47521932071347783</v>
      </c>
      <c r="CY99" s="114">
        <f t="shared" si="245"/>
        <v>-0.47521932071347783</v>
      </c>
      <c r="CZ99" s="190">
        <f>IFERROR(VLOOKUP($CU99,iphone_ACT!$B$2:$F$180,4,0),0)</f>
        <v>3</v>
      </c>
      <c r="DA99" s="190">
        <f>IFERROR(VLOOKUP($CU99,iphone_ACT!$B$2:$F$180,5,0),0)</f>
        <v>7</v>
      </c>
      <c r="DB99" s="342">
        <f t="shared" si="246"/>
        <v>-0.5714285714285714</v>
      </c>
      <c r="DC99" s="114">
        <f t="shared" si="247"/>
        <v>-0.5714285714285714</v>
      </c>
      <c r="DD99" s="71"/>
    </row>
    <row r="100" spans="1:108" ht="13.15" customHeight="1" outlineLevel="1">
      <c r="A100" s="70"/>
      <c r="B100" s="57" t="s">
        <v>153</v>
      </c>
      <c r="C100" s="59">
        <f>IFERROR(VLOOKUP($B100,'BDGT McAfee'!$AZ$6:$BD$190,4,0),0)</f>
        <v>216.46006200000002</v>
      </c>
      <c r="D100" s="59">
        <f t="shared" si="213"/>
        <v>6.9825826451612913</v>
      </c>
      <c r="E100" s="56">
        <f>IFERROR(VLOOKUP($B100,'Trans Nomenclatura'!$A$4:$W$180,19,0),0)</f>
        <v>3</v>
      </c>
      <c r="F100" s="59">
        <f t="shared" si="214"/>
        <v>-3.9825826451612913</v>
      </c>
      <c r="G100" s="65">
        <f t="shared" si="215"/>
        <v>0.42964045718512262</v>
      </c>
      <c r="H100" s="71"/>
      <c r="K100" s="70"/>
      <c r="L100" s="57" t="s">
        <v>153</v>
      </c>
      <c r="M100" s="400">
        <f>IFERROR(VLOOKUP($B100,'BDGT Polizze MTD'!$A$3:$AG$175,Interprete_Date!$B$8,0),0)</f>
        <v>1409.6049927524507</v>
      </c>
      <c r="N100" s="400"/>
      <c r="O100" s="400">
        <f>IFERROR(VLOOKUP($B100,'Trans Nomenclatura'!$A$4:$W$180,11,0),0)</f>
        <v>1391.425390581443</v>
      </c>
      <c r="P100" s="400">
        <f>IFERROR(O100-M100,-M100)</f>
        <v>-18.179602171007673</v>
      </c>
      <c r="Q100" s="65">
        <f>IFERROR(O100/M100,0)</f>
        <v>0.987103052085883</v>
      </c>
      <c r="R100" s="71"/>
      <c r="T100" s="70"/>
      <c r="U100" s="57" t="s">
        <v>153</v>
      </c>
      <c r="V100" s="59">
        <f>IFERROR(VLOOKUP($B100,'BDGT Office'!$C$3:$F$180,3,0),0)</f>
        <v>20.399999999999999</v>
      </c>
      <c r="W100" s="112">
        <f t="shared" si="218"/>
        <v>0.65806451612903216</v>
      </c>
      <c r="X100" s="56">
        <f>IFERROR(VLOOKUP($B100,'Trans Nomenclatura'!$A$4:$W$180,18,0),0)</f>
        <v>1</v>
      </c>
      <c r="Y100" s="59">
        <f>X100-W100</f>
        <v>0.34193548387096784</v>
      </c>
      <c r="Z100" s="65">
        <f>IFERROR(X100/W100,0)</f>
        <v>1.5196078431372551</v>
      </c>
      <c r="AA100" s="71"/>
      <c r="AC100" s="70"/>
      <c r="AD100" s="57" t="s">
        <v>153</v>
      </c>
      <c r="AE100" s="59">
        <f>($AM100*Kerb_BRIEFING!$Z$5)/17.23</f>
        <v>13.015945789772402</v>
      </c>
      <c r="AF100" s="56">
        <f>IFERROR(VLOOKUP($AD100,'Trans Nomenclatura'!$A$1:$Y$200,17,0),0)</f>
        <v>19</v>
      </c>
      <c r="AG100" s="190">
        <f>AF100-AE100</f>
        <v>5.9840542102275975</v>
      </c>
      <c r="AH100" s="65">
        <f>IFERROR(AF100/AE100,0)</f>
        <v>1.4597479358687644</v>
      </c>
      <c r="AI100" s="59">
        <f>IFERROR(_xlfn.NUMBERVALUE(VLOOKUP($AD100,'Trans Nomenclatura'!$A$1:$Y$200,14,0)),0)</f>
        <v>1</v>
      </c>
      <c r="AJ100" s="59">
        <f>IFERROR(_xlfn.NUMBERVALUE(VLOOKUP($AD100,'Trans Nomenclatura'!$A$1:$Y$200,16,0)),0)</f>
        <v>1</v>
      </c>
      <c r="AK100" s="59">
        <f>IFERROR(_xlfn.NUMBERVALUE(VLOOKUP($AD100,'Trans Nomenclatura'!$A$1:$Y$200,15,0)),0)</f>
        <v>1</v>
      </c>
      <c r="AL100" s="59">
        <f>IFERROR(_xlfn.NUMBERVALUE(VLOOKUP($AD100,'Trans Nomenclatura'!$A$1:$Y$200,20,0)),0)</f>
        <v>0</v>
      </c>
      <c r="AM100" s="400">
        <f>IFERROR(VLOOKUP($B100,'BDGT MW Services MTD'!$A$3:$AF$174,Interprete_Date!$B$8,0),0)</f>
        <v>345.02268608889</v>
      </c>
      <c r="AN100" s="400">
        <f>IFERROR(VLOOKUP($B100,'Trans Nomenclatura'!$A$4:$W$180,13,0),0)</f>
        <v>366.50999999999982</v>
      </c>
      <c r="AO100" s="400">
        <f>AN100-AM100</f>
        <v>21.487313911109823</v>
      </c>
      <c r="AP100" s="65">
        <f>IFERROR(AN100/AM100,0)</f>
        <v>1.0622779741085604</v>
      </c>
      <c r="AQ100" s="71"/>
      <c r="AS100" s="70"/>
      <c r="AT100" s="57" t="s">
        <v>153</v>
      </c>
      <c r="AU100" s="399">
        <f>IFERROR(VLOOKUP($B100,'FCST Sales'!$A$3:$AF$180,Interprete_Date!$B$8,0),0)</f>
        <v>40439.721747101845</v>
      </c>
      <c r="AV100" s="400">
        <f>IFERROR(VLOOKUP($B100,'Trans Nomenclatura'!$A$4:$Y$200,3,0),0)</f>
        <v>37273.490000000013</v>
      </c>
      <c r="AW100" s="400">
        <f>AV100-AU100</f>
        <v>-3166.2317471018323</v>
      </c>
      <c r="AX100" s="131" t="e">
        <f>(AU100-AT100)/ABS(AT100)</f>
        <v>#VALUE!</v>
      </c>
      <c r="AY100" s="65">
        <f>IFERROR((BA100/AU100),0)</f>
        <v>0.92170490769193425</v>
      </c>
      <c r="AZ100" s="400">
        <f>IFERROR(VLOOKUP($B100,'Trans Nomenclatura'!$A$4:$Y$200,4,0),0)</f>
        <v>38294.729999999967</v>
      </c>
      <c r="BA100" s="400">
        <f>IFERROR(VLOOKUP($B100,'Trans Nomenclatura'!$A$4:$Y$200,3,0),0)</f>
        <v>37273.490000000013</v>
      </c>
      <c r="BB100" s="400">
        <f>BA100-AZ100</f>
        <v>-1021.2399999999543</v>
      </c>
      <c r="BC100" s="131">
        <f>(BA100-AZ100)/ABS(AZ100)</f>
        <v>-2.6667899212240307E-2</v>
      </c>
      <c r="BD100" s="114">
        <f>IFERROR(BC100,0)</f>
        <v>-2.6667899212240307E-2</v>
      </c>
      <c r="BE100" s="71"/>
      <c r="BG100" s="70"/>
      <c r="BH100" s="57" t="s">
        <v>153</v>
      </c>
      <c r="BI100" s="261">
        <f>IFERROR(VLOOKUP($B100,'Trans Nomenclatura'!$A$4:$Y$200,7,0),0)</f>
        <v>1636</v>
      </c>
      <c r="BJ100" s="261">
        <f>IFERROR(VLOOKUP($B100,'Trans Nomenclatura'!$A$4:$Y$200,6,0),0)</f>
        <v>1383</v>
      </c>
      <c r="BK100" s="116">
        <f>BJ100-BI100</f>
        <v>-253</v>
      </c>
      <c r="BL100" s="131">
        <f>(BJ100-BI100)/ABS(BI100)</f>
        <v>-0.15464547677261614</v>
      </c>
      <c r="BM100" s="114">
        <f>IFERROR(BL100,0)</f>
        <v>-0.15464547677261614</v>
      </c>
      <c r="BN100" s="71"/>
      <c r="BP100" s="70"/>
      <c r="BQ100" s="57" t="s">
        <v>153</v>
      </c>
      <c r="BR100" s="58">
        <f>IFERROR(VLOOKUP($B100,'Trans Nomenclatura'!$A$4:$Y$200,25,0),0)</f>
        <v>1532.139999999999</v>
      </c>
      <c r="BS100" s="131" t="e">
        <f>(#REF!-BR100)/ABS(BR100)</f>
        <v>#REF!</v>
      </c>
      <c r="BT100" s="114">
        <f t="shared" si="234"/>
        <v>4.1105353966049286E-2</v>
      </c>
      <c r="BU100" s="71"/>
      <c r="BW100" s="155">
        <f t="shared" si="235"/>
        <v>2713.2795116338139</v>
      </c>
      <c r="BX100" s="156">
        <f>BW100/BA100</f>
        <v>7.2793814360657211E-2</v>
      </c>
      <c r="BZ100" s="70"/>
      <c r="CA100" s="57" t="s">
        <v>153</v>
      </c>
      <c r="CB100" s="190">
        <f>CE100</f>
        <v>15.930109860985533</v>
      </c>
      <c r="CC100" s="400">
        <f>IFERROR(VLOOKUP(CA100,'FCST Sales'!$A$3:$AG$180,Interprete_Date!$B$8,0),0)</f>
        <v>40439.721747101845</v>
      </c>
      <c r="CD100" s="400">
        <f>IFERROR(CC100*$CD$3,0)</f>
        <v>283.07805222971291</v>
      </c>
      <c r="CE100" s="190">
        <f>IFERROR(CD100/$CE$3,0)</f>
        <v>15.930109860985533</v>
      </c>
      <c r="CF100" s="190">
        <f>IFERROR(VLOOKUP($B100,U300_ACT!$B$2:$C$180,2,0),0)</f>
        <v>5</v>
      </c>
      <c r="CG100" s="190">
        <f>IFERROR(CF100-CB100,0)</f>
        <v>-10.930109860985533</v>
      </c>
      <c r="CH100" s="65">
        <f>IFERROR(CF100/CB100,0)</f>
        <v>0.31387103062267707</v>
      </c>
      <c r="CI100" s="71"/>
      <c r="CK100" s="70"/>
      <c r="CL100" s="57" t="s">
        <v>153</v>
      </c>
      <c r="CM100" s="400">
        <f>IFERROR(VLOOKUP($CL100,TRASFDATI_ACT!$B$2:$E$200,2,0),0)</f>
        <v>32.78</v>
      </c>
      <c r="CN100" s="400">
        <f>IFERROR(VLOOKUP($B100,Smartphone_Sales!$B$2:$D$200,2,0),0)</f>
        <v>9372.85</v>
      </c>
      <c r="CO100" s="190">
        <f>IFERROR(VLOOKUP($B100,Smartphone_Sales!$B$2:$D$200,3,0),0)</f>
        <v>29</v>
      </c>
      <c r="CP100" s="278">
        <f>IFERROR(CM100/CN100,0)</f>
        <v>3.4973353889158581E-3</v>
      </c>
      <c r="CQ100" s="65">
        <f>CP100</f>
        <v>3.4973353889158581E-3</v>
      </c>
      <c r="CR100" s="71"/>
      <c r="CT100" s="70"/>
      <c r="CU100" s="57" t="s">
        <v>153</v>
      </c>
      <c r="CV100" s="400">
        <f>IFERROR(VLOOKUP($CU100,iphone_ACT!$B$2:$F$180,2,0),0)</f>
        <v>5223.75</v>
      </c>
      <c r="CW100" s="400">
        <f>IFERROR(VLOOKUP($CU100,iphone_ACT!$B$2:$F$180,3,0),0)</f>
        <v>3282.78</v>
      </c>
      <c r="CX100" s="342">
        <f>IFERROR((CV100-CW100)/ABS(CW100),0)</f>
        <v>0.59125801911794262</v>
      </c>
      <c r="CY100" s="114">
        <f>IFERROR(CX100,0)</f>
        <v>0.59125801911794262</v>
      </c>
      <c r="CZ100" s="190">
        <f>IFERROR(VLOOKUP($CU100,iphone_ACT!$B$2:$F$180,4,0),0)</f>
        <v>7</v>
      </c>
      <c r="DA100" s="190">
        <f>IFERROR(VLOOKUP($CU100,iphone_ACT!$B$2:$F$180,5,0),0)</f>
        <v>5</v>
      </c>
      <c r="DB100" s="342">
        <f>IFERROR((CZ100-DA100)/ABS(DA100),0)</f>
        <v>0.4</v>
      </c>
      <c r="DC100" s="114">
        <f>IFERROR(DB100,0)</f>
        <v>0.4</v>
      </c>
      <c r="DD100" s="71"/>
    </row>
    <row r="101" spans="1:108" ht="13.15" customHeight="1" outlineLevel="1">
      <c r="A101" s="70"/>
      <c r="B101" s="351" t="s">
        <v>157</v>
      </c>
      <c r="C101" s="59">
        <f>IFERROR(VLOOKUP($B101,'BDGT McAfee'!$AZ$6:$BD$190,4,0),0)</f>
        <v>130.58463599999999</v>
      </c>
      <c r="D101" s="59">
        <f t="shared" si="213"/>
        <v>4.2124076129032257</v>
      </c>
      <c r="E101" s="56">
        <f>IFERROR(VLOOKUP($B101,'Trans Nomenclatura'!$A$4:$W$180,19,0),0)</f>
        <v>2</v>
      </c>
      <c r="F101" s="59">
        <f t="shared" si="214"/>
        <v>-2.2124076129032257</v>
      </c>
      <c r="G101" s="65">
        <f t="shared" si="215"/>
        <v>0.47478786095479103</v>
      </c>
      <c r="H101" s="71"/>
      <c r="K101" s="70"/>
      <c r="L101" s="351" t="s">
        <v>157</v>
      </c>
      <c r="M101" s="400">
        <f>IFERROR(VLOOKUP($B101,'BDGT Polizze MTD'!$A$3:$AG$175,Interprete_Date!$B$8,0),0)</f>
        <v>1075.617935881729</v>
      </c>
      <c r="N101" s="400"/>
      <c r="O101" s="400">
        <f>IFERROR(VLOOKUP($B101,'Trans Nomenclatura'!$A$4:$W$180,11,0),0)</f>
        <v>858.13167727527434</v>
      </c>
      <c r="P101" s="400">
        <f t="shared" ref="P101" si="304">IFERROR(O101-M101,-M101)</f>
        <v>-217.48625860645461</v>
      </c>
      <c r="Q101" s="65">
        <f t="shared" ref="Q101" si="305">IFERROR(O101/M101,0)</f>
        <v>0.7978034287535638</v>
      </c>
      <c r="R101" s="71"/>
      <c r="T101" s="70"/>
      <c r="U101" s="351" t="s">
        <v>157</v>
      </c>
      <c r="V101" s="59">
        <f>IFERROR(VLOOKUP($B101,'BDGT Office'!$C$3:$F$180,3,0),0)</f>
        <v>15.6</v>
      </c>
      <c r="W101" s="112">
        <f>IFERROR(V99/31,0)</f>
        <v>0.967741935483871</v>
      </c>
      <c r="X101" s="56">
        <f>IFERROR(VLOOKUP($B101,'Trans Nomenclatura'!$A$4:$W$180,18,0),0)</f>
        <v>0</v>
      </c>
      <c r="Y101" s="59">
        <f t="shared" ref="Y101" si="306">X101-W101</f>
        <v>-0.967741935483871</v>
      </c>
      <c r="Z101" s="65">
        <f t="shared" ref="Z101" si="307">IFERROR(X101/W101,0)</f>
        <v>0</v>
      </c>
      <c r="AA101" s="71"/>
      <c r="AC101" s="70"/>
      <c r="AD101" s="351" t="s">
        <v>157</v>
      </c>
      <c r="AE101" s="59">
        <f>($AM101*Kerb_BRIEFING!$Z$5)/17.23</f>
        <v>12.221945368434723</v>
      </c>
      <c r="AF101" s="56">
        <f>IFERROR(VLOOKUP($AD101,'Trans Nomenclatura'!$A$1:$Y$200,17,0),0)</f>
        <v>8</v>
      </c>
      <c r="AG101" s="190">
        <f t="shared" ref="AG101" si="308">AF101-AE101</f>
        <v>-4.2219453684347226</v>
      </c>
      <c r="AH101" s="65">
        <f t="shared" ref="AH101" si="309">IFERROR(AF101/AE101,0)</f>
        <v>0.65456028143125045</v>
      </c>
      <c r="AI101" s="59">
        <f>IFERROR(_xlfn.NUMBERVALUE(VLOOKUP($AD101,'Trans Nomenclatura'!$A$1:$Y$200,14,0)),0)</f>
        <v>0</v>
      </c>
      <c r="AJ101" s="59">
        <f>IFERROR(_xlfn.NUMBERVALUE(VLOOKUP($AD101,'Trans Nomenclatura'!$A$1:$Y$200,16,0)),0)</f>
        <v>2</v>
      </c>
      <c r="AK101" s="59">
        <f>IFERROR(_xlfn.NUMBERVALUE(VLOOKUP($AD101,'Trans Nomenclatura'!$A$1:$Y$200,15,0)),0)</f>
        <v>3</v>
      </c>
      <c r="AL101" s="59">
        <f>IFERROR(_xlfn.NUMBERVALUE(VLOOKUP($AD101,'Trans Nomenclatura'!$A$1:$Y$200,20,0)),0)</f>
        <v>0</v>
      </c>
      <c r="AM101" s="400">
        <f>IFERROR(VLOOKUP($B101,'BDGT MW Services MTD'!$A$3:$AF$174,Interprete_Date!$B$8,0),0)</f>
        <v>323.97556722789272</v>
      </c>
      <c r="AN101" s="400">
        <f>IFERROR(VLOOKUP($B101,'Trans Nomenclatura'!$A$4:$W$180,13,0),0)</f>
        <v>174.57</v>
      </c>
      <c r="AO101" s="400">
        <f t="shared" ref="AO101" si="310">AN101-AM101</f>
        <v>-149.40556722789273</v>
      </c>
      <c r="AP101" s="65">
        <f t="shared" ref="AP101" si="311">IFERROR(AN101/AM101,0)</f>
        <v>0.53883692987626741</v>
      </c>
      <c r="AQ101" s="71"/>
      <c r="AS101" s="70"/>
      <c r="AT101" s="351" t="s">
        <v>157</v>
      </c>
      <c r="AU101" s="399">
        <f>IFERROR(VLOOKUP($B101,'FCST Sales'!$A$3:$AF$180,Interprete_Date!$B$8,0),0)</f>
        <v>30531.823493789165</v>
      </c>
      <c r="AV101" s="400">
        <f>IFERROR(VLOOKUP($B101,'Trans Nomenclatura'!$A$4:$Y$200,3,0),0)</f>
        <v>24370.21999999999</v>
      </c>
      <c r="AW101" s="400">
        <f t="shared" ref="AW101" si="312">AV101-AU101</f>
        <v>-6161.6034937891745</v>
      </c>
      <c r="AX101" s="131" t="e">
        <f t="shared" ref="AX101" si="313">(AU101-AT101)/ABS(AT101)</f>
        <v>#VALUE!</v>
      </c>
      <c r="AY101" s="65">
        <f t="shared" ref="AY101" si="314">IFERROR((BA101/AU101),0)</f>
        <v>0.7981907796944202</v>
      </c>
      <c r="AZ101" s="400">
        <f>IFERROR(VLOOKUP($B101,'Trans Nomenclatura'!$A$4:$Y$200,4,0),0)</f>
        <v>23382.289999999972</v>
      </c>
      <c r="BA101" s="400">
        <f>IFERROR(VLOOKUP($B101,'Trans Nomenclatura'!$A$4:$Y$200,3,0),0)</f>
        <v>24370.21999999999</v>
      </c>
      <c r="BB101" s="400">
        <f t="shared" ref="BB101" si="315">BA101-AZ101</f>
        <v>987.93000000001848</v>
      </c>
      <c r="BC101" s="131">
        <f t="shared" ref="BC101" si="316">(BA101-AZ101)/ABS(AZ101)</f>
        <v>4.2251208072435147E-2</v>
      </c>
      <c r="BD101" s="114">
        <f t="shared" ref="BD101" si="317">IFERROR(BC101,0)</f>
        <v>4.2251208072435147E-2</v>
      </c>
      <c r="BE101" s="71"/>
      <c r="BG101" s="70"/>
      <c r="BH101" s="351" t="s">
        <v>157</v>
      </c>
      <c r="BI101" s="261">
        <f>IFERROR(VLOOKUP($B101,'Trans Nomenclatura'!$A$4:$Y$200,7,0),0)</f>
        <v>628</v>
      </c>
      <c r="BJ101" s="261">
        <f>IFERROR(VLOOKUP($B101,'Trans Nomenclatura'!$A$4:$Y$200,6,0),0)</f>
        <v>574</v>
      </c>
      <c r="BK101" s="116">
        <f t="shared" ref="BK101" si="318">BJ101-BI101</f>
        <v>-54</v>
      </c>
      <c r="BL101" s="131">
        <f t="shared" ref="BL101" si="319">(BJ101-BI101)/ABS(BI101)</f>
        <v>-8.598726114649681E-2</v>
      </c>
      <c r="BM101" s="114">
        <f t="shared" ref="BM101" si="320">IFERROR(BL101,0)</f>
        <v>-8.598726114649681E-2</v>
      </c>
      <c r="BN101" s="71"/>
      <c r="BP101" s="70"/>
      <c r="BQ101" s="351" t="s">
        <v>157</v>
      </c>
      <c r="BR101" s="58">
        <f>IFERROR(VLOOKUP($B101,'Trans Nomenclatura'!$A$4:$Y$200,25,0),0)</f>
        <v>1322.56</v>
      </c>
      <c r="BS101" s="131" t="e">
        <f>(#REF!-BR101)/ABS(BR101)</f>
        <v>#REF!</v>
      </c>
      <c r="BT101" s="114">
        <f t="shared" si="234"/>
        <v>5.4269514185756242E-2</v>
      </c>
      <c r="BU101" s="71"/>
      <c r="BW101" s="155">
        <f t="shared" si="235"/>
        <v>1673.356770686785</v>
      </c>
      <c r="BX101" s="156">
        <f>BW101/BA101</f>
        <v>6.8663999368359652E-2</v>
      </c>
      <c r="BZ101" s="70"/>
      <c r="CA101" s="351" t="s">
        <v>157</v>
      </c>
      <c r="CB101" s="190">
        <f t="shared" ref="CB101" si="321">CE101</f>
        <v>12.027167386411039</v>
      </c>
      <c r="CC101" s="400">
        <f>IFERROR(VLOOKUP(CA101,'FCST Sales'!$A$3:$AG$180,Interprete_Date!$B$8,0),0)</f>
        <v>30531.823493789165</v>
      </c>
      <c r="CD101" s="400">
        <f t="shared" ref="CD101" si="322">IFERROR(CC101*$CD$3,0)</f>
        <v>213.72276445652415</v>
      </c>
      <c r="CE101" s="190">
        <f t="shared" ref="CE101" si="323">IFERROR(CD101/$CE$3,0)</f>
        <v>12.027167386411039</v>
      </c>
      <c r="CF101" s="190">
        <f>IFERROR(VLOOKUP($B101,U300_ACT!$B$2:$C$180,2,0),0)</f>
        <v>0</v>
      </c>
      <c r="CG101" s="190">
        <f t="shared" ref="CG101" si="324">IFERROR(CF101-CB101,0)</f>
        <v>-12.027167386411039</v>
      </c>
      <c r="CH101" s="65">
        <f t="shared" ref="CH101" si="325">IFERROR(CF101/CB101,0)</f>
        <v>0</v>
      </c>
      <c r="CI101" s="71"/>
      <c r="CK101" s="70"/>
      <c r="CL101" s="351" t="s">
        <v>157</v>
      </c>
      <c r="CM101" s="400">
        <f>IFERROR(VLOOKUP($CL101,TRASFDATI_ACT!$B$2:$E$200,2,0),0)</f>
        <v>16.39</v>
      </c>
      <c r="CN101" s="400">
        <f>IFERROR(VLOOKUP($B101,Smartphone_Sales!$B$2:$D$200,2,0),0)</f>
        <v>6112.1</v>
      </c>
      <c r="CO101" s="190">
        <f>IFERROR(VLOOKUP($B101,Smartphone_Sales!$B$2:$D$200,3,0),0)</f>
        <v>19</v>
      </c>
      <c r="CP101" s="278">
        <f t="shared" ref="CP101" si="326">IFERROR(CM101/CN101,0)</f>
        <v>2.6815660738535039E-3</v>
      </c>
      <c r="CQ101" s="65">
        <f t="shared" ref="CQ101" si="327">CP101</f>
        <v>2.6815660738535039E-3</v>
      </c>
      <c r="CR101" s="71"/>
      <c r="CT101" s="70"/>
      <c r="CU101" s="351" t="s">
        <v>157</v>
      </c>
      <c r="CV101" s="400">
        <f>IFERROR(VLOOKUP($CU101,iphone_ACT!$B$2:$F$180,2,0),0)</f>
        <v>1858.19</v>
      </c>
      <c r="CW101" s="400">
        <f>IFERROR(VLOOKUP($CU101,iphone_ACT!$B$2:$F$180,3,0),0)</f>
        <v>5861.47</v>
      </c>
      <c r="CX101" s="342">
        <f t="shared" ref="CX101" si="328">IFERROR((CV101-CW101)/ABS(CW101),0)</f>
        <v>-0.6829822553045567</v>
      </c>
      <c r="CY101" s="114">
        <f t="shared" ref="CY101" si="329">IFERROR(CX101,0)</f>
        <v>-0.6829822553045567</v>
      </c>
      <c r="CZ101" s="190">
        <f>IFERROR(VLOOKUP($CU101,iphone_ACT!$B$2:$F$180,4,0),0)</f>
        <v>3</v>
      </c>
      <c r="DA101" s="190">
        <f>IFERROR(VLOOKUP($CU101,iphone_ACT!$B$2:$F$180,5,0),0)</f>
        <v>9</v>
      </c>
      <c r="DB101" s="342">
        <f t="shared" ref="DB101" si="330">IFERROR((CZ101-DA101)/ABS(DA101),0)</f>
        <v>-0.66666666666666663</v>
      </c>
      <c r="DC101" s="114">
        <f t="shared" ref="DC101" si="331">IFERROR(DB101,0)</f>
        <v>-0.66666666666666663</v>
      </c>
      <c r="DD101" s="71"/>
    </row>
    <row r="102" spans="1:108" ht="13.15" customHeight="1" outlineLevel="1">
      <c r="A102" s="70"/>
      <c r="B102" s="57" t="s">
        <v>182</v>
      </c>
      <c r="C102" s="59">
        <f>IFERROR(VLOOKUP($B102,'BDGT McAfee'!$AZ$6:$BD$190,4,0),0)</f>
        <v>66.304602000000003</v>
      </c>
      <c r="D102" s="59">
        <f t="shared" si="213"/>
        <v>2.1388581290322581</v>
      </c>
      <c r="E102" s="56">
        <f>IFERROR(VLOOKUP($B102,'Trans Nomenclatura'!$A$4:$W$180,19,0),0)</f>
        <v>1</v>
      </c>
      <c r="F102" s="59">
        <f t="shared" si="214"/>
        <v>-1.1388581290322581</v>
      </c>
      <c r="G102" s="65">
        <f t="shared" si="215"/>
        <v>0.46753919132189342</v>
      </c>
      <c r="H102" s="71"/>
      <c r="K102" s="70"/>
      <c r="L102" s="57" t="s">
        <v>182</v>
      </c>
      <c r="M102" s="400">
        <f>IFERROR(VLOOKUP($B102,'BDGT Polizze MTD'!$A$3:$AG$175,Interprete_Date!$B$8,0),0)</f>
        <v>656.7599889289105</v>
      </c>
      <c r="N102" s="400"/>
      <c r="O102" s="400">
        <f>IFERROR(VLOOKUP($B102,'Trans Nomenclatura'!$A$4:$W$180,11,0),0)</f>
        <v>197.9491051546392</v>
      </c>
      <c r="P102" s="400">
        <f t="shared" si="216"/>
        <v>-458.8108837742713</v>
      </c>
      <c r="Q102" s="65">
        <f t="shared" si="217"/>
        <v>0.30140250394587564</v>
      </c>
      <c r="R102" s="71"/>
      <c r="T102" s="70"/>
      <c r="U102" s="57" t="s">
        <v>182</v>
      </c>
      <c r="V102" s="59">
        <f>IFERROR(VLOOKUP($B102,'BDGT Office'!$C$3:$F$180,3,0),0)</f>
        <v>9.6</v>
      </c>
      <c r="W102" s="112">
        <f>IFERROR(V102/31,0)</f>
        <v>0.30967741935483872</v>
      </c>
      <c r="X102" s="56">
        <f>IFERROR(VLOOKUP($B102,'Trans Nomenclatura'!$A$4:$W$180,18,0),0)</f>
        <v>0</v>
      </c>
      <c r="Y102" s="59">
        <f t="shared" si="219"/>
        <v>-0.30967741935483872</v>
      </c>
      <c r="Z102" s="65">
        <f t="shared" si="220"/>
        <v>0</v>
      </c>
      <c r="AA102" s="71"/>
      <c r="AC102" s="70"/>
      <c r="AD102" s="57" t="s">
        <v>182</v>
      </c>
      <c r="AE102" s="59">
        <f>($AM102*Kerb_BRIEFING!$Z$5)/17.23</f>
        <v>7.0434468651062616</v>
      </c>
      <c r="AF102" s="56">
        <f>IFERROR(VLOOKUP($AD102,'Trans Nomenclatura'!$A$1:$Y$200,17,0),0)</f>
        <v>5</v>
      </c>
      <c r="AG102" s="190">
        <f t="shared" si="221"/>
        <v>-2.0434468651062616</v>
      </c>
      <c r="AH102" s="65">
        <f t="shared" si="222"/>
        <v>0.70987970744414308</v>
      </c>
      <c r="AI102" s="59">
        <f>IFERROR(_xlfn.NUMBERVALUE(VLOOKUP($AD102,'Trans Nomenclatura'!$A$1:$Y$200,14,0)),0)</f>
        <v>0</v>
      </c>
      <c r="AJ102" s="59">
        <f>IFERROR(_xlfn.NUMBERVALUE(VLOOKUP($AD102,'Trans Nomenclatura'!$A$1:$Y$200,16,0)),0)</f>
        <v>0</v>
      </c>
      <c r="AK102" s="59">
        <f>IFERROR(_xlfn.NUMBERVALUE(VLOOKUP($AD102,'Trans Nomenclatura'!$A$1:$Y$200,15,0)),0)</f>
        <v>0</v>
      </c>
      <c r="AL102" s="59">
        <f>IFERROR(_xlfn.NUMBERVALUE(VLOOKUP($AD102,'Trans Nomenclatura'!$A$1:$Y$200,20,0)),0)</f>
        <v>0</v>
      </c>
      <c r="AM102" s="400">
        <f>IFERROR(VLOOKUP($B102,'BDGT MW Services MTD'!$A$3:$AF$174,Interprete_Date!$B$8,0),0)</f>
        <v>186.70552228581676</v>
      </c>
      <c r="AN102" s="400">
        <f>IFERROR(VLOOKUP($B102,'Trans Nomenclatura'!$A$4:$W$180,13,0),0)</f>
        <v>98.850000000000023</v>
      </c>
      <c r="AO102" s="400">
        <f t="shared" si="223"/>
        <v>-87.855522285816733</v>
      </c>
      <c r="AP102" s="65">
        <f t="shared" si="224"/>
        <v>0.52944336509059564</v>
      </c>
      <c r="AQ102" s="71"/>
      <c r="AS102" s="70"/>
      <c r="AT102" s="57" t="s">
        <v>182</v>
      </c>
      <c r="AU102" s="399">
        <f>IFERROR(VLOOKUP($B102,'FCST Sales'!$A$3:$AF$180,Interprete_Date!$B$8,0),0)</f>
        <v>17593.655287800699</v>
      </c>
      <c r="AV102" s="400">
        <f>IFERROR(VLOOKUP($B102,'Trans Nomenclatura'!$A$4:$Y$200,3,0),0)</f>
        <v>15837.44</v>
      </c>
      <c r="AW102" s="400">
        <f t="shared" si="225"/>
        <v>-1756.2152878006982</v>
      </c>
      <c r="AX102" s="131" t="e">
        <f t="shared" si="226"/>
        <v>#VALUE!</v>
      </c>
      <c r="AY102" s="65">
        <f t="shared" si="227"/>
        <v>0.90017905551335631</v>
      </c>
      <c r="AZ102" s="400">
        <f>IFERROR(VLOOKUP($B102,'Trans Nomenclatura'!$A$4:$Y$200,4,0),0)</f>
        <v>6879.2900000000009</v>
      </c>
      <c r="BA102" s="400">
        <f>IFERROR(VLOOKUP($B102,'Trans Nomenclatura'!$A$4:$Y$200,3,0),0)</f>
        <v>15837.44</v>
      </c>
      <c r="BB102" s="400">
        <f t="shared" si="228"/>
        <v>8958.15</v>
      </c>
      <c r="BC102" s="131">
        <f t="shared" si="229"/>
        <v>1.3021910691364951</v>
      </c>
      <c r="BD102" s="114">
        <f t="shared" si="230"/>
        <v>1.3021910691364951</v>
      </c>
      <c r="BE102" s="71"/>
      <c r="BG102" s="70"/>
      <c r="BH102" s="57" t="s">
        <v>182</v>
      </c>
      <c r="BI102" s="261">
        <f>IFERROR(VLOOKUP($B102,'Trans Nomenclatura'!$A$4:$Y$200,7,0),0)</f>
        <v>416</v>
      </c>
      <c r="BJ102" s="261">
        <f>IFERROR(VLOOKUP($B102,'Trans Nomenclatura'!$A$4:$Y$200,6,0),0)</f>
        <v>451</v>
      </c>
      <c r="BK102" s="116">
        <f t="shared" si="231"/>
        <v>35</v>
      </c>
      <c r="BL102" s="131">
        <f t="shared" si="232"/>
        <v>8.4134615384615391E-2</v>
      </c>
      <c r="BM102" s="114">
        <f t="shared" si="233"/>
        <v>8.4134615384615391E-2</v>
      </c>
      <c r="BN102" s="71"/>
      <c r="BP102" s="70"/>
      <c r="BQ102" s="57" t="s">
        <v>182</v>
      </c>
      <c r="BR102" s="58">
        <f>IFERROR(VLOOKUP($B102,'Trans Nomenclatura'!$A$4:$Y$200,25,0),0)</f>
        <v>1182.8499999999999</v>
      </c>
      <c r="BS102" s="131" t="e">
        <f>(#REF!-BR102)/ABS(BR102)</f>
        <v>#REF!</v>
      </c>
      <c r="BT102" s="114">
        <f t="shared" si="234"/>
        <v>7.4686944354643167E-2</v>
      </c>
      <c r="BU102" s="71"/>
      <c r="BW102" s="155">
        <f t="shared" si="235"/>
        <v>386.00075505154643</v>
      </c>
      <c r="BX102" s="156">
        <f>BW102/BA102</f>
        <v>2.4372673554030604E-2</v>
      </c>
      <c r="BZ102" s="70"/>
      <c r="CA102" s="57" t="s">
        <v>182</v>
      </c>
      <c r="CB102" s="190">
        <f t="shared" si="237"/>
        <v>6.9305338781432129</v>
      </c>
      <c r="CC102" s="400">
        <f>IFERROR(VLOOKUP(CA102,'FCST Sales'!$A$3:$AG$180,Interprete_Date!$B$8,0),0)</f>
        <v>17593.655287800699</v>
      </c>
      <c r="CD102" s="400">
        <f t="shared" si="238"/>
        <v>123.15558701460489</v>
      </c>
      <c r="CE102" s="190">
        <f t="shared" si="239"/>
        <v>6.9305338781432129</v>
      </c>
      <c r="CF102" s="190">
        <f>IFERROR(VLOOKUP($B102,U300_ACT!$B$2:$C$180,2,0),0)</f>
        <v>2</v>
      </c>
      <c r="CG102" s="190">
        <f t="shared" si="240"/>
        <v>-4.9305338781432129</v>
      </c>
      <c r="CH102" s="65">
        <f t="shared" si="241"/>
        <v>0.28857805692392458</v>
      </c>
      <c r="CI102" s="71"/>
      <c r="CK102" s="70"/>
      <c r="CL102" s="57" t="s">
        <v>182</v>
      </c>
      <c r="CM102" s="400">
        <f>IFERROR(VLOOKUP($CL102,TRASFDATI_ACT!$B$2:$E$200,2,0),0)</f>
        <v>0</v>
      </c>
      <c r="CN102" s="400">
        <f>IFERROR(VLOOKUP($B102,Smartphone_Sales!$B$2:$D$200,2,0),0)</f>
        <v>3762.21</v>
      </c>
      <c r="CO102" s="190">
        <f>IFERROR(VLOOKUP($B102,Smartphone_Sales!$B$2:$D$200,3,0),0)</f>
        <v>12</v>
      </c>
      <c r="CP102" s="278">
        <f t="shared" si="242"/>
        <v>0</v>
      </c>
      <c r="CQ102" s="65">
        <f t="shared" si="243"/>
        <v>0</v>
      </c>
      <c r="CR102" s="71"/>
      <c r="CT102" s="70"/>
      <c r="CU102" s="57" t="s">
        <v>182</v>
      </c>
      <c r="CV102" s="400">
        <f>IFERROR(VLOOKUP($CU102,iphone_ACT!$B$2:$F$180,2,0),0)</f>
        <v>1989.34</v>
      </c>
      <c r="CW102" s="400">
        <f>IFERROR(VLOOKUP($CU102,iphone_ACT!$B$2:$F$180,3,0),0)</f>
        <v>2038.52</v>
      </c>
      <c r="CX102" s="342">
        <f t="shared" si="244"/>
        <v>-2.4125345839138231E-2</v>
      </c>
      <c r="CY102" s="114">
        <f t="shared" si="245"/>
        <v>-2.4125345839138231E-2</v>
      </c>
      <c r="CZ102" s="190">
        <f>IFERROR(VLOOKUP($CU102,iphone_ACT!$B$2:$F$180,4,0),0)</f>
        <v>3</v>
      </c>
      <c r="DA102" s="190">
        <f>IFERROR(VLOOKUP($CU102,iphone_ACT!$B$2:$F$180,5,0),0)</f>
        <v>3</v>
      </c>
      <c r="DB102" s="342">
        <f t="shared" si="246"/>
        <v>0</v>
      </c>
      <c r="DC102" s="114">
        <f t="shared" si="247"/>
        <v>0</v>
      </c>
      <c r="DD102" s="71"/>
    </row>
    <row r="103" spans="1:108" ht="13.15" customHeight="1" outlineLevel="1">
      <c r="A103" s="74"/>
      <c r="B103" s="75"/>
      <c r="C103" s="78"/>
      <c r="D103" s="78"/>
      <c r="E103" s="76"/>
      <c r="F103" s="78"/>
      <c r="G103" s="79"/>
      <c r="H103" s="77"/>
      <c r="K103" s="74"/>
      <c r="L103" s="75"/>
      <c r="M103" s="402"/>
      <c r="N103" s="402"/>
      <c r="O103" s="402"/>
      <c r="P103" s="402"/>
      <c r="Q103" s="79"/>
      <c r="R103" s="77"/>
      <c r="T103" s="74"/>
      <c r="U103" s="75"/>
      <c r="V103" s="76"/>
      <c r="W103" s="78"/>
      <c r="X103" s="76"/>
      <c r="Y103" s="78"/>
      <c r="Z103" s="79"/>
      <c r="AA103" s="77"/>
      <c r="AC103" s="74"/>
      <c r="AD103" s="75"/>
      <c r="AE103" s="75"/>
      <c r="AF103" s="355"/>
      <c r="AG103" s="75"/>
      <c r="AH103" s="75"/>
      <c r="AI103" s="75"/>
      <c r="AJ103" s="355"/>
      <c r="AK103" s="355"/>
      <c r="AL103" s="355"/>
      <c r="AM103" s="402"/>
      <c r="AN103" s="402"/>
      <c r="AO103" s="402"/>
      <c r="AP103" s="79"/>
      <c r="AQ103" s="77"/>
      <c r="AS103" s="74"/>
      <c r="AT103" s="75"/>
      <c r="AU103" s="401"/>
      <c r="AV103" s="402"/>
      <c r="AW103" s="402"/>
      <c r="AX103" s="132"/>
      <c r="AY103" s="125"/>
      <c r="AZ103" s="402"/>
      <c r="BA103" s="402"/>
      <c r="BB103" s="402"/>
      <c r="BC103" s="132"/>
      <c r="BD103" s="125"/>
      <c r="BE103" s="77"/>
      <c r="BG103" s="74"/>
      <c r="BH103" s="75"/>
      <c r="BI103" s="76"/>
      <c r="BJ103" s="76"/>
      <c r="BK103" s="119"/>
      <c r="BL103" s="132"/>
      <c r="BM103" s="125"/>
      <c r="BN103" s="77"/>
      <c r="BP103" s="74"/>
      <c r="BQ103" s="75"/>
      <c r="BR103" s="442"/>
      <c r="BS103" s="132"/>
      <c r="BT103" s="125"/>
      <c r="BU103" s="77"/>
      <c r="BW103" s="155"/>
      <c r="BX103" s="156"/>
      <c r="BZ103" s="74"/>
      <c r="CA103" s="75"/>
      <c r="CB103" s="76"/>
      <c r="CC103" s="402"/>
      <c r="CD103" s="402"/>
      <c r="CE103" s="78"/>
      <c r="CF103" s="76"/>
      <c r="CG103" s="78"/>
      <c r="CH103" s="79"/>
      <c r="CI103" s="77"/>
      <c r="CK103" s="74"/>
      <c r="CL103" s="75"/>
      <c r="CM103" s="402"/>
      <c r="CN103" s="435"/>
      <c r="CO103" s="76"/>
      <c r="CP103" s="78"/>
      <c r="CQ103" s="79"/>
      <c r="CR103" s="77"/>
      <c r="CT103" s="74"/>
      <c r="CU103" s="75"/>
      <c r="CV103" s="402"/>
      <c r="CW103" s="435"/>
      <c r="CX103" s="343"/>
      <c r="CY103" s="79"/>
      <c r="CZ103" s="76"/>
      <c r="DA103" s="76"/>
      <c r="DB103" s="343"/>
      <c r="DC103" s="79"/>
      <c r="DD103" s="77"/>
    </row>
    <row r="104" spans="1:108">
      <c r="A104" s="66"/>
      <c r="B104" s="82"/>
      <c r="C104" s="84"/>
      <c r="D104" s="84"/>
      <c r="E104" s="83"/>
      <c r="F104" s="84"/>
      <c r="G104" s="85"/>
      <c r="H104" s="69"/>
      <c r="K104" s="66"/>
      <c r="L104" s="82"/>
      <c r="M104" s="405"/>
      <c r="N104" s="405"/>
      <c r="O104" s="405"/>
      <c r="P104" s="405"/>
      <c r="Q104" s="85"/>
      <c r="R104" s="69"/>
      <c r="T104" s="66"/>
      <c r="U104" s="82"/>
      <c r="V104" s="83"/>
      <c r="W104" s="84"/>
      <c r="X104" s="83"/>
      <c r="Y104" s="84"/>
      <c r="Z104" s="85"/>
      <c r="AA104" s="69"/>
      <c r="AC104" s="66"/>
      <c r="AD104" s="82"/>
      <c r="AE104" s="82"/>
      <c r="AF104" s="356"/>
      <c r="AG104" s="82"/>
      <c r="AH104" s="82"/>
      <c r="AI104" s="82"/>
      <c r="AJ104" s="356"/>
      <c r="AK104" s="356"/>
      <c r="AL104" s="356"/>
      <c r="AM104" s="405"/>
      <c r="AN104" s="405"/>
      <c r="AO104" s="405"/>
      <c r="AP104" s="85"/>
      <c r="AQ104" s="69"/>
      <c r="AS104" s="66"/>
      <c r="AT104" s="82"/>
      <c r="AU104" s="404"/>
      <c r="AV104" s="405"/>
      <c r="AW104" s="405"/>
      <c r="AX104" s="134"/>
      <c r="AY104" s="126"/>
      <c r="AZ104" s="405"/>
      <c r="BA104" s="405"/>
      <c r="BB104" s="405"/>
      <c r="BC104" s="134"/>
      <c r="BD104" s="126"/>
      <c r="BE104" s="69"/>
      <c r="BG104" s="66"/>
      <c r="BH104" s="82"/>
      <c r="BI104" s="83"/>
      <c r="BJ104" s="83"/>
      <c r="BK104" s="121"/>
      <c r="BL104" s="134"/>
      <c r="BM104" s="126"/>
      <c r="BN104" s="69"/>
      <c r="BP104" s="66"/>
      <c r="BQ104" s="82"/>
      <c r="BR104" s="444"/>
      <c r="BS104" s="134"/>
      <c r="BT104" s="126"/>
      <c r="BU104" s="69"/>
      <c r="BW104" s="155"/>
      <c r="BX104" s="156"/>
      <c r="BZ104" s="66"/>
      <c r="CA104" s="82"/>
      <c r="CB104" s="83"/>
      <c r="CC104" s="405"/>
      <c r="CD104" s="405"/>
      <c r="CE104" s="84"/>
      <c r="CF104" s="83"/>
      <c r="CG104" s="84"/>
      <c r="CH104" s="85"/>
      <c r="CI104" s="69"/>
      <c r="CK104" s="66"/>
      <c r="CL104" s="82"/>
      <c r="CM104" s="405"/>
      <c r="CN104" s="436"/>
      <c r="CO104" s="83"/>
      <c r="CP104" s="84"/>
      <c r="CQ104" s="85"/>
      <c r="CR104" s="69"/>
      <c r="CT104" s="66"/>
      <c r="CU104" s="82"/>
      <c r="CV104" s="405"/>
      <c r="CW104" s="436"/>
      <c r="CX104" s="344"/>
      <c r="CY104" s="85"/>
      <c r="CZ104" s="83"/>
      <c r="DA104" s="83"/>
      <c r="DB104" s="344"/>
      <c r="DC104" s="85"/>
      <c r="DD104" s="69"/>
    </row>
    <row r="105" spans="1:108" s="63" customFormat="1">
      <c r="A105" s="72"/>
      <c r="B105" s="60" t="s">
        <v>272</v>
      </c>
      <c r="C105" s="62">
        <f>SUM(C107:C127)</f>
        <v>4478.7244860000001</v>
      </c>
      <c r="D105" s="62">
        <f>SUM(D107:D127)</f>
        <v>144.47498341935483</v>
      </c>
      <c r="E105" s="62">
        <f>SUM(E107:E127)</f>
        <v>75</v>
      </c>
      <c r="F105" s="62">
        <f>SUM(F107:F127)</f>
        <v>-69.474983419354857</v>
      </c>
      <c r="G105" s="81">
        <f>E105/D105</f>
        <v>0.51912101475937944</v>
      </c>
      <c r="H105" s="73"/>
      <c r="K105" s="72"/>
      <c r="L105" s="60" t="s">
        <v>272</v>
      </c>
      <c r="M105" s="403">
        <f>SUM(M107:M127)</f>
        <v>36537.481337847326</v>
      </c>
      <c r="N105" s="403"/>
      <c r="O105" s="403">
        <f>SUM(O107:O127)</f>
        <v>24858.296349686672</v>
      </c>
      <c r="P105" s="403">
        <f>SUM(P107:P127)</f>
        <v>-11679.184988160652</v>
      </c>
      <c r="Q105" s="80">
        <f>O105/M105</f>
        <v>0.68035057260329601</v>
      </c>
      <c r="R105" s="73"/>
      <c r="T105" s="72"/>
      <c r="U105" s="60" t="s">
        <v>272</v>
      </c>
      <c r="V105" s="62">
        <f>SUM(V107:V127)</f>
        <v>582.00000000000011</v>
      </c>
      <c r="W105" s="62">
        <f>SUM(W107:W127)</f>
        <v>18.774193548387096</v>
      </c>
      <c r="X105" s="62">
        <f>SUM(X107:X127)</f>
        <v>18</v>
      </c>
      <c r="Y105" s="62">
        <f>SUM(Y107:Y127)</f>
        <v>-0.7741935483870962</v>
      </c>
      <c r="Z105" s="81">
        <f>X105/W105</f>
        <v>0.95876288659793818</v>
      </c>
      <c r="AA105" s="73"/>
      <c r="AC105" s="72"/>
      <c r="AD105" s="60" t="s">
        <v>272</v>
      </c>
      <c r="AE105" s="197">
        <f>SUM(AE107:AE127)</f>
        <v>355.38475821150462</v>
      </c>
      <c r="AF105" s="197">
        <f>SUM(AF107:AF127)</f>
        <v>337</v>
      </c>
      <c r="AG105" s="197">
        <f>SUM(AG107:AG127)</f>
        <v>-18.384758211504664</v>
      </c>
      <c r="AH105" s="80">
        <f>AF105/AE105</f>
        <v>0.9482680171653195</v>
      </c>
      <c r="AI105" s="197">
        <f t="shared" ref="AI105:AO105" si="332">SUM(AI107:AI127)</f>
        <v>14</v>
      </c>
      <c r="AJ105" s="197">
        <f t="shared" si="332"/>
        <v>26</v>
      </c>
      <c r="AK105" s="197">
        <f t="shared" si="332"/>
        <v>42</v>
      </c>
      <c r="AL105" s="197">
        <f t="shared" si="332"/>
        <v>14</v>
      </c>
      <c r="AM105" s="403">
        <f t="shared" si="332"/>
        <v>9420.4298215141916</v>
      </c>
      <c r="AN105" s="403">
        <f t="shared" si="332"/>
        <v>7532.0199999999977</v>
      </c>
      <c r="AO105" s="403">
        <f t="shared" si="332"/>
        <v>-1888.4098215141942</v>
      </c>
      <c r="AP105" s="80">
        <f>AN105/AM105</f>
        <v>0.7995410127464162</v>
      </c>
      <c r="AQ105" s="73"/>
      <c r="AS105" s="72"/>
      <c r="AT105" s="60" t="s">
        <v>272</v>
      </c>
      <c r="AU105" s="403">
        <f>SUM(AU107:AU127)</f>
        <v>941252.46803850448</v>
      </c>
      <c r="AV105" s="403">
        <f>SUM(AV107:AV127)</f>
        <v>688376.33999999973</v>
      </c>
      <c r="AW105" s="403">
        <f>SUM(AW107:AW127)</f>
        <v>-252876.12803850471</v>
      </c>
      <c r="AX105" s="131" t="e">
        <f>(AU105-AT105)/ABS(AT105)</f>
        <v>#VALUE!</v>
      </c>
      <c r="AY105" s="65">
        <f>BA105/AU105</f>
        <v>0.73134080746106456</v>
      </c>
      <c r="AZ105" s="403">
        <f>SUM(AZ107:AZ127)</f>
        <v>652385.45999999985</v>
      </c>
      <c r="BA105" s="403">
        <f>SUM(BA107:BA127)</f>
        <v>688376.33999999973</v>
      </c>
      <c r="BB105" s="403">
        <f>SUM(BB107:BB127)</f>
        <v>35990.880000000107</v>
      </c>
      <c r="BC105" s="131">
        <f t="shared" ref="BC105" si="333">(BA105-AZ105)/ABS(AZ105)</f>
        <v>5.5168121006252804E-2</v>
      </c>
      <c r="BD105" s="115">
        <f>BC105</f>
        <v>5.5168121006252804E-2</v>
      </c>
      <c r="BE105" s="73"/>
      <c r="BG105" s="72"/>
      <c r="BH105" s="60" t="s">
        <v>272</v>
      </c>
      <c r="BI105" s="234">
        <f>SUM(BI107:BI127)</f>
        <v>24125</v>
      </c>
      <c r="BJ105" s="234">
        <f>SUM(BJ107:BJ127)</f>
        <v>24098</v>
      </c>
      <c r="BK105" s="120">
        <f>SUM(BK107:BK127)</f>
        <v>-27</v>
      </c>
      <c r="BL105" s="131">
        <f t="shared" ref="BL105" si="334">(BJ105-BI105)/ABS(BI105)</f>
        <v>-1.1191709844559587E-3</v>
      </c>
      <c r="BM105" s="115">
        <f>BL105</f>
        <v>-1.1191709844559587E-3</v>
      </c>
      <c r="BN105" s="73"/>
      <c r="BP105" s="72"/>
      <c r="BQ105" s="60" t="s">
        <v>272</v>
      </c>
      <c r="BR105" s="443">
        <f>SUM(BR107:BR127)</f>
        <v>36846.179999999986</v>
      </c>
      <c r="BS105" s="131" t="e">
        <f>(#REF!-BR105)/ABS(BR105)</f>
        <v>#REF!</v>
      </c>
      <c r="BT105" s="114">
        <f t="shared" ref="BT105" si="335">IFERROR(BR105/AV105,0)</f>
        <v>5.3526215035223319E-2</v>
      </c>
      <c r="BU105" s="73"/>
      <c r="BW105" s="155">
        <f>IFERROR(O105*1.95,0)</f>
        <v>48473.677881889009</v>
      </c>
      <c r="BX105" s="156">
        <f>BW105/BA105</f>
        <v>7.0417408422098052E-2</v>
      </c>
      <c r="BZ105" s="72"/>
      <c r="CA105" s="60" t="s">
        <v>272</v>
      </c>
      <c r="CB105" s="197">
        <f t="shared" ref="CB105:CG105" si="336">SUM(CB107:CB127)</f>
        <v>370.78037570453188</v>
      </c>
      <c r="CC105" s="403">
        <f t="shared" si="336"/>
        <v>941252.46803850448</v>
      </c>
      <c r="CD105" s="403">
        <f t="shared" si="336"/>
        <v>6588.7672762695311</v>
      </c>
      <c r="CE105" s="197">
        <f t="shared" si="336"/>
        <v>370.78037570453188</v>
      </c>
      <c r="CF105" s="234">
        <f t="shared" si="336"/>
        <v>86</v>
      </c>
      <c r="CG105" s="197">
        <f t="shared" si="336"/>
        <v>-284.78037570453193</v>
      </c>
      <c r="CH105" s="80">
        <f>CF105/CB105</f>
        <v>0.23194323549780271</v>
      </c>
      <c r="CI105" s="73"/>
      <c r="CK105" s="72"/>
      <c r="CL105" s="60" t="s">
        <v>272</v>
      </c>
      <c r="CM105" s="403">
        <f>SUM(CM107:CM127)</f>
        <v>753.08999999999992</v>
      </c>
      <c r="CN105" s="403">
        <f>SUM(CN107:CN127)</f>
        <v>237315.05</v>
      </c>
      <c r="CO105" s="234">
        <f>SUM(CO107:CO127)</f>
        <v>687</v>
      </c>
      <c r="CP105" s="279">
        <f>CM105/CN105</f>
        <v>3.1733764883432381E-3</v>
      </c>
      <c r="CQ105" s="280">
        <f>CP105</f>
        <v>3.1733764883432381E-3</v>
      </c>
      <c r="CR105" s="73"/>
      <c r="CT105" s="72"/>
      <c r="CU105" s="60" t="s">
        <v>272</v>
      </c>
      <c r="CV105" s="403">
        <f>SUM(CV107:CV127)</f>
        <v>118144.61</v>
      </c>
      <c r="CW105" s="403">
        <f>SUM(CW107:CW127)</f>
        <v>108639.22000000003</v>
      </c>
      <c r="CX105" s="341">
        <f>IFERROR((CV105-CW105)/ABS(CW105),0)</f>
        <v>8.7495013311030476E-2</v>
      </c>
      <c r="CY105" s="338">
        <f>IFERROR(CX105,0)</f>
        <v>8.7495013311030476E-2</v>
      </c>
      <c r="CZ105" s="347">
        <f>SUM(CZ107:CZ127)</f>
        <v>162</v>
      </c>
      <c r="DA105" s="197">
        <f>SUM(DA107:DA127)</f>
        <v>150</v>
      </c>
      <c r="DB105" s="349">
        <f>IFERROR((CZ105-DA105)/ABS(DA105),0)</f>
        <v>0.08</v>
      </c>
      <c r="DC105" s="338">
        <f>IFERROR(DB105,0)</f>
        <v>0.08</v>
      </c>
      <c r="DD105" s="73"/>
    </row>
    <row r="106" spans="1:108" ht="13.15" customHeight="1" outlineLevel="1">
      <c r="A106" s="70"/>
      <c r="B106" s="55"/>
      <c r="C106" s="59"/>
      <c r="D106" s="59"/>
      <c r="E106" s="56"/>
      <c r="F106" s="59"/>
      <c r="G106" s="64"/>
      <c r="H106" s="71"/>
      <c r="K106" s="70"/>
      <c r="L106" s="55"/>
      <c r="M106" s="398"/>
      <c r="N106" s="398"/>
      <c r="O106" s="398"/>
      <c r="P106" s="398"/>
      <c r="Q106" s="64"/>
      <c r="R106" s="71"/>
      <c r="T106" s="70"/>
      <c r="U106" s="55"/>
      <c r="V106" s="56"/>
      <c r="W106" s="59"/>
      <c r="X106" s="56"/>
      <c r="Y106" s="59"/>
      <c r="Z106" s="64"/>
      <c r="AA106" s="71"/>
      <c r="AC106" s="70"/>
      <c r="AD106" s="55"/>
      <c r="AE106" s="55"/>
      <c r="AF106" s="354"/>
      <c r="AG106" s="55"/>
      <c r="AH106" s="55"/>
      <c r="AI106" s="55"/>
      <c r="AJ106" s="354"/>
      <c r="AK106" s="354"/>
      <c r="AL106" s="354"/>
      <c r="AM106" s="398"/>
      <c r="AN106" s="398"/>
      <c r="AO106" s="398"/>
      <c r="AP106" s="64"/>
      <c r="AQ106" s="71"/>
      <c r="AS106" s="70"/>
      <c r="AT106" s="55"/>
      <c r="AU106" s="397"/>
      <c r="AV106" s="398"/>
      <c r="AW106" s="398"/>
      <c r="AX106" s="133"/>
      <c r="AY106" s="124"/>
      <c r="AZ106" s="398"/>
      <c r="BA106" s="398"/>
      <c r="BB106" s="398"/>
      <c r="BC106" s="133"/>
      <c r="BD106" s="124"/>
      <c r="BE106" s="71"/>
      <c r="BG106" s="70"/>
      <c r="BH106" s="55"/>
      <c r="BI106" s="56"/>
      <c r="BJ106" s="56"/>
      <c r="BK106" s="118"/>
      <c r="BL106" s="133"/>
      <c r="BM106" s="124"/>
      <c r="BN106" s="71"/>
      <c r="BP106" s="70"/>
      <c r="BQ106" s="55"/>
      <c r="BR106" s="58"/>
      <c r="BS106" s="133"/>
      <c r="BT106" s="124"/>
      <c r="BU106" s="71"/>
      <c r="BW106" s="155"/>
      <c r="BX106" s="156"/>
      <c r="BZ106" s="70"/>
      <c r="CA106" s="55"/>
      <c r="CB106" s="56"/>
      <c r="CC106" s="398"/>
      <c r="CD106" s="398"/>
      <c r="CE106" s="59"/>
      <c r="CF106" s="56"/>
      <c r="CG106" s="59"/>
      <c r="CH106" s="64"/>
      <c r="CI106" s="71"/>
      <c r="CK106" s="70"/>
      <c r="CL106" s="55"/>
      <c r="CM106" s="398"/>
      <c r="CN106" s="400"/>
      <c r="CO106" s="56"/>
      <c r="CP106" s="59"/>
      <c r="CQ106" s="64"/>
      <c r="CR106" s="71"/>
      <c r="CT106" s="70"/>
      <c r="CU106" s="55"/>
      <c r="CV106" s="398"/>
      <c r="CW106" s="400"/>
      <c r="CX106" s="340"/>
      <c r="CY106" s="64"/>
      <c r="CZ106" s="56"/>
      <c r="DA106" s="56"/>
      <c r="DB106" s="340"/>
      <c r="DC106" s="64"/>
      <c r="DD106" s="71"/>
    </row>
    <row r="107" spans="1:108" ht="13.15" customHeight="1" outlineLevel="1">
      <c r="A107" s="70"/>
      <c r="B107" s="351" t="s">
        <v>56</v>
      </c>
      <c r="C107" s="59">
        <f>IFERROR(VLOOKUP($B107,'BDGT McAfee'!$AZ$6:$BD$190,4,0),0)</f>
        <v>205.66236600000002</v>
      </c>
      <c r="D107" s="59">
        <f t="shared" ref="D107:D127" si="337">IFERROR(C107/31,0)</f>
        <v>6.634269870967743</v>
      </c>
      <c r="E107" s="56">
        <f>IFERROR(VLOOKUP($B107,'Trans Nomenclatura'!$A$4:$W$180,19,0),0)</f>
        <v>4</v>
      </c>
      <c r="F107" s="59">
        <f t="shared" ref="F107:F127" si="338">E107-D107</f>
        <v>-2.634269870967743</v>
      </c>
      <c r="G107" s="65">
        <f t="shared" ref="G107:G127" si="339">IFERROR(E107/D107,0)</f>
        <v>0.60292994976047287</v>
      </c>
      <c r="H107" s="71"/>
      <c r="K107" s="70"/>
      <c r="L107" s="351" t="s">
        <v>56</v>
      </c>
      <c r="M107" s="400">
        <f>IFERROR(VLOOKUP($B107,'BDGT Polizze MTD'!$A$3:$AG$175,Interprete_Date!$B$8,0),0)</f>
        <v>1417.0671344149428</v>
      </c>
      <c r="N107" s="400"/>
      <c r="O107" s="400">
        <f>IFERROR(VLOOKUP($B107,'Trans Nomenclatura'!$A$4:$W$180,11,0),0)</f>
        <v>1579.9168971306469</v>
      </c>
      <c r="P107" s="400">
        <f t="shared" ref="P107:P126" si="340">IFERROR(O107-M107,-M107)</f>
        <v>162.84976271570417</v>
      </c>
      <c r="Q107" s="65">
        <f t="shared" ref="Q107:Q126" si="341">IFERROR(O107/M107,0)</f>
        <v>1.1149202876566178</v>
      </c>
      <c r="R107" s="71"/>
      <c r="T107" s="70"/>
      <c r="U107" s="351" t="s">
        <v>56</v>
      </c>
      <c r="V107" s="59">
        <f>IFERROR(VLOOKUP($B107,'BDGT Office'!$C$3:$F$180,3,0),0)</f>
        <v>18</v>
      </c>
      <c r="W107" s="112">
        <f t="shared" ref="W107:W127" si="342">IFERROR(V107/31,0)</f>
        <v>0.58064516129032262</v>
      </c>
      <c r="X107" s="56">
        <f>IFERROR(VLOOKUP($B107,'Trans Nomenclatura'!$A$4:$W$180,18,0),0)</f>
        <v>2</v>
      </c>
      <c r="Y107" s="59">
        <f t="shared" ref="Y107:Y126" si="343">X107-W107</f>
        <v>1.4193548387096775</v>
      </c>
      <c r="Z107" s="65">
        <f t="shared" ref="Z107:Z126" si="344">IFERROR(X107/W107,0)</f>
        <v>3.4444444444444442</v>
      </c>
      <c r="AA107" s="71"/>
      <c r="AC107" s="70"/>
      <c r="AD107" s="351" t="s">
        <v>56</v>
      </c>
      <c r="AE107" s="59">
        <f>($AM107*Kerb_BRIEFING!$Z$5)/17.23</f>
        <v>13.030948295527375</v>
      </c>
      <c r="AF107" s="56">
        <f>IFERROR(VLOOKUP($AD107,'Trans Nomenclatura'!$A$1:$Y$200,17,0),0)</f>
        <v>16</v>
      </c>
      <c r="AG107" s="190">
        <f t="shared" ref="AG107:AG126" si="345">AF107-AE107</f>
        <v>2.9690517044726246</v>
      </c>
      <c r="AH107" s="65">
        <f t="shared" ref="AH107:AH126" si="346">IFERROR(AF107/AE107,0)</f>
        <v>1.2278461733664998</v>
      </c>
      <c r="AI107" s="59">
        <f>IFERROR(_xlfn.NUMBERVALUE(VLOOKUP($AD107,'Trans Nomenclatura'!$A$1:$Y$200,14,0)),0)</f>
        <v>4</v>
      </c>
      <c r="AJ107" s="59">
        <f>IFERROR(_xlfn.NUMBERVALUE(VLOOKUP($AD107,'Trans Nomenclatura'!$A$1:$Y$200,16,0)),0)</f>
        <v>5</v>
      </c>
      <c r="AK107" s="59">
        <f>IFERROR(_xlfn.NUMBERVALUE(VLOOKUP($AD107,'Trans Nomenclatura'!$A$1:$Y$200,15,0)),0)</f>
        <v>5</v>
      </c>
      <c r="AL107" s="59">
        <f>IFERROR(_xlfn.NUMBERVALUE(VLOOKUP($AD107,'Trans Nomenclatura'!$A$1:$Y$200,20,0)),0)</f>
        <v>2</v>
      </c>
      <c r="AM107" s="400">
        <f>IFERROR(VLOOKUP($B107,'BDGT MW Services MTD'!$A$3:$AF$174,Interprete_Date!$B$8,0),0)</f>
        <v>345.4203678952872</v>
      </c>
      <c r="AN107" s="400">
        <f>IFERROR(VLOOKUP($B107,'Trans Nomenclatura'!$A$4:$W$180,13,0),0)</f>
        <v>515.8399999999998</v>
      </c>
      <c r="AO107" s="400">
        <f t="shared" ref="AO107:AO126" si="347">AN107-AM107</f>
        <v>170.4196321047126</v>
      </c>
      <c r="AP107" s="65">
        <f t="shared" ref="AP107:AP126" si="348">IFERROR(AN107/AM107,0)</f>
        <v>1.4933687991333928</v>
      </c>
      <c r="AQ107" s="71"/>
      <c r="AS107" s="70"/>
      <c r="AT107" s="351" t="s">
        <v>56</v>
      </c>
      <c r="AU107" s="399">
        <f>IFERROR(VLOOKUP($B107,'FCST Sales'!$A$3:$AF$180,Interprete_Date!$B$8,0),0)</f>
        <v>32550.828144802283</v>
      </c>
      <c r="AV107" s="400">
        <f>IFERROR(VLOOKUP($B107,'Trans Nomenclatura'!$A$4:$Y$200,3,0),0)</f>
        <v>30996.85999999999</v>
      </c>
      <c r="AW107" s="400">
        <f t="shared" ref="AW107:AW126" si="349">AV107-AU107</f>
        <v>-1553.968144802293</v>
      </c>
      <c r="AX107" s="131" t="e">
        <f t="shared" ref="AX107:AX126" si="350">(AU107-AT107)/ABS(AT107)</f>
        <v>#VALUE!</v>
      </c>
      <c r="AY107" s="65">
        <f t="shared" ref="AY107:AY126" si="351">IFERROR((BA107/AU107),0)</f>
        <v>0.95226025777625478</v>
      </c>
      <c r="AZ107" s="400">
        <f>IFERROR(VLOOKUP($B107,'Trans Nomenclatura'!$A$4:$Y$200,4,0),0)</f>
        <v>30486.97999999997</v>
      </c>
      <c r="BA107" s="400">
        <f>IFERROR(VLOOKUP($B107,'Trans Nomenclatura'!$A$4:$Y$200,3,0),0)</f>
        <v>30996.85999999999</v>
      </c>
      <c r="BB107" s="400">
        <f t="shared" ref="BB107:BB126" si="352">BA107-AZ107</f>
        <v>509.88000000001921</v>
      </c>
      <c r="BC107" s="131">
        <f t="shared" ref="BC107:BC126" si="353">(BA107-AZ107)/ABS(AZ107)</f>
        <v>1.672451649851903E-2</v>
      </c>
      <c r="BD107" s="114">
        <f t="shared" ref="BD107:BD126" si="354">IFERROR(BC107,0)</f>
        <v>1.672451649851903E-2</v>
      </c>
      <c r="BE107" s="71"/>
      <c r="BG107" s="70"/>
      <c r="BH107" s="351" t="s">
        <v>56</v>
      </c>
      <c r="BI107" s="261">
        <f>IFERROR(VLOOKUP($B107,'Trans Nomenclatura'!$A$4:$Y$200,7,0),0)</f>
        <v>1398</v>
      </c>
      <c r="BJ107" s="261">
        <f>IFERROR(VLOOKUP($B107,'Trans Nomenclatura'!$A$4:$Y$200,6,0),0)</f>
        <v>1254</v>
      </c>
      <c r="BK107" s="116">
        <f t="shared" ref="BK107:BK126" si="355">BJ107-BI107</f>
        <v>-144</v>
      </c>
      <c r="BL107" s="131">
        <f t="shared" ref="BL107:BL126" si="356">(BJ107-BI107)/ABS(BI107)</f>
        <v>-0.10300429184549356</v>
      </c>
      <c r="BM107" s="114">
        <f t="shared" ref="BM107:BM126" si="357">IFERROR(BL107,0)</f>
        <v>-0.10300429184549356</v>
      </c>
      <c r="BN107" s="71"/>
      <c r="BP107" s="70"/>
      <c r="BQ107" s="351" t="s">
        <v>56</v>
      </c>
      <c r="BR107" s="58">
        <f>IFERROR(VLOOKUP($B107,'Trans Nomenclatura'!$A$4:$Y$200,25,0),0)</f>
        <v>1812.910000000001</v>
      </c>
      <c r="BS107" s="131" t="e">
        <f>(#REF!-BR107)/ABS(BR107)</f>
        <v>#REF!</v>
      </c>
      <c r="BT107" s="114">
        <f t="shared" ref="BT107:BT127" si="358">IFERROR(BR107/AV107,0)</f>
        <v>5.8486891898082628E-2</v>
      </c>
      <c r="BU107" s="71"/>
      <c r="BW107" s="155">
        <f t="shared" ref="BW107:BW127" si="359">IFERROR(O107*1.95,0)</f>
        <v>3080.8379494047613</v>
      </c>
      <c r="BX107" s="156">
        <f t="shared" ref="BX107:BX127" si="360">BW107/BA107</f>
        <v>9.9391936776975554E-2</v>
      </c>
      <c r="BZ107" s="70"/>
      <c r="CA107" s="351" t="s">
        <v>56</v>
      </c>
      <c r="CB107" s="190">
        <f t="shared" ref="CB107:CB126" si="361">CE107</f>
        <v>12.822498425076871</v>
      </c>
      <c r="CC107" s="400">
        <f>IFERROR(VLOOKUP(CA107,'FCST Sales'!$A$3:$AG$180,Interprete_Date!$B$8,0),0)</f>
        <v>32550.828144802283</v>
      </c>
      <c r="CD107" s="400">
        <f t="shared" ref="CD107:CD126" si="362">IFERROR(CC107*$CD$3,0)</f>
        <v>227.85579701361598</v>
      </c>
      <c r="CE107" s="190">
        <f t="shared" ref="CE107:CE126" si="363">IFERROR(CD107/$CE$3,0)</f>
        <v>12.822498425076871</v>
      </c>
      <c r="CF107" s="190">
        <f>IFERROR(VLOOKUP($B107,U300_ACT!$B$2:$C$180,2,0),0)</f>
        <v>12</v>
      </c>
      <c r="CG107" s="190">
        <f t="shared" ref="CG107:CG126" si="364">IFERROR(CF107-CB107,0)</f>
        <v>-0.82249842507687099</v>
      </c>
      <c r="CH107" s="65">
        <f t="shared" ref="CH107:CH126" si="365">IFERROR(CF107/CB107,0)</f>
        <v>0.93585505743028075</v>
      </c>
      <c r="CI107" s="71"/>
      <c r="CK107" s="70"/>
      <c r="CL107" s="351" t="s">
        <v>56</v>
      </c>
      <c r="CM107" s="400">
        <f>IFERROR(VLOOKUP($CL107,TRASFDATI_ACT!$B$2:$E$200,2,0),0)</f>
        <v>16.39</v>
      </c>
      <c r="CN107" s="400">
        <f>IFERROR(VLOOKUP($B107,Smartphone_Sales!$B$2:$D$200,2,0),0)</f>
        <v>13478.66</v>
      </c>
      <c r="CO107" s="190">
        <f>IFERROR(VLOOKUP($B107,Smartphone_Sales!$B$2:$D$200,3,0),0)</f>
        <v>33</v>
      </c>
      <c r="CP107" s="278">
        <f t="shared" ref="CP107:CP126" si="366">IFERROR(CM107/CN107,0)</f>
        <v>1.215996248885275E-3</v>
      </c>
      <c r="CQ107" s="65">
        <f t="shared" ref="CQ107:CQ126" si="367">CP107</f>
        <v>1.215996248885275E-3</v>
      </c>
      <c r="CR107" s="71"/>
      <c r="CT107" s="70"/>
      <c r="CU107" s="351" t="s">
        <v>56</v>
      </c>
      <c r="CV107" s="400">
        <f>IFERROR(VLOOKUP($CU107,iphone_ACT!$B$2:$F$180,2,0),0)</f>
        <v>5633.17</v>
      </c>
      <c r="CW107" s="400">
        <f>IFERROR(VLOOKUP($CU107,iphone_ACT!$B$2:$F$180,3,0),0)</f>
        <v>4437.7</v>
      </c>
      <c r="CX107" s="342">
        <f t="shared" ref="CX107:CX126" si="368">IFERROR((CV107-CW107)/ABS(CW107),0)</f>
        <v>0.26938954864006137</v>
      </c>
      <c r="CY107" s="114">
        <f t="shared" ref="CY107:CY126" si="369">IFERROR(CX107,0)</f>
        <v>0.26938954864006137</v>
      </c>
      <c r="CZ107" s="190">
        <f>IFERROR(VLOOKUP($CU107,iphone_ACT!$B$2:$F$180,4,0),0)</f>
        <v>8</v>
      </c>
      <c r="DA107" s="190">
        <f>IFERROR(VLOOKUP($CU107,iphone_ACT!$B$2:$F$180,5,0),0)</f>
        <v>6</v>
      </c>
      <c r="DB107" s="342">
        <f t="shared" ref="DB107:DB126" si="370">IFERROR((CZ107-DA107)/ABS(DA107),0)</f>
        <v>0.33333333333333331</v>
      </c>
      <c r="DC107" s="114">
        <f t="shared" ref="DC107:DC126" si="371">IFERROR(DB107,0)</f>
        <v>0.33333333333333331</v>
      </c>
      <c r="DD107" s="71"/>
    </row>
    <row r="108" spans="1:108" ht="13.15" customHeight="1" outlineLevel="1">
      <c r="A108" s="70"/>
      <c r="B108" s="351" t="s">
        <v>57</v>
      </c>
      <c r="C108" s="59">
        <f>IFERROR(VLOOKUP($B108,'BDGT McAfee'!$AZ$6:$BD$190,4,0),0)</f>
        <v>193.68367200000003</v>
      </c>
      <c r="D108" s="59">
        <f t="shared" si="337"/>
        <v>6.2478603870967753</v>
      </c>
      <c r="E108" s="56">
        <f>IFERROR(VLOOKUP($B108,'Trans Nomenclatura'!$A$4:$W$180,19,0),0)</f>
        <v>2</v>
      </c>
      <c r="F108" s="59">
        <f t="shared" si="338"/>
        <v>-4.2478603870967753</v>
      </c>
      <c r="G108" s="65">
        <f t="shared" si="339"/>
        <v>0.32010958569600018</v>
      </c>
      <c r="H108" s="71"/>
      <c r="K108" s="70"/>
      <c r="L108" s="351" t="s">
        <v>57</v>
      </c>
      <c r="M108" s="400">
        <f>IFERROR(VLOOKUP($B108,'BDGT Polizze MTD'!$A$3:$AG$175,Interprete_Date!$B$8,0),0)</f>
        <v>1239.8972713564542</v>
      </c>
      <c r="N108" s="400"/>
      <c r="O108" s="400">
        <f>IFERROR(VLOOKUP($B108,'Trans Nomenclatura'!$A$4:$W$180,11,0),0)</f>
        <v>721.66764536082462</v>
      </c>
      <c r="P108" s="400">
        <f>IFERROR(O108-M108,-M108)</f>
        <v>-518.22962599562959</v>
      </c>
      <c r="Q108" s="65">
        <f>IFERROR(O108/M108,0)</f>
        <v>0.58203825593657155</v>
      </c>
      <c r="R108" s="71"/>
      <c r="T108" s="70"/>
      <c r="U108" s="351" t="s">
        <v>57</v>
      </c>
      <c r="V108" s="59">
        <f>IFERROR(VLOOKUP($B108,'BDGT Office'!$C$3:$F$180,3,0),0)</f>
        <v>13.2</v>
      </c>
      <c r="W108" s="112">
        <f t="shared" si="342"/>
        <v>0.4258064516129032</v>
      </c>
      <c r="X108" s="56">
        <f>IFERROR(VLOOKUP($B108,'Trans Nomenclatura'!$A$4:$W$180,18,0),0)</f>
        <v>0</v>
      </c>
      <c r="Y108" s="59">
        <f>X108-W108</f>
        <v>-0.4258064516129032</v>
      </c>
      <c r="Z108" s="65">
        <f>IFERROR(X108/W108,0)</f>
        <v>0</v>
      </c>
      <c r="AA108" s="71"/>
      <c r="AC108" s="70"/>
      <c r="AD108" s="351" t="s">
        <v>57</v>
      </c>
      <c r="AE108" s="59">
        <f>($AM108*Kerb_BRIEFING!$Z$5)/17.23</f>
        <v>12.352852581001784</v>
      </c>
      <c r="AF108" s="56">
        <f>IFERROR(VLOOKUP($AD108,'Trans Nomenclatura'!$A$1:$Y$200,17,0),0)</f>
        <v>10</v>
      </c>
      <c r="AG108" s="190">
        <f>AF108-AE108</f>
        <v>-2.352852581001784</v>
      </c>
      <c r="AH108" s="65">
        <f>IFERROR(AF108/AE108,0)</f>
        <v>0.80952961548165958</v>
      </c>
      <c r="AI108" s="59">
        <f>IFERROR(_xlfn.NUMBERVALUE(VLOOKUP($AD108,'Trans Nomenclatura'!$A$1:$Y$200,14,0)),0)</f>
        <v>0</v>
      </c>
      <c r="AJ108" s="59">
        <f>IFERROR(_xlfn.NUMBERVALUE(VLOOKUP($AD108,'Trans Nomenclatura'!$A$1:$Y$200,16,0)),0)</f>
        <v>0</v>
      </c>
      <c r="AK108" s="59">
        <f>IFERROR(_xlfn.NUMBERVALUE(VLOOKUP($AD108,'Trans Nomenclatura'!$A$1:$Y$200,15,0)),0)</f>
        <v>0</v>
      </c>
      <c r="AL108" s="59">
        <f>IFERROR(_xlfn.NUMBERVALUE(VLOOKUP($AD108,'Trans Nomenclatura'!$A$1:$Y$200,20,0)),0)</f>
        <v>0</v>
      </c>
      <c r="AM108" s="400">
        <f>IFERROR(VLOOKUP($B108,'BDGT MW Services MTD'!$A$3:$AF$174,Interprete_Date!$B$8,0),0)</f>
        <v>327.44561533947802</v>
      </c>
      <c r="AN108" s="400">
        <f>IFERROR(VLOOKUP($B108,'Trans Nomenclatura'!$A$4:$W$180,13,0),0)</f>
        <v>150.87000000000009</v>
      </c>
      <c r="AO108" s="400">
        <f>AN108-AM108</f>
        <v>-176.57561533947793</v>
      </c>
      <c r="AP108" s="65">
        <f>IFERROR(AN108/AM108,0)</f>
        <v>0.4607482675973113</v>
      </c>
      <c r="AQ108" s="71"/>
      <c r="AS108" s="70"/>
      <c r="AT108" s="351" t="s">
        <v>57</v>
      </c>
      <c r="AU108" s="399">
        <f>IFERROR(VLOOKUP($B108,'FCST Sales'!$A$3:$AF$180,Interprete_Date!$B$8,0),0)</f>
        <v>31190.401606297099</v>
      </c>
      <c r="AV108" s="400">
        <f>IFERROR(VLOOKUP($B108,'Trans Nomenclatura'!$A$4:$Y$200,3,0),0)</f>
        <v>17881.57</v>
      </c>
      <c r="AW108" s="400">
        <f>AV108-AU108</f>
        <v>-13308.831606297099</v>
      </c>
      <c r="AX108" s="131" t="e">
        <f>(AU108-AT108)/ABS(AT108)</f>
        <v>#VALUE!</v>
      </c>
      <c r="AY108" s="65">
        <f>IFERROR((BA108/AU108),0)</f>
        <v>0.57330361518621331</v>
      </c>
      <c r="AZ108" s="400">
        <f>IFERROR(VLOOKUP($B108,'Trans Nomenclatura'!$A$4:$Y$200,4,0),0)</f>
        <v>27747.449999999979</v>
      </c>
      <c r="BA108" s="400">
        <f>IFERROR(VLOOKUP($B108,'Trans Nomenclatura'!$A$4:$Y$200,3,0),0)</f>
        <v>17881.57</v>
      </c>
      <c r="BB108" s="400">
        <f>BA108-AZ108</f>
        <v>-9865.8799999999792</v>
      </c>
      <c r="BC108" s="131">
        <f>(BA108-AZ108)/ABS(AZ108)</f>
        <v>-0.35555988027728624</v>
      </c>
      <c r="BD108" s="114">
        <f>IFERROR(BC108,0)</f>
        <v>-0.35555988027728624</v>
      </c>
      <c r="BE108" s="71"/>
      <c r="BG108" s="70"/>
      <c r="BH108" s="351" t="s">
        <v>57</v>
      </c>
      <c r="BI108" s="261">
        <f>IFERROR(VLOOKUP($B108,'Trans Nomenclatura'!$A$4:$Y$200,7,0),0)</f>
        <v>1038</v>
      </c>
      <c r="BJ108" s="261">
        <f>IFERROR(VLOOKUP($B108,'Trans Nomenclatura'!$A$4:$Y$200,6,0),0)</f>
        <v>798</v>
      </c>
      <c r="BK108" s="116">
        <f>BJ108-BI108</f>
        <v>-240</v>
      </c>
      <c r="BL108" s="131">
        <f>(BJ108-BI108)/ABS(BI108)</f>
        <v>-0.23121387283236994</v>
      </c>
      <c r="BM108" s="114">
        <f>IFERROR(BL108,0)</f>
        <v>-0.23121387283236994</v>
      </c>
      <c r="BN108" s="71"/>
      <c r="BP108" s="70"/>
      <c r="BQ108" s="351" t="s">
        <v>57</v>
      </c>
      <c r="BR108" s="58">
        <f>IFERROR(VLOOKUP($B108,'Trans Nomenclatura'!$A$4:$Y$200,25,0),0)</f>
        <v>1412.07</v>
      </c>
      <c r="BS108" s="131" t="e">
        <f>(#REF!-BR108)/ABS(BR108)</f>
        <v>#REF!</v>
      </c>
      <c r="BT108" s="114">
        <f t="shared" si="358"/>
        <v>7.8967898232649589E-2</v>
      </c>
      <c r="BU108" s="71"/>
      <c r="BW108" s="155">
        <f t="shared" si="359"/>
        <v>1407.2519084536079</v>
      </c>
      <c r="BX108" s="156">
        <f t="shared" si="360"/>
        <v>7.8698453684637751E-2</v>
      </c>
      <c r="BZ108" s="70"/>
      <c r="CA108" s="351" t="s">
        <v>57</v>
      </c>
      <c r="CB108" s="190">
        <f>CE108</f>
        <v>12.286596018237463</v>
      </c>
      <c r="CC108" s="400">
        <f>IFERROR(VLOOKUP(CA108,'FCST Sales'!$A$3:$AG$180,Interprete_Date!$B$8,0),0)</f>
        <v>31190.401606297099</v>
      </c>
      <c r="CD108" s="400">
        <f>IFERROR(CC108*$CD$3,0)</f>
        <v>218.33281124407969</v>
      </c>
      <c r="CE108" s="190">
        <f>IFERROR(CD108/$CE$3,0)</f>
        <v>12.286596018237463</v>
      </c>
      <c r="CF108" s="190">
        <f>IFERROR(VLOOKUP($B108,U300_ACT!$B$2:$C$180,2,0),0)</f>
        <v>3</v>
      </c>
      <c r="CG108" s="190">
        <f>IFERROR(CF108-CB108,0)</f>
        <v>-9.2865960182374625</v>
      </c>
      <c r="CH108" s="65">
        <f>IFERROR(CF108/CB108,0)</f>
        <v>0.24416852279890913</v>
      </c>
      <c r="CI108" s="71"/>
      <c r="CK108" s="70"/>
      <c r="CL108" s="351" t="s">
        <v>57</v>
      </c>
      <c r="CM108" s="400">
        <f>IFERROR(VLOOKUP($CL108,TRASFDATI_ACT!$B$2:$E$200,2,0),0)</f>
        <v>47.53</v>
      </c>
      <c r="CN108" s="400">
        <f>IFERROR(VLOOKUP($B108,Smartphone_Sales!$B$2:$D$200,2,0),0)</f>
        <v>10393.85</v>
      </c>
      <c r="CO108" s="190">
        <f>IFERROR(VLOOKUP($B108,Smartphone_Sales!$B$2:$D$200,3,0),0)</f>
        <v>41</v>
      </c>
      <c r="CP108" s="278">
        <f>IFERROR(CM108/CN108,0)</f>
        <v>4.5728964724332175E-3</v>
      </c>
      <c r="CQ108" s="65">
        <f>CP108</f>
        <v>4.5728964724332175E-3</v>
      </c>
      <c r="CR108" s="71"/>
      <c r="CT108" s="70"/>
      <c r="CU108" s="351" t="s">
        <v>57</v>
      </c>
      <c r="CV108" s="400">
        <f>IFERROR(VLOOKUP($CU108,iphone_ACT!$B$2:$F$180,2,0),0)</f>
        <v>5748.73</v>
      </c>
      <c r="CW108" s="400">
        <f>IFERROR(VLOOKUP($CU108,iphone_ACT!$B$2:$F$180,3,0),0)</f>
        <v>7466.39</v>
      </c>
      <c r="CX108" s="342">
        <f>IFERROR((CV108-CW108)/ABS(CW108),0)</f>
        <v>-0.23005227425837663</v>
      </c>
      <c r="CY108" s="114">
        <f>IFERROR(CX108,0)</f>
        <v>-0.23005227425837663</v>
      </c>
      <c r="CZ108" s="190">
        <f>IFERROR(VLOOKUP($CU108,iphone_ACT!$B$2:$F$180,4,0),0)</f>
        <v>10</v>
      </c>
      <c r="DA108" s="190">
        <f>IFERROR(VLOOKUP($CU108,iphone_ACT!$B$2:$F$180,5,0),0)</f>
        <v>11</v>
      </c>
      <c r="DB108" s="342">
        <f>IFERROR((CZ108-DA108)/ABS(DA108),0)</f>
        <v>-9.0909090909090912E-2</v>
      </c>
      <c r="DC108" s="114">
        <f>IFERROR(DB108,0)</f>
        <v>-9.0909090909090912E-2</v>
      </c>
      <c r="DD108" s="71"/>
    </row>
    <row r="109" spans="1:108" ht="13.15" customHeight="1" outlineLevel="1">
      <c r="A109" s="70"/>
      <c r="B109" s="351" t="s">
        <v>67</v>
      </c>
      <c r="C109" s="59">
        <f>IFERROR(VLOOKUP($B109,'BDGT McAfee'!$AZ$6:$BD$190,4,0),0)</f>
        <v>173.26927799999999</v>
      </c>
      <c r="D109" s="59">
        <f t="shared" si="337"/>
        <v>5.5893315483870962</v>
      </c>
      <c r="E109" s="56">
        <f>IFERROR(VLOOKUP($B109,'Trans Nomenclatura'!$A$4:$W$180,19,0),0)</f>
        <v>2</v>
      </c>
      <c r="F109" s="59">
        <f t="shared" si="338"/>
        <v>-3.5893315483870962</v>
      </c>
      <c r="G109" s="65">
        <f t="shared" si="339"/>
        <v>0.35782454175171208</v>
      </c>
      <c r="H109" s="71"/>
      <c r="K109" s="70"/>
      <c r="L109" s="351" t="s">
        <v>67</v>
      </c>
      <c r="M109" s="400">
        <f>IFERROR(VLOOKUP($B109,'BDGT Polizze MTD'!$A$3:$AG$175,Interprete_Date!$B$8,0),0)</f>
        <v>1177.9556358660591</v>
      </c>
      <c r="N109" s="400"/>
      <c r="O109" s="400">
        <f>IFERROR(VLOOKUP($B109,'Trans Nomenclatura'!$A$4:$W$180,11,0),0)</f>
        <v>940.4968577319587</v>
      </c>
      <c r="P109" s="400">
        <f>IFERROR(O109-M109,-M109)</f>
        <v>-237.45877813410038</v>
      </c>
      <c r="Q109" s="65">
        <f>IFERROR(O109/M109,0)</f>
        <v>0.79841449804727538</v>
      </c>
      <c r="R109" s="71"/>
      <c r="T109" s="70"/>
      <c r="U109" s="351" t="s">
        <v>67</v>
      </c>
      <c r="V109" s="59">
        <f>IFERROR(VLOOKUP($B109,'BDGT Office'!$C$3:$F$180,3,0),0)</f>
        <v>22.8</v>
      </c>
      <c r="W109" s="112">
        <f t="shared" si="342"/>
        <v>0.73548387096774193</v>
      </c>
      <c r="X109" s="56">
        <f>IFERROR(VLOOKUP($B109,'Trans Nomenclatura'!$A$4:$W$180,18,0),0)</f>
        <v>0</v>
      </c>
      <c r="Y109" s="59">
        <f>X109-W109</f>
        <v>-0.73548387096774193</v>
      </c>
      <c r="Z109" s="65">
        <f>IFERROR(X109/W109,0)</f>
        <v>0</v>
      </c>
      <c r="AA109" s="71"/>
      <c r="AC109" s="70"/>
      <c r="AD109" s="351" t="s">
        <v>67</v>
      </c>
      <c r="AE109" s="59">
        <f>($AM109*Kerb_BRIEFING!$Z$5)/17.23</f>
        <v>13.301058687164108</v>
      </c>
      <c r="AF109" s="56">
        <f>IFERROR(VLOOKUP($AD109,'Trans Nomenclatura'!$A$1:$Y$200,17,0),0)</f>
        <v>11</v>
      </c>
      <c r="AG109" s="190">
        <f>AF109-AE109</f>
        <v>-2.3010586871641081</v>
      </c>
      <c r="AH109" s="65">
        <f>IFERROR(AF109/AE109,0)</f>
        <v>0.8270018393810491</v>
      </c>
      <c r="AI109" s="59">
        <f>IFERROR(_xlfn.NUMBERVALUE(VLOOKUP($AD109,'Trans Nomenclatura'!$A$1:$Y$200,14,0)),0)</f>
        <v>0</v>
      </c>
      <c r="AJ109" s="59">
        <f>IFERROR(_xlfn.NUMBERVALUE(VLOOKUP($AD109,'Trans Nomenclatura'!$A$1:$Y$200,16,0)),0)</f>
        <v>2</v>
      </c>
      <c r="AK109" s="59">
        <f>IFERROR(_xlfn.NUMBERVALUE(VLOOKUP($AD109,'Trans Nomenclatura'!$A$1:$Y$200,15,0)),0)</f>
        <v>4</v>
      </c>
      <c r="AL109" s="59">
        <f>IFERROR(_xlfn.NUMBERVALUE(VLOOKUP($AD109,'Trans Nomenclatura'!$A$1:$Y$200,20,0)),0)</f>
        <v>0</v>
      </c>
      <c r="AM109" s="400">
        <f>IFERROR(VLOOKUP($B109,'BDGT MW Services MTD'!$A$3:$AF$174,Interprete_Date!$B$8,0),0)</f>
        <v>352.58037104590397</v>
      </c>
      <c r="AN109" s="400">
        <f>IFERROR(VLOOKUP($B109,'Trans Nomenclatura'!$A$4:$W$180,13,0),0)</f>
        <v>263.2</v>
      </c>
      <c r="AO109" s="400">
        <f>AN109-AM109</f>
        <v>-89.380371045903985</v>
      </c>
      <c r="AP109" s="65">
        <f>IFERROR(AN109/AM109,0)</f>
        <v>0.74649646325811159</v>
      </c>
      <c r="AQ109" s="71"/>
      <c r="AS109" s="70"/>
      <c r="AT109" s="351" t="s">
        <v>67</v>
      </c>
      <c r="AU109" s="399">
        <f>IFERROR(VLOOKUP($B109,'FCST Sales'!$A$3:$AF$180,Interprete_Date!$B$8,0),0)</f>
        <v>33580.788603604677</v>
      </c>
      <c r="AV109" s="400">
        <f>IFERROR(VLOOKUP($B109,'Trans Nomenclatura'!$A$4:$Y$200,3,0),0)</f>
        <v>26535.88</v>
      </c>
      <c r="AW109" s="400">
        <f>AV109-AU109</f>
        <v>-7044.9086036046756</v>
      </c>
      <c r="AX109" s="131" t="e">
        <f>(AU109-AT109)/ABS(AT109)</f>
        <v>#VALUE!</v>
      </c>
      <c r="AY109" s="65">
        <f>IFERROR((BA109/AU109),0)</f>
        <v>0.79021015001272332</v>
      </c>
      <c r="AZ109" s="400">
        <f>IFERROR(VLOOKUP($B109,'Trans Nomenclatura'!$A$4:$Y$200,4,0),0)</f>
        <v>22445.05</v>
      </c>
      <c r="BA109" s="400">
        <f>IFERROR(VLOOKUP($B109,'Trans Nomenclatura'!$A$4:$Y$200,3,0),0)</f>
        <v>26535.88</v>
      </c>
      <c r="BB109" s="400">
        <f>BA109-AZ109</f>
        <v>4090.8300000000017</v>
      </c>
      <c r="BC109" s="131">
        <f>(BA109-AZ109)/ABS(AZ109)</f>
        <v>0.18225978556519151</v>
      </c>
      <c r="BD109" s="114">
        <f>IFERROR(BC109,0)</f>
        <v>0.18225978556519151</v>
      </c>
      <c r="BE109" s="71"/>
      <c r="BG109" s="70"/>
      <c r="BH109" s="351" t="s">
        <v>67</v>
      </c>
      <c r="BI109" s="261">
        <f>IFERROR(VLOOKUP($B109,'Trans Nomenclatura'!$A$4:$Y$200,7,0),0)</f>
        <v>1006</v>
      </c>
      <c r="BJ109" s="261">
        <f>IFERROR(VLOOKUP($B109,'Trans Nomenclatura'!$A$4:$Y$200,6,0),0)</f>
        <v>1056</v>
      </c>
      <c r="BK109" s="116">
        <f>BJ109-BI109</f>
        <v>50</v>
      </c>
      <c r="BL109" s="131">
        <f>(BJ109-BI109)/ABS(BI109)</f>
        <v>4.9701789264413522E-2</v>
      </c>
      <c r="BM109" s="114">
        <f>IFERROR(BL109,0)</f>
        <v>4.9701789264413522E-2</v>
      </c>
      <c r="BN109" s="71"/>
      <c r="BP109" s="70"/>
      <c r="BQ109" s="351" t="s">
        <v>67</v>
      </c>
      <c r="BR109" s="58">
        <f>IFERROR(VLOOKUP($B109,'Trans Nomenclatura'!$A$4:$Y$200,25,0),0)</f>
        <v>2302.5399999999991</v>
      </c>
      <c r="BS109" s="131" t="e">
        <f>(#REF!-BR109)/ABS(BR109)</f>
        <v>#REF!</v>
      </c>
      <c r="BT109" s="114">
        <f t="shared" si="358"/>
        <v>8.6770817474302681E-2</v>
      </c>
      <c r="BU109" s="71"/>
      <c r="BW109" s="155">
        <f t="shared" si="359"/>
        <v>1833.9688725773194</v>
      </c>
      <c r="BX109" s="156">
        <f t="shared" si="360"/>
        <v>6.9112796431748988E-2</v>
      </c>
      <c r="BZ109" s="70"/>
      <c r="CA109" s="351" t="s">
        <v>67</v>
      </c>
      <c r="CB109" s="190">
        <f>CE109</f>
        <v>13.228222860170668</v>
      </c>
      <c r="CC109" s="400">
        <f>IFERROR(VLOOKUP(CA109,'FCST Sales'!$A$3:$AG$180,Interprete_Date!$B$8,0),0)</f>
        <v>33580.788603604677</v>
      </c>
      <c r="CD109" s="400">
        <f>IFERROR(CC109*$CD$3,0)</f>
        <v>235.06552022523275</v>
      </c>
      <c r="CE109" s="190">
        <f>IFERROR(CD109/$CE$3,0)</f>
        <v>13.228222860170668</v>
      </c>
      <c r="CF109" s="190">
        <f>IFERROR(VLOOKUP($B109,U300_ACT!$B$2:$C$180,2,0),0)</f>
        <v>4</v>
      </c>
      <c r="CG109" s="190">
        <f>IFERROR(CF109-CB109,0)</f>
        <v>-9.2282228601706677</v>
      </c>
      <c r="CH109" s="65">
        <f>IFERROR(CF109/CB109,0)</f>
        <v>0.30238377764588048</v>
      </c>
      <c r="CI109" s="71"/>
      <c r="CK109" s="70"/>
      <c r="CL109" s="351" t="s">
        <v>67</v>
      </c>
      <c r="CM109" s="400">
        <f>IFERROR(VLOOKUP($CL109,TRASFDATI_ACT!$B$2:$E$200,2,0),0)</f>
        <v>31</v>
      </c>
      <c r="CN109" s="400">
        <f>IFERROR(VLOOKUP($B109,Smartphone_Sales!$B$2:$D$200,2,0),0)</f>
        <v>9507.77</v>
      </c>
      <c r="CO109" s="190">
        <f>IFERROR(VLOOKUP($B109,Smartphone_Sales!$B$2:$D$200,3,0),0)</f>
        <v>32</v>
      </c>
      <c r="CP109" s="278">
        <f>IFERROR(CM109/CN109,0)</f>
        <v>3.2604911561806816E-3</v>
      </c>
      <c r="CQ109" s="65">
        <f>CP109</f>
        <v>3.2604911561806816E-3</v>
      </c>
      <c r="CR109" s="71"/>
      <c r="CT109" s="70"/>
      <c r="CU109" s="351" t="s">
        <v>67</v>
      </c>
      <c r="CV109" s="400">
        <f>IFERROR(VLOOKUP($CU109,iphone_ACT!$B$2:$F$180,2,0),0)</f>
        <v>4731.13</v>
      </c>
      <c r="CW109" s="400">
        <f>IFERROR(VLOOKUP($CU109,iphone_ACT!$B$2:$F$180,3,0),0)</f>
        <v>3750.81</v>
      </c>
      <c r="CX109" s="342">
        <f>IFERROR((CV109-CW109)/ABS(CW109),0)</f>
        <v>0.2613622124287821</v>
      </c>
      <c r="CY109" s="114">
        <f>IFERROR(CX109,0)</f>
        <v>0.2613622124287821</v>
      </c>
      <c r="CZ109" s="190">
        <f>IFERROR(VLOOKUP($CU109,iphone_ACT!$B$2:$F$180,4,0),0)</f>
        <v>8</v>
      </c>
      <c r="DA109" s="190">
        <f>IFERROR(VLOOKUP($CU109,iphone_ACT!$B$2:$F$180,5,0),0)</f>
        <v>4</v>
      </c>
      <c r="DB109" s="342">
        <f>IFERROR((CZ109-DA109)/ABS(DA109),0)</f>
        <v>1</v>
      </c>
      <c r="DC109" s="114">
        <f>IFERROR(DB109,0)</f>
        <v>1</v>
      </c>
      <c r="DD109" s="71"/>
    </row>
    <row r="110" spans="1:108" ht="13.15" customHeight="1" outlineLevel="1">
      <c r="A110" s="70"/>
      <c r="B110" s="351" t="s">
        <v>72</v>
      </c>
      <c r="C110" s="59">
        <f>IFERROR(VLOOKUP($B110,'BDGT McAfee'!$AZ$6:$BD$190,4,0),0)</f>
        <v>131.93434799999997</v>
      </c>
      <c r="D110" s="59">
        <f t="shared" si="337"/>
        <v>4.2559467096774188</v>
      </c>
      <c r="E110" s="56">
        <f>IFERROR(VLOOKUP($B110,'Trans Nomenclatura'!$A$4:$W$180,19,0),0)</f>
        <v>0</v>
      </c>
      <c r="F110" s="59">
        <f t="shared" si="338"/>
        <v>-4.2559467096774188</v>
      </c>
      <c r="G110" s="65">
        <f t="shared" si="339"/>
        <v>0</v>
      </c>
      <c r="H110" s="71"/>
      <c r="K110" s="70"/>
      <c r="L110" s="351" t="s">
        <v>72</v>
      </c>
      <c r="M110" s="400">
        <f>IFERROR(VLOOKUP($B110,'BDGT Polizze MTD'!$A$3:$AG$175,Interprete_Date!$B$8,0),0)</f>
        <v>1107.6806739763038</v>
      </c>
      <c r="N110" s="400"/>
      <c r="O110" s="400">
        <f>IFERROR(VLOOKUP($B110,'Trans Nomenclatura'!$A$4:$W$180,11,0),0)</f>
        <v>365.24370309278351</v>
      </c>
      <c r="P110" s="400">
        <f t="shared" si="340"/>
        <v>-742.43697088352019</v>
      </c>
      <c r="Q110" s="65">
        <f t="shared" si="341"/>
        <v>0.32973736174492202</v>
      </c>
      <c r="R110" s="71"/>
      <c r="T110" s="70"/>
      <c r="U110" s="351" t="s">
        <v>72</v>
      </c>
      <c r="V110" s="59">
        <f>IFERROR(VLOOKUP($B110,'BDGT Office'!$C$3:$F$180,3,0),0)</f>
        <v>16.8</v>
      </c>
      <c r="W110" s="112">
        <f t="shared" si="342"/>
        <v>0.54193548387096779</v>
      </c>
      <c r="X110" s="56">
        <f>IFERROR(VLOOKUP($B110,'Trans Nomenclatura'!$A$4:$W$180,18,0),0)</f>
        <v>0</v>
      </c>
      <c r="Y110" s="59">
        <f t="shared" si="343"/>
        <v>-0.54193548387096779</v>
      </c>
      <c r="Z110" s="65">
        <f t="shared" si="344"/>
        <v>0</v>
      </c>
      <c r="AA110" s="71"/>
      <c r="AC110" s="70"/>
      <c r="AD110" s="351" t="s">
        <v>72</v>
      </c>
      <c r="AE110" s="59">
        <f>($AM110*Kerb_BRIEFING!$Z$5)/17.23</f>
        <v>11.79490749920523</v>
      </c>
      <c r="AF110" s="56">
        <f>IFERROR(VLOOKUP($AD110,'Trans Nomenclatura'!$A$1:$Y$200,17,0),0)</f>
        <v>14</v>
      </c>
      <c r="AG110" s="190">
        <f t="shared" si="345"/>
        <v>2.2050925007947697</v>
      </c>
      <c r="AH110" s="65">
        <f t="shared" si="346"/>
        <v>1.1869529287061686</v>
      </c>
      <c r="AI110" s="59">
        <f>IFERROR(_xlfn.NUMBERVALUE(VLOOKUP($AD110,'Trans Nomenclatura'!$A$1:$Y$200,14,0)),0)</f>
        <v>0</v>
      </c>
      <c r="AJ110" s="59">
        <f>IFERROR(_xlfn.NUMBERVALUE(VLOOKUP($AD110,'Trans Nomenclatura'!$A$1:$Y$200,16,0)),0)</f>
        <v>1</v>
      </c>
      <c r="AK110" s="59">
        <f>IFERROR(_xlfn.NUMBERVALUE(VLOOKUP($AD110,'Trans Nomenclatura'!$A$1:$Y$200,15,0)),0)</f>
        <v>1</v>
      </c>
      <c r="AL110" s="59">
        <f>IFERROR(_xlfn.NUMBERVALUE(VLOOKUP($AD110,'Trans Nomenclatura'!$A$1:$Y$200,20,0)),0)</f>
        <v>0</v>
      </c>
      <c r="AM110" s="400">
        <f>IFERROR(VLOOKUP($B110,'BDGT MW Services MTD'!$A$3:$AF$174,Interprete_Date!$B$8,0),0)</f>
        <v>312.65577878662481</v>
      </c>
      <c r="AN110" s="400">
        <f>IFERROR(VLOOKUP($B110,'Trans Nomenclatura'!$A$4:$W$180,13,0),0)</f>
        <v>253.2600000000001</v>
      </c>
      <c r="AO110" s="400">
        <f t="shared" si="347"/>
        <v>-59.395778786624703</v>
      </c>
      <c r="AP110" s="65">
        <f t="shared" si="348"/>
        <v>0.81002820732394021</v>
      </c>
      <c r="AQ110" s="71"/>
      <c r="AS110" s="70"/>
      <c r="AT110" s="351" t="s">
        <v>72</v>
      </c>
      <c r="AU110" s="399">
        <f>IFERROR(VLOOKUP($B110,'FCST Sales'!$A$3:$AF$180,Interprete_Date!$B$8,0),0)</f>
        <v>29781.683531604325</v>
      </c>
      <c r="AV110" s="400">
        <f>IFERROR(VLOOKUP($B110,'Trans Nomenclatura'!$A$4:$Y$200,3,0),0)</f>
        <v>21594.139999999981</v>
      </c>
      <c r="AW110" s="400">
        <f t="shared" si="349"/>
        <v>-8187.543531604344</v>
      </c>
      <c r="AX110" s="131" t="e">
        <f t="shared" si="350"/>
        <v>#VALUE!</v>
      </c>
      <c r="AY110" s="65">
        <f t="shared" si="351"/>
        <v>0.72508123918126655</v>
      </c>
      <c r="AZ110" s="400">
        <f>IFERROR(VLOOKUP($B110,'Trans Nomenclatura'!$A$4:$Y$200,4,0),0)</f>
        <v>19047.299999999981</v>
      </c>
      <c r="BA110" s="400">
        <f>IFERROR(VLOOKUP($B110,'Trans Nomenclatura'!$A$4:$Y$200,3,0),0)</f>
        <v>21594.139999999981</v>
      </c>
      <c r="BB110" s="400">
        <f t="shared" si="352"/>
        <v>2546.84</v>
      </c>
      <c r="BC110" s="131">
        <f t="shared" si="353"/>
        <v>0.13371133966493953</v>
      </c>
      <c r="BD110" s="114">
        <f t="shared" si="354"/>
        <v>0.13371133966493953</v>
      </c>
      <c r="BE110" s="71"/>
      <c r="BG110" s="70"/>
      <c r="BH110" s="351" t="s">
        <v>72</v>
      </c>
      <c r="BI110" s="261">
        <f>IFERROR(VLOOKUP($B110,'Trans Nomenclatura'!$A$4:$Y$200,7,0),0)</f>
        <v>719</v>
      </c>
      <c r="BJ110" s="261">
        <f>IFERROR(VLOOKUP($B110,'Trans Nomenclatura'!$A$4:$Y$200,6,0),0)</f>
        <v>667</v>
      </c>
      <c r="BK110" s="116">
        <f t="shared" si="355"/>
        <v>-52</v>
      </c>
      <c r="BL110" s="131">
        <f t="shared" si="356"/>
        <v>-7.2322670375521564E-2</v>
      </c>
      <c r="BM110" s="114">
        <f t="shared" si="357"/>
        <v>-7.2322670375521564E-2</v>
      </c>
      <c r="BN110" s="71"/>
      <c r="BP110" s="70"/>
      <c r="BQ110" s="351" t="s">
        <v>72</v>
      </c>
      <c r="BR110" s="58">
        <f>IFERROR(VLOOKUP($B110,'Trans Nomenclatura'!$A$4:$Y$200,25,0),0)</f>
        <v>1274.04</v>
      </c>
      <c r="BS110" s="131" t="e">
        <f>(#REF!-BR110)/ABS(BR110)</f>
        <v>#REF!</v>
      </c>
      <c r="BT110" s="114">
        <f t="shared" si="358"/>
        <v>5.8999339635660467E-2</v>
      </c>
      <c r="BU110" s="71"/>
      <c r="BW110" s="155">
        <f t="shared" si="359"/>
        <v>712.22522103092786</v>
      </c>
      <c r="BX110" s="156">
        <f t="shared" si="360"/>
        <v>3.2982337848644516E-2</v>
      </c>
      <c r="BZ110" s="70"/>
      <c r="CA110" s="351" t="s">
        <v>72</v>
      </c>
      <c r="CB110" s="190">
        <f t="shared" si="361"/>
        <v>11.731670496411384</v>
      </c>
      <c r="CC110" s="400">
        <f>IFERROR(VLOOKUP(CA110,'FCST Sales'!$A$3:$AG$180,Interprete_Date!$B$8,0),0)</f>
        <v>29781.683531604325</v>
      </c>
      <c r="CD110" s="400">
        <f t="shared" si="362"/>
        <v>208.47178472123028</v>
      </c>
      <c r="CE110" s="190">
        <f t="shared" si="363"/>
        <v>11.731670496411384</v>
      </c>
      <c r="CF110" s="190">
        <f>IFERROR(VLOOKUP($B110,U300_ACT!$B$2:$C$180,2,0),0)</f>
        <v>3</v>
      </c>
      <c r="CG110" s="190">
        <f t="shared" si="364"/>
        <v>-8.7316704964113843</v>
      </c>
      <c r="CH110" s="65">
        <f t="shared" si="365"/>
        <v>0.25571805830360422</v>
      </c>
      <c r="CI110" s="71"/>
      <c r="CK110" s="70"/>
      <c r="CL110" s="351" t="s">
        <v>72</v>
      </c>
      <c r="CM110" s="400">
        <f>IFERROR(VLOOKUP($CL110,TRASFDATI_ACT!$B$2:$E$200,2,0),0)</f>
        <v>0</v>
      </c>
      <c r="CN110" s="400">
        <f>IFERROR(VLOOKUP($B110,Smartphone_Sales!$B$2:$D$200,2,0),0)</f>
        <v>5496.23</v>
      </c>
      <c r="CO110" s="190">
        <f>IFERROR(VLOOKUP($B110,Smartphone_Sales!$B$2:$D$200,3,0),0)</f>
        <v>20</v>
      </c>
      <c r="CP110" s="278">
        <f t="shared" si="366"/>
        <v>0</v>
      </c>
      <c r="CQ110" s="65">
        <f t="shared" si="367"/>
        <v>0</v>
      </c>
      <c r="CR110" s="71"/>
      <c r="CT110" s="70"/>
      <c r="CU110" s="351" t="s">
        <v>72</v>
      </c>
      <c r="CV110" s="400">
        <f>IFERROR(VLOOKUP($CU110,iphone_ACT!$B$2:$F$180,2,0),0)</f>
        <v>1162.29</v>
      </c>
      <c r="CW110" s="400">
        <f>IFERROR(VLOOKUP($CU110,iphone_ACT!$B$2:$F$180,3,0),0)</f>
        <v>3945.9</v>
      </c>
      <c r="CX110" s="342">
        <f t="shared" si="368"/>
        <v>-0.70544362502851066</v>
      </c>
      <c r="CY110" s="114">
        <f t="shared" si="369"/>
        <v>-0.70544362502851066</v>
      </c>
      <c r="CZ110" s="190">
        <f>IFERROR(VLOOKUP($CU110,iphone_ACT!$B$2:$F$180,4,0),0)</f>
        <v>2</v>
      </c>
      <c r="DA110" s="190">
        <f>IFERROR(VLOOKUP($CU110,iphone_ACT!$B$2:$F$180,5,0),0)</f>
        <v>6</v>
      </c>
      <c r="DB110" s="342">
        <f t="shared" si="370"/>
        <v>-0.66666666666666663</v>
      </c>
      <c r="DC110" s="114">
        <f t="shared" si="371"/>
        <v>-0.66666666666666663</v>
      </c>
      <c r="DD110" s="71"/>
    </row>
    <row r="111" spans="1:108" ht="13.15" customHeight="1" outlineLevel="1">
      <c r="A111" s="70"/>
      <c r="B111" s="351" t="s">
        <v>73</v>
      </c>
      <c r="C111" s="59">
        <f>IFERROR(VLOOKUP($B111,'BDGT McAfee'!$AZ$6:$BD$190,4,0),0)</f>
        <v>304.69748400000003</v>
      </c>
      <c r="D111" s="59">
        <f t="shared" si="337"/>
        <v>9.828951096774194</v>
      </c>
      <c r="E111" s="56">
        <f>IFERROR(VLOOKUP($B111,'Trans Nomenclatura'!$A$4:$W$180,19,0),0)</f>
        <v>6</v>
      </c>
      <c r="F111" s="59">
        <f t="shared" si="338"/>
        <v>-3.828951096774194</v>
      </c>
      <c r="G111" s="65">
        <f t="shared" si="339"/>
        <v>0.61044153551330271</v>
      </c>
      <c r="H111" s="71"/>
      <c r="K111" s="70"/>
      <c r="L111" s="351" t="s">
        <v>73</v>
      </c>
      <c r="M111" s="400">
        <f>IFERROR(VLOOKUP($B111,'BDGT Polizze MTD'!$A$3:$AG$175,Interprete_Date!$B$8,0),0)</f>
        <v>2778.3720310514923</v>
      </c>
      <c r="N111" s="400"/>
      <c r="O111" s="400">
        <f>IFERROR(VLOOKUP($B111,'Trans Nomenclatura'!$A$4:$W$180,11,0),0)</f>
        <v>1230.508127835051</v>
      </c>
      <c r="P111" s="400">
        <f t="shared" si="340"/>
        <v>-1547.8639032164413</v>
      </c>
      <c r="Q111" s="65">
        <f t="shared" si="341"/>
        <v>0.44288817843064648</v>
      </c>
      <c r="R111" s="71"/>
      <c r="T111" s="70"/>
      <c r="U111" s="351" t="s">
        <v>73</v>
      </c>
      <c r="V111" s="59">
        <f>IFERROR(VLOOKUP($B111,'BDGT Office'!$C$3:$F$180,3,0),0)</f>
        <v>39.6</v>
      </c>
      <c r="W111" s="112">
        <f t="shared" si="342"/>
        <v>1.2774193548387098</v>
      </c>
      <c r="X111" s="56">
        <f>IFERROR(VLOOKUP($B111,'Trans Nomenclatura'!$A$4:$W$180,18,0),0)</f>
        <v>0</v>
      </c>
      <c r="Y111" s="59">
        <f t="shared" si="343"/>
        <v>-1.2774193548387098</v>
      </c>
      <c r="Z111" s="65">
        <f t="shared" si="344"/>
        <v>0</v>
      </c>
      <c r="AA111" s="71"/>
      <c r="AC111" s="70"/>
      <c r="AD111" s="351" t="s">
        <v>73</v>
      </c>
      <c r="AE111" s="59">
        <f>($AM111*Kerb_BRIEFING!$Z$5)/17.23</f>
        <v>26.981295342309824</v>
      </c>
      <c r="AF111" s="56">
        <f>IFERROR(VLOOKUP($AD111,'Trans Nomenclatura'!$A$1:$Y$200,17,0),0)</f>
        <v>20</v>
      </c>
      <c r="AG111" s="190">
        <f t="shared" si="345"/>
        <v>-6.9812953423098243</v>
      </c>
      <c r="AH111" s="65">
        <f t="shared" si="346"/>
        <v>0.74125425581912896</v>
      </c>
      <c r="AI111" s="59">
        <f>IFERROR(_xlfn.NUMBERVALUE(VLOOKUP($AD111,'Trans Nomenclatura'!$A$1:$Y$200,14,0)),0)</f>
        <v>2</v>
      </c>
      <c r="AJ111" s="59">
        <f>IFERROR(_xlfn.NUMBERVALUE(VLOOKUP($AD111,'Trans Nomenclatura'!$A$1:$Y$200,16,0)),0)</f>
        <v>1</v>
      </c>
      <c r="AK111" s="59">
        <f>IFERROR(_xlfn.NUMBERVALUE(VLOOKUP($AD111,'Trans Nomenclatura'!$A$1:$Y$200,15,0)),0)</f>
        <v>2</v>
      </c>
      <c r="AL111" s="59">
        <f>IFERROR(_xlfn.NUMBERVALUE(VLOOKUP($AD111,'Trans Nomenclatura'!$A$1:$Y$200,20,0)),0)</f>
        <v>0</v>
      </c>
      <c r="AM111" s="400">
        <f>IFERROR(VLOOKUP($B111,'BDGT MW Services MTD'!$A$3:$AF$174,Interprete_Date!$B$8,0),0)</f>
        <v>715.21187499692041</v>
      </c>
      <c r="AN111" s="400">
        <f>IFERROR(VLOOKUP($B111,'Trans Nomenclatura'!$A$4:$W$180,13,0),0)</f>
        <v>405.4899999999999</v>
      </c>
      <c r="AO111" s="400">
        <f t="shared" si="347"/>
        <v>-309.72187499692052</v>
      </c>
      <c r="AP111" s="65">
        <f t="shared" si="348"/>
        <v>0.56695087732113769</v>
      </c>
      <c r="AQ111" s="71"/>
      <c r="AS111" s="70"/>
      <c r="AT111" s="351" t="s">
        <v>73</v>
      </c>
      <c r="AU111" s="399">
        <f>IFERROR(VLOOKUP($B111,'FCST Sales'!$A$3:$AF$180,Interprete_Date!$B$8,0),0)</f>
        <v>67400.579249696457</v>
      </c>
      <c r="AV111" s="400">
        <f>IFERROR(VLOOKUP($B111,'Trans Nomenclatura'!$A$4:$Y$200,3,0),0)</f>
        <v>39059.169999999947</v>
      </c>
      <c r="AW111" s="400">
        <f t="shared" si="349"/>
        <v>-28341.40924969651</v>
      </c>
      <c r="AX111" s="131" t="e">
        <f t="shared" si="350"/>
        <v>#VALUE!</v>
      </c>
      <c r="AY111" s="65">
        <f t="shared" si="351"/>
        <v>0.57950792759953695</v>
      </c>
      <c r="AZ111" s="400">
        <f>IFERROR(VLOOKUP($B111,'Trans Nomenclatura'!$A$4:$Y$200,4,0),0)</f>
        <v>40440.759999999987</v>
      </c>
      <c r="BA111" s="400">
        <f>IFERROR(VLOOKUP($B111,'Trans Nomenclatura'!$A$4:$Y$200,3,0),0)</f>
        <v>39059.169999999947</v>
      </c>
      <c r="BB111" s="400">
        <f t="shared" si="352"/>
        <v>-1381.5900000000402</v>
      </c>
      <c r="BC111" s="131">
        <f t="shared" si="353"/>
        <v>-3.4163304547195468E-2</v>
      </c>
      <c r="BD111" s="114">
        <f t="shared" si="354"/>
        <v>-3.4163304547195468E-2</v>
      </c>
      <c r="BE111" s="71"/>
      <c r="BG111" s="70"/>
      <c r="BH111" s="351" t="s">
        <v>73</v>
      </c>
      <c r="BI111" s="261">
        <f>IFERROR(VLOOKUP($B111,'Trans Nomenclatura'!$A$4:$Y$200,7,0),0)</f>
        <v>1800</v>
      </c>
      <c r="BJ111" s="261">
        <f>IFERROR(VLOOKUP($B111,'Trans Nomenclatura'!$A$4:$Y$200,6,0),0)</f>
        <v>1916</v>
      </c>
      <c r="BK111" s="116">
        <f t="shared" si="355"/>
        <v>116</v>
      </c>
      <c r="BL111" s="131">
        <f t="shared" si="356"/>
        <v>6.4444444444444443E-2</v>
      </c>
      <c r="BM111" s="114">
        <f t="shared" si="357"/>
        <v>6.4444444444444443E-2</v>
      </c>
      <c r="BN111" s="71"/>
      <c r="BP111" s="70"/>
      <c r="BQ111" s="351" t="s">
        <v>73</v>
      </c>
      <c r="BR111" s="58">
        <f>IFERROR(VLOOKUP($B111,'Trans Nomenclatura'!$A$4:$Y$200,25,0),0)</f>
        <v>1966.849999999999</v>
      </c>
      <c r="BS111" s="131" t="e">
        <f>(#REF!-BR111)/ABS(BR111)</f>
        <v>#REF!</v>
      </c>
      <c r="BT111" s="114">
        <f t="shared" si="358"/>
        <v>5.0355652718683003E-2</v>
      </c>
      <c r="BU111" s="71"/>
      <c r="BW111" s="155">
        <f t="shared" si="359"/>
        <v>2399.4908492783493</v>
      </c>
      <c r="BX111" s="156">
        <f t="shared" si="360"/>
        <v>6.1432202713942785E-2</v>
      </c>
      <c r="BZ111" s="70"/>
      <c r="CA111" s="351" t="s">
        <v>73</v>
      </c>
      <c r="CB111" s="190">
        <f t="shared" si="361"/>
        <v>26.550593964427421</v>
      </c>
      <c r="CC111" s="400">
        <f>IFERROR(VLOOKUP(CA111,'FCST Sales'!$A$3:$AG$180,Interprete_Date!$B$8,0),0)</f>
        <v>67400.579249696457</v>
      </c>
      <c r="CD111" s="400">
        <f t="shared" si="362"/>
        <v>471.80405474787523</v>
      </c>
      <c r="CE111" s="190">
        <f t="shared" si="363"/>
        <v>26.550593964427421</v>
      </c>
      <c r="CF111" s="190">
        <f>IFERROR(VLOOKUP($B111,U300_ACT!$B$2:$C$180,2,0),0)</f>
        <v>0</v>
      </c>
      <c r="CG111" s="190">
        <f t="shared" si="364"/>
        <v>-26.550593964427421</v>
      </c>
      <c r="CH111" s="65">
        <f t="shared" si="365"/>
        <v>0</v>
      </c>
      <c r="CI111" s="71"/>
      <c r="CK111" s="70"/>
      <c r="CL111" s="351" t="s">
        <v>73</v>
      </c>
      <c r="CM111" s="400">
        <f>IFERROR(VLOOKUP($CL111,TRASFDATI_ACT!$B$2:$E$200,2,0),0)</f>
        <v>89.55</v>
      </c>
      <c r="CN111" s="400">
        <f>IFERROR(VLOOKUP($B111,Smartphone_Sales!$B$2:$D$200,2,0),0)</f>
        <v>10121.61</v>
      </c>
      <c r="CO111" s="190">
        <f>IFERROR(VLOOKUP($B111,Smartphone_Sales!$B$2:$D$200,3,0),0)</f>
        <v>27</v>
      </c>
      <c r="CP111" s="278">
        <f t="shared" si="366"/>
        <v>8.8474066872760351E-3</v>
      </c>
      <c r="CQ111" s="65">
        <f t="shared" si="367"/>
        <v>8.8474066872760351E-3</v>
      </c>
      <c r="CR111" s="71"/>
      <c r="CT111" s="70"/>
      <c r="CU111" s="351" t="s">
        <v>73</v>
      </c>
      <c r="CV111" s="400">
        <f>IFERROR(VLOOKUP($CU111,iphone_ACT!$B$2:$F$180,2,0),0)</f>
        <v>4445.8900000000003</v>
      </c>
      <c r="CW111" s="400">
        <f>IFERROR(VLOOKUP($CU111,iphone_ACT!$B$2:$F$180,3,0),0)</f>
        <v>10004.91</v>
      </c>
      <c r="CX111" s="342">
        <f t="shared" si="368"/>
        <v>-0.55562918606963974</v>
      </c>
      <c r="CY111" s="114">
        <f t="shared" si="369"/>
        <v>-0.55562918606963974</v>
      </c>
      <c r="CZ111" s="190">
        <f>IFERROR(VLOOKUP($CU111,iphone_ACT!$B$2:$F$180,4,0),0)</f>
        <v>6</v>
      </c>
      <c r="DA111" s="190">
        <f>IFERROR(VLOOKUP($CU111,iphone_ACT!$B$2:$F$180,5,0),0)</f>
        <v>14</v>
      </c>
      <c r="DB111" s="342">
        <f t="shared" si="370"/>
        <v>-0.5714285714285714</v>
      </c>
      <c r="DC111" s="114">
        <f t="shared" si="371"/>
        <v>-0.5714285714285714</v>
      </c>
      <c r="DD111" s="71"/>
    </row>
    <row r="112" spans="1:108" ht="13.15" customHeight="1" outlineLevel="1">
      <c r="A112" s="70"/>
      <c r="B112" s="351" t="s">
        <v>74</v>
      </c>
      <c r="C112" s="59">
        <f>IFERROR(VLOOKUP($B112,'BDGT McAfee'!$AZ$6:$BD$190,4,0),0)</f>
        <v>160.78444200000001</v>
      </c>
      <c r="D112" s="59">
        <f t="shared" si="337"/>
        <v>5.1865949032258065</v>
      </c>
      <c r="E112" s="56">
        <f>IFERROR(VLOOKUP($B112,'Trans Nomenclatura'!$A$4:$W$180,19,0),0)</f>
        <v>2</v>
      </c>
      <c r="F112" s="59">
        <f t="shared" si="338"/>
        <v>-3.1865949032258065</v>
      </c>
      <c r="G112" s="65">
        <f t="shared" si="339"/>
        <v>0.38560944845646195</v>
      </c>
      <c r="H112" s="71"/>
      <c r="K112" s="70"/>
      <c r="L112" s="351" t="s">
        <v>74</v>
      </c>
      <c r="M112" s="400">
        <f>IFERROR(VLOOKUP($B112,'BDGT Polizze MTD'!$A$3:$AG$175,Interprete_Date!$B$8,0),0)</f>
        <v>1435.7911625719257</v>
      </c>
      <c r="N112" s="400"/>
      <c r="O112" s="400">
        <f>IFERROR(VLOOKUP($B112,'Trans Nomenclatura'!$A$4:$W$180,11,0),0)</f>
        <v>771.59967511752586</v>
      </c>
      <c r="P112" s="400">
        <f t="shared" si="340"/>
        <v>-664.19148745439986</v>
      </c>
      <c r="Q112" s="65">
        <f t="shared" si="341"/>
        <v>0.53740383367130018</v>
      </c>
      <c r="R112" s="71"/>
      <c r="T112" s="70"/>
      <c r="U112" s="351" t="s">
        <v>74</v>
      </c>
      <c r="V112" s="59">
        <f>IFERROR(VLOOKUP($B112,'BDGT Office'!$C$3:$F$180,3,0),0)</f>
        <v>30</v>
      </c>
      <c r="W112" s="112">
        <f t="shared" si="342"/>
        <v>0.967741935483871</v>
      </c>
      <c r="X112" s="56">
        <f>IFERROR(VLOOKUP($B112,'Trans Nomenclatura'!$A$4:$W$180,18,0),0)</f>
        <v>0</v>
      </c>
      <c r="Y112" s="59">
        <f t="shared" si="343"/>
        <v>-0.967741935483871</v>
      </c>
      <c r="Z112" s="65">
        <f t="shared" si="344"/>
        <v>0</v>
      </c>
      <c r="AA112" s="71"/>
      <c r="AC112" s="70"/>
      <c r="AD112" s="351" t="s">
        <v>74</v>
      </c>
      <c r="AE112" s="59">
        <f>($AM112*Kerb_BRIEFING!$Z$5)/17.23</f>
        <v>13.906733075971101</v>
      </c>
      <c r="AF112" s="56">
        <f>IFERROR(VLOOKUP($AD112,'Trans Nomenclatura'!$A$1:$Y$200,17,0),0)</f>
        <v>10</v>
      </c>
      <c r="AG112" s="190">
        <f t="shared" si="345"/>
        <v>-3.9067330759711005</v>
      </c>
      <c r="AH112" s="65">
        <f t="shared" si="346"/>
        <v>0.71907614429434963</v>
      </c>
      <c r="AI112" s="59">
        <f>IFERROR(_xlfn.NUMBERVALUE(VLOOKUP($AD112,'Trans Nomenclatura'!$A$1:$Y$200,14,0)),0)</f>
        <v>0</v>
      </c>
      <c r="AJ112" s="59">
        <f>IFERROR(_xlfn.NUMBERVALUE(VLOOKUP($AD112,'Trans Nomenclatura'!$A$1:$Y$200,16,0)),0)</f>
        <v>0</v>
      </c>
      <c r="AK112" s="59">
        <f>IFERROR(_xlfn.NUMBERVALUE(VLOOKUP($AD112,'Trans Nomenclatura'!$A$1:$Y$200,15,0)),0)</f>
        <v>0</v>
      </c>
      <c r="AL112" s="59">
        <f>IFERROR(_xlfn.NUMBERVALUE(VLOOKUP($AD112,'Trans Nomenclatura'!$A$1:$Y$200,20,0)),0)</f>
        <v>0</v>
      </c>
      <c r="AM112" s="400">
        <f>IFERROR(VLOOKUP($B112,'BDGT MW Services MTD'!$A$3:$AF$174,Interprete_Date!$B$8,0),0)</f>
        <v>368.63540138304933</v>
      </c>
      <c r="AN112" s="400">
        <f>IFERROR(VLOOKUP($B112,'Trans Nomenclatura'!$A$4:$W$180,13,0),0)</f>
        <v>174.59</v>
      </c>
      <c r="AO112" s="400">
        <f t="shared" si="347"/>
        <v>-194.04540138304932</v>
      </c>
      <c r="AP112" s="65">
        <f t="shared" si="348"/>
        <v>0.473611593853905</v>
      </c>
      <c r="AQ112" s="71"/>
      <c r="AS112" s="70"/>
      <c r="AT112" s="351" t="s">
        <v>74</v>
      </c>
      <c r="AU112" s="399">
        <f>IFERROR(VLOOKUP($B112,'FCST Sales'!$A$3:$AF$180,Interprete_Date!$B$8,0),0)</f>
        <v>36208.545044188038</v>
      </c>
      <c r="AV112" s="400">
        <f>IFERROR(VLOOKUP($B112,'Trans Nomenclatura'!$A$4:$Y$200,3,0),0)</f>
        <v>21896.619999999992</v>
      </c>
      <c r="AW112" s="400">
        <f t="shared" si="349"/>
        <v>-14311.925044188047</v>
      </c>
      <c r="AX112" s="131" t="e">
        <f t="shared" si="350"/>
        <v>#VALUE!</v>
      </c>
      <c r="AY112" s="65">
        <f t="shared" si="351"/>
        <v>0.60473625696028055</v>
      </c>
      <c r="AZ112" s="400">
        <f>IFERROR(VLOOKUP($B112,'Trans Nomenclatura'!$A$4:$Y$200,4,0),0)</f>
        <v>28778.05999999999</v>
      </c>
      <c r="BA112" s="400">
        <f>IFERROR(VLOOKUP($B112,'Trans Nomenclatura'!$A$4:$Y$200,3,0),0)</f>
        <v>21896.619999999992</v>
      </c>
      <c r="BB112" s="400">
        <f t="shared" si="352"/>
        <v>-6881.4399999999987</v>
      </c>
      <c r="BC112" s="131">
        <f t="shared" si="353"/>
        <v>-0.23912105263523675</v>
      </c>
      <c r="BD112" s="114">
        <f t="shared" si="354"/>
        <v>-0.23912105263523675</v>
      </c>
      <c r="BE112" s="71"/>
      <c r="BG112" s="70"/>
      <c r="BH112" s="351" t="s">
        <v>74</v>
      </c>
      <c r="BI112" s="261">
        <f>IFERROR(VLOOKUP($B112,'Trans Nomenclatura'!$A$4:$Y$200,7,0),0)</f>
        <v>1129</v>
      </c>
      <c r="BJ112" s="261">
        <f>IFERROR(VLOOKUP($B112,'Trans Nomenclatura'!$A$4:$Y$200,6,0),0)</f>
        <v>1126</v>
      </c>
      <c r="BK112" s="116">
        <f t="shared" si="355"/>
        <v>-3</v>
      </c>
      <c r="BL112" s="131">
        <f t="shared" si="356"/>
        <v>-2.6572187776793621E-3</v>
      </c>
      <c r="BM112" s="114">
        <f t="shared" si="357"/>
        <v>-2.6572187776793621E-3</v>
      </c>
      <c r="BN112" s="71"/>
      <c r="BP112" s="70"/>
      <c r="BQ112" s="351" t="s">
        <v>74</v>
      </c>
      <c r="BR112" s="58">
        <f>IFERROR(VLOOKUP($B112,'Trans Nomenclatura'!$A$4:$Y$200,25,0),0)</f>
        <v>2549.0699999999988</v>
      </c>
      <c r="BS112" s="131" t="e">
        <f>(#REF!-BR112)/ABS(BR112)</f>
        <v>#REF!</v>
      </c>
      <c r="BT112" s="114">
        <f t="shared" si="358"/>
        <v>0.11641385748120028</v>
      </c>
      <c r="BU112" s="71"/>
      <c r="BW112" s="155">
        <f t="shared" si="359"/>
        <v>1504.6193664791754</v>
      </c>
      <c r="BX112" s="156">
        <f t="shared" si="360"/>
        <v>6.8714685941445572E-2</v>
      </c>
      <c r="BZ112" s="70"/>
      <c r="CA112" s="351" t="s">
        <v>74</v>
      </c>
      <c r="CB112" s="190">
        <f t="shared" si="361"/>
        <v>14.263354828886678</v>
      </c>
      <c r="CC112" s="400">
        <f>IFERROR(VLOOKUP(CA112,'FCST Sales'!$A$3:$AG$180,Interprete_Date!$B$8,0),0)</f>
        <v>36208.545044188038</v>
      </c>
      <c r="CD112" s="400">
        <f t="shared" si="362"/>
        <v>253.45981530931627</v>
      </c>
      <c r="CE112" s="190">
        <f t="shared" si="363"/>
        <v>14.263354828886678</v>
      </c>
      <c r="CF112" s="190">
        <f>IFERROR(VLOOKUP($B112,U300_ACT!$B$2:$C$180,2,0),0)</f>
        <v>7</v>
      </c>
      <c r="CG112" s="190">
        <f t="shared" si="364"/>
        <v>-7.263354828886678</v>
      </c>
      <c r="CH112" s="65">
        <f t="shared" si="365"/>
        <v>0.49076813161959199</v>
      </c>
      <c r="CI112" s="71"/>
      <c r="CK112" s="70"/>
      <c r="CL112" s="351" t="s">
        <v>74</v>
      </c>
      <c r="CM112" s="400">
        <f>IFERROR(VLOOKUP($CL112,TRASFDATI_ACT!$B$2:$E$200,2,0),0)</f>
        <v>59.7</v>
      </c>
      <c r="CN112" s="400">
        <f>IFERROR(VLOOKUP($B112,Smartphone_Sales!$B$2:$D$200,2,0),0)</f>
        <v>5971.79</v>
      </c>
      <c r="CO112" s="190">
        <f>IFERROR(VLOOKUP($B112,Smartphone_Sales!$B$2:$D$200,3,0),0)</f>
        <v>22</v>
      </c>
      <c r="CP112" s="278">
        <f t="shared" si="366"/>
        <v>9.9970025737676649E-3</v>
      </c>
      <c r="CQ112" s="65">
        <f t="shared" si="367"/>
        <v>9.9970025737676649E-3</v>
      </c>
      <c r="CR112" s="71"/>
      <c r="CT112" s="70"/>
      <c r="CU112" s="351" t="s">
        <v>74</v>
      </c>
      <c r="CV112" s="400">
        <f>IFERROR(VLOOKUP($CU112,iphone_ACT!$B$2:$F$180,2,0),0)</f>
        <v>1760.65</v>
      </c>
      <c r="CW112" s="400">
        <f>IFERROR(VLOOKUP($CU112,iphone_ACT!$B$2:$F$180,3,0),0)</f>
        <v>2824.58</v>
      </c>
      <c r="CX112" s="342">
        <f t="shared" si="368"/>
        <v>-0.3766683896366893</v>
      </c>
      <c r="CY112" s="114">
        <f t="shared" si="369"/>
        <v>-0.3766683896366893</v>
      </c>
      <c r="CZ112" s="190">
        <f>IFERROR(VLOOKUP($CU112,iphone_ACT!$B$2:$F$180,4,0),0)</f>
        <v>2</v>
      </c>
      <c r="DA112" s="190">
        <f>IFERROR(VLOOKUP($CU112,iphone_ACT!$B$2:$F$180,5,0),0)</f>
        <v>4</v>
      </c>
      <c r="DB112" s="342">
        <f t="shared" si="370"/>
        <v>-0.5</v>
      </c>
      <c r="DC112" s="114">
        <f t="shared" si="371"/>
        <v>-0.5</v>
      </c>
      <c r="DD112" s="71"/>
    </row>
    <row r="113" spans="1:108" ht="13.15" customHeight="1" outlineLevel="1">
      <c r="A113" s="70"/>
      <c r="B113" s="351" t="s">
        <v>75</v>
      </c>
      <c r="C113" s="59">
        <f>IFERROR(VLOOKUP($B113,'BDGT McAfee'!$AZ$6:$BD$190,4,0),0)</f>
        <v>216.12263400000001</v>
      </c>
      <c r="D113" s="59">
        <f t="shared" si="337"/>
        <v>6.9716978709677422</v>
      </c>
      <c r="E113" s="56">
        <f>IFERROR(VLOOKUP($B113,'Trans Nomenclatura'!$A$4:$W$180,19,0),0)</f>
        <v>1</v>
      </c>
      <c r="F113" s="59">
        <f t="shared" si="338"/>
        <v>-5.9716978709677422</v>
      </c>
      <c r="G113" s="65">
        <f t="shared" si="339"/>
        <v>0.14343708211514763</v>
      </c>
      <c r="H113" s="71"/>
      <c r="K113" s="70"/>
      <c r="L113" s="351" t="s">
        <v>75</v>
      </c>
      <c r="M113" s="400">
        <f>IFERROR(VLOOKUP($B113,'BDGT Polizze MTD'!$A$3:$AG$175,Interprete_Date!$B$8,0),0)</f>
        <v>1616.3108527513175</v>
      </c>
      <c r="N113" s="400"/>
      <c r="O113" s="400">
        <f>IFERROR(VLOOKUP($B113,'Trans Nomenclatura'!$A$4:$W$180,11,0),0)</f>
        <v>1350.591910672915</v>
      </c>
      <c r="P113" s="400">
        <f t="shared" si="340"/>
        <v>-265.71894207840251</v>
      </c>
      <c r="Q113" s="65">
        <f t="shared" si="341"/>
        <v>0.83560158516161032</v>
      </c>
      <c r="R113" s="71"/>
      <c r="T113" s="70"/>
      <c r="U113" s="351" t="s">
        <v>75</v>
      </c>
      <c r="V113" s="59">
        <f>IFERROR(VLOOKUP($B113,'BDGT Office'!$C$3:$F$180,3,0),0)</f>
        <v>22.8</v>
      </c>
      <c r="W113" s="112">
        <f t="shared" si="342"/>
        <v>0.73548387096774193</v>
      </c>
      <c r="X113" s="56">
        <f>IFERROR(VLOOKUP($B113,'Trans Nomenclatura'!$A$4:$W$180,18,0),0)</f>
        <v>1</v>
      </c>
      <c r="Y113" s="59">
        <f t="shared" si="343"/>
        <v>0.26451612903225807</v>
      </c>
      <c r="Z113" s="65">
        <f t="shared" si="344"/>
        <v>1.3596491228070176</v>
      </c>
      <c r="AA113" s="71"/>
      <c r="AC113" s="70"/>
      <c r="AD113" s="351" t="s">
        <v>75</v>
      </c>
      <c r="AE113" s="59">
        <f>($AM113*Kerb_BRIEFING!$Z$5)/17.23</f>
        <v>16.341841936915852</v>
      </c>
      <c r="AF113" s="56">
        <f>IFERROR(VLOOKUP($AD113,'Trans Nomenclatura'!$A$1:$Y$200,17,0),0)</f>
        <v>25</v>
      </c>
      <c r="AG113" s="190">
        <f t="shared" si="345"/>
        <v>8.6581580630841479</v>
      </c>
      <c r="AH113" s="65">
        <f t="shared" si="346"/>
        <v>1.5298153106918484</v>
      </c>
      <c r="AI113" s="59">
        <f>IFERROR(_xlfn.NUMBERVALUE(VLOOKUP($AD113,'Trans Nomenclatura'!$A$1:$Y$200,14,0)),0)</f>
        <v>2</v>
      </c>
      <c r="AJ113" s="59">
        <f>IFERROR(_xlfn.NUMBERVALUE(VLOOKUP($AD113,'Trans Nomenclatura'!$A$1:$Y$200,16,0)),0)</f>
        <v>1</v>
      </c>
      <c r="AK113" s="59">
        <f>IFERROR(_xlfn.NUMBERVALUE(VLOOKUP($AD113,'Trans Nomenclatura'!$A$1:$Y$200,15,0)),0)</f>
        <v>2</v>
      </c>
      <c r="AL113" s="59">
        <f>IFERROR(_xlfn.NUMBERVALUE(VLOOKUP($AD113,'Trans Nomenclatura'!$A$1:$Y$200,20,0)),0)</f>
        <v>0</v>
      </c>
      <c r="AM113" s="400">
        <f>IFERROR(VLOOKUP($B113,'BDGT MW Services MTD'!$A$3:$AF$174,Interprete_Date!$B$8,0),0)</f>
        <v>433.18451780470787</v>
      </c>
      <c r="AN113" s="400">
        <f>IFERROR(VLOOKUP($B113,'Trans Nomenclatura'!$A$4:$W$180,13,0),0)</f>
        <v>502.4099999999998</v>
      </c>
      <c r="AO113" s="400">
        <f t="shared" si="347"/>
        <v>69.225482195291931</v>
      </c>
      <c r="AP113" s="65">
        <f t="shared" si="348"/>
        <v>1.1598059934046414</v>
      </c>
      <c r="AQ113" s="71"/>
      <c r="AS113" s="70"/>
      <c r="AT113" s="351" t="s">
        <v>75</v>
      </c>
      <c r="AU113" s="399">
        <f>IFERROR(VLOOKUP($B113,'FCST Sales'!$A$3:$AF$180,Interprete_Date!$B$8,0),0)</f>
        <v>45385.043433727456</v>
      </c>
      <c r="AV113" s="400">
        <f>IFERROR(VLOOKUP($B113,'Trans Nomenclatura'!$A$4:$Y$200,3,0),0)</f>
        <v>39159.680000000029</v>
      </c>
      <c r="AW113" s="400">
        <f t="shared" si="349"/>
        <v>-6225.363433727427</v>
      </c>
      <c r="AX113" s="131" t="e">
        <f t="shared" si="350"/>
        <v>#VALUE!</v>
      </c>
      <c r="AY113" s="65">
        <f t="shared" si="351"/>
        <v>0.8628322688989406</v>
      </c>
      <c r="AZ113" s="400">
        <f>IFERROR(VLOOKUP($B113,'Trans Nomenclatura'!$A$4:$Y$200,4,0),0)</f>
        <v>35736.249999999964</v>
      </c>
      <c r="BA113" s="400">
        <f>IFERROR(VLOOKUP($B113,'Trans Nomenclatura'!$A$4:$Y$200,3,0),0)</f>
        <v>39159.680000000029</v>
      </c>
      <c r="BB113" s="400">
        <f t="shared" si="352"/>
        <v>3423.4300000000658</v>
      </c>
      <c r="BC113" s="131">
        <f t="shared" si="353"/>
        <v>9.5797124768269459E-2</v>
      </c>
      <c r="BD113" s="114">
        <f t="shared" si="354"/>
        <v>9.5797124768269459E-2</v>
      </c>
      <c r="BE113" s="71"/>
      <c r="BG113" s="70"/>
      <c r="BH113" s="351" t="s">
        <v>75</v>
      </c>
      <c r="BI113" s="261">
        <f>IFERROR(VLOOKUP($B113,'Trans Nomenclatura'!$A$4:$Y$200,7,0),0)</f>
        <v>1422</v>
      </c>
      <c r="BJ113" s="261">
        <f>IFERROR(VLOOKUP($B113,'Trans Nomenclatura'!$A$4:$Y$200,6,0),0)</f>
        <v>1442</v>
      </c>
      <c r="BK113" s="116">
        <f t="shared" si="355"/>
        <v>20</v>
      </c>
      <c r="BL113" s="131">
        <f t="shared" si="356"/>
        <v>1.4064697609001406E-2</v>
      </c>
      <c r="BM113" s="114">
        <f t="shared" si="357"/>
        <v>1.4064697609001406E-2</v>
      </c>
      <c r="BN113" s="71"/>
      <c r="BP113" s="70"/>
      <c r="BQ113" s="351" t="s">
        <v>75</v>
      </c>
      <c r="BR113" s="58">
        <f>IFERROR(VLOOKUP($B113,'Trans Nomenclatura'!$A$4:$Y$200,25,0),0)</f>
        <v>2650.6899999999991</v>
      </c>
      <c r="BS113" s="131" t="e">
        <f>(#REF!-BR113)/ABS(BR113)</f>
        <v>#REF!</v>
      </c>
      <c r="BT113" s="114">
        <f t="shared" si="358"/>
        <v>6.768926610227656E-2</v>
      </c>
      <c r="BU113" s="71"/>
      <c r="BW113" s="155">
        <f t="shared" si="359"/>
        <v>2633.654225812184</v>
      </c>
      <c r="BX113" s="156">
        <f t="shared" si="360"/>
        <v>6.7254232562987792E-2</v>
      </c>
      <c r="BZ113" s="70"/>
      <c r="CA113" s="351" t="s">
        <v>75</v>
      </c>
      <c r="CB113" s="190">
        <f t="shared" si="361"/>
        <v>17.878182556898828</v>
      </c>
      <c r="CC113" s="400">
        <f>IFERROR(VLOOKUP(CA113,'FCST Sales'!$A$3:$AG$180,Interprete_Date!$B$8,0),0)</f>
        <v>45385.043433727456</v>
      </c>
      <c r="CD113" s="400">
        <f t="shared" si="362"/>
        <v>317.69530403609218</v>
      </c>
      <c r="CE113" s="190">
        <f t="shared" si="363"/>
        <v>17.878182556898828</v>
      </c>
      <c r="CF113" s="190">
        <f>IFERROR(VLOOKUP($B113,U300_ACT!$B$2:$C$180,2,0),0)</f>
        <v>6</v>
      </c>
      <c r="CG113" s="190">
        <f t="shared" si="364"/>
        <v>-11.878182556898828</v>
      </c>
      <c r="CH113" s="65">
        <f t="shared" si="365"/>
        <v>0.33560458289898831</v>
      </c>
      <c r="CI113" s="71"/>
      <c r="CK113" s="70"/>
      <c r="CL113" s="351" t="s">
        <v>75</v>
      </c>
      <c r="CM113" s="400">
        <f>IFERROR(VLOOKUP($CL113,TRASFDATI_ACT!$B$2:$E$200,2,0),0)</f>
        <v>0</v>
      </c>
      <c r="CN113" s="400">
        <f>IFERROR(VLOOKUP($B113,Smartphone_Sales!$B$2:$D$200,2,0),0)</f>
        <v>8476.61</v>
      </c>
      <c r="CO113" s="190">
        <f>IFERROR(VLOOKUP($B113,Smartphone_Sales!$B$2:$D$200,3,0),0)</f>
        <v>36</v>
      </c>
      <c r="CP113" s="278">
        <f t="shared" si="366"/>
        <v>0</v>
      </c>
      <c r="CQ113" s="65">
        <f t="shared" si="367"/>
        <v>0</v>
      </c>
      <c r="CR113" s="71"/>
      <c r="CT113" s="70"/>
      <c r="CU113" s="351" t="s">
        <v>75</v>
      </c>
      <c r="CV113" s="400">
        <f>IFERROR(VLOOKUP($CU113,iphone_ACT!$B$2:$F$180,2,0),0)</f>
        <v>2783.6</v>
      </c>
      <c r="CW113" s="400">
        <f>IFERROR(VLOOKUP($CU113,iphone_ACT!$B$2:$F$180,3,0),0)</f>
        <v>6009.83</v>
      </c>
      <c r="CX113" s="342">
        <f t="shared" si="368"/>
        <v>-0.5368255008877123</v>
      </c>
      <c r="CY113" s="114">
        <f t="shared" si="369"/>
        <v>-0.5368255008877123</v>
      </c>
      <c r="CZ113" s="190">
        <f>IFERROR(VLOOKUP($CU113,iphone_ACT!$B$2:$F$180,4,0),0)</f>
        <v>4</v>
      </c>
      <c r="DA113" s="190">
        <f>IFERROR(VLOOKUP($CU113,iphone_ACT!$B$2:$F$180,5,0),0)</f>
        <v>8</v>
      </c>
      <c r="DB113" s="342">
        <f t="shared" si="370"/>
        <v>-0.5</v>
      </c>
      <c r="DC113" s="114">
        <f t="shared" si="371"/>
        <v>-0.5</v>
      </c>
      <c r="DD113" s="71"/>
    </row>
    <row r="114" spans="1:108" ht="13.15" customHeight="1" outlineLevel="1">
      <c r="A114" s="70"/>
      <c r="B114" s="351" t="s">
        <v>90</v>
      </c>
      <c r="C114" s="59">
        <f>IFERROR(VLOOKUP($B114,'BDGT McAfee'!$AZ$6:$BD$190,4,0),0)</f>
        <v>186.59768399999999</v>
      </c>
      <c r="D114" s="59">
        <f t="shared" si="337"/>
        <v>6.019280129032258</v>
      </c>
      <c r="E114" s="56">
        <f>IFERROR(VLOOKUP($B114,'Trans Nomenclatura'!$A$4:$W$180,19,0),0)</f>
        <v>0</v>
      </c>
      <c r="F114" s="59">
        <f t="shared" si="338"/>
        <v>-6.019280129032258</v>
      </c>
      <c r="G114" s="65">
        <f t="shared" si="339"/>
        <v>0</v>
      </c>
      <c r="H114" s="71"/>
      <c r="K114" s="70"/>
      <c r="L114" s="351" t="s">
        <v>90</v>
      </c>
      <c r="M114" s="400">
        <f>IFERROR(VLOOKUP($B114,'BDGT Polizze MTD'!$A$3:$AG$175,Interprete_Date!$B$8,0),0)</f>
        <v>1559.7763019002616</v>
      </c>
      <c r="N114" s="400"/>
      <c r="O114" s="400">
        <f>IFERROR(VLOOKUP($B114,'Trans Nomenclatura'!$A$4:$W$180,11,0),0)</f>
        <v>1261.9874799432321</v>
      </c>
      <c r="P114" s="400">
        <f t="shared" si="340"/>
        <v>-297.78882195702954</v>
      </c>
      <c r="Q114" s="65">
        <f t="shared" si="341"/>
        <v>0.80908235264618644</v>
      </c>
      <c r="R114" s="71"/>
      <c r="T114" s="70"/>
      <c r="U114" s="351" t="s">
        <v>90</v>
      </c>
      <c r="V114" s="59">
        <f>IFERROR(VLOOKUP($B114,'BDGT Office'!$C$3:$F$180,3,0),0)</f>
        <v>25.2</v>
      </c>
      <c r="W114" s="112">
        <f t="shared" si="342"/>
        <v>0.81290322580645158</v>
      </c>
      <c r="X114" s="56">
        <f>IFERROR(VLOOKUP($B114,'Trans Nomenclatura'!$A$4:$W$180,18,0),0)</f>
        <v>0</v>
      </c>
      <c r="Y114" s="59">
        <f t="shared" si="343"/>
        <v>-0.81290322580645158</v>
      </c>
      <c r="Z114" s="65">
        <f t="shared" si="344"/>
        <v>0</v>
      </c>
      <c r="AA114" s="71"/>
      <c r="AC114" s="70"/>
      <c r="AD114" s="351" t="s">
        <v>90</v>
      </c>
      <c r="AE114" s="59">
        <f>($AM114*Kerb_BRIEFING!$Z$5)/17.23</f>
        <v>17.44000780198737</v>
      </c>
      <c r="AF114" s="56">
        <f>IFERROR(VLOOKUP($AD114,'Trans Nomenclatura'!$A$1:$Y$200,17,0),0)</f>
        <v>29</v>
      </c>
      <c r="AG114" s="190">
        <f t="shared" si="345"/>
        <v>11.55999219801263</v>
      </c>
      <c r="AH114" s="65">
        <f t="shared" si="346"/>
        <v>1.6628432928049099</v>
      </c>
      <c r="AI114" s="59">
        <f>IFERROR(_xlfn.NUMBERVALUE(VLOOKUP($AD114,'Trans Nomenclatura'!$A$1:$Y$200,14,0)),0)</f>
        <v>0</v>
      </c>
      <c r="AJ114" s="59">
        <f>IFERROR(_xlfn.NUMBERVALUE(VLOOKUP($AD114,'Trans Nomenclatura'!$A$1:$Y$200,16,0)),0)</f>
        <v>1</v>
      </c>
      <c r="AK114" s="59">
        <f>IFERROR(_xlfn.NUMBERVALUE(VLOOKUP($AD114,'Trans Nomenclatura'!$A$1:$Y$200,15,0)),0)</f>
        <v>1</v>
      </c>
      <c r="AL114" s="59">
        <f>IFERROR(_xlfn.NUMBERVALUE(VLOOKUP($AD114,'Trans Nomenclatura'!$A$1:$Y$200,20,0)),0)</f>
        <v>1</v>
      </c>
      <c r="AM114" s="400">
        <f>IFERROR(VLOOKUP($B114,'BDGT MW Services MTD'!$A$3:$AF$174,Interprete_Date!$B$8,0),0)</f>
        <v>462.29436065883442</v>
      </c>
      <c r="AN114" s="400">
        <f>IFERROR(VLOOKUP($B114,'Trans Nomenclatura'!$A$4:$W$180,13,0),0)</f>
        <v>494.35999999999939</v>
      </c>
      <c r="AO114" s="400">
        <f t="shared" si="347"/>
        <v>32.065639341164967</v>
      </c>
      <c r="AP114" s="65">
        <f t="shared" si="348"/>
        <v>1.0693619521887892</v>
      </c>
      <c r="AQ114" s="71"/>
      <c r="AS114" s="70"/>
      <c r="AT114" s="351" t="s">
        <v>90</v>
      </c>
      <c r="AU114" s="399">
        <f>IFERROR(VLOOKUP($B114,'FCST Sales'!$A$3:$AF$180,Interprete_Date!$B$8,0),0)</f>
        <v>44031.902105905734</v>
      </c>
      <c r="AV114" s="400">
        <f>IFERROR(VLOOKUP($B114,'Trans Nomenclatura'!$A$4:$Y$200,3,0),0)</f>
        <v>35964.899999999987</v>
      </c>
      <c r="AW114" s="400">
        <f t="shared" si="349"/>
        <v>-8067.0021059057472</v>
      </c>
      <c r="AX114" s="131" t="e">
        <f t="shared" si="350"/>
        <v>#VALUE!</v>
      </c>
      <c r="AY114" s="65">
        <f t="shared" si="351"/>
        <v>0.81679187770487505</v>
      </c>
      <c r="AZ114" s="400">
        <f>IFERROR(VLOOKUP($B114,'Trans Nomenclatura'!$A$4:$Y$200,4,0),0)</f>
        <v>34030.499999999993</v>
      </c>
      <c r="BA114" s="400">
        <f>IFERROR(VLOOKUP($B114,'Trans Nomenclatura'!$A$4:$Y$200,3,0),0)</f>
        <v>35964.899999999987</v>
      </c>
      <c r="BB114" s="400">
        <f t="shared" si="352"/>
        <v>1934.3999999999942</v>
      </c>
      <c r="BC114" s="131">
        <f t="shared" si="353"/>
        <v>5.6843126019306051E-2</v>
      </c>
      <c r="BD114" s="114">
        <f t="shared" si="354"/>
        <v>5.6843126019306051E-2</v>
      </c>
      <c r="BE114" s="71"/>
      <c r="BG114" s="70"/>
      <c r="BH114" s="351" t="s">
        <v>90</v>
      </c>
      <c r="BI114" s="261">
        <f>IFERROR(VLOOKUP($B114,'Trans Nomenclatura'!$A$4:$Y$200,7,0),0)</f>
        <v>762</v>
      </c>
      <c r="BJ114" s="261">
        <f>IFERROR(VLOOKUP($B114,'Trans Nomenclatura'!$A$4:$Y$200,6,0),0)</f>
        <v>808</v>
      </c>
      <c r="BK114" s="116">
        <f t="shared" si="355"/>
        <v>46</v>
      </c>
      <c r="BL114" s="131">
        <f t="shared" si="356"/>
        <v>6.0367454068241469E-2</v>
      </c>
      <c r="BM114" s="114">
        <f t="shared" si="357"/>
        <v>6.0367454068241469E-2</v>
      </c>
      <c r="BN114" s="71"/>
      <c r="BP114" s="70"/>
      <c r="BQ114" s="351" t="s">
        <v>90</v>
      </c>
      <c r="BR114" s="58">
        <f>IFERROR(VLOOKUP($B114,'Trans Nomenclatura'!$A$4:$Y$200,25,0),0)</f>
        <v>2735.659999999998</v>
      </c>
      <c r="BS114" s="131" t="e">
        <f>(#REF!-BR114)/ABS(BR114)</f>
        <v>#REF!</v>
      </c>
      <c r="BT114" s="114">
        <f t="shared" si="358"/>
        <v>7.6064718656245367E-2</v>
      </c>
      <c r="BU114" s="71"/>
      <c r="BW114" s="155">
        <f t="shared" si="359"/>
        <v>2460.8755858893023</v>
      </c>
      <c r="BX114" s="156">
        <f t="shared" si="360"/>
        <v>6.842436892329197E-2</v>
      </c>
      <c r="BZ114" s="70"/>
      <c r="CA114" s="351" t="s">
        <v>90</v>
      </c>
      <c r="CB114" s="190">
        <f t="shared" si="361"/>
        <v>17.345149957306703</v>
      </c>
      <c r="CC114" s="400">
        <f>IFERROR(VLOOKUP(CA114,'FCST Sales'!$A$3:$AG$180,Interprete_Date!$B$8,0),0)</f>
        <v>44031.902105905734</v>
      </c>
      <c r="CD114" s="400">
        <f t="shared" si="362"/>
        <v>308.22331474134012</v>
      </c>
      <c r="CE114" s="190">
        <f t="shared" si="363"/>
        <v>17.345149957306703</v>
      </c>
      <c r="CF114" s="190">
        <f>IFERROR(VLOOKUP($B114,U300_ACT!$B$2:$C$180,2,0),0)</f>
        <v>2</v>
      </c>
      <c r="CG114" s="190">
        <f t="shared" si="364"/>
        <v>-15.345149957306703</v>
      </c>
      <c r="CH114" s="65">
        <f t="shared" si="365"/>
        <v>0.11530600801508166</v>
      </c>
      <c r="CI114" s="71"/>
      <c r="CK114" s="70"/>
      <c r="CL114" s="351" t="s">
        <v>90</v>
      </c>
      <c r="CM114" s="400">
        <f>IFERROR(VLOOKUP($CL114,TRASFDATI_ACT!$B$2:$E$200,2,0),0)</f>
        <v>29.85</v>
      </c>
      <c r="CN114" s="400">
        <f>IFERROR(VLOOKUP($B114,Smartphone_Sales!$B$2:$D$200,2,0),0)</f>
        <v>9721.35</v>
      </c>
      <c r="CO114" s="190">
        <f>IFERROR(VLOOKUP($B114,Smartphone_Sales!$B$2:$D$200,3,0),0)</f>
        <v>36</v>
      </c>
      <c r="CP114" s="278">
        <f t="shared" si="366"/>
        <v>3.0705611874893919E-3</v>
      </c>
      <c r="CQ114" s="65">
        <f t="shared" si="367"/>
        <v>3.0705611874893919E-3</v>
      </c>
      <c r="CR114" s="71"/>
      <c r="CT114" s="70"/>
      <c r="CU114" s="351" t="s">
        <v>90</v>
      </c>
      <c r="CV114" s="400">
        <f>IFERROR(VLOOKUP($CU114,iphone_ACT!$B$2:$F$180,2,0),0)</f>
        <v>4035.63</v>
      </c>
      <c r="CW114" s="400">
        <f>IFERROR(VLOOKUP($CU114,iphone_ACT!$B$2:$F$180,3,0),0)</f>
        <v>8384.41</v>
      </c>
      <c r="CX114" s="342">
        <f t="shared" si="368"/>
        <v>-0.51867454000937452</v>
      </c>
      <c r="CY114" s="114">
        <f t="shared" si="369"/>
        <v>-0.51867454000937452</v>
      </c>
      <c r="CZ114" s="190">
        <f>IFERROR(VLOOKUP($CU114,iphone_ACT!$B$2:$F$180,4,0),0)</f>
        <v>7</v>
      </c>
      <c r="DA114" s="190">
        <f>IFERROR(VLOOKUP($CU114,iphone_ACT!$B$2:$F$180,5,0),0)</f>
        <v>11</v>
      </c>
      <c r="DB114" s="342">
        <f t="shared" si="370"/>
        <v>-0.36363636363636365</v>
      </c>
      <c r="DC114" s="114">
        <f t="shared" si="371"/>
        <v>-0.36363636363636365</v>
      </c>
      <c r="DD114" s="71"/>
    </row>
    <row r="115" spans="1:108" ht="13.15" customHeight="1" outlineLevel="1">
      <c r="A115" s="70"/>
      <c r="B115" s="351" t="s">
        <v>112</v>
      </c>
      <c r="C115" s="59">
        <f>IFERROR(VLOOKUP($B115,'BDGT McAfee'!$AZ$6:$BD$190,4,0),0)</f>
        <v>319.37560200000001</v>
      </c>
      <c r="D115" s="59">
        <f t="shared" si="337"/>
        <v>10.302438774193549</v>
      </c>
      <c r="E115" s="56">
        <f>IFERROR(VLOOKUP($B115,'Trans Nomenclatura'!$A$4:$W$180,19,0),0)</f>
        <v>2</v>
      </c>
      <c r="F115" s="59">
        <f t="shared" si="338"/>
        <v>-8.3024387741935488</v>
      </c>
      <c r="G115" s="65">
        <f t="shared" si="339"/>
        <v>0.19412879259324262</v>
      </c>
      <c r="H115" s="71"/>
      <c r="K115" s="70"/>
      <c r="L115" s="351" t="s">
        <v>112</v>
      </c>
      <c r="M115" s="400">
        <f>IFERROR(VLOOKUP($B115,'BDGT Polizze MTD'!$A$3:$AG$175,Interprete_Date!$B$8,0),0)</f>
        <v>2602.6823371774067</v>
      </c>
      <c r="N115" s="400"/>
      <c r="O115" s="400">
        <f>IFERROR(VLOOKUP($B115,'Trans Nomenclatura'!$A$4:$W$180,11,0),0)</f>
        <v>1749.037877179381</v>
      </c>
      <c r="P115" s="400">
        <f>IFERROR(O115-M115,-M115)</f>
        <v>-853.6444599980257</v>
      </c>
      <c r="Q115" s="65">
        <f>IFERROR(O115/M115,0)</f>
        <v>0.67201358083376472</v>
      </c>
      <c r="R115" s="71"/>
      <c r="T115" s="70"/>
      <c r="U115" s="351" t="s">
        <v>112</v>
      </c>
      <c r="V115" s="59">
        <f>IFERROR(VLOOKUP($B115,'BDGT Office'!$C$3:$F$180,3,0),0)</f>
        <v>22.8</v>
      </c>
      <c r="W115" s="112">
        <f t="shared" si="342"/>
        <v>0.73548387096774193</v>
      </c>
      <c r="X115" s="56">
        <f>IFERROR(VLOOKUP($B115,'Trans Nomenclatura'!$A$4:$W$180,18,0),0)</f>
        <v>1</v>
      </c>
      <c r="Y115" s="59">
        <f>X115-W115</f>
        <v>0.26451612903225807</v>
      </c>
      <c r="Z115" s="65">
        <f>IFERROR(X115/W115,0)</f>
        <v>1.3596491228070176</v>
      </c>
      <c r="AA115" s="71"/>
      <c r="AC115" s="70"/>
      <c r="AD115" s="351" t="s">
        <v>112</v>
      </c>
      <c r="AE115" s="59">
        <f>($AM115*Kerb_BRIEFING!$Z$5)/17.23</f>
        <v>20.081101698372446</v>
      </c>
      <c r="AF115" s="56">
        <f>IFERROR(VLOOKUP($AD115,'Trans Nomenclatura'!$A$1:$Y$200,17,0),0)</f>
        <v>22</v>
      </c>
      <c r="AG115" s="190">
        <f>AF115-AE115</f>
        <v>1.9188983016275536</v>
      </c>
      <c r="AH115" s="65">
        <f>IFERROR(AF115/AE115,0)</f>
        <v>1.0955574216220956</v>
      </c>
      <c r="AI115" s="59">
        <f>IFERROR(_xlfn.NUMBERVALUE(VLOOKUP($AD115,'Trans Nomenclatura'!$A$1:$Y$200,14,0)),0)</f>
        <v>0</v>
      </c>
      <c r="AJ115" s="59">
        <f>IFERROR(_xlfn.NUMBERVALUE(VLOOKUP($AD115,'Trans Nomenclatura'!$A$1:$Y$200,16,0)),0)</f>
        <v>0</v>
      </c>
      <c r="AK115" s="59">
        <f>IFERROR(_xlfn.NUMBERVALUE(VLOOKUP($AD115,'Trans Nomenclatura'!$A$1:$Y$200,15,0)),0)</f>
        <v>2</v>
      </c>
      <c r="AL115" s="59">
        <f>IFERROR(_xlfn.NUMBERVALUE(VLOOKUP($AD115,'Trans Nomenclatura'!$A$1:$Y$200,20,0)),0)</f>
        <v>1</v>
      </c>
      <c r="AM115" s="400">
        <f>IFERROR(VLOOKUP($B115,'BDGT MW Services MTD'!$A$3:$AF$174,Interprete_Date!$B$8,0),0)</f>
        <v>532.30366501993421</v>
      </c>
      <c r="AN115" s="400">
        <f>IFERROR(VLOOKUP($B115,'Trans Nomenclatura'!$A$4:$W$180,13,0),0)</f>
        <v>508.6400000000001</v>
      </c>
      <c r="AO115" s="400">
        <f>AN115-AM115</f>
        <v>-23.663665019934115</v>
      </c>
      <c r="AP115" s="65">
        <f>IFERROR(AN115/AM115,0)</f>
        <v>0.95554480163301536</v>
      </c>
      <c r="AQ115" s="71"/>
      <c r="AS115" s="70"/>
      <c r="AT115" s="351" t="s">
        <v>112</v>
      </c>
      <c r="AU115" s="399">
        <f>IFERROR(VLOOKUP($B115,'FCST Sales'!$A$3:$AF$180,Interprete_Date!$B$8,0),0)</f>
        <v>51733.911246203148</v>
      </c>
      <c r="AV115" s="400">
        <f>IFERROR(VLOOKUP($B115,'Trans Nomenclatura'!$A$4:$Y$200,3,0),0)</f>
        <v>37806.760000000053</v>
      </c>
      <c r="AW115" s="400">
        <f>AV115-AU115</f>
        <v>-13927.151246203095</v>
      </c>
      <c r="AX115" s="131" t="e">
        <f>(AU115-AT115)/ABS(AT115)</f>
        <v>#VALUE!</v>
      </c>
      <c r="AY115" s="65">
        <f>IFERROR((BA115/AU115),0)</f>
        <v>0.73079260951441716</v>
      </c>
      <c r="AZ115" s="400">
        <f>IFERROR(VLOOKUP($B115,'Trans Nomenclatura'!$A$4:$Y$200,4,0),0)</f>
        <v>36757.93</v>
      </c>
      <c r="BA115" s="400">
        <f>IFERROR(VLOOKUP($B115,'Trans Nomenclatura'!$A$4:$Y$200,3,0),0)</f>
        <v>37806.760000000053</v>
      </c>
      <c r="BB115" s="400">
        <f>BA115-AZ115</f>
        <v>1048.8300000000527</v>
      </c>
      <c r="BC115" s="131">
        <f>(BA115-AZ115)/ABS(AZ115)</f>
        <v>2.8533434826173636E-2</v>
      </c>
      <c r="BD115" s="114">
        <f>IFERROR(BC115,0)</f>
        <v>2.8533434826173636E-2</v>
      </c>
      <c r="BE115" s="71"/>
      <c r="BG115" s="70"/>
      <c r="BH115" s="351" t="s">
        <v>112</v>
      </c>
      <c r="BI115" s="261">
        <f>IFERROR(VLOOKUP($B115,'Trans Nomenclatura'!$A$4:$Y$200,7,0),0)</f>
        <v>1686</v>
      </c>
      <c r="BJ115" s="261">
        <f>IFERROR(VLOOKUP($B115,'Trans Nomenclatura'!$A$4:$Y$200,6,0),0)</f>
        <v>1926</v>
      </c>
      <c r="BK115" s="116">
        <f>BJ115-BI115</f>
        <v>240</v>
      </c>
      <c r="BL115" s="131">
        <f>(BJ115-BI115)/ABS(BI115)</f>
        <v>0.14234875444839859</v>
      </c>
      <c r="BM115" s="114">
        <f>IFERROR(BL115,0)</f>
        <v>0.14234875444839859</v>
      </c>
      <c r="BN115" s="71"/>
      <c r="BP115" s="70"/>
      <c r="BQ115" s="351" t="s">
        <v>112</v>
      </c>
      <c r="BR115" s="58">
        <f>IFERROR(VLOOKUP($B115,'Trans Nomenclatura'!$A$4:$Y$200,25,0),0)</f>
        <v>1270.74</v>
      </c>
      <c r="BS115" s="131" t="e">
        <f>(#REF!-BR115)/ABS(BR115)</f>
        <v>#REF!</v>
      </c>
      <c r="BT115" s="114">
        <f t="shared" si="358"/>
        <v>3.3611449381010121E-2</v>
      </c>
      <c r="BU115" s="71"/>
      <c r="BW115" s="155">
        <f t="shared" si="359"/>
        <v>3410.623860499793</v>
      </c>
      <c r="BX115" s="156">
        <f t="shared" si="360"/>
        <v>9.0212011304321979E-2</v>
      </c>
      <c r="BZ115" s="70"/>
      <c r="CA115" s="351" t="s">
        <v>112</v>
      </c>
      <c r="CB115" s="190">
        <f>CE115</f>
        <v>20.379143428442433</v>
      </c>
      <c r="CC115" s="400">
        <f>IFERROR(VLOOKUP(CA115,'FCST Sales'!$A$3:$AG$180,Interprete_Date!$B$8,0),0)</f>
        <v>51733.911246203148</v>
      </c>
      <c r="CD115" s="400">
        <f>IFERROR(CC115*$CD$3,0)</f>
        <v>362.13737872342205</v>
      </c>
      <c r="CE115" s="190">
        <f>IFERROR(CD115/$CE$3,0)</f>
        <v>20.379143428442433</v>
      </c>
      <c r="CF115" s="190">
        <f>IFERROR(VLOOKUP($B115,U300_ACT!$B$2:$C$180,2,0),0)</f>
        <v>4</v>
      </c>
      <c r="CG115" s="190">
        <f>IFERROR(CF115-CB115,0)</f>
        <v>-16.379143428442433</v>
      </c>
      <c r="CH115" s="65">
        <f>IFERROR(CF115/CB115,0)</f>
        <v>0.19627910339044696</v>
      </c>
      <c r="CI115" s="71"/>
      <c r="CK115" s="70"/>
      <c r="CL115" s="351" t="s">
        <v>112</v>
      </c>
      <c r="CM115" s="400">
        <f>IFERROR(VLOOKUP($CL115,TRASFDATI_ACT!$B$2:$E$200,2,0),0)</f>
        <v>32.770000000000003</v>
      </c>
      <c r="CN115" s="400">
        <f>IFERROR(VLOOKUP($B115,Smartphone_Sales!$B$2:$D$200,2,0),0)</f>
        <v>14145.63</v>
      </c>
      <c r="CO115" s="190">
        <f>IFERROR(VLOOKUP($B115,Smartphone_Sales!$B$2:$D$200,3,0),0)</f>
        <v>46</v>
      </c>
      <c r="CP115" s="278">
        <f>IFERROR(CM115/CN115,0)</f>
        <v>2.3166165098337794E-3</v>
      </c>
      <c r="CQ115" s="65">
        <f>CP115</f>
        <v>2.3166165098337794E-3</v>
      </c>
      <c r="CR115" s="71"/>
      <c r="CT115" s="70"/>
      <c r="CU115" s="351" t="s">
        <v>112</v>
      </c>
      <c r="CV115" s="400">
        <f>IFERROR(VLOOKUP($CU115,iphone_ACT!$B$2:$F$180,2,0),0)</f>
        <v>6099.98</v>
      </c>
      <c r="CW115" s="400">
        <f>IFERROR(VLOOKUP($CU115,iphone_ACT!$B$2:$F$180,3,0),0)</f>
        <v>5961.47</v>
      </c>
      <c r="CX115" s="342">
        <f>IFERROR((CV115-CW115)/ABS(CW115),0)</f>
        <v>2.3234202302452132E-2</v>
      </c>
      <c r="CY115" s="114">
        <f>IFERROR(CX115,0)</f>
        <v>2.3234202302452132E-2</v>
      </c>
      <c r="CZ115" s="190">
        <f>IFERROR(VLOOKUP($CU115,iphone_ACT!$B$2:$F$180,4,0),0)</f>
        <v>8</v>
      </c>
      <c r="DA115" s="190">
        <f>IFERROR(VLOOKUP($CU115,iphone_ACT!$B$2:$F$180,5,0),0)</f>
        <v>7</v>
      </c>
      <c r="DB115" s="342">
        <f>IFERROR((CZ115-DA115)/ABS(DA115),0)</f>
        <v>0.14285714285714285</v>
      </c>
      <c r="DC115" s="114">
        <f>IFERROR(DB115,0)</f>
        <v>0.14285714285714285</v>
      </c>
      <c r="DD115" s="71"/>
    </row>
    <row r="116" spans="1:108" ht="13.15" customHeight="1" outlineLevel="1">
      <c r="A116" s="70"/>
      <c r="B116" s="351" t="s">
        <v>113</v>
      </c>
      <c r="C116" s="59">
        <f>IFERROR(VLOOKUP($B116,'BDGT McAfee'!$AZ$6:$BD$190,4,0),0)</f>
        <v>168.88271400000002</v>
      </c>
      <c r="D116" s="59">
        <f t="shared" si="337"/>
        <v>5.4478294838709687</v>
      </c>
      <c r="E116" s="56">
        <f>IFERROR(VLOOKUP($B116,'Trans Nomenclatura'!$A$4:$W$180,19,0),0)</f>
        <v>1</v>
      </c>
      <c r="F116" s="59">
        <f t="shared" si="338"/>
        <v>-4.4478294838709687</v>
      </c>
      <c r="G116" s="65">
        <f t="shared" si="339"/>
        <v>0.18355934284665745</v>
      </c>
      <c r="H116" s="71"/>
      <c r="K116" s="70"/>
      <c r="L116" s="351" t="s">
        <v>113</v>
      </c>
      <c r="M116" s="400">
        <f>IFERROR(VLOOKUP($B116,'BDGT Polizze MTD'!$A$3:$AG$175,Interprete_Date!$B$8,0),0)</f>
        <v>1707.4027952662514</v>
      </c>
      <c r="N116" s="400"/>
      <c r="O116" s="400">
        <f>IFERROR(VLOOKUP($B116,'Trans Nomenclatura'!$A$4:$W$180,11,0),0)</f>
        <v>485.87398350515451</v>
      </c>
      <c r="P116" s="400">
        <f>IFERROR(O116-M116,-M116)</f>
        <v>-1221.5288117610969</v>
      </c>
      <c r="Q116" s="65">
        <f>IFERROR(O116/M116,0)</f>
        <v>0.28456904536658417</v>
      </c>
      <c r="R116" s="71"/>
      <c r="T116" s="70"/>
      <c r="U116" s="351" t="s">
        <v>113</v>
      </c>
      <c r="V116" s="59">
        <f>IFERROR(VLOOKUP($B116,'BDGT Office'!$C$3:$F$180,3,0),0)</f>
        <v>10.8</v>
      </c>
      <c r="W116" s="112">
        <f t="shared" si="342"/>
        <v>0.34838709677419355</v>
      </c>
      <c r="X116" s="56">
        <f>IFERROR(VLOOKUP($B116,'Trans Nomenclatura'!$A$4:$W$180,18,0),0)</f>
        <v>0</v>
      </c>
      <c r="Y116" s="59">
        <f>X116-W116</f>
        <v>-0.34838709677419355</v>
      </c>
      <c r="Z116" s="65">
        <f>IFERROR(X116/W116,0)</f>
        <v>0</v>
      </c>
      <c r="AA116" s="71"/>
      <c r="AC116" s="70"/>
      <c r="AD116" s="351" t="s">
        <v>113</v>
      </c>
      <c r="AE116" s="59">
        <f>($AM116*Kerb_BRIEFING!$Z$5)/17.23</f>
        <v>13.740311973770028</v>
      </c>
      <c r="AF116" s="56">
        <f>IFERROR(VLOOKUP($AD116,'Trans Nomenclatura'!$A$1:$Y$200,17,0),0)</f>
        <v>10</v>
      </c>
      <c r="AG116" s="190">
        <f>AF116-AE116</f>
        <v>-3.7403119737700283</v>
      </c>
      <c r="AH116" s="65">
        <f>IFERROR(AF116/AE116,0)</f>
        <v>0.72778551310114303</v>
      </c>
      <c r="AI116" s="59">
        <f>IFERROR(_xlfn.NUMBERVALUE(VLOOKUP($AD116,'Trans Nomenclatura'!$A$1:$Y$200,14,0)),0)</f>
        <v>0</v>
      </c>
      <c r="AJ116" s="59">
        <f>IFERROR(_xlfn.NUMBERVALUE(VLOOKUP($AD116,'Trans Nomenclatura'!$A$1:$Y$200,16,0)),0)</f>
        <v>1</v>
      </c>
      <c r="AK116" s="59">
        <f>IFERROR(_xlfn.NUMBERVALUE(VLOOKUP($AD116,'Trans Nomenclatura'!$A$1:$Y$200,15,0)),0)</f>
        <v>2</v>
      </c>
      <c r="AL116" s="59">
        <f>IFERROR(_xlfn.NUMBERVALUE(VLOOKUP($AD116,'Trans Nomenclatura'!$A$1:$Y$200,20,0)),0)</f>
        <v>2</v>
      </c>
      <c r="AM116" s="400">
        <f>IFERROR(VLOOKUP($B116,'BDGT MW Services MTD'!$A$3:$AF$174,Interprete_Date!$B$8,0),0)</f>
        <v>364.22396201239627</v>
      </c>
      <c r="AN116" s="400">
        <f>IFERROR(VLOOKUP($B116,'Trans Nomenclatura'!$A$4:$W$180,13,0),0)</f>
        <v>289.04000000000002</v>
      </c>
      <c r="AO116" s="400">
        <f>AN116-AM116</f>
        <v>-75.18396201239625</v>
      </c>
      <c r="AP116" s="65">
        <f>IFERROR(AN116/AM116,0)</f>
        <v>0.79357766140098884</v>
      </c>
      <c r="AQ116" s="71"/>
      <c r="AS116" s="70"/>
      <c r="AT116" s="351" t="s">
        <v>113</v>
      </c>
      <c r="AU116" s="399">
        <f>IFERROR(VLOOKUP($B116,'FCST Sales'!$A$3:$AF$180,Interprete_Date!$B$8,0),0)</f>
        <v>34690.975199910812</v>
      </c>
      <c r="AV116" s="400">
        <f>IFERROR(VLOOKUP($B116,'Trans Nomenclatura'!$A$4:$Y$200,3,0),0)</f>
        <v>19932.669999999998</v>
      </c>
      <c r="AW116" s="400">
        <f>AV116-AU116</f>
        <v>-14758.305199910814</v>
      </c>
      <c r="AX116" s="131" t="e">
        <f>(AU116-AT116)/ABS(AT116)</f>
        <v>#VALUE!</v>
      </c>
      <c r="AY116" s="65">
        <f>IFERROR((BA116/AU116),0)</f>
        <v>0.5745779668958757</v>
      </c>
      <c r="AZ116" s="400">
        <f>IFERROR(VLOOKUP($B116,'Trans Nomenclatura'!$A$4:$Y$200,4,0),0)</f>
        <v>25713.200000000001</v>
      </c>
      <c r="BA116" s="400">
        <f>IFERROR(VLOOKUP($B116,'Trans Nomenclatura'!$A$4:$Y$200,3,0),0)</f>
        <v>19932.669999999998</v>
      </c>
      <c r="BB116" s="400">
        <f>BA116-AZ116</f>
        <v>-5780.5300000000025</v>
      </c>
      <c r="BC116" s="131">
        <f>(BA116-AZ116)/ABS(AZ116)</f>
        <v>-0.22480788077718847</v>
      </c>
      <c r="BD116" s="114">
        <f>IFERROR(BC116,0)</f>
        <v>-0.22480788077718847</v>
      </c>
      <c r="BE116" s="71"/>
      <c r="BG116" s="70"/>
      <c r="BH116" s="351" t="s">
        <v>113</v>
      </c>
      <c r="BI116" s="261">
        <f>IFERROR(VLOOKUP($B116,'Trans Nomenclatura'!$A$4:$Y$200,7,0),0)</f>
        <v>992</v>
      </c>
      <c r="BJ116" s="261">
        <f>IFERROR(VLOOKUP($B116,'Trans Nomenclatura'!$A$4:$Y$200,6,0),0)</f>
        <v>865</v>
      </c>
      <c r="BK116" s="116">
        <f>BJ116-BI116</f>
        <v>-127</v>
      </c>
      <c r="BL116" s="131">
        <f>(BJ116-BI116)/ABS(BI116)</f>
        <v>-0.12802419354838709</v>
      </c>
      <c r="BM116" s="114">
        <f>IFERROR(BL116,0)</f>
        <v>-0.12802419354838709</v>
      </c>
      <c r="BN116" s="71"/>
      <c r="BP116" s="70"/>
      <c r="BQ116" s="351" t="s">
        <v>113</v>
      </c>
      <c r="BR116" s="58">
        <f>IFERROR(VLOOKUP($B116,'Trans Nomenclatura'!$A$4:$Y$200,25,0),0)</f>
        <v>1804.55</v>
      </c>
      <c r="BS116" s="131" t="e">
        <f>(#REF!-BR116)/ABS(BR116)</f>
        <v>#REF!</v>
      </c>
      <c r="BT116" s="114">
        <f t="shared" si="358"/>
        <v>9.0532276910218257E-2</v>
      </c>
      <c r="BU116" s="71"/>
      <c r="BW116" s="155">
        <f t="shared" si="359"/>
        <v>947.45426783505127</v>
      </c>
      <c r="BX116" s="156">
        <f t="shared" si="360"/>
        <v>4.7532732335158881E-2</v>
      </c>
      <c r="BZ116" s="70"/>
      <c r="CA116" s="351" t="s">
        <v>113</v>
      </c>
      <c r="CB116" s="190">
        <f>CE116</f>
        <v>13.665550163161265</v>
      </c>
      <c r="CC116" s="400">
        <f>IFERROR(VLOOKUP(CA116,'FCST Sales'!$A$3:$AG$180,Interprete_Date!$B$8,0),0)</f>
        <v>34690.975199910812</v>
      </c>
      <c r="CD116" s="400">
        <f>IFERROR(CC116*$CD$3,0)</f>
        <v>242.8368263993757</v>
      </c>
      <c r="CE116" s="190">
        <f>IFERROR(CD116/$CE$3,0)</f>
        <v>13.665550163161265</v>
      </c>
      <c r="CF116" s="190">
        <f>IFERROR(VLOOKUP($B116,U300_ACT!$B$2:$C$180,2,0),0)</f>
        <v>3</v>
      </c>
      <c r="CG116" s="190">
        <f>IFERROR(CF116-CB116,0)</f>
        <v>-10.665550163161265</v>
      </c>
      <c r="CH116" s="65">
        <f>IFERROR(CF116/CB116,0)</f>
        <v>0.21953012971897848</v>
      </c>
      <c r="CI116" s="71"/>
      <c r="CK116" s="70"/>
      <c r="CL116" s="351" t="s">
        <v>113</v>
      </c>
      <c r="CM116" s="400">
        <f>IFERROR(VLOOKUP($CL116,TRASFDATI_ACT!$B$2:$E$200,2,0),0)</f>
        <v>29.85</v>
      </c>
      <c r="CN116" s="400">
        <f>IFERROR(VLOOKUP($B116,Smartphone_Sales!$B$2:$D$200,2,0),0)</f>
        <v>11429.6</v>
      </c>
      <c r="CO116" s="190">
        <f>IFERROR(VLOOKUP($B116,Smartphone_Sales!$B$2:$D$200,3,0),0)</f>
        <v>25</v>
      </c>
      <c r="CP116" s="278">
        <f>IFERROR(CM116/CN116,0)</f>
        <v>2.6116399524042837E-3</v>
      </c>
      <c r="CQ116" s="65">
        <f>CP116</f>
        <v>2.6116399524042837E-3</v>
      </c>
      <c r="CR116" s="71"/>
      <c r="CT116" s="70"/>
      <c r="CU116" s="351" t="s">
        <v>113</v>
      </c>
      <c r="CV116" s="400">
        <f>IFERROR(VLOOKUP($CU116,iphone_ACT!$B$2:$F$180,2,0),0)</f>
        <v>6067.6</v>
      </c>
      <c r="CW116" s="400">
        <f>IFERROR(VLOOKUP($CU116,iphone_ACT!$B$2:$F$180,3,0),0)</f>
        <v>2669.67</v>
      </c>
      <c r="CX116" s="342">
        <f>IFERROR((CV116-CW116)/ABS(CW116),0)</f>
        <v>1.2727902699584595</v>
      </c>
      <c r="CY116" s="114">
        <f>IFERROR(CX116,0)</f>
        <v>1.2727902699584595</v>
      </c>
      <c r="CZ116" s="190">
        <f>IFERROR(VLOOKUP($CU116,iphone_ACT!$B$2:$F$180,4,0),0)</f>
        <v>8</v>
      </c>
      <c r="DA116" s="190">
        <f>IFERROR(VLOOKUP($CU116,iphone_ACT!$B$2:$F$180,5,0),0)</f>
        <v>3</v>
      </c>
      <c r="DB116" s="342">
        <f>IFERROR((CZ116-DA116)/ABS(DA116),0)</f>
        <v>1.6666666666666667</v>
      </c>
      <c r="DC116" s="114">
        <f>IFERROR(DB116,0)</f>
        <v>1.6666666666666667</v>
      </c>
      <c r="DD116" s="71"/>
    </row>
    <row r="117" spans="1:108" ht="13.15" customHeight="1" outlineLevel="1">
      <c r="A117" s="70"/>
      <c r="B117" s="351" t="s">
        <v>124</v>
      </c>
      <c r="C117" s="59">
        <f>IFERROR(VLOOKUP($B117,'BDGT McAfee'!$AZ$6:$BD$190,4,0),0)</f>
        <v>183.05468999999999</v>
      </c>
      <c r="D117" s="59">
        <f t="shared" si="337"/>
        <v>5.9049899999999997</v>
      </c>
      <c r="E117" s="56">
        <f>IFERROR(VLOOKUP($B117,'Trans Nomenclatura'!$A$4:$W$180,19,0),0)</f>
        <v>3</v>
      </c>
      <c r="F117" s="59">
        <f t="shared" si="338"/>
        <v>-2.9049899999999997</v>
      </c>
      <c r="G117" s="65">
        <f t="shared" si="339"/>
        <v>0.50804489084655524</v>
      </c>
      <c r="H117" s="71"/>
      <c r="K117" s="70"/>
      <c r="L117" s="351" t="s">
        <v>124</v>
      </c>
      <c r="M117" s="400">
        <f>IFERROR(VLOOKUP($B117,'BDGT Polizze MTD'!$A$3:$AG$175,Interprete_Date!$B$8,0),0)</f>
        <v>1531.9269547154786</v>
      </c>
      <c r="N117" s="400"/>
      <c r="O117" s="400">
        <f>IFERROR(VLOOKUP($B117,'Trans Nomenclatura'!$A$4:$W$180,11,0),0)</f>
        <v>1238.611166832173</v>
      </c>
      <c r="P117" s="400">
        <f t="shared" si="340"/>
        <v>-293.31578788330557</v>
      </c>
      <c r="Q117" s="65">
        <f t="shared" si="341"/>
        <v>0.80853147927161939</v>
      </c>
      <c r="R117" s="71"/>
      <c r="T117" s="70"/>
      <c r="U117" s="351" t="s">
        <v>124</v>
      </c>
      <c r="V117" s="59">
        <f>IFERROR(VLOOKUP($B117,'BDGT Office'!$C$3:$F$180,3,0),0)</f>
        <v>22.8</v>
      </c>
      <c r="W117" s="112">
        <f t="shared" si="342"/>
        <v>0.73548387096774193</v>
      </c>
      <c r="X117" s="56">
        <f>IFERROR(VLOOKUP($B117,'Trans Nomenclatura'!$A$4:$W$180,18,0),0)</f>
        <v>1</v>
      </c>
      <c r="Y117" s="59">
        <f t="shared" si="343"/>
        <v>0.26451612903225807</v>
      </c>
      <c r="Z117" s="65">
        <f t="shared" si="344"/>
        <v>1.3596491228070176</v>
      </c>
      <c r="AA117" s="71"/>
      <c r="AC117" s="70"/>
      <c r="AD117" s="351" t="s">
        <v>124</v>
      </c>
      <c r="AE117" s="59">
        <f>($AM117*Kerb_BRIEFING!$Z$5)/17.23</f>
        <v>16.655631596484906</v>
      </c>
      <c r="AF117" s="56">
        <f>IFERROR(VLOOKUP($AD117,'Trans Nomenclatura'!$A$1:$Y$200,17,0),0)</f>
        <v>16</v>
      </c>
      <c r="AG117" s="190">
        <f t="shared" si="345"/>
        <v>-0.65563159648490554</v>
      </c>
      <c r="AH117" s="65">
        <f t="shared" si="346"/>
        <v>0.96063604116800505</v>
      </c>
      <c r="AI117" s="59">
        <f>IFERROR(_xlfn.NUMBERVALUE(VLOOKUP($AD117,'Trans Nomenclatura'!$A$1:$Y$200,14,0)),0)</f>
        <v>0</v>
      </c>
      <c r="AJ117" s="59">
        <f>IFERROR(_xlfn.NUMBERVALUE(VLOOKUP($AD117,'Trans Nomenclatura'!$A$1:$Y$200,16,0)),0)</f>
        <v>0</v>
      </c>
      <c r="AK117" s="59">
        <f>IFERROR(_xlfn.NUMBERVALUE(VLOOKUP($AD117,'Trans Nomenclatura'!$A$1:$Y$200,15,0)),0)</f>
        <v>0</v>
      </c>
      <c r="AL117" s="59">
        <f>IFERROR(_xlfn.NUMBERVALUE(VLOOKUP($AD117,'Trans Nomenclatura'!$A$1:$Y$200,20,0)),0)</f>
        <v>1</v>
      </c>
      <c r="AM117" s="400">
        <f>IFERROR(VLOOKUP($B117,'BDGT MW Services MTD'!$A$3:$AF$174,Interprete_Date!$B$8,0),0)</f>
        <v>441.5023575498999</v>
      </c>
      <c r="AN117" s="400">
        <f>IFERROR(VLOOKUP($B117,'Trans Nomenclatura'!$A$4:$W$180,13,0),0)</f>
        <v>345.61999999999949</v>
      </c>
      <c r="AO117" s="400">
        <f t="shared" si="347"/>
        <v>-95.882357549900405</v>
      </c>
      <c r="AP117" s="65">
        <f t="shared" si="348"/>
        <v>0.78282707688811493</v>
      </c>
      <c r="AQ117" s="71"/>
      <c r="AS117" s="70"/>
      <c r="AT117" s="351" t="s">
        <v>124</v>
      </c>
      <c r="AU117" s="399">
        <f>IFERROR(VLOOKUP($B117,'FCST Sales'!$A$3:$AF$180,Interprete_Date!$B$8,0),0)</f>
        <v>42051.040144479004</v>
      </c>
      <c r="AV117" s="400">
        <f>IFERROR(VLOOKUP($B117,'Trans Nomenclatura'!$A$4:$Y$200,3,0),0)</f>
        <v>33033.999999999927</v>
      </c>
      <c r="AW117" s="400">
        <f t="shared" si="349"/>
        <v>-9017.0401444790768</v>
      </c>
      <c r="AX117" s="131" t="e">
        <f t="shared" si="350"/>
        <v>#VALUE!</v>
      </c>
      <c r="AY117" s="65">
        <f t="shared" si="351"/>
        <v>0.78556915325998311</v>
      </c>
      <c r="AZ117" s="400">
        <f>IFERROR(VLOOKUP($B117,'Trans Nomenclatura'!$A$4:$Y$200,4,0),0)</f>
        <v>21193.569999999982</v>
      </c>
      <c r="BA117" s="400">
        <f>IFERROR(VLOOKUP($B117,'Trans Nomenclatura'!$A$4:$Y$200,3,0),0)</f>
        <v>33033.999999999927</v>
      </c>
      <c r="BB117" s="400">
        <f t="shared" si="352"/>
        <v>11840.429999999946</v>
      </c>
      <c r="BC117" s="131">
        <f t="shared" si="353"/>
        <v>0.55868029784505191</v>
      </c>
      <c r="BD117" s="114">
        <f t="shared" si="354"/>
        <v>0.55868029784505191</v>
      </c>
      <c r="BE117" s="71"/>
      <c r="BG117" s="70"/>
      <c r="BH117" s="351" t="s">
        <v>124</v>
      </c>
      <c r="BI117" s="261">
        <f>IFERROR(VLOOKUP($B117,'Trans Nomenclatura'!$A$4:$Y$200,7,0),0)</f>
        <v>0</v>
      </c>
      <c r="BJ117" s="261">
        <f>IFERROR(VLOOKUP($B117,'Trans Nomenclatura'!$A$4:$Y$200,6,0),0)</f>
        <v>663</v>
      </c>
      <c r="BK117" s="116">
        <f t="shared" si="355"/>
        <v>663</v>
      </c>
      <c r="BL117" s="131" t="e">
        <f t="shared" si="356"/>
        <v>#DIV/0!</v>
      </c>
      <c r="BM117" s="114">
        <f t="shared" si="357"/>
        <v>0</v>
      </c>
      <c r="BN117" s="71"/>
      <c r="BP117" s="70"/>
      <c r="BQ117" s="351" t="s">
        <v>124</v>
      </c>
      <c r="BR117" s="58">
        <f>IFERROR(VLOOKUP($B117,'Trans Nomenclatura'!$A$4:$Y$200,25,0),0)</f>
        <v>1556.849999999999</v>
      </c>
      <c r="BS117" s="131" t="e">
        <f>(#REF!-BR117)/ABS(BR117)</f>
        <v>#REF!</v>
      </c>
      <c r="BT117" s="114">
        <f t="shared" si="358"/>
        <v>4.7128715868499198E-2</v>
      </c>
      <c r="BU117" s="71"/>
      <c r="BW117" s="155">
        <f t="shared" si="359"/>
        <v>2415.2917753227375</v>
      </c>
      <c r="BX117" s="156">
        <f t="shared" si="360"/>
        <v>7.3115328913323938E-2</v>
      </c>
      <c r="BZ117" s="70"/>
      <c r="CA117" s="351" t="s">
        <v>124</v>
      </c>
      <c r="CB117" s="190">
        <f t="shared" si="361"/>
        <v>16.564844176215704</v>
      </c>
      <c r="CC117" s="400">
        <f>IFERROR(VLOOKUP(CA117,'FCST Sales'!$A$3:$AG$180,Interprete_Date!$B$8,0),0)</f>
        <v>42051.040144479004</v>
      </c>
      <c r="CD117" s="400">
        <f t="shared" si="362"/>
        <v>294.35728101135305</v>
      </c>
      <c r="CE117" s="190">
        <f t="shared" si="363"/>
        <v>16.564844176215704</v>
      </c>
      <c r="CF117" s="190">
        <f>IFERROR(VLOOKUP($B117,U300_ACT!$B$2:$C$180,2,0),0)</f>
        <v>3</v>
      </c>
      <c r="CG117" s="190">
        <f t="shared" si="364"/>
        <v>-13.564844176215704</v>
      </c>
      <c r="CH117" s="65">
        <f t="shared" si="365"/>
        <v>0.18110644254097416</v>
      </c>
      <c r="CI117" s="71"/>
      <c r="CK117" s="70"/>
      <c r="CL117" s="351" t="s">
        <v>124</v>
      </c>
      <c r="CM117" s="400">
        <f>IFERROR(VLOOKUP($CL117,TRASFDATI_ACT!$B$2:$E$200,2,0),0)</f>
        <v>70.819999999999993</v>
      </c>
      <c r="CN117" s="400">
        <f>IFERROR(VLOOKUP($B117,Smartphone_Sales!$B$2:$D$200,2,0),0)</f>
        <v>14244.88</v>
      </c>
      <c r="CO117" s="190">
        <f>IFERROR(VLOOKUP($B117,Smartphone_Sales!$B$2:$D$200,3,0),0)</f>
        <v>37</v>
      </c>
      <c r="CP117" s="278">
        <f t="shared" si="366"/>
        <v>4.9716108524606737E-3</v>
      </c>
      <c r="CQ117" s="65">
        <f t="shared" si="367"/>
        <v>4.9716108524606737E-3</v>
      </c>
      <c r="CR117" s="71"/>
      <c r="CT117" s="70"/>
      <c r="CU117" s="351" t="s">
        <v>124</v>
      </c>
      <c r="CV117" s="400">
        <f>IFERROR(VLOOKUP($CU117,iphone_ACT!$B$2:$F$180,2,0),0)</f>
        <v>9768</v>
      </c>
      <c r="CW117" s="400">
        <f>IFERROR(VLOOKUP($CU117,iphone_ACT!$B$2:$F$180,3,0),0)</f>
        <v>2309.0100000000002</v>
      </c>
      <c r="CX117" s="342">
        <f t="shared" si="368"/>
        <v>3.2303844504787764</v>
      </c>
      <c r="CY117" s="114">
        <f t="shared" si="369"/>
        <v>3.2303844504787764</v>
      </c>
      <c r="CZ117" s="190">
        <f>IFERROR(VLOOKUP($CU117,iphone_ACT!$B$2:$F$180,4,0),0)</f>
        <v>13</v>
      </c>
      <c r="DA117" s="190">
        <f>IFERROR(VLOOKUP($CU117,iphone_ACT!$B$2:$F$180,5,0),0)</f>
        <v>3</v>
      </c>
      <c r="DB117" s="342">
        <f t="shared" si="370"/>
        <v>3.3333333333333335</v>
      </c>
      <c r="DC117" s="114">
        <f t="shared" si="371"/>
        <v>3.3333333333333335</v>
      </c>
      <c r="DD117" s="71"/>
    </row>
    <row r="118" spans="1:108" ht="13.15" customHeight="1" outlineLevel="1">
      <c r="A118" s="70"/>
      <c r="B118" s="351" t="s">
        <v>125</v>
      </c>
      <c r="C118" s="59">
        <f>IFERROR(VLOOKUP($B118,'BDGT McAfee'!$AZ$6:$BD$190,4,0),0)</f>
        <v>114.388092</v>
      </c>
      <c r="D118" s="59">
        <f t="shared" si="337"/>
        <v>3.6899384516129032</v>
      </c>
      <c r="E118" s="56">
        <f>IFERROR(VLOOKUP($B118,'Trans Nomenclatura'!$A$4:$W$180,19,0),0)</f>
        <v>0</v>
      </c>
      <c r="F118" s="59">
        <f t="shared" si="338"/>
        <v>-3.6899384516129032</v>
      </c>
      <c r="G118" s="65">
        <f t="shared" si="339"/>
        <v>0</v>
      </c>
      <c r="H118" s="71"/>
      <c r="K118" s="70"/>
      <c r="L118" s="351" t="s">
        <v>125</v>
      </c>
      <c r="M118" s="400">
        <f>IFERROR(VLOOKUP($B118,'BDGT Polizze MTD'!$A$3:$AG$175,Interprete_Date!$B$8,0),0)</f>
        <v>802.86028243074372</v>
      </c>
      <c r="N118" s="400"/>
      <c r="O118" s="400">
        <f>IFERROR(VLOOKUP($B118,'Trans Nomenclatura'!$A$4:$W$180,11,0),0)</f>
        <v>519.32533608247422</v>
      </c>
      <c r="P118" s="400">
        <f t="shared" si="340"/>
        <v>-283.5349463482695</v>
      </c>
      <c r="Q118" s="65">
        <f t="shared" si="341"/>
        <v>0.64684397453335507</v>
      </c>
      <c r="R118" s="71"/>
      <c r="T118" s="70"/>
      <c r="U118" s="351" t="s">
        <v>125</v>
      </c>
      <c r="V118" s="59">
        <f>IFERROR(VLOOKUP($B118,'BDGT Office'!$C$3:$F$180,3,0),0)</f>
        <v>12</v>
      </c>
      <c r="W118" s="112">
        <f t="shared" si="342"/>
        <v>0.38709677419354838</v>
      </c>
      <c r="X118" s="56">
        <f>IFERROR(VLOOKUP($B118,'Trans Nomenclatura'!$A$4:$W$180,18,0),0)</f>
        <v>0</v>
      </c>
      <c r="Y118" s="59">
        <f t="shared" si="343"/>
        <v>-0.38709677419354838</v>
      </c>
      <c r="Z118" s="65">
        <f t="shared" si="344"/>
        <v>0</v>
      </c>
      <c r="AA118" s="71"/>
      <c r="AC118" s="70"/>
      <c r="AD118" s="351" t="s">
        <v>125</v>
      </c>
      <c r="AE118" s="59">
        <f>($AM118*Kerb_BRIEFING!$Z$5)/17.23</f>
        <v>9.0665856581869324</v>
      </c>
      <c r="AF118" s="56">
        <f>IFERROR(VLOOKUP($AD118,'Trans Nomenclatura'!$A$1:$Y$200,17,0),0)</f>
        <v>5</v>
      </c>
      <c r="AG118" s="190">
        <f t="shared" si="345"/>
        <v>-4.0665856581869324</v>
      </c>
      <c r="AH118" s="65">
        <f t="shared" si="346"/>
        <v>0.55147551553600638</v>
      </c>
      <c r="AI118" s="59">
        <f>IFERROR(_xlfn.NUMBERVALUE(VLOOKUP($AD118,'Trans Nomenclatura'!$A$1:$Y$200,14,0)),0)</f>
        <v>0</v>
      </c>
      <c r="AJ118" s="59">
        <f>IFERROR(_xlfn.NUMBERVALUE(VLOOKUP($AD118,'Trans Nomenclatura'!$A$1:$Y$200,16,0)),0)</f>
        <v>0</v>
      </c>
      <c r="AK118" s="59">
        <f>IFERROR(_xlfn.NUMBERVALUE(VLOOKUP($AD118,'Trans Nomenclatura'!$A$1:$Y$200,15,0)),0)</f>
        <v>0</v>
      </c>
      <c r="AL118" s="59">
        <f>IFERROR(_xlfn.NUMBERVALUE(VLOOKUP($AD118,'Trans Nomenclatura'!$A$1:$Y$200,20,0)),0)</f>
        <v>1</v>
      </c>
      <c r="AM118" s="400">
        <f>IFERROR(VLOOKUP($B118,'BDGT MW Services MTD'!$A$3:$AF$174,Interprete_Date!$B$8,0),0)</f>
        <v>240.33426290855516</v>
      </c>
      <c r="AN118" s="400">
        <f>IFERROR(VLOOKUP($B118,'Trans Nomenclatura'!$A$4:$W$180,13,0),0)</f>
        <v>215.9</v>
      </c>
      <c r="AO118" s="400">
        <f t="shared" si="347"/>
        <v>-24.434262908555155</v>
      </c>
      <c r="AP118" s="65">
        <f t="shared" si="348"/>
        <v>0.8983321703162559</v>
      </c>
      <c r="AQ118" s="71"/>
      <c r="AS118" s="70"/>
      <c r="AT118" s="351" t="s">
        <v>125</v>
      </c>
      <c r="AU118" s="399">
        <f>IFERROR(VLOOKUP($B118,'FCST Sales'!$A$3:$AF$180,Interprete_Date!$B$8,0),0)</f>
        <v>22887.688311917067</v>
      </c>
      <c r="AV118" s="400">
        <f>IFERROR(VLOOKUP($B118,'Trans Nomenclatura'!$A$4:$Y$200,3,0),0)</f>
        <v>12290.35</v>
      </c>
      <c r="AW118" s="400">
        <f t="shared" si="349"/>
        <v>-10597.338311917067</v>
      </c>
      <c r="AX118" s="131" t="e">
        <f t="shared" si="350"/>
        <v>#VALUE!</v>
      </c>
      <c r="AY118" s="65">
        <f t="shared" si="351"/>
        <v>0.53698520499340741</v>
      </c>
      <c r="AZ118" s="400">
        <f>IFERROR(VLOOKUP($B118,'Trans Nomenclatura'!$A$4:$Y$200,4,0),0)</f>
        <v>17400.68</v>
      </c>
      <c r="BA118" s="400">
        <f>IFERROR(VLOOKUP($B118,'Trans Nomenclatura'!$A$4:$Y$200,3,0),0)</f>
        <v>12290.35</v>
      </c>
      <c r="BB118" s="400">
        <f t="shared" si="352"/>
        <v>-5110.33</v>
      </c>
      <c r="BC118" s="131">
        <f t="shared" si="353"/>
        <v>-0.29368564906658817</v>
      </c>
      <c r="BD118" s="114">
        <f t="shared" si="354"/>
        <v>-0.29368564906658817</v>
      </c>
      <c r="BE118" s="71"/>
      <c r="BG118" s="70"/>
      <c r="BH118" s="351" t="s">
        <v>125</v>
      </c>
      <c r="BI118" s="261">
        <f>IFERROR(VLOOKUP($B118,'Trans Nomenclatura'!$A$4:$Y$200,7,0),0)</f>
        <v>656</v>
      </c>
      <c r="BJ118" s="261">
        <f>IFERROR(VLOOKUP($B118,'Trans Nomenclatura'!$A$4:$Y$200,6,0),0)</f>
        <v>649</v>
      </c>
      <c r="BK118" s="116">
        <f t="shared" si="355"/>
        <v>-7</v>
      </c>
      <c r="BL118" s="131">
        <f t="shared" si="356"/>
        <v>-1.0670731707317074E-2</v>
      </c>
      <c r="BM118" s="114">
        <f t="shared" si="357"/>
        <v>-1.0670731707317074E-2</v>
      </c>
      <c r="BN118" s="71"/>
      <c r="BP118" s="70"/>
      <c r="BQ118" s="351" t="s">
        <v>125</v>
      </c>
      <c r="BR118" s="58">
        <f>IFERROR(VLOOKUP($B118,'Trans Nomenclatura'!$A$4:$Y$200,25,0),0)</f>
        <v>1197.3699999999999</v>
      </c>
      <c r="BS118" s="131" t="e">
        <f>(#REF!-BR118)/ABS(BR118)</f>
        <v>#REF!</v>
      </c>
      <c r="BT118" s="114">
        <f t="shared" si="358"/>
        <v>9.7423588425065183E-2</v>
      </c>
      <c r="BU118" s="71"/>
      <c r="BW118" s="155">
        <f t="shared" si="359"/>
        <v>1012.6844053608247</v>
      </c>
      <c r="BX118" s="156">
        <f t="shared" si="360"/>
        <v>8.2396710049821575E-2</v>
      </c>
      <c r="BZ118" s="70"/>
      <c r="CA118" s="351" t="s">
        <v>125</v>
      </c>
      <c r="CB118" s="190">
        <f t="shared" si="361"/>
        <v>9.0159717604625484</v>
      </c>
      <c r="CC118" s="400">
        <f>IFERROR(VLOOKUP(CA118,'FCST Sales'!$A$3:$AG$180,Interprete_Date!$B$8,0),0)</f>
        <v>22887.688311917067</v>
      </c>
      <c r="CD118" s="400">
        <f t="shared" si="362"/>
        <v>160.21381818341948</v>
      </c>
      <c r="CE118" s="190">
        <f t="shared" si="363"/>
        <v>9.0159717604625484</v>
      </c>
      <c r="CF118" s="190">
        <f>IFERROR(VLOOKUP($B118,U300_ACT!$B$2:$C$180,2,0),0)</f>
        <v>1</v>
      </c>
      <c r="CG118" s="190">
        <f t="shared" si="364"/>
        <v>-8.0159717604625484</v>
      </c>
      <c r="CH118" s="65">
        <f t="shared" si="365"/>
        <v>0.1109142781907623</v>
      </c>
      <c r="CI118" s="71"/>
      <c r="CK118" s="70"/>
      <c r="CL118" s="351" t="s">
        <v>125</v>
      </c>
      <c r="CM118" s="400">
        <f>IFERROR(VLOOKUP($CL118,TRASFDATI_ACT!$B$2:$E$200,2,0),0)</f>
        <v>32.78</v>
      </c>
      <c r="CN118" s="400">
        <f>IFERROR(VLOOKUP($B118,Smartphone_Sales!$B$2:$D$200,2,0),0)</f>
        <v>4000.35</v>
      </c>
      <c r="CO118" s="190">
        <f>IFERROR(VLOOKUP($B118,Smartphone_Sales!$B$2:$D$200,3,0),0)</f>
        <v>21</v>
      </c>
      <c r="CP118" s="278">
        <f t="shared" si="366"/>
        <v>8.1942830002374803E-3</v>
      </c>
      <c r="CQ118" s="65">
        <f t="shared" si="367"/>
        <v>8.1942830002374803E-3</v>
      </c>
      <c r="CR118" s="71"/>
      <c r="CT118" s="70"/>
      <c r="CU118" s="351" t="s">
        <v>125</v>
      </c>
      <c r="CV118" s="400">
        <f>IFERROR(VLOOKUP($CU118,iphone_ACT!$B$2:$F$180,2,0),0)</f>
        <v>450.4</v>
      </c>
      <c r="CW118" s="400">
        <f>IFERROR(VLOOKUP($CU118,iphone_ACT!$B$2:$F$180,3,0),0)</f>
        <v>1866.39</v>
      </c>
      <c r="CX118" s="342">
        <f t="shared" si="368"/>
        <v>-0.75867851842326639</v>
      </c>
      <c r="CY118" s="114">
        <f t="shared" si="369"/>
        <v>-0.75867851842326639</v>
      </c>
      <c r="CZ118" s="190">
        <f>IFERROR(VLOOKUP($CU118,iphone_ACT!$B$2:$F$180,4,0),0)</f>
        <v>1</v>
      </c>
      <c r="DA118" s="190">
        <f>IFERROR(VLOOKUP($CU118,iphone_ACT!$B$2:$F$180,5,0),0)</f>
        <v>3</v>
      </c>
      <c r="DB118" s="342">
        <f t="shared" si="370"/>
        <v>-0.66666666666666663</v>
      </c>
      <c r="DC118" s="114">
        <f t="shared" si="371"/>
        <v>-0.66666666666666663</v>
      </c>
      <c r="DD118" s="71"/>
    </row>
    <row r="119" spans="1:108" ht="13.15" customHeight="1" outlineLevel="1">
      <c r="A119" s="70"/>
      <c r="B119" s="351" t="s">
        <v>126</v>
      </c>
      <c r="C119" s="59">
        <f>IFERROR(VLOOKUP($B119,'BDGT McAfee'!$AZ$6:$BD$190,4,0),0)</f>
        <v>74.065446000000009</v>
      </c>
      <c r="D119" s="59">
        <f t="shared" si="337"/>
        <v>2.3892079354838711</v>
      </c>
      <c r="E119" s="56">
        <f>IFERROR(VLOOKUP($B119,'Trans Nomenclatura'!$A$4:$W$180,19,0),0)</f>
        <v>2</v>
      </c>
      <c r="F119" s="59">
        <f t="shared" si="338"/>
        <v>-0.38920793548387111</v>
      </c>
      <c r="G119" s="65">
        <f t="shared" si="339"/>
        <v>0.83709750428020102</v>
      </c>
      <c r="H119" s="71"/>
      <c r="K119" s="70"/>
      <c r="L119" s="351" t="s">
        <v>126</v>
      </c>
      <c r="M119" s="400">
        <f>IFERROR(VLOOKUP($B119,'BDGT Polizze MTD'!$A$3:$AG$175,Interprete_Date!$B$8,0),0)</f>
        <v>587.4934044995274</v>
      </c>
      <c r="N119" s="400"/>
      <c r="O119" s="400">
        <f>IFERROR(VLOOKUP($B119,'Trans Nomenclatura'!$A$4:$W$180,11,0),0)</f>
        <v>615.20045773195886</v>
      </c>
      <c r="P119" s="400">
        <f t="shared" si="340"/>
        <v>27.707053232431463</v>
      </c>
      <c r="Q119" s="65">
        <f t="shared" si="341"/>
        <v>1.0471614711249984</v>
      </c>
      <c r="R119" s="71"/>
      <c r="T119" s="70"/>
      <c r="U119" s="351" t="s">
        <v>126</v>
      </c>
      <c r="V119" s="59">
        <f>IFERROR(VLOOKUP($B119,'BDGT Office'!$C$3:$F$180,3,0),0)</f>
        <v>18</v>
      </c>
      <c r="W119" s="112">
        <f t="shared" si="342"/>
        <v>0.58064516129032262</v>
      </c>
      <c r="X119" s="56">
        <f>IFERROR(VLOOKUP($B119,'Trans Nomenclatura'!$A$4:$W$180,18,0),0)</f>
        <v>0</v>
      </c>
      <c r="Y119" s="59">
        <f t="shared" si="343"/>
        <v>-0.58064516129032262</v>
      </c>
      <c r="Z119" s="65">
        <f t="shared" si="344"/>
        <v>0</v>
      </c>
      <c r="AA119" s="71"/>
      <c r="AC119" s="70"/>
      <c r="AD119" s="351" t="s">
        <v>126</v>
      </c>
      <c r="AE119" s="59">
        <f>($AM119*Kerb_BRIEFING!$Z$5)/17.23</f>
        <v>5.1021577282465875</v>
      </c>
      <c r="AF119" s="56">
        <f>IFERROR(VLOOKUP($AD119,'Trans Nomenclatura'!$A$1:$Y$200,17,0),0)</f>
        <v>8</v>
      </c>
      <c r="AG119" s="190">
        <f t="shared" si="345"/>
        <v>2.8978422717534125</v>
      </c>
      <c r="AH119" s="65">
        <f t="shared" si="346"/>
        <v>1.5679640705167475</v>
      </c>
      <c r="AI119" s="59">
        <f>IFERROR(_xlfn.NUMBERVALUE(VLOOKUP($AD119,'Trans Nomenclatura'!$A$1:$Y$200,14,0)),0)</f>
        <v>0</v>
      </c>
      <c r="AJ119" s="59">
        <f>IFERROR(_xlfn.NUMBERVALUE(VLOOKUP($AD119,'Trans Nomenclatura'!$A$1:$Y$200,16,0)),0)</f>
        <v>0</v>
      </c>
      <c r="AK119" s="59">
        <f>IFERROR(_xlfn.NUMBERVALUE(VLOOKUP($AD119,'Trans Nomenclatura'!$A$1:$Y$200,15,0)),0)</f>
        <v>0</v>
      </c>
      <c r="AL119" s="59">
        <f>IFERROR(_xlfn.NUMBERVALUE(VLOOKUP($AD119,'Trans Nomenclatura'!$A$1:$Y$200,20,0)),0)</f>
        <v>0</v>
      </c>
      <c r="AM119" s="400">
        <f>IFERROR(VLOOKUP($B119,'BDGT MW Services MTD'!$A$3:$AF$174,Interprete_Date!$B$8,0),0)</f>
        <v>135.24642716567493</v>
      </c>
      <c r="AN119" s="400">
        <f>IFERROR(VLOOKUP($B119,'Trans Nomenclatura'!$A$4:$W$180,13,0),0)</f>
        <v>117.23</v>
      </c>
      <c r="AO119" s="400">
        <f t="shared" si="347"/>
        <v>-18.016427165674926</v>
      </c>
      <c r="AP119" s="65">
        <f t="shared" si="348"/>
        <v>0.86678814706428386</v>
      </c>
      <c r="AQ119" s="71"/>
      <c r="AS119" s="70"/>
      <c r="AT119" s="351" t="s">
        <v>126</v>
      </c>
      <c r="AU119" s="399">
        <f>IFERROR(VLOOKUP($B119,'FCST Sales'!$A$3:$AF$180,Interprete_Date!$B$8,0),0)</f>
        <v>15340.346335407083</v>
      </c>
      <c r="AV119" s="400">
        <f>IFERROR(VLOOKUP($B119,'Trans Nomenclatura'!$A$4:$Y$200,3,0),0)</f>
        <v>14434.23</v>
      </c>
      <c r="AW119" s="400">
        <f t="shared" si="349"/>
        <v>-906.11633540708317</v>
      </c>
      <c r="AX119" s="131" t="e">
        <f t="shared" si="350"/>
        <v>#VALUE!</v>
      </c>
      <c r="AY119" s="65">
        <f t="shared" si="351"/>
        <v>0.94093247208404451</v>
      </c>
      <c r="AZ119" s="400">
        <f>IFERROR(VLOOKUP($B119,'Trans Nomenclatura'!$A$4:$Y$200,4,0),0)</f>
        <v>10426.14</v>
      </c>
      <c r="BA119" s="400">
        <f>IFERROR(VLOOKUP($B119,'Trans Nomenclatura'!$A$4:$Y$200,3,0),0)</f>
        <v>14434.23</v>
      </c>
      <c r="BB119" s="400">
        <f t="shared" si="352"/>
        <v>4008.09</v>
      </c>
      <c r="BC119" s="131">
        <f t="shared" si="353"/>
        <v>0.38442702668485179</v>
      </c>
      <c r="BD119" s="114">
        <f t="shared" si="354"/>
        <v>0.38442702668485179</v>
      </c>
      <c r="BE119" s="71"/>
      <c r="BG119" s="70"/>
      <c r="BH119" s="351" t="s">
        <v>126</v>
      </c>
      <c r="BI119" s="261">
        <f>IFERROR(VLOOKUP($B119,'Trans Nomenclatura'!$A$4:$Y$200,7,0),0)</f>
        <v>380</v>
      </c>
      <c r="BJ119" s="261">
        <f>IFERROR(VLOOKUP($B119,'Trans Nomenclatura'!$A$4:$Y$200,6,0),0)</f>
        <v>432</v>
      </c>
      <c r="BK119" s="116">
        <f t="shared" si="355"/>
        <v>52</v>
      </c>
      <c r="BL119" s="131">
        <f t="shared" si="356"/>
        <v>0.1368421052631579</v>
      </c>
      <c r="BM119" s="114">
        <f t="shared" si="357"/>
        <v>0.1368421052631579</v>
      </c>
      <c r="BN119" s="71"/>
      <c r="BP119" s="70"/>
      <c r="BQ119" s="351" t="s">
        <v>126</v>
      </c>
      <c r="BR119" s="58">
        <f>IFERROR(VLOOKUP($B119,'Trans Nomenclatura'!$A$4:$Y$200,25,0),0)</f>
        <v>794.29000000000019</v>
      </c>
      <c r="BS119" s="131" t="e">
        <f>(#REF!-BR119)/ABS(BR119)</f>
        <v>#REF!</v>
      </c>
      <c r="BT119" s="114">
        <f t="shared" si="358"/>
        <v>5.5028221110513011E-2</v>
      </c>
      <c r="BU119" s="71"/>
      <c r="BW119" s="155">
        <f t="shared" si="359"/>
        <v>1199.6408925773198</v>
      </c>
      <c r="BX119" s="156">
        <f t="shared" si="360"/>
        <v>8.3110833939691958E-2</v>
      </c>
      <c r="BZ119" s="70"/>
      <c r="CA119" s="351" t="s">
        <v>126</v>
      </c>
      <c r="CB119" s="190">
        <f t="shared" si="361"/>
        <v>6.0429051405655363</v>
      </c>
      <c r="CC119" s="400">
        <f>IFERROR(VLOOKUP(CA119,'FCST Sales'!$A$3:$AG$180,Interprete_Date!$B$8,0),0)</f>
        <v>15340.346335407083</v>
      </c>
      <c r="CD119" s="400">
        <f t="shared" si="362"/>
        <v>107.38242434784958</v>
      </c>
      <c r="CE119" s="190">
        <f t="shared" si="363"/>
        <v>6.0429051405655363</v>
      </c>
      <c r="CF119" s="190">
        <f>IFERROR(VLOOKUP($B119,U300_ACT!$B$2:$C$180,2,0),0)</f>
        <v>6</v>
      </c>
      <c r="CG119" s="190">
        <f t="shared" si="364"/>
        <v>-4.2905140565536293E-2</v>
      </c>
      <c r="CH119" s="65">
        <f t="shared" si="365"/>
        <v>0.99289991493040031</v>
      </c>
      <c r="CI119" s="71"/>
      <c r="CK119" s="70"/>
      <c r="CL119" s="351" t="s">
        <v>126</v>
      </c>
      <c r="CM119" s="400">
        <f>IFERROR(VLOOKUP($CL119,TRASFDATI_ACT!$B$2:$E$200,2,0),0)</f>
        <v>31</v>
      </c>
      <c r="CN119" s="400">
        <f>IFERROR(VLOOKUP($B119,Smartphone_Sales!$B$2:$D$200,2,0),0)</f>
        <v>6212.79</v>
      </c>
      <c r="CO119" s="190">
        <f>IFERROR(VLOOKUP($B119,Smartphone_Sales!$B$2:$D$200,3,0),0)</f>
        <v>18</v>
      </c>
      <c r="CP119" s="278">
        <f t="shared" si="366"/>
        <v>4.9897067179157832E-3</v>
      </c>
      <c r="CQ119" s="65">
        <f t="shared" si="367"/>
        <v>4.9897067179157832E-3</v>
      </c>
      <c r="CR119" s="71"/>
      <c r="CT119" s="70"/>
      <c r="CU119" s="351" t="s">
        <v>126</v>
      </c>
      <c r="CV119" s="400">
        <f>IFERROR(VLOOKUP($CU119,iphone_ACT!$B$2:$F$180,2,0),0)</f>
        <v>4314.74</v>
      </c>
      <c r="CW119" s="400">
        <f>IFERROR(VLOOKUP($CU119,iphone_ACT!$B$2:$F$180,3,0),0)</f>
        <v>2668.85</v>
      </c>
      <c r="CX119" s="342">
        <f t="shared" si="368"/>
        <v>0.61670382374430932</v>
      </c>
      <c r="CY119" s="114">
        <f t="shared" si="369"/>
        <v>0.61670382374430932</v>
      </c>
      <c r="CZ119" s="190">
        <f>IFERROR(VLOOKUP($CU119,iphone_ACT!$B$2:$F$180,4,0),0)</f>
        <v>6</v>
      </c>
      <c r="DA119" s="190">
        <f>IFERROR(VLOOKUP($CU119,iphone_ACT!$B$2:$F$180,5,0),0)</f>
        <v>4</v>
      </c>
      <c r="DB119" s="342">
        <f t="shared" si="370"/>
        <v>0.5</v>
      </c>
      <c r="DC119" s="114">
        <f t="shared" si="371"/>
        <v>0.5</v>
      </c>
      <c r="DD119" s="71"/>
    </row>
    <row r="120" spans="1:108" ht="13.15" customHeight="1" outlineLevel="1">
      <c r="A120" s="70"/>
      <c r="B120" s="351" t="s">
        <v>138</v>
      </c>
      <c r="C120" s="59">
        <f>IFERROR(VLOOKUP($B120,'BDGT McAfee'!$AZ$6:$BD$190,4,0),0)</f>
        <v>173.94413399999999</v>
      </c>
      <c r="D120" s="59">
        <f t="shared" si="337"/>
        <v>5.6111010967741937</v>
      </c>
      <c r="E120" s="56">
        <f>IFERROR(VLOOKUP($B120,'Trans Nomenclatura'!$A$4:$W$180,19,0),0)</f>
        <v>5</v>
      </c>
      <c r="F120" s="59">
        <f t="shared" si="338"/>
        <v>-0.61110109677419366</v>
      </c>
      <c r="G120" s="65">
        <f t="shared" si="339"/>
        <v>0.89109069927014606</v>
      </c>
      <c r="H120" s="71"/>
      <c r="J120" s="44"/>
      <c r="K120" s="70"/>
      <c r="L120" s="351" t="s">
        <v>138</v>
      </c>
      <c r="M120" s="400">
        <f>IFERROR(VLOOKUP($B120,'BDGT Polizze MTD'!$A$3:$AG$175,Interprete_Date!$B$8,0),0)</f>
        <v>1404.1254126046756</v>
      </c>
      <c r="N120" s="400"/>
      <c r="O120" s="400">
        <f>IFERROR(VLOOKUP($B120,'Trans Nomenclatura'!$A$4:$W$180,11,0),0)</f>
        <v>1079.5393122309281</v>
      </c>
      <c r="P120" s="400">
        <f t="shared" si="340"/>
        <v>-324.58610037374751</v>
      </c>
      <c r="Q120" s="65">
        <f t="shared" si="341"/>
        <v>0.76883396777810964</v>
      </c>
      <c r="R120" s="71"/>
      <c r="T120" s="70"/>
      <c r="U120" s="351" t="s">
        <v>138</v>
      </c>
      <c r="V120" s="59">
        <f>IFERROR(VLOOKUP($B120,'BDGT Office'!$C$3:$F$180,3,0),0)</f>
        <v>34.799999999999997</v>
      </c>
      <c r="W120" s="112">
        <f t="shared" si="342"/>
        <v>1.1225806451612903</v>
      </c>
      <c r="X120" s="56">
        <f>IFERROR(VLOOKUP($B120,'Trans Nomenclatura'!$A$4:$W$180,18,0),0)</f>
        <v>0</v>
      </c>
      <c r="Y120" s="59">
        <f t="shared" si="343"/>
        <v>-1.1225806451612903</v>
      </c>
      <c r="Z120" s="65">
        <f t="shared" si="344"/>
        <v>0</v>
      </c>
      <c r="AA120" s="71"/>
      <c r="AC120" s="70"/>
      <c r="AD120" s="351" t="s">
        <v>138</v>
      </c>
      <c r="AE120" s="59">
        <f>($AM120*Kerb_BRIEFING!$Z$5)/17.23</f>
        <v>13.842607719771681</v>
      </c>
      <c r="AF120" s="56">
        <f>IFERROR(VLOOKUP($AD120,'Trans Nomenclatura'!$A$1:$Y$200,17,0),0)</f>
        <v>14</v>
      </c>
      <c r="AG120" s="190">
        <f t="shared" si="345"/>
        <v>0.15739228022831853</v>
      </c>
      <c r="AH120" s="65">
        <f t="shared" si="346"/>
        <v>1.0113701322333588</v>
      </c>
      <c r="AI120" s="59">
        <f>IFERROR(_xlfn.NUMBERVALUE(VLOOKUP($AD120,'Trans Nomenclatura'!$A$1:$Y$200,14,0)),0)</f>
        <v>0</v>
      </c>
      <c r="AJ120" s="59">
        <f>IFERROR(_xlfn.NUMBERVALUE(VLOOKUP($AD120,'Trans Nomenclatura'!$A$1:$Y$200,16,0)),0)</f>
        <v>1</v>
      </c>
      <c r="AK120" s="59">
        <f>IFERROR(_xlfn.NUMBERVALUE(VLOOKUP($AD120,'Trans Nomenclatura'!$A$1:$Y$200,15,0)),0)</f>
        <v>1</v>
      </c>
      <c r="AL120" s="59">
        <f>IFERROR(_xlfn.NUMBERVALUE(VLOOKUP($AD120,'Trans Nomenclatura'!$A$1:$Y$200,20,0)),0)</f>
        <v>0</v>
      </c>
      <c r="AM120" s="400">
        <f>IFERROR(VLOOKUP($B120,'BDGT MW Services MTD'!$A$3:$AF$174,Interprete_Date!$B$8,0),0)</f>
        <v>366.93558617179394</v>
      </c>
      <c r="AN120" s="400">
        <f>IFERROR(VLOOKUP($B120,'Trans Nomenclatura'!$A$4:$W$180,13,0),0)</f>
        <v>245.57000000000019</v>
      </c>
      <c r="AO120" s="400">
        <f t="shared" si="347"/>
        <v>-121.36558617179375</v>
      </c>
      <c r="AP120" s="65">
        <f t="shared" si="348"/>
        <v>0.66924552770149659</v>
      </c>
      <c r="AQ120" s="71"/>
      <c r="AS120" s="70"/>
      <c r="AT120" s="351" t="s">
        <v>138</v>
      </c>
      <c r="AU120" s="399">
        <f>IFERROR(VLOOKUP($B120,'FCST Sales'!$A$3:$AF$180,Interprete_Date!$B$8,0),0)</f>
        <v>39605.175509323999</v>
      </c>
      <c r="AV120" s="400">
        <f>IFERROR(VLOOKUP($B120,'Trans Nomenclatura'!$A$4:$Y$200,3,0),0)</f>
        <v>27799.200000000001</v>
      </c>
      <c r="AW120" s="400">
        <f t="shared" si="349"/>
        <v>-11805.975509323998</v>
      </c>
      <c r="AX120" s="131" t="e">
        <f t="shared" si="350"/>
        <v>#VALUE!</v>
      </c>
      <c r="AY120" s="65">
        <f t="shared" si="351"/>
        <v>0.70190826432407571</v>
      </c>
      <c r="AZ120" s="400">
        <f>IFERROR(VLOOKUP($B120,'Trans Nomenclatura'!$A$4:$Y$200,4,0),0)</f>
        <v>25544.409999999982</v>
      </c>
      <c r="BA120" s="400">
        <f>IFERROR(VLOOKUP($B120,'Trans Nomenclatura'!$A$4:$Y$200,3,0),0)</f>
        <v>27799.200000000001</v>
      </c>
      <c r="BB120" s="400">
        <f t="shared" si="352"/>
        <v>2254.7900000000191</v>
      </c>
      <c r="BC120" s="131">
        <f t="shared" si="353"/>
        <v>8.8269410019648942E-2</v>
      </c>
      <c r="BD120" s="114">
        <f t="shared" si="354"/>
        <v>8.8269410019648942E-2</v>
      </c>
      <c r="BE120" s="71"/>
      <c r="BG120" s="70"/>
      <c r="BH120" s="351" t="s">
        <v>138</v>
      </c>
      <c r="BI120" s="261">
        <f>IFERROR(VLOOKUP($B120,'Trans Nomenclatura'!$A$4:$Y$200,7,0),0)</f>
        <v>1093</v>
      </c>
      <c r="BJ120" s="261">
        <f>IFERROR(VLOOKUP($B120,'Trans Nomenclatura'!$A$4:$Y$200,6,0),0)</f>
        <v>469</v>
      </c>
      <c r="BK120" s="116">
        <f t="shared" si="355"/>
        <v>-624</v>
      </c>
      <c r="BL120" s="131">
        <f t="shared" si="356"/>
        <v>-0.57090576395242454</v>
      </c>
      <c r="BM120" s="114">
        <f t="shared" si="357"/>
        <v>-0.57090576395242454</v>
      </c>
      <c r="BN120" s="71"/>
      <c r="BP120" s="70"/>
      <c r="BQ120" s="351" t="s">
        <v>138</v>
      </c>
      <c r="BR120" s="58">
        <f>IFERROR(VLOOKUP($B120,'Trans Nomenclatura'!$A$4:$Y$200,25,0),0)</f>
        <v>1675.22</v>
      </c>
      <c r="BS120" s="131" t="e">
        <f>(#REF!-BR120)/ABS(BR120)</f>
        <v>#REF!</v>
      </c>
      <c r="BT120" s="114">
        <f t="shared" si="358"/>
        <v>6.0261446372557481E-2</v>
      </c>
      <c r="BU120" s="71"/>
      <c r="BW120" s="155">
        <f t="shared" si="359"/>
        <v>2105.1016588503098</v>
      </c>
      <c r="BX120" s="156">
        <f t="shared" si="360"/>
        <v>7.5725260397792371E-2</v>
      </c>
      <c r="BZ120" s="70"/>
      <c r="CA120" s="351" t="s">
        <v>138</v>
      </c>
      <c r="CB120" s="190">
        <f t="shared" si="361"/>
        <v>15.601363453307147</v>
      </c>
      <c r="CC120" s="400">
        <f>IFERROR(VLOOKUP(CA120,'FCST Sales'!$A$3:$AG$180,Interprete_Date!$B$8,0),0)</f>
        <v>39605.175509323999</v>
      </c>
      <c r="CD120" s="400">
        <f t="shared" si="362"/>
        <v>277.23622856526799</v>
      </c>
      <c r="CE120" s="190">
        <f t="shared" si="363"/>
        <v>15.601363453307147</v>
      </c>
      <c r="CF120" s="190">
        <f>IFERROR(VLOOKUP($B120,U300_ACT!$B$2:$C$180,2,0),0)</f>
        <v>8</v>
      </c>
      <c r="CG120" s="190">
        <f t="shared" si="364"/>
        <v>-7.6013634533071475</v>
      </c>
      <c r="CH120" s="65">
        <f t="shared" si="365"/>
        <v>0.51277569578729187</v>
      </c>
      <c r="CI120" s="71"/>
      <c r="CK120" s="70"/>
      <c r="CL120" s="351" t="s">
        <v>138</v>
      </c>
      <c r="CM120" s="400">
        <f>IFERROR(VLOOKUP($CL120,TRASFDATI_ACT!$B$2:$E$200,2,0),0)</f>
        <v>32.78</v>
      </c>
      <c r="CN120" s="400">
        <f>IFERROR(VLOOKUP($B120,Smartphone_Sales!$B$2:$D$200,2,0),0)</f>
        <v>10313.32</v>
      </c>
      <c r="CO120" s="190">
        <f>IFERROR(VLOOKUP($B120,Smartphone_Sales!$B$2:$D$200,3,0),0)</f>
        <v>34</v>
      </c>
      <c r="CP120" s="278">
        <f t="shared" si="366"/>
        <v>3.178413934601079E-3</v>
      </c>
      <c r="CQ120" s="65">
        <f t="shared" si="367"/>
        <v>3.178413934601079E-3</v>
      </c>
      <c r="CR120" s="71"/>
      <c r="CT120" s="70"/>
      <c r="CU120" s="351" t="s">
        <v>138</v>
      </c>
      <c r="CV120" s="400">
        <f>IFERROR(VLOOKUP($CU120,iphone_ACT!$B$2:$F$180,2,0),0)</f>
        <v>3578.26</v>
      </c>
      <c r="CW120" s="400">
        <f>IFERROR(VLOOKUP($CU120,iphone_ACT!$B$2:$F$180,3,0),0)</f>
        <v>3291.8</v>
      </c>
      <c r="CX120" s="342">
        <f t="shared" si="368"/>
        <v>8.7022297830973941E-2</v>
      </c>
      <c r="CY120" s="114">
        <f t="shared" si="369"/>
        <v>8.7022297830973941E-2</v>
      </c>
      <c r="CZ120" s="190">
        <f>IFERROR(VLOOKUP($CU120,iphone_ACT!$B$2:$F$180,4,0),0)</f>
        <v>5</v>
      </c>
      <c r="DA120" s="190">
        <f>IFERROR(VLOOKUP($CU120,iphone_ACT!$B$2:$F$180,5,0),0)</f>
        <v>4</v>
      </c>
      <c r="DB120" s="342">
        <f t="shared" si="370"/>
        <v>0.25</v>
      </c>
      <c r="DC120" s="114">
        <f t="shared" si="371"/>
        <v>0.25</v>
      </c>
      <c r="DD120" s="71"/>
    </row>
    <row r="121" spans="1:108" ht="13.15" customHeight="1" outlineLevel="1">
      <c r="A121" s="70"/>
      <c r="B121" s="351" t="s">
        <v>139</v>
      </c>
      <c r="C121" s="59">
        <f>IFERROR(VLOOKUP($B121,'BDGT McAfee'!$AZ$6:$BD$190,4,0),0)</f>
        <v>319.54431599999998</v>
      </c>
      <c r="D121" s="59">
        <f t="shared" si="337"/>
        <v>10.307881161290322</v>
      </c>
      <c r="E121" s="56">
        <f>IFERROR(VLOOKUP($B121,'Trans Nomenclatura'!$A$4:$W$180,19,0),0)</f>
        <v>11</v>
      </c>
      <c r="F121" s="59">
        <f t="shared" si="338"/>
        <v>0.69211883870967839</v>
      </c>
      <c r="G121" s="65">
        <f t="shared" si="339"/>
        <v>1.067144627288567</v>
      </c>
      <c r="H121" s="71"/>
      <c r="K121" s="70"/>
      <c r="L121" s="351" t="s">
        <v>139</v>
      </c>
      <c r="M121" s="400">
        <f>IFERROR(VLOOKUP($B121,'BDGT Polizze MTD'!$A$3:$AG$175,Interprete_Date!$B$8,0),0)</f>
        <v>3007.5918718365119</v>
      </c>
      <c r="N121" s="400"/>
      <c r="O121" s="400">
        <f>IFERROR(VLOOKUP($B121,'Trans Nomenclatura'!$A$4:$W$180,11,0),0)</f>
        <v>1866.8789855670111</v>
      </c>
      <c r="P121" s="400">
        <f t="shared" si="340"/>
        <v>-1140.7128862695008</v>
      </c>
      <c r="Q121" s="65">
        <f t="shared" si="341"/>
        <v>0.62072218077482944</v>
      </c>
      <c r="R121" s="71"/>
      <c r="T121" s="70"/>
      <c r="U121" s="351" t="s">
        <v>139</v>
      </c>
      <c r="V121" s="59">
        <f>IFERROR(VLOOKUP($B121,'BDGT Office'!$C$3:$F$180,3,0),0)</f>
        <v>50.4</v>
      </c>
      <c r="W121" s="112">
        <f t="shared" si="342"/>
        <v>1.6258064516129032</v>
      </c>
      <c r="X121" s="56">
        <f>IFERROR(VLOOKUP($B121,'Trans Nomenclatura'!$A$4:$W$180,18,0),0)</f>
        <v>3</v>
      </c>
      <c r="Y121" s="59">
        <f t="shared" si="343"/>
        <v>1.3741935483870968</v>
      </c>
      <c r="Z121" s="65">
        <f t="shared" si="344"/>
        <v>1.8452380952380953</v>
      </c>
      <c r="AA121" s="71"/>
      <c r="AC121" s="70"/>
      <c r="AD121" s="351" t="s">
        <v>139</v>
      </c>
      <c r="AE121" s="59">
        <f>($AM121*Kerb_BRIEFING!$Z$5)/17.23</f>
        <v>27.558423561670885</v>
      </c>
      <c r="AF121" s="56">
        <f>IFERROR(VLOOKUP($AD121,'Trans Nomenclatura'!$A$1:$Y$200,17,0),0)</f>
        <v>14</v>
      </c>
      <c r="AG121" s="190">
        <f t="shared" si="345"/>
        <v>-13.558423561670885</v>
      </c>
      <c r="AH121" s="65">
        <f t="shared" si="346"/>
        <v>0.50801164183685876</v>
      </c>
      <c r="AI121" s="59">
        <f>IFERROR(_xlfn.NUMBERVALUE(VLOOKUP($AD121,'Trans Nomenclatura'!$A$1:$Y$200,14,0)),0)</f>
        <v>2</v>
      </c>
      <c r="AJ121" s="59">
        <f>IFERROR(_xlfn.NUMBERVALUE(VLOOKUP($AD121,'Trans Nomenclatura'!$A$1:$Y$200,16,0)),0)</f>
        <v>2</v>
      </c>
      <c r="AK121" s="59">
        <f>IFERROR(_xlfn.NUMBERVALUE(VLOOKUP($AD121,'Trans Nomenclatura'!$A$1:$Y$200,15,0)),0)</f>
        <v>3</v>
      </c>
      <c r="AL121" s="59">
        <f>IFERROR(_xlfn.NUMBERVALUE(VLOOKUP($AD121,'Trans Nomenclatura'!$A$1:$Y$200,20,0)),0)</f>
        <v>1</v>
      </c>
      <c r="AM121" s="400">
        <f>IFERROR(VLOOKUP($B121,'BDGT MW Services MTD'!$A$3:$AF$174,Interprete_Date!$B$8,0),0)</f>
        <v>730.51021225782972</v>
      </c>
      <c r="AN121" s="400">
        <f>IFERROR(VLOOKUP($B121,'Trans Nomenclatura'!$A$4:$W$180,13,0),0)</f>
        <v>347.53</v>
      </c>
      <c r="AO121" s="400">
        <f t="shared" si="347"/>
        <v>-382.98021225782975</v>
      </c>
      <c r="AP121" s="65">
        <f t="shared" si="348"/>
        <v>0.47573599132292638</v>
      </c>
      <c r="AQ121" s="71"/>
      <c r="AS121" s="70"/>
      <c r="AT121" s="351" t="s">
        <v>139</v>
      </c>
      <c r="AU121" s="399">
        <f>IFERROR(VLOOKUP($B121,'FCST Sales'!$A$3:$AF$180,Interprete_Date!$B$8,0),0)</f>
        <v>79171.700010721135</v>
      </c>
      <c r="AV121" s="400">
        <f>IFERROR(VLOOKUP($B121,'Trans Nomenclatura'!$A$4:$Y$200,3,0),0)</f>
        <v>46317.13</v>
      </c>
      <c r="AW121" s="400">
        <f t="shared" si="349"/>
        <v>-32854.570010721138</v>
      </c>
      <c r="AX121" s="131" t="e">
        <f t="shared" si="350"/>
        <v>#VALUE!</v>
      </c>
      <c r="AY121" s="65">
        <f t="shared" si="351"/>
        <v>0.58502128909355122</v>
      </c>
      <c r="AZ121" s="400">
        <f>IFERROR(VLOOKUP($B121,'Trans Nomenclatura'!$A$4:$Y$200,4,0),0)</f>
        <v>44504.20999999997</v>
      </c>
      <c r="BA121" s="400">
        <f>IFERROR(VLOOKUP($B121,'Trans Nomenclatura'!$A$4:$Y$200,3,0),0)</f>
        <v>46317.13</v>
      </c>
      <c r="BB121" s="400">
        <f t="shared" si="352"/>
        <v>1812.9200000000274</v>
      </c>
      <c r="BC121" s="131">
        <f t="shared" si="353"/>
        <v>4.0735921388112016E-2</v>
      </c>
      <c r="BD121" s="114">
        <f t="shared" si="354"/>
        <v>4.0735921388112016E-2</v>
      </c>
      <c r="BE121" s="71"/>
      <c r="BG121" s="70"/>
      <c r="BH121" s="351" t="s">
        <v>139</v>
      </c>
      <c r="BI121" s="261">
        <f>IFERROR(VLOOKUP($B121,'Trans Nomenclatura'!$A$4:$Y$200,7,0),0)</f>
        <v>1029</v>
      </c>
      <c r="BJ121" s="261">
        <f>IFERROR(VLOOKUP($B121,'Trans Nomenclatura'!$A$4:$Y$200,6,0),0)</f>
        <v>989</v>
      </c>
      <c r="BK121" s="116">
        <f t="shared" si="355"/>
        <v>-40</v>
      </c>
      <c r="BL121" s="131">
        <f t="shared" si="356"/>
        <v>-3.8872691933916424E-2</v>
      </c>
      <c r="BM121" s="114">
        <f t="shared" si="357"/>
        <v>-3.8872691933916424E-2</v>
      </c>
      <c r="BN121" s="71"/>
      <c r="BP121" s="70"/>
      <c r="BQ121" s="351" t="s">
        <v>139</v>
      </c>
      <c r="BR121" s="58">
        <f>IFERROR(VLOOKUP($B121,'Trans Nomenclatura'!$A$4:$Y$200,25,0),0)</f>
        <v>1491.889999999999</v>
      </c>
      <c r="BS121" s="131" t="e">
        <f>(#REF!-BR121)/ABS(BR121)</f>
        <v>#REF!</v>
      </c>
      <c r="BT121" s="114">
        <f t="shared" si="358"/>
        <v>3.2210329094224943E-2</v>
      </c>
      <c r="BU121" s="71"/>
      <c r="BW121" s="155">
        <f t="shared" si="359"/>
        <v>3640.4140218556718</v>
      </c>
      <c r="BX121" s="156">
        <f t="shared" si="360"/>
        <v>7.8597573335301041E-2</v>
      </c>
      <c r="BZ121" s="70"/>
      <c r="CA121" s="351" t="s">
        <v>139</v>
      </c>
      <c r="CB121" s="190">
        <f t="shared" si="361"/>
        <v>31.187501411088803</v>
      </c>
      <c r="CC121" s="400">
        <f>IFERROR(VLOOKUP(CA121,'FCST Sales'!$A$3:$AG$180,Interprete_Date!$B$8,0),0)</f>
        <v>79171.700010721135</v>
      </c>
      <c r="CD121" s="400">
        <f t="shared" si="362"/>
        <v>554.201900075048</v>
      </c>
      <c r="CE121" s="190">
        <f t="shared" si="363"/>
        <v>31.187501411088803</v>
      </c>
      <c r="CF121" s="190">
        <f>IFERROR(VLOOKUP($B121,U300_ACT!$B$2:$C$180,2,0),0)</f>
        <v>2</v>
      </c>
      <c r="CG121" s="190">
        <f t="shared" si="364"/>
        <v>-29.187501411088803</v>
      </c>
      <c r="CH121" s="65">
        <f t="shared" si="365"/>
        <v>6.4128253611521899E-2</v>
      </c>
      <c r="CI121" s="71"/>
      <c r="CK121" s="70"/>
      <c r="CL121" s="351" t="s">
        <v>139</v>
      </c>
      <c r="CM121" s="400">
        <f>IFERROR(VLOOKUP($CL121,TRASFDATI_ACT!$B$2:$E$200,2,0),0)</f>
        <v>0</v>
      </c>
      <c r="CN121" s="400">
        <f>IFERROR(VLOOKUP($B121,Smartphone_Sales!$B$2:$D$200,2,0),0)</f>
        <v>13894.99</v>
      </c>
      <c r="CO121" s="190">
        <f>IFERROR(VLOOKUP($B121,Smartphone_Sales!$B$2:$D$200,3,0),0)</f>
        <v>42</v>
      </c>
      <c r="CP121" s="278">
        <f t="shared" si="366"/>
        <v>0</v>
      </c>
      <c r="CQ121" s="65">
        <f t="shared" si="367"/>
        <v>0</v>
      </c>
      <c r="CR121" s="71"/>
      <c r="CT121" s="70"/>
      <c r="CU121" s="351" t="s">
        <v>139</v>
      </c>
      <c r="CV121" s="400">
        <f>IFERROR(VLOOKUP($CU121,iphone_ACT!$B$2:$F$180,2,0),0)</f>
        <v>6108.99</v>
      </c>
      <c r="CW121" s="400">
        <f>IFERROR(VLOOKUP($CU121,iphone_ACT!$B$2:$F$180,3,0),0)</f>
        <v>11012.29</v>
      </c>
      <c r="CX121" s="342">
        <f t="shared" si="368"/>
        <v>-0.44525707187151814</v>
      </c>
      <c r="CY121" s="114">
        <f t="shared" si="369"/>
        <v>-0.44525707187151814</v>
      </c>
      <c r="CZ121" s="190">
        <f>IFERROR(VLOOKUP($CU121,iphone_ACT!$B$2:$F$180,4,0),0)</f>
        <v>7</v>
      </c>
      <c r="DA121" s="190">
        <f>IFERROR(VLOOKUP($CU121,iphone_ACT!$B$2:$F$180,5,0),0)</f>
        <v>15</v>
      </c>
      <c r="DB121" s="342">
        <f t="shared" si="370"/>
        <v>-0.53333333333333333</v>
      </c>
      <c r="DC121" s="114">
        <f t="shared" si="371"/>
        <v>-0.53333333333333333</v>
      </c>
      <c r="DD121" s="71"/>
    </row>
    <row r="122" spans="1:108" ht="13.15" customHeight="1" outlineLevel="1">
      <c r="A122" s="70"/>
      <c r="B122" s="351" t="s">
        <v>140</v>
      </c>
      <c r="C122" s="59">
        <f>IFERROR(VLOOKUP($B122,'BDGT McAfee'!$AZ$6:$BD$190,4,0),0)</f>
        <v>636.72663599999998</v>
      </c>
      <c r="D122" s="59">
        <f t="shared" si="337"/>
        <v>20.539568903225806</v>
      </c>
      <c r="E122" s="56">
        <f>IFERROR(VLOOKUP($B122,'Trans Nomenclatura'!$A$4:$W$180,19,0),0)</f>
        <v>2</v>
      </c>
      <c r="F122" s="59">
        <f t="shared" si="338"/>
        <v>-18.539568903225806</v>
      </c>
      <c r="G122" s="65">
        <f t="shared" si="339"/>
        <v>9.7373027127453174E-2</v>
      </c>
      <c r="H122" s="71"/>
      <c r="J122" s="440"/>
      <c r="K122" s="70"/>
      <c r="L122" s="351" t="s">
        <v>140</v>
      </c>
      <c r="M122" s="400">
        <f>IFERROR(VLOOKUP($B122,'BDGT Polizze MTD'!$A$3:$AG$175,Interprete_Date!$B$8,0),0)</f>
        <v>4989.4484109687828</v>
      </c>
      <c r="N122" s="400"/>
      <c r="O122" s="400">
        <f>IFERROR(VLOOKUP($B122,'Trans Nomenclatura'!$A$4:$W$180,11,0),0)</f>
        <v>4041.259645680148</v>
      </c>
      <c r="P122" s="400">
        <f t="shared" si="340"/>
        <v>-948.18876528863484</v>
      </c>
      <c r="Q122" s="65">
        <f t="shared" si="341"/>
        <v>0.8099612046886504</v>
      </c>
      <c r="R122" s="71"/>
      <c r="T122" s="70"/>
      <c r="U122" s="351" t="s">
        <v>140</v>
      </c>
      <c r="V122" s="59">
        <f>IFERROR(VLOOKUP($B122,'BDGT Office'!$C$3:$F$180,3,0),0)</f>
        <v>88.8</v>
      </c>
      <c r="W122" s="112">
        <f t="shared" si="342"/>
        <v>2.8645161290322578</v>
      </c>
      <c r="X122" s="56">
        <f>IFERROR(VLOOKUP($B122,'Trans Nomenclatura'!$A$4:$W$180,18,0),0)</f>
        <v>5</v>
      </c>
      <c r="Y122" s="59">
        <f t="shared" si="343"/>
        <v>2.1354838709677422</v>
      </c>
      <c r="Z122" s="65">
        <f t="shared" si="344"/>
        <v>1.7454954954954955</v>
      </c>
      <c r="AA122" s="71"/>
      <c r="AC122" s="70"/>
      <c r="AD122" s="351" t="s">
        <v>140</v>
      </c>
      <c r="AE122" s="59">
        <f>($AM122*Kerb_BRIEFING!$Z$5)/17.23</f>
        <v>51.216479252482884</v>
      </c>
      <c r="AF122" s="56">
        <f>IFERROR(VLOOKUP($AD122,'Trans Nomenclatura'!$A$1:$Y$200,17,0),0)</f>
        <v>52</v>
      </c>
      <c r="AG122" s="190">
        <f t="shared" si="345"/>
        <v>0.78352074751711598</v>
      </c>
      <c r="AH122" s="65">
        <f t="shared" si="346"/>
        <v>1.0152982157101151</v>
      </c>
      <c r="AI122" s="59">
        <f>IFERROR(_xlfn.NUMBERVALUE(VLOOKUP($AD122,'Trans Nomenclatura'!$A$1:$Y$200,14,0)),0)</f>
        <v>3</v>
      </c>
      <c r="AJ122" s="59">
        <f>IFERROR(_xlfn.NUMBERVALUE(VLOOKUP($AD122,'Trans Nomenclatura'!$A$1:$Y$200,16,0)),0)</f>
        <v>6</v>
      </c>
      <c r="AK122" s="59">
        <f>IFERROR(_xlfn.NUMBERVALUE(VLOOKUP($AD122,'Trans Nomenclatura'!$A$1:$Y$200,15,0)),0)</f>
        <v>9</v>
      </c>
      <c r="AL122" s="59">
        <f>IFERROR(_xlfn.NUMBERVALUE(VLOOKUP($AD122,'Trans Nomenclatura'!$A$1:$Y$200,20,0)),0)</f>
        <v>3</v>
      </c>
      <c r="AM122" s="400">
        <f>IFERROR(VLOOKUP($B122,'BDGT MW Services MTD'!$A$3:$AF$174,Interprete_Date!$B$8,0),0)</f>
        <v>1357.6306731081233</v>
      </c>
      <c r="AN122" s="400">
        <f>IFERROR(VLOOKUP($B122,'Trans Nomenclatura'!$A$4:$W$180,13,0),0)</f>
        <v>1332.38</v>
      </c>
      <c r="AO122" s="400">
        <f t="shared" si="347"/>
        <v>-25.250673108123237</v>
      </c>
      <c r="AP122" s="65">
        <f t="shared" si="348"/>
        <v>0.98140092618096564</v>
      </c>
      <c r="AQ122" s="71"/>
      <c r="AS122" s="70"/>
      <c r="AT122" s="351" t="s">
        <v>140</v>
      </c>
      <c r="AU122" s="399">
        <f>IFERROR(VLOOKUP($B122,'FCST Sales'!$A$3:$AF$180,Interprete_Date!$B$8,0),0)</f>
        <v>142237.63008875318</v>
      </c>
      <c r="AV122" s="400">
        <f>IFERROR(VLOOKUP($B122,'Trans Nomenclatura'!$A$4:$Y$200,3,0),0)</f>
        <v>117003.28999999991</v>
      </c>
      <c r="AW122" s="400">
        <f t="shared" si="349"/>
        <v>-25234.340088753277</v>
      </c>
      <c r="AX122" s="131" t="e">
        <f t="shared" si="350"/>
        <v>#VALUE!</v>
      </c>
      <c r="AY122" s="65">
        <f t="shared" si="351"/>
        <v>0.82259026621149689</v>
      </c>
      <c r="AZ122" s="400">
        <f>IFERROR(VLOOKUP($B122,'Trans Nomenclatura'!$A$4:$Y$200,4,0),0)</f>
        <v>95502.849999999875</v>
      </c>
      <c r="BA122" s="400">
        <f>IFERROR(VLOOKUP($B122,'Trans Nomenclatura'!$A$4:$Y$200,3,0),0)</f>
        <v>117003.28999999991</v>
      </c>
      <c r="BB122" s="400">
        <f t="shared" si="352"/>
        <v>21500.440000000031</v>
      </c>
      <c r="BC122" s="131">
        <f t="shared" si="353"/>
        <v>0.22512877887937438</v>
      </c>
      <c r="BD122" s="114">
        <f t="shared" si="354"/>
        <v>0.22512877887937438</v>
      </c>
      <c r="BE122" s="71"/>
      <c r="BG122" s="70"/>
      <c r="BH122" s="351" t="s">
        <v>140</v>
      </c>
      <c r="BI122" s="261">
        <f>IFERROR(VLOOKUP($B122,'Trans Nomenclatura'!$A$4:$Y$200,7,0),0)</f>
        <v>3618</v>
      </c>
      <c r="BJ122" s="261">
        <f>IFERROR(VLOOKUP($B122,'Trans Nomenclatura'!$A$4:$Y$200,6,0),0)</f>
        <v>4060</v>
      </c>
      <c r="BK122" s="116">
        <f t="shared" si="355"/>
        <v>442</v>
      </c>
      <c r="BL122" s="131">
        <f t="shared" si="356"/>
        <v>0.12216694306246545</v>
      </c>
      <c r="BM122" s="114">
        <f t="shared" si="357"/>
        <v>0.12216694306246545</v>
      </c>
      <c r="BN122" s="71"/>
      <c r="BP122" s="70"/>
      <c r="BQ122" s="351" t="s">
        <v>140</v>
      </c>
      <c r="BR122" s="58">
        <f>IFERROR(VLOOKUP($B122,'Trans Nomenclatura'!$A$4:$Y$200,25,0),0)</f>
        <v>3903.959999999995</v>
      </c>
      <c r="BS122" s="131" t="e">
        <f>(#REF!-BR122)/ABS(BR122)</f>
        <v>#REF!</v>
      </c>
      <c r="BT122" s="114">
        <f t="shared" si="358"/>
        <v>3.336624123988307E-2</v>
      </c>
      <c r="BU122" s="71"/>
      <c r="BW122" s="155">
        <f t="shared" si="359"/>
        <v>7880.4563090762886</v>
      </c>
      <c r="BX122" s="156">
        <f t="shared" si="360"/>
        <v>6.7352433500598954E-2</v>
      </c>
      <c r="BZ122" s="70"/>
      <c r="CA122" s="351" t="s">
        <v>140</v>
      </c>
      <c r="CB122" s="190">
        <f t="shared" si="361"/>
        <v>56.030580226295569</v>
      </c>
      <c r="CC122" s="400">
        <f>IFERROR(VLOOKUP(CA122,'FCST Sales'!$A$3:$AG$180,Interprete_Date!$B$8,0),0)</f>
        <v>142237.63008875318</v>
      </c>
      <c r="CD122" s="400">
        <f t="shared" si="362"/>
        <v>995.66341062127231</v>
      </c>
      <c r="CE122" s="190">
        <f t="shared" si="363"/>
        <v>56.030580226295569</v>
      </c>
      <c r="CF122" s="190">
        <f>IFERROR(VLOOKUP($B122,U300_ACT!$B$2:$C$180,2,0),0)</f>
        <v>10</v>
      </c>
      <c r="CG122" s="190">
        <f t="shared" si="364"/>
        <v>-46.030580226295569</v>
      </c>
      <c r="CH122" s="65">
        <f t="shared" si="365"/>
        <v>0.17847396831537585</v>
      </c>
      <c r="CI122" s="71"/>
      <c r="CK122" s="70"/>
      <c r="CL122" s="351" t="s">
        <v>140</v>
      </c>
      <c r="CM122" s="400">
        <f>IFERROR(VLOOKUP($CL122,TRASFDATI_ACT!$B$2:$E$200,2,0),0)</f>
        <v>122.05</v>
      </c>
      <c r="CN122" s="400">
        <f>IFERROR(VLOOKUP($B122,Smartphone_Sales!$B$2:$D$200,2,0),0)</f>
        <v>39374.58</v>
      </c>
      <c r="CO122" s="190">
        <f>IFERROR(VLOOKUP($B122,Smartphone_Sales!$B$2:$D$200,3,0),0)</f>
        <v>90</v>
      </c>
      <c r="CP122" s="278">
        <f t="shared" si="366"/>
        <v>3.0997156033156417E-3</v>
      </c>
      <c r="CQ122" s="65">
        <f t="shared" si="367"/>
        <v>3.0997156033156417E-3</v>
      </c>
      <c r="CR122" s="71"/>
      <c r="CT122" s="70"/>
      <c r="CU122" s="351" t="s">
        <v>140</v>
      </c>
      <c r="CV122" s="400">
        <f>IFERROR(VLOOKUP($CU122,iphone_ACT!$B$2:$F$180,2,0),0)</f>
        <v>24155.66</v>
      </c>
      <c r="CW122" s="400">
        <f>IFERROR(VLOOKUP($CU122,iphone_ACT!$B$2:$F$180,3,0),0)</f>
        <v>7580.31</v>
      </c>
      <c r="CX122" s="342">
        <f t="shared" si="368"/>
        <v>2.1866322089729837</v>
      </c>
      <c r="CY122" s="114">
        <f t="shared" si="369"/>
        <v>2.1866322089729837</v>
      </c>
      <c r="CZ122" s="190">
        <f>IFERROR(VLOOKUP($CU122,iphone_ACT!$B$2:$F$180,4,0),0)</f>
        <v>31</v>
      </c>
      <c r="DA122" s="190">
        <f>IFERROR(VLOOKUP($CU122,iphone_ACT!$B$2:$F$180,5,0),0)</f>
        <v>12</v>
      </c>
      <c r="DB122" s="342">
        <f t="shared" si="370"/>
        <v>1.5833333333333333</v>
      </c>
      <c r="DC122" s="114">
        <f t="shared" si="371"/>
        <v>1.5833333333333333</v>
      </c>
      <c r="DD122" s="71"/>
    </row>
    <row r="123" spans="1:108" ht="13.15" customHeight="1" outlineLevel="1">
      <c r="A123" s="70"/>
      <c r="B123" s="351" t="s">
        <v>141</v>
      </c>
      <c r="C123" s="59">
        <f>IFERROR(VLOOKUP($B123,'BDGT McAfee'!$AZ$6:$BD$190,4,0),0)</f>
        <v>295.92435599999999</v>
      </c>
      <c r="D123" s="59">
        <f t="shared" si="337"/>
        <v>9.5459469677419353</v>
      </c>
      <c r="E123" s="56">
        <f>IFERROR(VLOOKUP($B123,'Trans Nomenclatura'!$A$4:$W$180,19,0),0)</f>
        <v>16</v>
      </c>
      <c r="F123" s="59">
        <f t="shared" si="338"/>
        <v>6.4540530322580647</v>
      </c>
      <c r="G123" s="65">
        <f t="shared" si="339"/>
        <v>1.6761040108506648</v>
      </c>
      <c r="H123" s="71"/>
      <c r="K123" s="70"/>
      <c r="L123" s="351" t="s">
        <v>141</v>
      </c>
      <c r="M123" s="400">
        <f>IFERROR(VLOOKUP($B123,'BDGT Polizze MTD'!$A$3:$AG$175,Interprete_Date!$B$8,0),0)</f>
        <v>2853.9921477001021</v>
      </c>
      <c r="N123" s="400"/>
      <c r="O123" s="400">
        <f>IFERROR(VLOOKUP($B123,'Trans Nomenclatura'!$A$4:$W$180,11,0),0)</f>
        <v>2506.8815890234309</v>
      </c>
      <c r="P123" s="400">
        <f t="shared" si="340"/>
        <v>-347.11055867667119</v>
      </c>
      <c r="Q123" s="65">
        <f t="shared" si="341"/>
        <v>0.87837718511020035</v>
      </c>
      <c r="R123" s="71"/>
      <c r="T123" s="70"/>
      <c r="U123" s="351" t="s">
        <v>141</v>
      </c>
      <c r="V123" s="59">
        <f>IFERROR(VLOOKUP($B123,'BDGT Office'!$C$3:$F$180,3,0),0)</f>
        <v>54</v>
      </c>
      <c r="W123" s="112">
        <f t="shared" si="342"/>
        <v>1.7419354838709677</v>
      </c>
      <c r="X123" s="56">
        <f>IFERROR(VLOOKUP($B123,'Trans Nomenclatura'!$A$4:$W$180,18,0),0)</f>
        <v>3</v>
      </c>
      <c r="Y123" s="59">
        <f t="shared" si="343"/>
        <v>1.2580645161290323</v>
      </c>
      <c r="Z123" s="65">
        <f t="shared" si="344"/>
        <v>1.7222222222222223</v>
      </c>
      <c r="AA123" s="71"/>
      <c r="AC123" s="70"/>
      <c r="AD123" s="351" t="s">
        <v>141</v>
      </c>
      <c r="AE123" s="59">
        <f>($AM123*Kerb_BRIEFING!$Z$5)/17.23</f>
        <v>28.065852246567896</v>
      </c>
      <c r="AF123" s="56">
        <f>IFERROR(VLOOKUP($AD123,'Trans Nomenclatura'!$A$1:$Y$200,17,0),0)</f>
        <v>22</v>
      </c>
      <c r="AG123" s="190">
        <f t="shared" si="345"/>
        <v>-6.0658522465678963</v>
      </c>
      <c r="AH123" s="65">
        <f t="shared" si="346"/>
        <v>0.78387072684351944</v>
      </c>
      <c r="AI123" s="59">
        <f>IFERROR(_xlfn.NUMBERVALUE(VLOOKUP($AD123,'Trans Nomenclatura'!$A$1:$Y$200,14,0)),0)</f>
        <v>1</v>
      </c>
      <c r="AJ123" s="59">
        <f>IFERROR(_xlfn.NUMBERVALUE(VLOOKUP($AD123,'Trans Nomenclatura'!$A$1:$Y$200,16,0)),0)</f>
        <v>4</v>
      </c>
      <c r="AK123" s="59">
        <f>IFERROR(_xlfn.NUMBERVALUE(VLOOKUP($AD123,'Trans Nomenclatura'!$A$1:$Y$200,15,0)),0)</f>
        <v>8</v>
      </c>
      <c r="AL123" s="59">
        <f>IFERROR(_xlfn.NUMBERVALUE(VLOOKUP($AD123,'Trans Nomenclatura'!$A$1:$Y$200,20,0)),0)</f>
        <v>0</v>
      </c>
      <c r="AM123" s="400">
        <f>IFERROR(VLOOKUP($B123,'BDGT MW Services MTD'!$A$3:$AF$174,Interprete_Date!$B$8,0),0)</f>
        <v>743.96097570517668</v>
      </c>
      <c r="AN123" s="400">
        <f>IFERROR(VLOOKUP($B123,'Trans Nomenclatura'!$A$4:$W$180,13,0),0)</f>
        <v>594.63999999999953</v>
      </c>
      <c r="AO123" s="400">
        <f t="shared" si="347"/>
        <v>-149.32097570517715</v>
      </c>
      <c r="AP123" s="65">
        <f t="shared" si="348"/>
        <v>0.79928923615430147</v>
      </c>
      <c r="AQ123" s="71"/>
      <c r="AS123" s="70"/>
      <c r="AT123" s="351" t="s">
        <v>141</v>
      </c>
      <c r="AU123" s="399">
        <f>IFERROR(VLOOKUP($B123,'FCST Sales'!$A$3:$AF$180,Interprete_Date!$B$8,0),0)</f>
        <v>75921.728026366924</v>
      </c>
      <c r="AV123" s="400">
        <f>IFERROR(VLOOKUP($B123,'Trans Nomenclatura'!$A$4:$Y$200,3,0),0)</f>
        <v>60812.91999999994</v>
      </c>
      <c r="AW123" s="400">
        <f t="shared" si="349"/>
        <v>-15108.808026366984</v>
      </c>
      <c r="AX123" s="131" t="e">
        <f t="shared" si="350"/>
        <v>#VALUE!</v>
      </c>
      <c r="AY123" s="65">
        <f t="shared" si="351"/>
        <v>0.80099494019525175</v>
      </c>
      <c r="AZ123" s="400">
        <f>IFERROR(VLOOKUP($B123,'Trans Nomenclatura'!$A$4:$Y$200,4,0),0)</f>
        <v>58879.149999999987</v>
      </c>
      <c r="BA123" s="400">
        <f>IFERROR(VLOOKUP($B123,'Trans Nomenclatura'!$A$4:$Y$200,3,0),0)</f>
        <v>60812.91999999994</v>
      </c>
      <c r="BB123" s="400">
        <f t="shared" si="352"/>
        <v>1933.7699999999531</v>
      </c>
      <c r="BC123" s="131">
        <f t="shared" si="353"/>
        <v>3.2843035268001551E-2</v>
      </c>
      <c r="BD123" s="114">
        <f t="shared" si="354"/>
        <v>3.2843035268001551E-2</v>
      </c>
      <c r="BE123" s="71"/>
      <c r="BG123" s="70"/>
      <c r="BH123" s="351" t="s">
        <v>141</v>
      </c>
      <c r="BI123" s="261">
        <f>IFERROR(VLOOKUP($B123,'Trans Nomenclatura'!$A$4:$Y$200,7,0),0)</f>
        <v>1392</v>
      </c>
      <c r="BJ123" s="261">
        <f>IFERROR(VLOOKUP($B123,'Trans Nomenclatura'!$A$4:$Y$200,6,0),0)</f>
        <v>1265</v>
      </c>
      <c r="BK123" s="116">
        <f t="shared" si="355"/>
        <v>-127</v>
      </c>
      <c r="BL123" s="131">
        <f t="shared" si="356"/>
        <v>-9.1235632183908053E-2</v>
      </c>
      <c r="BM123" s="114">
        <f t="shared" si="357"/>
        <v>-9.1235632183908053E-2</v>
      </c>
      <c r="BN123" s="71"/>
      <c r="BP123" s="70"/>
      <c r="BQ123" s="351" t="s">
        <v>141</v>
      </c>
      <c r="BR123" s="58">
        <f>IFERROR(VLOOKUP($B123,'Trans Nomenclatura'!$A$4:$Y$200,25,0),0)</f>
        <v>2167.719999999998</v>
      </c>
      <c r="BS123" s="131" t="e">
        <f>(#REF!-BR123)/ABS(BR123)</f>
        <v>#REF!</v>
      </c>
      <c r="BT123" s="114">
        <f t="shared" si="358"/>
        <v>3.5645714759297863E-2</v>
      </c>
      <c r="BU123" s="71"/>
      <c r="BW123" s="155">
        <f t="shared" si="359"/>
        <v>4888.4190985956902</v>
      </c>
      <c r="BX123" s="156">
        <f t="shared" si="360"/>
        <v>8.0384548194622055E-2</v>
      </c>
      <c r="BZ123" s="70"/>
      <c r="CA123" s="351" t="s">
        <v>141</v>
      </c>
      <c r="CB123" s="190">
        <f t="shared" si="361"/>
        <v>29.907264838748933</v>
      </c>
      <c r="CC123" s="400">
        <f>IFERROR(VLOOKUP(CA123,'FCST Sales'!$A$3:$AG$180,Interprete_Date!$B$8,0),0)</f>
        <v>75921.728026366924</v>
      </c>
      <c r="CD123" s="400">
        <f t="shared" si="362"/>
        <v>531.45209618456852</v>
      </c>
      <c r="CE123" s="190">
        <f t="shared" si="363"/>
        <v>29.907264838748933</v>
      </c>
      <c r="CF123" s="190">
        <f>IFERROR(VLOOKUP($B123,U300_ACT!$B$2:$C$180,2,0),0)</f>
        <v>3</v>
      </c>
      <c r="CG123" s="190">
        <f t="shared" si="364"/>
        <v>-26.907264838748933</v>
      </c>
      <c r="CH123" s="65">
        <f t="shared" si="365"/>
        <v>0.10031007570150954</v>
      </c>
      <c r="CI123" s="71"/>
      <c r="CK123" s="70"/>
      <c r="CL123" s="351" t="s">
        <v>141</v>
      </c>
      <c r="CM123" s="400">
        <f>IFERROR(VLOOKUP($CL123,TRASFDATI_ACT!$B$2:$E$200,2,0),0)</f>
        <v>97.17</v>
      </c>
      <c r="CN123" s="400">
        <f>IFERROR(VLOOKUP($B123,Smartphone_Sales!$B$2:$D$200,2,0),0)</f>
        <v>19045.02</v>
      </c>
      <c r="CO123" s="190">
        <f>IFERROR(VLOOKUP($B123,Smartphone_Sales!$B$2:$D$200,3,0),0)</f>
        <v>45</v>
      </c>
      <c r="CP123" s="278">
        <f t="shared" si="366"/>
        <v>5.1021211844356163E-3</v>
      </c>
      <c r="CQ123" s="65">
        <f t="shared" si="367"/>
        <v>5.1021211844356163E-3</v>
      </c>
      <c r="CR123" s="71"/>
      <c r="CT123" s="70"/>
      <c r="CU123" s="351" t="s">
        <v>141</v>
      </c>
      <c r="CV123" s="400">
        <f>IFERROR(VLOOKUP($CU123,iphone_ACT!$B$2:$F$180,2,0),0)</f>
        <v>8664.2999999999993</v>
      </c>
      <c r="CW123" s="400">
        <f>IFERROR(VLOOKUP($CU123,iphone_ACT!$B$2:$F$180,3,0),0)</f>
        <v>8465.57</v>
      </c>
      <c r="CX123" s="342">
        <f t="shared" si="368"/>
        <v>2.3475087914930661E-2</v>
      </c>
      <c r="CY123" s="114">
        <f t="shared" si="369"/>
        <v>2.3475087914930661E-2</v>
      </c>
      <c r="CZ123" s="190">
        <f>IFERROR(VLOOKUP($CU123,iphone_ACT!$B$2:$F$180,4,0),0)</f>
        <v>11</v>
      </c>
      <c r="DA123" s="190">
        <f>IFERROR(VLOOKUP($CU123,iphone_ACT!$B$2:$F$180,5,0),0)</f>
        <v>12</v>
      </c>
      <c r="DB123" s="342">
        <f t="shared" si="370"/>
        <v>-8.3333333333333329E-2</v>
      </c>
      <c r="DC123" s="114">
        <f t="shared" si="371"/>
        <v>-8.3333333333333329E-2</v>
      </c>
      <c r="DD123" s="71"/>
    </row>
    <row r="124" spans="1:108" ht="13.15" customHeight="1" outlineLevel="1">
      <c r="A124" s="70"/>
      <c r="B124" s="351" t="s">
        <v>142</v>
      </c>
      <c r="C124" s="59">
        <f>IFERROR(VLOOKUP($B124,'BDGT McAfee'!$AZ$6:$BD$190,4,0),0)</f>
        <v>66.473316000000011</v>
      </c>
      <c r="D124" s="59">
        <f t="shared" si="337"/>
        <v>2.1443005161290327</v>
      </c>
      <c r="E124" s="56">
        <f>IFERROR(VLOOKUP($B124,'Trans Nomenclatura'!$A$4:$W$180,19,0),0)</f>
        <v>0</v>
      </c>
      <c r="F124" s="59">
        <f t="shared" si="338"/>
        <v>-2.1443005161290327</v>
      </c>
      <c r="G124" s="65">
        <f t="shared" si="339"/>
        <v>0</v>
      </c>
      <c r="H124" s="71"/>
      <c r="K124" s="70"/>
      <c r="L124" s="351" t="s">
        <v>142</v>
      </c>
      <c r="M124" s="400">
        <f>IFERROR(VLOOKUP($B124,'BDGT Polizze MTD'!$A$3:$AG$175,Interprete_Date!$B$8,0),0)</f>
        <v>699.6205906334867</v>
      </c>
      <c r="N124" s="400"/>
      <c r="O124" s="400">
        <f>IFERROR(VLOOKUP($B124,'Trans Nomenclatura'!$A$4:$W$180,11,0),0)</f>
        <v>185.92894020618559</v>
      </c>
      <c r="P124" s="400">
        <f t="shared" si="340"/>
        <v>-513.69165042730106</v>
      </c>
      <c r="Q124" s="65">
        <f t="shared" si="341"/>
        <v>0.26575681547312979</v>
      </c>
      <c r="R124" s="71"/>
      <c r="T124" s="70"/>
      <c r="U124" s="351" t="s">
        <v>142</v>
      </c>
      <c r="V124" s="59">
        <f>IFERROR(VLOOKUP($B124,'BDGT Office'!$C$3:$F$180,3,0),0)</f>
        <v>14.4</v>
      </c>
      <c r="W124" s="112">
        <f t="shared" si="342"/>
        <v>0.46451612903225808</v>
      </c>
      <c r="X124" s="56">
        <f>IFERROR(VLOOKUP($B124,'Trans Nomenclatura'!$A$4:$W$180,18,0),0)</f>
        <v>0</v>
      </c>
      <c r="Y124" s="59">
        <f t="shared" si="343"/>
        <v>-0.46451612903225808</v>
      </c>
      <c r="Z124" s="65">
        <f t="shared" si="344"/>
        <v>0</v>
      </c>
      <c r="AA124" s="71"/>
      <c r="AC124" s="70"/>
      <c r="AD124" s="351" t="s">
        <v>142</v>
      </c>
      <c r="AE124" s="59">
        <f>($AM124*Kerb_BRIEFING!$Z$5)/17.23</f>
        <v>8.3301404850859182</v>
      </c>
      <c r="AF124" s="56">
        <f>IFERROR(VLOOKUP($AD124,'Trans Nomenclatura'!$A$1:$Y$200,17,0),0)</f>
        <v>5</v>
      </c>
      <c r="AG124" s="190">
        <f t="shared" si="345"/>
        <v>-3.3301404850859182</v>
      </c>
      <c r="AH124" s="65">
        <f t="shared" si="346"/>
        <v>0.60022997318615201</v>
      </c>
      <c r="AI124" s="59">
        <f>IFERROR(_xlfn.NUMBERVALUE(VLOOKUP($AD124,'Trans Nomenclatura'!$A$1:$Y$200,14,0)),0)</f>
        <v>0</v>
      </c>
      <c r="AJ124" s="59">
        <f>IFERROR(_xlfn.NUMBERVALUE(VLOOKUP($AD124,'Trans Nomenclatura'!$A$1:$Y$200,16,0)),0)</f>
        <v>1</v>
      </c>
      <c r="AK124" s="59">
        <f>IFERROR(_xlfn.NUMBERVALUE(VLOOKUP($AD124,'Trans Nomenclatura'!$A$1:$Y$200,15,0)),0)</f>
        <v>2</v>
      </c>
      <c r="AL124" s="59">
        <f>IFERROR(_xlfn.NUMBERVALUE(VLOOKUP($AD124,'Trans Nomenclatura'!$A$1:$Y$200,20,0)),0)</f>
        <v>1</v>
      </c>
      <c r="AM124" s="400">
        <f>IFERROR(VLOOKUP($B124,'BDGT MW Services MTD'!$A$3:$AF$174,Interprete_Date!$B$8,0),0)</f>
        <v>220.81280085850824</v>
      </c>
      <c r="AN124" s="400">
        <f>IFERROR(VLOOKUP($B124,'Trans Nomenclatura'!$A$4:$W$180,13,0),0)</f>
        <v>135.47999999999999</v>
      </c>
      <c r="AO124" s="400">
        <f t="shared" si="347"/>
        <v>-85.33280085850825</v>
      </c>
      <c r="AP124" s="65">
        <f t="shared" si="348"/>
        <v>0.61355138593985981</v>
      </c>
      <c r="AQ124" s="71"/>
      <c r="AS124" s="70"/>
      <c r="AT124" s="351" t="s">
        <v>142</v>
      </c>
      <c r="AU124" s="399">
        <f>IFERROR(VLOOKUP($B124,'FCST Sales'!$A$3:$AF$180,Interprete_Date!$B$8,0),0)</f>
        <v>22013.357239550089</v>
      </c>
      <c r="AV124" s="400">
        <f>IFERROR(VLOOKUP($B124,'Trans Nomenclatura'!$A$4:$Y$200,3,0),0)</f>
        <v>11827.6</v>
      </c>
      <c r="AW124" s="400">
        <f t="shared" si="349"/>
        <v>-10185.757239550088</v>
      </c>
      <c r="AX124" s="131" t="e">
        <f t="shared" si="350"/>
        <v>#VALUE!</v>
      </c>
      <c r="AY124" s="65">
        <f t="shared" si="351"/>
        <v>0.5372919664770649</v>
      </c>
      <c r="AZ124" s="400">
        <f>IFERROR(VLOOKUP($B124,'Trans Nomenclatura'!$A$4:$Y$200,4,0),0)</f>
        <v>10856.91</v>
      </c>
      <c r="BA124" s="400">
        <f>IFERROR(VLOOKUP($B124,'Trans Nomenclatura'!$A$4:$Y$200,3,0),0)</f>
        <v>11827.6</v>
      </c>
      <c r="BB124" s="400">
        <f t="shared" si="352"/>
        <v>970.69000000000051</v>
      </c>
      <c r="BC124" s="131">
        <f t="shared" si="353"/>
        <v>8.9407575451947247E-2</v>
      </c>
      <c r="BD124" s="114">
        <f t="shared" si="354"/>
        <v>8.9407575451947247E-2</v>
      </c>
      <c r="BE124" s="71"/>
      <c r="BG124" s="70"/>
      <c r="BH124" s="351" t="s">
        <v>142</v>
      </c>
      <c r="BI124" s="261">
        <f>IFERROR(VLOOKUP($B124,'Trans Nomenclatura'!$A$4:$Y$200,7,0),0)</f>
        <v>564</v>
      </c>
      <c r="BJ124" s="261">
        <f>IFERROR(VLOOKUP($B124,'Trans Nomenclatura'!$A$4:$Y$200,6,0),0)</f>
        <v>185</v>
      </c>
      <c r="BK124" s="116">
        <f t="shared" si="355"/>
        <v>-379</v>
      </c>
      <c r="BL124" s="131">
        <f t="shared" si="356"/>
        <v>-0.67198581560283688</v>
      </c>
      <c r="BM124" s="114">
        <f t="shared" si="357"/>
        <v>-0.67198581560283688</v>
      </c>
      <c r="BN124" s="71"/>
      <c r="BP124" s="70"/>
      <c r="BQ124" s="351" t="s">
        <v>142</v>
      </c>
      <c r="BR124" s="58">
        <f>IFERROR(VLOOKUP($B124,'Trans Nomenclatura'!$A$4:$Y$200,25,0),0)</f>
        <v>583.53000000000009</v>
      </c>
      <c r="BS124" s="131" t="e">
        <f>(#REF!-BR124)/ABS(BR124)</f>
        <v>#REF!</v>
      </c>
      <c r="BT124" s="114">
        <f t="shared" si="358"/>
        <v>4.9336298150089629E-2</v>
      </c>
      <c r="BU124" s="71"/>
      <c r="BW124" s="155">
        <f t="shared" si="359"/>
        <v>362.56143340206188</v>
      </c>
      <c r="BX124" s="156">
        <f t="shared" si="360"/>
        <v>3.0653846376446775E-2</v>
      </c>
      <c r="BZ124" s="70"/>
      <c r="CA124" s="351" t="s">
        <v>142</v>
      </c>
      <c r="CB124" s="190">
        <f t="shared" si="361"/>
        <v>8.6715532176055508</v>
      </c>
      <c r="CC124" s="400">
        <f>IFERROR(VLOOKUP(CA124,'FCST Sales'!$A$3:$AG$180,Interprete_Date!$B$8,0),0)</f>
        <v>22013.357239550089</v>
      </c>
      <c r="CD124" s="400">
        <f t="shared" si="362"/>
        <v>154.09350067685062</v>
      </c>
      <c r="CE124" s="190">
        <f t="shared" si="363"/>
        <v>8.6715532176055508</v>
      </c>
      <c r="CF124" s="190">
        <f>IFERROR(VLOOKUP($B124,U300_ACT!$B$2:$C$180,2,0),0)</f>
        <v>1</v>
      </c>
      <c r="CG124" s="190">
        <f t="shared" si="364"/>
        <v>-7.6715532176055508</v>
      </c>
      <c r="CH124" s="65">
        <f t="shared" si="365"/>
        <v>0.11531959441472781</v>
      </c>
      <c r="CI124" s="71"/>
      <c r="CK124" s="70"/>
      <c r="CL124" s="351" t="s">
        <v>142</v>
      </c>
      <c r="CM124" s="400">
        <f>IFERROR(VLOOKUP($CL124,TRASFDATI_ACT!$B$2:$E$200,2,0),0)</f>
        <v>0</v>
      </c>
      <c r="CN124" s="400">
        <f>IFERROR(VLOOKUP($B124,Smartphone_Sales!$B$2:$D$200,2,0),0)</f>
        <v>3502.85</v>
      </c>
      <c r="CO124" s="190">
        <f>IFERROR(VLOOKUP($B124,Smartphone_Sales!$B$2:$D$200,3,0),0)</f>
        <v>13</v>
      </c>
      <c r="CP124" s="278">
        <f t="shared" si="366"/>
        <v>0</v>
      </c>
      <c r="CQ124" s="65">
        <f t="shared" si="367"/>
        <v>0</v>
      </c>
      <c r="CR124" s="71"/>
      <c r="CT124" s="70"/>
      <c r="CU124" s="351" t="s">
        <v>142</v>
      </c>
      <c r="CV124" s="400">
        <f>IFERROR(VLOOKUP($CU124,iphone_ACT!$B$2:$F$180,2,0),0)</f>
        <v>1391.8</v>
      </c>
      <c r="CW124" s="400">
        <f>IFERROR(VLOOKUP($CU124,iphone_ACT!$B$2:$F$180,3,0),0)</f>
        <v>3259.02</v>
      </c>
      <c r="CX124" s="342">
        <f t="shared" si="368"/>
        <v>-0.57293910439334528</v>
      </c>
      <c r="CY124" s="114">
        <f t="shared" si="369"/>
        <v>-0.57293910439334528</v>
      </c>
      <c r="CZ124" s="190">
        <f>IFERROR(VLOOKUP($CU124,iphone_ACT!$B$2:$F$180,4,0),0)</f>
        <v>2</v>
      </c>
      <c r="DA124" s="190">
        <f>IFERROR(VLOOKUP($CU124,iphone_ACT!$B$2:$F$180,5,0),0)</f>
        <v>4</v>
      </c>
      <c r="DB124" s="342">
        <f t="shared" si="370"/>
        <v>-0.5</v>
      </c>
      <c r="DC124" s="114">
        <f t="shared" si="371"/>
        <v>-0.5</v>
      </c>
      <c r="DD124" s="71"/>
    </row>
    <row r="125" spans="1:108" ht="13.15" customHeight="1" outlineLevel="1">
      <c r="A125" s="70"/>
      <c r="B125" s="351" t="s">
        <v>143</v>
      </c>
      <c r="C125" s="59">
        <f>IFERROR(VLOOKUP($B125,'BDGT McAfee'!$AZ$6:$BD$190,4,0),0)</f>
        <v>90.093275999999989</v>
      </c>
      <c r="D125" s="59">
        <f t="shared" si="337"/>
        <v>2.906234709677419</v>
      </c>
      <c r="E125" s="56">
        <f>IFERROR(VLOOKUP($B125,'Trans Nomenclatura'!$A$4:$W$180,19,0),0)</f>
        <v>4</v>
      </c>
      <c r="F125" s="59">
        <f t="shared" si="338"/>
        <v>1.093765290322581</v>
      </c>
      <c r="G125" s="65">
        <f t="shared" si="339"/>
        <v>1.3763513272622034</v>
      </c>
      <c r="H125" s="71"/>
      <c r="K125" s="70"/>
      <c r="L125" s="351" t="s">
        <v>143</v>
      </c>
      <c r="M125" s="400">
        <f>IFERROR(VLOOKUP($B125,'BDGT Polizze MTD'!$A$3:$AG$175,Interprete_Date!$B$8,0),0)</f>
        <v>774.60820213075795</v>
      </c>
      <c r="N125" s="400"/>
      <c r="O125" s="400">
        <f>IFERROR(VLOOKUP($B125,'Trans Nomenclatura'!$A$4:$W$180,11,0),0)</f>
        <v>672.77654432989698</v>
      </c>
      <c r="P125" s="400">
        <f t="shared" si="340"/>
        <v>-101.83165780086097</v>
      </c>
      <c r="Q125" s="65">
        <f t="shared" si="341"/>
        <v>0.86853785239977199</v>
      </c>
      <c r="R125" s="71"/>
      <c r="T125" s="70"/>
      <c r="U125" s="351" t="s">
        <v>143</v>
      </c>
      <c r="V125" s="59">
        <f>IFERROR(VLOOKUP($B125,'BDGT Office'!$C$3:$F$180,3,0),0)</f>
        <v>21.6</v>
      </c>
      <c r="W125" s="112">
        <f t="shared" si="342"/>
        <v>0.6967741935483871</v>
      </c>
      <c r="X125" s="56">
        <f>IFERROR(VLOOKUP($B125,'Trans Nomenclatura'!$A$4:$W$180,18,0),0)</f>
        <v>0</v>
      </c>
      <c r="Y125" s="59">
        <f t="shared" si="343"/>
        <v>-0.6967741935483871</v>
      </c>
      <c r="Z125" s="65">
        <f t="shared" si="344"/>
        <v>0</v>
      </c>
      <c r="AA125" s="71"/>
      <c r="AC125" s="70"/>
      <c r="AD125" s="351" t="s">
        <v>143</v>
      </c>
      <c r="AE125" s="59">
        <f>($AM125*Kerb_BRIEFING!$Z$5)/17.23</f>
        <v>8.0584348246196598</v>
      </c>
      <c r="AF125" s="56">
        <f>IFERROR(VLOOKUP($AD125,'Trans Nomenclatura'!$A$1:$Y$200,17,0),0)</f>
        <v>16</v>
      </c>
      <c r="AG125" s="190">
        <f t="shared" si="345"/>
        <v>7.9415651753803402</v>
      </c>
      <c r="AH125" s="65">
        <f t="shared" si="346"/>
        <v>1.9854972272180862</v>
      </c>
      <c r="AI125" s="59">
        <f>IFERROR(_xlfn.NUMBERVALUE(VLOOKUP($AD125,'Trans Nomenclatura'!$A$1:$Y$200,14,0)),0)</f>
        <v>0</v>
      </c>
      <c r="AJ125" s="59">
        <f>IFERROR(_xlfn.NUMBERVALUE(VLOOKUP($AD125,'Trans Nomenclatura'!$A$1:$Y$200,16,0)),0)</f>
        <v>0</v>
      </c>
      <c r="AK125" s="59">
        <f>IFERROR(_xlfn.NUMBERVALUE(VLOOKUP($AD125,'Trans Nomenclatura'!$A$1:$Y$200,15,0)),0)</f>
        <v>0</v>
      </c>
      <c r="AL125" s="59">
        <f>IFERROR(_xlfn.NUMBERVALUE(VLOOKUP($AD125,'Trans Nomenclatura'!$A$1:$Y$200,20,0)),0)</f>
        <v>0</v>
      </c>
      <c r="AM125" s="400">
        <f>IFERROR(VLOOKUP($B125,'BDGT MW Services MTD'!$A$3:$AF$174,Interprete_Date!$B$8,0),0)</f>
        <v>213.61051081261036</v>
      </c>
      <c r="AN125" s="400">
        <f>IFERROR(VLOOKUP($B125,'Trans Nomenclatura'!$A$4:$W$180,13,0),0)</f>
        <v>255.96</v>
      </c>
      <c r="AO125" s="400">
        <f t="shared" si="347"/>
        <v>42.349489187389651</v>
      </c>
      <c r="AP125" s="65">
        <f t="shared" si="348"/>
        <v>1.1982556430687097</v>
      </c>
      <c r="AQ125" s="71"/>
      <c r="AS125" s="70"/>
      <c r="AT125" s="351" t="s">
        <v>143</v>
      </c>
      <c r="AU125" s="399">
        <f>IFERROR(VLOOKUP($B125,'FCST Sales'!$A$3:$AF$180,Interprete_Date!$B$8,0),0)</f>
        <v>22082.282715333018</v>
      </c>
      <c r="AV125" s="400">
        <f>IFERROR(VLOOKUP($B125,'Trans Nomenclatura'!$A$4:$Y$200,3,0),0)</f>
        <v>16754.95</v>
      </c>
      <c r="AW125" s="400">
        <f t="shared" si="349"/>
        <v>-5327.3327153330174</v>
      </c>
      <c r="AX125" s="131" t="e">
        <f t="shared" si="350"/>
        <v>#VALUE!</v>
      </c>
      <c r="AY125" s="65">
        <f t="shared" si="351"/>
        <v>0.75875081466854244</v>
      </c>
      <c r="AZ125" s="400">
        <f>IFERROR(VLOOKUP($B125,'Trans Nomenclatura'!$A$4:$Y$200,4,0),0)</f>
        <v>12541.64</v>
      </c>
      <c r="BA125" s="400">
        <f>IFERROR(VLOOKUP($B125,'Trans Nomenclatura'!$A$4:$Y$200,3,0),0)</f>
        <v>16754.95</v>
      </c>
      <c r="BB125" s="400">
        <f t="shared" si="352"/>
        <v>4213.3100000000013</v>
      </c>
      <c r="BC125" s="131">
        <f t="shared" si="353"/>
        <v>0.33594569769184901</v>
      </c>
      <c r="BD125" s="114">
        <f t="shared" si="354"/>
        <v>0.33594569769184901</v>
      </c>
      <c r="BE125" s="71"/>
      <c r="BG125" s="70"/>
      <c r="BH125" s="351" t="s">
        <v>143</v>
      </c>
      <c r="BI125" s="261">
        <f>IFERROR(VLOOKUP($B125,'Trans Nomenclatura'!$A$4:$Y$200,7,0),0)</f>
        <v>819</v>
      </c>
      <c r="BJ125" s="261">
        <f>IFERROR(VLOOKUP($B125,'Trans Nomenclatura'!$A$4:$Y$200,6,0),0)</f>
        <v>778</v>
      </c>
      <c r="BK125" s="116">
        <f t="shared" si="355"/>
        <v>-41</v>
      </c>
      <c r="BL125" s="131">
        <f t="shared" si="356"/>
        <v>-5.0061050061050064E-2</v>
      </c>
      <c r="BM125" s="114">
        <f t="shared" si="357"/>
        <v>-5.0061050061050064E-2</v>
      </c>
      <c r="BN125" s="71"/>
      <c r="BP125" s="70"/>
      <c r="BQ125" s="351" t="s">
        <v>143</v>
      </c>
      <c r="BR125" s="58">
        <f>IFERROR(VLOOKUP($B125,'Trans Nomenclatura'!$A$4:$Y$200,25,0),0)</f>
        <v>794.88000000000022</v>
      </c>
      <c r="BS125" s="131" t="e">
        <f>(#REF!-BR125)/ABS(BR125)</f>
        <v>#REF!</v>
      </c>
      <c r="BT125" s="114">
        <f t="shared" si="358"/>
        <v>4.7441502361988561E-2</v>
      </c>
      <c r="BU125" s="71"/>
      <c r="BW125" s="155">
        <f t="shared" si="359"/>
        <v>1311.914261443299</v>
      </c>
      <c r="BX125" s="156">
        <f t="shared" si="360"/>
        <v>7.830010005659814E-2</v>
      </c>
      <c r="BZ125" s="70"/>
      <c r="CA125" s="351" t="s">
        <v>143</v>
      </c>
      <c r="CB125" s="190">
        <f t="shared" si="361"/>
        <v>8.698704502382169</v>
      </c>
      <c r="CC125" s="400">
        <f>IFERROR(VLOOKUP(CA125,'FCST Sales'!$A$3:$AG$180,Interprete_Date!$B$8,0),0)</f>
        <v>22082.282715333018</v>
      </c>
      <c r="CD125" s="400">
        <f t="shared" si="362"/>
        <v>154.57597900733114</v>
      </c>
      <c r="CE125" s="190">
        <f t="shared" si="363"/>
        <v>8.698704502382169</v>
      </c>
      <c r="CF125" s="190">
        <f>IFERROR(VLOOKUP($B125,U300_ACT!$B$2:$C$180,2,0),0)</f>
        <v>4</v>
      </c>
      <c r="CG125" s="190">
        <f t="shared" si="364"/>
        <v>-4.698704502382169</v>
      </c>
      <c r="CH125" s="65">
        <f t="shared" si="365"/>
        <v>0.45983858848229492</v>
      </c>
      <c r="CI125" s="71"/>
      <c r="CK125" s="70"/>
      <c r="CL125" s="351" t="s">
        <v>143</v>
      </c>
      <c r="CM125" s="400">
        <f>IFERROR(VLOOKUP($CL125,TRASFDATI_ACT!$B$2:$E$200,2,0),0)</f>
        <v>29.85</v>
      </c>
      <c r="CN125" s="400">
        <f>IFERROR(VLOOKUP($B125,Smartphone_Sales!$B$2:$D$200,2,0),0)</f>
        <v>5598.11</v>
      </c>
      <c r="CO125" s="190">
        <f>IFERROR(VLOOKUP($B125,Smartphone_Sales!$B$2:$D$200,3,0),0)</f>
        <v>14</v>
      </c>
      <c r="CP125" s="278">
        <f t="shared" si="366"/>
        <v>5.3321567457588369E-3</v>
      </c>
      <c r="CQ125" s="65">
        <f t="shared" si="367"/>
        <v>5.3321567457588369E-3</v>
      </c>
      <c r="CR125" s="71"/>
      <c r="CT125" s="70"/>
      <c r="CU125" s="351" t="s">
        <v>143</v>
      </c>
      <c r="CV125" s="400">
        <f>IFERROR(VLOOKUP($CU125,iphone_ACT!$B$2:$F$180,2,0),0)</f>
        <v>3602.45</v>
      </c>
      <c r="CW125" s="400">
        <f>IFERROR(VLOOKUP($CU125,iphone_ACT!$B$2:$F$180,3,0),0)</f>
        <v>2145.08</v>
      </c>
      <c r="CX125" s="342">
        <f t="shared" si="368"/>
        <v>0.67940123445279432</v>
      </c>
      <c r="CY125" s="114">
        <f t="shared" si="369"/>
        <v>0.67940123445279432</v>
      </c>
      <c r="CZ125" s="190">
        <f>IFERROR(VLOOKUP($CU125,iphone_ACT!$B$2:$F$180,4,0),0)</f>
        <v>5</v>
      </c>
      <c r="DA125" s="190">
        <f>IFERROR(VLOOKUP($CU125,iphone_ACT!$B$2:$F$180,5,0),0)</f>
        <v>3</v>
      </c>
      <c r="DB125" s="342">
        <f t="shared" si="370"/>
        <v>0.66666666666666663</v>
      </c>
      <c r="DC125" s="114">
        <f t="shared" si="371"/>
        <v>0.66666666666666663</v>
      </c>
      <c r="DD125" s="71"/>
    </row>
    <row r="126" spans="1:108" ht="13.15" customHeight="1" outlineLevel="1">
      <c r="A126" s="70"/>
      <c r="B126" s="351" t="s">
        <v>145</v>
      </c>
      <c r="C126" s="59">
        <f>IFERROR(VLOOKUP($B126,'BDGT McAfee'!$AZ$6:$BD$190,4,0),0)</f>
        <v>278.10000000000002</v>
      </c>
      <c r="D126" s="59">
        <f t="shared" si="337"/>
        <v>8.9709677419354854</v>
      </c>
      <c r="E126" s="56">
        <f>IFERROR(VLOOKUP($B126,'Trans Nomenclatura'!$A$4:$W$180,19,0),0)</f>
        <v>4</v>
      </c>
      <c r="F126" s="59">
        <f t="shared" si="338"/>
        <v>-4.9709677419354854</v>
      </c>
      <c r="G126" s="65">
        <f t="shared" si="339"/>
        <v>0.44588277597986326</v>
      </c>
      <c r="H126" s="71"/>
      <c r="K126" s="70"/>
      <c r="L126" s="351" t="s">
        <v>145</v>
      </c>
      <c r="M126" s="400">
        <f>IFERROR(VLOOKUP($B126,'BDGT Polizze MTD'!$A$3:$AG$175,Interprete_Date!$B$8,0),0)</f>
        <v>1755.6936801811862</v>
      </c>
      <c r="N126" s="400"/>
      <c r="O126" s="400">
        <f>IFERROR(VLOOKUP($B126,'Trans Nomenclatura'!$A$4:$W$180,11,0),0)</f>
        <v>782.25635463917547</v>
      </c>
      <c r="P126" s="400">
        <f t="shared" si="340"/>
        <v>-973.43732554201074</v>
      </c>
      <c r="Q126" s="65">
        <f t="shared" si="341"/>
        <v>0.44555400721066968</v>
      </c>
      <c r="R126" s="71"/>
      <c r="T126" s="70"/>
      <c r="U126" s="351" t="s">
        <v>145</v>
      </c>
      <c r="V126" s="59">
        <f>IFERROR(VLOOKUP($B126,'BDGT Office'!$C$3:$F$180,3,0),0)</f>
        <v>25.2</v>
      </c>
      <c r="W126" s="112">
        <f t="shared" si="342"/>
        <v>0.81290322580645158</v>
      </c>
      <c r="X126" s="56">
        <f>IFERROR(VLOOKUP($B126,'Trans Nomenclatura'!$A$4:$W$180,18,0),0)</f>
        <v>2</v>
      </c>
      <c r="Y126" s="59">
        <f t="shared" si="343"/>
        <v>1.1870967741935483</v>
      </c>
      <c r="Z126" s="65">
        <f t="shared" si="344"/>
        <v>2.4603174603174605</v>
      </c>
      <c r="AA126" s="71"/>
      <c r="AC126" s="70"/>
      <c r="AD126" s="351" t="s">
        <v>145</v>
      </c>
      <c r="AE126" s="59">
        <f>($AM126*Kerb_BRIEFING!$Z$5)/17.23</f>
        <v>17.57781743913359</v>
      </c>
      <c r="AF126" s="56">
        <f>IFERROR(VLOOKUP($AD126,'Trans Nomenclatura'!$A$1:$Y$200,17,0),0)</f>
        <v>13</v>
      </c>
      <c r="AG126" s="190">
        <f t="shared" si="345"/>
        <v>-4.5778174391335895</v>
      </c>
      <c r="AH126" s="65">
        <f t="shared" si="346"/>
        <v>0.73956849563461902</v>
      </c>
      <c r="AI126" s="59">
        <f>IFERROR(_xlfn.NUMBERVALUE(VLOOKUP($AD126,'Trans Nomenclatura'!$A$1:$Y$200,14,0)),0)</f>
        <v>0</v>
      </c>
      <c r="AJ126" s="59">
        <f>IFERROR(_xlfn.NUMBERVALUE(VLOOKUP($AD126,'Trans Nomenclatura'!$A$1:$Y$200,16,0)),0)</f>
        <v>0</v>
      </c>
      <c r="AK126" s="59">
        <f>IFERROR(_xlfn.NUMBERVALUE(VLOOKUP($AD126,'Trans Nomenclatura'!$A$1:$Y$200,15,0)),0)</f>
        <v>0</v>
      </c>
      <c r="AL126" s="59">
        <f>IFERROR(_xlfn.NUMBERVALUE(VLOOKUP($AD126,'Trans Nomenclatura'!$A$1:$Y$200,20,0)),0)</f>
        <v>0</v>
      </c>
      <c r="AM126" s="400">
        <f>IFERROR(VLOOKUP($B126,'BDGT MW Services MTD'!$A$3:$AF$174,Interprete_Date!$B$8,0),0)</f>
        <v>465.94737611734109</v>
      </c>
      <c r="AN126" s="400">
        <f>IFERROR(VLOOKUP($B126,'Trans Nomenclatura'!$A$4:$W$180,13,0),0)</f>
        <v>236.47</v>
      </c>
      <c r="AO126" s="400">
        <f t="shared" si="347"/>
        <v>-229.47737611734109</v>
      </c>
      <c r="AP126" s="65">
        <f t="shared" si="348"/>
        <v>0.50750366268925817</v>
      </c>
      <c r="AQ126" s="71"/>
      <c r="AS126" s="70"/>
      <c r="AT126" s="351" t="s">
        <v>145</v>
      </c>
      <c r="AU126" s="399">
        <f>IFERROR(VLOOKUP($B126,'FCST Sales'!$A$3:$AF$180,Interprete_Date!$B$8,0),0)</f>
        <v>45767.085742934731</v>
      </c>
      <c r="AV126" s="400">
        <f>IFERROR(VLOOKUP($B126,'Trans Nomenclatura'!$A$4:$Y$200,3,0),0)</f>
        <v>30858.000000000011</v>
      </c>
      <c r="AW126" s="400">
        <f t="shared" si="349"/>
        <v>-14909.08574293472</v>
      </c>
      <c r="AX126" s="131" t="e">
        <f t="shared" si="350"/>
        <v>#VALUE!</v>
      </c>
      <c r="AY126" s="65">
        <f t="shared" si="351"/>
        <v>0.67424000237471315</v>
      </c>
      <c r="AZ126" s="400">
        <f>IFERROR(VLOOKUP($B126,'Trans Nomenclatura'!$A$4:$Y$200,4,0),0)</f>
        <v>31744.759999999969</v>
      </c>
      <c r="BA126" s="400">
        <f>IFERROR(VLOOKUP($B126,'Trans Nomenclatura'!$A$4:$Y$200,3,0),0)</f>
        <v>30858.000000000011</v>
      </c>
      <c r="BB126" s="400">
        <f t="shared" si="352"/>
        <v>-886.75999999995838</v>
      </c>
      <c r="BC126" s="131">
        <f t="shared" si="353"/>
        <v>-2.7934059038403795E-2</v>
      </c>
      <c r="BD126" s="114">
        <f t="shared" si="354"/>
        <v>-2.7934059038403795E-2</v>
      </c>
      <c r="BE126" s="71"/>
      <c r="BG126" s="70"/>
      <c r="BH126" s="351" t="s">
        <v>145</v>
      </c>
      <c r="BI126" s="261">
        <f>IFERROR(VLOOKUP($B126,'Trans Nomenclatura'!$A$4:$Y$200,7,0),0)</f>
        <v>1454</v>
      </c>
      <c r="BJ126" s="261">
        <f>IFERROR(VLOOKUP($B126,'Trans Nomenclatura'!$A$4:$Y$200,6,0),0)</f>
        <v>1726</v>
      </c>
      <c r="BK126" s="116">
        <f t="shared" si="355"/>
        <v>272</v>
      </c>
      <c r="BL126" s="131">
        <f t="shared" si="356"/>
        <v>0.18707015130674004</v>
      </c>
      <c r="BM126" s="114">
        <f t="shared" si="357"/>
        <v>0.18707015130674004</v>
      </c>
      <c r="BN126" s="71"/>
      <c r="BP126" s="70"/>
      <c r="BQ126" s="351" t="s">
        <v>145</v>
      </c>
      <c r="BR126" s="58">
        <f>IFERROR(VLOOKUP($B126,'Trans Nomenclatura'!$A$4:$Y$200,25,0),0)</f>
        <v>1458.84</v>
      </c>
      <c r="BS126" s="131" t="e">
        <f>(#REF!-BR126)/ABS(BR126)</f>
        <v>#REF!</v>
      </c>
      <c r="BT126" s="114">
        <f t="shared" si="358"/>
        <v>4.7275909002527691E-2</v>
      </c>
      <c r="BU126" s="71"/>
      <c r="BW126" s="155">
        <f t="shared" si="359"/>
        <v>1525.3998915463922</v>
      </c>
      <c r="BX126" s="156">
        <f t="shared" si="360"/>
        <v>4.9432882608930959E-2</v>
      </c>
      <c r="BZ126" s="70"/>
      <c r="CA126" s="351" t="s">
        <v>145</v>
      </c>
      <c r="CB126" s="190">
        <f t="shared" si="361"/>
        <v>18.028677557712051</v>
      </c>
      <c r="CC126" s="400">
        <f>IFERROR(VLOOKUP(CA126,'FCST Sales'!$A$3:$AG$180,Interprete_Date!$B$8,0),0)</f>
        <v>45767.085742934731</v>
      </c>
      <c r="CD126" s="400">
        <f t="shared" si="362"/>
        <v>320.36960020054312</v>
      </c>
      <c r="CE126" s="190">
        <f t="shared" si="363"/>
        <v>18.028677557712051</v>
      </c>
      <c r="CF126" s="190">
        <f>IFERROR(VLOOKUP($B126,U300_ACT!$B$2:$C$180,2,0),0)</f>
        <v>0</v>
      </c>
      <c r="CG126" s="190">
        <f t="shared" si="364"/>
        <v>-18.028677557712051</v>
      </c>
      <c r="CH126" s="65">
        <f t="shared" si="365"/>
        <v>0</v>
      </c>
      <c r="CI126" s="71"/>
      <c r="CK126" s="70"/>
      <c r="CL126" s="351" t="s">
        <v>145</v>
      </c>
      <c r="CM126" s="400">
        <f>IFERROR(VLOOKUP($CL126,TRASFDATI_ACT!$B$2:$E$200,2,0),0)</f>
        <v>0</v>
      </c>
      <c r="CN126" s="400">
        <f>IFERROR(VLOOKUP($B126,Smartphone_Sales!$B$2:$D$200,2,0),0)</f>
        <v>12957.77</v>
      </c>
      <c r="CO126" s="190">
        <f>IFERROR(VLOOKUP($B126,Smartphone_Sales!$B$2:$D$200,3,0),0)</f>
        <v>34</v>
      </c>
      <c r="CP126" s="278">
        <f t="shared" si="366"/>
        <v>0</v>
      </c>
      <c r="CQ126" s="65">
        <f t="shared" si="367"/>
        <v>0</v>
      </c>
      <c r="CR126" s="71"/>
      <c r="CT126" s="70"/>
      <c r="CU126" s="351" t="s">
        <v>145</v>
      </c>
      <c r="CV126" s="400">
        <f>IFERROR(VLOOKUP($CU126,iphone_ACT!$B$2:$F$180,2,0),0)</f>
        <v>8507.75</v>
      </c>
      <c r="CW126" s="400">
        <f>IFERROR(VLOOKUP($CU126,iphone_ACT!$B$2:$F$180,3,0),0)</f>
        <v>6254.91</v>
      </c>
      <c r="CX126" s="342">
        <f t="shared" si="368"/>
        <v>0.36017144930942258</v>
      </c>
      <c r="CY126" s="114">
        <f t="shared" si="369"/>
        <v>0.36017144930942258</v>
      </c>
      <c r="CZ126" s="190">
        <f>IFERROR(VLOOKUP($CU126,iphone_ACT!$B$2:$F$180,4,0),0)</f>
        <v>11</v>
      </c>
      <c r="DA126" s="190">
        <f>IFERROR(VLOOKUP($CU126,iphone_ACT!$B$2:$F$180,5,0),0)</f>
        <v>9</v>
      </c>
      <c r="DB126" s="342">
        <f t="shared" si="370"/>
        <v>0.22222222222222221</v>
      </c>
      <c r="DC126" s="114">
        <f t="shared" si="371"/>
        <v>0.22222222222222221</v>
      </c>
      <c r="DD126" s="71"/>
    </row>
    <row r="127" spans="1:108" ht="13.15" customHeight="1" outlineLevel="1">
      <c r="A127" s="70"/>
      <c r="B127" s="351" t="s">
        <v>154</v>
      </c>
      <c r="C127" s="59">
        <f>IFERROR(VLOOKUP($B127,'BDGT McAfee'!$AZ$6:$BD$190,4,0),0)</f>
        <v>185.4</v>
      </c>
      <c r="D127" s="59">
        <f t="shared" si="337"/>
        <v>5.9806451612903224</v>
      </c>
      <c r="E127" s="56">
        <f>IFERROR(VLOOKUP($B127,'Trans Nomenclatura'!$A$4:$W$180,19,0),0)</f>
        <v>8</v>
      </c>
      <c r="F127" s="59">
        <f t="shared" si="338"/>
        <v>2.0193548387096776</v>
      </c>
      <c r="G127" s="65">
        <f t="shared" si="339"/>
        <v>1.3376483279395901</v>
      </c>
      <c r="H127" s="71"/>
      <c r="K127" s="70"/>
      <c r="L127" s="351" t="s">
        <v>154</v>
      </c>
      <c r="M127" s="400">
        <f>IFERROR(VLOOKUP($B127,'BDGT Polizze MTD'!$A$3:$AG$175,Interprete_Date!$B$8,0),0)</f>
        <v>1487.184183813655</v>
      </c>
      <c r="N127" s="400"/>
      <c r="O127" s="400">
        <f>IFERROR(VLOOKUP($B127,'Trans Nomenclatura'!$A$4:$W$180,11,0),0)</f>
        <v>892.71385979381466</v>
      </c>
      <c r="P127" s="400">
        <f>IFERROR(O127-M127,-M127)</f>
        <v>-594.47032401984029</v>
      </c>
      <c r="Q127" s="65">
        <f>IFERROR(O127/M127,0)</f>
        <v>0.60027121691449636</v>
      </c>
      <c r="R127" s="71"/>
      <c r="T127" s="70"/>
      <c r="U127" s="351" t="s">
        <v>154</v>
      </c>
      <c r="V127" s="59">
        <f>IFERROR(VLOOKUP($B127,'BDGT Office'!$C$3:$F$180,3,0),0)</f>
        <v>18</v>
      </c>
      <c r="W127" s="112">
        <f t="shared" si="342"/>
        <v>0.58064516129032262</v>
      </c>
      <c r="X127" s="56">
        <f>IFERROR(VLOOKUP($B127,'Trans Nomenclatura'!$A$4:$W$180,18,0),0)</f>
        <v>0</v>
      </c>
      <c r="Y127" s="59">
        <f>X127-W127</f>
        <v>-0.58064516129032262</v>
      </c>
      <c r="Z127" s="65">
        <f>IFERROR(X127/W127,0)</f>
        <v>0</v>
      </c>
      <c r="AA127" s="71"/>
      <c r="AC127" s="70"/>
      <c r="AD127" s="351" t="s">
        <v>154</v>
      </c>
      <c r="AE127" s="59">
        <f>($AM127*Kerb_BRIEFING!$Z$5)/17.23</f>
        <v>10.939568807028605</v>
      </c>
      <c r="AF127" s="56">
        <f>IFERROR(VLOOKUP($AD127,'Trans Nomenclatura'!$A$1:$Y$200,17,0),0)</f>
        <v>5</v>
      </c>
      <c r="AG127" s="190">
        <f>AF127-AE127</f>
        <v>-5.9395688070286052</v>
      </c>
      <c r="AH127" s="65">
        <f>IFERROR(AF127/AE127,0)</f>
        <v>0.45705640580527551</v>
      </c>
      <c r="AI127" s="59">
        <f>IFERROR(_xlfn.NUMBERVALUE(VLOOKUP($AD127,'Trans Nomenclatura'!$A$1:$Y$200,14,0)),0)</f>
        <v>0</v>
      </c>
      <c r="AJ127" s="59">
        <f>IFERROR(_xlfn.NUMBERVALUE(VLOOKUP($AD127,'Trans Nomenclatura'!$A$1:$Y$200,16,0)),0)</f>
        <v>0</v>
      </c>
      <c r="AK127" s="59">
        <f>IFERROR(_xlfn.NUMBERVALUE(VLOOKUP($AD127,'Trans Nomenclatura'!$A$1:$Y$200,15,0)),0)</f>
        <v>0</v>
      </c>
      <c r="AL127" s="59">
        <f>IFERROR(_xlfn.NUMBERVALUE(VLOOKUP($AD127,'Trans Nomenclatura'!$A$1:$Y$200,20,0)),0)</f>
        <v>1</v>
      </c>
      <c r="AM127" s="400">
        <f>IFERROR(VLOOKUP($B127,'BDGT MW Services MTD'!$A$3:$AF$174,Interprete_Date!$B$8,0),0)</f>
        <v>289.98272391554286</v>
      </c>
      <c r="AN127" s="400">
        <f>IFERROR(VLOOKUP($B127,'Trans Nomenclatura'!$A$4:$W$180,13,0),0)</f>
        <v>147.54</v>
      </c>
      <c r="AO127" s="400">
        <f>AN127-AM127</f>
        <v>-142.44272391554287</v>
      </c>
      <c r="AP127" s="65">
        <f>IFERROR(AN127/AM127,0)</f>
        <v>0.50878893062253894</v>
      </c>
      <c r="AQ127" s="71"/>
      <c r="AS127" s="70"/>
      <c r="AT127" s="351" t="s">
        <v>154</v>
      </c>
      <c r="AU127" s="399">
        <f>IFERROR(VLOOKUP($B127,'FCST Sales'!$A$3:$AF$180,Interprete_Date!$B$8,0),0)</f>
        <v>27619.775747778232</v>
      </c>
      <c r="AV127" s="400">
        <f>IFERROR(VLOOKUP($B127,'Trans Nomenclatura'!$A$4:$Y$200,3,0),0)</f>
        <v>26416.42</v>
      </c>
      <c r="AW127" s="400">
        <f>AV127-AU127</f>
        <v>-1203.3557477782342</v>
      </c>
      <c r="AX127" s="131" t="e">
        <f>(AU127-AT127)/ABS(AT127)</f>
        <v>#VALUE!</v>
      </c>
      <c r="AY127" s="65">
        <f>IFERROR((BA127/AU127),0)</f>
        <v>0.95643137153729307</v>
      </c>
      <c r="AZ127" s="400">
        <f>IFERROR(VLOOKUP($B127,'Trans Nomenclatura'!$A$4:$Y$200,4,0),0)</f>
        <v>22607.660000000022</v>
      </c>
      <c r="BA127" s="400">
        <f>IFERROR(VLOOKUP($B127,'Trans Nomenclatura'!$A$4:$Y$200,3,0),0)</f>
        <v>26416.42</v>
      </c>
      <c r="BB127" s="400">
        <f>BA127-AZ127</f>
        <v>3808.7599999999766</v>
      </c>
      <c r="BC127" s="131">
        <f>(BA127-AZ127)/ABS(AZ127)</f>
        <v>0.16847210193359122</v>
      </c>
      <c r="BD127" s="114">
        <f>IFERROR(BC127,0)</f>
        <v>0.16847210193359122</v>
      </c>
      <c r="BE127" s="71"/>
      <c r="BG127" s="70"/>
      <c r="BH127" s="351" t="s">
        <v>154</v>
      </c>
      <c r="BI127" s="261">
        <f>IFERROR(VLOOKUP($B127,'Trans Nomenclatura'!$A$4:$Y$200,7,0),0)</f>
        <v>1168</v>
      </c>
      <c r="BJ127" s="261">
        <f>IFERROR(VLOOKUP($B127,'Trans Nomenclatura'!$A$4:$Y$200,6,0),0)</f>
        <v>1024</v>
      </c>
      <c r="BK127" s="116">
        <f>BJ127-BI127</f>
        <v>-144</v>
      </c>
      <c r="BL127" s="131">
        <f>(BJ127-BI127)/ABS(BI127)</f>
        <v>-0.12328767123287671</v>
      </c>
      <c r="BM127" s="114">
        <f>IFERROR(BL127,0)</f>
        <v>-0.12328767123287671</v>
      </c>
      <c r="BN127" s="71"/>
      <c r="BP127" s="70"/>
      <c r="BQ127" s="351" t="s">
        <v>154</v>
      </c>
      <c r="BR127" s="58">
        <f>IFERROR(VLOOKUP($B127,'Trans Nomenclatura'!$A$4:$Y$200,25,0),0)</f>
        <v>1442.51</v>
      </c>
      <c r="BS127" s="131" t="e">
        <f>(#REF!-BR127)/ABS(BR127)</f>
        <v>#REF!</v>
      </c>
      <c r="BT127" s="114">
        <f t="shared" si="358"/>
        <v>5.4606566673303956E-2</v>
      </c>
      <c r="BU127" s="71"/>
      <c r="BW127" s="155">
        <f t="shared" si="359"/>
        <v>1740.7920265979385</v>
      </c>
      <c r="BX127" s="156">
        <f t="shared" si="360"/>
        <v>6.5898105292009235E-2</v>
      </c>
      <c r="BZ127" s="70"/>
      <c r="CA127" s="351" t="s">
        <v>154</v>
      </c>
      <c r="CB127" s="190">
        <f>CE127</f>
        <v>10.880046721128172</v>
      </c>
      <c r="CC127" s="400">
        <f>IFERROR(VLOOKUP(CA127,'FCST Sales'!$A$3:$AG$180,Interprete_Date!$B$8,0),0)</f>
        <v>27619.775747778232</v>
      </c>
      <c r="CD127" s="400">
        <f>IFERROR(CC127*$CD$3,0)</f>
        <v>193.33843023444763</v>
      </c>
      <c r="CE127" s="190">
        <f>IFERROR(CD127/$CE$3,0)</f>
        <v>10.880046721128172</v>
      </c>
      <c r="CF127" s="190">
        <f>IFERROR(VLOOKUP($B127,U300_ACT!$B$2:$C$180,2,0),0)</f>
        <v>4</v>
      </c>
      <c r="CG127" s="190">
        <f>IFERROR(CF127-CB127,0)</f>
        <v>-6.8800467211281724</v>
      </c>
      <c r="CH127" s="65">
        <f>IFERROR(CF127/CB127,0)</f>
        <v>0.36764548007246356</v>
      </c>
      <c r="CI127" s="71"/>
      <c r="CK127" s="70"/>
      <c r="CL127" s="351" t="s">
        <v>154</v>
      </c>
      <c r="CM127" s="400">
        <f>IFERROR(VLOOKUP($CL127,TRASFDATI_ACT!$B$2:$E$200,2,0),0)</f>
        <v>0</v>
      </c>
      <c r="CN127" s="400">
        <f>IFERROR(VLOOKUP($B127,Smartphone_Sales!$B$2:$D$200,2,0),0)</f>
        <v>9427.2900000000009</v>
      </c>
      <c r="CO127" s="190">
        <f>IFERROR(VLOOKUP($B127,Smartphone_Sales!$B$2:$D$200,3,0),0)</f>
        <v>21</v>
      </c>
      <c r="CP127" s="278">
        <f>IFERROR(CM127/CN127,0)</f>
        <v>0</v>
      </c>
      <c r="CQ127" s="65">
        <f>CP127</f>
        <v>0</v>
      </c>
      <c r="CR127" s="71"/>
      <c r="CT127" s="70"/>
      <c r="CU127" s="351" t="s">
        <v>154</v>
      </c>
      <c r="CV127" s="400">
        <f>IFERROR(VLOOKUP($CU127,iphone_ACT!$B$2:$F$180,2,0),0)</f>
        <v>5133.59</v>
      </c>
      <c r="CW127" s="400">
        <f>IFERROR(VLOOKUP($CU127,iphone_ACT!$B$2:$F$180,3,0),0)</f>
        <v>4330.32</v>
      </c>
      <c r="CX127" s="342">
        <f>IFERROR((CV127-CW127)/ABS(CW127),0)</f>
        <v>0.18549899314600318</v>
      </c>
      <c r="CY127" s="114">
        <f>IFERROR(CX127,0)</f>
        <v>0.18549899314600318</v>
      </c>
      <c r="CZ127" s="190">
        <f>IFERROR(VLOOKUP($CU127,iphone_ACT!$B$2:$F$180,4,0),0)</f>
        <v>7</v>
      </c>
      <c r="DA127" s="190">
        <f>IFERROR(VLOOKUP($CU127,iphone_ACT!$B$2:$F$180,5,0),0)</f>
        <v>7</v>
      </c>
      <c r="DB127" s="342">
        <f>IFERROR((CZ127-DA127)/ABS(DA127),0)</f>
        <v>0</v>
      </c>
      <c r="DC127" s="114">
        <f>IFERROR(DB127,0)</f>
        <v>0</v>
      </c>
      <c r="DD127" s="71"/>
    </row>
    <row r="128" spans="1:108" ht="13.15" customHeight="1" outlineLevel="1">
      <c r="A128" s="74"/>
      <c r="B128" s="75"/>
      <c r="C128" s="78"/>
      <c r="D128" s="78"/>
      <c r="E128" s="76"/>
      <c r="F128" s="78"/>
      <c r="G128" s="79"/>
      <c r="H128" s="77"/>
      <c r="K128" s="74"/>
      <c r="L128" s="75"/>
      <c r="M128" s="402"/>
      <c r="N128" s="402"/>
      <c r="O128" s="402"/>
      <c r="P128" s="402"/>
      <c r="Q128" s="79"/>
      <c r="R128" s="77"/>
      <c r="T128" s="74"/>
      <c r="U128" s="75"/>
      <c r="V128" s="76"/>
      <c r="W128" s="78"/>
      <c r="X128" s="76"/>
      <c r="Y128" s="78"/>
      <c r="Z128" s="79"/>
      <c r="AA128" s="77"/>
      <c r="AC128" s="74"/>
      <c r="AD128" s="75"/>
      <c r="AE128" s="75"/>
      <c r="AF128" s="355"/>
      <c r="AG128" s="75"/>
      <c r="AH128" s="75"/>
      <c r="AI128" s="75"/>
      <c r="AJ128" s="355"/>
      <c r="AK128" s="355"/>
      <c r="AL128" s="355"/>
      <c r="AM128" s="402"/>
      <c r="AN128" s="402"/>
      <c r="AO128" s="402"/>
      <c r="AP128" s="79"/>
      <c r="AQ128" s="77"/>
      <c r="AS128" s="74"/>
      <c r="AT128" s="75"/>
      <c r="AU128" s="401"/>
      <c r="AV128" s="402"/>
      <c r="AW128" s="402"/>
      <c r="AX128" s="132"/>
      <c r="AY128" s="125"/>
      <c r="AZ128" s="402"/>
      <c r="BA128" s="402"/>
      <c r="BB128" s="402"/>
      <c r="BC128" s="132"/>
      <c r="BD128" s="125"/>
      <c r="BE128" s="77"/>
      <c r="BG128" s="74"/>
      <c r="BH128" s="75"/>
      <c r="BI128" s="76"/>
      <c r="BJ128" s="76"/>
      <c r="BK128" s="119"/>
      <c r="BL128" s="132"/>
      <c r="BM128" s="125"/>
      <c r="BN128" s="77"/>
      <c r="BP128" s="74"/>
      <c r="BQ128" s="75"/>
      <c r="BR128" s="442"/>
      <c r="BS128" s="132"/>
      <c r="BT128" s="125"/>
      <c r="BU128" s="77"/>
      <c r="BW128" s="155"/>
      <c r="BX128" s="156"/>
      <c r="BZ128" s="74"/>
      <c r="CA128" s="75"/>
      <c r="CB128" s="76"/>
      <c r="CC128" s="402"/>
      <c r="CD128" s="402"/>
      <c r="CE128" s="78"/>
      <c r="CF128" s="76"/>
      <c r="CG128" s="78"/>
      <c r="CH128" s="79"/>
      <c r="CI128" s="77"/>
      <c r="CK128" s="74"/>
      <c r="CL128" s="75"/>
      <c r="CM128" s="402"/>
      <c r="CN128" s="435"/>
      <c r="CO128" s="76"/>
      <c r="CP128" s="78"/>
      <c r="CQ128" s="79"/>
      <c r="CR128" s="77"/>
      <c r="CT128" s="74"/>
      <c r="CU128" s="75"/>
      <c r="CV128" s="402"/>
      <c r="CW128" s="435"/>
      <c r="CX128" s="343"/>
      <c r="CY128" s="79"/>
      <c r="CZ128" s="76"/>
      <c r="DA128" s="76"/>
      <c r="DB128" s="343"/>
      <c r="DC128" s="79"/>
      <c r="DD128" s="77"/>
    </row>
    <row r="129" spans="1:108">
      <c r="A129" s="66"/>
      <c r="B129" s="82"/>
      <c r="C129" s="84"/>
      <c r="D129" s="84"/>
      <c r="E129" s="83"/>
      <c r="F129" s="84"/>
      <c r="G129" s="85"/>
      <c r="H129" s="69"/>
      <c r="K129" s="66"/>
      <c r="L129" s="82"/>
      <c r="M129" s="405"/>
      <c r="N129" s="405"/>
      <c r="O129" s="405"/>
      <c r="P129" s="405"/>
      <c r="Q129" s="85"/>
      <c r="R129" s="69"/>
      <c r="T129" s="66"/>
      <c r="U129" s="82"/>
      <c r="V129" s="83"/>
      <c r="W129" s="84"/>
      <c r="X129" s="83"/>
      <c r="Y129" s="84"/>
      <c r="Z129" s="85"/>
      <c r="AA129" s="69"/>
      <c r="AC129" s="66"/>
      <c r="AD129" s="82"/>
      <c r="AE129" s="82"/>
      <c r="AF129" s="356"/>
      <c r="AG129" s="82"/>
      <c r="AH129" s="82"/>
      <c r="AI129" s="82"/>
      <c r="AJ129" s="356"/>
      <c r="AK129" s="356"/>
      <c r="AL129" s="356"/>
      <c r="AM129" s="405"/>
      <c r="AN129" s="405"/>
      <c r="AO129" s="405"/>
      <c r="AP129" s="85"/>
      <c r="AQ129" s="69"/>
      <c r="AS129" s="66"/>
      <c r="AT129" s="82"/>
      <c r="AU129" s="404"/>
      <c r="AV129" s="405"/>
      <c r="AW129" s="405"/>
      <c r="AX129" s="134"/>
      <c r="AY129" s="126"/>
      <c r="AZ129" s="405"/>
      <c r="BA129" s="405"/>
      <c r="BB129" s="405"/>
      <c r="BC129" s="134"/>
      <c r="BD129" s="126"/>
      <c r="BE129" s="69"/>
      <c r="BG129" s="66"/>
      <c r="BH129" s="82"/>
      <c r="BI129" s="83"/>
      <c r="BJ129" s="83"/>
      <c r="BK129" s="121"/>
      <c r="BL129" s="134"/>
      <c r="BM129" s="126"/>
      <c r="BN129" s="69"/>
      <c r="BP129" s="66"/>
      <c r="BQ129" s="82"/>
      <c r="BR129" s="444"/>
      <c r="BS129" s="134"/>
      <c r="BT129" s="126"/>
      <c r="BU129" s="69"/>
      <c r="BW129" s="155"/>
      <c r="BX129" s="156"/>
      <c r="BZ129" s="66"/>
      <c r="CA129" s="82"/>
      <c r="CB129" s="83"/>
      <c r="CC129" s="405"/>
      <c r="CD129" s="405"/>
      <c r="CE129" s="84"/>
      <c r="CF129" s="83"/>
      <c r="CG129" s="84"/>
      <c r="CH129" s="85"/>
      <c r="CI129" s="69"/>
      <c r="CK129" s="66"/>
      <c r="CL129" s="82"/>
      <c r="CM129" s="405"/>
      <c r="CN129" s="436"/>
      <c r="CO129" s="83"/>
      <c r="CP129" s="84"/>
      <c r="CQ129" s="85"/>
      <c r="CR129" s="69"/>
      <c r="CT129" s="66"/>
      <c r="CU129" s="82"/>
      <c r="CV129" s="405"/>
      <c r="CW129" s="436"/>
      <c r="CX129" s="344"/>
      <c r="CY129" s="85"/>
      <c r="CZ129" s="83"/>
      <c r="DA129" s="83"/>
      <c r="DB129" s="344"/>
      <c r="DC129" s="85"/>
      <c r="DD129" s="69"/>
    </row>
    <row r="130" spans="1:108" s="63" customFormat="1">
      <c r="A130" s="72"/>
      <c r="B130" s="60" t="s">
        <v>273</v>
      </c>
      <c r="C130" s="62">
        <f>SUM(C132:C153)</f>
        <v>3737.4081480000004</v>
      </c>
      <c r="D130" s="62">
        <f>SUM(D132:D153)</f>
        <v>120.56155316129033</v>
      </c>
      <c r="E130" s="62">
        <f>SUM(E132:E153)</f>
        <v>79</v>
      </c>
      <c r="F130" s="62">
        <f>SUM(F132:F153)</f>
        <v>-41.561553161290327</v>
      </c>
      <c r="G130" s="81">
        <f>E130/D130</f>
        <v>0.65526693982045647</v>
      </c>
      <c r="H130" s="73"/>
      <c r="K130" s="72"/>
      <c r="L130" s="60" t="s">
        <v>273</v>
      </c>
      <c r="M130" s="403">
        <f>SUM(M132:M153)</f>
        <v>28476.66630983639</v>
      </c>
      <c r="N130" s="403"/>
      <c r="O130" s="403">
        <f t="shared" ref="O130" si="372">SUM(O132:O153)</f>
        <v>20166.152894723826</v>
      </c>
      <c r="P130" s="403">
        <f t="shared" ref="P130" si="373">SUM(P132:P153)</f>
        <v>-8310.5134151125694</v>
      </c>
      <c r="Q130" s="80">
        <f>O130/M130</f>
        <v>0.70816410443936151</v>
      </c>
      <c r="R130" s="73"/>
      <c r="T130" s="72"/>
      <c r="U130" s="60" t="s">
        <v>273</v>
      </c>
      <c r="V130" s="62">
        <f t="shared" ref="V130" si="374">SUM(V132:V153)</f>
        <v>491.99999999999989</v>
      </c>
      <c r="W130" s="62">
        <f>SUM(W132:W153)</f>
        <v>15.870967741935484</v>
      </c>
      <c r="X130" s="62">
        <f t="shared" ref="X130:Y130" si="375">SUM(X132:X153)</f>
        <v>15</v>
      </c>
      <c r="Y130" s="62">
        <f t="shared" si="375"/>
        <v>-0.87096774193548299</v>
      </c>
      <c r="Z130" s="81">
        <f>X130/W130</f>
        <v>0.94512195121951215</v>
      </c>
      <c r="AA130" s="73"/>
      <c r="AC130" s="72"/>
      <c r="AD130" s="60" t="s">
        <v>273</v>
      </c>
      <c r="AE130" s="197">
        <f>SUM(AE132:AE153)</f>
        <v>268.82133707295964</v>
      </c>
      <c r="AF130" s="197">
        <f t="shared" ref="AF130:AG130" si="376">SUM(AF132:AF153)</f>
        <v>271</v>
      </c>
      <c r="AG130" s="197">
        <f t="shared" si="376"/>
        <v>2.1786629270403726</v>
      </c>
      <c r="AH130" s="80">
        <f>AF130/AE130</f>
        <v>1.0081045014907022</v>
      </c>
      <c r="AI130" s="197">
        <f>SUM(AI132:AI153)</f>
        <v>8</v>
      </c>
      <c r="AJ130" s="197">
        <f t="shared" ref="AJ130" si="377">SUM(AJ132:AJ153)</f>
        <v>26</v>
      </c>
      <c r="AK130" s="197">
        <f t="shared" ref="AK130:AL130" si="378">SUM(AK132:AK153)</f>
        <v>37</v>
      </c>
      <c r="AL130" s="197">
        <f t="shared" si="378"/>
        <v>16</v>
      </c>
      <c r="AM130" s="403">
        <f>SUM(AM132:AM153)</f>
        <v>7125.8332888724544</v>
      </c>
      <c r="AN130" s="403">
        <f t="shared" ref="AN130:AO130" si="379">SUM(AN132:AN153)</f>
        <v>6089.9699999999993</v>
      </c>
      <c r="AO130" s="403">
        <f t="shared" si="379"/>
        <v>-1035.8632888724526</v>
      </c>
      <c r="AP130" s="80">
        <f>AN130/AM130</f>
        <v>0.85463267987337899</v>
      </c>
      <c r="AQ130" s="73"/>
      <c r="AS130" s="72"/>
      <c r="AT130" s="60" t="s">
        <v>273</v>
      </c>
      <c r="AU130" s="403">
        <f>SUM(AU132:AU153)</f>
        <v>735427.64062892564</v>
      </c>
      <c r="AV130" s="403">
        <f t="shared" ref="AV130" si="380">SUM(AV132:AV153)</f>
        <v>646510.73</v>
      </c>
      <c r="AW130" s="403">
        <f t="shared" ref="AW130" si="381">SUM(AW132:AW153)</f>
        <v>-88916.91062892566</v>
      </c>
      <c r="AX130" s="131" t="e">
        <f>(AU130-AT130)/ABS(AT130)</f>
        <v>#VALUE!</v>
      </c>
      <c r="AY130" s="65">
        <f>BA130/AU130</f>
        <v>0.8790949568432247</v>
      </c>
      <c r="AZ130" s="403">
        <f>SUM(AZ132:AZ153)</f>
        <v>569543.51999999967</v>
      </c>
      <c r="BA130" s="403">
        <f t="shared" ref="BA130:BB130" si="382">SUM(BA132:BA153)</f>
        <v>646510.73</v>
      </c>
      <c r="BB130" s="403">
        <f t="shared" si="382"/>
        <v>76967.210000000181</v>
      </c>
      <c r="BC130" s="131">
        <f t="shared" ref="BC130" si="383">(BA130-AZ130)/ABS(AZ130)</f>
        <v>0.1351384175172432</v>
      </c>
      <c r="BD130" s="115">
        <f>BC130</f>
        <v>0.1351384175172432</v>
      </c>
      <c r="BE130" s="73"/>
      <c r="BG130" s="72"/>
      <c r="BH130" s="60" t="s">
        <v>273</v>
      </c>
      <c r="BI130" s="234">
        <f>SUM(BI132:BI153)</f>
        <v>21827</v>
      </c>
      <c r="BJ130" s="234">
        <f t="shared" ref="BJ130:BK130" si="384">SUM(BJ132:BJ153)</f>
        <v>26170</v>
      </c>
      <c r="BK130" s="120">
        <f t="shared" si="384"/>
        <v>4343</v>
      </c>
      <c r="BL130" s="131">
        <f t="shared" ref="BL130" si="385">(BJ130-BI130)/ABS(BI130)</f>
        <v>0.19897374811013882</v>
      </c>
      <c r="BM130" s="115">
        <f>BL130</f>
        <v>0.19897374811013882</v>
      </c>
      <c r="BN130" s="73"/>
      <c r="BP130" s="72"/>
      <c r="BQ130" s="60" t="s">
        <v>273</v>
      </c>
      <c r="BR130" s="443">
        <f>SUM(BR132:BR153)</f>
        <v>37464.739999999991</v>
      </c>
      <c r="BS130" s="131" t="e">
        <f>(#REF!-BR130)/ABS(BR130)</f>
        <v>#REF!</v>
      </c>
      <c r="BT130" s="114">
        <f t="shared" ref="BT130" si="386">IFERROR(BR130/AV130,0)</f>
        <v>5.7949138755980109E-2</v>
      </c>
      <c r="BU130" s="73"/>
      <c r="BW130" s="155">
        <f>IFERROR(O130*1.95,0)</f>
        <v>39323.998144711462</v>
      </c>
      <c r="BX130" s="156">
        <f>BW130/BA130</f>
        <v>6.0824973693339106E-2</v>
      </c>
      <c r="BZ130" s="72"/>
      <c r="CA130" s="60" t="s">
        <v>273</v>
      </c>
      <c r="CB130" s="197">
        <f>SUM(CB132:CB153)</f>
        <v>289.70137785044903</v>
      </c>
      <c r="CC130" s="403">
        <f t="shared" ref="CC130:CG130" si="387">SUM(CC132:CC153)</f>
        <v>735427.64062892564</v>
      </c>
      <c r="CD130" s="403">
        <f t="shared" si="387"/>
        <v>5147.9934844024792</v>
      </c>
      <c r="CE130" s="197">
        <f t="shared" si="387"/>
        <v>289.70137785044903</v>
      </c>
      <c r="CF130" s="234">
        <f t="shared" si="387"/>
        <v>60</v>
      </c>
      <c r="CG130" s="197">
        <f t="shared" si="387"/>
        <v>-229.70137785044903</v>
      </c>
      <c r="CH130" s="80">
        <f>CF130/CB130</f>
        <v>0.20710981923935989</v>
      </c>
      <c r="CI130" s="73"/>
      <c r="CK130" s="72"/>
      <c r="CL130" s="60" t="s">
        <v>273</v>
      </c>
      <c r="CM130" s="403">
        <f>SUM(CM132:CM153)</f>
        <v>582.17999999999995</v>
      </c>
      <c r="CN130" s="403">
        <f t="shared" ref="CN130:CO130" si="388">SUM(CN132:CN153)</f>
        <v>219463.78999999995</v>
      </c>
      <c r="CO130" s="234">
        <f t="shared" si="388"/>
        <v>622</v>
      </c>
      <c r="CP130" s="279">
        <f>CM130/CN130</f>
        <v>2.652738294549639E-3</v>
      </c>
      <c r="CQ130" s="280">
        <f>CP130</f>
        <v>2.652738294549639E-3</v>
      </c>
      <c r="CR130" s="73"/>
      <c r="CT130" s="72"/>
      <c r="CU130" s="60" t="s">
        <v>273</v>
      </c>
      <c r="CV130" s="403">
        <f>SUM(CV132:CV153)</f>
        <v>116469.22000000002</v>
      </c>
      <c r="CW130" s="403">
        <f t="shared" ref="CW130" si="389">SUM(CW132:CW153)</f>
        <v>112466.25</v>
      </c>
      <c r="CX130" s="341">
        <f>IFERROR((CV130-CW130)/ABS(CW130),0)</f>
        <v>3.5592633345559364E-2</v>
      </c>
      <c r="CY130" s="338">
        <f>IFERROR(CX130,0)</f>
        <v>3.5592633345559364E-2</v>
      </c>
      <c r="CZ130" s="347">
        <f>SUM(CZ132:CZ153)</f>
        <v>155</v>
      </c>
      <c r="DA130" s="197">
        <f>SUM(DA132:DA153)</f>
        <v>152</v>
      </c>
      <c r="DB130" s="349">
        <f>IFERROR((CZ130-DA130)/ABS(DA130),0)</f>
        <v>1.9736842105263157E-2</v>
      </c>
      <c r="DC130" s="338">
        <f>IFERROR(DB130,0)</f>
        <v>1.9736842105263157E-2</v>
      </c>
      <c r="DD130" s="73"/>
    </row>
    <row r="131" spans="1:108" ht="13.15" customHeight="1" outlineLevel="1">
      <c r="A131" s="70"/>
      <c r="B131" s="55"/>
      <c r="C131" s="59"/>
      <c r="D131" s="59"/>
      <c r="E131" s="56"/>
      <c r="F131" s="59"/>
      <c r="G131" s="64"/>
      <c r="H131" s="71"/>
      <c r="K131" s="70"/>
      <c r="L131" s="55"/>
      <c r="M131" s="398"/>
      <c r="N131" s="398"/>
      <c r="O131" s="398"/>
      <c r="P131" s="398"/>
      <c r="Q131" s="64"/>
      <c r="R131" s="71"/>
      <c r="T131" s="70"/>
      <c r="U131" s="55"/>
      <c r="V131" s="56"/>
      <c r="W131" s="59"/>
      <c r="X131" s="56"/>
      <c r="Y131" s="59"/>
      <c r="Z131" s="64"/>
      <c r="AA131" s="71"/>
      <c r="AC131" s="70"/>
      <c r="AD131" s="55"/>
      <c r="AE131" s="55"/>
      <c r="AF131" s="354"/>
      <c r="AG131" s="55"/>
      <c r="AH131" s="55"/>
      <c r="AI131" s="55"/>
      <c r="AJ131" s="354"/>
      <c r="AK131" s="354"/>
      <c r="AL131" s="354"/>
      <c r="AM131" s="398"/>
      <c r="AN131" s="398"/>
      <c r="AO131" s="398"/>
      <c r="AP131" s="64"/>
      <c r="AQ131" s="71"/>
      <c r="AS131" s="70"/>
      <c r="AT131" s="55"/>
      <c r="AU131" s="397"/>
      <c r="AV131" s="398"/>
      <c r="AW131" s="398"/>
      <c r="AX131" s="133"/>
      <c r="AY131" s="124"/>
      <c r="AZ131" s="398"/>
      <c r="BA131" s="398"/>
      <c r="BB131" s="398"/>
      <c r="BC131" s="133"/>
      <c r="BD131" s="124"/>
      <c r="BE131" s="71"/>
      <c r="BG131" s="70"/>
      <c r="BH131" s="55"/>
      <c r="BI131" s="56"/>
      <c r="BJ131" s="56"/>
      <c r="BK131" s="118"/>
      <c r="BL131" s="133"/>
      <c r="BM131" s="124"/>
      <c r="BN131" s="71"/>
      <c r="BP131" s="70"/>
      <c r="BQ131" s="55"/>
      <c r="BR131" s="58"/>
      <c r="BS131" s="133"/>
      <c r="BT131" s="124"/>
      <c r="BU131" s="71"/>
      <c r="BW131" s="155"/>
      <c r="BX131" s="156"/>
      <c r="BZ131" s="70"/>
      <c r="CA131" s="55"/>
      <c r="CB131" s="56"/>
      <c r="CC131" s="398"/>
      <c r="CD131" s="398"/>
      <c r="CE131" s="59"/>
      <c r="CF131" s="56"/>
      <c r="CG131" s="59"/>
      <c r="CH131" s="64"/>
      <c r="CI131" s="71"/>
      <c r="CK131" s="70"/>
      <c r="CL131" s="55"/>
      <c r="CM131" s="398"/>
      <c r="CN131" s="400"/>
      <c r="CO131" s="56"/>
      <c r="CP131" s="59"/>
      <c r="CQ131" s="64"/>
      <c r="CR131" s="71"/>
      <c r="CT131" s="70"/>
      <c r="CU131" s="55"/>
      <c r="CV131" s="398"/>
      <c r="CW131" s="400"/>
      <c r="CX131" s="340"/>
      <c r="CY131" s="64"/>
      <c r="CZ131" s="56"/>
      <c r="DA131" s="56"/>
      <c r="DB131" s="340"/>
      <c r="DC131" s="64"/>
      <c r="DD131" s="71"/>
    </row>
    <row r="132" spans="1:108" ht="13.15" customHeight="1" outlineLevel="1">
      <c r="A132" s="70"/>
      <c r="B132" s="351" t="s">
        <v>27</v>
      </c>
      <c r="C132" s="59">
        <f>IFERROR(VLOOKUP($B132,'BDGT McAfee'!$AZ$6:$BD$190,4,0),0)</f>
        <v>148.32</v>
      </c>
      <c r="D132" s="59">
        <f t="shared" ref="D132:D153" si="390">IFERROR(C132/31,0)</f>
        <v>4.7845161290322578</v>
      </c>
      <c r="E132" s="56">
        <f>IFERROR(VLOOKUP($B132,'Trans Nomenclatura'!$A$4:$W$180,19,0),0)</f>
        <v>9</v>
      </c>
      <c r="F132" s="59">
        <f t="shared" ref="F132:F153" si="391">E132-D132</f>
        <v>4.2154838709677422</v>
      </c>
      <c r="G132" s="65">
        <f t="shared" ref="G132:G153" si="392">IFERROR(E132/D132,0)</f>
        <v>1.8810679611650487</v>
      </c>
      <c r="H132" s="71"/>
      <c r="K132" s="70"/>
      <c r="L132" s="351" t="s">
        <v>27</v>
      </c>
      <c r="M132" s="400">
        <f>IFERROR(VLOOKUP($B132,'BDGT Polizze MTD'!$A$3:$AG$175,Interprete_Date!$B$8,0),0)</f>
        <v>1065.1877549033584</v>
      </c>
      <c r="N132" s="400"/>
      <c r="O132" s="400">
        <f>IFERROR(VLOOKUP($B132,'Trans Nomenclatura'!$A$4:$W$180,11,0),0)</f>
        <v>878.93878762886595</v>
      </c>
      <c r="P132" s="400">
        <f>IFERROR(O132-M132,-M132)</f>
        <v>-186.24896727449243</v>
      </c>
      <c r="Q132" s="65">
        <f t="shared" ref="Q132:Q134" si="393">IFERROR(O132/M132,0)</f>
        <v>0.82514916603468624</v>
      </c>
      <c r="R132" s="71"/>
      <c r="T132" s="70"/>
      <c r="U132" s="351" t="s">
        <v>27</v>
      </c>
      <c r="V132" s="59">
        <f>IFERROR(VLOOKUP($B132,'BDGT Office'!$C$3:$F$180,3,0),0)</f>
        <v>15.6</v>
      </c>
      <c r="W132" s="112">
        <f t="shared" ref="W132:W153" si="394">IFERROR(V132/31,0)</f>
        <v>0.50322580645161286</v>
      </c>
      <c r="X132" s="56">
        <f>IFERROR(VLOOKUP($B132,'Trans Nomenclatura'!$A$4:$W$180,18,0),0)</f>
        <v>2</v>
      </c>
      <c r="Y132" s="59">
        <f t="shared" ref="Y132:Y134" si="395">X132-W132</f>
        <v>1.4967741935483871</v>
      </c>
      <c r="Z132" s="65">
        <f t="shared" ref="Z132:Z134" si="396">IFERROR(X132/W132,0)</f>
        <v>3.9743589743589749</v>
      </c>
      <c r="AA132" s="71"/>
      <c r="AC132" s="70"/>
      <c r="AD132" s="351" t="s">
        <v>27</v>
      </c>
      <c r="AE132" s="59">
        <f>($AM132*Kerb_BRIEFING!$Z$5)/17.23</f>
        <v>10.790872003347602</v>
      </c>
      <c r="AF132" s="56">
        <f>IFERROR(VLOOKUP($AD132,'Trans Nomenclatura'!$A$1:$Y$200,17,0),0)</f>
        <v>6</v>
      </c>
      <c r="AG132" s="190">
        <f t="shared" ref="AG132:AG134" si="397">AF132-AE132</f>
        <v>-4.7908720033476015</v>
      </c>
      <c r="AH132" s="65">
        <f t="shared" ref="AH132:AH134" si="398">IFERROR(AF132/AE132,0)</f>
        <v>0.55602549989830741</v>
      </c>
      <c r="AI132" s="59">
        <f>IFERROR(_xlfn.NUMBERVALUE(VLOOKUP($AD132,'Trans Nomenclatura'!$A$1:$Y$200,14,0)),0)</f>
        <v>0</v>
      </c>
      <c r="AJ132" s="59">
        <f>IFERROR(_xlfn.NUMBERVALUE(VLOOKUP($AD132,'Trans Nomenclatura'!$A$1:$Y$200,16,0)),0)</f>
        <v>4</v>
      </c>
      <c r="AK132" s="59">
        <f>IFERROR(_xlfn.NUMBERVALUE(VLOOKUP($AD132,'Trans Nomenclatura'!$A$1:$Y$200,15,0)),0)</f>
        <v>6</v>
      </c>
      <c r="AL132" s="59">
        <f>IFERROR(_xlfn.NUMBERVALUE(VLOOKUP($AD132,'Trans Nomenclatura'!$A$1:$Y$200,20,0)),0)</f>
        <v>0</v>
      </c>
      <c r="AM132" s="400">
        <f>IFERROR(VLOOKUP($B132,'BDGT MW Services MTD'!$A$3:$AF$174,Interprete_Date!$B$8,0),0)</f>
        <v>286.0411147964295</v>
      </c>
      <c r="AN132" s="400">
        <f>IFERROR(VLOOKUP($B132,'Trans Nomenclatura'!$A$4:$W$180,13,0),0)</f>
        <v>227.49</v>
      </c>
      <c r="AO132" s="400">
        <f t="shared" ref="AO132:AO134" si="399">AN132-AM132</f>
        <v>-58.551114796429488</v>
      </c>
      <c r="AP132" s="65">
        <f t="shared" ref="AP132:AP134" si="400">IFERROR(AN132/AM132,0)</f>
        <v>0.79530524890416787</v>
      </c>
      <c r="AQ132" s="71"/>
      <c r="AS132" s="70"/>
      <c r="AT132" s="351" t="s">
        <v>27</v>
      </c>
      <c r="AU132" s="399">
        <f>IFERROR(VLOOKUP($B132,'FCST Sales'!$A$3:$AF$180,Interprete_Date!$B$8,0),0)</f>
        <v>30558.84595225866</v>
      </c>
      <c r="AV132" s="400">
        <f>IFERROR(VLOOKUP($B132,'Trans Nomenclatura'!$A$4:$Y$200,3,0),0)</f>
        <v>24647.179999999989</v>
      </c>
      <c r="AW132" s="400">
        <f t="shared" ref="AW132:AW134" si="401">AV132-AU132</f>
        <v>-5911.6659522586706</v>
      </c>
      <c r="AX132" s="131" t="e">
        <f t="shared" ref="AX132:AX134" si="402">(AU132-AT132)/ABS(AT132)</f>
        <v>#VALUE!</v>
      </c>
      <c r="AY132" s="65">
        <f t="shared" ref="AY132:AY134" si="403">IFERROR((BA132/AU132),0)</f>
        <v>0.80654812811012822</v>
      </c>
      <c r="AZ132" s="400">
        <f>IFERROR(VLOOKUP($B132,'Trans Nomenclatura'!$A$4:$Y$200,4,0),0)</f>
        <v>16837.37000000001</v>
      </c>
      <c r="BA132" s="400">
        <f>IFERROR(VLOOKUP($B132,'Trans Nomenclatura'!$A$4:$Y$200,3,0),0)</f>
        <v>24647.179999999989</v>
      </c>
      <c r="BB132" s="400">
        <f t="shared" ref="BB132:BB134" si="404">BA132-AZ132</f>
        <v>7809.8099999999795</v>
      </c>
      <c r="BC132" s="131">
        <f t="shared" ref="BC132:BC134" si="405">(BA132-AZ132)/ABS(AZ132)</f>
        <v>0.46383787966885415</v>
      </c>
      <c r="BD132" s="114">
        <f t="shared" ref="BD132:BD153" si="406">IFERROR(BC132,0)</f>
        <v>0.46383787966885415</v>
      </c>
      <c r="BE132" s="71"/>
      <c r="BG132" s="70"/>
      <c r="BH132" s="351" t="s">
        <v>27</v>
      </c>
      <c r="BI132" s="261">
        <f>IFERROR(VLOOKUP($B132,'Trans Nomenclatura'!$A$4:$Y$200,7,0),0)</f>
        <v>543</v>
      </c>
      <c r="BJ132" s="261">
        <f>IFERROR(VLOOKUP($B132,'Trans Nomenclatura'!$A$4:$Y$200,6,0),0)</f>
        <v>562</v>
      </c>
      <c r="BK132" s="116">
        <f t="shared" ref="BK132:BK134" si="407">BJ132-BI132</f>
        <v>19</v>
      </c>
      <c r="BL132" s="131">
        <f t="shared" ref="BL132:BL134" si="408">(BJ132-BI132)/ABS(BI132)</f>
        <v>3.4990791896869246E-2</v>
      </c>
      <c r="BM132" s="114">
        <f t="shared" ref="BM132:BM153" si="409">IFERROR(BL132,0)</f>
        <v>3.4990791896869246E-2</v>
      </c>
      <c r="BN132" s="71"/>
      <c r="BP132" s="70"/>
      <c r="BQ132" s="351" t="s">
        <v>27</v>
      </c>
      <c r="BR132" s="58">
        <f>IFERROR(VLOOKUP($B132,'Trans Nomenclatura'!$A$4:$Y$200,25,0),0)</f>
        <v>1302.4000000000001</v>
      </c>
      <c r="BS132" s="131" t="e">
        <f>(#REF!-BR132)/ABS(BR132)</f>
        <v>#REF!</v>
      </c>
      <c r="BT132" s="114">
        <f t="shared" ref="BT132:BT153" si="410">IFERROR(BR132/AV132,0)</f>
        <v>5.284174497853307E-2</v>
      </c>
      <c r="BU132" s="71"/>
      <c r="BW132" s="155">
        <f t="shared" ref="BW132:BW153" si="411">IFERROR(O132*1.95,0)</f>
        <v>1713.9306358762885</v>
      </c>
      <c r="BX132" s="156">
        <f t="shared" ref="BX132:BX153" si="412">BW132/BA132</f>
        <v>6.9538609929261253E-2</v>
      </c>
      <c r="BZ132" s="70"/>
      <c r="CA132" s="351" t="s">
        <v>27</v>
      </c>
      <c r="CB132" s="190">
        <f>CE132</f>
        <v>12.037812136511572</v>
      </c>
      <c r="CC132" s="400">
        <f>IFERROR(VLOOKUP(CA132,'FCST Sales'!$A$3:$AG$180,Interprete_Date!$B$8,0),0)</f>
        <v>30558.84595225866</v>
      </c>
      <c r="CD132" s="400">
        <f>IFERROR(CC132*$CD$3,0)</f>
        <v>213.91192166581064</v>
      </c>
      <c r="CE132" s="190">
        <f>IFERROR(CD132/$CE$3,0)</f>
        <v>12.037812136511572</v>
      </c>
      <c r="CF132" s="190">
        <f>IFERROR(VLOOKUP($B132,U300_ACT!$B$2:$C$180,2,0),0)</f>
        <v>3</v>
      </c>
      <c r="CG132" s="190">
        <f t="shared" ref="CG132:CG134" si="413">IFERROR(CF132-CB132,0)</f>
        <v>-9.0378121365115724</v>
      </c>
      <c r="CH132" s="65">
        <f t="shared" ref="CH132:CH134" si="414">IFERROR(CF132/CB132,0)</f>
        <v>0.24921472157725227</v>
      </c>
      <c r="CI132" s="71"/>
      <c r="CK132" s="70"/>
      <c r="CL132" s="351" t="s">
        <v>27</v>
      </c>
      <c r="CM132" s="400">
        <f>IFERROR(VLOOKUP($CL132,TRASFDATI_ACT!$B$2:$E$200,2,0),0)</f>
        <v>29.85</v>
      </c>
      <c r="CN132" s="400">
        <f>IFERROR(VLOOKUP($B132,Smartphone_Sales!$B$2:$D$200,2,0),0)</f>
        <v>8711.23</v>
      </c>
      <c r="CO132" s="190">
        <f>IFERROR(VLOOKUP($B132,Smartphone_Sales!$B$2:$D$200,3,0),0)</f>
        <v>28</v>
      </c>
      <c r="CP132" s="278">
        <f>IFERROR(CM132/CN132,0)</f>
        <v>3.4266113970128219E-3</v>
      </c>
      <c r="CQ132" s="65">
        <f t="shared" ref="CQ132:CQ153" si="415">CP132</f>
        <v>3.4266113970128219E-3</v>
      </c>
      <c r="CR132" s="71"/>
      <c r="CT132" s="70"/>
      <c r="CU132" s="351" t="s">
        <v>27</v>
      </c>
      <c r="CV132" s="400">
        <f>IFERROR(VLOOKUP($CU132,iphone_ACT!$B$2:$F$180,2,0),0)</f>
        <v>2938.92</v>
      </c>
      <c r="CW132" s="400">
        <f>IFERROR(VLOOKUP($CU132,iphone_ACT!$B$2:$F$180,3,0),0)</f>
        <v>2309.0100000000002</v>
      </c>
      <c r="CX132" s="342">
        <f>IFERROR((CV132-CW132)/ABS(CW132),0)</f>
        <v>0.27280522821468933</v>
      </c>
      <c r="CY132" s="114">
        <f>IFERROR(CX132,0)</f>
        <v>0.27280522821468933</v>
      </c>
      <c r="CZ132" s="190">
        <f>IFERROR(VLOOKUP($CU132,iphone_ACT!$B$2:$F$180,4,0),0)</f>
        <v>5</v>
      </c>
      <c r="DA132" s="190">
        <f>IFERROR(VLOOKUP($CU132,iphone_ACT!$B$2:$F$180,5,0),0)</f>
        <v>3</v>
      </c>
      <c r="DB132" s="342">
        <f>IFERROR((CZ132-DA132)/ABS(DA132),0)</f>
        <v>0.66666666666666663</v>
      </c>
      <c r="DC132" s="114">
        <f>IFERROR(DB132,0)</f>
        <v>0.66666666666666663</v>
      </c>
      <c r="DD132" s="71"/>
    </row>
    <row r="133" spans="1:108" ht="13.15" customHeight="1" outlineLevel="1">
      <c r="A133" s="70"/>
      <c r="B133" s="57" t="s">
        <v>30</v>
      </c>
      <c r="C133" s="59">
        <f>IFERROR(VLOOKUP($B133,'BDGT McAfee'!$AZ$6:$BD$190,4,0),0)</f>
        <v>160.95315600000001</v>
      </c>
      <c r="D133" s="59">
        <f t="shared" si="390"/>
        <v>5.1920372903225811</v>
      </c>
      <c r="E133" s="56">
        <f>IFERROR(VLOOKUP($B133,'Trans Nomenclatura'!$A$4:$W$180,19,0),0)</f>
        <v>3</v>
      </c>
      <c r="F133" s="59">
        <f t="shared" si="391"/>
        <v>-2.1920372903225811</v>
      </c>
      <c r="G133" s="65">
        <f t="shared" si="392"/>
        <v>0.57780786852045318</v>
      </c>
      <c r="H133" s="71"/>
      <c r="K133" s="70"/>
      <c r="L133" s="57" t="s">
        <v>30</v>
      </c>
      <c r="M133" s="400">
        <f>IFERROR(VLOOKUP($B133,'BDGT Polizze MTD'!$A$3:$AG$175,Interprete_Date!$B$8,0),0)</f>
        <v>1394.7944004835438</v>
      </c>
      <c r="N133" s="400"/>
      <c r="O133" s="400">
        <f>IFERROR(VLOOKUP($B133,'Trans Nomenclatura'!$A$4:$W$180,11,0),0)</f>
        <v>1072.7523546391751</v>
      </c>
      <c r="P133" s="400">
        <f t="shared" ref="P133" si="416">IFERROR(O133-M133,-M133)</f>
        <v>-322.04204584436866</v>
      </c>
      <c r="Q133" s="65">
        <f t="shared" si="393"/>
        <v>0.76911145776558609</v>
      </c>
      <c r="R133" s="71"/>
      <c r="T133" s="70"/>
      <c r="U133" s="57" t="s">
        <v>30</v>
      </c>
      <c r="V133" s="59">
        <f>IFERROR(VLOOKUP($B133,'BDGT Office'!$C$3:$F$180,3,0),0)</f>
        <v>36</v>
      </c>
      <c r="W133" s="112">
        <f t="shared" si="394"/>
        <v>1.1612903225806452</v>
      </c>
      <c r="X133" s="56">
        <f>IFERROR(VLOOKUP($B133,'Trans Nomenclatura'!$A$4:$W$180,18,0),0)</f>
        <v>1</v>
      </c>
      <c r="Y133" s="59">
        <f t="shared" si="395"/>
        <v>-0.16129032258064524</v>
      </c>
      <c r="Z133" s="65">
        <f t="shared" si="396"/>
        <v>0.86111111111111105</v>
      </c>
      <c r="AA133" s="71"/>
      <c r="AC133" s="70"/>
      <c r="AD133" s="57" t="s">
        <v>30</v>
      </c>
      <c r="AE133" s="59">
        <f>($AM133*Kerb_BRIEFING!$Z$5)/17.23</f>
        <v>16.225871935996341</v>
      </c>
      <c r="AF133" s="56">
        <f>IFERROR(VLOOKUP($AD133,'Trans Nomenclatura'!$A$1:$Y$200,17,0),0)</f>
        <v>19</v>
      </c>
      <c r="AG133" s="190">
        <f t="shared" si="397"/>
        <v>2.7741280640036585</v>
      </c>
      <c r="AH133" s="65">
        <f t="shared" si="398"/>
        <v>1.1709694292514035</v>
      </c>
      <c r="AI133" s="59">
        <f>IFERROR(_xlfn.NUMBERVALUE(VLOOKUP($AD133,'Trans Nomenclatura'!$A$1:$Y$200,14,0)),0)</f>
        <v>0</v>
      </c>
      <c r="AJ133" s="59">
        <f>IFERROR(_xlfn.NUMBERVALUE(VLOOKUP($AD133,'Trans Nomenclatura'!$A$1:$Y$200,16,0)),0)</f>
        <v>0</v>
      </c>
      <c r="AK133" s="59">
        <f>IFERROR(_xlfn.NUMBERVALUE(VLOOKUP($AD133,'Trans Nomenclatura'!$A$1:$Y$200,15,0)),0)</f>
        <v>0</v>
      </c>
      <c r="AL133" s="59">
        <f>IFERROR(_xlfn.NUMBERVALUE(VLOOKUP($AD133,'Trans Nomenclatura'!$A$1:$Y$200,20,0)),0)</f>
        <v>4</v>
      </c>
      <c r="AM133" s="400">
        <f>IFERROR(VLOOKUP($B133,'BDGT MW Services MTD'!$A$3:$AF$174,Interprete_Date!$B$8,0),0)</f>
        <v>430.11042070341068</v>
      </c>
      <c r="AN133" s="400">
        <f>IFERROR(VLOOKUP($B133,'Trans Nomenclatura'!$A$4:$W$180,13,0),0)</f>
        <v>405.41</v>
      </c>
      <c r="AO133" s="400">
        <f t="shared" si="399"/>
        <v>-24.700420703410657</v>
      </c>
      <c r="AP133" s="65">
        <f t="shared" si="400"/>
        <v>0.94257190824854897</v>
      </c>
      <c r="AQ133" s="71"/>
      <c r="AS133" s="70"/>
      <c r="AT133" s="57" t="s">
        <v>30</v>
      </c>
      <c r="AU133" s="399">
        <f>IFERROR(VLOOKUP($B133,'FCST Sales'!$A$3:$AF$180,Interprete_Date!$B$8,0),0)</f>
        <v>39762.361804857421</v>
      </c>
      <c r="AV133" s="400">
        <f>IFERROR(VLOOKUP($B133,'Trans Nomenclatura'!$A$4:$Y$200,3,0),0)</f>
        <v>30758.92</v>
      </c>
      <c r="AW133" s="400">
        <f t="shared" si="401"/>
        <v>-9003.4418048574225</v>
      </c>
      <c r="AX133" s="131" t="e">
        <f t="shared" si="402"/>
        <v>#VALUE!</v>
      </c>
      <c r="AY133" s="65">
        <f t="shared" si="403"/>
        <v>0.77356873696175787</v>
      </c>
      <c r="AZ133" s="400">
        <f>IFERROR(VLOOKUP($B133,'Trans Nomenclatura'!$A$4:$Y$200,4,0),0)</f>
        <v>31781.769999999979</v>
      </c>
      <c r="BA133" s="400">
        <f>IFERROR(VLOOKUP($B133,'Trans Nomenclatura'!$A$4:$Y$200,3,0),0)</f>
        <v>30758.92</v>
      </c>
      <c r="BB133" s="400">
        <f t="shared" si="404"/>
        <v>-1022.8499999999804</v>
      </c>
      <c r="BC133" s="131">
        <f t="shared" si="405"/>
        <v>-3.2183544214182569E-2</v>
      </c>
      <c r="BD133" s="114">
        <f t="shared" si="406"/>
        <v>-3.2183544214182569E-2</v>
      </c>
      <c r="BE133" s="71"/>
      <c r="BG133" s="70"/>
      <c r="BH133" s="57" t="s">
        <v>30</v>
      </c>
      <c r="BI133" s="261">
        <f>IFERROR(VLOOKUP($B133,'Trans Nomenclatura'!$A$4:$Y$200,7,0),0)</f>
        <v>684</v>
      </c>
      <c r="BJ133" s="261">
        <f>IFERROR(VLOOKUP($B133,'Trans Nomenclatura'!$A$4:$Y$200,6,0),0)</f>
        <v>1013</v>
      </c>
      <c r="BK133" s="116">
        <f t="shared" si="407"/>
        <v>329</v>
      </c>
      <c r="BL133" s="131">
        <f t="shared" si="408"/>
        <v>0.48099415204678364</v>
      </c>
      <c r="BM133" s="114">
        <f t="shared" si="409"/>
        <v>0.48099415204678364</v>
      </c>
      <c r="BN133" s="71"/>
      <c r="BP133" s="70"/>
      <c r="BQ133" s="57" t="s">
        <v>30</v>
      </c>
      <c r="BR133" s="58">
        <f>IFERROR(VLOOKUP($B133,'Trans Nomenclatura'!$A$4:$Y$200,25,0),0)</f>
        <v>2260.36</v>
      </c>
      <c r="BS133" s="131" t="e">
        <f>(#REF!-BR133)/ABS(BR133)</f>
        <v>#REF!</v>
      </c>
      <c r="BT133" s="114">
        <f t="shared" si="410"/>
        <v>7.3486325267597186E-2</v>
      </c>
      <c r="BU133" s="71"/>
      <c r="BW133" s="155">
        <f t="shared" si="411"/>
        <v>2091.8670915463913</v>
      </c>
      <c r="BX133" s="156">
        <f t="shared" si="412"/>
        <v>6.8008470113592789E-2</v>
      </c>
      <c r="BZ133" s="70"/>
      <c r="CA133" s="57" t="s">
        <v>30</v>
      </c>
      <c r="CB133" s="190">
        <f t="shared" ref="CB133" si="417">CE133</f>
        <v>15.663282646820596</v>
      </c>
      <c r="CC133" s="400">
        <f>IFERROR(VLOOKUP(CA133,'FCST Sales'!$A$3:$AG$180,Interprete_Date!$B$8,0),0)</f>
        <v>39762.361804857421</v>
      </c>
      <c r="CD133" s="400">
        <f t="shared" ref="CD133" si="418">IFERROR(CC133*$CD$3,0)</f>
        <v>278.33653263400197</v>
      </c>
      <c r="CE133" s="190">
        <f t="shared" ref="CE133" si="419">IFERROR(CD133/$CE$3,0)</f>
        <v>15.663282646820596</v>
      </c>
      <c r="CF133" s="190">
        <f>IFERROR(VLOOKUP($B133,U300_ACT!$B$2:$C$180,2,0),0)</f>
        <v>1</v>
      </c>
      <c r="CG133" s="190">
        <f t="shared" si="413"/>
        <v>-14.663282646820596</v>
      </c>
      <c r="CH133" s="65">
        <f t="shared" si="414"/>
        <v>6.3843577527663689E-2</v>
      </c>
      <c r="CI133" s="71"/>
      <c r="CK133" s="70"/>
      <c r="CL133" s="57" t="s">
        <v>30</v>
      </c>
      <c r="CM133" s="400">
        <f>IFERROR(VLOOKUP($CL133,TRASFDATI_ACT!$B$2:$E$200,2,0),0)</f>
        <v>49.17</v>
      </c>
      <c r="CN133" s="400">
        <f>IFERROR(VLOOKUP($B133,Smartphone_Sales!$B$2:$D$200,2,0),0)</f>
        <v>13813.82</v>
      </c>
      <c r="CO133" s="190">
        <f>IFERROR(VLOOKUP($B133,Smartphone_Sales!$B$2:$D$200,3,0),0)</f>
        <v>31</v>
      </c>
      <c r="CP133" s="278">
        <f t="shared" ref="CP133" si="420">IFERROR(CM133/CN133,0)</f>
        <v>3.5594788407551279E-3</v>
      </c>
      <c r="CQ133" s="65">
        <f t="shared" si="415"/>
        <v>3.5594788407551279E-3</v>
      </c>
      <c r="CR133" s="71"/>
      <c r="CT133" s="70"/>
      <c r="CU133" s="57" t="s">
        <v>30</v>
      </c>
      <c r="CV133" s="400">
        <f>IFERROR(VLOOKUP($CU133,iphone_ACT!$B$2:$F$180,2,0),0)</f>
        <v>8277.85</v>
      </c>
      <c r="CW133" s="400">
        <f>IFERROR(VLOOKUP($CU133,iphone_ACT!$B$2:$F$180,3,0),0)</f>
        <v>8711.4599999999991</v>
      </c>
      <c r="CX133" s="342">
        <f t="shared" ref="CX133" si="421">IFERROR((CV133-CW133)/ABS(CW133),0)</f>
        <v>-4.9774664637155977E-2</v>
      </c>
      <c r="CY133" s="114">
        <f t="shared" ref="CY133" si="422">IFERROR(CX133,0)</f>
        <v>-4.9774664637155977E-2</v>
      </c>
      <c r="CZ133" s="190">
        <f>IFERROR(VLOOKUP($CU133,iphone_ACT!$B$2:$F$180,4,0),0)</f>
        <v>11</v>
      </c>
      <c r="DA133" s="190">
        <f>IFERROR(VLOOKUP($CU133,iphone_ACT!$B$2:$F$180,5,0),0)</f>
        <v>12</v>
      </c>
      <c r="DB133" s="342">
        <f t="shared" ref="DB133" si="423">IFERROR((CZ133-DA133)/ABS(DA133),0)</f>
        <v>-8.3333333333333329E-2</v>
      </c>
      <c r="DC133" s="114">
        <f t="shared" ref="DC133" si="424">IFERROR(DB133,0)</f>
        <v>-8.3333333333333329E-2</v>
      </c>
      <c r="DD133" s="71"/>
    </row>
    <row r="134" spans="1:108" ht="13.15" customHeight="1" outlineLevel="1">
      <c r="A134" s="70"/>
      <c r="B134" s="351" t="s">
        <v>33</v>
      </c>
      <c r="C134" s="59">
        <f>IFERROR(VLOOKUP($B134,'BDGT McAfee'!$AZ$6:$BD$190,4,0),0)</f>
        <v>355.35</v>
      </c>
      <c r="D134" s="59">
        <f t="shared" si="390"/>
        <v>11.462903225806452</v>
      </c>
      <c r="E134" s="56">
        <f>IFERROR(VLOOKUP($B134,'Trans Nomenclatura'!$A$4:$W$180,19,0),0)</f>
        <v>8</v>
      </c>
      <c r="F134" s="59">
        <f t="shared" si="391"/>
        <v>-3.4629032258064516</v>
      </c>
      <c r="G134" s="65">
        <f t="shared" si="392"/>
        <v>0.69790347544674269</v>
      </c>
      <c r="H134" s="71"/>
      <c r="K134" s="70"/>
      <c r="L134" s="351" t="s">
        <v>33</v>
      </c>
      <c r="M134" s="400">
        <f>IFERROR(VLOOKUP($B134,'BDGT Polizze MTD'!$A$3:$AG$175,Interprete_Date!$B$8,0),0)</f>
        <v>2935.2665702890454</v>
      </c>
      <c r="N134" s="400"/>
      <c r="O134" s="400">
        <f>IFERROR(VLOOKUP($B134,'Trans Nomenclatura'!$A$4:$W$180,11,0),0)</f>
        <v>3231.7353828378641</v>
      </c>
      <c r="P134" s="400">
        <f>IFERROR(O134-M134,-M134)</f>
        <v>296.46881254881873</v>
      </c>
      <c r="Q134" s="65">
        <f t="shared" si="393"/>
        <v>1.101002346958772</v>
      </c>
      <c r="R134" s="71"/>
      <c r="T134" s="70"/>
      <c r="U134" s="351" t="s">
        <v>33</v>
      </c>
      <c r="V134" s="59">
        <f>IFERROR(VLOOKUP($B134,'BDGT Office'!$C$3:$F$180,3,0),0)</f>
        <v>60</v>
      </c>
      <c r="W134" s="112">
        <f t="shared" si="394"/>
        <v>1.935483870967742</v>
      </c>
      <c r="X134" s="56">
        <f>IFERROR(VLOOKUP($B134,'Trans Nomenclatura'!$A$4:$W$180,18,0),0)</f>
        <v>1</v>
      </c>
      <c r="Y134" s="59">
        <f t="shared" si="395"/>
        <v>-0.93548387096774199</v>
      </c>
      <c r="Z134" s="65">
        <f t="shared" si="396"/>
        <v>0.51666666666666661</v>
      </c>
      <c r="AA134" s="71"/>
      <c r="AC134" s="70"/>
      <c r="AD134" s="351" t="s">
        <v>33</v>
      </c>
      <c r="AE134" s="59">
        <f>($AM134*Kerb_BRIEFING!$Z$5)/17.23</f>
        <v>22.449428704457091</v>
      </c>
      <c r="AF134" s="56">
        <f>IFERROR(VLOOKUP($AD134,'Trans Nomenclatura'!$A$1:$Y$200,17,0),0)</f>
        <v>28</v>
      </c>
      <c r="AG134" s="190">
        <f t="shared" si="397"/>
        <v>5.550571295542909</v>
      </c>
      <c r="AH134" s="65">
        <f t="shared" si="398"/>
        <v>1.247247774926268</v>
      </c>
      <c r="AI134" s="59">
        <f>IFERROR(_xlfn.NUMBERVALUE(VLOOKUP($AD134,'Trans Nomenclatura'!$A$1:$Y$200,14,0)),0)</f>
        <v>1</v>
      </c>
      <c r="AJ134" s="59">
        <f>IFERROR(_xlfn.NUMBERVALUE(VLOOKUP($AD134,'Trans Nomenclatura'!$A$1:$Y$200,16,0)),0)</f>
        <v>6</v>
      </c>
      <c r="AK134" s="59">
        <f>IFERROR(_xlfn.NUMBERVALUE(VLOOKUP($AD134,'Trans Nomenclatura'!$A$1:$Y$200,15,0)),0)</f>
        <v>10</v>
      </c>
      <c r="AL134" s="59">
        <f>IFERROR(_xlfn.NUMBERVALUE(VLOOKUP($AD134,'Trans Nomenclatura'!$A$1:$Y$200,20,0)),0)</f>
        <v>3</v>
      </c>
      <c r="AM134" s="400">
        <f>IFERROR(VLOOKUP($B134,'BDGT MW Services MTD'!$A$3:$AF$174,Interprete_Date!$B$8,0),0)</f>
        <v>595.08254858122405</v>
      </c>
      <c r="AN134" s="400">
        <f>IFERROR(VLOOKUP($B134,'Trans Nomenclatura'!$A$4:$W$180,13,0),0)</f>
        <v>843.00999999999976</v>
      </c>
      <c r="AO134" s="400">
        <f t="shared" si="399"/>
        <v>247.92745141877572</v>
      </c>
      <c r="AP134" s="65">
        <f t="shared" si="400"/>
        <v>1.4166269906752871</v>
      </c>
      <c r="AQ134" s="71"/>
      <c r="AS134" s="70"/>
      <c r="AT134" s="351" t="s">
        <v>33</v>
      </c>
      <c r="AU134" s="399">
        <f>IFERROR(VLOOKUP($B134,'FCST Sales'!$A$3:$AF$180,Interprete_Date!$B$8,0),0)</f>
        <v>72440.972840755625</v>
      </c>
      <c r="AV134" s="400">
        <f>IFERROR(VLOOKUP($B134,'Trans Nomenclatura'!$A$4:$Y$200,3,0),0)</f>
        <v>71389.49000000002</v>
      </c>
      <c r="AW134" s="400">
        <f t="shared" si="401"/>
        <v>-1051.4828407556051</v>
      </c>
      <c r="AX134" s="131" t="e">
        <f t="shared" si="402"/>
        <v>#VALUE!</v>
      </c>
      <c r="AY134" s="65">
        <f t="shared" si="403"/>
        <v>0.98548497073517993</v>
      </c>
      <c r="AZ134" s="400">
        <f>IFERROR(VLOOKUP($B134,'Trans Nomenclatura'!$A$4:$Y$200,4,0),0)</f>
        <v>63042.109999999928</v>
      </c>
      <c r="BA134" s="400">
        <f>IFERROR(VLOOKUP($B134,'Trans Nomenclatura'!$A$4:$Y$200,3,0),0)</f>
        <v>71389.49000000002</v>
      </c>
      <c r="BB134" s="400">
        <f t="shared" si="404"/>
        <v>8347.380000000092</v>
      </c>
      <c r="BC134" s="131">
        <f t="shared" si="405"/>
        <v>0.13240959098609012</v>
      </c>
      <c r="BD134" s="114">
        <f t="shared" si="406"/>
        <v>0.13240959098609012</v>
      </c>
      <c r="BE134" s="71"/>
      <c r="BG134" s="70"/>
      <c r="BH134" s="351" t="s">
        <v>33</v>
      </c>
      <c r="BI134" s="261">
        <f>IFERROR(VLOOKUP($B134,'Trans Nomenclatura'!$A$4:$Y$200,7,0),0)</f>
        <v>1607</v>
      </c>
      <c r="BJ134" s="261">
        <f>IFERROR(VLOOKUP($B134,'Trans Nomenclatura'!$A$4:$Y$200,6,0),0)</f>
        <v>1510</v>
      </c>
      <c r="BK134" s="116">
        <f t="shared" si="407"/>
        <v>-97</v>
      </c>
      <c r="BL134" s="131">
        <f t="shared" si="408"/>
        <v>-6.0360920970752956E-2</v>
      </c>
      <c r="BM134" s="114">
        <f t="shared" si="409"/>
        <v>-6.0360920970752956E-2</v>
      </c>
      <c r="BN134" s="71"/>
      <c r="BP134" s="70"/>
      <c r="BQ134" s="351" t="s">
        <v>33</v>
      </c>
      <c r="BR134" s="58">
        <f>IFERROR(VLOOKUP($B134,'Trans Nomenclatura'!$A$4:$Y$200,25,0),0)</f>
        <v>2811.1099999999979</v>
      </c>
      <c r="BS134" s="131" t="e">
        <f>(#REF!-BR134)/ABS(BR134)</f>
        <v>#REF!</v>
      </c>
      <c r="BT134" s="114">
        <f t="shared" si="410"/>
        <v>3.9377084778165483E-2</v>
      </c>
      <c r="BU134" s="71"/>
      <c r="BW134" s="155">
        <f t="shared" si="411"/>
        <v>6301.8839965338348</v>
      </c>
      <c r="BX134" s="156">
        <f t="shared" si="412"/>
        <v>8.8274674556910737E-2</v>
      </c>
      <c r="BZ134" s="70"/>
      <c r="CA134" s="351" t="s">
        <v>33</v>
      </c>
      <c r="CB134" s="190">
        <f>CE134</f>
        <v>28.53611760750081</v>
      </c>
      <c r="CC134" s="400">
        <f>IFERROR(VLOOKUP(CA134,'FCST Sales'!$A$3:$AG$180,Interprete_Date!$B$8,0),0)</f>
        <v>72440.972840755625</v>
      </c>
      <c r="CD134" s="400">
        <f>IFERROR(CC134*$CD$3,0)</f>
        <v>507.08680988528937</v>
      </c>
      <c r="CE134" s="190">
        <f>IFERROR(CD134/$CE$3,0)</f>
        <v>28.53611760750081</v>
      </c>
      <c r="CF134" s="190">
        <f>IFERROR(VLOOKUP($B134,U300_ACT!$B$2:$C$180,2,0),0)</f>
        <v>2</v>
      </c>
      <c r="CG134" s="190">
        <f t="shared" si="413"/>
        <v>-26.53611760750081</v>
      </c>
      <c r="CH134" s="65">
        <f t="shared" si="414"/>
        <v>7.0086618912528362E-2</v>
      </c>
      <c r="CI134" s="71"/>
      <c r="CK134" s="70"/>
      <c r="CL134" s="351" t="s">
        <v>33</v>
      </c>
      <c r="CM134" s="400">
        <f>IFERROR(VLOOKUP($CL134,TRASFDATI_ACT!$B$2:$E$200,2,0),0)</f>
        <v>29.85</v>
      </c>
      <c r="CN134" s="400">
        <f>IFERROR(VLOOKUP($B134,Smartphone_Sales!$B$2:$D$200,2,0),0)</f>
        <v>15473.83</v>
      </c>
      <c r="CO134" s="190">
        <f>IFERROR(VLOOKUP($B134,Smartphone_Sales!$B$2:$D$200,3,0),0)</f>
        <v>46</v>
      </c>
      <c r="CP134" s="278">
        <f>IFERROR(CM134/CN134,0)</f>
        <v>1.929063457463343E-3</v>
      </c>
      <c r="CQ134" s="65">
        <f t="shared" si="415"/>
        <v>1.929063457463343E-3</v>
      </c>
      <c r="CR134" s="71"/>
      <c r="CT134" s="70"/>
      <c r="CU134" s="351" t="s">
        <v>33</v>
      </c>
      <c r="CV134" s="400">
        <f>IFERROR(VLOOKUP($CU134,iphone_ACT!$B$2:$F$180,2,0),0)</f>
        <v>7967.19</v>
      </c>
      <c r="CW134" s="400">
        <f>IFERROR(VLOOKUP($CU134,iphone_ACT!$B$2:$F$180,3,0),0)</f>
        <v>5231.97</v>
      </c>
      <c r="CX134" s="342">
        <f>IFERROR((CV134-CW134)/ABS(CW134),0)</f>
        <v>0.52278969489503935</v>
      </c>
      <c r="CY134" s="114">
        <f>IFERROR(CX134,0)</f>
        <v>0.52278969489503935</v>
      </c>
      <c r="CZ134" s="190">
        <f>IFERROR(VLOOKUP($CU134,iphone_ACT!$B$2:$F$180,4,0),0)</f>
        <v>11</v>
      </c>
      <c r="DA134" s="190">
        <f>IFERROR(VLOOKUP($CU134,iphone_ACT!$B$2:$F$180,5,0),0)</f>
        <v>7</v>
      </c>
      <c r="DB134" s="342">
        <f>IFERROR((CZ134-DA134)/ABS(DA134),0)</f>
        <v>0.5714285714285714</v>
      </c>
      <c r="DC134" s="114">
        <f>IFERROR(DB134,0)</f>
        <v>0.5714285714285714</v>
      </c>
      <c r="DD134" s="71"/>
    </row>
    <row r="135" spans="1:108" ht="13.15" customHeight="1" outlineLevel="1">
      <c r="A135" s="70"/>
      <c r="B135" s="57" t="s">
        <v>34</v>
      </c>
      <c r="C135" s="59">
        <f>IFERROR(VLOOKUP($B135,'BDGT McAfee'!$AZ$6:$BD$190,4,0),0)</f>
        <v>215.61649200000005</v>
      </c>
      <c r="D135" s="59">
        <f t="shared" si="390"/>
        <v>6.9553707096774211</v>
      </c>
      <c r="E135" s="56">
        <f>IFERROR(VLOOKUP($B135,'Trans Nomenclatura'!$A$4:$W$180,19,0),0)</f>
        <v>8</v>
      </c>
      <c r="F135" s="59">
        <f t="shared" si="391"/>
        <v>1.0446292903225789</v>
      </c>
      <c r="G135" s="65">
        <f t="shared" si="392"/>
        <v>1.150190311045409</v>
      </c>
      <c r="H135" s="71"/>
      <c r="K135" s="70"/>
      <c r="L135" s="57" t="s">
        <v>34</v>
      </c>
      <c r="M135" s="400">
        <f>IFERROR(VLOOKUP($B135,'BDGT Polizze MTD'!$A$3:$AG$175,Interprete_Date!$B$8,0),0)</f>
        <v>1677.5864048737235</v>
      </c>
      <c r="N135" s="400"/>
      <c r="O135" s="400">
        <f>IFERROR(VLOOKUP($B135,'Trans Nomenclatura'!$A$4:$W$180,11,0),0)</f>
        <v>2142.260030076025</v>
      </c>
      <c r="P135" s="400">
        <f t="shared" ref="P135:P153" si="425">IFERROR(O135-M135,-M135)</f>
        <v>464.67362520230154</v>
      </c>
      <c r="Q135" s="65">
        <f t="shared" ref="Q135:Q153" si="426">IFERROR(O135/M135,0)</f>
        <v>1.2769893841845237</v>
      </c>
      <c r="R135" s="71"/>
      <c r="T135" s="70"/>
      <c r="U135" s="57" t="s">
        <v>34</v>
      </c>
      <c r="V135" s="59">
        <f>IFERROR(VLOOKUP($B135,'BDGT Office'!$C$3:$F$180,3,0),0)</f>
        <v>27.6</v>
      </c>
      <c r="W135" s="112">
        <f t="shared" si="394"/>
        <v>0.89032258064516134</v>
      </c>
      <c r="X135" s="56">
        <f>IFERROR(VLOOKUP($B135,'Trans Nomenclatura'!$A$4:$W$180,18,0),0)</f>
        <v>5</v>
      </c>
      <c r="Y135" s="59">
        <f t="shared" ref="Y135:Y153" si="427">X135-W135</f>
        <v>4.1096774193548384</v>
      </c>
      <c r="Z135" s="65">
        <f t="shared" ref="Z135:Z153" si="428">IFERROR(X135/W135,0)</f>
        <v>5.6159420289855069</v>
      </c>
      <c r="AA135" s="71"/>
      <c r="AC135" s="70"/>
      <c r="AD135" s="57" t="s">
        <v>34</v>
      </c>
      <c r="AE135" s="59">
        <f>($AM135*Kerb_BRIEFING!$Z$5)/17.23</f>
        <v>14.29141992509334</v>
      </c>
      <c r="AF135" s="56">
        <f>IFERROR(VLOOKUP($AD135,'Trans Nomenclatura'!$A$1:$Y$200,17,0),0)</f>
        <v>15</v>
      </c>
      <c r="AG135" s="190">
        <f t="shared" ref="AG135:AG153" si="429">AF135-AE135</f>
        <v>0.70858007490665997</v>
      </c>
      <c r="AH135" s="65">
        <f t="shared" ref="AH135:AH153" si="430">IFERROR(AF135/AE135,0)</f>
        <v>1.049580802930751</v>
      </c>
      <c r="AI135" s="59">
        <f>IFERROR(_xlfn.NUMBERVALUE(VLOOKUP($AD135,'Trans Nomenclatura'!$A$1:$Y$200,14,0)),0)</f>
        <v>3</v>
      </c>
      <c r="AJ135" s="59">
        <f>IFERROR(_xlfn.NUMBERVALUE(VLOOKUP($AD135,'Trans Nomenclatura'!$A$1:$Y$200,16,0)),0)</f>
        <v>2</v>
      </c>
      <c r="AK135" s="59">
        <f>IFERROR(_xlfn.NUMBERVALUE(VLOOKUP($AD135,'Trans Nomenclatura'!$A$1:$Y$200,15,0)),0)</f>
        <v>3</v>
      </c>
      <c r="AL135" s="59">
        <f>IFERROR(_xlfn.NUMBERVALUE(VLOOKUP($AD135,'Trans Nomenclatura'!$A$1:$Y$200,20,0)),0)</f>
        <v>2</v>
      </c>
      <c r="AM135" s="400">
        <f>IFERROR(VLOOKUP($B135,'BDGT MW Services MTD'!$A$3:$AF$174,Interprete_Date!$B$8,0),0)</f>
        <v>378.8325620143973</v>
      </c>
      <c r="AN135" s="400">
        <f>IFERROR(VLOOKUP($B135,'Trans Nomenclatura'!$A$4:$W$180,13,0),0)</f>
        <v>445.76999999999992</v>
      </c>
      <c r="AO135" s="400">
        <f t="shared" ref="AO135:AO153" si="431">AN135-AM135</f>
        <v>66.937437985602628</v>
      </c>
      <c r="AP135" s="65">
        <f t="shared" ref="AP135:AP153" si="432">IFERROR(AN135/AM135,0)</f>
        <v>1.1766939928016502</v>
      </c>
      <c r="AQ135" s="71"/>
      <c r="AS135" s="70"/>
      <c r="AT135" s="57" t="s">
        <v>34</v>
      </c>
      <c r="AU135" s="399">
        <f>IFERROR(VLOOKUP($B135,'FCST Sales'!$A$3:$AF$180,Interprete_Date!$B$8,0),0)</f>
        <v>46058.344167024559</v>
      </c>
      <c r="AV135" s="400">
        <f>IFERROR(VLOOKUP($B135,'Trans Nomenclatura'!$A$4:$Y$200,3,0),0)</f>
        <v>72280.73000000001</v>
      </c>
      <c r="AW135" s="400">
        <f t="shared" ref="AW135:AW153" si="433">AV135-AU135</f>
        <v>26222.385832975451</v>
      </c>
      <c r="AX135" s="131" t="e">
        <f t="shared" ref="AX135:AX153" si="434">(AU135-AT135)/ABS(AT135)</f>
        <v>#VALUE!</v>
      </c>
      <c r="AY135" s="65">
        <f t="shared" ref="AY135:AY153" si="435">IFERROR((BA135/AU135),0)</f>
        <v>1.5693297557090502</v>
      </c>
      <c r="AZ135" s="400">
        <f>IFERROR(VLOOKUP($B135,'Trans Nomenclatura'!$A$4:$Y$200,4,0),0)</f>
        <v>40229.339999999967</v>
      </c>
      <c r="BA135" s="400">
        <f>IFERROR(VLOOKUP($B135,'Trans Nomenclatura'!$A$4:$Y$200,3,0),0)</f>
        <v>72280.73000000001</v>
      </c>
      <c r="BB135" s="400">
        <f t="shared" ref="BB135:BB153" si="436">BA135-AZ135</f>
        <v>32051.390000000043</v>
      </c>
      <c r="BC135" s="131">
        <f t="shared" ref="BC135:BC153" si="437">(BA135-AZ135)/ABS(AZ135)</f>
        <v>0.79671677437412769</v>
      </c>
      <c r="BD135" s="114">
        <f t="shared" si="406"/>
        <v>0.79671677437412769</v>
      </c>
      <c r="BE135" s="71"/>
      <c r="BG135" s="70"/>
      <c r="BH135" s="57" t="s">
        <v>34</v>
      </c>
      <c r="BI135" s="261">
        <f>IFERROR(VLOOKUP($B135,'Trans Nomenclatura'!$A$4:$Y$200,7,0),0)</f>
        <v>1721</v>
      </c>
      <c r="BJ135" s="261">
        <f>IFERROR(VLOOKUP($B135,'Trans Nomenclatura'!$A$4:$Y$200,6,0),0)</f>
        <v>4213</v>
      </c>
      <c r="BK135" s="116">
        <f t="shared" ref="BK135:BK153" si="438">BJ135-BI135</f>
        <v>2492</v>
      </c>
      <c r="BL135" s="131">
        <f t="shared" ref="BL135:BL153" si="439">(BJ135-BI135)/ABS(BI135)</f>
        <v>1.4479953515398025</v>
      </c>
      <c r="BM135" s="114">
        <f t="shared" si="409"/>
        <v>1.4479953515398025</v>
      </c>
      <c r="BN135" s="71"/>
      <c r="BP135" s="70"/>
      <c r="BQ135" s="57" t="s">
        <v>34</v>
      </c>
      <c r="BR135" s="58">
        <f>IFERROR(VLOOKUP($B135,'Trans Nomenclatura'!$A$4:$Y$200,25,0),0)</f>
        <v>4684.3600000000024</v>
      </c>
      <c r="BS135" s="131" t="e">
        <f>(#REF!-BR135)/ABS(BR135)</f>
        <v>#REF!</v>
      </c>
      <c r="BT135" s="114">
        <f t="shared" si="410"/>
        <v>6.4807867878478836E-2</v>
      </c>
      <c r="BU135" s="71"/>
      <c r="BW135" s="155">
        <f t="shared" si="411"/>
        <v>4177.4070586482485</v>
      </c>
      <c r="BX135" s="156">
        <f t="shared" si="412"/>
        <v>5.7794201285020885E-2</v>
      </c>
      <c r="BZ135" s="70"/>
      <c r="CA135" s="57" t="s">
        <v>34</v>
      </c>
      <c r="CB135" s="190">
        <f t="shared" ref="CB135:CB153" si="440">CE135</f>
        <v>18.143410757972536</v>
      </c>
      <c r="CC135" s="400">
        <f>IFERROR(VLOOKUP(CA135,'FCST Sales'!$A$3:$AG$180,Interprete_Date!$B$8,0),0)</f>
        <v>46058.344167024559</v>
      </c>
      <c r="CD135" s="400">
        <f t="shared" ref="CD135:CD153" si="441">IFERROR(CC135*$CD$3,0)</f>
        <v>322.40840916917193</v>
      </c>
      <c r="CE135" s="190">
        <f t="shared" ref="CE135:CE153" si="442">IFERROR(CD135/$CE$3,0)</f>
        <v>18.143410757972536</v>
      </c>
      <c r="CF135" s="190">
        <f>IFERROR(VLOOKUP($B135,U300_ACT!$B$2:$C$180,2,0),0)</f>
        <v>0</v>
      </c>
      <c r="CG135" s="190">
        <f t="shared" ref="CG135:CG153" si="443">IFERROR(CF135-CB135,0)</f>
        <v>-18.143410757972536</v>
      </c>
      <c r="CH135" s="65">
        <f t="shared" ref="CH135:CH153" si="444">IFERROR(CF135/CB135,0)</f>
        <v>0</v>
      </c>
      <c r="CI135" s="71"/>
      <c r="CK135" s="70"/>
      <c r="CL135" s="57" t="s">
        <v>34</v>
      </c>
      <c r="CM135" s="400">
        <f>IFERROR(VLOOKUP($CL135,TRASFDATI_ACT!$B$2:$E$200,2,0),0)</f>
        <v>0</v>
      </c>
      <c r="CN135" s="400">
        <f>IFERROR(VLOOKUP($B135,Smartphone_Sales!$B$2:$D$200,2,0),0)</f>
        <v>13824.44</v>
      </c>
      <c r="CO135" s="190">
        <f>IFERROR(VLOOKUP($B135,Smartphone_Sales!$B$2:$D$200,3,0),0)</f>
        <v>26</v>
      </c>
      <c r="CP135" s="278">
        <f t="shared" ref="CP135:CP153" si="445">IFERROR(CM135/CN135,0)</f>
        <v>0</v>
      </c>
      <c r="CQ135" s="65">
        <f t="shared" si="415"/>
        <v>0</v>
      </c>
      <c r="CR135" s="71"/>
      <c r="CT135" s="70"/>
      <c r="CU135" s="57" t="s">
        <v>34</v>
      </c>
      <c r="CV135" s="400">
        <f>IFERROR(VLOOKUP($CU135,iphone_ACT!$B$2:$F$180,2,0),0)</f>
        <v>11235.99</v>
      </c>
      <c r="CW135" s="400">
        <f>IFERROR(VLOOKUP($CU135,iphone_ACT!$B$2:$F$180,3,0),0)</f>
        <v>5502.45</v>
      </c>
      <c r="CX135" s="342">
        <f t="shared" ref="CX135:CX153" si="446">IFERROR((CV135-CW135)/ABS(CW135),0)</f>
        <v>1.0419976555897827</v>
      </c>
      <c r="CY135" s="114">
        <f t="shared" ref="CY135:CY153" si="447">IFERROR(CX135,0)</f>
        <v>1.0419976555897827</v>
      </c>
      <c r="CZ135" s="190">
        <f>IFERROR(VLOOKUP($CU135,iphone_ACT!$B$2:$F$180,4,0),0)</f>
        <v>13</v>
      </c>
      <c r="DA135" s="190">
        <f>IFERROR(VLOOKUP($CU135,iphone_ACT!$B$2:$F$180,5,0),0)</f>
        <v>7</v>
      </c>
      <c r="DB135" s="342">
        <f t="shared" ref="DB135:DB153" si="448">IFERROR((CZ135-DA135)/ABS(DA135),0)</f>
        <v>0.8571428571428571</v>
      </c>
      <c r="DC135" s="114">
        <f t="shared" ref="DC135:DC153" si="449">IFERROR(DB135,0)</f>
        <v>0.8571428571428571</v>
      </c>
      <c r="DD135" s="71"/>
    </row>
    <row r="136" spans="1:108" ht="13.15" customHeight="1" outlineLevel="1">
      <c r="A136" s="70"/>
      <c r="B136" s="57" t="s">
        <v>35</v>
      </c>
      <c r="C136" s="59">
        <f>IFERROR(VLOOKUP($B136,'BDGT McAfee'!$AZ$6:$BD$190,4,0),0)</f>
        <v>95.492124000000004</v>
      </c>
      <c r="D136" s="59">
        <f t="shared" si="390"/>
        <v>3.0803910967741936</v>
      </c>
      <c r="E136" s="56">
        <f>IFERROR(VLOOKUP($B136,'Trans Nomenclatura'!$A$4:$W$180,19,0),0)</f>
        <v>1</v>
      </c>
      <c r="F136" s="59">
        <f t="shared" si="391"/>
        <v>-2.0803910967741936</v>
      </c>
      <c r="G136" s="65">
        <f t="shared" si="392"/>
        <v>0.32463410280831118</v>
      </c>
      <c r="H136" s="71"/>
      <c r="K136" s="70"/>
      <c r="L136" s="57" t="s">
        <v>35</v>
      </c>
      <c r="M136" s="400">
        <f>IFERROR(VLOOKUP($B136,'BDGT Polizze MTD'!$A$3:$AG$175,Interprete_Date!$B$8,0),0)</f>
        <v>853.07133969711208</v>
      </c>
      <c r="N136" s="400"/>
      <c r="O136" s="400">
        <f>IFERROR(VLOOKUP($B136,'Trans Nomenclatura'!$A$4:$W$180,11,0),0)</f>
        <v>826.87920139456412</v>
      </c>
      <c r="P136" s="400">
        <f t="shared" si="425"/>
        <v>-26.19213830254796</v>
      </c>
      <c r="Q136" s="65">
        <f t="shared" si="426"/>
        <v>0.96929666127120429</v>
      </c>
      <c r="R136" s="71"/>
      <c r="T136" s="70"/>
      <c r="U136" s="57" t="s">
        <v>35</v>
      </c>
      <c r="V136" s="59">
        <f>IFERROR(VLOOKUP($B136,'BDGT Office'!$C$3:$F$180,3,0),0)</f>
        <v>4.8</v>
      </c>
      <c r="W136" s="112">
        <f t="shared" si="394"/>
        <v>0.15483870967741936</v>
      </c>
      <c r="X136" s="56">
        <f>IFERROR(VLOOKUP($B136,'Trans Nomenclatura'!$A$4:$W$180,18,0),0)</f>
        <v>0</v>
      </c>
      <c r="Y136" s="59">
        <f t="shared" si="427"/>
        <v>-0.15483870967741936</v>
      </c>
      <c r="Z136" s="65">
        <f t="shared" si="428"/>
        <v>0</v>
      </c>
      <c r="AA136" s="71"/>
      <c r="AC136" s="70"/>
      <c r="AD136" s="57" t="s">
        <v>35</v>
      </c>
      <c r="AE136" s="59">
        <f>($AM136*Kerb_BRIEFING!$Z$5)/17.23</f>
        <v>6.7896672270435516</v>
      </c>
      <c r="AF136" s="56">
        <f>IFERROR(VLOOKUP($AD136,'Trans Nomenclatura'!$A$1:$Y$200,17,0),0)</f>
        <v>7</v>
      </c>
      <c r="AG136" s="190">
        <f t="shared" si="429"/>
        <v>0.21033277295644837</v>
      </c>
      <c r="AH136" s="65">
        <f t="shared" si="430"/>
        <v>1.0309783625504771</v>
      </c>
      <c r="AI136" s="59">
        <f>IFERROR(_xlfn.NUMBERVALUE(VLOOKUP($AD136,'Trans Nomenclatura'!$A$1:$Y$200,14,0)),0)</f>
        <v>0</v>
      </c>
      <c r="AJ136" s="59">
        <f>IFERROR(_xlfn.NUMBERVALUE(VLOOKUP($AD136,'Trans Nomenclatura'!$A$1:$Y$200,16,0)),0)</f>
        <v>0</v>
      </c>
      <c r="AK136" s="59">
        <f>IFERROR(_xlfn.NUMBERVALUE(VLOOKUP($AD136,'Trans Nomenclatura'!$A$1:$Y$200,15,0)),0)</f>
        <v>1</v>
      </c>
      <c r="AL136" s="59">
        <f>IFERROR(_xlfn.NUMBERVALUE(VLOOKUP($AD136,'Trans Nomenclatura'!$A$1:$Y$200,20,0)),0)</f>
        <v>0</v>
      </c>
      <c r="AM136" s="400">
        <f>IFERROR(VLOOKUP($B136,'BDGT MW Services MTD'!$A$3:$AF$174,Interprete_Date!$B$8,0),0)</f>
        <v>179.97840972609291</v>
      </c>
      <c r="AN136" s="400">
        <f>IFERROR(VLOOKUP($B136,'Trans Nomenclatura'!$A$4:$W$180,13,0),0)</f>
        <v>142.43</v>
      </c>
      <c r="AO136" s="400">
        <f t="shared" si="431"/>
        <v>-37.548409726092899</v>
      </c>
      <c r="AP136" s="65">
        <f t="shared" si="432"/>
        <v>0.79137269974083335</v>
      </c>
      <c r="AQ136" s="71"/>
      <c r="AS136" s="70"/>
      <c r="AT136" s="57" t="s">
        <v>35</v>
      </c>
      <c r="AU136" s="399">
        <f>IFERROR(VLOOKUP($B136,'FCST Sales'!$A$3:$AF$180,Interprete_Date!$B$8,0),0)</f>
        <v>22051.581952771867</v>
      </c>
      <c r="AV136" s="400">
        <f>IFERROR(VLOOKUP($B136,'Trans Nomenclatura'!$A$4:$Y$200,3,0),0)</f>
        <v>21701.829999999991</v>
      </c>
      <c r="AW136" s="400">
        <f t="shared" si="433"/>
        <v>-349.75195277187595</v>
      </c>
      <c r="AX136" s="131" t="e">
        <f t="shared" si="434"/>
        <v>#VALUE!</v>
      </c>
      <c r="AY136" s="65">
        <f t="shared" si="435"/>
        <v>0.98413937133757823</v>
      </c>
      <c r="AZ136" s="400">
        <f>IFERROR(VLOOKUP($B136,'Trans Nomenclatura'!$A$4:$Y$200,4,0),0)</f>
        <v>13044.88</v>
      </c>
      <c r="BA136" s="400">
        <f>IFERROR(VLOOKUP($B136,'Trans Nomenclatura'!$A$4:$Y$200,3,0),0)</f>
        <v>21701.829999999991</v>
      </c>
      <c r="BB136" s="400">
        <f t="shared" si="436"/>
        <v>8656.9499999999916</v>
      </c>
      <c r="BC136" s="131">
        <f t="shared" si="437"/>
        <v>0.66362818209136398</v>
      </c>
      <c r="BD136" s="114">
        <f t="shared" si="406"/>
        <v>0.66362818209136398</v>
      </c>
      <c r="BE136" s="71"/>
      <c r="BG136" s="70"/>
      <c r="BH136" s="57" t="s">
        <v>35</v>
      </c>
      <c r="BI136" s="261">
        <f>IFERROR(VLOOKUP($B136,'Trans Nomenclatura'!$A$4:$Y$200,7,0),0)</f>
        <v>825</v>
      </c>
      <c r="BJ136" s="261">
        <f>IFERROR(VLOOKUP($B136,'Trans Nomenclatura'!$A$4:$Y$200,6,0),0)</f>
        <v>1059</v>
      </c>
      <c r="BK136" s="116">
        <f t="shared" si="438"/>
        <v>234</v>
      </c>
      <c r="BL136" s="131">
        <f t="shared" si="439"/>
        <v>0.28363636363636363</v>
      </c>
      <c r="BM136" s="114">
        <f t="shared" si="409"/>
        <v>0.28363636363636363</v>
      </c>
      <c r="BN136" s="71"/>
      <c r="BP136" s="70"/>
      <c r="BQ136" s="57" t="s">
        <v>35</v>
      </c>
      <c r="BR136" s="58">
        <f>IFERROR(VLOOKUP($B136,'Trans Nomenclatura'!$A$4:$Y$200,25,0),0)</f>
        <v>1077.67</v>
      </c>
      <c r="BS136" s="131" t="e">
        <f>(#REF!-BR136)/ABS(BR136)</f>
        <v>#REF!</v>
      </c>
      <c r="BT136" s="114">
        <f t="shared" si="410"/>
        <v>4.9658024231136293E-2</v>
      </c>
      <c r="BU136" s="71"/>
      <c r="BW136" s="155">
        <f t="shared" si="411"/>
        <v>1612.4144427194001</v>
      </c>
      <c r="BX136" s="156">
        <f t="shared" si="412"/>
        <v>7.4298547298518175E-2</v>
      </c>
      <c r="BZ136" s="70"/>
      <c r="CA136" s="57" t="s">
        <v>35</v>
      </c>
      <c r="CB136" s="190">
        <f t="shared" si="440"/>
        <v>8.6866107861228521</v>
      </c>
      <c r="CC136" s="400">
        <f>IFERROR(VLOOKUP(CA136,'FCST Sales'!$A$3:$AG$180,Interprete_Date!$B$8,0),0)</f>
        <v>22051.581952771867</v>
      </c>
      <c r="CD136" s="400">
        <f t="shared" si="441"/>
        <v>154.36107366940308</v>
      </c>
      <c r="CE136" s="190">
        <f t="shared" si="442"/>
        <v>8.6866107861228521</v>
      </c>
      <c r="CF136" s="190">
        <f>IFERROR(VLOOKUP($B136,U300_ACT!$B$2:$C$180,2,0),0)</f>
        <v>3</v>
      </c>
      <c r="CG136" s="190">
        <f t="shared" si="443"/>
        <v>-5.6866107861228521</v>
      </c>
      <c r="CH136" s="65">
        <f t="shared" si="444"/>
        <v>0.34535909042829444</v>
      </c>
      <c r="CI136" s="71"/>
      <c r="CK136" s="70"/>
      <c r="CL136" s="57" t="s">
        <v>35</v>
      </c>
      <c r="CM136" s="400">
        <f>IFERROR(VLOOKUP($CL136,TRASFDATI_ACT!$B$2:$E$200,2,0),0)</f>
        <v>49.16</v>
      </c>
      <c r="CN136" s="400">
        <f>IFERROR(VLOOKUP($B136,Smartphone_Sales!$B$2:$D$200,2,0),0)</f>
        <v>5399.81</v>
      </c>
      <c r="CO136" s="190">
        <f>IFERROR(VLOOKUP($B136,Smartphone_Sales!$B$2:$D$200,3,0),0)</f>
        <v>17</v>
      </c>
      <c r="CP136" s="278">
        <f t="shared" si="445"/>
        <v>9.1040240304751455E-3</v>
      </c>
      <c r="CQ136" s="65">
        <f t="shared" si="415"/>
        <v>9.1040240304751455E-3</v>
      </c>
      <c r="CR136" s="71"/>
      <c r="CT136" s="70"/>
      <c r="CU136" s="57" t="s">
        <v>35</v>
      </c>
      <c r="CV136" s="400">
        <f>IFERROR(VLOOKUP($CU136,iphone_ACT!$B$2:$F$180,2,0),0)</f>
        <v>3414.74</v>
      </c>
      <c r="CW136" s="400">
        <f>IFERROR(VLOOKUP($CU136,iphone_ACT!$B$2:$F$180,3,0),0)</f>
        <v>2251.64</v>
      </c>
      <c r="CX136" s="342">
        <f t="shared" si="446"/>
        <v>0.51655682080616794</v>
      </c>
      <c r="CY136" s="114">
        <f t="shared" si="447"/>
        <v>0.51655682080616794</v>
      </c>
      <c r="CZ136" s="190">
        <f>IFERROR(VLOOKUP($CU136,iphone_ACT!$B$2:$F$180,4,0),0)</f>
        <v>4</v>
      </c>
      <c r="DA136" s="190">
        <f>IFERROR(VLOOKUP($CU136,iphone_ACT!$B$2:$F$180,5,0),0)</f>
        <v>3</v>
      </c>
      <c r="DB136" s="342">
        <f t="shared" si="448"/>
        <v>0.33333333333333331</v>
      </c>
      <c r="DC136" s="114">
        <f t="shared" si="449"/>
        <v>0.33333333333333331</v>
      </c>
      <c r="DD136" s="71"/>
    </row>
    <row r="137" spans="1:108" ht="13.15" customHeight="1" outlineLevel="1">
      <c r="A137" s="70"/>
      <c r="B137" s="57" t="s">
        <v>37</v>
      </c>
      <c r="C137" s="59">
        <f>IFERROR(VLOOKUP($B137,'BDGT McAfee'!$AZ$6:$BD$190,4,0),0)</f>
        <v>138.00805199999999</v>
      </c>
      <c r="D137" s="59">
        <f t="shared" si="390"/>
        <v>4.4518726451612904</v>
      </c>
      <c r="E137" s="56">
        <f>IFERROR(VLOOKUP($B137,'Trans Nomenclatura'!$A$4:$W$180,19,0),0)</f>
        <v>6</v>
      </c>
      <c r="F137" s="59">
        <f t="shared" si="391"/>
        <v>1.5481273548387096</v>
      </c>
      <c r="G137" s="65">
        <f t="shared" si="392"/>
        <v>1.3477474488227688</v>
      </c>
      <c r="H137" s="71"/>
      <c r="K137" s="70"/>
      <c r="L137" s="57" t="s">
        <v>37</v>
      </c>
      <c r="M137" s="400">
        <f>IFERROR(VLOOKUP($B137,'BDGT Polizze MTD'!$A$3:$AG$175,Interprete_Date!$B$8,0),0)</f>
        <v>904.13758950845659</v>
      </c>
      <c r="N137" s="400"/>
      <c r="O137" s="400">
        <f>IFERROR(VLOOKUP($B137,'Trans Nomenclatura'!$A$4:$W$180,11,0),0)</f>
        <v>485.51517525773193</v>
      </c>
      <c r="P137" s="400">
        <f t="shared" si="425"/>
        <v>-418.62241425072466</v>
      </c>
      <c r="Q137" s="65">
        <f t="shared" si="426"/>
        <v>0.53699257822217861</v>
      </c>
      <c r="R137" s="71"/>
      <c r="T137" s="70"/>
      <c r="U137" s="57" t="s">
        <v>37</v>
      </c>
      <c r="V137" s="59">
        <f>IFERROR(VLOOKUP($B137,'BDGT Office'!$C$3:$F$180,3,0),0)</f>
        <v>22.8</v>
      </c>
      <c r="W137" s="112">
        <f t="shared" si="394"/>
        <v>0.73548387096774193</v>
      </c>
      <c r="X137" s="56">
        <f>IFERROR(VLOOKUP($B137,'Trans Nomenclatura'!$A$4:$W$180,18,0),0)</f>
        <v>1</v>
      </c>
      <c r="Y137" s="59">
        <f t="shared" si="427"/>
        <v>0.26451612903225807</v>
      </c>
      <c r="Z137" s="65">
        <f t="shared" si="428"/>
        <v>1.3596491228070176</v>
      </c>
      <c r="AA137" s="71"/>
      <c r="AC137" s="70"/>
      <c r="AD137" s="57" t="s">
        <v>37</v>
      </c>
      <c r="AE137" s="59">
        <f>($AM137*Kerb_BRIEFING!$Z$5)/17.23</f>
        <v>8.6149210688762849</v>
      </c>
      <c r="AF137" s="56">
        <f>IFERROR(VLOOKUP($AD137,'Trans Nomenclatura'!$A$1:$Y$200,17,0),0)</f>
        <v>11</v>
      </c>
      <c r="AG137" s="190">
        <f t="shared" si="429"/>
        <v>2.3850789311237151</v>
      </c>
      <c r="AH137" s="65">
        <f t="shared" si="430"/>
        <v>1.2768544148060106</v>
      </c>
      <c r="AI137" s="59">
        <f>IFERROR(_xlfn.NUMBERVALUE(VLOOKUP($AD137,'Trans Nomenclatura'!$A$1:$Y$200,14,0)),0)</f>
        <v>1</v>
      </c>
      <c r="AJ137" s="59">
        <f>IFERROR(_xlfn.NUMBERVALUE(VLOOKUP($AD137,'Trans Nomenclatura'!$A$1:$Y$200,16,0)),0)</f>
        <v>0</v>
      </c>
      <c r="AK137" s="59">
        <f>IFERROR(_xlfn.NUMBERVALUE(VLOOKUP($AD137,'Trans Nomenclatura'!$A$1:$Y$200,15,0)),0)</f>
        <v>0</v>
      </c>
      <c r="AL137" s="59">
        <f>IFERROR(_xlfn.NUMBERVALUE(VLOOKUP($AD137,'Trans Nomenclatura'!$A$1:$Y$200,20,0)),0)</f>
        <v>0</v>
      </c>
      <c r="AM137" s="400">
        <f>IFERROR(VLOOKUP($B137,'BDGT MW Services MTD'!$A$3:$AF$174,Interprete_Date!$B$8,0),0)</f>
        <v>228.36167694882832</v>
      </c>
      <c r="AN137" s="400">
        <f>IFERROR(VLOOKUP($B137,'Trans Nomenclatura'!$A$4:$W$180,13,0),0)</f>
        <v>208.28000000000009</v>
      </c>
      <c r="AO137" s="400">
        <f t="shared" si="431"/>
        <v>-20.081676948828232</v>
      </c>
      <c r="AP137" s="65">
        <f t="shared" si="432"/>
        <v>0.91206196583795374</v>
      </c>
      <c r="AQ137" s="71"/>
      <c r="AS137" s="70"/>
      <c r="AT137" s="57" t="s">
        <v>37</v>
      </c>
      <c r="AU137" s="399">
        <f>IFERROR(VLOOKUP($B137,'FCST Sales'!$A$3:$AF$180,Interprete_Date!$B$8,0),0)</f>
        <v>25664.297688769875</v>
      </c>
      <c r="AV137" s="400">
        <f>IFERROR(VLOOKUP($B137,'Trans Nomenclatura'!$A$4:$Y$200,3,0),0)</f>
        <v>20286.119999999992</v>
      </c>
      <c r="AW137" s="400">
        <f t="shared" si="433"/>
        <v>-5378.1776887698834</v>
      </c>
      <c r="AX137" s="131" t="e">
        <f t="shared" si="434"/>
        <v>#VALUE!</v>
      </c>
      <c r="AY137" s="65">
        <f t="shared" si="435"/>
        <v>0.79044126771007439</v>
      </c>
      <c r="AZ137" s="400">
        <f>IFERROR(VLOOKUP($B137,'Trans Nomenclatura'!$A$4:$Y$200,4,0),0)</f>
        <v>15374.01</v>
      </c>
      <c r="BA137" s="400">
        <f>IFERROR(VLOOKUP($B137,'Trans Nomenclatura'!$A$4:$Y$200,3,0),0)</f>
        <v>20286.119999999992</v>
      </c>
      <c r="BB137" s="400">
        <f t="shared" si="436"/>
        <v>4912.1099999999915</v>
      </c>
      <c r="BC137" s="131">
        <f t="shared" si="437"/>
        <v>0.31950740242786307</v>
      </c>
      <c r="BD137" s="114">
        <f t="shared" si="406"/>
        <v>0.31950740242786307</v>
      </c>
      <c r="BE137" s="71"/>
      <c r="BG137" s="70"/>
      <c r="BH137" s="57" t="s">
        <v>37</v>
      </c>
      <c r="BI137" s="261">
        <f>IFERROR(VLOOKUP($B137,'Trans Nomenclatura'!$A$4:$Y$200,7,0),0)</f>
        <v>860</v>
      </c>
      <c r="BJ137" s="261">
        <f>IFERROR(VLOOKUP($B137,'Trans Nomenclatura'!$A$4:$Y$200,6,0),0)</f>
        <v>541</v>
      </c>
      <c r="BK137" s="116">
        <f t="shared" si="438"/>
        <v>-319</v>
      </c>
      <c r="BL137" s="131">
        <f t="shared" si="439"/>
        <v>-0.37093023255813956</v>
      </c>
      <c r="BM137" s="114">
        <f t="shared" si="409"/>
        <v>-0.37093023255813956</v>
      </c>
      <c r="BN137" s="71"/>
      <c r="BP137" s="70"/>
      <c r="BQ137" s="57" t="s">
        <v>37</v>
      </c>
      <c r="BR137" s="58">
        <f>IFERROR(VLOOKUP($B137,'Trans Nomenclatura'!$A$4:$Y$200,25,0),0)</f>
        <v>1552.609999999999</v>
      </c>
      <c r="BS137" s="131" t="e">
        <f>(#REF!-BR137)/ABS(BR137)</f>
        <v>#REF!</v>
      </c>
      <c r="BT137" s="114">
        <f t="shared" si="410"/>
        <v>7.6535581964417038E-2</v>
      </c>
      <c r="BU137" s="71"/>
      <c r="BW137" s="155">
        <f t="shared" si="411"/>
        <v>946.7545917525772</v>
      </c>
      <c r="BX137" s="156">
        <f t="shared" si="412"/>
        <v>4.6670067600535617E-2</v>
      </c>
      <c r="BZ137" s="70"/>
      <c r="CA137" s="57" t="s">
        <v>37</v>
      </c>
      <c r="CB137" s="190">
        <f t="shared" si="440"/>
        <v>10.109740226302145</v>
      </c>
      <c r="CC137" s="400">
        <f>IFERROR(VLOOKUP(CA137,'FCST Sales'!$A$3:$AG$180,Interprete_Date!$B$8,0),0)</f>
        <v>25664.297688769875</v>
      </c>
      <c r="CD137" s="400">
        <f t="shared" si="441"/>
        <v>179.65008382138913</v>
      </c>
      <c r="CE137" s="190">
        <f t="shared" si="442"/>
        <v>10.109740226302145</v>
      </c>
      <c r="CF137" s="190">
        <f>IFERROR(VLOOKUP($B137,U300_ACT!$B$2:$C$180,2,0),0)</f>
        <v>1</v>
      </c>
      <c r="CG137" s="190">
        <f t="shared" si="443"/>
        <v>-9.1097402263021454</v>
      </c>
      <c r="CH137" s="65">
        <f t="shared" si="444"/>
        <v>9.8914509929576247E-2</v>
      </c>
      <c r="CI137" s="71"/>
      <c r="CK137" s="70"/>
      <c r="CL137" s="57" t="s">
        <v>37</v>
      </c>
      <c r="CM137" s="400">
        <f>IFERROR(VLOOKUP($CL137,TRASFDATI_ACT!$B$2:$E$200,2,0),0)</f>
        <v>0</v>
      </c>
      <c r="CN137" s="400">
        <f>IFERROR(VLOOKUP($B137,Smartphone_Sales!$B$2:$D$200,2,0),0)</f>
        <v>8269.5</v>
      </c>
      <c r="CO137" s="190">
        <f>IFERROR(VLOOKUP($B137,Smartphone_Sales!$B$2:$D$200,3,0),0)</f>
        <v>24</v>
      </c>
      <c r="CP137" s="278">
        <f t="shared" si="445"/>
        <v>0</v>
      </c>
      <c r="CQ137" s="65">
        <f t="shared" si="415"/>
        <v>0</v>
      </c>
      <c r="CR137" s="71"/>
      <c r="CT137" s="70"/>
      <c r="CU137" s="57" t="s">
        <v>37</v>
      </c>
      <c r="CV137" s="400">
        <f>IFERROR(VLOOKUP($CU137,iphone_ACT!$B$2:$F$180,2,0),0)</f>
        <v>3071.3</v>
      </c>
      <c r="CW137" s="400">
        <f>IFERROR(VLOOKUP($CU137,iphone_ACT!$B$2:$F$180,3,0),0)</f>
        <v>6042.62</v>
      </c>
      <c r="CX137" s="342">
        <f t="shared" si="446"/>
        <v>-0.49172709851024882</v>
      </c>
      <c r="CY137" s="114">
        <f t="shared" si="447"/>
        <v>-0.49172709851024882</v>
      </c>
      <c r="CZ137" s="190">
        <f>IFERROR(VLOOKUP($CU137,iphone_ACT!$B$2:$F$180,4,0),0)</f>
        <v>3</v>
      </c>
      <c r="DA137" s="190">
        <f>IFERROR(VLOOKUP($CU137,iphone_ACT!$B$2:$F$180,5,0),0)</f>
        <v>8</v>
      </c>
      <c r="DB137" s="342">
        <f t="shared" si="448"/>
        <v>-0.625</v>
      </c>
      <c r="DC137" s="114">
        <f t="shared" si="449"/>
        <v>-0.625</v>
      </c>
      <c r="DD137" s="71"/>
    </row>
    <row r="138" spans="1:108" ht="13.15" customHeight="1" outlineLevel="1">
      <c r="A138" s="70"/>
      <c r="B138" s="57" t="s">
        <v>46</v>
      </c>
      <c r="C138" s="59">
        <f>IFERROR(VLOOKUP($B138,'BDGT McAfee'!$AZ$6:$BD$190,4,0),0)</f>
        <v>130.58463599999999</v>
      </c>
      <c r="D138" s="59">
        <f t="shared" si="390"/>
        <v>4.2124076129032257</v>
      </c>
      <c r="E138" s="56">
        <f>IFERROR(VLOOKUP($B138,'Trans Nomenclatura'!$A$4:$W$180,19,0),0)</f>
        <v>0</v>
      </c>
      <c r="F138" s="59">
        <f t="shared" si="391"/>
        <v>-4.2124076129032257</v>
      </c>
      <c r="G138" s="65">
        <f t="shared" si="392"/>
        <v>0</v>
      </c>
      <c r="H138" s="71"/>
      <c r="K138" s="70"/>
      <c r="L138" s="57" t="s">
        <v>46</v>
      </c>
      <c r="M138" s="400">
        <f>IFERROR(VLOOKUP($B138,'BDGT Polizze MTD'!$A$3:$AG$175,Interprete_Date!$B$8,0),0)</f>
        <v>1027.9466194500069</v>
      </c>
      <c r="N138" s="400"/>
      <c r="O138" s="400">
        <f>IFERROR(VLOOKUP($B138,'Trans Nomenclatura'!$A$4:$W$180,11,0),0)</f>
        <v>717.96563298969102</v>
      </c>
      <c r="P138" s="400">
        <f t="shared" si="425"/>
        <v>-309.98098646031588</v>
      </c>
      <c r="Q138" s="65">
        <f t="shared" si="426"/>
        <v>0.69844641677389019</v>
      </c>
      <c r="R138" s="71"/>
      <c r="T138" s="70"/>
      <c r="U138" s="57" t="s">
        <v>46</v>
      </c>
      <c r="V138" s="59">
        <f>IFERROR(VLOOKUP($B138,'BDGT Office'!$C$3:$F$180,3,0),0)</f>
        <v>12</v>
      </c>
      <c r="W138" s="112">
        <f t="shared" si="394"/>
        <v>0.38709677419354838</v>
      </c>
      <c r="X138" s="56">
        <f>IFERROR(VLOOKUP($B138,'Trans Nomenclatura'!$A$4:$W$180,18,0),0)</f>
        <v>0</v>
      </c>
      <c r="Y138" s="59">
        <f t="shared" si="427"/>
        <v>-0.38709677419354838</v>
      </c>
      <c r="Z138" s="65">
        <f t="shared" si="428"/>
        <v>0</v>
      </c>
      <c r="AA138" s="71"/>
      <c r="AC138" s="70"/>
      <c r="AD138" s="57" t="s">
        <v>46</v>
      </c>
      <c r="AE138" s="59">
        <f>($AM138*Kerb_BRIEFING!$Z$5)/17.23</f>
        <v>9.2766207342113987</v>
      </c>
      <c r="AF138" s="56">
        <f>IFERROR(VLOOKUP($AD138,'Trans Nomenclatura'!$A$1:$Y$200,17,0),0)</f>
        <v>11</v>
      </c>
      <c r="AG138" s="190">
        <f t="shared" si="429"/>
        <v>1.7233792657886013</v>
      </c>
      <c r="AH138" s="65">
        <f t="shared" si="430"/>
        <v>1.185776622238411</v>
      </c>
      <c r="AI138" s="59">
        <f>IFERROR(_xlfn.NUMBERVALUE(VLOOKUP($AD138,'Trans Nomenclatura'!$A$1:$Y$200,14,0)),0)</f>
        <v>1</v>
      </c>
      <c r="AJ138" s="59">
        <f>IFERROR(_xlfn.NUMBERVALUE(VLOOKUP($AD138,'Trans Nomenclatura'!$A$1:$Y$200,16,0)),0)</f>
        <v>0</v>
      </c>
      <c r="AK138" s="59">
        <f>IFERROR(_xlfn.NUMBERVALUE(VLOOKUP($AD138,'Trans Nomenclatura'!$A$1:$Y$200,15,0)),0)</f>
        <v>0</v>
      </c>
      <c r="AL138" s="59">
        <f>IFERROR(_xlfn.NUMBERVALUE(VLOOKUP($AD138,'Trans Nomenclatura'!$A$1:$Y$200,20,0)),0)</f>
        <v>0</v>
      </c>
      <c r="AM138" s="400">
        <f>IFERROR(VLOOKUP($B138,'BDGT MW Services MTD'!$A$3:$AF$174,Interprete_Date!$B$8,0),0)</f>
        <v>245.90180807763443</v>
      </c>
      <c r="AN138" s="400">
        <f>IFERROR(VLOOKUP($B138,'Trans Nomenclatura'!$A$4:$W$180,13,0),0)</f>
        <v>193.04000000000011</v>
      </c>
      <c r="AO138" s="400">
        <f t="shared" si="431"/>
        <v>-52.861808077634322</v>
      </c>
      <c r="AP138" s="65">
        <f t="shared" si="432"/>
        <v>0.78502879466040709</v>
      </c>
      <c r="AQ138" s="71"/>
      <c r="AS138" s="70"/>
      <c r="AT138" s="57" t="s">
        <v>46</v>
      </c>
      <c r="AU138" s="399">
        <f>IFERROR(VLOOKUP($B138,'FCST Sales'!$A$3:$AF$180,Interprete_Date!$B$8,0),0)</f>
        <v>29490.437387669514</v>
      </c>
      <c r="AV138" s="400">
        <f>IFERROR(VLOOKUP($B138,'Trans Nomenclatura'!$A$4:$Y$200,3,0),0)</f>
        <v>24408.94000000001</v>
      </c>
      <c r="AW138" s="400">
        <f t="shared" si="433"/>
        <v>-5081.497387669504</v>
      </c>
      <c r="AX138" s="131" t="e">
        <f t="shared" si="434"/>
        <v>#VALUE!</v>
      </c>
      <c r="AY138" s="65">
        <f t="shared" si="435"/>
        <v>0.82768999588340553</v>
      </c>
      <c r="AZ138" s="400">
        <f>IFERROR(VLOOKUP($B138,'Trans Nomenclatura'!$A$4:$Y$200,4,0),0)</f>
        <v>22177.97</v>
      </c>
      <c r="BA138" s="400">
        <f>IFERROR(VLOOKUP($B138,'Trans Nomenclatura'!$A$4:$Y$200,3,0),0)</f>
        <v>24408.94000000001</v>
      </c>
      <c r="BB138" s="400">
        <f t="shared" si="436"/>
        <v>2230.9700000000084</v>
      </c>
      <c r="BC138" s="131">
        <f t="shared" si="437"/>
        <v>0.10059396779777448</v>
      </c>
      <c r="BD138" s="114">
        <f t="shared" si="406"/>
        <v>0.10059396779777448</v>
      </c>
      <c r="BE138" s="71"/>
      <c r="BG138" s="70"/>
      <c r="BH138" s="57" t="s">
        <v>46</v>
      </c>
      <c r="BI138" s="261">
        <f>IFERROR(VLOOKUP($B138,'Trans Nomenclatura'!$A$4:$Y$200,7,0),0)</f>
        <v>1137</v>
      </c>
      <c r="BJ138" s="261">
        <f>IFERROR(VLOOKUP($B138,'Trans Nomenclatura'!$A$4:$Y$200,6,0),0)</f>
        <v>839</v>
      </c>
      <c r="BK138" s="116">
        <f t="shared" si="438"/>
        <v>-298</v>
      </c>
      <c r="BL138" s="131">
        <f t="shared" si="439"/>
        <v>-0.26209322779243621</v>
      </c>
      <c r="BM138" s="114">
        <f t="shared" si="409"/>
        <v>-0.26209322779243621</v>
      </c>
      <c r="BN138" s="71"/>
      <c r="BP138" s="70"/>
      <c r="BQ138" s="57" t="s">
        <v>46</v>
      </c>
      <c r="BR138" s="58">
        <f>IFERROR(VLOOKUP($B138,'Trans Nomenclatura'!$A$4:$Y$200,25,0),0)</f>
        <v>1596.12</v>
      </c>
      <c r="BS138" s="131" t="e">
        <f>(#REF!-BR138)/ABS(BR138)</f>
        <v>#REF!</v>
      </c>
      <c r="BT138" s="114">
        <f t="shared" si="410"/>
        <v>6.5390795339740251E-2</v>
      </c>
      <c r="BU138" s="71"/>
      <c r="BW138" s="155">
        <f t="shared" si="411"/>
        <v>1400.0329843298975</v>
      </c>
      <c r="BX138" s="156">
        <f t="shared" si="412"/>
        <v>5.7357385627147144E-2</v>
      </c>
      <c r="BZ138" s="70"/>
      <c r="CA138" s="57" t="s">
        <v>46</v>
      </c>
      <c r="CB138" s="190">
        <f t="shared" si="440"/>
        <v>11.616942133578313</v>
      </c>
      <c r="CC138" s="400">
        <f>IFERROR(VLOOKUP(CA138,'FCST Sales'!$A$3:$AG$180,Interprete_Date!$B$8,0),0)</f>
        <v>29490.437387669514</v>
      </c>
      <c r="CD138" s="400">
        <f t="shared" si="441"/>
        <v>206.43306171368661</v>
      </c>
      <c r="CE138" s="190">
        <f t="shared" si="442"/>
        <v>11.616942133578313</v>
      </c>
      <c r="CF138" s="190">
        <f>IFERROR(VLOOKUP($B138,U300_ACT!$B$2:$C$180,2,0),0)</f>
        <v>3</v>
      </c>
      <c r="CG138" s="190">
        <f t="shared" si="443"/>
        <v>-8.6169421335783127</v>
      </c>
      <c r="CH138" s="65">
        <f t="shared" si="444"/>
        <v>0.25824351757151465</v>
      </c>
      <c r="CI138" s="71"/>
      <c r="CK138" s="70"/>
      <c r="CL138" s="57" t="s">
        <v>46</v>
      </c>
      <c r="CM138" s="400">
        <f>IFERROR(VLOOKUP($CL138,TRASFDATI_ACT!$B$2:$E$200,2,0),0)</f>
        <v>0</v>
      </c>
      <c r="CN138" s="400">
        <f>IFERROR(VLOOKUP($B138,Smartphone_Sales!$B$2:$D$200,2,0),0)</f>
        <v>5314.07</v>
      </c>
      <c r="CO138" s="190">
        <f>IFERROR(VLOOKUP($B138,Smartphone_Sales!$B$2:$D$200,3,0),0)</f>
        <v>20</v>
      </c>
      <c r="CP138" s="278">
        <f t="shared" si="445"/>
        <v>0</v>
      </c>
      <c r="CQ138" s="65">
        <f t="shared" si="415"/>
        <v>0</v>
      </c>
      <c r="CR138" s="71"/>
      <c r="CT138" s="70"/>
      <c r="CU138" s="57" t="s">
        <v>46</v>
      </c>
      <c r="CV138" s="400">
        <f>IFERROR(VLOOKUP($CU138,iphone_ACT!$B$2:$F$180,2,0),0)</f>
        <v>2538.1</v>
      </c>
      <c r="CW138" s="400">
        <f>IFERROR(VLOOKUP($CU138,iphone_ACT!$B$2:$F$180,3,0),0)</f>
        <v>6649.17</v>
      </c>
      <c r="CX138" s="342">
        <f t="shared" si="446"/>
        <v>-0.61828318421697737</v>
      </c>
      <c r="CY138" s="114">
        <f t="shared" si="447"/>
        <v>-0.61828318421697737</v>
      </c>
      <c r="CZ138" s="190">
        <f>IFERROR(VLOOKUP($CU138,iphone_ACT!$B$2:$F$180,4,0),0)</f>
        <v>4</v>
      </c>
      <c r="DA138" s="190">
        <f>IFERROR(VLOOKUP($CU138,iphone_ACT!$B$2:$F$180,5,0),0)</f>
        <v>8</v>
      </c>
      <c r="DB138" s="342">
        <f t="shared" si="448"/>
        <v>-0.5</v>
      </c>
      <c r="DC138" s="114">
        <f t="shared" si="449"/>
        <v>-0.5</v>
      </c>
      <c r="DD138" s="71"/>
    </row>
    <row r="139" spans="1:108" ht="13.15" customHeight="1" outlineLevel="1">
      <c r="A139" s="70"/>
      <c r="B139" s="57" t="s">
        <v>54</v>
      </c>
      <c r="C139" s="59">
        <f>IFERROR(VLOOKUP($B139,'BDGT McAfee'!$AZ$6:$BD$190,4,0),0)</f>
        <v>221.69019600000001</v>
      </c>
      <c r="D139" s="59">
        <f t="shared" si="390"/>
        <v>7.1512966451612909</v>
      </c>
      <c r="E139" s="56">
        <f>IFERROR(VLOOKUP($B139,'Trans Nomenclatura'!$A$4:$W$180,19,0),0)</f>
        <v>3</v>
      </c>
      <c r="F139" s="59">
        <f t="shared" si="391"/>
        <v>-4.1512966451612909</v>
      </c>
      <c r="G139" s="65">
        <f t="shared" si="392"/>
        <v>0.41950434289841121</v>
      </c>
      <c r="H139" s="71"/>
      <c r="K139" s="70"/>
      <c r="L139" s="57" t="s">
        <v>54</v>
      </c>
      <c r="M139" s="400">
        <f>IFERROR(VLOOKUP($B139,'BDGT Polizze MTD'!$A$3:$AG$175,Interprete_Date!$B$8,0),0)</f>
        <v>1699.9818491148405</v>
      </c>
      <c r="N139" s="400"/>
      <c r="O139" s="400">
        <f>IFERROR(VLOOKUP($B139,'Trans Nomenclatura'!$A$4:$W$180,11,0),0)</f>
        <v>839.96890861105919</v>
      </c>
      <c r="P139" s="400">
        <f t="shared" si="425"/>
        <v>-860.01294050378135</v>
      </c>
      <c r="Q139" s="65">
        <f t="shared" si="426"/>
        <v>0.4941046335573645</v>
      </c>
      <c r="R139" s="71"/>
      <c r="T139" s="70"/>
      <c r="U139" s="57" t="s">
        <v>54</v>
      </c>
      <c r="V139" s="59">
        <f>IFERROR(VLOOKUP($B139,'BDGT Office'!$C$3:$F$180,3,0),0)</f>
        <v>36</v>
      </c>
      <c r="W139" s="112">
        <f t="shared" si="394"/>
        <v>1.1612903225806452</v>
      </c>
      <c r="X139" s="56">
        <f>IFERROR(VLOOKUP($B139,'Trans Nomenclatura'!$A$4:$W$180,18,0),0)</f>
        <v>0</v>
      </c>
      <c r="Y139" s="59">
        <f t="shared" si="427"/>
        <v>-1.1612903225806452</v>
      </c>
      <c r="Z139" s="65">
        <f t="shared" si="428"/>
        <v>0</v>
      </c>
      <c r="AA139" s="71"/>
      <c r="AC139" s="70"/>
      <c r="AD139" s="57" t="s">
        <v>54</v>
      </c>
      <c r="AE139" s="59">
        <f>($AM139*Kerb_BRIEFING!$Z$5)/17.23</f>
        <v>13.032276543349434</v>
      </c>
      <c r="AF139" s="56">
        <f>IFERROR(VLOOKUP($AD139,'Trans Nomenclatura'!$A$1:$Y$200,17,0),0)</f>
        <v>14</v>
      </c>
      <c r="AG139" s="190">
        <f t="shared" si="429"/>
        <v>0.96772345665056569</v>
      </c>
      <c r="AH139" s="65">
        <f t="shared" si="430"/>
        <v>1.0742559025226033</v>
      </c>
      <c r="AI139" s="59">
        <f>IFERROR(_xlfn.NUMBERVALUE(VLOOKUP($AD139,'Trans Nomenclatura'!$A$1:$Y$200,14,0)),0)</f>
        <v>0</v>
      </c>
      <c r="AJ139" s="59">
        <f>IFERROR(_xlfn.NUMBERVALUE(VLOOKUP($AD139,'Trans Nomenclatura'!$A$1:$Y$200,16,0)),0)</f>
        <v>0</v>
      </c>
      <c r="AK139" s="59">
        <f>IFERROR(_xlfn.NUMBERVALUE(VLOOKUP($AD139,'Trans Nomenclatura'!$A$1:$Y$200,15,0)),0)</f>
        <v>1</v>
      </c>
      <c r="AL139" s="59">
        <f>IFERROR(_xlfn.NUMBERVALUE(VLOOKUP($AD139,'Trans Nomenclatura'!$A$1:$Y$200,20,0)),0)</f>
        <v>0</v>
      </c>
      <c r="AM139" s="400">
        <f>IFERROR(VLOOKUP($B139,'BDGT MW Services MTD'!$A$3:$AF$174,Interprete_Date!$B$8,0),0)</f>
        <v>345.4555766798627</v>
      </c>
      <c r="AN139" s="400">
        <f>IFERROR(VLOOKUP($B139,'Trans Nomenclatura'!$A$4:$W$180,13,0),0)</f>
        <v>251.37000000000009</v>
      </c>
      <c r="AO139" s="400">
        <f t="shared" si="431"/>
        <v>-94.085576679862612</v>
      </c>
      <c r="AP139" s="65">
        <f t="shared" si="432"/>
        <v>0.7276478278796098</v>
      </c>
      <c r="AQ139" s="71"/>
      <c r="AS139" s="70"/>
      <c r="AT139" s="57" t="s">
        <v>54</v>
      </c>
      <c r="AU139" s="399">
        <f>IFERROR(VLOOKUP($B139,'FCST Sales'!$A$3:$AF$180,Interprete_Date!$B$8,0),0)</f>
        <v>44764.665628118899</v>
      </c>
      <c r="AV139" s="400">
        <f>IFERROR(VLOOKUP($B139,'Trans Nomenclatura'!$A$4:$Y$200,3,0),0)</f>
        <v>31834.56999999996</v>
      </c>
      <c r="AW139" s="400">
        <f t="shared" si="433"/>
        <v>-12930.095628118939</v>
      </c>
      <c r="AX139" s="131" t="e">
        <f t="shared" si="434"/>
        <v>#VALUE!</v>
      </c>
      <c r="AY139" s="65">
        <f t="shared" si="435"/>
        <v>0.71115397721195295</v>
      </c>
      <c r="AZ139" s="400">
        <f>IFERROR(VLOOKUP($B139,'Trans Nomenclatura'!$A$4:$Y$200,4,0),0)</f>
        <v>30906.62999999999</v>
      </c>
      <c r="BA139" s="400">
        <f>IFERROR(VLOOKUP($B139,'Trans Nomenclatura'!$A$4:$Y$200,3,0),0)</f>
        <v>31834.56999999996</v>
      </c>
      <c r="BB139" s="400">
        <f t="shared" si="436"/>
        <v>927.93999999996959</v>
      </c>
      <c r="BC139" s="131">
        <f t="shared" si="437"/>
        <v>3.0023978673830498E-2</v>
      </c>
      <c r="BD139" s="114">
        <f t="shared" si="406"/>
        <v>3.0023978673830498E-2</v>
      </c>
      <c r="BE139" s="71"/>
      <c r="BG139" s="70"/>
      <c r="BH139" s="57" t="s">
        <v>54</v>
      </c>
      <c r="BI139" s="261">
        <f>IFERROR(VLOOKUP($B139,'Trans Nomenclatura'!$A$4:$Y$200,7,0),0)</f>
        <v>1607</v>
      </c>
      <c r="BJ139" s="261">
        <f>IFERROR(VLOOKUP($B139,'Trans Nomenclatura'!$A$4:$Y$200,6,0),0)</f>
        <v>2458</v>
      </c>
      <c r="BK139" s="116">
        <f t="shared" si="438"/>
        <v>851</v>
      </c>
      <c r="BL139" s="131">
        <f t="shared" si="439"/>
        <v>0.52955818294959556</v>
      </c>
      <c r="BM139" s="114">
        <f t="shared" si="409"/>
        <v>0.52955818294959556</v>
      </c>
      <c r="BN139" s="71"/>
      <c r="BP139" s="70"/>
      <c r="BQ139" s="57" t="s">
        <v>54</v>
      </c>
      <c r="BR139" s="58">
        <f>IFERROR(VLOOKUP($B139,'Trans Nomenclatura'!$A$4:$Y$200,25,0),0)</f>
        <v>1491.51</v>
      </c>
      <c r="BS139" s="131" t="e">
        <f>(#REF!-BR139)/ABS(BR139)</f>
        <v>#REF!</v>
      </c>
      <c r="BT139" s="114">
        <f t="shared" si="410"/>
        <v>4.6851897167136287E-2</v>
      </c>
      <c r="BU139" s="71"/>
      <c r="BW139" s="155">
        <f t="shared" si="411"/>
        <v>1637.9393717915655</v>
      </c>
      <c r="BX139" s="156">
        <f t="shared" si="412"/>
        <v>5.145159403100364E-2</v>
      </c>
      <c r="BZ139" s="70"/>
      <c r="CA139" s="57" t="s">
        <v>54</v>
      </c>
      <c r="CB139" s="190">
        <f t="shared" si="440"/>
        <v>17.633801879394053</v>
      </c>
      <c r="CC139" s="400">
        <f>IFERROR(VLOOKUP(CA139,'FCST Sales'!$A$3:$AG$180,Interprete_Date!$B$8,0),0)</f>
        <v>44764.665628118899</v>
      </c>
      <c r="CD139" s="400">
        <f t="shared" si="441"/>
        <v>313.35265939683228</v>
      </c>
      <c r="CE139" s="190">
        <f t="shared" si="442"/>
        <v>17.633801879394053</v>
      </c>
      <c r="CF139" s="190">
        <f>IFERROR(VLOOKUP($B139,U300_ACT!$B$2:$C$180,2,0),0)</f>
        <v>5</v>
      </c>
      <c r="CG139" s="190">
        <f t="shared" si="443"/>
        <v>-12.633801879394053</v>
      </c>
      <c r="CH139" s="65">
        <f t="shared" si="444"/>
        <v>0.28354634095343562</v>
      </c>
      <c r="CI139" s="71"/>
      <c r="CK139" s="70"/>
      <c r="CL139" s="57" t="s">
        <v>54</v>
      </c>
      <c r="CM139" s="400">
        <f>IFERROR(VLOOKUP($CL139,TRASFDATI_ACT!$B$2:$E$200,2,0),0)</f>
        <v>0</v>
      </c>
      <c r="CN139" s="400">
        <f>IFERROR(VLOOKUP($B139,Smartphone_Sales!$B$2:$D$200,2,0),0)</f>
        <v>7925.79</v>
      </c>
      <c r="CO139" s="190">
        <f>IFERROR(VLOOKUP($B139,Smartphone_Sales!$B$2:$D$200,3,0),0)</f>
        <v>24</v>
      </c>
      <c r="CP139" s="278">
        <f t="shared" si="445"/>
        <v>0</v>
      </c>
      <c r="CQ139" s="65">
        <f t="shared" si="415"/>
        <v>0</v>
      </c>
      <c r="CR139" s="71"/>
      <c r="CT139" s="70"/>
      <c r="CU139" s="57" t="s">
        <v>54</v>
      </c>
      <c r="CV139" s="400">
        <f>IFERROR(VLOOKUP($CU139,iphone_ACT!$B$2:$F$180,2,0),0)</f>
        <v>4543.84</v>
      </c>
      <c r="CW139" s="400">
        <f>IFERROR(VLOOKUP($CU139,iphone_ACT!$B$2:$F$180,3,0),0)</f>
        <v>5413.12</v>
      </c>
      <c r="CX139" s="342">
        <f t="shared" si="446"/>
        <v>-0.16058760936391578</v>
      </c>
      <c r="CY139" s="114">
        <f t="shared" si="447"/>
        <v>-0.16058760936391578</v>
      </c>
      <c r="CZ139" s="190">
        <f>IFERROR(VLOOKUP($CU139,iphone_ACT!$B$2:$F$180,4,0),0)</f>
        <v>7</v>
      </c>
      <c r="DA139" s="190">
        <f>IFERROR(VLOOKUP($CU139,iphone_ACT!$B$2:$F$180,5,0),0)</f>
        <v>7</v>
      </c>
      <c r="DB139" s="342">
        <f t="shared" si="448"/>
        <v>0</v>
      </c>
      <c r="DC139" s="114">
        <f t="shared" si="449"/>
        <v>0</v>
      </c>
      <c r="DD139" s="71"/>
    </row>
    <row r="140" spans="1:108" ht="13.15" customHeight="1" outlineLevel="1">
      <c r="A140" s="70"/>
      <c r="B140" s="57" t="s">
        <v>58</v>
      </c>
      <c r="C140" s="59">
        <f>IFERROR(VLOOKUP($B140,'BDGT McAfee'!$AZ$6:$BD$190,4,0),0)</f>
        <v>182.71726200000003</v>
      </c>
      <c r="D140" s="59">
        <f t="shared" si="390"/>
        <v>5.8941052258064524</v>
      </c>
      <c r="E140" s="56">
        <f>IFERROR(VLOOKUP($B140,'Trans Nomenclatura'!$A$4:$W$180,19,0),0)</f>
        <v>2</v>
      </c>
      <c r="F140" s="59">
        <f t="shared" si="391"/>
        <v>-3.8941052258064524</v>
      </c>
      <c r="G140" s="65">
        <f t="shared" si="392"/>
        <v>0.33932207237212209</v>
      </c>
      <c r="H140" s="71"/>
      <c r="K140" s="70"/>
      <c r="L140" s="57" t="s">
        <v>58</v>
      </c>
      <c r="M140" s="400">
        <f>IFERROR(VLOOKUP($B140,'BDGT Polizze MTD'!$A$3:$AG$175,Interprete_Date!$B$8,0),0)</f>
        <v>1288.1287637914095</v>
      </c>
      <c r="N140" s="400"/>
      <c r="O140" s="400">
        <f>IFERROR(VLOOKUP($B140,'Trans Nomenclatura'!$A$4:$W$180,11,0),0)</f>
        <v>589.3227546391754</v>
      </c>
      <c r="P140" s="400">
        <f t="shared" si="425"/>
        <v>-698.80600915223408</v>
      </c>
      <c r="Q140" s="65">
        <f t="shared" si="426"/>
        <v>0.45750298510887549</v>
      </c>
      <c r="R140" s="71"/>
      <c r="T140" s="70"/>
      <c r="U140" s="57" t="s">
        <v>58</v>
      </c>
      <c r="V140" s="59">
        <f>IFERROR(VLOOKUP($B140,'BDGT Office'!$C$3:$F$180,3,0),0)</f>
        <v>31.2</v>
      </c>
      <c r="W140" s="112">
        <f t="shared" si="394"/>
        <v>1.0064516129032257</v>
      </c>
      <c r="X140" s="56">
        <f>IFERROR(VLOOKUP($B140,'Trans Nomenclatura'!$A$4:$W$180,18,0),0)</f>
        <v>1</v>
      </c>
      <c r="Y140" s="59">
        <f t="shared" si="427"/>
        <v>-6.4516129032257119E-3</v>
      </c>
      <c r="Z140" s="65">
        <f t="shared" si="428"/>
        <v>0.99358974358974372</v>
      </c>
      <c r="AA140" s="71"/>
      <c r="AC140" s="70"/>
      <c r="AD140" s="57" t="s">
        <v>58</v>
      </c>
      <c r="AE140" s="59">
        <f>($AM140*Kerb_BRIEFING!$Z$5)/17.23</f>
        <v>11.515238187343719</v>
      </c>
      <c r="AF140" s="56">
        <f>IFERROR(VLOOKUP($AD140,'Trans Nomenclatura'!$A$1:$Y$200,17,0),0)</f>
        <v>14</v>
      </c>
      <c r="AG140" s="190">
        <f t="shared" si="429"/>
        <v>2.4847618126562807</v>
      </c>
      <c r="AH140" s="65">
        <f t="shared" si="430"/>
        <v>1.2157803227541795</v>
      </c>
      <c r="AI140" s="59">
        <f>IFERROR(_xlfn.NUMBERVALUE(VLOOKUP($AD140,'Trans Nomenclatura'!$A$1:$Y$200,14,0)),0)</f>
        <v>0</v>
      </c>
      <c r="AJ140" s="59">
        <f>IFERROR(_xlfn.NUMBERVALUE(VLOOKUP($AD140,'Trans Nomenclatura'!$A$1:$Y$200,16,0)),0)</f>
        <v>0</v>
      </c>
      <c r="AK140" s="59">
        <f>IFERROR(_xlfn.NUMBERVALUE(VLOOKUP($AD140,'Trans Nomenclatura'!$A$1:$Y$200,15,0)),0)</f>
        <v>0</v>
      </c>
      <c r="AL140" s="59">
        <f>IFERROR(_xlfn.NUMBERVALUE(VLOOKUP($AD140,'Trans Nomenclatura'!$A$1:$Y$200,20,0)),0)</f>
        <v>0</v>
      </c>
      <c r="AM140" s="400">
        <f>IFERROR(VLOOKUP($B140,'BDGT MW Services MTD'!$A$3:$AF$174,Interprete_Date!$B$8,0),0)</f>
        <v>305.24239071989581</v>
      </c>
      <c r="AN140" s="400">
        <f>IFERROR(VLOOKUP($B140,'Trans Nomenclatura'!$A$4:$W$180,13,0),0)</f>
        <v>216.8900000000001</v>
      </c>
      <c r="AO140" s="400">
        <f t="shared" si="431"/>
        <v>-88.352390719895709</v>
      </c>
      <c r="AP140" s="65">
        <f t="shared" si="432"/>
        <v>0.71055006314318958</v>
      </c>
      <c r="AQ140" s="71"/>
      <c r="AS140" s="70"/>
      <c r="AT140" s="57" t="s">
        <v>58</v>
      </c>
      <c r="AU140" s="399">
        <f>IFERROR(VLOOKUP($B140,'FCST Sales'!$A$3:$AF$180,Interprete_Date!$B$8,0),0)</f>
        <v>36333.337589222065</v>
      </c>
      <c r="AV140" s="400">
        <f>IFERROR(VLOOKUP($B140,'Trans Nomenclatura'!$A$4:$Y$200,3,0),0)</f>
        <v>23676.720000000001</v>
      </c>
      <c r="AW140" s="400">
        <f t="shared" si="433"/>
        <v>-12656.617589222064</v>
      </c>
      <c r="AX140" s="131" t="e">
        <f t="shared" si="434"/>
        <v>#VALUE!</v>
      </c>
      <c r="AY140" s="65">
        <f t="shared" si="435"/>
        <v>0.65165276770564207</v>
      </c>
      <c r="AZ140" s="400">
        <f>IFERROR(VLOOKUP($B140,'Trans Nomenclatura'!$A$4:$Y$200,4,0),0)</f>
        <v>37540.240000000013</v>
      </c>
      <c r="BA140" s="400">
        <f>IFERROR(VLOOKUP($B140,'Trans Nomenclatura'!$A$4:$Y$200,3,0),0)</f>
        <v>23676.720000000001</v>
      </c>
      <c r="BB140" s="400">
        <f t="shared" si="436"/>
        <v>-13863.520000000011</v>
      </c>
      <c r="BC140" s="131">
        <f t="shared" si="437"/>
        <v>-0.36929758573733162</v>
      </c>
      <c r="BD140" s="114">
        <f t="shared" si="406"/>
        <v>-0.36929758573733162</v>
      </c>
      <c r="BE140" s="71"/>
      <c r="BG140" s="70"/>
      <c r="BH140" s="57" t="s">
        <v>58</v>
      </c>
      <c r="BI140" s="261">
        <f>IFERROR(VLOOKUP($B140,'Trans Nomenclatura'!$A$4:$Y$200,7,0),0)</f>
        <v>1038</v>
      </c>
      <c r="BJ140" s="261">
        <f>IFERROR(VLOOKUP($B140,'Trans Nomenclatura'!$A$4:$Y$200,6,0),0)</f>
        <v>927</v>
      </c>
      <c r="BK140" s="116">
        <f t="shared" si="438"/>
        <v>-111</v>
      </c>
      <c r="BL140" s="131">
        <f t="shared" si="439"/>
        <v>-0.1069364161849711</v>
      </c>
      <c r="BM140" s="114">
        <f t="shared" si="409"/>
        <v>-0.1069364161849711</v>
      </c>
      <c r="BN140" s="71"/>
      <c r="BP140" s="70"/>
      <c r="BQ140" s="57" t="s">
        <v>58</v>
      </c>
      <c r="BR140" s="58">
        <f>IFERROR(VLOOKUP($B140,'Trans Nomenclatura'!$A$4:$Y$200,25,0),0)</f>
        <v>1592.37</v>
      </c>
      <c r="BS140" s="131" t="e">
        <f>(#REF!-BR140)/ABS(BR140)</f>
        <v>#REF!</v>
      </c>
      <c r="BT140" s="114">
        <f t="shared" si="410"/>
        <v>6.7254670410428458E-2</v>
      </c>
      <c r="BU140" s="71"/>
      <c r="BW140" s="155">
        <f t="shared" si="411"/>
        <v>1149.1793715463921</v>
      </c>
      <c r="BX140" s="156">
        <f t="shared" si="412"/>
        <v>4.8536257198902213E-2</v>
      </c>
      <c r="BZ140" s="70"/>
      <c r="CA140" s="57" t="s">
        <v>58</v>
      </c>
      <c r="CB140" s="190">
        <f t="shared" si="440"/>
        <v>14.31251340036885</v>
      </c>
      <c r="CC140" s="400">
        <f>IFERROR(VLOOKUP(CA140,'FCST Sales'!$A$3:$AG$180,Interprete_Date!$B$8,0),0)</f>
        <v>36333.337589222065</v>
      </c>
      <c r="CD140" s="400">
        <f t="shared" si="441"/>
        <v>254.33336312455447</v>
      </c>
      <c r="CE140" s="190">
        <f t="shared" si="442"/>
        <v>14.31251340036885</v>
      </c>
      <c r="CF140" s="190">
        <f>IFERROR(VLOOKUP($B140,U300_ACT!$B$2:$C$180,2,0),0)</f>
        <v>0</v>
      </c>
      <c r="CG140" s="190">
        <f t="shared" si="443"/>
        <v>-14.31251340036885</v>
      </c>
      <c r="CH140" s="65">
        <f t="shared" si="444"/>
        <v>0</v>
      </c>
      <c r="CI140" s="71"/>
      <c r="CK140" s="70"/>
      <c r="CL140" s="57" t="s">
        <v>58</v>
      </c>
      <c r="CM140" s="400">
        <f>IFERROR(VLOOKUP($CL140,TRASFDATI_ACT!$B$2:$E$200,2,0),0)</f>
        <v>37.5</v>
      </c>
      <c r="CN140" s="400">
        <f>IFERROR(VLOOKUP($B140,Smartphone_Sales!$B$2:$D$200,2,0),0)</f>
        <v>6777.2</v>
      </c>
      <c r="CO140" s="190">
        <f>IFERROR(VLOOKUP($B140,Smartphone_Sales!$B$2:$D$200,3,0),0)</f>
        <v>22</v>
      </c>
      <c r="CP140" s="278">
        <f t="shared" si="445"/>
        <v>5.5332585728619489E-3</v>
      </c>
      <c r="CQ140" s="65">
        <f t="shared" si="415"/>
        <v>5.5332585728619489E-3</v>
      </c>
      <c r="CR140" s="71"/>
      <c r="CT140" s="70"/>
      <c r="CU140" s="57" t="s">
        <v>58</v>
      </c>
      <c r="CV140" s="400">
        <f>IFERROR(VLOOKUP($CU140,iphone_ACT!$B$2:$F$180,2,0),0)</f>
        <v>2971.72</v>
      </c>
      <c r="CW140" s="400">
        <f>IFERROR(VLOOKUP($CU140,iphone_ACT!$B$2:$F$180,3,0),0)</f>
        <v>5460.65</v>
      </c>
      <c r="CX140" s="342">
        <f t="shared" si="446"/>
        <v>-0.45579372419034364</v>
      </c>
      <c r="CY140" s="114">
        <f t="shared" si="447"/>
        <v>-0.45579372419034364</v>
      </c>
      <c r="CZ140" s="190">
        <f>IFERROR(VLOOKUP($CU140,iphone_ACT!$B$2:$F$180,4,0),0)</f>
        <v>4</v>
      </c>
      <c r="DA140" s="190">
        <f>IFERROR(VLOOKUP($CU140,iphone_ACT!$B$2:$F$180,5,0),0)</f>
        <v>8</v>
      </c>
      <c r="DB140" s="342">
        <f t="shared" si="448"/>
        <v>-0.5</v>
      </c>
      <c r="DC140" s="114">
        <f t="shared" si="449"/>
        <v>-0.5</v>
      </c>
      <c r="DD140" s="71"/>
    </row>
    <row r="141" spans="1:108" ht="13.15" customHeight="1" outlineLevel="1">
      <c r="A141" s="70"/>
      <c r="B141" s="57" t="s">
        <v>59</v>
      </c>
      <c r="C141" s="59">
        <f>IFERROR(VLOOKUP($B141,'BDGT McAfee'!$AZ$6:$BD$190,4,0),0)</f>
        <v>284.28000000000003</v>
      </c>
      <c r="D141" s="59">
        <f t="shared" si="390"/>
        <v>9.1703225806451627</v>
      </c>
      <c r="E141" s="56">
        <f>IFERROR(VLOOKUP($B141,'Trans Nomenclatura'!$A$4:$W$180,19,0),0)</f>
        <v>0</v>
      </c>
      <c r="F141" s="59">
        <f t="shared" si="391"/>
        <v>-9.1703225806451627</v>
      </c>
      <c r="G141" s="65">
        <f t="shared" si="392"/>
        <v>0</v>
      </c>
      <c r="H141" s="71"/>
      <c r="K141" s="70"/>
      <c r="L141" s="57" t="s">
        <v>59</v>
      </c>
      <c r="M141" s="400">
        <f>IFERROR(VLOOKUP($B141,'BDGT Polizze MTD'!$A$3:$AG$175,Interprete_Date!$B$8,0),0)</f>
        <v>1339.5438885044375</v>
      </c>
      <c r="N141" s="400"/>
      <c r="O141" s="400">
        <f>IFERROR(VLOOKUP($B141,'Trans Nomenclatura'!$A$4:$W$180,11,0),0)</f>
        <v>672.49685773195881</v>
      </c>
      <c r="P141" s="400">
        <f t="shared" si="425"/>
        <v>-667.04703077247871</v>
      </c>
      <c r="Q141" s="65">
        <f t="shared" si="426"/>
        <v>0.50203420993005488</v>
      </c>
      <c r="R141" s="71"/>
      <c r="T141" s="70"/>
      <c r="U141" s="57" t="s">
        <v>59</v>
      </c>
      <c r="V141" s="59">
        <f>IFERROR(VLOOKUP($B141,'BDGT Office'!$C$3:$F$180,3,0),0)</f>
        <v>42</v>
      </c>
      <c r="W141" s="112">
        <f t="shared" si="394"/>
        <v>1.3548387096774193</v>
      </c>
      <c r="X141" s="56">
        <f>IFERROR(VLOOKUP($B141,'Trans Nomenclatura'!$A$4:$W$180,18,0),0)</f>
        <v>0</v>
      </c>
      <c r="Y141" s="59">
        <f t="shared" si="427"/>
        <v>-1.3548387096774193</v>
      </c>
      <c r="Z141" s="65">
        <f t="shared" si="428"/>
        <v>0</v>
      </c>
      <c r="AA141" s="71"/>
      <c r="AC141" s="70"/>
      <c r="AD141" s="57" t="s">
        <v>59</v>
      </c>
      <c r="AE141" s="59">
        <f>($AM141*Kerb_BRIEFING!$Z$5)/17.23</f>
        <v>15.220442895197181</v>
      </c>
      <c r="AF141" s="56">
        <f>IFERROR(VLOOKUP($AD141,'Trans Nomenclatura'!$A$1:$Y$200,17,0),0)</f>
        <v>14</v>
      </c>
      <c r="AG141" s="190">
        <f t="shared" si="429"/>
        <v>-1.2204428951971806</v>
      </c>
      <c r="AH141" s="65">
        <f t="shared" si="430"/>
        <v>0.91981554652510855</v>
      </c>
      <c r="AI141" s="59">
        <f>IFERROR(_xlfn.NUMBERVALUE(VLOOKUP($AD141,'Trans Nomenclatura'!$A$1:$Y$200,14,0)),0)</f>
        <v>0</v>
      </c>
      <c r="AJ141" s="59">
        <f>IFERROR(_xlfn.NUMBERVALUE(VLOOKUP($AD141,'Trans Nomenclatura'!$A$1:$Y$200,16,0)),0)</f>
        <v>0</v>
      </c>
      <c r="AK141" s="59">
        <f>IFERROR(_xlfn.NUMBERVALUE(VLOOKUP($AD141,'Trans Nomenclatura'!$A$1:$Y$200,15,0)),0)</f>
        <v>0</v>
      </c>
      <c r="AL141" s="59">
        <f>IFERROR(_xlfn.NUMBERVALUE(VLOOKUP($AD141,'Trans Nomenclatura'!$A$1:$Y$200,20,0)),0)</f>
        <v>0</v>
      </c>
      <c r="AM141" s="400">
        <f>IFERROR(VLOOKUP($B141,'BDGT MW Services MTD'!$A$3:$AF$174,Interprete_Date!$B$8,0),0)</f>
        <v>403.45881705268835</v>
      </c>
      <c r="AN141" s="400">
        <f>IFERROR(VLOOKUP($B141,'Trans Nomenclatura'!$A$4:$W$180,13,0),0)</f>
        <v>256.43</v>
      </c>
      <c r="AO141" s="400">
        <f t="shared" si="431"/>
        <v>-147.02881705268834</v>
      </c>
      <c r="AP141" s="65">
        <f t="shared" si="432"/>
        <v>0.63557912025135488</v>
      </c>
      <c r="AQ141" s="71"/>
      <c r="AS141" s="70"/>
      <c r="AT141" s="57" t="s">
        <v>59</v>
      </c>
      <c r="AU141" s="399">
        <f>IFERROR(VLOOKUP($B141,'FCST Sales'!$A$3:$AF$180,Interprete_Date!$B$8,0),0)</f>
        <v>38429.753868579668</v>
      </c>
      <c r="AV141" s="400">
        <f>IFERROR(VLOOKUP($B141,'Trans Nomenclatura'!$A$4:$Y$200,3,0),0)</f>
        <v>22159.169999999969</v>
      </c>
      <c r="AW141" s="400">
        <f t="shared" si="433"/>
        <v>-16270.583868579699</v>
      </c>
      <c r="AX141" s="131" t="e">
        <f t="shared" si="434"/>
        <v>#VALUE!</v>
      </c>
      <c r="AY141" s="65">
        <f t="shared" si="435"/>
        <v>0.57661493424545196</v>
      </c>
      <c r="AZ141" s="400">
        <f>IFERROR(VLOOKUP($B141,'Trans Nomenclatura'!$A$4:$Y$200,4,0),0)</f>
        <v>26778.22999999997</v>
      </c>
      <c r="BA141" s="400">
        <f>IFERROR(VLOOKUP($B141,'Trans Nomenclatura'!$A$4:$Y$200,3,0),0)</f>
        <v>22159.169999999969</v>
      </c>
      <c r="BB141" s="400">
        <f t="shared" si="436"/>
        <v>-4619.0600000000013</v>
      </c>
      <c r="BC141" s="131">
        <f t="shared" si="437"/>
        <v>-0.17249310353970396</v>
      </c>
      <c r="BD141" s="114">
        <f t="shared" si="406"/>
        <v>-0.17249310353970396</v>
      </c>
      <c r="BE141" s="71"/>
      <c r="BG141" s="70"/>
      <c r="BH141" s="57" t="s">
        <v>59</v>
      </c>
      <c r="BI141" s="261">
        <f>IFERROR(VLOOKUP($B141,'Trans Nomenclatura'!$A$4:$Y$200,7,0),0)</f>
        <v>1288</v>
      </c>
      <c r="BJ141" s="261">
        <f>IFERROR(VLOOKUP($B141,'Trans Nomenclatura'!$A$4:$Y$200,6,0),0)</f>
        <v>1400</v>
      </c>
      <c r="BK141" s="116">
        <f t="shared" si="438"/>
        <v>112</v>
      </c>
      <c r="BL141" s="131">
        <f t="shared" si="439"/>
        <v>8.6956521739130432E-2</v>
      </c>
      <c r="BM141" s="114">
        <f t="shared" si="409"/>
        <v>8.6956521739130432E-2</v>
      </c>
      <c r="BN141" s="71"/>
      <c r="BP141" s="70"/>
      <c r="BQ141" s="57" t="s">
        <v>59</v>
      </c>
      <c r="BR141" s="58">
        <f>IFERROR(VLOOKUP($B141,'Trans Nomenclatura'!$A$4:$Y$200,25,0),0)</f>
        <v>1792.2199999999989</v>
      </c>
      <c r="BS141" s="131" t="e">
        <f>(#REF!-BR141)/ABS(BR141)</f>
        <v>#REF!</v>
      </c>
      <c r="BT141" s="114">
        <f t="shared" si="410"/>
        <v>8.0879383117689038E-2</v>
      </c>
      <c r="BU141" s="71"/>
      <c r="BW141" s="155">
        <f t="shared" si="411"/>
        <v>1311.3688725773197</v>
      </c>
      <c r="BX141" s="156">
        <f t="shared" si="412"/>
        <v>5.9179512255076408E-2</v>
      </c>
      <c r="BZ141" s="70"/>
      <c r="CA141" s="57" t="s">
        <v>59</v>
      </c>
      <c r="CB141" s="190">
        <f t="shared" si="440"/>
        <v>15.138338608894635</v>
      </c>
      <c r="CC141" s="400">
        <f>IFERROR(VLOOKUP(CA141,'FCST Sales'!$A$3:$AG$180,Interprete_Date!$B$8,0),0)</f>
        <v>38429.753868579668</v>
      </c>
      <c r="CD141" s="400">
        <f t="shared" si="441"/>
        <v>269.00827708005767</v>
      </c>
      <c r="CE141" s="190">
        <f t="shared" si="442"/>
        <v>15.138338608894635</v>
      </c>
      <c r="CF141" s="190">
        <f>IFERROR(VLOOKUP($B141,U300_ACT!$B$2:$C$180,2,0),0)</f>
        <v>7</v>
      </c>
      <c r="CG141" s="190">
        <f t="shared" si="443"/>
        <v>-8.1383386088946352</v>
      </c>
      <c r="CH141" s="65">
        <f t="shared" si="444"/>
        <v>0.46240212884966791</v>
      </c>
      <c r="CI141" s="71"/>
      <c r="CK141" s="70"/>
      <c r="CL141" s="57" t="s">
        <v>59</v>
      </c>
      <c r="CM141" s="400">
        <f>IFERROR(VLOOKUP($CL141,TRASFDATI_ACT!$B$2:$E$200,2,0),0)</f>
        <v>77.58</v>
      </c>
      <c r="CN141" s="400">
        <f>IFERROR(VLOOKUP($B141,Smartphone_Sales!$B$2:$D$200,2,0),0)</f>
        <v>12773.32</v>
      </c>
      <c r="CO141" s="190">
        <f>IFERROR(VLOOKUP($B141,Smartphone_Sales!$B$2:$D$200,3,0),0)</f>
        <v>37</v>
      </c>
      <c r="CP141" s="278">
        <f t="shared" si="445"/>
        <v>6.0735971540680101E-3</v>
      </c>
      <c r="CQ141" s="65">
        <f t="shared" si="415"/>
        <v>6.0735971540680101E-3</v>
      </c>
      <c r="CR141" s="71"/>
      <c r="CT141" s="70"/>
      <c r="CU141" s="57" t="s">
        <v>59</v>
      </c>
      <c r="CV141" s="400">
        <f>IFERROR(VLOOKUP($CU141,iphone_ACT!$B$2:$F$180,2,0),0)</f>
        <v>7173.74</v>
      </c>
      <c r="CW141" s="400">
        <f>IFERROR(VLOOKUP($CU141,iphone_ACT!$B$2:$F$180,3,0),0)</f>
        <v>6704.91</v>
      </c>
      <c r="CX141" s="342">
        <f t="shared" si="446"/>
        <v>6.9923384504788272E-2</v>
      </c>
      <c r="CY141" s="114">
        <f t="shared" si="447"/>
        <v>6.9923384504788272E-2</v>
      </c>
      <c r="CZ141" s="190">
        <f>IFERROR(VLOOKUP($CU141,iphone_ACT!$B$2:$F$180,4,0),0)</f>
        <v>9</v>
      </c>
      <c r="DA141" s="190">
        <f>IFERROR(VLOOKUP($CU141,iphone_ACT!$B$2:$F$180,5,0),0)</f>
        <v>10</v>
      </c>
      <c r="DB141" s="342">
        <f t="shared" si="448"/>
        <v>-0.1</v>
      </c>
      <c r="DC141" s="114">
        <f t="shared" si="449"/>
        <v>-0.1</v>
      </c>
      <c r="DD141" s="71"/>
    </row>
    <row r="142" spans="1:108" ht="13.15" customHeight="1" outlineLevel="1">
      <c r="A142" s="70"/>
      <c r="B142" s="57" t="s">
        <v>64</v>
      </c>
      <c r="C142" s="59">
        <f>IFERROR(VLOOKUP($B142,'BDGT McAfee'!$AZ$6:$BD$190,4,0),0)</f>
        <v>46.058921999999995</v>
      </c>
      <c r="D142" s="59">
        <f t="shared" si="390"/>
        <v>1.4857716774193548</v>
      </c>
      <c r="E142" s="56">
        <f>IFERROR(VLOOKUP($B142,'Trans Nomenclatura'!$A$4:$W$180,19,0),0)</f>
        <v>0</v>
      </c>
      <c r="F142" s="59">
        <f t="shared" si="391"/>
        <v>-1.4857716774193548</v>
      </c>
      <c r="G142" s="65">
        <f t="shared" si="392"/>
        <v>0</v>
      </c>
      <c r="H142" s="71"/>
      <c r="K142" s="70"/>
      <c r="L142" s="57" t="s">
        <v>64</v>
      </c>
      <c r="M142" s="400">
        <f>IFERROR(VLOOKUP($B142,'BDGT Polizze MTD'!$A$3:$AG$175,Interprete_Date!$B$8,0),0)</f>
        <v>643.00402236486025</v>
      </c>
      <c r="N142" s="400"/>
      <c r="O142" s="400">
        <f>IFERROR(VLOOKUP($B142,'Trans Nomenclatura'!$A$4:$W$180,11,0),0)</f>
        <v>87.621781443298957</v>
      </c>
      <c r="P142" s="400">
        <f>IFERROR(O142-M142,-M142)</f>
        <v>-555.38224092156133</v>
      </c>
      <c r="Q142" s="65">
        <f>IFERROR(O142/M142,0)</f>
        <v>0.13626941418039787</v>
      </c>
      <c r="R142" s="71"/>
      <c r="T142" s="70"/>
      <c r="U142" s="57" t="s">
        <v>64</v>
      </c>
      <c r="V142" s="59">
        <f>IFERROR(VLOOKUP($B142,'BDGT Office'!$C$3:$F$180,3,0),0)</f>
        <v>1.2</v>
      </c>
      <c r="W142" s="112">
        <f t="shared" si="394"/>
        <v>3.870967741935484E-2</v>
      </c>
      <c r="X142" s="56">
        <f>IFERROR(VLOOKUP($B142,'Trans Nomenclatura'!$A$4:$W$180,18,0),0)</f>
        <v>0</v>
      </c>
      <c r="Y142" s="59">
        <f>X142-W142</f>
        <v>-3.870967741935484E-2</v>
      </c>
      <c r="Z142" s="65">
        <f>IFERROR(X142/W142,0)</f>
        <v>0</v>
      </c>
      <c r="AA142" s="71"/>
      <c r="AC142" s="70"/>
      <c r="AD142" s="57" t="s">
        <v>64</v>
      </c>
      <c r="AE142" s="59">
        <f>($AM142*Kerb_BRIEFING!$Z$5)/17.23</f>
        <v>7.1403068595573727</v>
      </c>
      <c r="AF142" s="56">
        <f>IFERROR(VLOOKUP($AD142,'Trans Nomenclatura'!$A$1:$Y$200,17,0),0)</f>
        <v>7</v>
      </c>
      <c r="AG142" s="190">
        <f>AF142-AE142</f>
        <v>-0.14030685955737265</v>
      </c>
      <c r="AH142" s="65">
        <f>IFERROR(AF142/AE142,0)</f>
        <v>0.98035002384112235</v>
      </c>
      <c r="AI142" s="59">
        <f>IFERROR(_xlfn.NUMBERVALUE(VLOOKUP($AD142,'Trans Nomenclatura'!$A$1:$Y$200,14,0)),0)</f>
        <v>0</v>
      </c>
      <c r="AJ142" s="59">
        <f>IFERROR(_xlfn.NUMBERVALUE(VLOOKUP($AD142,'Trans Nomenclatura'!$A$1:$Y$200,16,0)),0)</f>
        <v>0</v>
      </c>
      <c r="AK142" s="59">
        <f>IFERROR(_xlfn.NUMBERVALUE(VLOOKUP($AD142,'Trans Nomenclatura'!$A$1:$Y$200,15,0)),0)</f>
        <v>0</v>
      </c>
      <c r="AL142" s="59">
        <f>IFERROR(_xlfn.NUMBERVALUE(VLOOKUP($AD142,'Trans Nomenclatura'!$A$1:$Y$200,20,0)),0)</f>
        <v>0</v>
      </c>
      <c r="AM142" s="400">
        <f>IFERROR(VLOOKUP($B142,'BDGT MW Services MTD'!$A$3:$AF$174,Interprete_Date!$B$8,0),0)</f>
        <v>189.27305721565159</v>
      </c>
      <c r="AN142" s="400">
        <f>IFERROR(VLOOKUP($B142,'Trans Nomenclatura'!$A$4:$W$180,13,0),0)</f>
        <v>92.580000000000013</v>
      </c>
      <c r="AO142" s="400">
        <f>AN142-AM142</f>
        <v>-96.693057215651578</v>
      </c>
      <c r="AP142" s="65">
        <f>IFERROR(AN142/AM142,0)</f>
        <v>0.4891345940194613</v>
      </c>
      <c r="AQ142" s="71"/>
      <c r="AS142" s="70"/>
      <c r="AT142" s="57" t="s">
        <v>64</v>
      </c>
      <c r="AU142" s="399">
        <f>IFERROR(VLOOKUP($B142,'FCST Sales'!$A$3:$AF$180,Interprete_Date!$B$8,0),0)</f>
        <v>19070.208745910171</v>
      </c>
      <c r="AV142" s="400">
        <f>IFERROR(VLOOKUP($B142,'Trans Nomenclatura'!$A$4:$Y$200,3,0),0)</f>
        <v>8025.0099999999993</v>
      </c>
      <c r="AW142" s="400">
        <f>AV142-AU142</f>
        <v>-11045.198745910173</v>
      </c>
      <c r="AX142" s="131" t="e">
        <f>(AU142-AT142)/ABS(AT142)</f>
        <v>#VALUE!</v>
      </c>
      <c r="AY142" s="65">
        <f>IFERROR((BA142/AU142),0)</f>
        <v>0.4208139568331184</v>
      </c>
      <c r="AZ142" s="400">
        <f>IFERROR(VLOOKUP($B142,'Trans Nomenclatura'!$A$4:$Y$200,4,0),0)</f>
        <v>8576.970000000003</v>
      </c>
      <c r="BA142" s="400">
        <f>IFERROR(VLOOKUP($B142,'Trans Nomenclatura'!$A$4:$Y$200,3,0),0)</f>
        <v>8025.0099999999993</v>
      </c>
      <c r="BB142" s="400">
        <f>BA142-AZ142</f>
        <v>-551.96000000000367</v>
      </c>
      <c r="BC142" s="131">
        <f>(BA142-AZ142)/ABS(AZ142)</f>
        <v>-6.4353728647762967E-2</v>
      </c>
      <c r="BD142" s="114">
        <f>IFERROR(BC142,0)</f>
        <v>-6.4353728647762967E-2</v>
      </c>
      <c r="BE142" s="71"/>
      <c r="BG142" s="70"/>
      <c r="BH142" s="57" t="s">
        <v>64</v>
      </c>
      <c r="BI142" s="261">
        <f>IFERROR(VLOOKUP($B142,'Trans Nomenclatura'!$A$4:$Y$200,7,0),0)</f>
        <v>225</v>
      </c>
      <c r="BJ142" s="261">
        <f>IFERROR(VLOOKUP($B142,'Trans Nomenclatura'!$A$4:$Y$200,6,0),0)</f>
        <v>229</v>
      </c>
      <c r="BK142" s="116">
        <f>BJ142-BI142</f>
        <v>4</v>
      </c>
      <c r="BL142" s="131">
        <f>(BJ142-BI142)/ABS(BI142)</f>
        <v>1.7777777777777778E-2</v>
      </c>
      <c r="BM142" s="114">
        <f>IFERROR(BL142,0)</f>
        <v>1.7777777777777778E-2</v>
      </c>
      <c r="BN142" s="71"/>
      <c r="BP142" s="70"/>
      <c r="BQ142" s="57" t="s">
        <v>64</v>
      </c>
      <c r="BR142" s="58">
        <f>IFERROR(VLOOKUP($B142,'Trans Nomenclatura'!$A$4:$Y$200,25,0),0)</f>
        <v>140.94999999999999</v>
      </c>
      <c r="BS142" s="131" t="e">
        <f>(#REF!-BR142)/ABS(BR142)</f>
        <v>#REF!</v>
      </c>
      <c r="BT142" s="114">
        <f t="shared" si="410"/>
        <v>1.7563841041942627E-2</v>
      </c>
      <c r="BU142" s="71"/>
      <c r="BW142" s="155">
        <f t="shared" si="411"/>
        <v>170.86247381443297</v>
      </c>
      <c r="BX142" s="156">
        <f t="shared" si="412"/>
        <v>2.1291247464418486E-2</v>
      </c>
      <c r="BZ142" s="70"/>
      <c r="CA142" s="57" t="s">
        <v>64</v>
      </c>
      <c r="CB142" s="190">
        <f>CE142</f>
        <v>7.5121812730090713</v>
      </c>
      <c r="CC142" s="400">
        <f>IFERROR(VLOOKUP(CA142,'FCST Sales'!$A$3:$AG$180,Interprete_Date!$B$8,0),0)</f>
        <v>19070.208745910171</v>
      </c>
      <c r="CD142" s="400">
        <f>IFERROR(CC142*$CD$3,0)</f>
        <v>133.4914612213712</v>
      </c>
      <c r="CE142" s="190">
        <f>IFERROR(CD142/$CE$3,0)</f>
        <v>7.5121812730090713</v>
      </c>
      <c r="CF142" s="190">
        <f>IFERROR(VLOOKUP($B142,U300_ACT!$B$2:$C$180,2,0),0)</f>
        <v>0</v>
      </c>
      <c r="CG142" s="190">
        <f>IFERROR(CF142-CB142,0)</f>
        <v>-7.5121812730090713</v>
      </c>
      <c r="CH142" s="65">
        <f>IFERROR(CF142/CB142,0)</f>
        <v>0</v>
      </c>
      <c r="CI142" s="71"/>
      <c r="CK142" s="70"/>
      <c r="CL142" s="57" t="s">
        <v>64</v>
      </c>
      <c r="CM142" s="400">
        <f>IFERROR(VLOOKUP($CL142,TRASFDATI_ACT!$B$2:$E$200,2,0),0)</f>
        <v>44.8</v>
      </c>
      <c r="CN142" s="400">
        <f>IFERROR(VLOOKUP($B142,Smartphone_Sales!$B$2:$D$200,2,0),0)</f>
        <v>5967.19</v>
      </c>
      <c r="CO142" s="190">
        <f>IFERROR(VLOOKUP($B142,Smartphone_Sales!$B$2:$D$200,3,0),0)</f>
        <v>10</v>
      </c>
      <c r="CP142" s="278">
        <f>IFERROR(CM142/CN142,0)</f>
        <v>7.5077213897998887E-3</v>
      </c>
      <c r="CQ142" s="65">
        <f>CP142</f>
        <v>7.5077213897998887E-3</v>
      </c>
      <c r="CR142" s="71"/>
      <c r="CT142" s="70"/>
      <c r="CU142" s="57" t="s">
        <v>64</v>
      </c>
      <c r="CV142" s="400">
        <f>IFERROR(VLOOKUP($CU142,iphone_ACT!$B$2:$F$180,2,0),0)</f>
        <v>4217.2</v>
      </c>
      <c r="CW142" s="400">
        <f>IFERROR(VLOOKUP($CU142,iphone_ACT!$B$2:$F$180,3,0),0)</f>
        <v>2481.14</v>
      </c>
      <c r="CX142" s="342">
        <f>IFERROR((CV142-CW142)/ABS(CW142),0)</f>
        <v>0.69970255608309084</v>
      </c>
      <c r="CY142" s="114">
        <f>IFERROR(CX142,0)</f>
        <v>0.69970255608309084</v>
      </c>
      <c r="CZ142" s="190">
        <f>IFERROR(VLOOKUP($CU142,iphone_ACT!$B$2:$F$180,4,0),0)</f>
        <v>5</v>
      </c>
      <c r="DA142" s="190">
        <f>IFERROR(VLOOKUP($CU142,iphone_ACT!$B$2:$F$180,5,0),0)</f>
        <v>3</v>
      </c>
      <c r="DB142" s="342">
        <f>IFERROR((CZ142-DA142)/ABS(DA142),0)</f>
        <v>0.66666666666666663</v>
      </c>
      <c r="DC142" s="114">
        <f>IFERROR(DB142,0)</f>
        <v>0.66666666666666663</v>
      </c>
      <c r="DD142" s="71"/>
    </row>
    <row r="143" spans="1:108" ht="13.15" customHeight="1" outlineLevel="1">
      <c r="A143" s="70"/>
      <c r="B143" s="57" t="s">
        <v>65</v>
      </c>
      <c r="C143" s="59">
        <f>IFERROR(VLOOKUP($B143,'BDGT McAfee'!$AZ$6:$BD$190,4,0),0)</f>
        <v>227.93261400000003</v>
      </c>
      <c r="D143" s="59">
        <f t="shared" si="390"/>
        <v>7.3526649677419362</v>
      </c>
      <c r="E143" s="56">
        <f>IFERROR(VLOOKUP($B143,'Trans Nomenclatura'!$A$4:$W$180,19,0),0)</f>
        <v>4</v>
      </c>
      <c r="F143" s="59">
        <f t="shared" si="391"/>
        <v>-3.3526649677419362</v>
      </c>
      <c r="G143" s="65">
        <f t="shared" si="392"/>
        <v>0.54402043579423864</v>
      </c>
      <c r="H143" s="71"/>
      <c r="K143" s="70"/>
      <c r="L143" s="57" t="s">
        <v>65</v>
      </c>
      <c r="M143" s="400">
        <f>IFERROR(VLOOKUP($B143,'BDGT Polizze MTD'!$A$3:$AG$175,Interprete_Date!$B$8,0),0)</f>
        <v>2000.6717292597018</v>
      </c>
      <c r="N143" s="400"/>
      <c r="O143" s="400">
        <f>IFERROR(VLOOKUP($B143,'Trans Nomenclatura'!$A$4:$W$180,11,0),0)</f>
        <v>1416.479328725773</v>
      </c>
      <c r="P143" s="400">
        <f t="shared" si="425"/>
        <v>-584.19240053392878</v>
      </c>
      <c r="Q143" s="65">
        <f t="shared" si="426"/>
        <v>0.70800187157635575</v>
      </c>
      <c r="R143" s="71"/>
      <c r="T143" s="70"/>
      <c r="U143" s="57" t="s">
        <v>65</v>
      </c>
      <c r="V143" s="59">
        <f>IFERROR(VLOOKUP($B143,'BDGT Office'!$C$3:$F$180,3,0),0)</f>
        <v>31.2</v>
      </c>
      <c r="W143" s="112">
        <f t="shared" si="394"/>
        <v>1.0064516129032257</v>
      </c>
      <c r="X143" s="56">
        <f>IFERROR(VLOOKUP($B143,'Trans Nomenclatura'!$A$4:$W$180,18,0),0)</f>
        <v>2</v>
      </c>
      <c r="Y143" s="59">
        <f t="shared" si="427"/>
        <v>0.99354838709677429</v>
      </c>
      <c r="Z143" s="65">
        <f t="shared" si="428"/>
        <v>1.9871794871794874</v>
      </c>
      <c r="AA143" s="71"/>
      <c r="AC143" s="70"/>
      <c r="AD143" s="57" t="s">
        <v>65</v>
      </c>
      <c r="AE143" s="59">
        <f>($AM143*Kerb_BRIEFING!$Z$5)/17.23</f>
        <v>19.699136640507771</v>
      </c>
      <c r="AF143" s="56">
        <f>IFERROR(VLOOKUP($AD143,'Trans Nomenclatura'!$A$1:$Y$200,17,0),0)</f>
        <v>23</v>
      </c>
      <c r="AG143" s="190">
        <f t="shared" si="429"/>
        <v>3.3008633594922294</v>
      </c>
      <c r="AH143" s="65">
        <f t="shared" si="430"/>
        <v>1.1675638592558717</v>
      </c>
      <c r="AI143" s="59">
        <f>IFERROR(_xlfn.NUMBERVALUE(VLOOKUP($AD143,'Trans Nomenclatura'!$A$1:$Y$200,14,0)),0)</f>
        <v>0</v>
      </c>
      <c r="AJ143" s="59">
        <f>IFERROR(_xlfn.NUMBERVALUE(VLOOKUP($AD143,'Trans Nomenclatura'!$A$1:$Y$200,16,0)),0)</f>
        <v>10</v>
      </c>
      <c r="AK143" s="59">
        <f>IFERROR(_xlfn.NUMBERVALUE(VLOOKUP($AD143,'Trans Nomenclatura'!$A$1:$Y$200,15,0)),0)</f>
        <v>10</v>
      </c>
      <c r="AL143" s="59">
        <f>IFERROR(_xlfn.NUMBERVALUE(VLOOKUP($AD143,'Trans Nomenclatura'!$A$1:$Y$200,20,0)),0)</f>
        <v>1</v>
      </c>
      <c r="AM143" s="400">
        <f>IFERROR(VLOOKUP($B143,'BDGT MW Services MTD'!$A$3:$AF$174,Interprete_Date!$B$8,0),0)</f>
        <v>522.17865279376747</v>
      </c>
      <c r="AN143" s="400">
        <f>IFERROR(VLOOKUP($B143,'Trans Nomenclatura'!$A$4:$W$180,13,0),0)</f>
        <v>641.56000000000029</v>
      </c>
      <c r="AO143" s="400">
        <f t="shared" si="431"/>
        <v>119.38134720623282</v>
      </c>
      <c r="AP143" s="65">
        <f t="shared" si="432"/>
        <v>1.2286216538487682</v>
      </c>
      <c r="AQ143" s="71"/>
      <c r="AS143" s="70"/>
      <c r="AT143" s="57" t="s">
        <v>65</v>
      </c>
      <c r="AU143" s="399">
        <f>IFERROR(VLOOKUP($B143,'FCST Sales'!$A$3:$AF$180,Interprete_Date!$B$8,0),0)</f>
        <v>0</v>
      </c>
      <c r="AV143" s="400">
        <f>IFERROR(VLOOKUP($B143,'Trans Nomenclatura'!$A$4:$Y$200,3,0),0)</f>
        <v>47325.180000000008</v>
      </c>
      <c r="AW143" s="400">
        <f t="shared" si="433"/>
        <v>47325.180000000008</v>
      </c>
      <c r="AX143" s="131" t="e">
        <f t="shared" si="434"/>
        <v>#VALUE!</v>
      </c>
      <c r="AY143" s="65">
        <f t="shared" si="435"/>
        <v>0</v>
      </c>
      <c r="AZ143" s="400">
        <f>IFERROR(VLOOKUP($B143,'Trans Nomenclatura'!$A$4:$Y$200,4,0),0)</f>
        <v>35714.130000000026</v>
      </c>
      <c r="BA143" s="400">
        <f>IFERROR(VLOOKUP($B143,'Trans Nomenclatura'!$A$4:$Y$200,3,0),0)</f>
        <v>47325.180000000008</v>
      </c>
      <c r="BB143" s="400">
        <f t="shared" si="436"/>
        <v>11611.049999999981</v>
      </c>
      <c r="BC143" s="131">
        <f t="shared" si="437"/>
        <v>0.32511081748316345</v>
      </c>
      <c r="BD143" s="114">
        <f t="shared" si="406"/>
        <v>0.32511081748316345</v>
      </c>
      <c r="BE143" s="71"/>
      <c r="BG143" s="70"/>
      <c r="BH143" s="57" t="s">
        <v>65</v>
      </c>
      <c r="BI143" s="261">
        <f>IFERROR(VLOOKUP($B143,'Trans Nomenclatura'!$A$4:$Y$200,7,0),0)</f>
        <v>2192</v>
      </c>
      <c r="BJ143" s="261">
        <f>IFERROR(VLOOKUP($B143,'Trans Nomenclatura'!$A$4:$Y$200,6,0),0)</f>
        <v>1992</v>
      </c>
      <c r="BK143" s="116">
        <f t="shared" si="438"/>
        <v>-200</v>
      </c>
      <c r="BL143" s="131">
        <f t="shared" si="439"/>
        <v>-9.1240875912408759E-2</v>
      </c>
      <c r="BM143" s="114">
        <f t="shared" si="409"/>
        <v>-9.1240875912408759E-2</v>
      </c>
      <c r="BN143" s="71"/>
      <c r="BP143" s="70"/>
      <c r="BQ143" s="57" t="s">
        <v>65</v>
      </c>
      <c r="BR143" s="58">
        <f>IFERROR(VLOOKUP($B143,'Trans Nomenclatura'!$A$4:$Y$200,25,0),0)</f>
        <v>2916.489999999998</v>
      </c>
      <c r="BS143" s="131" t="e">
        <f>(#REF!-BR143)/ABS(BR143)</f>
        <v>#REF!</v>
      </c>
      <c r="BT143" s="114">
        <f t="shared" si="410"/>
        <v>6.1626601314564412E-2</v>
      </c>
      <c r="BU143" s="71"/>
      <c r="BW143" s="155">
        <f t="shared" si="411"/>
        <v>2762.1346910152574</v>
      </c>
      <c r="BX143" s="156">
        <f t="shared" si="412"/>
        <v>5.8365011839685704E-2</v>
      </c>
      <c r="BZ143" s="70"/>
      <c r="CA143" s="57" t="s">
        <v>65</v>
      </c>
      <c r="CB143" s="190">
        <f t="shared" si="440"/>
        <v>0</v>
      </c>
      <c r="CC143" s="400">
        <f>IFERROR(VLOOKUP(CA143,'FCST Sales'!$A$3:$AG$180,Interprete_Date!$B$8,0),0)</f>
        <v>0</v>
      </c>
      <c r="CD143" s="400">
        <f t="shared" si="441"/>
        <v>0</v>
      </c>
      <c r="CE143" s="190">
        <f t="shared" si="442"/>
        <v>0</v>
      </c>
      <c r="CF143" s="190">
        <f>IFERROR(VLOOKUP($B143,U300_ACT!$B$2:$C$180,2,0),0)</f>
        <v>4</v>
      </c>
      <c r="CG143" s="190">
        <f t="shared" si="443"/>
        <v>4</v>
      </c>
      <c r="CH143" s="65">
        <f t="shared" si="444"/>
        <v>0</v>
      </c>
      <c r="CI143" s="71"/>
      <c r="CK143" s="70"/>
      <c r="CL143" s="57" t="s">
        <v>65</v>
      </c>
      <c r="CM143" s="400">
        <f>IFERROR(VLOOKUP($CL143,TRASFDATI_ACT!$B$2:$E$200,2,0),0)</f>
        <v>57.77</v>
      </c>
      <c r="CN143" s="400">
        <f>IFERROR(VLOOKUP($B143,Smartphone_Sales!$B$2:$D$200,2,0),0)</f>
        <v>13794.88</v>
      </c>
      <c r="CO143" s="190">
        <f>IFERROR(VLOOKUP($B143,Smartphone_Sales!$B$2:$D$200,3,0),0)</f>
        <v>47</v>
      </c>
      <c r="CP143" s="278">
        <f t="shared" si="445"/>
        <v>4.1877856132130188E-3</v>
      </c>
      <c r="CQ143" s="65">
        <f t="shared" si="415"/>
        <v>4.1877856132130188E-3</v>
      </c>
      <c r="CR143" s="71"/>
      <c r="CT143" s="70"/>
      <c r="CU143" s="57" t="s">
        <v>65</v>
      </c>
      <c r="CV143" s="400">
        <f>IFERROR(VLOOKUP($CU143,iphone_ACT!$B$2:$F$180,2,0),0)</f>
        <v>4897.1099999999997</v>
      </c>
      <c r="CW143" s="400">
        <f>IFERROR(VLOOKUP($CU143,iphone_ACT!$B$2:$F$180,3,0),0)</f>
        <v>6844.25</v>
      </c>
      <c r="CX143" s="342">
        <f t="shared" si="446"/>
        <v>-0.28449282244219604</v>
      </c>
      <c r="CY143" s="114">
        <f t="shared" si="447"/>
        <v>-0.28449282244219604</v>
      </c>
      <c r="CZ143" s="190">
        <f>IFERROR(VLOOKUP($CU143,iphone_ACT!$B$2:$F$180,4,0),0)</f>
        <v>6</v>
      </c>
      <c r="DA143" s="190">
        <f>IFERROR(VLOOKUP($CU143,iphone_ACT!$B$2:$F$180,5,0),0)</f>
        <v>10</v>
      </c>
      <c r="DB143" s="342">
        <f t="shared" si="448"/>
        <v>-0.4</v>
      </c>
      <c r="DC143" s="114">
        <f t="shared" si="449"/>
        <v>-0.4</v>
      </c>
      <c r="DD143" s="71"/>
    </row>
    <row r="144" spans="1:108" ht="13.15" customHeight="1" outlineLevel="1">
      <c r="A144" s="70"/>
      <c r="B144" s="57" t="s">
        <v>76</v>
      </c>
      <c r="C144" s="59">
        <f>IFERROR(VLOOKUP($B144,'BDGT McAfee'!$AZ$6:$BD$190,4,0),0)</f>
        <v>112.700952</v>
      </c>
      <c r="D144" s="59">
        <f t="shared" si="390"/>
        <v>3.6355145806451614</v>
      </c>
      <c r="E144" s="56">
        <f>IFERROR(VLOOKUP($B144,'Trans Nomenclatura'!$A$4:$W$180,19,0),0)</f>
        <v>0</v>
      </c>
      <c r="F144" s="59">
        <f t="shared" si="391"/>
        <v>-3.6355145806451614</v>
      </c>
      <c r="G144" s="65">
        <f t="shared" si="392"/>
        <v>0</v>
      </c>
      <c r="H144" s="71"/>
      <c r="K144" s="70"/>
      <c r="L144" s="57" t="s">
        <v>76</v>
      </c>
      <c r="M144" s="400">
        <f>IFERROR(VLOOKUP($B144,'BDGT Polizze MTD'!$A$3:$AG$175,Interprete_Date!$B$8,0),0)</f>
        <v>835.91631561300483</v>
      </c>
      <c r="N144" s="400"/>
      <c r="O144" s="400">
        <f>IFERROR(VLOOKUP($B144,'Trans Nomenclatura'!$A$4:$W$180,11,0),0)</f>
        <v>359.36180618556699</v>
      </c>
      <c r="P144" s="400">
        <f t="shared" si="425"/>
        <v>-476.55450942743784</v>
      </c>
      <c r="Q144" s="65">
        <f t="shared" si="426"/>
        <v>0.42990165339940184</v>
      </c>
      <c r="R144" s="71"/>
      <c r="T144" s="70"/>
      <c r="U144" s="57" t="s">
        <v>76</v>
      </c>
      <c r="V144" s="59">
        <f>IFERROR(VLOOKUP($B144,'BDGT Office'!$C$3:$F$180,3,0),0)</f>
        <v>4.8</v>
      </c>
      <c r="W144" s="112">
        <f t="shared" si="394"/>
        <v>0.15483870967741936</v>
      </c>
      <c r="X144" s="56">
        <f>IFERROR(VLOOKUP($B144,'Trans Nomenclatura'!$A$4:$W$180,18,0),0)</f>
        <v>0</v>
      </c>
      <c r="Y144" s="59">
        <f t="shared" si="427"/>
        <v>-0.15483870967741936</v>
      </c>
      <c r="Z144" s="65">
        <f t="shared" si="428"/>
        <v>0</v>
      </c>
      <c r="AA144" s="71"/>
      <c r="AC144" s="70"/>
      <c r="AD144" s="57" t="s">
        <v>76</v>
      </c>
      <c r="AE144" s="59">
        <f>($AM144*Kerb_BRIEFING!$Z$5)/17.23</f>
        <v>7.2603190685889016</v>
      </c>
      <c r="AF144" s="56">
        <f>IFERROR(VLOOKUP($AD144,'Trans Nomenclatura'!$A$1:$Y$200,17,0),0)</f>
        <v>2</v>
      </c>
      <c r="AG144" s="190">
        <f t="shared" si="429"/>
        <v>-5.2603190685889016</v>
      </c>
      <c r="AH144" s="65">
        <f t="shared" si="430"/>
        <v>0.2754699870771265</v>
      </c>
      <c r="AI144" s="59">
        <f>IFERROR(_xlfn.NUMBERVALUE(VLOOKUP($AD144,'Trans Nomenclatura'!$A$1:$Y$200,14,0)),0)</f>
        <v>0</v>
      </c>
      <c r="AJ144" s="59">
        <f>IFERROR(_xlfn.NUMBERVALUE(VLOOKUP($AD144,'Trans Nomenclatura'!$A$1:$Y$200,16,0)),0)</f>
        <v>0</v>
      </c>
      <c r="AK144" s="59">
        <f>IFERROR(_xlfn.NUMBERVALUE(VLOOKUP($AD144,'Trans Nomenclatura'!$A$1:$Y$200,15,0)),0)</f>
        <v>0</v>
      </c>
      <c r="AL144" s="59">
        <f>IFERROR(_xlfn.NUMBERVALUE(VLOOKUP($AD144,'Trans Nomenclatura'!$A$1:$Y$200,20,0)),0)</f>
        <v>0</v>
      </c>
      <c r="AM144" s="400">
        <f>IFERROR(VLOOKUP($B144,'BDGT MW Services MTD'!$A$3:$AF$174,Interprete_Date!$B$8,0),0)</f>
        <v>192.45430392582583</v>
      </c>
      <c r="AN144" s="400">
        <f>IFERROR(VLOOKUP($B144,'Trans Nomenclatura'!$A$4:$W$180,13,0),0)</f>
        <v>25.66</v>
      </c>
      <c r="AO144" s="400">
        <f t="shared" si="431"/>
        <v>-166.79430392582583</v>
      </c>
      <c r="AP144" s="65">
        <f t="shared" si="432"/>
        <v>0.13333035155134629</v>
      </c>
      <c r="AQ144" s="71"/>
      <c r="AS144" s="70"/>
      <c r="AT144" s="57" t="s">
        <v>76</v>
      </c>
      <c r="AU144" s="399">
        <f>IFERROR(VLOOKUP($B144,'FCST Sales'!$A$3:$AF$180,Interprete_Date!$B$8,0),0)</f>
        <v>23830.036989156361</v>
      </c>
      <c r="AV144" s="400">
        <f>IFERROR(VLOOKUP($B144,'Trans Nomenclatura'!$A$4:$Y$200,3,0),0)</f>
        <v>9011.15</v>
      </c>
      <c r="AW144" s="400">
        <f t="shared" si="433"/>
        <v>-14818.886989156361</v>
      </c>
      <c r="AX144" s="131" t="e">
        <f t="shared" si="434"/>
        <v>#VALUE!</v>
      </c>
      <c r="AY144" s="65">
        <f t="shared" si="435"/>
        <v>0.37814250998017507</v>
      </c>
      <c r="AZ144" s="400">
        <f>IFERROR(VLOOKUP($B144,'Trans Nomenclatura'!$A$4:$Y$200,4,0),0)</f>
        <v>12719.42</v>
      </c>
      <c r="BA144" s="400">
        <f>IFERROR(VLOOKUP($B144,'Trans Nomenclatura'!$A$4:$Y$200,3,0),0)</f>
        <v>9011.15</v>
      </c>
      <c r="BB144" s="400">
        <f t="shared" si="436"/>
        <v>-3708.2700000000004</v>
      </c>
      <c r="BC144" s="131">
        <f t="shared" si="437"/>
        <v>-0.2915439540482192</v>
      </c>
      <c r="BD144" s="114">
        <f t="shared" si="406"/>
        <v>-0.2915439540482192</v>
      </c>
      <c r="BE144" s="71"/>
      <c r="BG144" s="70"/>
      <c r="BH144" s="57" t="s">
        <v>76</v>
      </c>
      <c r="BI144" s="261">
        <f>IFERROR(VLOOKUP($B144,'Trans Nomenclatura'!$A$4:$Y$200,7,0),0)</f>
        <v>941</v>
      </c>
      <c r="BJ144" s="261">
        <f>IFERROR(VLOOKUP($B144,'Trans Nomenclatura'!$A$4:$Y$200,6,0),0)</f>
        <v>835</v>
      </c>
      <c r="BK144" s="116">
        <f t="shared" si="438"/>
        <v>-106</v>
      </c>
      <c r="BL144" s="131">
        <f t="shared" si="439"/>
        <v>-0.1126461211477152</v>
      </c>
      <c r="BM144" s="114">
        <f t="shared" si="409"/>
        <v>-0.1126461211477152</v>
      </c>
      <c r="BN144" s="71"/>
      <c r="BP144" s="70"/>
      <c r="BQ144" s="57" t="s">
        <v>76</v>
      </c>
      <c r="BR144" s="58">
        <f>IFERROR(VLOOKUP($B144,'Trans Nomenclatura'!$A$4:$Y$200,25,0),0)</f>
        <v>321.55</v>
      </c>
      <c r="BS144" s="131" t="e">
        <f>(#REF!-BR144)/ABS(BR144)</f>
        <v>#REF!</v>
      </c>
      <c r="BT144" s="114">
        <f t="shared" si="410"/>
        <v>3.5683569799637119E-2</v>
      </c>
      <c r="BU144" s="71"/>
      <c r="BW144" s="155">
        <f t="shared" si="411"/>
        <v>700.75552206185557</v>
      </c>
      <c r="BX144" s="156">
        <f t="shared" si="412"/>
        <v>7.7765382005832287E-2</v>
      </c>
      <c r="BZ144" s="70"/>
      <c r="CA144" s="57" t="s">
        <v>76</v>
      </c>
      <c r="CB144" s="190">
        <f t="shared" si="440"/>
        <v>9.3871839574617084</v>
      </c>
      <c r="CC144" s="400">
        <f>IFERROR(VLOOKUP(CA144,'FCST Sales'!$A$3:$AG$180,Interprete_Date!$B$8,0),0)</f>
        <v>23830.036989156361</v>
      </c>
      <c r="CD144" s="400">
        <f t="shared" si="441"/>
        <v>166.81025892409454</v>
      </c>
      <c r="CE144" s="190">
        <f t="shared" si="442"/>
        <v>9.3871839574617084</v>
      </c>
      <c r="CF144" s="190">
        <f>IFERROR(VLOOKUP($B144,U300_ACT!$B$2:$C$180,2,0),0)</f>
        <v>3</v>
      </c>
      <c r="CG144" s="190">
        <f t="shared" si="443"/>
        <v>-6.3871839574617084</v>
      </c>
      <c r="CH144" s="65">
        <f t="shared" si="444"/>
        <v>0.31958466070278219</v>
      </c>
      <c r="CI144" s="71"/>
      <c r="CK144" s="70"/>
      <c r="CL144" s="57" t="s">
        <v>76</v>
      </c>
      <c r="CM144" s="400">
        <f>IFERROR(VLOOKUP($CL144,TRASFDATI_ACT!$B$2:$E$200,2,0),0)</f>
        <v>32.78</v>
      </c>
      <c r="CN144" s="400">
        <f>IFERROR(VLOOKUP($B144,Smartphone_Sales!$B$2:$D$200,2,0),0)</f>
        <v>7240.09</v>
      </c>
      <c r="CO144" s="190">
        <f>IFERROR(VLOOKUP($B144,Smartphone_Sales!$B$2:$D$200,3,0),0)</f>
        <v>18</v>
      </c>
      <c r="CP144" s="278">
        <f t="shared" si="445"/>
        <v>4.5275680274692717E-3</v>
      </c>
      <c r="CQ144" s="65">
        <f t="shared" si="415"/>
        <v>4.5275680274692717E-3</v>
      </c>
      <c r="CR144" s="71"/>
      <c r="CT144" s="70"/>
      <c r="CU144" s="57" t="s">
        <v>76</v>
      </c>
      <c r="CV144" s="400">
        <f>IFERROR(VLOOKUP($CU144,iphone_ACT!$B$2:$F$180,2,0),0)</f>
        <v>5879.49</v>
      </c>
      <c r="CW144" s="400">
        <f>IFERROR(VLOOKUP($CU144,iphone_ACT!$B$2:$F$180,3,0),0)</f>
        <v>4797.53</v>
      </c>
      <c r="CX144" s="342">
        <f t="shared" si="446"/>
        <v>0.22552438442281758</v>
      </c>
      <c r="CY144" s="114">
        <f t="shared" si="447"/>
        <v>0.22552438442281758</v>
      </c>
      <c r="CZ144" s="190">
        <f>IFERROR(VLOOKUP($CU144,iphone_ACT!$B$2:$F$180,4,0),0)</f>
        <v>7</v>
      </c>
      <c r="DA144" s="190">
        <f>IFERROR(VLOOKUP($CU144,iphone_ACT!$B$2:$F$180,5,0),0)</f>
        <v>7</v>
      </c>
      <c r="DB144" s="342">
        <f t="shared" si="448"/>
        <v>0</v>
      </c>
      <c r="DC144" s="114">
        <f t="shared" si="449"/>
        <v>0</v>
      </c>
      <c r="DD144" s="71"/>
    </row>
    <row r="145" spans="1:108" ht="13.15" customHeight="1" outlineLevel="1">
      <c r="A145" s="70"/>
      <c r="B145" s="57" t="s">
        <v>85</v>
      </c>
      <c r="C145" s="59">
        <f>IFERROR(VLOOKUP($B145,'BDGT McAfee'!$AZ$6:$BD$190,4,0),0)</f>
        <v>248.85314999999997</v>
      </c>
      <c r="D145" s="59">
        <f t="shared" si="390"/>
        <v>8.0275209677419337</v>
      </c>
      <c r="E145" s="56">
        <f>IFERROR(VLOOKUP($B145,'Trans Nomenclatura'!$A$4:$W$180,19,0),0)</f>
        <v>1</v>
      </c>
      <c r="F145" s="59">
        <f t="shared" si="391"/>
        <v>-7.0275209677419337</v>
      </c>
      <c r="G145" s="65">
        <f t="shared" si="392"/>
        <v>0.12457145911152825</v>
      </c>
      <c r="H145" s="71"/>
      <c r="K145" s="70"/>
      <c r="L145" s="57" t="s">
        <v>85</v>
      </c>
      <c r="M145" s="400">
        <f>IFERROR(VLOOKUP($B145,'BDGT Polizze MTD'!$A$3:$AG$175,Interprete_Date!$B$8,0),0)</f>
        <v>1825.0639861552088</v>
      </c>
      <c r="N145" s="400"/>
      <c r="O145" s="400">
        <f>IFERROR(VLOOKUP($B145,'Trans Nomenclatura'!$A$4:$W$180,11,0),0)</f>
        <v>1495.4063124543579</v>
      </c>
      <c r="P145" s="400">
        <f t="shared" si="425"/>
        <v>-329.65767370085086</v>
      </c>
      <c r="Q145" s="65">
        <f t="shared" si="426"/>
        <v>0.8193719912279197</v>
      </c>
      <c r="R145" s="71"/>
      <c r="T145" s="70"/>
      <c r="U145" s="57" t="s">
        <v>85</v>
      </c>
      <c r="V145" s="59">
        <f>IFERROR(VLOOKUP($B145,'BDGT Office'!$C$3:$F$180,3,0),0)</f>
        <v>26.4</v>
      </c>
      <c r="W145" s="112">
        <f t="shared" si="394"/>
        <v>0.85161290322580641</v>
      </c>
      <c r="X145" s="56">
        <f>IFERROR(VLOOKUP($B145,'Trans Nomenclatura'!$A$4:$W$180,18,0),0)</f>
        <v>0</v>
      </c>
      <c r="Y145" s="59">
        <f t="shared" si="427"/>
        <v>-0.85161290322580641</v>
      </c>
      <c r="Z145" s="65">
        <f t="shared" si="428"/>
        <v>0</v>
      </c>
      <c r="AA145" s="71"/>
      <c r="AC145" s="70"/>
      <c r="AD145" s="57" t="s">
        <v>85</v>
      </c>
      <c r="AE145" s="59">
        <f>($AM145*Kerb_BRIEFING!$Z$5)/17.23</f>
        <v>18.879311839474198</v>
      </c>
      <c r="AF145" s="56">
        <f>IFERROR(VLOOKUP($AD145,'Trans Nomenclatura'!$A$1:$Y$200,17,0),0)</f>
        <v>18</v>
      </c>
      <c r="AG145" s="190">
        <f t="shared" si="429"/>
        <v>-0.87931183947419811</v>
      </c>
      <c r="AH145" s="65">
        <f t="shared" si="430"/>
        <v>0.95342458205305602</v>
      </c>
      <c r="AI145" s="59">
        <f>IFERROR(_xlfn.NUMBERVALUE(VLOOKUP($AD145,'Trans Nomenclatura'!$A$1:$Y$200,14,0)),0)</f>
        <v>0</v>
      </c>
      <c r="AJ145" s="59">
        <f>IFERROR(_xlfn.NUMBERVALUE(VLOOKUP($AD145,'Trans Nomenclatura'!$A$1:$Y$200,16,0)),0)</f>
        <v>1</v>
      </c>
      <c r="AK145" s="59">
        <f>IFERROR(_xlfn.NUMBERVALUE(VLOOKUP($AD145,'Trans Nomenclatura'!$A$1:$Y$200,15,0)),0)</f>
        <v>2</v>
      </c>
      <c r="AL145" s="59">
        <f>IFERROR(_xlfn.NUMBERVALUE(VLOOKUP($AD145,'Trans Nomenclatura'!$A$1:$Y$200,20,0)),0)</f>
        <v>3</v>
      </c>
      <c r="AM145" s="400">
        <f>IFERROR(VLOOKUP($B145,'BDGT MW Services MTD'!$A$3:$AF$174,Interprete_Date!$B$8,0),0)</f>
        <v>500.44698922175451</v>
      </c>
      <c r="AN145" s="400">
        <f>IFERROR(VLOOKUP($B145,'Trans Nomenclatura'!$A$4:$W$180,13,0),0)</f>
        <v>475.09</v>
      </c>
      <c r="AO145" s="400">
        <f t="shared" si="431"/>
        <v>-25.356989221754532</v>
      </c>
      <c r="AP145" s="65">
        <f t="shared" si="432"/>
        <v>0.94933131826572237</v>
      </c>
      <c r="AQ145" s="71"/>
      <c r="AS145" s="70"/>
      <c r="AT145" s="57" t="s">
        <v>85</v>
      </c>
      <c r="AU145" s="399">
        <f>IFERROR(VLOOKUP($B145,'FCST Sales'!$A$3:$AF$180,Interprete_Date!$B$8,0),0)</f>
        <v>52358.691724020035</v>
      </c>
      <c r="AV145" s="400">
        <f>IFERROR(VLOOKUP($B145,'Trans Nomenclatura'!$A$4:$Y$200,3,0),0)</f>
        <v>44017.12999999999</v>
      </c>
      <c r="AW145" s="400">
        <f t="shared" si="433"/>
        <v>-8341.5617240200445</v>
      </c>
      <c r="AX145" s="131" t="e">
        <f t="shared" si="434"/>
        <v>#VALUE!</v>
      </c>
      <c r="AY145" s="65">
        <f t="shared" si="435"/>
        <v>0.84068429807245781</v>
      </c>
      <c r="AZ145" s="400">
        <f>IFERROR(VLOOKUP($B145,'Trans Nomenclatura'!$A$4:$Y$200,4,0),0)</f>
        <v>44514.619999999937</v>
      </c>
      <c r="BA145" s="400">
        <f>IFERROR(VLOOKUP($B145,'Trans Nomenclatura'!$A$4:$Y$200,3,0),0)</f>
        <v>44017.12999999999</v>
      </c>
      <c r="BB145" s="400">
        <f t="shared" si="436"/>
        <v>-497.48999999994703</v>
      </c>
      <c r="BC145" s="131">
        <f t="shared" si="437"/>
        <v>-1.1175878846094783E-2</v>
      </c>
      <c r="BD145" s="114">
        <f t="shared" si="406"/>
        <v>-1.1175878846094783E-2</v>
      </c>
      <c r="BE145" s="71"/>
      <c r="BG145" s="70"/>
      <c r="BH145" s="57" t="s">
        <v>85</v>
      </c>
      <c r="BI145" s="261">
        <f>IFERROR(VLOOKUP($B145,'Trans Nomenclatura'!$A$4:$Y$200,7,0),0)</f>
        <v>0</v>
      </c>
      <c r="BJ145" s="261">
        <f>IFERROR(VLOOKUP($B145,'Trans Nomenclatura'!$A$4:$Y$200,6,0),0)</f>
        <v>1720</v>
      </c>
      <c r="BK145" s="116">
        <f t="shared" si="438"/>
        <v>1720</v>
      </c>
      <c r="BL145" s="131" t="e">
        <f t="shared" si="439"/>
        <v>#DIV/0!</v>
      </c>
      <c r="BM145" s="114">
        <f t="shared" si="409"/>
        <v>0</v>
      </c>
      <c r="BN145" s="71"/>
      <c r="BP145" s="70"/>
      <c r="BQ145" s="57" t="s">
        <v>85</v>
      </c>
      <c r="BR145" s="58">
        <f>IFERROR(VLOOKUP($B145,'Trans Nomenclatura'!$A$4:$Y$200,25,0),0)</f>
        <v>2117.2999999999988</v>
      </c>
      <c r="BS145" s="131" t="e">
        <f>(#REF!-BR145)/ABS(BR145)</f>
        <v>#REF!</v>
      </c>
      <c r="BT145" s="114">
        <f t="shared" si="410"/>
        <v>4.8101727668296394E-2</v>
      </c>
      <c r="BU145" s="71"/>
      <c r="BW145" s="155">
        <f t="shared" si="411"/>
        <v>2916.0423092859978</v>
      </c>
      <c r="BX145" s="156">
        <f t="shared" si="412"/>
        <v>6.6247897336468742E-2</v>
      </c>
      <c r="BZ145" s="70"/>
      <c r="CA145" s="57" t="s">
        <v>85</v>
      </c>
      <c r="CB145" s="190">
        <f t="shared" si="440"/>
        <v>20.625258416890279</v>
      </c>
      <c r="CC145" s="400">
        <f>IFERROR(VLOOKUP(CA145,'FCST Sales'!$A$3:$AG$180,Interprete_Date!$B$8,0),0)</f>
        <v>52358.691724020035</v>
      </c>
      <c r="CD145" s="400">
        <f t="shared" si="441"/>
        <v>366.51084206814028</v>
      </c>
      <c r="CE145" s="190">
        <f t="shared" si="442"/>
        <v>20.625258416890279</v>
      </c>
      <c r="CF145" s="190">
        <f>IFERROR(VLOOKUP($B145,U300_ACT!$B$2:$C$180,2,0),0)</f>
        <v>4</v>
      </c>
      <c r="CG145" s="190">
        <f t="shared" si="443"/>
        <v>-16.625258416890279</v>
      </c>
      <c r="CH145" s="65">
        <f t="shared" si="444"/>
        <v>0.19393696404425897</v>
      </c>
      <c r="CI145" s="71"/>
      <c r="CK145" s="70"/>
      <c r="CL145" s="57" t="s">
        <v>85</v>
      </c>
      <c r="CM145" s="400">
        <f>IFERROR(VLOOKUP($CL145,TRASFDATI_ACT!$B$2:$E$200,2,0),0)</f>
        <v>22.4</v>
      </c>
      <c r="CN145" s="400">
        <f>IFERROR(VLOOKUP($B145,Smartphone_Sales!$B$2:$D$200,2,0),0)</f>
        <v>12607.61</v>
      </c>
      <c r="CO145" s="190">
        <f>IFERROR(VLOOKUP($B145,Smartphone_Sales!$B$2:$D$200,3,0),0)</f>
        <v>42</v>
      </c>
      <c r="CP145" s="278">
        <f t="shared" si="445"/>
        <v>1.7767047045395595E-3</v>
      </c>
      <c r="CQ145" s="65">
        <f t="shared" si="415"/>
        <v>1.7767047045395595E-3</v>
      </c>
      <c r="CR145" s="71"/>
      <c r="CT145" s="70"/>
      <c r="CU145" s="57" t="s">
        <v>85</v>
      </c>
      <c r="CV145" s="400">
        <f>IFERROR(VLOOKUP($CU145,iphone_ACT!$B$2:$F$180,2,0),0)</f>
        <v>4267.1899999999996</v>
      </c>
      <c r="CW145" s="400">
        <f>IFERROR(VLOOKUP($CU145,iphone_ACT!$B$2:$F$180,3,0),0)</f>
        <v>5592.62</v>
      </c>
      <c r="CX145" s="342">
        <f t="shared" si="446"/>
        <v>-0.23699625577993863</v>
      </c>
      <c r="CY145" s="114">
        <f t="shared" si="447"/>
        <v>-0.23699625577993863</v>
      </c>
      <c r="CZ145" s="190">
        <f>IFERROR(VLOOKUP($CU145,iphone_ACT!$B$2:$F$180,4,0),0)</f>
        <v>5</v>
      </c>
      <c r="DA145" s="190">
        <f>IFERROR(VLOOKUP($CU145,iphone_ACT!$B$2:$F$180,5,0),0)</f>
        <v>7</v>
      </c>
      <c r="DB145" s="342">
        <f t="shared" si="448"/>
        <v>-0.2857142857142857</v>
      </c>
      <c r="DC145" s="114">
        <f t="shared" si="449"/>
        <v>-0.2857142857142857</v>
      </c>
      <c r="DD145" s="71"/>
    </row>
    <row r="146" spans="1:108" ht="13.15" customHeight="1" outlineLevel="1">
      <c r="A146" s="70"/>
      <c r="B146" s="57" t="s">
        <v>104</v>
      </c>
      <c r="C146" s="59">
        <f>IFERROR(VLOOKUP($B146,'BDGT McAfee'!$AZ$6:$BD$190,4,0),0)</f>
        <v>200.60094599999996</v>
      </c>
      <c r="D146" s="59">
        <f t="shared" si="390"/>
        <v>6.4709982580645153</v>
      </c>
      <c r="E146" s="56">
        <f>IFERROR(VLOOKUP($B146,'Trans Nomenclatura'!$A$4:$W$180,19,0),0)</f>
        <v>3</v>
      </c>
      <c r="F146" s="59">
        <f t="shared" si="391"/>
        <v>-3.4709982580645153</v>
      </c>
      <c r="G146" s="65">
        <f t="shared" si="392"/>
        <v>0.46360698618041418</v>
      </c>
      <c r="H146" s="71"/>
      <c r="K146" s="70"/>
      <c r="L146" s="57" t="s">
        <v>104</v>
      </c>
      <c r="M146" s="400">
        <f>IFERROR(VLOOKUP($B146,'BDGT Polizze MTD'!$A$3:$AG$175,Interprete_Date!$B$8,0),0)</f>
        <v>1387.6599253953664</v>
      </c>
      <c r="N146" s="400"/>
      <c r="O146" s="400">
        <f>IFERROR(VLOOKUP($B146,'Trans Nomenclatura'!$A$4:$W$180,11,0),0)</f>
        <v>765.08374432989706</v>
      </c>
      <c r="P146" s="400">
        <f t="shared" si="425"/>
        <v>-622.57618106546931</v>
      </c>
      <c r="Q146" s="65">
        <f t="shared" si="426"/>
        <v>0.55134815838391571</v>
      </c>
      <c r="R146" s="71"/>
      <c r="T146" s="70"/>
      <c r="U146" s="57" t="s">
        <v>104</v>
      </c>
      <c r="V146" s="59">
        <f>IFERROR(VLOOKUP($B146,'BDGT Office'!$C$3:$F$180,3,0),0)</f>
        <v>21.6</v>
      </c>
      <c r="W146" s="112">
        <f t="shared" si="394"/>
        <v>0.6967741935483871</v>
      </c>
      <c r="X146" s="56">
        <f>IFERROR(VLOOKUP($B146,'Trans Nomenclatura'!$A$4:$W$180,18,0),0)</f>
        <v>0</v>
      </c>
      <c r="Y146" s="59">
        <f t="shared" si="427"/>
        <v>-0.6967741935483871</v>
      </c>
      <c r="Z146" s="65">
        <f t="shared" si="428"/>
        <v>0</v>
      </c>
      <c r="AA146" s="71"/>
      <c r="AC146" s="70"/>
      <c r="AD146" s="57" t="s">
        <v>104</v>
      </c>
      <c r="AE146" s="59">
        <f>($AM146*Kerb_BRIEFING!$Z$5)/17.23</f>
        <v>11.789463915182564</v>
      </c>
      <c r="AF146" s="56">
        <f>IFERROR(VLOOKUP($AD146,'Trans Nomenclatura'!$A$1:$Y$200,17,0),0)</f>
        <v>13</v>
      </c>
      <c r="AG146" s="190">
        <f t="shared" si="429"/>
        <v>1.210536084817436</v>
      </c>
      <c r="AH146" s="65">
        <f t="shared" si="430"/>
        <v>1.1026794851340525</v>
      </c>
      <c r="AI146" s="59">
        <f>IFERROR(_xlfn.NUMBERVALUE(VLOOKUP($AD146,'Trans Nomenclatura'!$A$1:$Y$200,14,0)),0)</f>
        <v>1</v>
      </c>
      <c r="AJ146" s="59">
        <f>IFERROR(_xlfn.NUMBERVALUE(VLOOKUP($AD146,'Trans Nomenclatura'!$A$1:$Y$200,16,0)),0)</f>
        <v>0</v>
      </c>
      <c r="AK146" s="59">
        <f>IFERROR(_xlfn.NUMBERVALUE(VLOOKUP($AD146,'Trans Nomenclatura'!$A$1:$Y$200,15,0)),0)</f>
        <v>0</v>
      </c>
      <c r="AL146" s="59">
        <f>IFERROR(_xlfn.NUMBERVALUE(VLOOKUP($AD146,'Trans Nomenclatura'!$A$1:$Y$200,20,0)),0)</f>
        <v>0</v>
      </c>
      <c r="AM146" s="400">
        <f>IFERROR(VLOOKUP($B146,'BDGT MW Services MTD'!$A$3:$AF$174,Interprete_Date!$B$8,0),0)</f>
        <v>312.51148193630087</v>
      </c>
      <c r="AN146" s="400">
        <f>IFERROR(VLOOKUP($B146,'Trans Nomenclatura'!$A$4:$W$180,13,0),0)</f>
        <v>253.12</v>
      </c>
      <c r="AO146" s="400">
        <f t="shared" si="431"/>
        <v>-59.391481936300863</v>
      </c>
      <c r="AP146" s="65">
        <f t="shared" si="432"/>
        <v>0.8099542405024126</v>
      </c>
      <c r="AQ146" s="71"/>
      <c r="AS146" s="70"/>
      <c r="AT146" s="57" t="s">
        <v>104</v>
      </c>
      <c r="AU146" s="399">
        <f>IFERROR(VLOOKUP($B146,'FCST Sales'!$A$3:$AF$180,Interprete_Date!$B$8,0),0)</f>
        <v>39140.73948482507</v>
      </c>
      <c r="AV146" s="400">
        <f>IFERROR(VLOOKUP($B146,'Trans Nomenclatura'!$A$4:$Y$200,3,0),0)</f>
        <v>25911.88</v>
      </c>
      <c r="AW146" s="400">
        <f t="shared" si="433"/>
        <v>-13228.859484825069</v>
      </c>
      <c r="AX146" s="131" t="e">
        <f t="shared" si="434"/>
        <v>#VALUE!</v>
      </c>
      <c r="AY146" s="65">
        <f t="shared" si="435"/>
        <v>0.66201815144668075</v>
      </c>
      <c r="AZ146" s="400">
        <f>IFERROR(VLOOKUP($B146,'Trans Nomenclatura'!$A$4:$Y$200,4,0),0)</f>
        <v>23930.669999999951</v>
      </c>
      <c r="BA146" s="400">
        <f>IFERROR(VLOOKUP($B146,'Trans Nomenclatura'!$A$4:$Y$200,3,0),0)</f>
        <v>25911.88</v>
      </c>
      <c r="BB146" s="400">
        <f t="shared" si="436"/>
        <v>1981.2100000000501</v>
      </c>
      <c r="BC146" s="131">
        <f t="shared" si="437"/>
        <v>8.2789575051599229E-2</v>
      </c>
      <c r="BD146" s="114">
        <f t="shared" si="406"/>
        <v>8.2789575051599229E-2</v>
      </c>
      <c r="BE146" s="71"/>
      <c r="BG146" s="70"/>
      <c r="BH146" s="57" t="s">
        <v>104</v>
      </c>
      <c r="BI146" s="261">
        <f>IFERROR(VLOOKUP($B146,'Trans Nomenclatura'!$A$4:$Y$200,7,0),0)</f>
        <v>1058</v>
      </c>
      <c r="BJ146" s="261">
        <f>IFERROR(VLOOKUP($B146,'Trans Nomenclatura'!$A$4:$Y$200,6,0),0)</f>
        <v>1031</v>
      </c>
      <c r="BK146" s="116">
        <f t="shared" si="438"/>
        <v>-27</v>
      </c>
      <c r="BL146" s="131">
        <f t="shared" si="439"/>
        <v>-2.5519848771266541E-2</v>
      </c>
      <c r="BM146" s="114">
        <f t="shared" si="409"/>
        <v>-2.5519848771266541E-2</v>
      </c>
      <c r="BN146" s="71"/>
      <c r="BP146" s="70"/>
      <c r="BQ146" s="57" t="s">
        <v>104</v>
      </c>
      <c r="BR146" s="58">
        <f>IFERROR(VLOOKUP($B146,'Trans Nomenclatura'!$A$4:$Y$200,25,0),0)</f>
        <v>910.85000000000025</v>
      </c>
      <c r="BS146" s="131" t="e">
        <f>(#REF!-BR146)/ABS(BR146)</f>
        <v>#REF!</v>
      </c>
      <c r="BT146" s="114">
        <f t="shared" si="410"/>
        <v>3.5151829971426241E-2</v>
      </c>
      <c r="BU146" s="71"/>
      <c r="BW146" s="155">
        <f t="shared" si="411"/>
        <v>1491.9133014432991</v>
      </c>
      <c r="BX146" s="156">
        <f t="shared" si="412"/>
        <v>5.7576420601025441E-2</v>
      </c>
      <c r="BZ146" s="70"/>
      <c r="CA146" s="57" t="s">
        <v>104</v>
      </c>
      <c r="CB146" s="190">
        <f t="shared" si="440"/>
        <v>15.418411727280557</v>
      </c>
      <c r="CC146" s="400">
        <f>IFERROR(VLOOKUP(CA146,'FCST Sales'!$A$3:$AG$180,Interprete_Date!$B$8,0),0)</f>
        <v>39140.73948482507</v>
      </c>
      <c r="CD146" s="400">
        <f t="shared" si="441"/>
        <v>273.98517639377548</v>
      </c>
      <c r="CE146" s="190">
        <f t="shared" si="442"/>
        <v>15.418411727280557</v>
      </c>
      <c r="CF146" s="190">
        <f>IFERROR(VLOOKUP($B146,U300_ACT!$B$2:$C$180,2,0),0)</f>
        <v>2</v>
      </c>
      <c r="CG146" s="190">
        <f t="shared" si="443"/>
        <v>-13.418411727280557</v>
      </c>
      <c r="CH146" s="65">
        <f t="shared" si="444"/>
        <v>0.12971504687874572</v>
      </c>
      <c r="CI146" s="71"/>
      <c r="CK146" s="70"/>
      <c r="CL146" s="57" t="s">
        <v>104</v>
      </c>
      <c r="CM146" s="400">
        <f>IFERROR(VLOOKUP($CL146,TRASFDATI_ACT!$B$2:$E$200,2,0),0)</f>
        <v>0</v>
      </c>
      <c r="CN146" s="400">
        <f>IFERROR(VLOOKUP($B146,Smartphone_Sales!$B$2:$D$200,2,0),0)</f>
        <v>17177</v>
      </c>
      <c r="CO146" s="190">
        <f>IFERROR(VLOOKUP($B146,Smartphone_Sales!$B$2:$D$200,3,0),0)</f>
        <v>40</v>
      </c>
      <c r="CP146" s="278">
        <f t="shared" si="445"/>
        <v>0</v>
      </c>
      <c r="CQ146" s="65">
        <f t="shared" si="415"/>
        <v>0</v>
      </c>
      <c r="CR146" s="71"/>
      <c r="CT146" s="70"/>
      <c r="CU146" s="57" t="s">
        <v>104</v>
      </c>
      <c r="CV146" s="400">
        <f>IFERROR(VLOOKUP($CU146,iphone_ACT!$B$2:$F$180,2,0),0)</f>
        <v>9883.16</v>
      </c>
      <c r="CW146" s="400">
        <f>IFERROR(VLOOKUP($CU146,iphone_ACT!$B$2:$F$180,3,0),0)</f>
        <v>11069.66</v>
      </c>
      <c r="CX146" s="342">
        <f t="shared" si="446"/>
        <v>-0.10718486385309034</v>
      </c>
      <c r="CY146" s="114">
        <f t="shared" si="447"/>
        <v>-0.10718486385309034</v>
      </c>
      <c r="CZ146" s="190">
        <f>IFERROR(VLOOKUP($CU146,iphone_ACT!$B$2:$F$180,4,0),0)</f>
        <v>13</v>
      </c>
      <c r="DA146" s="190">
        <f>IFERROR(VLOOKUP($CU146,iphone_ACT!$B$2:$F$180,5,0),0)</f>
        <v>15</v>
      </c>
      <c r="DB146" s="342">
        <f t="shared" si="448"/>
        <v>-0.13333333333333333</v>
      </c>
      <c r="DC146" s="114">
        <f t="shared" si="449"/>
        <v>-0.13333333333333333</v>
      </c>
      <c r="DD146" s="71"/>
    </row>
    <row r="147" spans="1:108" ht="13.15" customHeight="1" outlineLevel="1">
      <c r="A147" s="70"/>
      <c r="B147" s="57" t="s">
        <v>108</v>
      </c>
      <c r="C147" s="59">
        <f>IFERROR(VLOOKUP($B147,'BDGT McAfee'!$AZ$6:$BD$190,4,0),0)</f>
        <v>133.45277400000001</v>
      </c>
      <c r="D147" s="59">
        <f t="shared" si="390"/>
        <v>4.3049281935483874</v>
      </c>
      <c r="E147" s="56">
        <f>IFERROR(VLOOKUP($B147,'Trans Nomenclatura'!$A$4:$W$180,19,0),0)</f>
        <v>0</v>
      </c>
      <c r="F147" s="59">
        <f t="shared" si="391"/>
        <v>-4.3049281935483874</v>
      </c>
      <c r="G147" s="65">
        <f t="shared" si="392"/>
        <v>0</v>
      </c>
      <c r="H147" s="71"/>
      <c r="K147" s="70"/>
      <c r="L147" s="57" t="s">
        <v>108</v>
      </c>
      <c r="M147" s="400">
        <f>IFERROR(VLOOKUP($B147,'BDGT Polizze MTD'!$A$3:$AG$175,Interprete_Date!$B$8,0),0)</f>
        <v>1161.6203495951206</v>
      </c>
      <c r="N147" s="400"/>
      <c r="O147" s="400">
        <f>IFERROR(VLOOKUP($B147,'Trans Nomenclatura'!$A$4:$W$180,11,0),0)</f>
        <v>1075.6143684048729</v>
      </c>
      <c r="P147" s="400">
        <f t="shared" si="425"/>
        <v>-86.005981190247667</v>
      </c>
      <c r="Q147" s="65">
        <f t="shared" si="426"/>
        <v>0.92596033530212796</v>
      </c>
      <c r="R147" s="71"/>
      <c r="T147" s="70"/>
      <c r="U147" s="57" t="s">
        <v>108</v>
      </c>
      <c r="V147" s="59">
        <f>IFERROR(VLOOKUP($B147,'BDGT Office'!$C$3:$F$180,3,0),0)</f>
        <v>20.399999999999999</v>
      </c>
      <c r="W147" s="112">
        <f t="shared" si="394"/>
        <v>0.65806451612903216</v>
      </c>
      <c r="X147" s="56">
        <f>IFERROR(VLOOKUP($B147,'Trans Nomenclatura'!$A$4:$W$180,18,0),0)</f>
        <v>0</v>
      </c>
      <c r="Y147" s="59">
        <f t="shared" si="427"/>
        <v>-0.65806451612903216</v>
      </c>
      <c r="Z147" s="65">
        <f t="shared" si="428"/>
        <v>0</v>
      </c>
      <c r="AA147" s="71"/>
      <c r="AC147" s="70"/>
      <c r="AD147" s="57" t="s">
        <v>108</v>
      </c>
      <c r="AE147" s="59">
        <f>($AM147*Kerb_BRIEFING!$Z$5)/17.23</f>
        <v>11.376165597990404</v>
      </c>
      <c r="AF147" s="56">
        <f>IFERROR(VLOOKUP($AD147,'Trans Nomenclatura'!$A$1:$Y$200,17,0),0)</f>
        <v>9</v>
      </c>
      <c r="AG147" s="190">
        <f t="shared" si="429"/>
        <v>-2.3761655979904042</v>
      </c>
      <c r="AH147" s="65">
        <f t="shared" si="430"/>
        <v>0.79112772422984479</v>
      </c>
      <c r="AI147" s="59">
        <f>IFERROR(_xlfn.NUMBERVALUE(VLOOKUP($AD147,'Trans Nomenclatura'!$A$1:$Y$200,14,0)),0)</f>
        <v>0</v>
      </c>
      <c r="AJ147" s="59">
        <f>IFERROR(_xlfn.NUMBERVALUE(VLOOKUP($AD147,'Trans Nomenclatura'!$A$1:$Y$200,16,0)),0)</f>
        <v>0</v>
      </c>
      <c r="AK147" s="59">
        <f>IFERROR(_xlfn.NUMBERVALUE(VLOOKUP($AD147,'Trans Nomenclatura'!$A$1:$Y$200,15,0)),0)</f>
        <v>0</v>
      </c>
      <c r="AL147" s="59">
        <f>IFERROR(_xlfn.NUMBERVALUE(VLOOKUP($AD147,'Trans Nomenclatura'!$A$1:$Y$200,20,0)),0)</f>
        <v>0</v>
      </c>
      <c r="AM147" s="400">
        <f>IFERROR(VLOOKUP($B147,'BDGT MW Services MTD'!$A$3:$AF$174,Interprete_Date!$B$8,0),0)</f>
        <v>301.5558973128841</v>
      </c>
      <c r="AN147" s="400">
        <f>IFERROR(VLOOKUP($B147,'Trans Nomenclatura'!$A$4:$W$180,13,0),0)</f>
        <v>195.93</v>
      </c>
      <c r="AO147" s="400">
        <f t="shared" si="431"/>
        <v>-105.62589731288409</v>
      </c>
      <c r="AP147" s="65">
        <f t="shared" si="432"/>
        <v>0.64973028796949617</v>
      </c>
      <c r="AQ147" s="71"/>
      <c r="AS147" s="70"/>
      <c r="AT147" s="57" t="s">
        <v>108</v>
      </c>
      <c r="AU147" s="399">
        <f>IFERROR(VLOOKUP($B147,'FCST Sales'!$A$3:$AF$180,Interprete_Date!$B$8,0),0)</f>
        <v>32765.01504311755</v>
      </c>
      <c r="AV147" s="400">
        <f>IFERROR(VLOOKUP($B147,'Trans Nomenclatura'!$A$4:$Y$200,3,0),0)</f>
        <v>26835.83</v>
      </c>
      <c r="AW147" s="400">
        <f t="shared" si="433"/>
        <v>-5929.185043117548</v>
      </c>
      <c r="AX147" s="131" t="e">
        <f t="shared" si="434"/>
        <v>#VALUE!</v>
      </c>
      <c r="AY147" s="65">
        <f t="shared" si="435"/>
        <v>0.81903914784366927</v>
      </c>
      <c r="AZ147" s="400">
        <f>IFERROR(VLOOKUP($B147,'Trans Nomenclatura'!$A$4:$Y$200,4,0),0)</f>
        <v>25294.349999999991</v>
      </c>
      <c r="BA147" s="400">
        <f>IFERROR(VLOOKUP($B147,'Trans Nomenclatura'!$A$4:$Y$200,3,0),0)</f>
        <v>26835.83</v>
      </c>
      <c r="BB147" s="400">
        <f t="shared" si="436"/>
        <v>1541.4800000000105</v>
      </c>
      <c r="BC147" s="131">
        <f t="shared" si="437"/>
        <v>6.0941672745099637E-2</v>
      </c>
      <c r="BD147" s="114">
        <f t="shared" si="406"/>
        <v>6.0941672745099637E-2</v>
      </c>
      <c r="BE147" s="71"/>
      <c r="BG147" s="70"/>
      <c r="BH147" s="57" t="s">
        <v>108</v>
      </c>
      <c r="BI147" s="261">
        <f>IFERROR(VLOOKUP($B147,'Trans Nomenclatura'!$A$4:$Y$200,7,0),0)</f>
        <v>707</v>
      </c>
      <c r="BJ147" s="261">
        <f>IFERROR(VLOOKUP($B147,'Trans Nomenclatura'!$A$4:$Y$200,6,0),0)</f>
        <v>658</v>
      </c>
      <c r="BK147" s="116">
        <f t="shared" si="438"/>
        <v>-49</v>
      </c>
      <c r="BL147" s="131">
        <f t="shared" si="439"/>
        <v>-6.9306930693069313E-2</v>
      </c>
      <c r="BM147" s="114">
        <f t="shared" si="409"/>
        <v>-6.9306930693069313E-2</v>
      </c>
      <c r="BN147" s="71"/>
      <c r="BP147" s="70"/>
      <c r="BQ147" s="57" t="s">
        <v>108</v>
      </c>
      <c r="BR147" s="58">
        <f>IFERROR(VLOOKUP($B147,'Trans Nomenclatura'!$A$4:$Y$200,25,0),0)</f>
        <v>1074.809999999999</v>
      </c>
      <c r="BS147" s="131" t="e">
        <f>(#REF!-BR147)/ABS(BR147)</f>
        <v>#REF!</v>
      </c>
      <c r="BT147" s="114">
        <f t="shared" si="410"/>
        <v>4.0051304543216995E-2</v>
      </c>
      <c r="BU147" s="71"/>
      <c r="BW147" s="155">
        <f t="shared" si="411"/>
        <v>2097.4480183895021</v>
      </c>
      <c r="BX147" s="156">
        <f t="shared" si="412"/>
        <v>7.8158492522478418E-2</v>
      </c>
      <c r="BZ147" s="70"/>
      <c r="CA147" s="57" t="s">
        <v>108</v>
      </c>
      <c r="CB147" s="190">
        <f t="shared" si="440"/>
        <v>12.906871429477931</v>
      </c>
      <c r="CC147" s="400">
        <f>IFERROR(VLOOKUP(CA147,'FCST Sales'!$A$3:$AG$180,Interprete_Date!$B$8,0),0)</f>
        <v>32765.01504311755</v>
      </c>
      <c r="CD147" s="400">
        <f t="shared" si="441"/>
        <v>229.35510530182285</v>
      </c>
      <c r="CE147" s="190">
        <f t="shared" si="442"/>
        <v>12.906871429477931</v>
      </c>
      <c r="CF147" s="190">
        <f>IFERROR(VLOOKUP($B147,U300_ACT!$B$2:$C$180,2,0),0)</f>
        <v>0</v>
      </c>
      <c r="CG147" s="190">
        <f t="shared" si="443"/>
        <v>-12.906871429477931</v>
      </c>
      <c r="CH147" s="65">
        <f t="shared" si="444"/>
        <v>0</v>
      </c>
      <c r="CI147" s="71"/>
      <c r="CK147" s="70"/>
      <c r="CL147" s="57" t="s">
        <v>108</v>
      </c>
      <c r="CM147" s="400">
        <f>IFERROR(VLOOKUP($CL147,TRASFDATI_ACT!$B$2:$E$200,2,0),0)</f>
        <v>24.58</v>
      </c>
      <c r="CN147" s="400">
        <f>IFERROR(VLOOKUP($B147,Smartphone_Sales!$B$2:$D$200,2,0),0)</f>
        <v>13441.24</v>
      </c>
      <c r="CO147" s="190">
        <f>IFERROR(VLOOKUP($B147,Smartphone_Sales!$B$2:$D$200,3,0),0)</f>
        <v>38</v>
      </c>
      <c r="CP147" s="278">
        <f t="shared" si="445"/>
        <v>1.828700328243525E-3</v>
      </c>
      <c r="CQ147" s="65">
        <f t="shared" si="415"/>
        <v>1.828700328243525E-3</v>
      </c>
      <c r="CR147" s="71"/>
      <c r="CT147" s="70"/>
      <c r="CU147" s="57" t="s">
        <v>108</v>
      </c>
      <c r="CV147" s="400">
        <f>IFERROR(VLOOKUP($CU147,iphone_ACT!$B$2:$F$180,2,0),0)</f>
        <v>8531.93</v>
      </c>
      <c r="CW147" s="400">
        <f>IFERROR(VLOOKUP($CU147,iphone_ACT!$B$2:$F$180,3,0),0)</f>
        <v>8072.94</v>
      </c>
      <c r="CX147" s="342">
        <f t="shared" si="446"/>
        <v>5.6855371153507979E-2</v>
      </c>
      <c r="CY147" s="114">
        <f t="shared" si="447"/>
        <v>5.6855371153507979E-2</v>
      </c>
      <c r="CZ147" s="190">
        <f>IFERROR(VLOOKUP($CU147,iphone_ACT!$B$2:$F$180,4,0),0)</f>
        <v>12</v>
      </c>
      <c r="DA147" s="190">
        <f>IFERROR(VLOOKUP($CU147,iphone_ACT!$B$2:$F$180,5,0),0)</f>
        <v>11</v>
      </c>
      <c r="DB147" s="342">
        <f t="shared" si="448"/>
        <v>9.0909090909090912E-2</v>
      </c>
      <c r="DC147" s="114">
        <f t="shared" si="449"/>
        <v>9.0909090909090912E-2</v>
      </c>
      <c r="DD147" s="71"/>
    </row>
    <row r="148" spans="1:108" ht="13.15" customHeight="1" outlineLevel="1">
      <c r="A148" s="70"/>
      <c r="B148" s="57" t="s">
        <v>121</v>
      </c>
      <c r="C148" s="59">
        <f>IFERROR(VLOOKUP($B148,'BDGT McAfee'!$AZ$6:$BD$190,4,0),0)</f>
        <v>149.64931799999999</v>
      </c>
      <c r="D148" s="59">
        <f t="shared" si="390"/>
        <v>4.8273973548387099</v>
      </c>
      <c r="E148" s="56">
        <f>IFERROR(VLOOKUP($B148,'Trans Nomenclatura'!$A$4:$W$180,19,0),0)</f>
        <v>4</v>
      </c>
      <c r="F148" s="59">
        <f t="shared" si="391"/>
        <v>-0.82739735483870991</v>
      </c>
      <c r="G148" s="65">
        <f t="shared" si="392"/>
        <v>0.82860384301918433</v>
      </c>
      <c r="H148" s="71"/>
      <c r="K148" s="70"/>
      <c r="L148" s="57" t="s">
        <v>121</v>
      </c>
      <c r="M148" s="400">
        <f>IFERROR(VLOOKUP($B148,'BDGT Polizze MTD'!$A$3:$AG$175,Interprete_Date!$B$8,0),0)</f>
        <v>1055.8593878122419</v>
      </c>
      <c r="N148" s="400"/>
      <c r="O148" s="400">
        <f>IFERROR(VLOOKUP($B148,'Trans Nomenclatura'!$A$4:$W$180,11,0),0)</f>
        <v>478.98769484536069</v>
      </c>
      <c r="P148" s="400">
        <f t="shared" si="425"/>
        <v>-576.87169296688126</v>
      </c>
      <c r="Q148" s="65">
        <f t="shared" si="426"/>
        <v>0.45364723785600947</v>
      </c>
      <c r="R148" s="71"/>
      <c r="T148" s="70"/>
      <c r="U148" s="57" t="s">
        <v>121</v>
      </c>
      <c r="V148" s="59">
        <f>IFERROR(VLOOKUP($B148,'BDGT Office'!$C$3:$F$180,3,0),0)</f>
        <v>20.399999999999999</v>
      </c>
      <c r="W148" s="112">
        <f t="shared" si="394"/>
        <v>0.65806451612903216</v>
      </c>
      <c r="X148" s="56">
        <f>IFERROR(VLOOKUP($B148,'Trans Nomenclatura'!$A$4:$W$180,18,0),0)</f>
        <v>0</v>
      </c>
      <c r="Y148" s="59">
        <f t="shared" si="427"/>
        <v>-0.65806451612903216</v>
      </c>
      <c r="Z148" s="65">
        <f t="shared" si="428"/>
        <v>0</v>
      </c>
      <c r="AA148" s="71"/>
      <c r="AC148" s="70"/>
      <c r="AD148" s="57" t="s">
        <v>121</v>
      </c>
      <c r="AE148" s="59">
        <f>($AM148*Kerb_BRIEFING!$Z$5)/17.23</f>
        <v>11.998236035984871</v>
      </c>
      <c r="AF148" s="56">
        <f>IFERROR(VLOOKUP($AD148,'Trans Nomenclatura'!$A$1:$Y$200,17,0),0)</f>
        <v>10</v>
      </c>
      <c r="AG148" s="190">
        <f t="shared" si="429"/>
        <v>-1.9982360359848705</v>
      </c>
      <c r="AH148" s="65">
        <f t="shared" si="430"/>
        <v>0.83345584884379664</v>
      </c>
      <c r="AI148" s="59">
        <f>IFERROR(_xlfn.NUMBERVALUE(VLOOKUP($AD148,'Trans Nomenclatura'!$A$1:$Y$200,14,0)),0)</f>
        <v>0</v>
      </c>
      <c r="AJ148" s="59">
        <f>IFERROR(_xlfn.NUMBERVALUE(VLOOKUP($AD148,'Trans Nomenclatura'!$A$1:$Y$200,16,0)),0)</f>
        <v>0</v>
      </c>
      <c r="AK148" s="59">
        <f>IFERROR(_xlfn.NUMBERVALUE(VLOOKUP($AD148,'Trans Nomenclatura'!$A$1:$Y$200,15,0)),0)</f>
        <v>-1</v>
      </c>
      <c r="AL148" s="59">
        <f>IFERROR(_xlfn.NUMBERVALUE(VLOOKUP($AD148,'Trans Nomenclatura'!$A$1:$Y$200,20,0)),0)</f>
        <v>0</v>
      </c>
      <c r="AM148" s="400">
        <f>IFERROR(VLOOKUP($B148,'BDGT MW Services MTD'!$A$3:$AF$174,Interprete_Date!$B$8,0),0)</f>
        <v>318.0455490769528</v>
      </c>
      <c r="AN148" s="400">
        <f>IFERROR(VLOOKUP($B148,'Trans Nomenclatura'!$A$4:$W$180,13,0),0)</f>
        <v>146.79</v>
      </c>
      <c r="AO148" s="400">
        <f t="shared" si="431"/>
        <v>-171.2555490769528</v>
      </c>
      <c r="AP148" s="65">
        <f t="shared" si="432"/>
        <v>0.46153766473393842</v>
      </c>
      <c r="AQ148" s="71"/>
      <c r="AS148" s="70"/>
      <c r="AT148" s="57" t="s">
        <v>121</v>
      </c>
      <c r="AU148" s="399">
        <f>IFERROR(VLOOKUP($B148,'FCST Sales'!$A$3:$AF$180,Interprete_Date!$B$8,0),0)</f>
        <v>29970.975985760906</v>
      </c>
      <c r="AV148" s="400">
        <f>IFERROR(VLOOKUP($B148,'Trans Nomenclatura'!$A$4:$Y$200,3,0),0)</f>
        <v>30980.039999999979</v>
      </c>
      <c r="AW148" s="400">
        <f t="shared" si="433"/>
        <v>1009.064014239073</v>
      </c>
      <c r="AX148" s="131" t="e">
        <f t="shared" si="434"/>
        <v>#VALUE!</v>
      </c>
      <c r="AY148" s="65">
        <f t="shared" si="435"/>
        <v>1.0336680398635825</v>
      </c>
      <c r="AZ148" s="400">
        <f>IFERROR(VLOOKUP($B148,'Trans Nomenclatura'!$A$4:$Y$200,4,0),0)</f>
        <v>21612.76999999999</v>
      </c>
      <c r="BA148" s="400">
        <f>IFERROR(VLOOKUP($B148,'Trans Nomenclatura'!$A$4:$Y$200,3,0),0)</f>
        <v>30980.039999999979</v>
      </c>
      <c r="BB148" s="400">
        <f t="shared" si="436"/>
        <v>9367.2699999999895</v>
      </c>
      <c r="BC148" s="131">
        <f t="shared" si="437"/>
        <v>0.43341367163949807</v>
      </c>
      <c r="BD148" s="114">
        <f t="shared" si="406"/>
        <v>0.43341367163949807</v>
      </c>
      <c r="BE148" s="71"/>
      <c r="BG148" s="70"/>
      <c r="BH148" s="57" t="s">
        <v>121</v>
      </c>
      <c r="BI148" s="261">
        <f>IFERROR(VLOOKUP($B148,'Trans Nomenclatura'!$A$4:$Y$200,7,0),0)</f>
        <v>978</v>
      </c>
      <c r="BJ148" s="261">
        <f>IFERROR(VLOOKUP($B148,'Trans Nomenclatura'!$A$4:$Y$200,6,0),0)</f>
        <v>1018</v>
      </c>
      <c r="BK148" s="116">
        <f t="shared" si="438"/>
        <v>40</v>
      </c>
      <c r="BL148" s="131">
        <f t="shared" si="439"/>
        <v>4.0899795501022497E-2</v>
      </c>
      <c r="BM148" s="114">
        <f t="shared" si="409"/>
        <v>4.0899795501022497E-2</v>
      </c>
      <c r="BN148" s="71"/>
      <c r="BP148" s="70"/>
      <c r="BQ148" s="57" t="s">
        <v>121</v>
      </c>
      <c r="BR148" s="58">
        <f>IFERROR(VLOOKUP($B148,'Trans Nomenclatura'!$A$4:$Y$200,25,0),0)</f>
        <v>2035.78</v>
      </c>
      <c r="BS148" s="131" t="e">
        <f>(#REF!-BR148)/ABS(BR148)</f>
        <v>#REF!</v>
      </c>
      <c r="BT148" s="114">
        <f t="shared" si="410"/>
        <v>6.5712633037271789E-2</v>
      </c>
      <c r="BU148" s="71"/>
      <c r="BW148" s="155">
        <f t="shared" si="411"/>
        <v>934.02600494845331</v>
      </c>
      <c r="BX148" s="156">
        <f t="shared" si="412"/>
        <v>3.0149283375633277E-2</v>
      </c>
      <c r="BZ148" s="70"/>
      <c r="CA148" s="57" t="s">
        <v>121</v>
      </c>
      <c r="CB148" s="190">
        <f t="shared" si="440"/>
        <v>11.80623702309096</v>
      </c>
      <c r="CC148" s="400">
        <f>IFERROR(VLOOKUP(CA148,'FCST Sales'!$A$3:$AG$180,Interprete_Date!$B$8,0),0)</f>
        <v>29970.975985760906</v>
      </c>
      <c r="CD148" s="400">
        <f t="shared" si="441"/>
        <v>209.79683190032634</v>
      </c>
      <c r="CE148" s="190">
        <f t="shared" si="442"/>
        <v>11.80623702309096</v>
      </c>
      <c r="CF148" s="190">
        <f>IFERROR(VLOOKUP($B148,U300_ACT!$B$2:$C$180,2,0),0)</f>
        <v>1</v>
      </c>
      <c r="CG148" s="190">
        <f t="shared" si="443"/>
        <v>-10.80623702309096</v>
      </c>
      <c r="CH148" s="65">
        <f t="shared" si="444"/>
        <v>8.4700993046656001E-2</v>
      </c>
      <c r="CI148" s="71"/>
      <c r="CK148" s="70"/>
      <c r="CL148" s="57" t="s">
        <v>121</v>
      </c>
      <c r="CM148" s="400">
        <f>IFERROR(VLOOKUP($CL148,TRASFDATI_ACT!$B$2:$E$200,2,0),0)</f>
        <v>0</v>
      </c>
      <c r="CN148" s="400">
        <f>IFERROR(VLOOKUP($B148,Smartphone_Sales!$B$2:$D$200,2,0),0)</f>
        <v>10347.77</v>
      </c>
      <c r="CO148" s="190">
        <f>IFERROR(VLOOKUP($B148,Smartphone_Sales!$B$2:$D$200,3,0),0)</f>
        <v>30</v>
      </c>
      <c r="CP148" s="278">
        <f t="shared" si="445"/>
        <v>0</v>
      </c>
      <c r="CQ148" s="65">
        <f t="shared" si="415"/>
        <v>0</v>
      </c>
      <c r="CR148" s="71"/>
      <c r="CT148" s="70"/>
      <c r="CU148" s="57" t="s">
        <v>121</v>
      </c>
      <c r="CV148" s="400">
        <f>IFERROR(VLOOKUP($CU148,iphone_ACT!$B$2:$F$180,2,0),0)</f>
        <v>2554.5</v>
      </c>
      <c r="CW148" s="400">
        <f>IFERROR(VLOOKUP($CU148,iphone_ACT!$B$2:$F$180,3,0),0)</f>
        <v>2521.31</v>
      </c>
      <c r="CX148" s="342">
        <f t="shared" si="446"/>
        <v>1.3163791838369758E-2</v>
      </c>
      <c r="CY148" s="114">
        <f t="shared" si="447"/>
        <v>1.3163791838369758E-2</v>
      </c>
      <c r="CZ148" s="190">
        <f>IFERROR(VLOOKUP($CU148,iphone_ACT!$B$2:$F$180,4,0),0)</f>
        <v>4</v>
      </c>
      <c r="DA148" s="190">
        <f>IFERROR(VLOOKUP($CU148,iphone_ACT!$B$2:$F$180,5,0),0)</f>
        <v>4</v>
      </c>
      <c r="DB148" s="342">
        <f t="shared" si="448"/>
        <v>0</v>
      </c>
      <c r="DC148" s="114">
        <f t="shared" si="449"/>
        <v>0</v>
      </c>
      <c r="DD148" s="71"/>
    </row>
    <row r="149" spans="1:108" ht="13.15" customHeight="1" outlineLevel="1">
      <c r="A149" s="70"/>
      <c r="B149" s="57" t="s">
        <v>122</v>
      </c>
      <c r="C149" s="59">
        <f>IFERROR(VLOOKUP($B149,'BDGT McAfee'!$AZ$6:$BD$190,4,0),0)</f>
        <v>167.53300199999998</v>
      </c>
      <c r="D149" s="59">
        <f t="shared" si="390"/>
        <v>5.4042903870967738</v>
      </c>
      <c r="E149" s="56">
        <f>IFERROR(VLOOKUP($B149,'Trans Nomenclatura'!$A$4:$W$180,19,0),0)</f>
        <v>0</v>
      </c>
      <c r="F149" s="59">
        <f t="shared" si="391"/>
        <v>-5.4042903870967738</v>
      </c>
      <c r="G149" s="65">
        <f t="shared" si="392"/>
        <v>0</v>
      </c>
      <c r="H149" s="71"/>
      <c r="K149" s="70"/>
      <c r="L149" s="57" t="s">
        <v>122</v>
      </c>
      <c r="M149" s="400">
        <f>IFERROR(VLOOKUP($B149,'BDGT Polizze MTD'!$A$3:$AG$175,Interprete_Date!$B$8,0),0)</f>
        <v>1301.2969174193645</v>
      </c>
      <c r="N149" s="400"/>
      <c r="O149" s="400">
        <f>IFERROR(VLOOKUP($B149,'Trans Nomenclatura'!$A$4:$W$180,11,0),0)</f>
        <v>730.43294160074981</v>
      </c>
      <c r="P149" s="400">
        <f t="shared" si="425"/>
        <v>-570.86397581861468</v>
      </c>
      <c r="Q149" s="65">
        <f t="shared" si="426"/>
        <v>0.56131151301679116</v>
      </c>
      <c r="R149" s="71"/>
      <c r="T149" s="70"/>
      <c r="U149" s="57" t="s">
        <v>122</v>
      </c>
      <c r="V149" s="59">
        <f>IFERROR(VLOOKUP($B149,'BDGT Office'!$C$3:$F$180,3,0),0)</f>
        <v>20.399999999999999</v>
      </c>
      <c r="W149" s="112">
        <f t="shared" si="394"/>
        <v>0.65806451612903216</v>
      </c>
      <c r="X149" s="56">
        <f>IFERROR(VLOOKUP($B149,'Trans Nomenclatura'!$A$4:$W$180,18,0),0)</f>
        <v>0</v>
      </c>
      <c r="Y149" s="59">
        <f t="shared" si="427"/>
        <v>-0.65806451612903216</v>
      </c>
      <c r="Z149" s="65">
        <f t="shared" si="428"/>
        <v>0</v>
      </c>
      <c r="AA149" s="71"/>
      <c r="AC149" s="70"/>
      <c r="AD149" s="57" t="s">
        <v>122</v>
      </c>
      <c r="AE149" s="59">
        <f>($AM149*Kerb_BRIEFING!$Z$5)/17.23</f>
        <v>13.890337028289652</v>
      </c>
      <c r="AF149" s="56">
        <f>IFERROR(VLOOKUP($AD149,'Trans Nomenclatura'!$A$1:$Y$200,17,0),0)</f>
        <v>16</v>
      </c>
      <c r="AG149" s="190">
        <f t="shared" si="429"/>
        <v>2.1096629717103479</v>
      </c>
      <c r="AH149" s="65">
        <f t="shared" si="430"/>
        <v>1.1518798980480975</v>
      </c>
      <c r="AI149" s="59">
        <f>IFERROR(_xlfn.NUMBERVALUE(VLOOKUP($AD149,'Trans Nomenclatura'!$A$1:$Y$200,14,0)),0)</f>
        <v>0</v>
      </c>
      <c r="AJ149" s="59">
        <f>IFERROR(_xlfn.NUMBERVALUE(VLOOKUP($AD149,'Trans Nomenclatura'!$A$1:$Y$200,16,0)),0)</f>
        <v>3</v>
      </c>
      <c r="AK149" s="59">
        <f>IFERROR(_xlfn.NUMBERVALUE(VLOOKUP($AD149,'Trans Nomenclatura'!$A$1:$Y$200,15,0)),0)</f>
        <v>5</v>
      </c>
      <c r="AL149" s="59">
        <f>IFERROR(_xlfn.NUMBERVALUE(VLOOKUP($AD149,'Trans Nomenclatura'!$A$1:$Y$200,20,0)),0)</f>
        <v>1</v>
      </c>
      <c r="AM149" s="400">
        <f>IFERROR(VLOOKUP($B149,'BDGT MW Services MTD'!$A$3:$AF$174,Interprete_Date!$B$8,0),0)</f>
        <v>368.20077999604723</v>
      </c>
      <c r="AN149" s="400">
        <f>IFERROR(VLOOKUP($B149,'Trans Nomenclatura'!$A$4:$W$180,13,0),0)</f>
        <v>436.86999999999961</v>
      </c>
      <c r="AO149" s="400">
        <f t="shared" si="431"/>
        <v>68.669220003952375</v>
      </c>
      <c r="AP149" s="65">
        <f t="shared" si="432"/>
        <v>1.1864993876566192</v>
      </c>
      <c r="AQ149" s="71"/>
      <c r="AS149" s="70"/>
      <c r="AT149" s="57" t="s">
        <v>122</v>
      </c>
      <c r="AU149" s="399">
        <f>IFERROR(VLOOKUP($B149,'FCST Sales'!$A$3:$AF$180,Interprete_Date!$B$8,0),0)</f>
        <v>37332.502123366372</v>
      </c>
      <c r="AV149" s="400">
        <f>IFERROR(VLOOKUP($B149,'Trans Nomenclatura'!$A$4:$Y$200,3,0),0)</f>
        <v>23068.580000000009</v>
      </c>
      <c r="AW149" s="400">
        <f t="shared" si="433"/>
        <v>-14263.922123366363</v>
      </c>
      <c r="AX149" s="131" t="e">
        <f t="shared" si="434"/>
        <v>#VALUE!</v>
      </c>
      <c r="AY149" s="65">
        <f t="shared" si="435"/>
        <v>0.61792215061742162</v>
      </c>
      <c r="AZ149" s="400">
        <f>IFERROR(VLOOKUP($B149,'Trans Nomenclatura'!$A$4:$Y$200,4,0),0)</f>
        <v>19159.179999999989</v>
      </c>
      <c r="BA149" s="400">
        <f>IFERROR(VLOOKUP($B149,'Trans Nomenclatura'!$A$4:$Y$200,3,0),0)</f>
        <v>23068.580000000009</v>
      </c>
      <c r="BB149" s="400">
        <f t="shared" si="436"/>
        <v>3909.4000000000196</v>
      </c>
      <c r="BC149" s="131">
        <f t="shared" si="437"/>
        <v>0.20404839873105329</v>
      </c>
      <c r="BD149" s="114">
        <f t="shared" si="406"/>
        <v>0.20404839873105329</v>
      </c>
      <c r="BE149" s="71"/>
      <c r="BG149" s="70"/>
      <c r="BH149" s="57" t="s">
        <v>122</v>
      </c>
      <c r="BI149" s="261">
        <f>IFERROR(VLOOKUP($B149,'Trans Nomenclatura'!$A$4:$Y$200,7,0),0)</f>
        <v>764</v>
      </c>
      <c r="BJ149" s="261">
        <f>IFERROR(VLOOKUP($B149,'Trans Nomenclatura'!$A$4:$Y$200,6,0),0)</f>
        <v>753</v>
      </c>
      <c r="BK149" s="116">
        <f t="shared" si="438"/>
        <v>-11</v>
      </c>
      <c r="BL149" s="131">
        <f t="shared" si="439"/>
        <v>-1.4397905759162303E-2</v>
      </c>
      <c r="BM149" s="114">
        <f t="shared" si="409"/>
        <v>-1.4397905759162303E-2</v>
      </c>
      <c r="BN149" s="71"/>
      <c r="BP149" s="70"/>
      <c r="BQ149" s="57" t="s">
        <v>122</v>
      </c>
      <c r="BR149" s="58">
        <f>IFERROR(VLOOKUP($B149,'Trans Nomenclatura'!$A$4:$Y$200,25,0),0)</f>
        <v>1711.73</v>
      </c>
      <c r="BS149" s="131" t="e">
        <f>(#REF!-BR149)/ABS(BR149)</f>
        <v>#REF!</v>
      </c>
      <c r="BT149" s="114">
        <f t="shared" si="410"/>
        <v>7.420179308826115E-2</v>
      </c>
      <c r="BU149" s="71"/>
      <c r="BW149" s="155">
        <f t="shared" si="411"/>
        <v>1424.344236121462</v>
      </c>
      <c r="BX149" s="156">
        <f t="shared" si="412"/>
        <v>6.1743906045428953E-2</v>
      </c>
      <c r="BZ149" s="70"/>
      <c r="CA149" s="57" t="s">
        <v>122</v>
      </c>
      <c r="CB149" s="190">
        <f t="shared" si="440"/>
        <v>14.706106632727327</v>
      </c>
      <c r="CC149" s="400">
        <f>IFERROR(VLOOKUP(CA149,'FCST Sales'!$A$3:$AG$180,Interprete_Date!$B$8,0),0)</f>
        <v>37332.502123366372</v>
      </c>
      <c r="CD149" s="400">
        <f t="shared" si="441"/>
        <v>261.3275148635646</v>
      </c>
      <c r="CE149" s="190">
        <f t="shared" si="442"/>
        <v>14.706106632727327</v>
      </c>
      <c r="CF149" s="190">
        <f>IFERROR(VLOOKUP($B149,U300_ACT!$B$2:$C$180,2,0),0)</f>
        <v>2</v>
      </c>
      <c r="CG149" s="190">
        <f t="shared" si="443"/>
        <v>-12.706106632727327</v>
      </c>
      <c r="CH149" s="65">
        <f t="shared" si="444"/>
        <v>0.13599792589216994</v>
      </c>
      <c r="CI149" s="71"/>
      <c r="CK149" s="70"/>
      <c r="CL149" s="57" t="s">
        <v>122</v>
      </c>
      <c r="CM149" s="400">
        <f>IFERROR(VLOOKUP($CL149,TRASFDATI_ACT!$B$2:$E$200,2,0),0)</f>
        <v>71.56</v>
      </c>
      <c r="CN149" s="400">
        <f>IFERROR(VLOOKUP($B149,Smartphone_Sales!$B$2:$D$200,2,0),0)</f>
        <v>13249.59</v>
      </c>
      <c r="CO149" s="190">
        <f>IFERROR(VLOOKUP($B149,Smartphone_Sales!$B$2:$D$200,3,0),0)</f>
        <v>43</v>
      </c>
      <c r="CP149" s="278">
        <f t="shared" si="445"/>
        <v>5.4009218398456101E-3</v>
      </c>
      <c r="CQ149" s="65">
        <f t="shared" si="415"/>
        <v>5.4009218398456101E-3</v>
      </c>
      <c r="CR149" s="71"/>
      <c r="CT149" s="70"/>
      <c r="CU149" s="57" t="s">
        <v>122</v>
      </c>
      <c r="CV149" s="400">
        <f>IFERROR(VLOOKUP($CU149,iphone_ACT!$B$2:$F$180,2,0),0)</f>
        <v>8251.61</v>
      </c>
      <c r="CW149" s="400">
        <f>IFERROR(VLOOKUP($CU149,iphone_ACT!$B$2:$F$180,3,0),0)</f>
        <v>5158.1899999999996</v>
      </c>
      <c r="CX149" s="342">
        <f t="shared" si="446"/>
        <v>0.59971036351898654</v>
      </c>
      <c r="CY149" s="114">
        <f t="shared" si="447"/>
        <v>0.59971036351898654</v>
      </c>
      <c r="CZ149" s="190">
        <f>IFERROR(VLOOKUP($CU149,iphone_ACT!$B$2:$F$180,4,0),0)</f>
        <v>13</v>
      </c>
      <c r="DA149" s="190">
        <f>IFERROR(VLOOKUP($CU149,iphone_ACT!$B$2:$F$180,5,0),0)</f>
        <v>7</v>
      </c>
      <c r="DB149" s="342">
        <f t="shared" si="448"/>
        <v>0.8571428571428571</v>
      </c>
      <c r="DC149" s="114">
        <f t="shared" si="449"/>
        <v>0.8571428571428571</v>
      </c>
      <c r="DD149" s="71"/>
    </row>
    <row r="150" spans="1:108" ht="13.15" customHeight="1" outlineLevel="1">
      <c r="A150" s="70"/>
      <c r="B150" s="57" t="s">
        <v>127</v>
      </c>
      <c r="C150" s="59">
        <f>IFERROR(VLOOKUP($B150,'BDGT McAfee'!$AZ$6:$BD$190,4,0),0)</f>
        <v>157.916304</v>
      </c>
      <c r="D150" s="59">
        <f t="shared" si="390"/>
        <v>5.0940743225806449</v>
      </c>
      <c r="E150" s="56">
        <f>IFERROR(VLOOKUP($B150,'Trans Nomenclatura'!$A$4:$W$180,19,0),0)</f>
        <v>3</v>
      </c>
      <c r="F150" s="59">
        <f t="shared" si="391"/>
        <v>-2.0940743225806449</v>
      </c>
      <c r="G150" s="65">
        <f t="shared" si="392"/>
        <v>0.58891955829969278</v>
      </c>
      <c r="H150" s="71"/>
      <c r="K150" s="70"/>
      <c r="L150" s="57" t="s">
        <v>127</v>
      </c>
      <c r="M150" s="400">
        <f>IFERROR(VLOOKUP($B150,'BDGT Polizze MTD'!$A$3:$AG$175,Interprete_Date!$B$8,0),0)</f>
        <v>1280.5585582938286</v>
      </c>
      <c r="N150" s="400"/>
      <c r="O150" s="400">
        <f>IFERROR(VLOOKUP($B150,'Trans Nomenclatura'!$A$4:$W$180,11,0),0)</f>
        <v>354.64527010309268</v>
      </c>
      <c r="P150" s="400">
        <f t="shared" si="425"/>
        <v>-925.9132881907359</v>
      </c>
      <c r="Q150" s="65">
        <f t="shared" si="426"/>
        <v>0.27694576542880606</v>
      </c>
      <c r="R150" s="71"/>
      <c r="T150" s="70"/>
      <c r="U150" s="57" t="s">
        <v>127</v>
      </c>
      <c r="V150" s="59">
        <f>IFERROR(VLOOKUP($B150,'BDGT Office'!$C$3:$F$180,3,0),0)</f>
        <v>14.4</v>
      </c>
      <c r="W150" s="112">
        <f t="shared" si="394"/>
        <v>0.46451612903225808</v>
      </c>
      <c r="X150" s="56">
        <f>IFERROR(VLOOKUP($B150,'Trans Nomenclatura'!$A$4:$W$180,18,0),0)</f>
        <v>1</v>
      </c>
      <c r="Y150" s="59">
        <f t="shared" si="427"/>
        <v>0.53548387096774186</v>
      </c>
      <c r="Z150" s="65">
        <f t="shared" si="428"/>
        <v>2.1527777777777777</v>
      </c>
      <c r="AA150" s="71"/>
      <c r="AC150" s="70"/>
      <c r="AD150" s="57" t="s">
        <v>127</v>
      </c>
      <c r="AE150" s="59">
        <f>($AM150*Kerb_BRIEFING!$Z$5)/17.23</f>
        <v>10.98464161839644</v>
      </c>
      <c r="AF150" s="56">
        <f>IFERROR(VLOOKUP($AD150,'Trans Nomenclatura'!$A$1:$Y$200,17,0),0)</f>
        <v>6</v>
      </c>
      <c r="AG150" s="190">
        <f t="shared" si="429"/>
        <v>-4.9846416183964397</v>
      </c>
      <c r="AH150" s="65">
        <f t="shared" si="430"/>
        <v>0.54621718290304055</v>
      </c>
      <c r="AI150" s="59">
        <f>IFERROR(_xlfn.NUMBERVALUE(VLOOKUP($AD150,'Trans Nomenclatura'!$A$1:$Y$200,14,0)),0)</f>
        <v>0</v>
      </c>
      <c r="AJ150" s="59">
        <f>IFERROR(_xlfn.NUMBERVALUE(VLOOKUP($AD150,'Trans Nomenclatura'!$A$1:$Y$200,16,0)),0)</f>
        <v>0</v>
      </c>
      <c r="AK150" s="59">
        <f>IFERROR(_xlfn.NUMBERVALUE(VLOOKUP($AD150,'Trans Nomenclatura'!$A$1:$Y$200,15,0)),0)</f>
        <v>0</v>
      </c>
      <c r="AL150" s="59">
        <f>IFERROR(_xlfn.NUMBERVALUE(VLOOKUP($AD150,'Trans Nomenclatura'!$A$1:$Y$200,20,0)),0)</f>
        <v>0</v>
      </c>
      <c r="AM150" s="400">
        <f>IFERROR(VLOOKUP($B150,'BDGT MW Services MTD'!$A$3:$AF$174,Interprete_Date!$B$8,0),0)</f>
        <v>291.17750013072407</v>
      </c>
      <c r="AN150" s="400">
        <f>IFERROR(VLOOKUP($B150,'Trans Nomenclatura'!$A$4:$W$180,13,0),0)</f>
        <v>96.730000000000018</v>
      </c>
      <c r="AO150" s="400">
        <f t="shared" si="431"/>
        <v>-194.44750013072405</v>
      </c>
      <c r="AP150" s="65">
        <f t="shared" si="432"/>
        <v>0.33220286580032149</v>
      </c>
      <c r="AQ150" s="71"/>
      <c r="AS150" s="70"/>
      <c r="AT150" s="57" t="s">
        <v>127</v>
      </c>
      <c r="AU150" s="399">
        <f>IFERROR(VLOOKUP($B150,'FCST Sales'!$A$3:$AF$180,Interprete_Date!$B$8,0),0)</f>
        <v>35754.296959199542</v>
      </c>
      <c r="AV150" s="400">
        <f>IFERROR(VLOOKUP($B150,'Trans Nomenclatura'!$A$4:$Y$200,3,0),0)</f>
        <v>21615.18</v>
      </c>
      <c r="AW150" s="400">
        <f t="shared" si="433"/>
        <v>-14139.116959199542</v>
      </c>
      <c r="AX150" s="131" t="e">
        <f t="shared" si="434"/>
        <v>#VALUE!</v>
      </c>
      <c r="AY150" s="65">
        <f t="shared" si="435"/>
        <v>0.60454775616664547</v>
      </c>
      <c r="AZ150" s="400">
        <f>IFERROR(VLOOKUP($B150,'Trans Nomenclatura'!$A$4:$Y$200,4,0),0)</f>
        <v>19450.190000000021</v>
      </c>
      <c r="BA150" s="400">
        <f>IFERROR(VLOOKUP($B150,'Trans Nomenclatura'!$A$4:$Y$200,3,0),0)</f>
        <v>21615.18</v>
      </c>
      <c r="BB150" s="400">
        <f t="shared" si="436"/>
        <v>2164.9899999999798</v>
      </c>
      <c r="BC150" s="131">
        <f t="shared" si="437"/>
        <v>0.11130945250406178</v>
      </c>
      <c r="BD150" s="114">
        <f t="shared" si="406"/>
        <v>0.11130945250406178</v>
      </c>
      <c r="BE150" s="71"/>
      <c r="BG150" s="70"/>
      <c r="BH150" s="57" t="s">
        <v>127</v>
      </c>
      <c r="BI150" s="261">
        <f>IFERROR(VLOOKUP($B150,'Trans Nomenclatura'!$A$4:$Y$200,7,0),0)</f>
        <v>1070</v>
      </c>
      <c r="BJ150" s="261">
        <f>IFERROR(VLOOKUP($B150,'Trans Nomenclatura'!$A$4:$Y$200,6,0),0)</f>
        <v>952</v>
      </c>
      <c r="BK150" s="116">
        <f t="shared" si="438"/>
        <v>-118</v>
      </c>
      <c r="BL150" s="131">
        <f t="shared" si="439"/>
        <v>-0.1102803738317757</v>
      </c>
      <c r="BM150" s="114">
        <f t="shared" si="409"/>
        <v>-0.1102803738317757</v>
      </c>
      <c r="BN150" s="71"/>
      <c r="BP150" s="70"/>
      <c r="BQ150" s="57" t="s">
        <v>127</v>
      </c>
      <c r="BR150" s="58">
        <f>IFERROR(VLOOKUP($B150,'Trans Nomenclatura'!$A$4:$Y$200,25,0),0)</f>
        <v>1228.82</v>
      </c>
      <c r="BS150" s="131" t="e">
        <f>(#REF!-BR150)/ABS(BR150)</f>
        <v>#REF!</v>
      </c>
      <c r="BT150" s="114">
        <f t="shared" si="410"/>
        <v>5.68498619951349E-2</v>
      </c>
      <c r="BU150" s="71"/>
      <c r="BW150" s="155">
        <f t="shared" si="411"/>
        <v>691.55827670103076</v>
      </c>
      <c r="BX150" s="156">
        <f t="shared" si="412"/>
        <v>3.1994102140302821E-2</v>
      </c>
      <c r="BZ150" s="70"/>
      <c r="CA150" s="57" t="s">
        <v>127</v>
      </c>
      <c r="CB150" s="190">
        <f t="shared" si="440"/>
        <v>14.084416359842251</v>
      </c>
      <c r="CC150" s="400">
        <f>IFERROR(VLOOKUP(CA150,'FCST Sales'!$A$3:$AG$180,Interprete_Date!$B$8,0),0)</f>
        <v>35754.296959199542</v>
      </c>
      <c r="CD150" s="400">
        <f t="shared" si="441"/>
        <v>250.28007871439681</v>
      </c>
      <c r="CE150" s="190">
        <f t="shared" si="442"/>
        <v>14.084416359842251</v>
      </c>
      <c r="CF150" s="190">
        <f>IFERROR(VLOOKUP($B150,U300_ACT!$B$2:$C$180,2,0),0)</f>
        <v>9</v>
      </c>
      <c r="CG150" s="190">
        <f t="shared" si="443"/>
        <v>-5.0844163598422512</v>
      </c>
      <c r="CH150" s="65">
        <f t="shared" si="444"/>
        <v>0.63900411419680592</v>
      </c>
      <c r="CI150" s="71"/>
      <c r="CK150" s="70"/>
      <c r="CL150" s="57" t="s">
        <v>127</v>
      </c>
      <c r="CM150" s="400">
        <f>IFERROR(VLOOKUP($CL150,TRASFDATI_ACT!$B$2:$E$200,2,0),0)</f>
        <v>0</v>
      </c>
      <c r="CN150" s="400">
        <f>IFERROR(VLOOKUP($B150,Smartphone_Sales!$B$2:$D$200,2,0),0)</f>
        <v>3369.65</v>
      </c>
      <c r="CO150" s="190">
        <f>IFERROR(VLOOKUP($B150,Smartphone_Sales!$B$2:$D$200,3,0),0)</f>
        <v>11</v>
      </c>
      <c r="CP150" s="278">
        <f t="shared" si="445"/>
        <v>0</v>
      </c>
      <c r="CQ150" s="65">
        <f t="shared" si="415"/>
        <v>0</v>
      </c>
      <c r="CR150" s="71"/>
      <c r="CT150" s="70"/>
      <c r="CU150" s="57" t="s">
        <v>127</v>
      </c>
      <c r="CV150" s="400">
        <f>IFERROR(VLOOKUP($CU150,iphone_ACT!$B$2:$F$180,2,0),0)</f>
        <v>1211.47</v>
      </c>
      <c r="CW150" s="400">
        <f>IFERROR(VLOOKUP($CU150,iphone_ACT!$B$2:$F$180,3,0),0)</f>
        <v>1662.29</v>
      </c>
      <c r="CX150" s="342">
        <f t="shared" si="446"/>
        <v>-0.27120418218241099</v>
      </c>
      <c r="CY150" s="114">
        <f t="shared" si="447"/>
        <v>-0.27120418218241099</v>
      </c>
      <c r="CZ150" s="190">
        <f>IFERROR(VLOOKUP($CU150,iphone_ACT!$B$2:$F$180,4,0),0)</f>
        <v>2</v>
      </c>
      <c r="DA150" s="190">
        <f>IFERROR(VLOOKUP($CU150,iphone_ACT!$B$2:$F$180,5,0),0)</f>
        <v>2</v>
      </c>
      <c r="DB150" s="342">
        <f t="shared" si="448"/>
        <v>0</v>
      </c>
      <c r="DC150" s="114">
        <f t="shared" si="449"/>
        <v>0</v>
      </c>
      <c r="DD150" s="71"/>
    </row>
    <row r="151" spans="1:108" ht="13.15" customHeight="1" outlineLevel="1">
      <c r="A151" s="70"/>
      <c r="B151" s="57" t="s">
        <v>131</v>
      </c>
      <c r="C151" s="59">
        <f>IFERROR(VLOOKUP($B151,'BDGT McAfee'!$AZ$6:$BD$190,4,0),0)</f>
        <v>115.56909000000002</v>
      </c>
      <c r="D151" s="59">
        <f t="shared" si="390"/>
        <v>3.7280351612903231</v>
      </c>
      <c r="E151" s="56">
        <f>IFERROR(VLOOKUP($B151,'Trans Nomenclatura'!$A$4:$W$180,19,0),0)</f>
        <v>12</v>
      </c>
      <c r="F151" s="59">
        <f t="shared" si="391"/>
        <v>8.2719648387096765</v>
      </c>
      <c r="G151" s="65">
        <f t="shared" si="392"/>
        <v>3.2188537609840133</v>
      </c>
      <c r="H151" s="71"/>
      <c r="K151" s="70"/>
      <c r="L151" s="57" t="s">
        <v>131</v>
      </c>
      <c r="M151" s="400">
        <f>IFERROR(VLOOKUP($B151,'BDGT Polizze MTD'!$A$3:$AG$175,Interprete_Date!$B$8,0),0)</f>
        <v>820.56686311479939</v>
      </c>
      <c r="N151" s="400"/>
      <c r="O151" s="400">
        <f>IFERROR(VLOOKUP($B151,'Trans Nomenclatura'!$A$4:$W$180,11,0),0)</f>
        <v>790.51802061855687</v>
      </c>
      <c r="P151" s="400">
        <f t="shared" si="425"/>
        <v>-30.048842496242514</v>
      </c>
      <c r="Q151" s="65">
        <f t="shared" si="426"/>
        <v>0.96338038513744051</v>
      </c>
      <c r="R151" s="71"/>
      <c r="T151" s="70"/>
      <c r="U151" s="57" t="s">
        <v>131</v>
      </c>
      <c r="V151" s="59">
        <f>IFERROR(VLOOKUP($B151,'BDGT Office'!$C$3:$F$180,3,0),0)</f>
        <v>10.8</v>
      </c>
      <c r="W151" s="112">
        <f t="shared" si="394"/>
        <v>0.34838709677419355</v>
      </c>
      <c r="X151" s="56">
        <f>IFERROR(VLOOKUP($B151,'Trans Nomenclatura'!$A$4:$W$180,18,0),0)</f>
        <v>1</v>
      </c>
      <c r="Y151" s="59">
        <f t="shared" si="427"/>
        <v>0.65161290322580645</v>
      </c>
      <c r="Z151" s="65">
        <f t="shared" si="428"/>
        <v>2.8703703703703702</v>
      </c>
      <c r="AA151" s="71"/>
      <c r="AC151" s="70"/>
      <c r="AD151" s="57" t="s">
        <v>131</v>
      </c>
      <c r="AE151" s="59">
        <f>($AM151*Kerb_BRIEFING!$Z$5)/17.23</f>
        <v>7.3148855060725806</v>
      </c>
      <c r="AF151" s="56">
        <f>IFERROR(VLOOKUP($AD151,'Trans Nomenclatura'!$A$1:$Y$200,17,0),0)</f>
        <v>14</v>
      </c>
      <c r="AG151" s="190">
        <f t="shared" si="429"/>
        <v>6.6851144939274194</v>
      </c>
      <c r="AH151" s="65">
        <f t="shared" si="430"/>
        <v>1.9139055544174484</v>
      </c>
      <c r="AI151" s="59">
        <f>IFERROR(_xlfn.NUMBERVALUE(VLOOKUP($AD151,'Trans Nomenclatura'!$A$1:$Y$200,14,0)),0)</f>
        <v>0</v>
      </c>
      <c r="AJ151" s="59">
        <f>IFERROR(_xlfn.NUMBERVALUE(VLOOKUP($AD151,'Trans Nomenclatura'!$A$1:$Y$200,16,0)),0)</f>
        <v>0</v>
      </c>
      <c r="AK151" s="59">
        <f>IFERROR(_xlfn.NUMBERVALUE(VLOOKUP($AD151,'Trans Nomenclatura'!$A$1:$Y$200,15,0)),0)</f>
        <v>0</v>
      </c>
      <c r="AL151" s="59">
        <f>IFERROR(_xlfn.NUMBERVALUE(VLOOKUP($AD151,'Trans Nomenclatura'!$A$1:$Y$200,20,0)),0)</f>
        <v>0</v>
      </c>
      <c r="AM151" s="400">
        <f>IFERROR(VLOOKUP($B151,'BDGT MW Services MTD'!$A$3:$AF$174,Interprete_Date!$B$8,0),0)</f>
        <v>193.9007342609701</v>
      </c>
      <c r="AN151" s="400">
        <f>IFERROR(VLOOKUP($B151,'Trans Nomenclatura'!$A$4:$W$180,13,0),0)</f>
        <v>197.59</v>
      </c>
      <c r="AO151" s="400">
        <f t="shared" si="431"/>
        <v>3.6892657390299064</v>
      </c>
      <c r="AP151" s="65">
        <f t="shared" si="432"/>
        <v>1.0190265692035212</v>
      </c>
      <c r="AQ151" s="71"/>
      <c r="AS151" s="70"/>
      <c r="AT151" s="57" t="s">
        <v>131</v>
      </c>
      <c r="AU151" s="399">
        <f>IFERROR(VLOOKUP($B151,'FCST Sales'!$A$3:$AF$180,Interprete_Date!$B$8,0),0)</f>
        <v>23392.471612283884</v>
      </c>
      <c r="AV151" s="400">
        <f>IFERROR(VLOOKUP($B151,'Trans Nomenclatura'!$A$4:$Y$200,3,0),0)</f>
        <v>20840.57</v>
      </c>
      <c r="AW151" s="400">
        <f t="shared" si="433"/>
        <v>-2551.9016122838839</v>
      </c>
      <c r="AX151" s="131" t="e">
        <f t="shared" si="434"/>
        <v>#VALUE!</v>
      </c>
      <c r="AY151" s="65">
        <f t="shared" si="435"/>
        <v>0.89090927822505828</v>
      </c>
      <c r="AZ151" s="400">
        <f>IFERROR(VLOOKUP($B151,'Trans Nomenclatura'!$A$4:$Y$200,4,0),0)</f>
        <v>20880.219999999979</v>
      </c>
      <c r="BA151" s="400">
        <f>IFERROR(VLOOKUP($B151,'Trans Nomenclatura'!$A$4:$Y$200,3,0),0)</f>
        <v>20840.57</v>
      </c>
      <c r="BB151" s="400">
        <f t="shared" si="436"/>
        <v>-39.649999999979627</v>
      </c>
      <c r="BC151" s="131">
        <f t="shared" si="437"/>
        <v>-1.8989263523075746E-3</v>
      </c>
      <c r="BD151" s="114">
        <f t="shared" si="406"/>
        <v>-1.8989263523075746E-3</v>
      </c>
      <c r="BE151" s="71"/>
      <c r="BG151" s="70"/>
      <c r="BH151" s="57" t="s">
        <v>131</v>
      </c>
      <c r="BI151" s="261">
        <f>IFERROR(VLOOKUP($B151,'Trans Nomenclatura'!$A$4:$Y$200,7,0),0)</f>
        <v>970</v>
      </c>
      <c r="BJ151" s="261">
        <f>IFERROR(VLOOKUP($B151,'Trans Nomenclatura'!$A$4:$Y$200,6,0),0)</f>
        <v>916</v>
      </c>
      <c r="BK151" s="116">
        <f t="shared" si="438"/>
        <v>-54</v>
      </c>
      <c r="BL151" s="131">
        <f t="shared" si="439"/>
        <v>-5.5670103092783509E-2</v>
      </c>
      <c r="BM151" s="114">
        <f t="shared" si="409"/>
        <v>-5.5670103092783509E-2</v>
      </c>
      <c r="BN151" s="71"/>
      <c r="BP151" s="70"/>
      <c r="BQ151" s="57" t="s">
        <v>131</v>
      </c>
      <c r="BR151" s="58">
        <f>IFERROR(VLOOKUP($B151,'Trans Nomenclatura'!$A$4:$Y$200,25,0),0)</f>
        <v>1500.0400000000011</v>
      </c>
      <c r="BS151" s="131" t="e">
        <f>(#REF!-BR151)/ABS(BR151)</f>
        <v>#REF!</v>
      </c>
      <c r="BT151" s="114">
        <f t="shared" si="410"/>
        <v>7.1976918097729631E-2</v>
      </c>
      <c r="BU151" s="71"/>
      <c r="BW151" s="155">
        <f t="shared" si="411"/>
        <v>1541.510140206186</v>
      </c>
      <c r="BX151" s="156">
        <f t="shared" si="412"/>
        <v>7.3966793624463539E-2</v>
      </c>
      <c r="BZ151" s="70"/>
      <c r="CA151" s="57" t="s">
        <v>131</v>
      </c>
      <c r="CB151" s="190">
        <f t="shared" si="440"/>
        <v>9.2148171798529646</v>
      </c>
      <c r="CC151" s="400">
        <f>IFERROR(VLOOKUP(CA151,'FCST Sales'!$A$3:$AG$180,Interprete_Date!$B$8,0),0)</f>
        <v>23392.471612283884</v>
      </c>
      <c r="CD151" s="400">
        <f t="shared" si="441"/>
        <v>163.74730128598719</v>
      </c>
      <c r="CE151" s="190">
        <f t="shared" si="442"/>
        <v>9.2148171798529646</v>
      </c>
      <c r="CF151" s="190">
        <f>IFERROR(VLOOKUP($B151,U300_ACT!$B$2:$C$180,2,0),0)</f>
        <v>2</v>
      </c>
      <c r="CG151" s="190">
        <f t="shared" si="443"/>
        <v>-7.2148171798529646</v>
      </c>
      <c r="CH151" s="65">
        <f t="shared" si="444"/>
        <v>0.21704174493800568</v>
      </c>
      <c r="CI151" s="71"/>
      <c r="CK151" s="70"/>
      <c r="CL151" s="57" t="s">
        <v>131</v>
      </c>
      <c r="CM151" s="400">
        <f>IFERROR(VLOOKUP($CL151,TRASFDATI_ACT!$B$2:$E$200,2,0),0)</f>
        <v>22.4</v>
      </c>
      <c r="CN151" s="400">
        <f>IFERROR(VLOOKUP($B151,Smartphone_Sales!$B$2:$D$200,2,0),0)</f>
        <v>6886.63</v>
      </c>
      <c r="CO151" s="190">
        <f>IFERROR(VLOOKUP($B151,Smartphone_Sales!$B$2:$D$200,3,0),0)</f>
        <v>19</v>
      </c>
      <c r="CP151" s="278">
        <f t="shared" si="445"/>
        <v>3.2526794673156533E-3</v>
      </c>
      <c r="CQ151" s="65">
        <f t="shared" si="415"/>
        <v>3.2526794673156533E-3</v>
      </c>
      <c r="CR151" s="71"/>
      <c r="CT151" s="70"/>
      <c r="CU151" s="57" t="s">
        <v>131</v>
      </c>
      <c r="CV151" s="400">
        <f>IFERROR(VLOOKUP($CU151,iphone_ACT!$B$2:$F$180,2,0),0)</f>
        <v>3521.3</v>
      </c>
      <c r="CW151" s="400">
        <f>IFERROR(VLOOKUP($CU151,iphone_ACT!$B$2:$F$180,3,0),0)</f>
        <v>2488.52</v>
      </c>
      <c r="CX151" s="342">
        <f t="shared" si="446"/>
        <v>0.41501776156108861</v>
      </c>
      <c r="CY151" s="114">
        <f t="shared" si="447"/>
        <v>0.41501776156108861</v>
      </c>
      <c r="CZ151" s="190">
        <f>IFERROR(VLOOKUP($CU151,iphone_ACT!$B$2:$F$180,4,0),0)</f>
        <v>4</v>
      </c>
      <c r="DA151" s="190">
        <f>IFERROR(VLOOKUP($CU151,iphone_ACT!$B$2:$F$180,5,0),0)</f>
        <v>4</v>
      </c>
      <c r="DB151" s="342">
        <f t="shared" si="448"/>
        <v>0</v>
      </c>
      <c r="DC151" s="114">
        <f t="shared" si="449"/>
        <v>0</v>
      </c>
      <c r="DD151" s="71"/>
    </row>
    <row r="152" spans="1:108" ht="13.15" customHeight="1" outlineLevel="1">
      <c r="A152" s="70"/>
      <c r="B152" s="57" t="s">
        <v>150</v>
      </c>
      <c r="C152" s="59">
        <f>IFERROR(VLOOKUP($B152,'BDGT McAfee'!$AZ$6:$BD$190,4,0),0)</f>
        <v>102.07197000000002</v>
      </c>
      <c r="D152" s="59">
        <f t="shared" si="390"/>
        <v>3.2926441935483877</v>
      </c>
      <c r="E152" s="56">
        <f>IFERROR(VLOOKUP($B152,'Trans Nomenclatura'!$A$4:$W$180,19,0),0)</f>
        <v>4</v>
      </c>
      <c r="F152" s="59">
        <f t="shared" si="391"/>
        <v>0.70735580645161233</v>
      </c>
      <c r="G152" s="65">
        <f t="shared" si="392"/>
        <v>1.214829105385151</v>
      </c>
      <c r="H152" s="71"/>
      <c r="K152" s="70"/>
      <c r="L152" s="57" t="s">
        <v>150</v>
      </c>
      <c r="M152" s="400">
        <f>IFERROR(VLOOKUP($B152,'BDGT Polizze MTD'!$A$3:$AG$175,Interprete_Date!$B$8,0),0)</f>
        <v>1059.6379390651939</v>
      </c>
      <c r="N152" s="400"/>
      <c r="O152" s="400">
        <f>IFERROR(VLOOKUP($B152,'Trans Nomenclatura'!$A$4:$W$180,11,0),0)</f>
        <v>545.56682886597935</v>
      </c>
      <c r="P152" s="400">
        <f>IFERROR(O152-M152,-M152)</f>
        <v>-514.07111019921456</v>
      </c>
      <c r="Q152" s="65">
        <f>IFERROR(O152/M152,0)</f>
        <v>0.51486154728215472</v>
      </c>
      <c r="R152" s="71"/>
      <c r="T152" s="70"/>
      <c r="U152" s="57" t="s">
        <v>150</v>
      </c>
      <c r="V152" s="59">
        <f>IFERROR(VLOOKUP($B152,'BDGT Office'!$C$3:$F$180,3,0),0)</f>
        <v>12</v>
      </c>
      <c r="W152" s="112">
        <f t="shared" si="394"/>
        <v>0.38709677419354838</v>
      </c>
      <c r="X152" s="56">
        <f>IFERROR(VLOOKUP($B152,'Trans Nomenclatura'!$A$4:$W$180,18,0),0)</f>
        <v>0</v>
      </c>
      <c r="Y152" s="59">
        <f>X152-W152</f>
        <v>-0.38709677419354838</v>
      </c>
      <c r="Z152" s="65">
        <f>IFERROR(X152/W152,0)</f>
        <v>0</v>
      </c>
      <c r="AA152" s="71"/>
      <c r="AC152" s="70"/>
      <c r="AD152" s="57" t="s">
        <v>150</v>
      </c>
      <c r="AE152" s="59">
        <f>($AM152*Kerb_BRIEFING!$Z$5)/17.23</f>
        <v>10.152470810270081</v>
      </c>
      <c r="AF152" s="56">
        <f>IFERROR(VLOOKUP($AD152,'Trans Nomenclatura'!$A$1:$Y$200,17,0),0)</f>
        <v>6</v>
      </c>
      <c r="AG152" s="190">
        <f>AF152-AE152</f>
        <v>-4.1524708102700814</v>
      </c>
      <c r="AH152" s="65">
        <f>IFERROR(AF152/AE152,0)</f>
        <v>0.59098914068588049</v>
      </c>
      <c r="AI152" s="59">
        <f>IFERROR(_xlfn.NUMBERVALUE(VLOOKUP($AD152,'Trans Nomenclatura'!$A$1:$Y$200,14,0)),0)</f>
        <v>1</v>
      </c>
      <c r="AJ152" s="59">
        <f>IFERROR(_xlfn.NUMBERVALUE(VLOOKUP($AD152,'Trans Nomenclatura'!$A$1:$Y$200,16,0)),0)</f>
        <v>0</v>
      </c>
      <c r="AK152" s="59">
        <f>IFERROR(_xlfn.NUMBERVALUE(VLOOKUP($AD152,'Trans Nomenclatura'!$A$1:$Y$200,15,0)),0)</f>
        <v>0</v>
      </c>
      <c r="AL152" s="59">
        <f>IFERROR(_xlfn.NUMBERVALUE(VLOOKUP($AD152,'Trans Nomenclatura'!$A$1:$Y$200,20,0)),0)</f>
        <v>2</v>
      </c>
      <c r="AM152" s="400">
        <f>IFERROR(VLOOKUP($B152,'BDGT MW Services MTD'!$A$3:$AF$174,Interprete_Date!$B$8,0),0)</f>
        <v>269.11857240146691</v>
      </c>
      <c r="AN152" s="400">
        <f>IFERROR(VLOOKUP($B152,'Trans Nomenclatura'!$A$4:$W$180,13,0),0)</f>
        <v>190.18</v>
      </c>
      <c r="AO152" s="400">
        <f>AN152-AM152</f>
        <v>-78.938572401466899</v>
      </c>
      <c r="AP152" s="65">
        <f>IFERROR(AN152/AM152,0)</f>
        <v>0.70667735155897171</v>
      </c>
      <c r="AQ152" s="71"/>
      <c r="AS152" s="70"/>
      <c r="AT152" s="57" t="s">
        <v>150</v>
      </c>
      <c r="AU152" s="399">
        <f>IFERROR(VLOOKUP($B152,'FCST Sales'!$A$3:$AF$180,Interprete_Date!$B$8,0),0)</f>
        <v>29888.462799419212</v>
      </c>
      <c r="AV152" s="400">
        <f>IFERROR(VLOOKUP($B152,'Trans Nomenclatura'!$A$4:$Y$200,3,0),0)</f>
        <v>18679.899999999991</v>
      </c>
      <c r="AW152" s="400">
        <f>AV152-AU152</f>
        <v>-11208.562799419222</v>
      </c>
      <c r="AX152" s="131" t="e">
        <f>(AU152-AT152)/ABS(AT152)</f>
        <v>#VALUE!</v>
      </c>
      <c r="AY152" s="65">
        <f>IFERROR((BA152/AU152),0)</f>
        <v>0.62498697659228486</v>
      </c>
      <c r="AZ152" s="400">
        <f>IFERROR(VLOOKUP($B152,'Trans Nomenclatura'!$A$4:$Y$200,4,0),0)</f>
        <v>24833.479999999989</v>
      </c>
      <c r="BA152" s="400">
        <f>IFERROR(VLOOKUP($B152,'Trans Nomenclatura'!$A$4:$Y$200,3,0),0)</f>
        <v>18679.899999999991</v>
      </c>
      <c r="BB152" s="400">
        <f>BA152-AZ152</f>
        <v>-6153.5799999999981</v>
      </c>
      <c r="BC152" s="131">
        <f>(BA152-AZ152)/ABS(AZ152)</f>
        <v>-0.24779370430563905</v>
      </c>
      <c r="BD152" s="114">
        <f>IFERROR(BC152,0)</f>
        <v>-0.24779370430563905</v>
      </c>
      <c r="BE152" s="71"/>
      <c r="BG152" s="70"/>
      <c r="BH152" s="57" t="s">
        <v>150</v>
      </c>
      <c r="BI152" s="261">
        <f>IFERROR(VLOOKUP($B152,'Trans Nomenclatura'!$A$4:$Y$200,7,0),0)</f>
        <v>639</v>
      </c>
      <c r="BJ152" s="261">
        <f>IFERROR(VLOOKUP($B152,'Trans Nomenclatura'!$A$4:$Y$200,6,0),0)</f>
        <v>595</v>
      </c>
      <c r="BK152" s="116">
        <f>BJ152-BI152</f>
        <v>-44</v>
      </c>
      <c r="BL152" s="131">
        <f>(BJ152-BI152)/ABS(BI152)</f>
        <v>-6.8857589984350542E-2</v>
      </c>
      <c r="BM152" s="114">
        <f>IFERROR(BL152,0)</f>
        <v>-6.8857589984350542E-2</v>
      </c>
      <c r="BN152" s="71"/>
      <c r="BP152" s="70"/>
      <c r="BQ152" s="57" t="s">
        <v>150</v>
      </c>
      <c r="BR152" s="58">
        <f>IFERROR(VLOOKUP($B152,'Trans Nomenclatura'!$A$4:$Y$200,25,0),0)</f>
        <v>2028.160000000001</v>
      </c>
      <c r="BS152" s="131" t="e">
        <f>(#REF!-BR152)/ABS(BR152)</f>
        <v>#REF!</v>
      </c>
      <c r="BT152" s="114">
        <f t="shared" si="410"/>
        <v>0.10857445703670801</v>
      </c>
      <c r="BU152" s="71"/>
      <c r="BW152" s="155">
        <f t="shared" si="411"/>
        <v>1063.8553162886597</v>
      </c>
      <c r="BX152" s="156">
        <f t="shared" si="412"/>
        <v>5.695187427602183E-2</v>
      </c>
      <c r="BZ152" s="70"/>
      <c r="CA152" s="57" t="s">
        <v>150</v>
      </c>
      <c r="CB152" s="190">
        <f>CE152</f>
        <v>11.773733235561874</v>
      </c>
      <c r="CC152" s="400">
        <f>IFERROR(VLOOKUP(CA152,'FCST Sales'!$A$3:$AG$180,Interprete_Date!$B$8,0),0)</f>
        <v>29888.462799419212</v>
      </c>
      <c r="CD152" s="400">
        <f>IFERROR(CC152*$CD$3,0)</f>
        <v>209.21923959593448</v>
      </c>
      <c r="CE152" s="190">
        <f>IFERROR(CD152/$CE$3,0)</f>
        <v>11.773733235561874</v>
      </c>
      <c r="CF152" s="190">
        <f>IFERROR(VLOOKUP($B152,U300_ACT!$B$2:$C$180,2,0),0)</f>
        <v>4</v>
      </c>
      <c r="CG152" s="190">
        <f>IFERROR(CF152-CB152,0)</f>
        <v>-7.773733235561874</v>
      </c>
      <c r="CH152" s="65">
        <f>IFERROR(CF152/CB152,0)</f>
        <v>0.33973930952658526</v>
      </c>
      <c r="CI152" s="71"/>
      <c r="CK152" s="70"/>
      <c r="CL152" s="57" t="s">
        <v>150</v>
      </c>
      <c r="CM152" s="400">
        <f>IFERROR(VLOOKUP($CL152,TRASFDATI_ACT!$B$2:$E$200,2,0),0)</f>
        <v>0</v>
      </c>
      <c r="CN152" s="400">
        <f>IFERROR(VLOOKUP($B152,Smartphone_Sales!$B$2:$D$200,2,0),0)</f>
        <v>6478.65</v>
      </c>
      <c r="CO152" s="190">
        <f>IFERROR(VLOOKUP($B152,Smartphone_Sales!$B$2:$D$200,3,0),0)</f>
        <v>20</v>
      </c>
      <c r="CP152" s="278">
        <f>IFERROR(CM152/CN152,0)</f>
        <v>0</v>
      </c>
      <c r="CQ152" s="65">
        <f>CP152</f>
        <v>0</v>
      </c>
      <c r="CR152" s="71"/>
      <c r="CT152" s="70"/>
      <c r="CU152" s="57" t="s">
        <v>150</v>
      </c>
      <c r="CV152" s="400">
        <f>IFERROR(VLOOKUP($CU152,iphone_ACT!$B$2:$F$180,2,0),0)</f>
        <v>3651.63</v>
      </c>
      <c r="CW152" s="400">
        <f>IFERROR(VLOOKUP($CU152,iphone_ACT!$B$2:$F$180,3,0),0)</f>
        <v>1416.39</v>
      </c>
      <c r="CX152" s="342">
        <f>IFERROR((CV152-CW152)/ABS(CW152),0)</f>
        <v>1.5781246690530149</v>
      </c>
      <c r="CY152" s="114">
        <f>IFERROR(CX152,0)</f>
        <v>1.5781246690530149</v>
      </c>
      <c r="CZ152" s="190">
        <f>IFERROR(VLOOKUP($CU152,iphone_ACT!$B$2:$F$180,4,0),0)</f>
        <v>5</v>
      </c>
      <c r="DA152" s="190">
        <f>IFERROR(VLOOKUP($CU152,iphone_ACT!$B$2:$F$180,5,0),0)</f>
        <v>2</v>
      </c>
      <c r="DB152" s="342">
        <f>IFERROR((CZ152-DA152)/ABS(DA152),0)</f>
        <v>1.5</v>
      </c>
      <c r="DC152" s="114">
        <f>IFERROR(DB152,0)</f>
        <v>1.5</v>
      </c>
      <c r="DD152" s="71"/>
    </row>
    <row r="153" spans="1:108" ht="13.15" customHeight="1" outlineLevel="1">
      <c r="A153" s="70"/>
      <c r="B153" s="351" t="s">
        <v>156</v>
      </c>
      <c r="C153" s="59">
        <f>IFERROR(VLOOKUP($B153,'BDGT McAfee'!$AZ$6:$BD$190,4,0),0)</f>
        <v>142.057188</v>
      </c>
      <c r="D153" s="59">
        <f t="shared" si="390"/>
        <v>4.5824899354838706</v>
      </c>
      <c r="E153" s="56">
        <f>IFERROR(VLOOKUP($B153,'Trans Nomenclatura'!$A$4:$W$180,19,0),0)</f>
        <v>8</v>
      </c>
      <c r="F153" s="59">
        <f t="shared" si="391"/>
        <v>3.4175100645161294</v>
      </c>
      <c r="G153" s="65">
        <f t="shared" si="392"/>
        <v>1.7457757927743862</v>
      </c>
      <c r="H153" s="71"/>
      <c r="K153" s="70"/>
      <c r="L153" s="351" t="s">
        <v>156</v>
      </c>
      <c r="M153" s="400">
        <f>IFERROR(VLOOKUP($B153,'BDGT Polizze MTD'!$A$3:$AG$175,Interprete_Date!$B$8,0),0)</f>
        <v>919.1651351317679</v>
      </c>
      <c r="N153" s="400"/>
      <c r="O153" s="400">
        <f>IFERROR(VLOOKUP($B153,'Trans Nomenclatura'!$A$4:$W$180,11,0),0)</f>
        <v>608.59971134020634</v>
      </c>
      <c r="P153" s="400">
        <f t="shared" si="425"/>
        <v>-310.56542379156156</v>
      </c>
      <c r="Q153" s="65">
        <f t="shared" si="426"/>
        <v>0.66212227605103824</v>
      </c>
      <c r="R153" s="71"/>
      <c r="T153" s="70"/>
      <c r="U153" s="351" t="s">
        <v>156</v>
      </c>
      <c r="V153" s="59">
        <f>IFERROR(VLOOKUP($B153,'BDGT Office'!$C$3:$F$180,3,0),0)</f>
        <v>20.399999999999999</v>
      </c>
      <c r="W153" s="112">
        <f t="shared" si="394"/>
        <v>0.65806451612903216</v>
      </c>
      <c r="X153" s="56">
        <f>IFERROR(VLOOKUP($B153,'Trans Nomenclatura'!$A$4:$W$180,18,0),0)</f>
        <v>0</v>
      </c>
      <c r="Y153" s="59">
        <f t="shared" si="427"/>
        <v>-0.65806451612903216</v>
      </c>
      <c r="Z153" s="65">
        <f t="shared" si="428"/>
        <v>0</v>
      </c>
      <c r="AA153" s="71"/>
      <c r="AC153" s="70"/>
      <c r="AD153" s="351" t="s">
        <v>156</v>
      </c>
      <c r="AE153" s="59">
        <f>($AM153*Kerb_BRIEFING!$Z$5)/17.23</f>
        <v>10.129302927728849</v>
      </c>
      <c r="AF153" s="56">
        <f>IFERROR(VLOOKUP($AD153,'Trans Nomenclatura'!$A$1:$Y$200,17,0),0)</f>
        <v>8</v>
      </c>
      <c r="AG153" s="190">
        <f t="shared" si="429"/>
        <v>-2.1293029277288493</v>
      </c>
      <c r="AH153" s="65">
        <f t="shared" si="430"/>
        <v>0.78978781235775786</v>
      </c>
      <c r="AI153" s="59">
        <f>IFERROR(_xlfn.NUMBERVALUE(VLOOKUP($AD153,'Trans Nomenclatura'!$A$1:$Y$200,14,0)),0)</f>
        <v>0</v>
      </c>
      <c r="AJ153" s="59">
        <f>IFERROR(_xlfn.NUMBERVALUE(VLOOKUP($AD153,'Trans Nomenclatura'!$A$1:$Y$200,16,0)),0)</f>
        <v>0</v>
      </c>
      <c r="AK153" s="59">
        <f>IFERROR(_xlfn.NUMBERVALUE(VLOOKUP($AD153,'Trans Nomenclatura'!$A$1:$Y$200,15,0)),0)</f>
        <v>0</v>
      </c>
      <c r="AL153" s="59">
        <f>IFERROR(_xlfn.NUMBERVALUE(VLOOKUP($AD153,'Trans Nomenclatura'!$A$1:$Y$200,20,0)),0)</f>
        <v>0</v>
      </c>
      <c r="AM153" s="400">
        <f>IFERROR(VLOOKUP($B153,'BDGT MW Services MTD'!$A$3:$AF$174,Interprete_Date!$B$8,0),0)</f>
        <v>268.50444529964318</v>
      </c>
      <c r="AN153" s="400">
        <f>IFERROR(VLOOKUP($B153,'Trans Nomenclatura'!$A$4:$W$180,13,0),0)</f>
        <v>147.75</v>
      </c>
      <c r="AO153" s="400">
        <f t="shared" si="431"/>
        <v>-120.75444529964318</v>
      </c>
      <c r="AP153" s="65">
        <f t="shared" si="432"/>
        <v>0.55027021930722708</v>
      </c>
      <c r="AQ153" s="71"/>
      <c r="AS153" s="70"/>
      <c r="AT153" s="351" t="s">
        <v>156</v>
      </c>
      <c r="AU153" s="399">
        <f>IFERROR(VLOOKUP($B153,'FCST Sales'!$A$3:$AF$180,Interprete_Date!$B$8,0),0)</f>
        <v>26369.640281838332</v>
      </c>
      <c r="AV153" s="400">
        <f>IFERROR(VLOOKUP($B153,'Trans Nomenclatura'!$A$4:$Y$200,3,0),0)</f>
        <v>27056.61</v>
      </c>
      <c r="AW153" s="400">
        <f t="shared" si="433"/>
        <v>686.96971816166842</v>
      </c>
      <c r="AX153" s="131" t="e">
        <f t="shared" si="434"/>
        <v>#VALUE!</v>
      </c>
      <c r="AY153" s="65">
        <f t="shared" si="435"/>
        <v>1.0260515392253875</v>
      </c>
      <c r="AZ153" s="400">
        <f>IFERROR(VLOOKUP($B153,'Trans Nomenclatura'!$A$4:$Y$200,4,0),0)</f>
        <v>15144.97</v>
      </c>
      <c r="BA153" s="400">
        <f>IFERROR(VLOOKUP($B153,'Trans Nomenclatura'!$A$4:$Y$200,3,0),0)</f>
        <v>27056.61</v>
      </c>
      <c r="BB153" s="400">
        <f t="shared" si="436"/>
        <v>11911.640000000001</v>
      </c>
      <c r="BC153" s="131">
        <f t="shared" si="437"/>
        <v>0.78650799572399299</v>
      </c>
      <c r="BD153" s="114">
        <f t="shared" si="406"/>
        <v>0.78650799572399299</v>
      </c>
      <c r="BE153" s="71"/>
      <c r="BG153" s="70"/>
      <c r="BH153" s="351" t="s">
        <v>156</v>
      </c>
      <c r="BI153" s="261">
        <f>IFERROR(VLOOKUP($B153,'Trans Nomenclatura'!$A$4:$Y$200,7,0),0)</f>
        <v>973</v>
      </c>
      <c r="BJ153" s="261">
        <f>IFERROR(VLOOKUP($B153,'Trans Nomenclatura'!$A$4:$Y$200,6,0),0)</f>
        <v>949</v>
      </c>
      <c r="BK153" s="116">
        <f t="shared" si="438"/>
        <v>-24</v>
      </c>
      <c r="BL153" s="131">
        <f t="shared" si="439"/>
        <v>-2.4665981500513873E-2</v>
      </c>
      <c r="BM153" s="114">
        <f t="shared" si="409"/>
        <v>-2.4665981500513873E-2</v>
      </c>
      <c r="BN153" s="71"/>
      <c r="BP153" s="70"/>
      <c r="BQ153" s="351" t="s">
        <v>156</v>
      </c>
      <c r="BR153" s="58">
        <f>IFERROR(VLOOKUP($B153,'Trans Nomenclatura'!$A$4:$Y$200,25,0),0)</f>
        <v>1317.53</v>
      </c>
      <c r="BS153" s="131" t="e">
        <f>(#REF!-BR153)/ABS(BR153)</f>
        <v>#REF!</v>
      </c>
      <c r="BT153" s="114">
        <f t="shared" si="410"/>
        <v>4.8695309574998492E-2</v>
      </c>
      <c r="BU153" s="71"/>
      <c r="BW153" s="155">
        <f t="shared" si="411"/>
        <v>1186.7694371134023</v>
      </c>
      <c r="BX153" s="156">
        <f t="shared" si="412"/>
        <v>4.3862458641840282E-2</v>
      </c>
      <c r="BZ153" s="70"/>
      <c r="CA153" s="351" t="s">
        <v>156</v>
      </c>
      <c r="CB153" s="190">
        <f t="shared" si="440"/>
        <v>10.38759043178775</v>
      </c>
      <c r="CC153" s="400">
        <f>IFERROR(VLOOKUP(CA153,'FCST Sales'!$A$3:$AG$180,Interprete_Date!$B$8,0),0)</f>
        <v>26369.640281838332</v>
      </c>
      <c r="CD153" s="400">
        <f t="shared" si="441"/>
        <v>184.58748197286832</v>
      </c>
      <c r="CE153" s="190">
        <f t="shared" si="442"/>
        <v>10.38759043178775</v>
      </c>
      <c r="CF153" s="190">
        <f>IFERROR(VLOOKUP($B153,U300_ACT!$B$2:$C$180,2,0),0)</f>
        <v>4</v>
      </c>
      <c r="CG153" s="190">
        <f t="shared" si="443"/>
        <v>-6.3875904317877499</v>
      </c>
      <c r="CH153" s="65">
        <f t="shared" si="444"/>
        <v>0.3850748666177034</v>
      </c>
      <c r="CI153" s="71"/>
      <c r="CK153" s="70"/>
      <c r="CL153" s="351" t="s">
        <v>156</v>
      </c>
      <c r="CM153" s="400">
        <f>IFERROR(VLOOKUP($CL153,TRASFDATI_ACT!$B$2:$E$200,2,0),0)</f>
        <v>32.78</v>
      </c>
      <c r="CN153" s="400">
        <f>IFERROR(VLOOKUP($B153,Smartphone_Sales!$B$2:$D$200,2,0),0)</f>
        <v>10620.48</v>
      </c>
      <c r="CO153" s="190">
        <f>IFERROR(VLOOKUP($B153,Smartphone_Sales!$B$2:$D$200,3,0),0)</f>
        <v>29</v>
      </c>
      <c r="CP153" s="278">
        <f t="shared" si="445"/>
        <v>3.0864894995329779E-3</v>
      </c>
      <c r="CQ153" s="65">
        <f t="shared" si="415"/>
        <v>3.0864894995329779E-3</v>
      </c>
      <c r="CR153" s="71"/>
      <c r="CT153" s="70"/>
      <c r="CU153" s="351" t="s">
        <v>156</v>
      </c>
      <c r="CV153" s="400">
        <f>IFERROR(VLOOKUP($CU153,iphone_ACT!$B$2:$F$180,2,0),0)</f>
        <v>5469.24</v>
      </c>
      <c r="CW153" s="400">
        <f>IFERROR(VLOOKUP($CU153,iphone_ACT!$B$2:$F$180,3,0),0)</f>
        <v>6084.41</v>
      </c>
      <c r="CX153" s="342">
        <f t="shared" si="446"/>
        <v>-0.10110594124985003</v>
      </c>
      <c r="CY153" s="114">
        <f t="shared" si="447"/>
        <v>-0.10110594124985003</v>
      </c>
      <c r="CZ153" s="190">
        <f>IFERROR(VLOOKUP($CU153,iphone_ACT!$B$2:$F$180,4,0),0)</f>
        <v>8</v>
      </c>
      <c r="DA153" s="190">
        <f>IFERROR(VLOOKUP($CU153,iphone_ACT!$B$2:$F$180,5,0),0)</f>
        <v>7</v>
      </c>
      <c r="DB153" s="342">
        <f t="shared" si="448"/>
        <v>0.14285714285714285</v>
      </c>
      <c r="DC153" s="114">
        <f t="shared" si="449"/>
        <v>0.14285714285714285</v>
      </c>
      <c r="DD153" s="71"/>
    </row>
    <row r="154" spans="1:108" ht="13.15" customHeight="1" outlineLevel="1">
      <c r="A154" s="74"/>
      <c r="B154" s="75"/>
      <c r="C154" s="78"/>
      <c r="D154" s="78"/>
      <c r="E154" s="76"/>
      <c r="F154" s="78"/>
      <c r="G154" s="79"/>
      <c r="H154" s="77"/>
      <c r="K154" s="74"/>
      <c r="L154" s="75"/>
      <c r="M154" s="402"/>
      <c r="N154" s="402"/>
      <c r="O154" s="402"/>
      <c r="P154" s="402"/>
      <c r="Q154" s="79"/>
      <c r="R154" s="77"/>
      <c r="T154" s="74"/>
      <c r="U154" s="75"/>
      <c r="V154" s="76"/>
      <c r="W154" s="78"/>
      <c r="X154" s="76"/>
      <c r="Y154" s="78"/>
      <c r="Z154" s="79"/>
      <c r="AA154" s="77"/>
      <c r="AC154" s="74"/>
      <c r="AD154" s="75"/>
      <c r="AE154" s="75"/>
      <c r="AF154" s="355"/>
      <c r="AG154" s="75"/>
      <c r="AH154" s="75"/>
      <c r="AI154" s="75"/>
      <c r="AJ154" s="355"/>
      <c r="AK154" s="355"/>
      <c r="AL154" s="355"/>
      <c r="AM154" s="402"/>
      <c r="AN154" s="402"/>
      <c r="AO154" s="402"/>
      <c r="AP154" s="79"/>
      <c r="AQ154" s="77"/>
      <c r="AS154" s="74"/>
      <c r="AT154" s="75"/>
      <c r="AU154" s="401"/>
      <c r="AV154" s="402"/>
      <c r="AW154" s="402"/>
      <c r="AX154" s="132"/>
      <c r="AY154" s="125"/>
      <c r="AZ154" s="402"/>
      <c r="BA154" s="402"/>
      <c r="BB154" s="402"/>
      <c r="BC154" s="132"/>
      <c r="BD154" s="125"/>
      <c r="BE154" s="77"/>
      <c r="BG154" s="74"/>
      <c r="BH154" s="75"/>
      <c r="BI154" s="76"/>
      <c r="BJ154" s="76"/>
      <c r="BK154" s="119"/>
      <c r="BL154" s="132"/>
      <c r="BM154" s="125"/>
      <c r="BN154" s="77"/>
      <c r="BP154" s="74"/>
      <c r="BQ154" s="75"/>
      <c r="BR154" s="442"/>
      <c r="BS154" s="132"/>
      <c r="BT154" s="125"/>
      <c r="BU154" s="77"/>
      <c r="BW154" s="155"/>
      <c r="BX154" s="156"/>
      <c r="BZ154" s="74"/>
      <c r="CA154" s="75"/>
      <c r="CB154" s="76"/>
      <c r="CC154" s="402"/>
      <c r="CD154" s="402"/>
      <c r="CE154" s="78"/>
      <c r="CF154" s="76"/>
      <c r="CG154" s="78"/>
      <c r="CH154" s="79"/>
      <c r="CI154" s="77"/>
      <c r="CK154" s="74"/>
      <c r="CL154" s="75"/>
      <c r="CM154" s="402"/>
      <c r="CN154" s="435"/>
      <c r="CO154" s="76"/>
      <c r="CP154" s="78"/>
      <c r="CQ154" s="79"/>
      <c r="CR154" s="77"/>
      <c r="CT154" s="74"/>
      <c r="CU154" s="75"/>
      <c r="CV154" s="402"/>
      <c r="CW154" s="435"/>
      <c r="CX154" s="343">
        <f>IFERROR((CV154-CW154)/ABS(CW154),0)</f>
        <v>0</v>
      </c>
      <c r="CY154" s="79"/>
      <c r="CZ154" s="76"/>
      <c r="DA154" s="76"/>
      <c r="DB154" s="343"/>
      <c r="DC154" s="79"/>
      <c r="DD154" s="77"/>
    </row>
    <row r="155" spans="1:108">
      <c r="A155" s="66"/>
      <c r="B155" s="82"/>
      <c r="C155" s="84"/>
      <c r="D155" s="84"/>
      <c r="E155" s="83"/>
      <c r="F155" s="84"/>
      <c r="G155" s="85"/>
      <c r="H155" s="69"/>
      <c r="K155" s="66"/>
      <c r="L155" s="82"/>
      <c r="M155" s="405"/>
      <c r="N155" s="405"/>
      <c r="O155" s="405"/>
      <c r="P155" s="405"/>
      <c r="Q155" s="85"/>
      <c r="R155" s="69"/>
      <c r="T155" s="66"/>
      <c r="U155" s="82"/>
      <c r="V155" s="83"/>
      <c r="W155" s="84"/>
      <c r="X155" s="83"/>
      <c r="Y155" s="84"/>
      <c r="Z155" s="85"/>
      <c r="AA155" s="69"/>
      <c r="AC155" s="66"/>
      <c r="AD155" s="82"/>
      <c r="AE155" s="82"/>
      <c r="AF155" s="356"/>
      <c r="AG155" s="82"/>
      <c r="AH155" s="82"/>
      <c r="AI155" s="82"/>
      <c r="AJ155" s="356"/>
      <c r="AK155" s="356"/>
      <c r="AL155" s="356"/>
      <c r="AM155" s="405"/>
      <c r="AN155" s="405"/>
      <c r="AO155" s="405"/>
      <c r="AP155" s="85"/>
      <c r="AQ155" s="69"/>
      <c r="AS155" s="66"/>
      <c r="AT155" s="82"/>
      <c r="AU155" s="404"/>
      <c r="AV155" s="405"/>
      <c r="AW155" s="405"/>
      <c r="AX155" s="134"/>
      <c r="AY155" s="126"/>
      <c r="AZ155" s="405"/>
      <c r="BA155" s="405"/>
      <c r="BB155" s="405"/>
      <c r="BC155" s="134"/>
      <c r="BD155" s="126"/>
      <c r="BE155" s="69"/>
      <c r="BG155" s="66"/>
      <c r="BH155" s="82"/>
      <c r="BI155" s="83"/>
      <c r="BJ155" s="83"/>
      <c r="BK155" s="121"/>
      <c r="BL155" s="134"/>
      <c r="BM155" s="126"/>
      <c r="BN155" s="69"/>
      <c r="BP155" s="66"/>
      <c r="BQ155" s="82"/>
      <c r="BR155" s="444"/>
      <c r="BS155" s="134"/>
      <c r="BT155" s="126"/>
      <c r="BU155" s="69"/>
      <c r="BW155" s="155"/>
      <c r="BX155" s="156"/>
      <c r="BZ155" s="66"/>
      <c r="CA155" s="82"/>
      <c r="CB155" s="83"/>
      <c r="CC155" s="405"/>
      <c r="CD155" s="405"/>
      <c r="CE155" s="84"/>
      <c r="CF155" s="83"/>
      <c r="CG155" s="84"/>
      <c r="CH155" s="85"/>
      <c r="CI155" s="69"/>
      <c r="CK155" s="66"/>
      <c r="CL155" s="82"/>
      <c r="CM155" s="405"/>
      <c r="CN155" s="436"/>
      <c r="CO155" s="83"/>
      <c r="CP155" s="84"/>
      <c r="CQ155" s="85"/>
      <c r="CR155" s="69"/>
      <c r="CT155" s="66"/>
      <c r="CU155" s="82"/>
      <c r="CV155" s="405"/>
      <c r="CW155" s="436"/>
      <c r="CX155" s="344"/>
      <c r="CY155" s="85"/>
      <c r="CZ155" s="83"/>
      <c r="DA155" s="83"/>
      <c r="DB155" s="344"/>
      <c r="DC155" s="85"/>
      <c r="DD155" s="69"/>
    </row>
    <row r="156" spans="1:108" s="63" customFormat="1">
      <c r="A156" s="87"/>
      <c r="B156" s="88" t="s">
        <v>274</v>
      </c>
      <c r="C156" s="89">
        <f>SUM(C158:C167)</f>
        <v>357.82138200000003</v>
      </c>
      <c r="D156" s="89">
        <f>SUM(D158:D167)</f>
        <v>11.542625225806452</v>
      </c>
      <c r="E156" s="89">
        <f>SUM(E158:E167)</f>
        <v>20</v>
      </c>
      <c r="F156" s="89">
        <f>SUM(F158:F167)</f>
        <v>8.4573747741935463</v>
      </c>
      <c r="G156" s="86">
        <f>E156/D156</f>
        <v>1.7327080805920088</v>
      </c>
      <c r="H156" s="90"/>
      <c r="K156" s="87"/>
      <c r="L156" s="88" t="s">
        <v>274</v>
      </c>
      <c r="M156" s="198">
        <f>SUM(M158:M167)</f>
        <v>3403.5045028386198</v>
      </c>
      <c r="N156" s="198"/>
      <c r="O156" s="198">
        <f t="shared" ref="O156:P156" si="450">SUM(O158:O167)</f>
        <v>2002.6091935434463</v>
      </c>
      <c r="P156" s="198">
        <f t="shared" si="450"/>
        <v>-1400.8953092951733</v>
      </c>
      <c r="Q156" s="80">
        <f>O156/M156</f>
        <v>0.58839622273841952</v>
      </c>
      <c r="R156" s="90"/>
      <c r="T156" s="87"/>
      <c r="U156" s="88" t="s">
        <v>274</v>
      </c>
      <c r="V156" s="89">
        <f>SUM(V158:V167)</f>
        <v>74.400000000000006</v>
      </c>
      <c r="W156" s="89">
        <f t="shared" ref="W156:Y156" si="451">SUM(W158:W167)</f>
        <v>2.4000000000000004</v>
      </c>
      <c r="X156" s="89">
        <f t="shared" si="451"/>
        <v>0</v>
      </c>
      <c r="Y156" s="89">
        <f t="shared" si="451"/>
        <v>-2.4000000000000004</v>
      </c>
      <c r="Z156" s="86">
        <f>X156/W156</f>
        <v>0</v>
      </c>
      <c r="AA156" s="90"/>
      <c r="AC156" s="87"/>
      <c r="AD156" s="88" t="s">
        <v>274</v>
      </c>
      <c r="AE156" s="92">
        <f>SUM(AE158:AE167)</f>
        <v>32.366651800768096</v>
      </c>
      <c r="AF156" s="92">
        <f t="shared" ref="AF156:AG156" si="452">SUM(AF158:AF167)</f>
        <v>29</v>
      </c>
      <c r="AG156" s="92">
        <f t="shared" si="452"/>
        <v>-3.3666518007680968</v>
      </c>
      <c r="AH156" s="80">
        <f>AF156/AE156</f>
        <v>0.89598393366445761</v>
      </c>
      <c r="AI156" s="92">
        <f>SUM(AI158:AI167)</f>
        <v>0</v>
      </c>
      <c r="AJ156" s="92">
        <f t="shared" ref="AJ156" si="453">SUM(AJ158:AJ167)</f>
        <v>4</v>
      </c>
      <c r="AK156" s="92">
        <f t="shared" ref="AK156:AL156" si="454">SUM(AK158:AK167)</f>
        <v>5</v>
      </c>
      <c r="AL156" s="92">
        <f t="shared" si="454"/>
        <v>0</v>
      </c>
      <c r="AM156" s="198">
        <f>SUM(AM158:AM167)</f>
        <v>857.96524696497579</v>
      </c>
      <c r="AN156" s="198">
        <f t="shared" ref="AN156:AO156" si="455">SUM(AN158:AN167)</f>
        <v>593.28000000000009</v>
      </c>
      <c r="AO156" s="198">
        <f t="shared" si="455"/>
        <v>-264.68524696497582</v>
      </c>
      <c r="AP156" s="80">
        <f>AN156/AM156</f>
        <v>0.69149654033040242</v>
      </c>
      <c r="AQ156" s="90"/>
      <c r="AS156" s="87"/>
      <c r="AT156" s="88" t="s">
        <v>274</v>
      </c>
      <c r="AU156" s="198">
        <f>SUM(AU158:AU167)</f>
        <v>83104.116338027117</v>
      </c>
      <c r="AV156" s="198">
        <f>SUM(AV158:AV167)</f>
        <v>60125.969999999994</v>
      </c>
      <c r="AW156" s="198">
        <f>SUM(AW158:AW167)</f>
        <v>-22978.14633802712</v>
      </c>
      <c r="AX156" s="130" t="e">
        <f>(AU156-AT156)/ABS(AT156)</f>
        <v>#VALUE!</v>
      </c>
      <c r="AY156" s="65">
        <f>BA156/AU156</f>
        <v>0.72350170664755997</v>
      </c>
      <c r="AZ156" s="198">
        <f>SUM(AZ158:AZ167)</f>
        <v>34117.800000000003</v>
      </c>
      <c r="BA156" s="198">
        <f t="shared" ref="BA156:BB156" si="456">SUM(BA158:BA167)</f>
        <v>60125.969999999994</v>
      </c>
      <c r="BB156" s="198">
        <f t="shared" si="456"/>
        <v>26008.169999999991</v>
      </c>
      <c r="BC156" s="130">
        <f t="shared" ref="BC156" si="457">(BA156-AZ156)/ABS(AZ156)</f>
        <v>0.76230501380511018</v>
      </c>
      <c r="BD156" s="115">
        <f>BC156</f>
        <v>0.76230501380511018</v>
      </c>
      <c r="BE156" s="90"/>
      <c r="BG156" s="87"/>
      <c r="BH156" s="88" t="s">
        <v>274</v>
      </c>
      <c r="BI156" s="91">
        <f>SUM(BI158:BI167)</f>
        <v>2665</v>
      </c>
      <c r="BJ156" s="91">
        <f>SUM(BJ158:BJ167)</f>
        <v>3233</v>
      </c>
      <c r="BK156" s="117">
        <f>SUM(BK158:BK167)</f>
        <v>568</v>
      </c>
      <c r="BL156" s="130">
        <f t="shared" ref="BL156" si="458">(BJ156-BI156)/ABS(BI156)</f>
        <v>0.21313320825515947</v>
      </c>
      <c r="BM156" s="115">
        <f>BL156</f>
        <v>0.21313320825515947</v>
      </c>
      <c r="BN156" s="90"/>
      <c r="BP156" s="87"/>
      <c r="BQ156" s="88" t="s">
        <v>274</v>
      </c>
      <c r="BR156" s="441">
        <f>SUM(BR158:BR167)</f>
        <v>4298.2099999999991</v>
      </c>
      <c r="BS156" s="130" t="e">
        <f>(#REF!-BR156)/ABS(BR156)</f>
        <v>#REF!</v>
      </c>
      <c r="BT156" s="114">
        <f t="shared" ref="BT156" si="459">IFERROR(BR156/AV156,0)</f>
        <v>7.1486746908199561E-2</v>
      </c>
      <c r="BU156" s="90"/>
      <c r="BW156" s="155">
        <f>IFERROR(O156*1.95,0)</f>
        <v>3905.0879274097201</v>
      </c>
      <c r="BX156" s="156">
        <f>BW156/BA156</f>
        <v>6.4948439541344952E-2</v>
      </c>
      <c r="BZ156" s="87"/>
      <c r="CA156" s="88" t="s">
        <v>274</v>
      </c>
      <c r="CB156" s="92">
        <f>SUM(CB158:CB167)</f>
        <v>32.73656805662295</v>
      </c>
      <c r="CC156" s="198">
        <f t="shared" ref="CC156:CG156" si="460">SUM(CC158:CC167)</f>
        <v>83104.116338027117</v>
      </c>
      <c r="CD156" s="198">
        <f t="shared" si="460"/>
        <v>581.72881436618979</v>
      </c>
      <c r="CE156" s="92">
        <f t="shared" si="460"/>
        <v>32.73656805662295</v>
      </c>
      <c r="CF156" s="91">
        <f t="shared" si="460"/>
        <v>10</v>
      </c>
      <c r="CG156" s="92">
        <f t="shared" si="460"/>
        <v>-22.73656805662295</v>
      </c>
      <c r="CH156" s="80">
        <f>CF156/CB156</f>
        <v>0.30546879510104591</v>
      </c>
      <c r="CI156" s="90"/>
      <c r="CK156" s="87"/>
      <c r="CL156" s="88" t="s">
        <v>274</v>
      </c>
      <c r="CM156" s="198">
        <f>SUM(CM158:CM167)</f>
        <v>94.37</v>
      </c>
      <c r="CN156" s="198">
        <f t="shared" ref="CN156:CP156" si="461">SUM(CN158:CN167)</f>
        <v>28779.149999999998</v>
      </c>
      <c r="CO156" s="91">
        <f t="shared" si="461"/>
        <v>69</v>
      </c>
      <c r="CP156" s="277">
        <f t="shared" si="461"/>
        <v>2.9778891373648395E-2</v>
      </c>
      <c r="CQ156" s="80">
        <f>CP156</f>
        <v>2.9778891373648395E-2</v>
      </c>
      <c r="CR156" s="90"/>
      <c r="CT156" s="87"/>
      <c r="CU156" s="88" t="s">
        <v>274</v>
      </c>
      <c r="CV156" s="198">
        <f>SUM(CV158:CV167)</f>
        <v>16180.259999999998</v>
      </c>
      <c r="CW156" s="198">
        <f>SUM(CW160:CW167)</f>
        <v>13927.85</v>
      </c>
      <c r="CX156" s="341">
        <f>IFERROR((CV156-CW156)/ABS(CW156),0)</f>
        <v>0.16171986343908054</v>
      </c>
      <c r="CY156" s="338">
        <f>IFERROR(CX156,0)</f>
        <v>0.16171986343908054</v>
      </c>
      <c r="CZ156" s="347">
        <f>SUM(CZ158:CZ167)</f>
        <v>21</v>
      </c>
      <c r="DA156" s="347">
        <f>SUM(DA158:DA167)</f>
        <v>18</v>
      </c>
      <c r="DB156" s="349">
        <f>IFERROR((CZ156-DA156)/ABS(DA156),0)</f>
        <v>0.16666666666666666</v>
      </c>
      <c r="DC156" s="338">
        <f>IFERROR(DB156,0)</f>
        <v>0.16666666666666666</v>
      </c>
      <c r="DD156" s="90"/>
    </row>
    <row r="157" spans="1:108" ht="13.15" customHeight="1" outlineLevel="1">
      <c r="A157" s="70"/>
      <c r="B157" s="55"/>
      <c r="C157" s="59"/>
      <c r="D157" s="59"/>
      <c r="E157" s="56"/>
      <c r="F157" s="59"/>
      <c r="G157" s="64"/>
      <c r="H157" s="71"/>
      <c r="K157" s="70"/>
      <c r="L157" s="55"/>
      <c r="M157" s="398"/>
      <c r="N157" s="398"/>
      <c r="O157" s="398"/>
      <c r="P157" s="398"/>
      <c r="Q157" s="64"/>
      <c r="R157" s="71"/>
      <c r="T157" s="70"/>
      <c r="U157" s="55"/>
      <c r="V157" s="56"/>
      <c r="W157" s="59"/>
      <c r="X157" s="56"/>
      <c r="Y157" s="59"/>
      <c r="Z157" s="64"/>
      <c r="AA157" s="71"/>
      <c r="AC157" s="70"/>
      <c r="AD157" s="55"/>
      <c r="AE157" s="55"/>
      <c r="AF157" s="354"/>
      <c r="AG157" s="55"/>
      <c r="AH157" s="55"/>
      <c r="AI157" s="55"/>
      <c r="AJ157" s="354"/>
      <c r="AK157" s="354"/>
      <c r="AL157" s="354"/>
      <c r="AM157" s="398"/>
      <c r="AN157" s="398"/>
      <c r="AO157" s="398"/>
      <c r="AP157" s="64"/>
      <c r="AQ157" s="71"/>
      <c r="AS157" s="70"/>
      <c r="AT157" s="55"/>
      <c r="AU157" s="397"/>
      <c r="AV157" s="398"/>
      <c r="AW157" s="398"/>
      <c r="AX157" s="133"/>
      <c r="AY157" s="124"/>
      <c r="AZ157" s="398"/>
      <c r="BA157" s="398"/>
      <c r="BB157" s="398"/>
      <c r="BC157" s="133"/>
      <c r="BD157" s="124"/>
      <c r="BE157" s="71"/>
      <c r="BG157" s="70"/>
      <c r="BH157" s="55"/>
      <c r="BI157" s="56"/>
      <c r="BJ157" s="56"/>
      <c r="BK157" s="118"/>
      <c r="BL157" s="133"/>
      <c r="BM157" s="124"/>
      <c r="BN157" s="71"/>
      <c r="BP157" s="70"/>
      <c r="BQ157" s="55"/>
      <c r="BR157" s="58"/>
      <c r="BS157" s="133"/>
      <c r="BT157" s="124"/>
      <c r="BU157" s="71"/>
      <c r="BW157" s="155"/>
      <c r="BX157" s="156"/>
      <c r="BZ157" s="70"/>
      <c r="CA157" s="55"/>
      <c r="CB157" s="56"/>
      <c r="CC157" s="398"/>
      <c r="CD157" s="398"/>
      <c r="CE157" s="59"/>
      <c r="CF157" s="56"/>
      <c r="CG157" s="59"/>
      <c r="CH157" s="64"/>
      <c r="CI157" s="71"/>
      <c r="CK157" s="70"/>
      <c r="CL157" s="55"/>
      <c r="CM157" s="398"/>
      <c r="CN157" s="400"/>
      <c r="CO157" s="56"/>
      <c r="CP157" s="59"/>
      <c r="CQ157" s="64"/>
      <c r="CR157" s="71"/>
      <c r="CT157" s="70"/>
      <c r="CU157" s="55"/>
      <c r="CV157" s="398"/>
      <c r="CW157" s="400"/>
      <c r="CX157" s="340"/>
      <c r="CY157" s="64"/>
      <c r="CZ157" s="56"/>
      <c r="DA157" s="56"/>
      <c r="DB157" s="340"/>
      <c r="DC157" s="64"/>
      <c r="DD157" s="71"/>
    </row>
    <row r="158" spans="1:108" ht="13.15" customHeight="1" outlineLevel="1">
      <c r="A158" s="70"/>
      <c r="B158" s="57" t="s">
        <v>38</v>
      </c>
      <c r="C158" s="59">
        <f>IFERROR(VLOOKUP($B158,'BDGT McAfee'!$AZ$6:$BD$190,4,0),0)</f>
        <v>43.022069999999999</v>
      </c>
      <c r="D158" s="59">
        <f t="shared" ref="D158:D167" si="462">IFERROR(C158/31,0)</f>
        <v>1.3878087096774194</v>
      </c>
      <c r="E158" s="56">
        <f>IFERROR(VLOOKUP($B158,'Trans Nomenclatura'!$A$4:$W$180,19,0),0)</f>
        <v>10</v>
      </c>
      <c r="F158" s="59">
        <f t="shared" ref="F158:F167" si="463">E158-D158</f>
        <v>8.6121912903225812</v>
      </c>
      <c r="G158" s="65">
        <f t="shared" ref="G158:G167" si="464">IFERROR(E158/D158,0)</f>
        <v>7.2056040074315346</v>
      </c>
      <c r="H158" s="71"/>
      <c r="K158" s="70"/>
      <c r="L158" s="57" t="s">
        <v>38</v>
      </c>
      <c r="M158" s="400">
        <f>IFERROR(VLOOKUP($B158,'BDGT Polizze MTD'!$A$3:$AG$175,Interprete_Date!$B$8,0),0)</f>
        <v>332.32343928921961</v>
      </c>
      <c r="N158" s="400"/>
      <c r="O158" s="400">
        <f>IFERROR(VLOOKUP($B158,'Trans Nomenclatura'!$A$4:$W$180,11,0),0)</f>
        <v>173.64928659793819</v>
      </c>
      <c r="P158" s="400">
        <f>IFERROR(O158-M158,-M158)</f>
        <v>-158.67415269128142</v>
      </c>
      <c r="Q158" s="65">
        <f t="shared" ref="Q158" si="465">IFERROR(O158/M158,0)</f>
        <v>0.5225309625145399</v>
      </c>
      <c r="R158" s="71"/>
      <c r="T158" s="70"/>
      <c r="U158" s="57" t="s">
        <v>38</v>
      </c>
      <c r="V158" s="59">
        <f>IFERROR(VLOOKUP($B158,'BDGT Office'!$C$3:$F$180,3,0),0)</f>
        <v>3.6</v>
      </c>
      <c r="W158" s="112">
        <f t="shared" ref="W158:W167" si="466">IFERROR(V158/31,0)</f>
        <v>0.11612903225806452</v>
      </c>
      <c r="X158" s="56">
        <f>IFERROR(VLOOKUP($B158,'Trans Nomenclatura'!$A$4:$W$180,18,0),0)</f>
        <v>0</v>
      </c>
      <c r="Y158" s="59">
        <f t="shared" ref="Y158" si="467">X158-W158</f>
        <v>-0.11612903225806452</v>
      </c>
      <c r="Z158" s="65">
        <f t="shared" ref="Z158" si="468">IFERROR(X158/W158,0)</f>
        <v>0</v>
      </c>
      <c r="AA158" s="71"/>
      <c r="AC158" s="70"/>
      <c r="AD158" s="57" t="s">
        <v>38</v>
      </c>
      <c r="AE158" s="59">
        <f>($AM158*Kerb_BRIEFING!$Z$5)/17.23</f>
        <v>3.1690992607775912</v>
      </c>
      <c r="AF158" s="56">
        <f>IFERROR(VLOOKUP($AD158,'Trans Nomenclatura'!$A$1:$Y$200,17,0),0)</f>
        <v>3</v>
      </c>
      <c r="AG158" s="190">
        <f t="shared" ref="AG158" si="469">AF158-AE158</f>
        <v>-0.16909926077759119</v>
      </c>
      <c r="AH158" s="65">
        <f t="shared" ref="AH158" si="470">IFERROR(AF158/AE158,0)</f>
        <v>0.94664122299025122</v>
      </c>
      <c r="AI158" s="59">
        <f>IFERROR(_xlfn.NUMBERVALUE(VLOOKUP($AD158,'Trans Nomenclatura'!$A$1:$Y$200,14,0)),0)</f>
        <v>0</v>
      </c>
      <c r="AJ158" s="59">
        <f>IFERROR(_xlfn.NUMBERVALUE(VLOOKUP($AD158,'Trans Nomenclatura'!$A$1:$Y$200,16,0)),0)</f>
        <v>0</v>
      </c>
      <c r="AK158" s="59">
        <f>IFERROR(_xlfn.NUMBERVALUE(VLOOKUP($AD158,'Trans Nomenclatura'!$A$1:$Y$200,15,0)),0)</f>
        <v>0</v>
      </c>
      <c r="AL158" s="59">
        <f>IFERROR(_xlfn.NUMBERVALUE(VLOOKUP($AD158,'Trans Nomenclatura'!$A$1:$Y$200,20,0)),0)</f>
        <v>0</v>
      </c>
      <c r="AM158" s="400">
        <f>IFERROR(VLOOKUP($B158,'BDGT MW Services MTD'!$A$3:$AF$174,Interprete_Date!$B$8,0),0)</f>
        <v>84.005508097227533</v>
      </c>
      <c r="AN158" s="400">
        <f>IFERROR(VLOOKUP($B158,'Trans Nomenclatura'!$A$4:$W$180,13,0),0)</f>
        <v>46.9</v>
      </c>
      <c r="AO158" s="400">
        <f t="shared" ref="AO158" si="471">AN158-AM158</f>
        <v>-37.105508097227535</v>
      </c>
      <c r="AP158" s="65">
        <f t="shared" ref="AP158" si="472">IFERROR(AN158/AM158,0)</f>
        <v>0.55829672437333733</v>
      </c>
      <c r="AQ158" s="71"/>
      <c r="AS158" s="70"/>
      <c r="AT158" s="57" t="s">
        <v>38</v>
      </c>
      <c r="AU158" s="399">
        <f>IFERROR(VLOOKUP($B158,'FCST Sales'!$A$3:$AF$180,Interprete_Date!$B$8,0),0)</f>
        <v>7824.2053601863445</v>
      </c>
      <c r="AV158" s="400">
        <f>IFERROR(VLOOKUP($B158,'Trans Nomenclatura'!$A$4:$Y$200,3,0),0)</f>
        <v>3808.3799999999992</v>
      </c>
      <c r="AW158" s="400">
        <f t="shared" ref="AW158" si="473">AV158-AU158</f>
        <v>-4015.8253601863453</v>
      </c>
      <c r="AX158" s="131" t="e">
        <f t="shared" ref="AX158" si="474">(AU158-AT158)/ABS(AT158)</f>
        <v>#VALUE!</v>
      </c>
      <c r="AY158" s="65">
        <f t="shared" ref="AY158" si="475">IFERROR((BA158/AU158),0)</f>
        <v>0.48674335918878503</v>
      </c>
      <c r="AZ158" s="400">
        <f>IFERROR(VLOOKUP($B158,'Trans Nomenclatura'!$A$4:$Y$200,4,0),0)</f>
        <v>0</v>
      </c>
      <c r="BA158" s="400">
        <f>IFERROR(VLOOKUP($B158,'Trans Nomenclatura'!$A$4:$Y$200,3,0),0)</f>
        <v>3808.3799999999992</v>
      </c>
      <c r="BB158" s="400">
        <f t="shared" ref="BB158" si="476">BA158-AZ158</f>
        <v>3808.3799999999992</v>
      </c>
      <c r="BC158" s="131" t="e">
        <f t="shared" ref="BC158" si="477">(BA158-AZ158)/ABS(AZ158)</f>
        <v>#DIV/0!</v>
      </c>
      <c r="BD158" s="114">
        <f t="shared" ref="BD158:BD167" si="478">IFERROR(BC158,0)</f>
        <v>0</v>
      </c>
      <c r="BE158" s="71"/>
      <c r="BG158" s="70"/>
      <c r="BH158" s="57" t="s">
        <v>38</v>
      </c>
      <c r="BI158" s="261">
        <f>IFERROR(VLOOKUP($B158,'Trans Nomenclatura'!$A$4:$Y$200,7,0),0)</f>
        <v>0</v>
      </c>
      <c r="BJ158" s="261">
        <f>IFERROR(VLOOKUP($B158,'Trans Nomenclatura'!$A$4:$Y$200,6,0),0)</f>
        <v>210</v>
      </c>
      <c r="BK158" s="116">
        <f t="shared" ref="BK158" si="479">BJ158-BI158</f>
        <v>210</v>
      </c>
      <c r="BL158" s="131" t="e">
        <f t="shared" ref="BL158" si="480">(BJ158-BI158)/ABS(BI158)</f>
        <v>#DIV/0!</v>
      </c>
      <c r="BM158" s="114">
        <f t="shared" ref="BM158:BM167" si="481">IFERROR(BL158,0)</f>
        <v>0</v>
      </c>
      <c r="BN158" s="71"/>
      <c r="BP158" s="70"/>
      <c r="BQ158" s="57" t="s">
        <v>38</v>
      </c>
      <c r="BR158" s="58">
        <f>IFERROR(VLOOKUP($B158,'Trans Nomenclatura'!$A$4:$Y$200,25,0),0)</f>
        <v>309.87</v>
      </c>
      <c r="BS158" s="131" t="e">
        <f>(#REF!-BR158)/ABS(BR158)</f>
        <v>#REF!</v>
      </c>
      <c r="BT158" s="114">
        <f t="shared" ref="BT158:BT167" si="482">IFERROR(BR158/AV158,0)</f>
        <v>8.1365304932806096E-2</v>
      </c>
      <c r="BU158" s="71"/>
      <c r="BW158" s="155">
        <f t="shared" ref="BW158:BW167" si="483">IFERROR(O158*1.95,0)</f>
        <v>338.61610886597947</v>
      </c>
      <c r="BX158" s="156">
        <f t="shared" ref="BX158:BX167" si="484">BW158/BA158</f>
        <v>8.8913424833125781E-2</v>
      </c>
      <c r="BZ158" s="70"/>
      <c r="CA158" s="57" t="s">
        <v>38</v>
      </c>
      <c r="CB158" s="190">
        <f>CE158</f>
        <v>3.082129292138684</v>
      </c>
      <c r="CC158" s="400">
        <f>IFERROR(VLOOKUP(CA158,'FCST Sales'!$A$3:$AG$180,Interprete_Date!$B$8,0),0)</f>
        <v>7824.2053601863445</v>
      </c>
      <c r="CD158" s="400">
        <f>IFERROR(CC158*$CD$3,0)</f>
        <v>54.769437521304411</v>
      </c>
      <c r="CE158" s="190">
        <f>IFERROR(CD158/$CE$3,0)</f>
        <v>3.082129292138684</v>
      </c>
      <c r="CF158" s="190">
        <f>IFERROR(VLOOKUP($B158,U300_ACT!$B$2:$C$180,2,0),0)</f>
        <v>0</v>
      </c>
      <c r="CG158" s="190">
        <f t="shared" ref="CG158" si="485">IFERROR(CF158-CB158,0)</f>
        <v>-3.082129292138684</v>
      </c>
      <c r="CH158" s="65">
        <f t="shared" ref="CH158" si="486">IFERROR(CF158/CB158,0)</f>
        <v>0</v>
      </c>
      <c r="CI158" s="71"/>
      <c r="CK158" s="70"/>
      <c r="CL158" s="57" t="s">
        <v>38</v>
      </c>
      <c r="CM158" s="400">
        <f>IFERROR(VLOOKUP($CL158,TRASFDATI_ACT!$B$2:$E$200,2,0),0)</f>
        <v>0</v>
      </c>
      <c r="CN158" s="400">
        <f>IFERROR(VLOOKUP($B158,Smartphone_Sales!$B$2:$D$200,2,0),0)</f>
        <v>0</v>
      </c>
      <c r="CO158" s="190">
        <f>IFERROR(VLOOKUP($B158,Smartphone_Sales!$B$2:$D$200,3,0),0)</f>
        <v>0</v>
      </c>
      <c r="CP158" s="278">
        <f>IFERROR(CM158/CN158,0)</f>
        <v>0</v>
      </c>
      <c r="CQ158" s="65">
        <f t="shared" ref="CQ158:CQ167" si="487">CP158</f>
        <v>0</v>
      </c>
      <c r="CR158" s="71"/>
      <c r="CT158" s="70"/>
      <c r="CU158" s="57" t="s">
        <v>38</v>
      </c>
      <c r="CV158" s="400">
        <f>IFERROR(VLOOKUP($CU158,iphone_ACT!$B$2:$F$180,2,0),0)</f>
        <v>0</v>
      </c>
      <c r="CW158" s="400">
        <f>IFERROR(VLOOKUP($CU158,iphone_ACT!$B$2:$F$180,3,0),0)</f>
        <v>0</v>
      </c>
      <c r="CX158" s="342">
        <f>IFERROR((CV158-CW158)/ABS(CW158),0)</f>
        <v>0</v>
      </c>
      <c r="CY158" s="114">
        <f>IFERROR(CX158,0)</f>
        <v>0</v>
      </c>
      <c r="CZ158" s="190">
        <f>IFERROR(VLOOKUP($CU158,iphone_ACT!$B$2:$F$180,4,0),0)</f>
        <v>0</v>
      </c>
      <c r="DA158" s="190">
        <f>IFERROR(VLOOKUP($CU158,iphone_ACT!$B$2:$F$180,5,0),0)</f>
        <v>0</v>
      </c>
      <c r="DB158" s="342">
        <f>IFERROR((CZ158-DA158)/ABS(DA158),0)</f>
        <v>0</v>
      </c>
      <c r="DC158" s="114">
        <f>IFERROR(DB158,0)</f>
        <v>0</v>
      </c>
      <c r="DD158" s="71"/>
    </row>
    <row r="159" spans="1:108" ht="13.15" customHeight="1" outlineLevel="1">
      <c r="A159" s="70"/>
      <c r="B159" s="57" t="s">
        <v>44</v>
      </c>
      <c r="C159" s="59">
        <f>IFERROR(VLOOKUP($B159,'BDGT McAfee'!$AZ$6:$BD$190,4,0),0)</f>
        <v>38.625</v>
      </c>
      <c r="D159" s="59">
        <f t="shared" ref="D159" si="488">IFERROR(C159/31,0)</f>
        <v>1.2459677419354838</v>
      </c>
      <c r="E159" s="56">
        <f>IFERROR(VLOOKUP($B159,'Trans Nomenclatura'!$A$4:$W$180,19,0),0)</f>
        <v>0</v>
      </c>
      <c r="F159" s="59">
        <f t="shared" ref="F159" si="489">E159-D159</f>
        <v>-1.2459677419354838</v>
      </c>
      <c r="G159" s="65">
        <f t="shared" ref="G159" si="490">IFERROR(E159/D159,0)</f>
        <v>0</v>
      </c>
      <c r="H159" s="71"/>
      <c r="K159" s="70"/>
      <c r="L159" s="57" t="s">
        <v>44</v>
      </c>
      <c r="M159" s="400">
        <f>IFERROR(VLOOKUP($B159,'BDGT Polizze MTD'!$A$3:$AG$175,Interprete_Date!$B$8,0),0)</f>
        <v>513.52358974334811</v>
      </c>
      <c r="N159" s="400"/>
      <c r="O159" s="400">
        <f>IFERROR(VLOOKUP($B159,'Trans Nomenclatura'!$A$4:$W$180,11,0),0)</f>
        <v>167.71417731958761</v>
      </c>
      <c r="P159" s="400">
        <f>IFERROR(O159-M159,-M159)</f>
        <v>-345.80941242376048</v>
      </c>
      <c r="Q159" s="65">
        <f t="shared" ref="Q159" si="491">IFERROR(O159/M159,0)</f>
        <v>0.32659488418712918</v>
      </c>
      <c r="R159" s="71"/>
      <c r="T159" s="70"/>
      <c r="U159" s="57" t="s">
        <v>44</v>
      </c>
      <c r="V159" s="59">
        <f>IFERROR(VLOOKUP($B159,'BDGT Office'!$C$3:$F$180,3,0),0)</f>
        <v>8.4</v>
      </c>
      <c r="W159" s="112">
        <f t="shared" ref="W159" si="492">IFERROR(V159/31,0)</f>
        <v>0.2709677419354839</v>
      </c>
      <c r="X159" s="56">
        <f>IFERROR(VLOOKUP($B159,'Trans Nomenclatura'!$A$4:$W$180,18,0),0)</f>
        <v>0</v>
      </c>
      <c r="Y159" s="59">
        <f t="shared" ref="Y159" si="493">X159-W159</f>
        <v>-0.2709677419354839</v>
      </c>
      <c r="Z159" s="65">
        <f t="shared" ref="Z159" si="494">IFERROR(X159/W159,0)</f>
        <v>0</v>
      </c>
      <c r="AA159" s="71"/>
      <c r="AC159" s="70"/>
      <c r="AD159" s="57" t="s">
        <v>44</v>
      </c>
      <c r="AE159" s="59">
        <f>($AM159*Kerb_BRIEFING!$Z$5)/17.23</f>
        <v>4.2432726981192674</v>
      </c>
      <c r="AF159" s="56">
        <f>IFERROR(VLOOKUP($AD159,'Trans Nomenclatura'!$A$1:$Y$200,17,0),0)</f>
        <v>2</v>
      </c>
      <c r="AG159" s="190">
        <f t="shared" ref="AG159" si="495">AF159-AE159</f>
        <v>-2.2432726981192674</v>
      </c>
      <c r="AH159" s="65">
        <f t="shared" ref="AH159" si="496">IFERROR(AF159/AE159,0)</f>
        <v>0.4713343078059663</v>
      </c>
      <c r="AI159" s="59">
        <f>IFERROR(_xlfn.NUMBERVALUE(VLOOKUP($AD159,'Trans Nomenclatura'!$A$1:$Y$200,14,0)),0)</f>
        <v>0</v>
      </c>
      <c r="AJ159" s="59">
        <f>IFERROR(_xlfn.NUMBERVALUE(VLOOKUP($AD159,'Trans Nomenclatura'!$A$1:$Y$200,16,0)),0)</f>
        <v>0</v>
      </c>
      <c r="AK159" s="59">
        <f>IFERROR(_xlfn.NUMBERVALUE(VLOOKUP($AD159,'Trans Nomenclatura'!$A$1:$Y$200,15,0)),0)</f>
        <v>0</v>
      </c>
      <c r="AL159" s="59">
        <f>IFERROR(_xlfn.NUMBERVALUE(VLOOKUP($AD159,'Trans Nomenclatura'!$A$1:$Y$200,20,0)),0)</f>
        <v>0</v>
      </c>
      <c r="AM159" s="400">
        <f>IFERROR(VLOOKUP($B159,'BDGT MW Services MTD'!$A$3:$AF$174,Interprete_Date!$B$8,0),0)</f>
        <v>112.47936705937688</v>
      </c>
      <c r="AN159" s="400">
        <f>IFERROR(VLOOKUP($B159,'Trans Nomenclatura'!$A$4:$W$180,13,0),0)</f>
        <v>49.77</v>
      </c>
      <c r="AO159" s="400">
        <f t="shared" ref="AO159" si="497">AN159-AM159</f>
        <v>-62.709367059376881</v>
      </c>
      <c r="AP159" s="65">
        <f t="shared" ref="AP159" si="498">IFERROR(AN159/AM159,0)</f>
        <v>0.44248115277646299</v>
      </c>
      <c r="AQ159" s="71"/>
      <c r="AS159" s="70"/>
      <c r="AT159" s="57" t="s">
        <v>44</v>
      </c>
      <c r="AU159" s="399">
        <f>IFERROR(VLOOKUP($B159,'FCST Sales'!$A$3:$AF$180,Interprete_Date!$B$8,0),0)</f>
        <v>10535.581095073125</v>
      </c>
      <c r="AV159" s="400">
        <f>IFERROR(VLOOKUP($B159,'Trans Nomenclatura'!$A$4:$Y$200,3,0),0)</f>
        <v>3923.309999999999</v>
      </c>
      <c r="AW159" s="400">
        <f t="shared" ref="AW159" si="499">AV159-AU159</f>
        <v>-6612.2710950731253</v>
      </c>
      <c r="AX159" s="131" t="e">
        <f t="shared" ref="AX159" si="500">(AU159-AT159)/ABS(AT159)</f>
        <v>#VALUE!</v>
      </c>
      <c r="AY159" s="65">
        <f t="shared" ref="AY159" si="501">IFERROR((BA159/AU159),0)</f>
        <v>0.37238667374832335</v>
      </c>
      <c r="AZ159" s="400">
        <f>IFERROR(VLOOKUP($B159,'Trans Nomenclatura'!$A$4:$Y$200,4,0),0)</f>
        <v>0</v>
      </c>
      <c r="BA159" s="400">
        <f>IFERROR(VLOOKUP($B159,'Trans Nomenclatura'!$A$4:$Y$200,3,0),0)</f>
        <v>3923.309999999999</v>
      </c>
      <c r="BB159" s="400">
        <f t="shared" ref="BB159" si="502">BA159-AZ159</f>
        <v>3923.309999999999</v>
      </c>
      <c r="BC159" s="131" t="e">
        <f t="shared" ref="BC159" si="503">(BA159-AZ159)/ABS(AZ159)</f>
        <v>#DIV/0!</v>
      </c>
      <c r="BD159" s="114">
        <f t="shared" ref="BD159" si="504">IFERROR(BC159,0)</f>
        <v>0</v>
      </c>
      <c r="BE159" s="71"/>
      <c r="BG159" s="70"/>
      <c r="BH159" s="57" t="s">
        <v>44</v>
      </c>
      <c r="BI159" s="261">
        <f>IFERROR(VLOOKUP($B159,'Trans Nomenclatura'!$A$4:$Y$200,7,0),0)</f>
        <v>0</v>
      </c>
      <c r="BJ159" s="261">
        <f>IFERROR(VLOOKUP($B159,'Trans Nomenclatura'!$A$4:$Y$200,6,0),0)</f>
        <v>613</v>
      </c>
      <c r="BK159" s="116">
        <f t="shared" ref="BK159" si="505">BJ159-BI159</f>
        <v>613</v>
      </c>
      <c r="BL159" s="131" t="e">
        <f t="shared" ref="BL159" si="506">(BJ159-BI159)/ABS(BI159)</f>
        <v>#DIV/0!</v>
      </c>
      <c r="BM159" s="114">
        <f t="shared" ref="BM159" si="507">IFERROR(BL159,0)</f>
        <v>0</v>
      </c>
      <c r="BN159" s="71"/>
      <c r="BP159" s="70"/>
      <c r="BQ159" s="57" t="s">
        <v>44</v>
      </c>
      <c r="BR159" s="58">
        <f>IFERROR(VLOOKUP($B159,'Trans Nomenclatura'!$A$4:$Y$200,25,0),0)</f>
        <v>202.39</v>
      </c>
      <c r="BS159" s="131" t="e">
        <f>(#REF!-BR159)/ABS(BR159)</f>
        <v>#REF!</v>
      </c>
      <c r="BT159" s="114">
        <f t="shared" ref="BT159" si="508">IFERROR(BR159/AV159,0)</f>
        <v>5.1586542995582824E-2</v>
      </c>
      <c r="BU159" s="71"/>
      <c r="BW159" s="155">
        <f t="shared" ref="BW159" si="509">IFERROR(O159*1.95,0)</f>
        <v>327.04264577319583</v>
      </c>
      <c r="BX159" s="156">
        <f t="shared" ref="BX159" si="510">BW159/BA159</f>
        <v>8.3358859170750185E-2</v>
      </c>
      <c r="BZ159" s="70"/>
      <c r="CA159" s="57" t="s">
        <v>44</v>
      </c>
      <c r="CB159" s="190">
        <f>CE159</f>
        <v>4.1502007690214899</v>
      </c>
      <c r="CC159" s="400">
        <f>IFERROR(VLOOKUP(CA159,'FCST Sales'!$A$3:$AG$180,Interprete_Date!$B$8,0),0)</f>
        <v>10535.581095073125</v>
      </c>
      <c r="CD159" s="400">
        <f>IFERROR(CC159*$CD$3,0)</f>
        <v>73.749067665511873</v>
      </c>
      <c r="CE159" s="190">
        <f>IFERROR(CD159/$CE$3,0)</f>
        <v>4.1502007690214899</v>
      </c>
      <c r="CF159" s="190">
        <f>IFERROR(VLOOKUP($B159,U300_ACT!$B$2:$C$180,2,0),0)</f>
        <v>1</v>
      </c>
      <c r="CG159" s="190">
        <f t="shared" ref="CG159" si="511">IFERROR(CF159-CB159,0)</f>
        <v>-3.1502007690214899</v>
      </c>
      <c r="CH159" s="65">
        <f t="shared" ref="CH159" si="512">IFERROR(CF159/CB159,0)</f>
        <v>0.24095219861755607</v>
      </c>
      <c r="CI159" s="71"/>
      <c r="CK159" s="70"/>
      <c r="CL159" s="57" t="s">
        <v>44</v>
      </c>
      <c r="CM159" s="400">
        <f>IFERROR(VLOOKUP($CL159,TRASFDATI_ACT!$B$2:$E$200,2,0),0)</f>
        <v>0</v>
      </c>
      <c r="CN159" s="400">
        <f>IFERROR(VLOOKUP($B159,Smartphone_Sales!$B$2:$D$200,2,0),0)</f>
        <v>6737.43</v>
      </c>
      <c r="CO159" s="190">
        <f>IFERROR(VLOOKUP($B159,Smartphone_Sales!$B$2:$D$200,3,0),0)</f>
        <v>16</v>
      </c>
      <c r="CP159" s="278">
        <f>IFERROR(CM159/CN159,0)</f>
        <v>0</v>
      </c>
      <c r="CQ159" s="65">
        <f t="shared" ref="CQ159" si="513">CP159</f>
        <v>0</v>
      </c>
      <c r="CR159" s="71"/>
      <c r="CT159" s="70"/>
      <c r="CU159" s="57" t="s">
        <v>44</v>
      </c>
      <c r="CV159" s="400">
        <f>IFERROR(VLOOKUP($CU159,iphone_ACT!$B$2:$F$180,2,0),0)</f>
        <v>3945.89</v>
      </c>
      <c r="CW159" s="400">
        <f>IFERROR(VLOOKUP($CU159,iphone_ACT!$B$2:$F$180,3,0),0)</f>
        <v>0</v>
      </c>
      <c r="CX159" s="342">
        <f>IFERROR((CV159-CW159)/ABS(CW159),0)</f>
        <v>0</v>
      </c>
      <c r="CY159" s="114">
        <f>IFERROR(CX159,0)</f>
        <v>0</v>
      </c>
      <c r="CZ159" s="190">
        <f>IFERROR(VLOOKUP($CU159,iphone_ACT!$B$2:$F$180,4,0),0)</f>
        <v>6</v>
      </c>
      <c r="DA159" s="190">
        <f>IFERROR(VLOOKUP($CU159,iphone_ACT!$B$2:$F$180,5,0),0)</f>
        <v>0</v>
      </c>
      <c r="DB159" s="342">
        <f>IFERROR((CZ159-DA159)/ABS(DA159),0)</f>
        <v>0</v>
      </c>
      <c r="DC159" s="114">
        <f>IFERROR(DB159,0)</f>
        <v>0</v>
      </c>
      <c r="DD159" s="71"/>
    </row>
    <row r="160" spans="1:108" ht="13.15" customHeight="1" outlineLevel="1">
      <c r="A160" s="70"/>
      <c r="B160" s="57" t="s">
        <v>81</v>
      </c>
      <c r="C160" s="59">
        <f>IFERROR(VLOOKUP($B160,'BDGT McAfee'!$AZ$6:$BD$190,4,0),0)</f>
        <v>43.022069999999999</v>
      </c>
      <c r="D160" s="59">
        <f t="shared" si="462"/>
        <v>1.3878087096774194</v>
      </c>
      <c r="E160" s="56">
        <f>IFERROR(VLOOKUP($B160,'Trans Nomenclatura'!$A$4:$W$180,19,0),0)</f>
        <v>2</v>
      </c>
      <c r="F160" s="59">
        <f t="shared" si="463"/>
        <v>0.61219129032258057</v>
      </c>
      <c r="G160" s="65">
        <f t="shared" si="464"/>
        <v>1.4411208014863068</v>
      </c>
      <c r="H160" s="71"/>
      <c r="K160" s="70"/>
      <c r="L160" s="57" t="s">
        <v>81</v>
      </c>
      <c r="M160" s="400">
        <f>IFERROR(VLOOKUP($B160,'BDGT Polizze MTD'!$A$3:$AG$175,Interprete_Date!$B$8,0),0)</f>
        <v>332.32343928921961</v>
      </c>
      <c r="N160" s="400"/>
      <c r="O160" s="400">
        <f>IFERROR(VLOOKUP($B160,'Trans Nomenclatura'!$A$4:$W$180,11,0),0)</f>
        <v>216.76690309278351</v>
      </c>
      <c r="P160" s="400">
        <f t="shared" ref="P160:P167" si="514">IFERROR(O160-M160,-M160)</f>
        <v>-115.5565361964361</v>
      </c>
      <c r="Q160" s="65">
        <f t="shared" ref="Q160:Q167" si="515">IFERROR(O160/M160,0)</f>
        <v>0.65227690095049917</v>
      </c>
      <c r="R160" s="71"/>
      <c r="T160" s="70"/>
      <c r="U160" s="57" t="s">
        <v>81</v>
      </c>
      <c r="V160" s="59">
        <f>IFERROR(VLOOKUP($B160,'BDGT Office'!$C$3:$F$180,3,0),0)</f>
        <v>3.6</v>
      </c>
      <c r="W160" s="112">
        <f t="shared" si="466"/>
        <v>0.11612903225806452</v>
      </c>
      <c r="X160" s="56">
        <f>IFERROR(VLOOKUP($B160,'Trans Nomenclatura'!$A$4:$W$180,18,0),0)</f>
        <v>0</v>
      </c>
      <c r="Y160" s="59">
        <f t="shared" ref="Y160:Y167" si="516">X160-W160</f>
        <v>-0.11612903225806452</v>
      </c>
      <c r="Z160" s="65">
        <f t="shared" ref="Z160:Z167" si="517">IFERROR(X160/W160,0)</f>
        <v>0</v>
      </c>
      <c r="AA160" s="71"/>
      <c r="AC160" s="70"/>
      <c r="AD160" s="57" t="s">
        <v>81</v>
      </c>
      <c r="AE160" s="59">
        <f>($AM160*Kerb_BRIEFING!$Z$5)/17.23</f>
        <v>3.1690992607775912</v>
      </c>
      <c r="AF160" s="56">
        <f>IFERROR(VLOOKUP($AD160,'Trans Nomenclatura'!$A$1:$Y$200,17,0),0)</f>
        <v>1</v>
      </c>
      <c r="AG160" s="190">
        <f t="shared" ref="AG160:AG167" si="518">AF160-AE160</f>
        <v>-2.1690992607775912</v>
      </c>
      <c r="AH160" s="65">
        <f t="shared" ref="AH160:AH167" si="519">IFERROR(AF160/AE160,0)</f>
        <v>0.31554707433008372</v>
      </c>
      <c r="AI160" s="59">
        <f>IFERROR(_xlfn.NUMBERVALUE(VLOOKUP($AD160,'Trans Nomenclatura'!$A$1:$Y$200,14,0)),0)</f>
        <v>0</v>
      </c>
      <c r="AJ160" s="59">
        <f>IFERROR(_xlfn.NUMBERVALUE(VLOOKUP($AD160,'Trans Nomenclatura'!$A$1:$Y$200,16,0)),0)</f>
        <v>0</v>
      </c>
      <c r="AK160" s="59">
        <f>IFERROR(_xlfn.NUMBERVALUE(VLOOKUP($AD160,'Trans Nomenclatura'!$A$1:$Y$200,15,0)),0)</f>
        <v>0</v>
      </c>
      <c r="AL160" s="59">
        <f>IFERROR(_xlfn.NUMBERVALUE(VLOOKUP($AD160,'Trans Nomenclatura'!$A$1:$Y$200,20,0)),0)</f>
        <v>0</v>
      </c>
      <c r="AM160" s="400">
        <f>IFERROR(VLOOKUP($B160,'BDGT MW Services MTD'!$A$3:$AF$174,Interprete_Date!$B$8,0),0)</f>
        <v>84.005508097227533</v>
      </c>
      <c r="AN160" s="400">
        <f>IFERROR(VLOOKUP($B160,'Trans Nomenclatura'!$A$4:$W$180,13,0),0)</f>
        <v>13.68</v>
      </c>
      <c r="AO160" s="400">
        <f t="shared" ref="AO160:AO167" si="520">AN160-AM160</f>
        <v>-70.325508097227527</v>
      </c>
      <c r="AP160" s="65">
        <f t="shared" ref="AP160:AP167" si="521">IFERROR(AN160/AM160,0)</f>
        <v>0.16284646459333166</v>
      </c>
      <c r="AQ160" s="71"/>
      <c r="AS160" s="70"/>
      <c r="AT160" s="57" t="s">
        <v>81</v>
      </c>
      <c r="AU160" s="399">
        <f>IFERROR(VLOOKUP($B160,'FCST Sales'!$A$3:$AF$180,Interprete_Date!$B$8,0),0)</f>
        <v>8424.5597315415762</v>
      </c>
      <c r="AV160" s="400">
        <f>IFERROR(VLOOKUP($B160,'Trans Nomenclatura'!$A$4:$Y$200,3,0),0)</f>
        <v>6414.4899999999989</v>
      </c>
      <c r="AW160" s="400">
        <f t="shared" ref="AW160:AW167" si="522">AV160-AU160</f>
        <v>-2010.0697315415773</v>
      </c>
      <c r="AX160" s="131" t="e">
        <f t="shared" ref="AX160:AX167" si="523">(AU160-AT160)/ABS(AT160)</f>
        <v>#VALUE!</v>
      </c>
      <c r="AY160" s="65">
        <f t="shared" ref="AY160:AY167" si="524">IFERROR((BA160/AU160),0)</f>
        <v>0.76140358717905809</v>
      </c>
      <c r="AZ160" s="400">
        <f>IFERROR(VLOOKUP($B160,'Trans Nomenclatura'!$A$4:$Y$200,4,0),0)</f>
        <v>6709.0800000000027</v>
      </c>
      <c r="BA160" s="400">
        <f>IFERROR(VLOOKUP($B160,'Trans Nomenclatura'!$A$4:$Y$200,3,0),0)</f>
        <v>6414.4899999999989</v>
      </c>
      <c r="BB160" s="400">
        <f t="shared" ref="BB160:BB167" si="525">BA160-AZ160</f>
        <v>-294.59000000000378</v>
      </c>
      <c r="BC160" s="131">
        <f t="shared" ref="BC160:BC167" si="526">(BA160-AZ160)/ABS(AZ160)</f>
        <v>-4.3909149987778305E-2</v>
      </c>
      <c r="BD160" s="114">
        <f t="shared" si="478"/>
        <v>-4.3909149987778305E-2</v>
      </c>
      <c r="BE160" s="71"/>
      <c r="BG160" s="70"/>
      <c r="BH160" s="57" t="s">
        <v>81</v>
      </c>
      <c r="BI160" s="261">
        <f>IFERROR(VLOOKUP($B160,'Trans Nomenclatura'!$A$4:$Y$200,7,0),0)</f>
        <v>312</v>
      </c>
      <c r="BJ160" s="261">
        <f>IFERROR(VLOOKUP($B160,'Trans Nomenclatura'!$A$4:$Y$200,6,0),0)</f>
        <v>320</v>
      </c>
      <c r="BK160" s="116">
        <f t="shared" ref="BK160:BK167" si="527">BJ160-BI160</f>
        <v>8</v>
      </c>
      <c r="BL160" s="131">
        <f t="shared" ref="BL160:BL167" si="528">(BJ160-BI160)/ABS(BI160)</f>
        <v>2.564102564102564E-2</v>
      </c>
      <c r="BM160" s="114">
        <f t="shared" si="481"/>
        <v>2.564102564102564E-2</v>
      </c>
      <c r="BN160" s="71"/>
      <c r="BP160" s="70"/>
      <c r="BQ160" s="57" t="s">
        <v>81</v>
      </c>
      <c r="BR160" s="58">
        <f>IFERROR(VLOOKUP($B160,'Trans Nomenclatura'!$A$4:$Y$200,25,0),0)</f>
        <v>1068.52</v>
      </c>
      <c r="BS160" s="131" t="e">
        <f>(#REF!-BR160)/ABS(BR160)</f>
        <v>#REF!</v>
      </c>
      <c r="BT160" s="114">
        <f t="shared" si="482"/>
        <v>0.16657910449622654</v>
      </c>
      <c r="BU160" s="71"/>
      <c r="BW160" s="155">
        <f t="shared" si="483"/>
        <v>422.69546103092785</v>
      </c>
      <c r="BX160" s="156">
        <f t="shared" si="484"/>
        <v>6.5896970925346826E-2</v>
      </c>
      <c r="BZ160" s="70"/>
      <c r="CA160" s="57" t="s">
        <v>81</v>
      </c>
      <c r="CB160" s="190">
        <f t="shared" ref="CB160:CB167" si="529">CE160</f>
        <v>3.3186222915470474</v>
      </c>
      <c r="CC160" s="400">
        <f>IFERROR(VLOOKUP(CA160,'FCST Sales'!$A$3:$AG$180,Interprete_Date!$B$8,0),0)</f>
        <v>8424.5597315415762</v>
      </c>
      <c r="CD160" s="400">
        <f t="shared" ref="CD160:CD167" si="530">IFERROR(CC160*$CD$3,0)</f>
        <v>58.971918120791031</v>
      </c>
      <c r="CE160" s="190">
        <f t="shared" ref="CE160:CE167" si="531">IFERROR(CD160/$CE$3,0)</f>
        <v>3.3186222915470474</v>
      </c>
      <c r="CF160" s="190">
        <f>IFERROR(VLOOKUP($B160,U300_ACT!$B$2:$C$180,2,0),0)</f>
        <v>1</v>
      </c>
      <c r="CG160" s="190">
        <f t="shared" ref="CG160:CG167" si="532">IFERROR(CF160-CB160,0)</f>
        <v>-2.3186222915470474</v>
      </c>
      <c r="CH160" s="65">
        <f t="shared" ref="CH160:CH167" si="533">IFERROR(CF160/CB160,0)</f>
        <v>0.30132986286120211</v>
      </c>
      <c r="CI160" s="71"/>
      <c r="CK160" s="70"/>
      <c r="CL160" s="57" t="s">
        <v>81</v>
      </c>
      <c r="CM160" s="400">
        <f>IFERROR(VLOOKUP($CL160,TRASFDATI_ACT!$B$2:$E$200,2,0),0)</f>
        <v>0</v>
      </c>
      <c r="CN160" s="400">
        <f>IFERROR(VLOOKUP($B160,Smartphone_Sales!$B$2:$D$200,2,0),0)</f>
        <v>2161.38</v>
      </c>
      <c r="CO160" s="190">
        <f>IFERROR(VLOOKUP($B160,Smartphone_Sales!$B$2:$D$200,3,0),0)</f>
        <v>5</v>
      </c>
      <c r="CP160" s="278">
        <f>IFERROR(CM160/CN160,0)</f>
        <v>0</v>
      </c>
      <c r="CQ160" s="65">
        <f t="shared" si="487"/>
        <v>0</v>
      </c>
      <c r="CR160" s="71"/>
      <c r="CT160" s="70"/>
      <c r="CU160" s="57" t="s">
        <v>81</v>
      </c>
      <c r="CV160" s="400">
        <f>IFERROR(VLOOKUP($CU160,iphone_ACT!$B$2:$F$180,2,0),0)</f>
        <v>695.9</v>
      </c>
      <c r="CW160" s="400">
        <f>IFERROR(VLOOKUP($CU160,iphone_ACT!$B$2:$F$180,3,0),0)</f>
        <v>1064.75</v>
      </c>
      <c r="CX160" s="342">
        <f>IFERROR((CV160-CW160)/ABS(CW160),0)</f>
        <v>-0.34641934726461615</v>
      </c>
      <c r="CY160" s="114">
        <f>IFERROR(CX160,0)</f>
        <v>-0.34641934726461615</v>
      </c>
      <c r="CZ160" s="190">
        <f>IFERROR(VLOOKUP($CU160,iphone_ACT!$B$2:$F$180,4,0),0)</f>
        <v>1</v>
      </c>
      <c r="DA160" s="190">
        <f>IFERROR(VLOOKUP($CU160,iphone_ACT!$B$2:$F$180,5,0),0)</f>
        <v>1</v>
      </c>
      <c r="DB160" s="342">
        <f>IFERROR((CZ160-DA160)/ABS(DA160),0)</f>
        <v>0</v>
      </c>
      <c r="DC160" s="114">
        <f>IFERROR(DB160,0)</f>
        <v>0</v>
      </c>
      <c r="DD160" s="71"/>
    </row>
    <row r="161" spans="1:108" ht="13.15" customHeight="1" outlineLevel="1">
      <c r="A161" s="70"/>
      <c r="B161" s="57" t="s">
        <v>115</v>
      </c>
      <c r="C161" s="59">
        <f>IFERROR(VLOOKUP($B161,'BDGT McAfee'!$AZ$6:$BD$190,4,0),0)</f>
        <v>20.583108000000003</v>
      </c>
      <c r="D161" s="59">
        <f t="shared" si="462"/>
        <v>0.66397122580645174</v>
      </c>
      <c r="E161" s="56">
        <f>IFERROR(VLOOKUP($B161,'Trans Nomenclatura'!$A$4:$W$180,19,0),0)</f>
        <v>0</v>
      </c>
      <c r="F161" s="59">
        <f t="shared" si="463"/>
        <v>-0.66397122580645174</v>
      </c>
      <c r="G161" s="65">
        <f t="shared" si="464"/>
        <v>0</v>
      </c>
      <c r="H161" s="71"/>
      <c r="K161" s="70"/>
      <c r="L161" s="57" t="s">
        <v>115</v>
      </c>
      <c r="M161" s="400">
        <f>IFERROR(VLOOKUP($B161,'BDGT Polizze MTD'!$A$3:$AG$175,Interprete_Date!$B$8,0),0)</f>
        <v>322.80153696179576</v>
      </c>
      <c r="N161" s="400"/>
      <c r="O161" s="400">
        <f>IFERROR(VLOOKUP($B161,'Trans Nomenclatura'!$A$4:$W$180,11,0),0)</f>
        <v>140.65722061855669</v>
      </c>
      <c r="P161" s="400">
        <f t="shared" si="514"/>
        <v>-182.14431634323907</v>
      </c>
      <c r="Q161" s="65">
        <f t="shared" si="515"/>
        <v>0.43573900527990289</v>
      </c>
      <c r="R161" s="71"/>
      <c r="T161" s="70"/>
      <c r="U161" s="57" t="s">
        <v>115</v>
      </c>
      <c r="V161" s="59">
        <f>IFERROR(VLOOKUP($B161,'BDGT Office'!$C$3:$F$180,3,0),0)</f>
        <v>2.4</v>
      </c>
      <c r="W161" s="112">
        <f t="shared" si="466"/>
        <v>7.7419354838709681E-2</v>
      </c>
      <c r="X161" s="56">
        <f>IFERROR(VLOOKUP($B161,'Trans Nomenclatura'!$A$4:$W$180,18,0),0)</f>
        <v>0</v>
      </c>
      <c r="Y161" s="59">
        <f t="shared" si="516"/>
        <v>-7.7419354838709681E-2</v>
      </c>
      <c r="Z161" s="65">
        <f t="shared" si="517"/>
        <v>0</v>
      </c>
      <c r="AA161" s="71"/>
      <c r="AC161" s="70"/>
      <c r="AD161" s="57" t="s">
        <v>115</v>
      </c>
      <c r="AE161" s="59">
        <f>($AM161*Kerb_BRIEFING!$Z$5)/17.23</f>
        <v>2.8786508184925665</v>
      </c>
      <c r="AF161" s="56">
        <f>IFERROR(VLOOKUP($AD161,'Trans Nomenclatura'!$A$1:$Y$200,17,0),0)</f>
        <v>3</v>
      </c>
      <c r="AG161" s="190">
        <f t="shared" si="518"/>
        <v>0.12134918150743346</v>
      </c>
      <c r="AH161" s="65">
        <f t="shared" si="519"/>
        <v>1.0421548805877676</v>
      </c>
      <c r="AI161" s="59">
        <f>IFERROR(_xlfn.NUMBERVALUE(VLOOKUP($AD161,'Trans Nomenclatura'!$A$1:$Y$200,14,0)),0)</f>
        <v>0</v>
      </c>
      <c r="AJ161" s="59">
        <f>IFERROR(_xlfn.NUMBERVALUE(VLOOKUP($AD161,'Trans Nomenclatura'!$A$1:$Y$200,16,0)),0)</f>
        <v>1</v>
      </c>
      <c r="AK161" s="59">
        <f>IFERROR(_xlfn.NUMBERVALUE(VLOOKUP($AD161,'Trans Nomenclatura'!$A$1:$Y$200,15,0)),0)</f>
        <v>1</v>
      </c>
      <c r="AL161" s="59">
        <f>IFERROR(_xlfn.NUMBERVALUE(VLOOKUP($AD161,'Trans Nomenclatura'!$A$1:$Y$200,20,0)),0)</f>
        <v>0</v>
      </c>
      <c r="AM161" s="400">
        <f>IFERROR(VLOOKUP($B161,'BDGT MW Services MTD'!$A$3:$AF$174,Interprete_Date!$B$8,0),0)</f>
        <v>76.306390157887563</v>
      </c>
      <c r="AN161" s="400">
        <f>IFERROR(VLOOKUP($B161,'Trans Nomenclatura'!$A$4:$W$180,13,0),0)</f>
        <v>68.84</v>
      </c>
      <c r="AO161" s="400">
        <f t="shared" si="520"/>
        <v>-7.4663901578875596</v>
      </c>
      <c r="AP161" s="65">
        <f t="shared" si="521"/>
        <v>0.90215249152215615</v>
      </c>
      <c r="AQ161" s="71"/>
      <c r="AS161" s="70"/>
      <c r="AT161" s="57" t="s">
        <v>115</v>
      </c>
      <c r="AU161" s="399">
        <f>IFERROR(VLOOKUP($B161,'FCST Sales'!$A$3:$AF$180,Interprete_Date!$B$8,0),0)</f>
        <v>7945.9203107961403</v>
      </c>
      <c r="AV161" s="400">
        <f>IFERROR(VLOOKUP($B161,'Trans Nomenclatura'!$A$4:$Y$200,3,0),0)</f>
        <v>1872.03</v>
      </c>
      <c r="AW161" s="400">
        <f t="shared" si="522"/>
        <v>-6073.8903107961405</v>
      </c>
      <c r="AX161" s="131" t="e">
        <f t="shared" si="523"/>
        <v>#VALUE!</v>
      </c>
      <c r="AY161" s="65">
        <f t="shared" si="524"/>
        <v>0.23559637232410555</v>
      </c>
      <c r="AZ161" s="400">
        <f>IFERROR(VLOOKUP($B161,'Trans Nomenclatura'!$A$4:$Y$200,4,0),0)</f>
        <v>2091.35</v>
      </c>
      <c r="BA161" s="400">
        <f>IFERROR(VLOOKUP($B161,'Trans Nomenclatura'!$A$4:$Y$200,3,0),0)</f>
        <v>1872.03</v>
      </c>
      <c r="BB161" s="400">
        <f t="shared" si="525"/>
        <v>-219.31999999999994</v>
      </c>
      <c r="BC161" s="131">
        <f t="shared" si="526"/>
        <v>-0.10487006000908501</v>
      </c>
      <c r="BD161" s="114">
        <f t="shared" si="478"/>
        <v>-0.10487006000908501</v>
      </c>
      <c r="BE161" s="71"/>
      <c r="BG161" s="70"/>
      <c r="BH161" s="57" t="s">
        <v>115</v>
      </c>
      <c r="BI161" s="261">
        <f>IFERROR(VLOOKUP($B161,'Trans Nomenclatura'!$A$4:$Y$200,7,0),0)</f>
        <v>241</v>
      </c>
      <c r="BJ161" s="261">
        <f>IFERROR(VLOOKUP($B161,'Trans Nomenclatura'!$A$4:$Y$200,6,0),0)</f>
        <v>210</v>
      </c>
      <c r="BK161" s="116">
        <f t="shared" si="527"/>
        <v>-31</v>
      </c>
      <c r="BL161" s="131">
        <f t="shared" si="528"/>
        <v>-0.12863070539419086</v>
      </c>
      <c r="BM161" s="114">
        <f t="shared" si="481"/>
        <v>-0.12863070539419086</v>
      </c>
      <c r="BN161" s="71"/>
      <c r="BP161" s="70"/>
      <c r="BQ161" s="57" t="s">
        <v>115</v>
      </c>
      <c r="BR161" s="58">
        <f>IFERROR(VLOOKUP($B161,'Trans Nomenclatura'!$A$4:$Y$200,25,0),0)</f>
        <v>210.58</v>
      </c>
      <c r="BS161" s="131" t="e">
        <f>(#REF!-BR161)/ABS(BR161)</f>
        <v>#REF!</v>
      </c>
      <c r="BT161" s="114">
        <f t="shared" si="482"/>
        <v>0.11248751355480416</v>
      </c>
      <c r="BU161" s="71"/>
      <c r="BW161" s="155">
        <f t="shared" si="483"/>
        <v>274.28158020618554</v>
      </c>
      <c r="BX161" s="156">
        <f t="shared" si="484"/>
        <v>0.14651559013807766</v>
      </c>
      <c r="BZ161" s="70"/>
      <c r="CA161" s="57" t="s">
        <v>115</v>
      </c>
      <c r="CB161" s="190">
        <f t="shared" si="529"/>
        <v>3.1300755304205392</v>
      </c>
      <c r="CC161" s="400">
        <f>IFERROR(VLOOKUP(CA161,'FCST Sales'!$A$3:$AG$180,Interprete_Date!$B$8,0),0)</f>
        <v>7945.9203107961403</v>
      </c>
      <c r="CD161" s="400">
        <f t="shared" si="530"/>
        <v>55.62144217557298</v>
      </c>
      <c r="CE161" s="190">
        <f t="shared" si="531"/>
        <v>3.1300755304205392</v>
      </c>
      <c r="CF161" s="190">
        <f>IFERROR(VLOOKUP($B161,U300_ACT!$B$2:$C$180,2,0),0)</f>
        <v>0</v>
      </c>
      <c r="CG161" s="190">
        <f t="shared" si="532"/>
        <v>-3.1300755304205392</v>
      </c>
      <c r="CH161" s="65">
        <f t="shared" si="533"/>
        <v>0</v>
      </c>
      <c r="CI161" s="71"/>
      <c r="CK161" s="70"/>
      <c r="CL161" s="57" t="s">
        <v>115</v>
      </c>
      <c r="CM161" s="400">
        <f>IFERROR(VLOOKUP($CL161,TRASFDATI_ACT!$B$2:$E$200,2,0),0)</f>
        <v>0</v>
      </c>
      <c r="CN161" s="400">
        <f>IFERROR(VLOOKUP($B161,Smartphone_Sales!$B$2:$D$200,2,0),0)</f>
        <v>1277.04</v>
      </c>
      <c r="CO161" s="190">
        <f>IFERROR(VLOOKUP($B161,Smartphone_Sales!$B$2:$D$200,3,0),0)</f>
        <v>2</v>
      </c>
      <c r="CP161" s="278">
        <f t="shared" ref="CP161:CP167" si="534">IFERROR(CM161/CN161,0)</f>
        <v>0</v>
      </c>
      <c r="CQ161" s="65">
        <f t="shared" si="487"/>
        <v>0</v>
      </c>
      <c r="CR161" s="71"/>
      <c r="CT161" s="70"/>
      <c r="CU161" s="57" t="s">
        <v>115</v>
      </c>
      <c r="CV161" s="400">
        <f>IFERROR(VLOOKUP($CU161,iphone_ACT!$B$2:$F$180,2,0),0)</f>
        <v>1187.7</v>
      </c>
      <c r="CW161" s="400">
        <f>IFERROR(VLOOKUP($CU161,iphone_ACT!$B$2:$F$180,3,0),0)</f>
        <v>0</v>
      </c>
      <c r="CX161" s="342">
        <f t="shared" ref="CX161:CX167" si="535">IFERROR((CV161-CW161)/ABS(CW161),0)</f>
        <v>0</v>
      </c>
      <c r="CY161" s="114">
        <f t="shared" ref="CY161:CY167" si="536">IFERROR(CX161,0)</f>
        <v>0</v>
      </c>
      <c r="CZ161" s="190">
        <f>IFERROR(VLOOKUP($CU161,iphone_ACT!$B$2:$F$180,4,0),0)</f>
        <v>1</v>
      </c>
      <c r="DA161" s="190">
        <f>IFERROR(VLOOKUP($CU161,iphone_ACT!$B$2:$F$180,5,0),0)</f>
        <v>0</v>
      </c>
      <c r="DB161" s="342">
        <f t="shared" ref="DB161:DB167" si="537">IFERROR((CZ161-DA161)/ABS(DA161),0)</f>
        <v>0</v>
      </c>
      <c r="DC161" s="114">
        <f t="shared" ref="DC161:DC167" si="538">IFERROR(DB161,0)</f>
        <v>0</v>
      </c>
      <c r="DD161" s="71"/>
    </row>
    <row r="162" spans="1:108" ht="13.15" customHeight="1" outlineLevel="1">
      <c r="A162" s="70"/>
      <c r="B162" s="57" t="s">
        <v>132</v>
      </c>
      <c r="C162" s="59">
        <f>IFERROR(VLOOKUP($B162,'BDGT McAfee'!$AZ$6:$BD$190,4,0),0)</f>
        <v>47.746062000000002</v>
      </c>
      <c r="D162" s="59">
        <f t="shared" si="462"/>
        <v>1.5401955483870968</v>
      </c>
      <c r="E162" s="56">
        <f>IFERROR(VLOOKUP($B162,'Trans Nomenclatura'!$A$4:$W$180,19,0),0)</f>
        <v>2</v>
      </c>
      <c r="F162" s="59">
        <f t="shared" si="463"/>
        <v>0.45980445161290318</v>
      </c>
      <c r="G162" s="65">
        <f t="shared" si="464"/>
        <v>1.2985364112332447</v>
      </c>
      <c r="H162" s="71"/>
      <c r="K162" s="70"/>
      <c r="L162" s="57" t="s">
        <v>132</v>
      </c>
      <c r="M162" s="400">
        <f>IFERROR(VLOOKUP($B162,'BDGT Polizze MTD'!$A$3:$AG$175,Interprete_Date!$B$8,0),0)</f>
        <v>261.14240846623545</v>
      </c>
      <c r="N162" s="400"/>
      <c r="O162" s="400">
        <f>IFERROR(VLOOKUP($B162,'Trans Nomenclatura'!$A$4:$W$180,11,0),0)</f>
        <v>476.54905567010309</v>
      </c>
      <c r="P162" s="400">
        <f t="shared" si="514"/>
        <v>215.40664720386764</v>
      </c>
      <c r="Q162" s="65">
        <f t="shared" si="515"/>
        <v>1.8248627577152745</v>
      </c>
      <c r="R162" s="71"/>
      <c r="T162" s="70"/>
      <c r="U162" s="57" t="s">
        <v>132</v>
      </c>
      <c r="V162" s="59">
        <f>IFERROR(VLOOKUP($B162,'BDGT Office'!$C$3:$F$180,3,0),0)</f>
        <v>7.2</v>
      </c>
      <c r="W162" s="112">
        <f t="shared" si="466"/>
        <v>0.23225806451612904</v>
      </c>
      <c r="X162" s="56">
        <f>IFERROR(VLOOKUP($B162,'Trans Nomenclatura'!$A$4:$W$180,18,0),0)</f>
        <v>0</v>
      </c>
      <c r="Y162" s="59">
        <f t="shared" si="516"/>
        <v>-0.23225806451612904</v>
      </c>
      <c r="Z162" s="65">
        <f t="shared" si="517"/>
        <v>0</v>
      </c>
      <c r="AA162" s="71"/>
      <c r="AC162" s="70"/>
      <c r="AD162" s="57" t="s">
        <v>132</v>
      </c>
      <c r="AE162" s="59">
        <f>($AM162*Kerb_BRIEFING!$Z$5)/17.23</f>
        <v>2.8443571375497534</v>
      </c>
      <c r="AF162" s="56">
        <f>IFERROR(VLOOKUP($AD162,'Trans Nomenclatura'!$A$1:$Y$200,17,0),0)</f>
        <v>5</v>
      </c>
      <c r="AG162" s="190">
        <f t="shared" si="518"/>
        <v>2.1556428624502466</v>
      </c>
      <c r="AH162" s="65">
        <f t="shared" si="519"/>
        <v>1.7578664556544423</v>
      </c>
      <c r="AI162" s="59">
        <f>IFERROR(_xlfn.NUMBERVALUE(VLOOKUP($AD162,'Trans Nomenclatura'!$A$1:$Y$200,14,0)),0)</f>
        <v>0</v>
      </c>
      <c r="AJ162" s="59">
        <f>IFERROR(_xlfn.NUMBERVALUE(VLOOKUP($AD162,'Trans Nomenclatura'!$A$1:$Y$200,16,0)),0)</f>
        <v>1</v>
      </c>
      <c r="AK162" s="59">
        <f>IFERROR(_xlfn.NUMBERVALUE(VLOOKUP($AD162,'Trans Nomenclatura'!$A$1:$Y$200,15,0)),0)</f>
        <v>2</v>
      </c>
      <c r="AL162" s="59">
        <f>IFERROR(_xlfn.NUMBERVALUE(VLOOKUP($AD162,'Trans Nomenclatura'!$A$1:$Y$200,20,0)),0)</f>
        <v>0</v>
      </c>
      <c r="AM162" s="400">
        <f>IFERROR(VLOOKUP($B162,'BDGT MW Services MTD'!$A$3:$AF$174,Interprete_Date!$B$8,0),0)</f>
        <v>75.397343815357303</v>
      </c>
      <c r="AN162" s="400">
        <f>IFERROR(VLOOKUP($B162,'Trans Nomenclatura'!$A$4:$W$180,13,0),0)</f>
        <v>116.17</v>
      </c>
      <c r="AO162" s="400">
        <f t="shared" si="520"/>
        <v>40.772656184642699</v>
      </c>
      <c r="AP162" s="65">
        <f t="shared" si="521"/>
        <v>1.5407704584990689</v>
      </c>
      <c r="AQ162" s="71"/>
      <c r="AS162" s="70"/>
      <c r="AT162" s="57" t="s">
        <v>132</v>
      </c>
      <c r="AU162" s="399">
        <f>IFERROR(VLOOKUP($B162,'FCST Sales'!$A$3:$AF$180,Interprete_Date!$B$8,0),0)</f>
        <v>7182.3031647335401</v>
      </c>
      <c r="AV162" s="400">
        <f>IFERROR(VLOOKUP($B162,'Trans Nomenclatura'!$A$4:$Y$200,3,0),0)</f>
        <v>9198.470000000003</v>
      </c>
      <c r="AW162" s="400">
        <f t="shared" si="522"/>
        <v>2016.1668352664628</v>
      </c>
      <c r="AX162" s="131" t="e">
        <f t="shared" si="523"/>
        <v>#VALUE!</v>
      </c>
      <c r="AY162" s="65">
        <f t="shared" si="524"/>
        <v>1.2807131346343359</v>
      </c>
      <c r="AZ162" s="400">
        <f>IFERROR(VLOOKUP($B162,'Trans Nomenclatura'!$A$4:$Y$200,4,0),0)</f>
        <v>4408.16</v>
      </c>
      <c r="BA162" s="400">
        <f>IFERROR(VLOOKUP($B162,'Trans Nomenclatura'!$A$4:$Y$200,3,0),0)</f>
        <v>9198.470000000003</v>
      </c>
      <c r="BB162" s="400">
        <f t="shared" si="525"/>
        <v>4790.3100000000031</v>
      </c>
      <c r="BC162" s="131">
        <f t="shared" si="526"/>
        <v>1.0866914994011114</v>
      </c>
      <c r="BD162" s="114">
        <f t="shared" si="478"/>
        <v>1.0866914994011114</v>
      </c>
      <c r="BE162" s="71"/>
      <c r="BG162" s="70"/>
      <c r="BH162" s="57" t="s">
        <v>132</v>
      </c>
      <c r="BI162" s="261">
        <f>IFERROR(VLOOKUP($B162,'Trans Nomenclatura'!$A$4:$Y$200,7,0),0)</f>
        <v>492</v>
      </c>
      <c r="BJ162" s="261">
        <f>IFERROR(VLOOKUP($B162,'Trans Nomenclatura'!$A$4:$Y$200,6,0),0)</f>
        <v>392</v>
      </c>
      <c r="BK162" s="116">
        <f t="shared" si="527"/>
        <v>-100</v>
      </c>
      <c r="BL162" s="131">
        <f t="shared" si="528"/>
        <v>-0.2032520325203252</v>
      </c>
      <c r="BM162" s="114">
        <f t="shared" si="481"/>
        <v>-0.2032520325203252</v>
      </c>
      <c r="BN162" s="71"/>
      <c r="BP162" s="70"/>
      <c r="BQ162" s="57" t="s">
        <v>132</v>
      </c>
      <c r="BR162" s="58">
        <f>IFERROR(VLOOKUP($B162,'Trans Nomenclatura'!$A$4:$Y$200,25,0),0)</f>
        <v>320.57</v>
      </c>
      <c r="BS162" s="131" t="e">
        <f>(#REF!-BR162)/ABS(BR162)</f>
        <v>#REF!</v>
      </c>
      <c r="BT162" s="114">
        <f t="shared" si="482"/>
        <v>3.4850360983946234E-2</v>
      </c>
      <c r="BU162" s="71"/>
      <c r="BW162" s="155">
        <f t="shared" si="483"/>
        <v>929.27065855670105</v>
      </c>
      <c r="BX162" s="156">
        <f t="shared" si="484"/>
        <v>0.10102448108834412</v>
      </c>
      <c r="BZ162" s="70"/>
      <c r="CA162" s="57" t="s">
        <v>132</v>
      </c>
      <c r="CB162" s="190">
        <f t="shared" si="529"/>
        <v>2.8292696765973426</v>
      </c>
      <c r="CC162" s="400">
        <f>IFERROR(VLOOKUP(CA162,'FCST Sales'!$A$3:$AG$180,Interprete_Date!$B$8,0),0)</f>
        <v>7182.3031647335401</v>
      </c>
      <c r="CD162" s="400">
        <f t="shared" si="530"/>
        <v>50.276122153134779</v>
      </c>
      <c r="CE162" s="190">
        <f t="shared" si="531"/>
        <v>2.8292696765973426</v>
      </c>
      <c r="CF162" s="190">
        <f>IFERROR(VLOOKUP($B162,U300_ACT!$B$2:$C$180,2,0),0)</f>
        <v>2</v>
      </c>
      <c r="CG162" s="190">
        <f t="shared" si="532"/>
        <v>-0.82926967659734263</v>
      </c>
      <c r="CH162" s="65">
        <f t="shared" si="533"/>
        <v>0.7068962059513979</v>
      </c>
      <c r="CI162" s="71"/>
      <c r="CK162" s="70"/>
      <c r="CL162" s="57" t="s">
        <v>132</v>
      </c>
      <c r="CM162" s="400">
        <f>IFERROR(VLOOKUP($CL162,TRASFDATI_ACT!$B$2:$E$200,2,0),0)</f>
        <v>53.4</v>
      </c>
      <c r="CN162" s="400">
        <f>IFERROR(VLOOKUP($B162,Smartphone_Sales!$B$2:$D$200,2,0),0)</f>
        <v>2257.23</v>
      </c>
      <c r="CO162" s="190">
        <f>IFERROR(VLOOKUP($B162,Smartphone_Sales!$B$2:$D$200,3,0),0)</f>
        <v>8</v>
      </c>
      <c r="CP162" s="278">
        <f t="shared" si="534"/>
        <v>2.3657314496085911E-2</v>
      </c>
      <c r="CQ162" s="65">
        <f t="shared" si="487"/>
        <v>2.3657314496085911E-2</v>
      </c>
      <c r="CR162" s="71"/>
      <c r="CT162" s="70"/>
      <c r="CU162" s="57" t="s">
        <v>132</v>
      </c>
      <c r="CV162" s="400">
        <f>IFERROR(VLOOKUP($CU162,iphone_ACT!$B$2:$F$180,2,0),0)</f>
        <v>1064.75</v>
      </c>
      <c r="CW162" s="400">
        <f>IFERROR(VLOOKUP($CU162,iphone_ACT!$B$2:$F$180,3,0),0)</f>
        <v>3267.21</v>
      </c>
      <c r="CX162" s="342">
        <f t="shared" si="535"/>
        <v>-0.67411032654772729</v>
      </c>
      <c r="CY162" s="114">
        <f t="shared" si="536"/>
        <v>-0.67411032654772729</v>
      </c>
      <c r="CZ162" s="190">
        <f>IFERROR(VLOOKUP($CU162,iphone_ACT!$B$2:$F$180,4,0),0)</f>
        <v>1</v>
      </c>
      <c r="DA162" s="190">
        <f>IFERROR(VLOOKUP($CU162,iphone_ACT!$B$2:$F$180,5,0),0)</f>
        <v>4</v>
      </c>
      <c r="DB162" s="342">
        <f t="shared" si="537"/>
        <v>-0.75</v>
      </c>
      <c r="DC162" s="114">
        <f t="shared" si="538"/>
        <v>-0.75</v>
      </c>
      <c r="DD162" s="71"/>
    </row>
    <row r="163" spans="1:108" ht="13.15" customHeight="1" outlineLevel="1">
      <c r="A163" s="70"/>
      <c r="B163" s="57" t="s">
        <v>134</v>
      </c>
      <c r="C163" s="59">
        <f>IFERROR(VLOOKUP($B163,'BDGT McAfee'!$AZ$6:$BD$190,4,0),0)</f>
        <v>38.625</v>
      </c>
      <c r="D163" s="59">
        <f t="shared" si="462"/>
        <v>1.2459677419354838</v>
      </c>
      <c r="E163" s="56">
        <f>IFERROR(VLOOKUP($B163,'Trans Nomenclatura'!$A$4:$W$180,19,0),0)</f>
        <v>0</v>
      </c>
      <c r="F163" s="59">
        <f t="shared" si="463"/>
        <v>-1.2459677419354838</v>
      </c>
      <c r="G163" s="65">
        <f t="shared" si="464"/>
        <v>0</v>
      </c>
      <c r="H163" s="71"/>
      <c r="K163" s="70"/>
      <c r="L163" s="57" t="s">
        <v>134</v>
      </c>
      <c r="M163" s="400">
        <f>IFERROR(VLOOKUP($B163,'BDGT Polizze MTD'!$A$3:$AG$175,Interprete_Date!$B$8,0),0)</f>
        <v>281.76224575846163</v>
      </c>
      <c r="N163" s="400"/>
      <c r="O163" s="400">
        <f>IFERROR(VLOOKUP($B163,'Trans Nomenclatura'!$A$4:$W$180,11,0),0)</f>
        <v>21.634538342482259</v>
      </c>
      <c r="P163" s="400">
        <f t="shared" si="514"/>
        <v>-260.12770741597939</v>
      </c>
      <c r="Q163" s="65">
        <f t="shared" si="515"/>
        <v>7.6782956794815893E-2</v>
      </c>
      <c r="R163" s="71"/>
      <c r="T163" s="70"/>
      <c r="U163" s="57" t="s">
        <v>134</v>
      </c>
      <c r="V163" s="59">
        <f>IFERROR(VLOOKUP($B163,'BDGT Office'!$C$3:$F$180,3,0),0)</f>
        <v>8.4</v>
      </c>
      <c r="W163" s="112">
        <f t="shared" si="466"/>
        <v>0.2709677419354839</v>
      </c>
      <c r="X163" s="56">
        <f>IFERROR(VLOOKUP($B163,'Trans Nomenclatura'!$A$4:$W$180,18,0),0)</f>
        <v>0</v>
      </c>
      <c r="Y163" s="59">
        <f t="shared" si="516"/>
        <v>-0.2709677419354839</v>
      </c>
      <c r="Z163" s="65">
        <f t="shared" si="517"/>
        <v>0</v>
      </c>
      <c r="AA163" s="71"/>
      <c r="AC163" s="70"/>
      <c r="AD163" s="57" t="s">
        <v>134</v>
      </c>
      <c r="AE163" s="59">
        <f>($AM163*Kerb_BRIEFING!$Z$5)/17.23</f>
        <v>2.1267627869058892</v>
      </c>
      <c r="AF163" s="56">
        <f>IFERROR(VLOOKUP($AD163,'Trans Nomenclatura'!$A$1:$Y$200,17,0),0)</f>
        <v>2</v>
      </c>
      <c r="AG163" s="190">
        <f t="shared" si="518"/>
        <v>-0.12676278690588916</v>
      </c>
      <c r="AH163" s="65">
        <f t="shared" si="519"/>
        <v>0.9403963678101076</v>
      </c>
      <c r="AI163" s="59">
        <f>IFERROR(_xlfn.NUMBERVALUE(VLOOKUP($AD163,'Trans Nomenclatura'!$A$1:$Y$200,14,0)),0)</f>
        <v>0</v>
      </c>
      <c r="AJ163" s="59">
        <f>IFERROR(_xlfn.NUMBERVALUE(VLOOKUP($AD163,'Trans Nomenclatura'!$A$1:$Y$200,16,0)),0)</f>
        <v>0</v>
      </c>
      <c r="AK163" s="59">
        <f>IFERROR(_xlfn.NUMBERVALUE(VLOOKUP($AD163,'Trans Nomenclatura'!$A$1:$Y$200,15,0)),0)</f>
        <v>0</v>
      </c>
      <c r="AL163" s="59">
        <f>IFERROR(_xlfn.NUMBERVALUE(VLOOKUP($AD163,'Trans Nomenclatura'!$A$1:$Y$200,20,0)),0)</f>
        <v>0</v>
      </c>
      <c r="AM163" s="400">
        <f>IFERROR(VLOOKUP($B163,'BDGT MW Services MTD'!$A$3:$AF$174,Interprete_Date!$B$8,0),0)</f>
        <v>56.375573566751491</v>
      </c>
      <c r="AN163" s="400">
        <f>IFERROR(VLOOKUP($B163,'Trans Nomenclatura'!$A$4:$W$180,13,0),0)</f>
        <v>37.040000000000013</v>
      </c>
      <c r="AO163" s="400">
        <f t="shared" si="520"/>
        <v>-19.335573566751478</v>
      </c>
      <c r="AP163" s="65">
        <f t="shared" si="521"/>
        <v>0.65702214020302263</v>
      </c>
      <c r="AQ163" s="71"/>
      <c r="AS163" s="70"/>
      <c r="AT163" s="57" t="s">
        <v>134</v>
      </c>
      <c r="AU163" s="399">
        <f>IFERROR(VLOOKUP($B163,'FCST Sales'!$A$3:$AF$180,Interprete_Date!$B$8,0),0)</f>
        <v>5461.3498954494926</v>
      </c>
      <c r="AV163" s="400">
        <f>IFERROR(VLOOKUP($B163,'Trans Nomenclatura'!$A$4:$Y$200,3,0),0)</f>
        <v>1399.55</v>
      </c>
      <c r="AW163" s="400">
        <f t="shared" si="522"/>
        <v>-4061.7998954494924</v>
      </c>
      <c r="AX163" s="131" t="e">
        <f t="shared" si="523"/>
        <v>#VALUE!</v>
      </c>
      <c r="AY163" s="65">
        <f t="shared" si="524"/>
        <v>0.2562644816377968</v>
      </c>
      <c r="AZ163" s="400">
        <f>IFERROR(VLOOKUP($B163,'Trans Nomenclatura'!$A$4:$Y$200,4,0),0)</f>
        <v>2027.58</v>
      </c>
      <c r="BA163" s="400">
        <f>IFERROR(VLOOKUP($B163,'Trans Nomenclatura'!$A$4:$Y$200,3,0),0)</f>
        <v>1399.55</v>
      </c>
      <c r="BB163" s="400">
        <f t="shared" si="525"/>
        <v>-628.03</v>
      </c>
      <c r="BC163" s="131">
        <f t="shared" si="526"/>
        <v>-0.30974363526963178</v>
      </c>
      <c r="BD163" s="114">
        <f t="shared" si="478"/>
        <v>-0.30974363526963178</v>
      </c>
      <c r="BE163" s="71"/>
      <c r="BG163" s="70"/>
      <c r="BH163" s="57" t="s">
        <v>134</v>
      </c>
      <c r="BI163" s="261">
        <f>IFERROR(VLOOKUP($B163,'Trans Nomenclatura'!$A$4:$Y$200,7,0),0)</f>
        <v>216</v>
      </c>
      <c r="BJ163" s="261">
        <f>IFERROR(VLOOKUP($B163,'Trans Nomenclatura'!$A$4:$Y$200,6,0),0)</f>
        <v>110</v>
      </c>
      <c r="BK163" s="116">
        <f t="shared" si="527"/>
        <v>-106</v>
      </c>
      <c r="BL163" s="131">
        <f t="shared" si="528"/>
        <v>-0.49074074074074076</v>
      </c>
      <c r="BM163" s="114">
        <f t="shared" si="481"/>
        <v>-0.49074074074074076</v>
      </c>
      <c r="BN163" s="71"/>
      <c r="BP163" s="70"/>
      <c r="BQ163" s="57" t="s">
        <v>134</v>
      </c>
      <c r="BR163" s="58">
        <f>IFERROR(VLOOKUP($B163,'Trans Nomenclatura'!$A$4:$Y$200,25,0),0)</f>
        <v>302.42000000000007</v>
      </c>
      <c r="BS163" s="131" t="e">
        <f>(#REF!-BR163)/ABS(BR163)</f>
        <v>#REF!</v>
      </c>
      <c r="BT163" s="114">
        <f t="shared" si="482"/>
        <v>0.21608374120252943</v>
      </c>
      <c r="BU163" s="71"/>
      <c r="BW163" s="155">
        <f t="shared" si="483"/>
        <v>42.187349767840402</v>
      </c>
      <c r="BX163" s="156">
        <f t="shared" si="484"/>
        <v>3.0143510248180062E-2</v>
      </c>
      <c r="BZ163" s="70"/>
      <c r="CA163" s="57" t="s">
        <v>134</v>
      </c>
      <c r="CB163" s="190">
        <f t="shared" si="529"/>
        <v>2.1513477359677236</v>
      </c>
      <c r="CC163" s="400">
        <f>IFERROR(VLOOKUP(CA163,'FCST Sales'!$A$3:$AG$180,Interprete_Date!$B$8,0),0)</f>
        <v>5461.3498954494926</v>
      </c>
      <c r="CD163" s="400">
        <f t="shared" si="530"/>
        <v>38.229449268146446</v>
      </c>
      <c r="CE163" s="190">
        <f t="shared" si="531"/>
        <v>2.1513477359677236</v>
      </c>
      <c r="CF163" s="190">
        <f>IFERROR(VLOOKUP($B163,U300_ACT!$B$2:$C$180,2,0),0)</f>
        <v>1</v>
      </c>
      <c r="CG163" s="190">
        <f t="shared" si="532"/>
        <v>-1.1513477359677236</v>
      </c>
      <c r="CH163" s="65">
        <f t="shared" si="533"/>
        <v>0.46482490174940405</v>
      </c>
      <c r="CI163" s="71"/>
      <c r="CK163" s="70"/>
      <c r="CL163" s="57" t="s">
        <v>134</v>
      </c>
      <c r="CM163" s="400">
        <f>IFERROR(VLOOKUP($CL163,TRASFDATI_ACT!$B$2:$E$200,2,0),0)</f>
        <v>0</v>
      </c>
      <c r="CN163" s="400">
        <f>IFERROR(VLOOKUP($B163,Smartphone_Sales!$B$2:$D$200,2,0),0)</f>
        <v>4903.8500000000004</v>
      </c>
      <c r="CO163" s="190">
        <f>IFERROR(VLOOKUP($B163,Smartphone_Sales!$B$2:$D$200,3,0),0)</f>
        <v>10</v>
      </c>
      <c r="CP163" s="278">
        <f t="shared" ref="CP163" si="539">IFERROR(CM163/CN163,0)</f>
        <v>0</v>
      </c>
      <c r="CQ163" s="65">
        <f t="shared" si="487"/>
        <v>0</v>
      </c>
      <c r="CR163" s="71"/>
      <c r="CT163" s="70"/>
      <c r="CU163" s="57" t="s">
        <v>134</v>
      </c>
      <c r="CV163" s="400">
        <f>IFERROR(VLOOKUP($CU163,iphone_ACT!$B$2:$F$180,2,0),0)</f>
        <v>3317.2</v>
      </c>
      <c r="CW163" s="400">
        <f>IFERROR(VLOOKUP($CU163,iphone_ACT!$B$2:$F$180,3,0),0)</f>
        <v>0</v>
      </c>
      <c r="CX163" s="342">
        <f t="shared" si="535"/>
        <v>0</v>
      </c>
      <c r="CY163" s="114">
        <f t="shared" si="536"/>
        <v>0</v>
      </c>
      <c r="CZ163" s="190">
        <f>IFERROR(VLOOKUP($CU163,iphone_ACT!$B$2:$F$180,4,0),0)</f>
        <v>3</v>
      </c>
      <c r="DA163" s="190">
        <f>IFERROR(VLOOKUP($CU163,iphone_ACT!$B$2:$F$180,5,0),0)</f>
        <v>0</v>
      </c>
      <c r="DB163" s="342">
        <f t="shared" si="537"/>
        <v>0</v>
      </c>
      <c r="DC163" s="114">
        <f t="shared" si="538"/>
        <v>0</v>
      </c>
      <c r="DD163" s="71"/>
    </row>
    <row r="164" spans="1:108" ht="13.15" customHeight="1" outlineLevel="1">
      <c r="A164" s="70"/>
      <c r="B164" s="57" t="s">
        <v>144</v>
      </c>
      <c r="C164" s="59">
        <f>IFERROR(VLOOKUP($B164,'BDGT McAfee'!$AZ$6:$BD$190,4,0),0)</f>
        <v>0</v>
      </c>
      <c r="D164" s="59">
        <f t="shared" si="462"/>
        <v>0</v>
      </c>
      <c r="E164" s="56">
        <f>IFERROR(VLOOKUP($B164,'Trans Nomenclatura'!$A$4:$W$180,19,0),0)</f>
        <v>0</v>
      </c>
      <c r="F164" s="59">
        <f t="shared" si="463"/>
        <v>0</v>
      </c>
      <c r="G164" s="65">
        <f t="shared" si="464"/>
        <v>0</v>
      </c>
      <c r="H164" s="71"/>
      <c r="K164" s="70"/>
      <c r="L164" s="57" t="s">
        <v>144</v>
      </c>
      <c r="M164" s="400">
        <f>IFERROR(VLOOKUP($B164,'BDGT Polizze MTD'!$A$3:$AG$175,Interprete_Date!$B$8,0),0)</f>
        <v>416.51686347421111</v>
      </c>
      <c r="N164" s="400"/>
      <c r="O164" s="400">
        <f>IFERROR(VLOOKUP($B164,'Trans Nomenclatura'!$A$4:$W$180,11,0),0)</f>
        <v>211.482375257732</v>
      </c>
      <c r="P164" s="400">
        <f t="shared" si="514"/>
        <v>-205.0344882164791</v>
      </c>
      <c r="Q164" s="65">
        <f t="shared" si="515"/>
        <v>0.50774024728251144</v>
      </c>
      <c r="R164" s="71"/>
      <c r="T164" s="70"/>
      <c r="U164" s="57" t="s">
        <v>144</v>
      </c>
      <c r="V164" s="59">
        <f>IFERROR(VLOOKUP($B164,'BDGT Office'!$C$3:$F$180,3,0),0)</f>
        <v>12</v>
      </c>
      <c r="W164" s="112">
        <f t="shared" si="466"/>
        <v>0.38709677419354838</v>
      </c>
      <c r="X164" s="56">
        <f>IFERROR(VLOOKUP($B164,'Trans Nomenclatura'!$A$4:$W$180,18,0),0)</f>
        <v>0</v>
      </c>
      <c r="Y164" s="59">
        <f t="shared" si="516"/>
        <v>-0.38709677419354838</v>
      </c>
      <c r="Z164" s="65">
        <f t="shared" si="517"/>
        <v>0</v>
      </c>
      <c r="AA164" s="71"/>
      <c r="AC164" s="70"/>
      <c r="AD164" s="57" t="s">
        <v>144</v>
      </c>
      <c r="AE164" s="59">
        <f>($AM164*Kerb_BRIEFING!$Z$5)/17.23</f>
        <v>4.3191097705661843</v>
      </c>
      <c r="AF164" s="56">
        <f>IFERROR(VLOOKUP($AD164,'Trans Nomenclatura'!$A$1:$Y$200,17,0),0)</f>
        <v>3</v>
      </c>
      <c r="AG164" s="190">
        <f t="shared" si="518"/>
        <v>-1.3191097705661843</v>
      </c>
      <c r="AH164" s="65">
        <f t="shared" si="519"/>
        <v>0.6945875792378241</v>
      </c>
      <c r="AI164" s="59">
        <f>IFERROR(_xlfn.NUMBERVALUE(VLOOKUP($AD164,'Trans Nomenclatura'!$A$1:$Y$200,14,0)),0)</f>
        <v>0</v>
      </c>
      <c r="AJ164" s="59">
        <f>IFERROR(_xlfn.NUMBERVALUE(VLOOKUP($AD164,'Trans Nomenclatura'!$A$1:$Y$200,16,0)),0)</f>
        <v>0</v>
      </c>
      <c r="AK164" s="59">
        <f>IFERROR(_xlfn.NUMBERVALUE(VLOOKUP($AD164,'Trans Nomenclatura'!$A$1:$Y$200,15,0)),0)</f>
        <v>0</v>
      </c>
      <c r="AL164" s="59">
        <f>IFERROR(_xlfn.NUMBERVALUE(VLOOKUP($AD164,'Trans Nomenclatura'!$A$1:$Y$200,20,0)),0)</f>
        <v>0</v>
      </c>
      <c r="AM164" s="400">
        <f>IFERROR(VLOOKUP($B164,'BDGT MW Services MTD'!$A$3:$AF$174,Interprete_Date!$B$8,0),0)</f>
        <v>114.48963284131594</v>
      </c>
      <c r="AN164" s="400">
        <f>IFERROR(VLOOKUP($B164,'Trans Nomenclatura'!$A$4:$W$180,13,0),0)</f>
        <v>52.26</v>
      </c>
      <c r="AO164" s="400">
        <f t="shared" si="520"/>
        <v>-62.22963284131594</v>
      </c>
      <c r="AP164" s="65">
        <f t="shared" si="521"/>
        <v>0.45646054322169949</v>
      </c>
      <c r="AQ164" s="71"/>
      <c r="AS164" s="70"/>
      <c r="AT164" s="57" t="s">
        <v>144</v>
      </c>
      <c r="AU164" s="399">
        <f>IFERROR(VLOOKUP($B164,'FCST Sales'!$A$3:$AF$180,Interprete_Date!$B$8,0),0)</f>
        <v>11484.429171132926</v>
      </c>
      <c r="AV164" s="400">
        <f>IFERROR(VLOOKUP($B164,'Trans Nomenclatura'!$A$4:$Y$200,3,0),0)</f>
        <v>16754.689999999999</v>
      </c>
      <c r="AW164" s="400">
        <f t="shared" si="522"/>
        <v>5270.2608288670726</v>
      </c>
      <c r="AX164" s="131" t="e">
        <f t="shared" si="523"/>
        <v>#VALUE!</v>
      </c>
      <c r="AY164" s="65">
        <f t="shared" si="524"/>
        <v>1.4589049007428523</v>
      </c>
      <c r="AZ164" s="400">
        <f>IFERROR(VLOOKUP($B164,'Trans Nomenclatura'!$A$4:$Y$200,4,0),0)</f>
        <v>6204.3800000000019</v>
      </c>
      <c r="BA164" s="400">
        <f>IFERROR(VLOOKUP($B164,'Trans Nomenclatura'!$A$4:$Y$200,3,0),0)</f>
        <v>16754.689999999999</v>
      </c>
      <c r="BB164" s="400">
        <f t="shared" si="525"/>
        <v>10550.309999999998</v>
      </c>
      <c r="BC164" s="131">
        <f t="shared" si="526"/>
        <v>1.7004616093791796</v>
      </c>
      <c r="BD164" s="114">
        <f t="shared" si="478"/>
        <v>1.7004616093791796</v>
      </c>
      <c r="BE164" s="71"/>
      <c r="BG164" s="70"/>
      <c r="BH164" s="57" t="s">
        <v>144</v>
      </c>
      <c r="BI164" s="261">
        <f>IFERROR(VLOOKUP($B164,'Trans Nomenclatura'!$A$4:$Y$200,7,0),0)</f>
        <v>227</v>
      </c>
      <c r="BJ164" s="261">
        <f>IFERROR(VLOOKUP($B164,'Trans Nomenclatura'!$A$4:$Y$200,6,0),0)</f>
        <v>253</v>
      </c>
      <c r="BK164" s="116">
        <f t="shared" si="527"/>
        <v>26</v>
      </c>
      <c r="BL164" s="131">
        <f t="shared" si="528"/>
        <v>0.11453744493392071</v>
      </c>
      <c r="BM164" s="114">
        <f t="shared" si="481"/>
        <v>0.11453744493392071</v>
      </c>
      <c r="BN164" s="71"/>
      <c r="BP164" s="70"/>
      <c r="BQ164" s="57" t="s">
        <v>144</v>
      </c>
      <c r="BR164" s="58">
        <f>IFERROR(VLOOKUP($B164,'Trans Nomenclatura'!$A$4:$Y$200,25,0),0)</f>
        <v>652.73000000000013</v>
      </c>
      <c r="BS164" s="131" t="e">
        <f>(#REF!-BR164)/ABS(BR164)</f>
        <v>#REF!</v>
      </c>
      <c r="BT164" s="114">
        <f t="shared" si="482"/>
        <v>3.8958046970728806E-2</v>
      </c>
      <c r="BU164" s="71"/>
      <c r="BW164" s="155">
        <f t="shared" si="483"/>
        <v>412.39063175257741</v>
      </c>
      <c r="BX164" s="156">
        <f t="shared" si="484"/>
        <v>2.4613444459585791E-2</v>
      </c>
      <c r="BZ164" s="70"/>
      <c r="CA164" s="57" t="s">
        <v>144</v>
      </c>
      <c r="CB164" s="190">
        <f t="shared" si="529"/>
        <v>4.5239732244192732</v>
      </c>
      <c r="CC164" s="400">
        <f>IFERROR(VLOOKUP(CA164,'FCST Sales'!$A$3:$AG$180,Interprete_Date!$B$8,0),0)</f>
        <v>11484.429171132926</v>
      </c>
      <c r="CD164" s="400">
        <f t="shared" si="530"/>
        <v>80.391004197930485</v>
      </c>
      <c r="CE164" s="190">
        <f t="shared" si="531"/>
        <v>4.5239732244192732</v>
      </c>
      <c r="CF164" s="190">
        <f>IFERROR(VLOOKUP($B164,U300_ACT!$B$2:$C$180,2,0),0)</f>
        <v>1</v>
      </c>
      <c r="CG164" s="190">
        <f t="shared" si="532"/>
        <v>-3.5239732244192732</v>
      </c>
      <c r="CH164" s="65">
        <f t="shared" si="533"/>
        <v>0.22104463275826894</v>
      </c>
      <c r="CI164" s="71"/>
      <c r="CK164" s="70"/>
      <c r="CL164" s="57" t="s">
        <v>144</v>
      </c>
      <c r="CM164" s="400">
        <f>IFERROR(VLOOKUP($CL164,TRASFDATI_ACT!$B$2:$E$200,2,0),0)</f>
        <v>0</v>
      </c>
      <c r="CN164" s="400">
        <f>IFERROR(VLOOKUP($B164,Smartphone_Sales!$B$2:$D$200,2,0),0)</f>
        <v>1783.53</v>
      </c>
      <c r="CO164" s="190">
        <f>IFERROR(VLOOKUP($B164,Smartphone_Sales!$B$2:$D$200,3,0),0)</f>
        <v>5</v>
      </c>
      <c r="CP164" s="278">
        <f t="shared" si="534"/>
        <v>0</v>
      </c>
      <c r="CQ164" s="65">
        <f t="shared" si="487"/>
        <v>0</v>
      </c>
      <c r="CR164" s="71"/>
      <c r="CT164" s="70"/>
      <c r="CU164" s="57" t="s">
        <v>144</v>
      </c>
      <c r="CV164" s="400">
        <f>IFERROR(VLOOKUP($CU164,iphone_ACT!$B$2:$F$180,2,0),0)</f>
        <v>695.9</v>
      </c>
      <c r="CW164" s="400">
        <f>IFERROR(VLOOKUP($CU164,iphone_ACT!$B$2:$F$180,3,0),0)</f>
        <v>2931.14</v>
      </c>
      <c r="CX164" s="342">
        <f t="shared" si="535"/>
        <v>-0.76258384109936739</v>
      </c>
      <c r="CY164" s="114">
        <f t="shared" si="536"/>
        <v>-0.76258384109936739</v>
      </c>
      <c r="CZ164" s="190">
        <f>IFERROR(VLOOKUP($CU164,iphone_ACT!$B$2:$F$180,4,0),0)</f>
        <v>1</v>
      </c>
      <c r="DA164" s="190">
        <f>IFERROR(VLOOKUP($CU164,iphone_ACT!$B$2:$F$180,5,0),0)</f>
        <v>4</v>
      </c>
      <c r="DB164" s="342">
        <f t="shared" si="537"/>
        <v>-0.75</v>
      </c>
      <c r="DC164" s="114">
        <f t="shared" si="538"/>
        <v>-0.75</v>
      </c>
      <c r="DD164" s="71"/>
    </row>
    <row r="165" spans="1:108" ht="13.15" customHeight="1" outlineLevel="1">
      <c r="A165" s="70"/>
      <c r="B165" s="57" t="s">
        <v>146</v>
      </c>
      <c r="C165" s="59">
        <f>IFERROR(VLOOKUP($B165,'BDGT McAfee'!$AZ$6:$BD$190,4,0),0)</f>
        <v>60.062184000000002</v>
      </c>
      <c r="D165" s="59">
        <f t="shared" si="462"/>
        <v>1.9374898064516131</v>
      </c>
      <c r="E165" s="56">
        <f>IFERROR(VLOOKUP($B165,'Trans Nomenclatura'!$A$4:$W$180,19,0),0)</f>
        <v>0</v>
      </c>
      <c r="F165" s="59">
        <f t="shared" si="463"/>
        <v>-1.9374898064516131</v>
      </c>
      <c r="G165" s="65">
        <f t="shared" si="464"/>
        <v>0</v>
      </c>
      <c r="H165" s="71"/>
      <c r="K165" s="70"/>
      <c r="L165" s="57" t="s">
        <v>146</v>
      </c>
      <c r="M165" s="400">
        <f>IFERROR(VLOOKUP($B165,'BDGT Polizze MTD'!$A$3:$AG$175,Interprete_Date!$B$8,0),0)</f>
        <v>370.86251879582051</v>
      </c>
      <c r="N165" s="400"/>
      <c r="O165" s="400">
        <f>IFERROR(VLOOKUP($B165,'Trans Nomenclatura'!$A$4:$W$180,11,0),0)</f>
        <v>125.2875463917526</v>
      </c>
      <c r="P165" s="400">
        <f t="shared" si="514"/>
        <v>-245.57497240406792</v>
      </c>
      <c r="Q165" s="65">
        <f t="shared" si="515"/>
        <v>0.33782746986284168</v>
      </c>
      <c r="R165" s="71"/>
      <c r="T165" s="70"/>
      <c r="U165" s="57" t="s">
        <v>146</v>
      </c>
      <c r="V165" s="59">
        <f>IFERROR(VLOOKUP($B165,'BDGT Office'!$C$3:$F$180,3,0),0)</f>
        <v>12</v>
      </c>
      <c r="W165" s="112">
        <f t="shared" si="466"/>
        <v>0.38709677419354838</v>
      </c>
      <c r="X165" s="56">
        <f>IFERROR(VLOOKUP($B165,'Trans Nomenclatura'!$A$4:$W$180,18,0),0)</f>
        <v>0</v>
      </c>
      <c r="Y165" s="59">
        <f t="shared" si="516"/>
        <v>-0.38709677419354838</v>
      </c>
      <c r="Z165" s="65">
        <f t="shared" si="517"/>
        <v>0</v>
      </c>
      <c r="AA165" s="71"/>
      <c r="AC165" s="70"/>
      <c r="AD165" s="57" t="s">
        <v>146</v>
      </c>
      <c r="AE165" s="59">
        <f>($AM165*Kerb_BRIEFING!$Z$5)/17.23</f>
        <v>4.1881372623886906</v>
      </c>
      <c r="AF165" s="56">
        <f>IFERROR(VLOOKUP($AD165,'Trans Nomenclatura'!$A$1:$Y$200,17,0),0)</f>
        <v>5</v>
      </c>
      <c r="AG165" s="190">
        <f t="shared" si="518"/>
        <v>0.81186273761130945</v>
      </c>
      <c r="AH165" s="65">
        <f t="shared" si="519"/>
        <v>1.1938481684691171</v>
      </c>
      <c r="AI165" s="59">
        <f>IFERROR(_xlfn.NUMBERVALUE(VLOOKUP($AD165,'Trans Nomenclatura'!$A$1:$Y$200,14,0)),0)</f>
        <v>0</v>
      </c>
      <c r="AJ165" s="59">
        <f>IFERROR(_xlfn.NUMBERVALUE(VLOOKUP($AD165,'Trans Nomenclatura'!$A$1:$Y$200,16,0)),0)</f>
        <v>0</v>
      </c>
      <c r="AK165" s="59">
        <f>IFERROR(_xlfn.NUMBERVALUE(VLOOKUP($AD165,'Trans Nomenclatura'!$A$1:$Y$200,15,0)),0)</f>
        <v>0</v>
      </c>
      <c r="AL165" s="59">
        <f>IFERROR(_xlfn.NUMBERVALUE(VLOOKUP($AD165,'Trans Nomenclatura'!$A$1:$Y$200,20,0)),0)</f>
        <v>0</v>
      </c>
      <c r="AM165" s="400">
        <f>IFERROR(VLOOKUP($B165,'BDGT MW Services MTD'!$A$3:$AF$174,Interprete_Date!$B$8,0),0)</f>
        <v>111.0178538937802</v>
      </c>
      <c r="AN165" s="400">
        <f>IFERROR(VLOOKUP($B165,'Trans Nomenclatura'!$A$4:$W$180,13,0),0)</f>
        <v>89.56</v>
      </c>
      <c r="AO165" s="400">
        <f t="shared" si="520"/>
        <v>-21.457853893780197</v>
      </c>
      <c r="AP165" s="65">
        <f t="shared" si="521"/>
        <v>0.80671708971864409</v>
      </c>
      <c r="AQ165" s="71"/>
      <c r="AS165" s="70"/>
      <c r="AT165" s="57" t="s">
        <v>146</v>
      </c>
      <c r="AU165" s="399">
        <f>IFERROR(VLOOKUP($B165,'FCST Sales'!$A$3:$AF$180,Interprete_Date!$B$8,0),0)</f>
        <v>10460.660779811951</v>
      </c>
      <c r="AV165" s="400">
        <f>IFERROR(VLOOKUP($B165,'Trans Nomenclatura'!$A$4:$Y$200,3,0),0)</f>
        <v>5799.06</v>
      </c>
      <c r="AW165" s="400">
        <f t="shared" si="522"/>
        <v>-4661.6007798119508</v>
      </c>
      <c r="AX165" s="131" t="e">
        <f t="shared" si="523"/>
        <v>#VALUE!</v>
      </c>
      <c r="AY165" s="65">
        <f t="shared" si="524"/>
        <v>0.55436842108403106</v>
      </c>
      <c r="AZ165" s="400">
        <f>IFERROR(VLOOKUP($B165,'Trans Nomenclatura'!$A$4:$Y$200,4,0),0)</f>
        <v>6189.1400000000012</v>
      </c>
      <c r="BA165" s="400">
        <f>IFERROR(VLOOKUP($B165,'Trans Nomenclatura'!$A$4:$Y$200,3,0),0)</f>
        <v>5799.06</v>
      </c>
      <c r="BB165" s="400">
        <f t="shared" si="525"/>
        <v>-390.08000000000084</v>
      </c>
      <c r="BC165" s="131">
        <f t="shared" si="526"/>
        <v>-6.3026527110390251E-2</v>
      </c>
      <c r="BD165" s="114">
        <f t="shared" si="478"/>
        <v>-6.3026527110390251E-2</v>
      </c>
      <c r="BE165" s="71"/>
      <c r="BG165" s="70"/>
      <c r="BH165" s="57" t="s">
        <v>146</v>
      </c>
      <c r="BI165" s="261">
        <f>IFERROR(VLOOKUP($B165,'Trans Nomenclatura'!$A$4:$Y$200,7,0),0)</f>
        <v>541</v>
      </c>
      <c r="BJ165" s="261">
        <f>IFERROR(VLOOKUP($B165,'Trans Nomenclatura'!$A$4:$Y$200,6,0),0)</f>
        <v>464</v>
      </c>
      <c r="BK165" s="116">
        <f t="shared" si="527"/>
        <v>-77</v>
      </c>
      <c r="BL165" s="131">
        <f t="shared" si="528"/>
        <v>-0.14232902033271719</v>
      </c>
      <c r="BM165" s="114">
        <f t="shared" si="481"/>
        <v>-0.14232902033271719</v>
      </c>
      <c r="BN165" s="71"/>
      <c r="BP165" s="70"/>
      <c r="BQ165" s="57" t="s">
        <v>146</v>
      </c>
      <c r="BR165" s="58">
        <f>IFERROR(VLOOKUP($B165,'Trans Nomenclatura'!$A$4:$Y$200,25,0),0)</f>
        <v>463.39</v>
      </c>
      <c r="BS165" s="131" t="e">
        <f>(#REF!-BR165)/ABS(BR165)</f>
        <v>#REF!</v>
      </c>
      <c r="BT165" s="114">
        <f t="shared" si="482"/>
        <v>7.9907778157149598E-2</v>
      </c>
      <c r="BU165" s="71"/>
      <c r="BW165" s="155">
        <f t="shared" si="483"/>
        <v>244.31071546391757</v>
      </c>
      <c r="BX165" s="156">
        <f t="shared" si="484"/>
        <v>4.2129365011556626E-2</v>
      </c>
      <c r="BZ165" s="70"/>
      <c r="CA165" s="57" t="s">
        <v>146</v>
      </c>
      <c r="CB165" s="190">
        <f t="shared" si="529"/>
        <v>4.1206879830435375</v>
      </c>
      <c r="CC165" s="400">
        <f>IFERROR(VLOOKUP(CA165,'FCST Sales'!$A$3:$AG$180,Interprete_Date!$B$8,0),0)</f>
        <v>10460.660779811951</v>
      </c>
      <c r="CD165" s="400">
        <f t="shared" si="530"/>
        <v>73.224625458683661</v>
      </c>
      <c r="CE165" s="190">
        <f t="shared" si="531"/>
        <v>4.1206879830435375</v>
      </c>
      <c r="CF165" s="190">
        <f>IFERROR(VLOOKUP($B165,U300_ACT!$B$2:$C$180,2,0),0)</f>
        <v>0</v>
      </c>
      <c r="CG165" s="190">
        <f t="shared" si="532"/>
        <v>-4.1206879830435375</v>
      </c>
      <c r="CH165" s="65">
        <f t="shared" si="533"/>
        <v>0</v>
      </c>
      <c r="CI165" s="71"/>
      <c r="CK165" s="70"/>
      <c r="CL165" s="57" t="s">
        <v>146</v>
      </c>
      <c r="CM165" s="400">
        <f>IFERROR(VLOOKUP($CL165,TRASFDATI_ACT!$B$2:$E$200,2,0),0)</f>
        <v>0</v>
      </c>
      <c r="CN165" s="400">
        <f>IFERROR(VLOOKUP($B165,Smartphone_Sales!$B$2:$D$200,2,0),0)</f>
        <v>694.6</v>
      </c>
      <c r="CO165" s="190">
        <f>IFERROR(VLOOKUP($B165,Smartphone_Sales!$B$2:$D$200,3,0),0)</f>
        <v>3</v>
      </c>
      <c r="CP165" s="278">
        <f t="shared" si="534"/>
        <v>0</v>
      </c>
      <c r="CQ165" s="65">
        <f t="shared" si="487"/>
        <v>0</v>
      </c>
      <c r="CR165" s="71"/>
      <c r="CT165" s="70"/>
      <c r="CU165" s="57" t="s">
        <v>146</v>
      </c>
      <c r="CV165" s="400">
        <f>IFERROR(VLOOKUP($CU165,iphone_ACT!$B$2:$F$180,2,0),0)</f>
        <v>466.39</v>
      </c>
      <c r="CW165" s="400">
        <f>IFERROR(VLOOKUP($CU165,iphone_ACT!$B$2:$F$180,3,0),0)</f>
        <v>3471.31</v>
      </c>
      <c r="CX165" s="342">
        <f t="shared" si="535"/>
        <v>-0.86564438209206329</v>
      </c>
      <c r="CY165" s="114">
        <f t="shared" si="536"/>
        <v>-0.86564438209206329</v>
      </c>
      <c r="CZ165" s="190">
        <f>IFERROR(VLOOKUP($CU165,iphone_ACT!$B$2:$F$180,4,0),0)</f>
        <v>1</v>
      </c>
      <c r="DA165" s="190">
        <f>IFERROR(VLOOKUP($CU165,iphone_ACT!$B$2:$F$180,5,0),0)</f>
        <v>5</v>
      </c>
      <c r="DB165" s="342">
        <f t="shared" si="537"/>
        <v>-0.8</v>
      </c>
      <c r="DC165" s="114">
        <f t="shared" si="538"/>
        <v>-0.8</v>
      </c>
      <c r="DD165" s="71"/>
    </row>
    <row r="166" spans="1:108" ht="13.15" customHeight="1" outlineLevel="1">
      <c r="A166" s="70"/>
      <c r="B166" s="57" t="s">
        <v>164</v>
      </c>
      <c r="C166" s="59">
        <f>IFERROR(VLOOKUP($B166,'BDGT McAfee'!$AZ$6:$BD$190,4,0),0)</f>
        <v>41.166216000000006</v>
      </c>
      <c r="D166" s="59">
        <f t="shared" si="462"/>
        <v>1.3279424516129035</v>
      </c>
      <c r="E166" s="56">
        <f>IFERROR(VLOOKUP($B166,'Trans Nomenclatura'!$A$4:$W$180,19,0),0)</f>
        <v>6</v>
      </c>
      <c r="F166" s="59">
        <f t="shared" si="463"/>
        <v>4.6720575483870963</v>
      </c>
      <c r="G166" s="65">
        <f t="shared" si="464"/>
        <v>4.5182680866271498</v>
      </c>
      <c r="H166" s="71"/>
      <c r="K166" s="70"/>
      <c r="L166" s="57" t="s">
        <v>164</v>
      </c>
      <c r="M166" s="400">
        <f>IFERROR(VLOOKUP($B166,'BDGT Polizze MTD'!$A$3:$AG$175,Interprete_Date!$B$8,0),0)</f>
        <v>290.4862153018463</v>
      </c>
      <c r="N166" s="400"/>
      <c r="O166" s="400">
        <f>IFERROR(VLOOKUP($B166,'Trans Nomenclatura'!$A$4:$W$180,11,0),0)</f>
        <v>435.68672118034539</v>
      </c>
      <c r="P166" s="400">
        <f t="shared" si="514"/>
        <v>145.20050587849909</v>
      </c>
      <c r="Q166" s="65">
        <f t="shared" si="515"/>
        <v>1.4998533432218812</v>
      </c>
      <c r="R166" s="71"/>
      <c r="T166" s="70"/>
      <c r="U166" s="57" t="s">
        <v>164</v>
      </c>
      <c r="V166" s="59">
        <f>IFERROR(VLOOKUP($B166,'BDGT Office'!$C$3:$F$180,3,0),0)</f>
        <v>8.4</v>
      </c>
      <c r="W166" s="112">
        <f t="shared" si="466"/>
        <v>0.2709677419354839</v>
      </c>
      <c r="X166" s="56">
        <f>IFERROR(VLOOKUP($B166,'Trans Nomenclatura'!$A$4:$W$180,18,0),0)</f>
        <v>0</v>
      </c>
      <c r="Y166" s="59">
        <f t="shared" si="516"/>
        <v>-0.2709677419354839</v>
      </c>
      <c r="Z166" s="65">
        <f t="shared" si="517"/>
        <v>0</v>
      </c>
      <c r="AA166" s="71"/>
      <c r="AC166" s="70"/>
      <c r="AD166" s="57" t="s">
        <v>164</v>
      </c>
      <c r="AE166" s="59">
        <f>($AM166*Kerb_BRIEFING!$Z$5)/17.23</f>
        <v>3.3014000182846739</v>
      </c>
      <c r="AF166" s="56">
        <f>IFERROR(VLOOKUP($AD166,'Trans Nomenclatura'!$A$1:$Y$200,17,0),0)</f>
        <v>3</v>
      </c>
      <c r="AG166" s="190">
        <f t="shared" si="518"/>
        <v>-0.30140001828467389</v>
      </c>
      <c r="AH166" s="65">
        <f t="shared" si="519"/>
        <v>0.90870539267723338</v>
      </c>
      <c r="AI166" s="59">
        <f>IFERROR(_xlfn.NUMBERVALUE(VLOOKUP($AD166,'Trans Nomenclatura'!$A$1:$Y$200,14,0)),0)</f>
        <v>0</v>
      </c>
      <c r="AJ166" s="59">
        <f>IFERROR(_xlfn.NUMBERVALUE(VLOOKUP($AD166,'Trans Nomenclatura'!$A$1:$Y$200,16,0)),0)</f>
        <v>2</v>
      </c>
      <c r="AK166" s="59">
        <f>IFERROR(_xlfn.NUMBERVALUE(VLOOKUP($AD166,'Trans Nomenclatura'!$A$1:$Y$200,15,0)),0)</f>
        <v>2</v>
      </c>
      <c r="AL166" s="59">
        <f>IFERROR(_xlfn.NUMBERVALUE(VLOOKUP($AD166,'Trans Nomenclatura'!$A$1:$Y$200,20,0)),0)</f>
        <v>0</v>
      </c>
      <c r="AM166" s="400">
        <f>IFERROR(VLOOKUP($B166,'BDGT MW Services MTD'!$A$3:$AF$174,Interprete_Date!$B$8,0),0)</f>
        <v>87.512495869299883</v>
      </c>
      <c r="AN166" s="400">
        <f>IFERROR(VLOOKUP($B166,'Trans Nomenclatura'!$A$4:$W$180,13,0),0)</f>
        <v>81.58</v>
      </c>
      <c r="AO166" s="400">
        <f t="shared" si="520"/>
        <v>-5.9324958692998848</v>
      </c>
      <c r="AP166" s="65">
        <f t="shared" si="521"/>
        <v>0.93220972833228199</v>
      </c>
      <c r="AQ166" s="71"/>
      <c r="AS166" s="70"/>
      <c r="AT166" s="57" t="s">
        <v>164</v>
      </c>
      <c r="AU166" s="399">
        <f>IFERROR(VLOOKUP($B166,'FCST Sales'!$A$3:$AF$180,Interprete_Date!$B$8,0),0)</f>
        <v>8245.5621037880264</v>
      </c>
      <c r="AV166" s="400">
        <f>IFERROR(VLOOKUP($B166,'Trans Nomenclatura'!$A$4:$Y$200,3,0),0)</f>
        <v>7926.8399999999983</v>
      </c>
      <c r="AW166" s="400">
        <f t="shared" si="522"/>
        <v>-318.72210378802811</v>
      </c>
      <c r="AX166" s="131" t="e">
        <f t="shared" si="523"/>
        <v>#VALUE!</v>
      </c>
      <c r="AY166" s="65">
        <f t="shared" si="524"/>
        <v>0.96134622482054843</v>
      </c>
      <c r="AZ166" s="400">
        <f>IFERROR(VLOOKUP($B166,'Trans Nomenclatura'!$A$4:$Y$200,4,0),0)</f>
        <v>4629.2100000000009</v>
      </c>
      <c r="BA166" s="400">
        <f>IFERROR(VLOOKUP($B166,'Trans Nomenclatura'!$A$4:$Y$200,3,0),0)</f>
        <v>7926.8399999999983</v>
      </c>
      <c r="BB166" s="400">
        <f t="shared" si="525"/>
        <v>3297.6299999999974</v>
      </c>
      <c r="BC166" s="131">
        <f t="shared" si="526"/>
        <v>0.71235264764398176</v>
      </c>
      <c r="BD166" s="114">
        <f t="shared" si="478"/>
        <v>0.71235264764398176</v>
      </c>
      <c r="BE166" s="71"/>
      <c r="BG166" s="70"/>
      <c r="BH166" s="57" t="s">
        <v>164</v>
      </c>
      <c r="BI166" s="261">
        <f>IFERROR(VLOOKUP($B166,'Trans Nomenclatura'!$A$4:$Y$200,7,0),0)</f>
        <v>369</v>
      </c>
      <c r="BJ166" s="261">
        <f>IFERROR(VLOOKUP($B166,'Trans Nomenclatura'!$A$4:$Y$200,6,0),0)</f>
        <v>405</v>
      </c>
      <c r="BK166" s="116">
        <f t="shared" si="527"/>
        <v>36</v>
      </c>
      <c r="BL166" s="131">
        <f t="shared" si="528"/>
        <v>9.7560975609756101E-2</v>
      </c>
      <c r="BM166" s="114">
        <f t="shared" si="481"/>
        <v>9.7560975609756101E-2</v>
      </c>
      <c r="BN166" s="71"/>
      <c r="BP166" s="70"/>
      <c r="BQ166" s="57" t="s">
        <v>164</v>
      </c>
      <c r="BR166" s="58">
        <f>IFERROR(VLOOKUP($B166,'Trans Nomenclatura'!$A$4:$Y$200,25,0),0)</f>
        <v>589.13</v>
      </c>
      <c r="BS166" s="131" t="e">
        <f>(#REF!-BR166)/ABS(BR166)</f>
        <v>#REF!</v>
      </c>
      <c r="BT166" s="114">
        <f t="shared" si="482"/>
        <v>7.4320914765530793E-2</v>
      </c>
      <c r="BU166" s="71"/>
      <c r="BW166" s="155">
        <f t="shared" si="483"/>
        <v>849.5891063016735</v>
      </c>
      <c r="BX166" s="156">
        <f t="shared" si="484"/>
        <v>0.10717878830677466</v>
      </c>
      <c r="BZ166" s="70"/>
      <c r="CA166" s="57" t="s">
        <v>164</v>
      </c>
      <c r="CB166" s="190">
        <f t="shared" si="529"/>
        <v>3.2481111269845915</v>
      </c>
      <c r="CC166" s="400">
        <f>IFERROR(VLOOKUP(CA166,'FCST Sales'!$A$3:$AG$180,Interprete_Date!$B$8,0),0)</f>
        <v>8245.5621037880264</v>
      </c>
      <c r="CD166" s="400">
        <f t="shared" si="530"/>
        <v>57.718934726516189</v>
      </c>
      <c r="CE166" s="190">
        <f t="shared" si="531"/>
        <v>3.2481111269845915</v>
      </c>
      <c r="CF166" s="190">
        <f>IFERROR(VLOOKUP($B166,U300_ACT!$B$2:$C$180,2,0),0)</f>
        <v>3</v>
      </c>
      <c r="CG166" s="190">
        <f t="shared" si="532"/>
        <v>-0.24811112698459148</v>
      </c>
      <c r="CH166" s="65">
        <f t="shared" si="533"/>
        <v>0.92361371970209427</v>
      </c>
      <c r="CI166" s="71"/>
      <c r="CK166" s="70"/>
      <c r="CL166" s="57" t="s">
        <v>164</v>
      </c>
      <c r="CM166" s="400">
        <f>IFERROR(VLOOKUP($CL166,TRASFDATI_ACT!$B$2:$E$200,2,0),0)</f>
        <v>40.97</v>
      </c>
      <c r="CN166" s="400">
        <f>IFERROR(VLOOKUP($B166,Smartphone_Sales!$B$2:$D$200,2,0),0)</f>
        <v>6692.72</v>
      </c>
      <c r="CO166" s="190">
        <f>IFERROR(VLOOKUP($B166,Smartphone_Sales!$B$2:$D$200,3,0),0)</f>
        <v>14</v>
      </c>
      <c r="CP166" s="278">
        <f t="shared" si="534"/>
        <v>6.1215768775624855E-3</v>
      </c>
      <c r="CQ166" s="65">
        <f t="shared" si="487"/>
        <v>6.1215768775624855E-3</v>
      </c>
      <c r="CR166" s="71"/>
      <c r="CT166" s="70"/>
      <c r="CU166" s="57" t="s">
        <v>164</v>
      </c>
      <c r="CV166" s="400">
        <f>IFERROR(VLOOKUP($CU166,iphone_ACT!$B$2:$F$180,2,0),0)</f>
        <v>3119.25</v>
      </c>
      <c r="CW166" s="400">
        <f>IFERROR(VLOOKUP($CU166,iphone_ACT!$B$2:$F$180,3,0),0)</f>
        <v>884.43</v>
      </c>
      <c r="CX166" s="342">
        <f t="shared" si="535"/>
        <v>2.5268478002781456</v>
      </c>
      <c r="CY166" s="114">
        <f t="shared" si="536"/>
        <v>2.5268478002781456</v>
      </c>
      <c r="CZ166" s="190">
        <f>IFERROR(VLOOKUP($CU166,iphone_ACT!$B$2:$F$180,4,0),0)</f>
        <v>5</v>
      </c>
      <c r="DA166" s="190">
        <f>IFERROR(VLOOKUP($CU166,iphone_ACT!$B$2:$F$180,5,0),0)</f>
        <v>1</v>
      </c>
      <c r="DB166" s="342">
        <f t="shared" si="537"/>
        <v>4</v>
      </c>
      <c r="DC166" s="114">
        <f t="shared" si="538"/>
        <v>4</v>
      </c>
      <c r="DD166" s="71"/>
    </row>
    <row r="167" spans="1:108" ht="13.15" customHeight="1" outlineLevel="1">
      <c r="A167" s="70"/>
      <c r="B167" s="57" t="s">
        <v>172</v>
      </c>
      <c r="C167" s="59">
        <f>IFERROR(VLOOKUP($B167,'BDGT McAfee'!$AZ$6:$BD$190,4,0),0)</f>
        <v>24.969671999999999</v>
      </c>
      <c r="D167" s="59">
        <f t="shared" si="462"/>
        <v>0.80547329032258064</v>
      </c>
      <c r="E167" s="56">
        <f>IFERROR(VLOOKUP($B167,'Trans Nomenclatura'!$A$4:$W$180,19,0),0)</f>
        <v>0</v>
      </c>
      <c r="F167" s="59">
        <f t="shared" si="463"/>
        <v>-0.80547329032258064</v>
      </c>
      <c r="G167" s="65">
        <f t="shared" si="464"/>
        <v>0</v>
      </c>
      <c r="H167" s="71"/>
      <c r="K167" s="70"/>
      <c r="L167" s="57" t="s">
        <v>172</v>
      </c>
      <c r="M167" s="400">
        <f>IFERROR(VLOOKUP($B167,'BDGT Polizze MTD'!$A$3:$AG$175,Interprete_Date!$B$8,0),0)</f>
        <v>281.76224575846163</v>
      </c>
      <c r="N167" s="400"/>
      <c r="O167" s="400">
        <f>IFERROR(VLOOKUP($B167,'Trans Nomenclatura'!$A$4:$W$180,11,0),0)</f>
        <v>33.181369072164948</v>
      </c>
      <c r="P167" s="400">
        <f t="shared" si="514"/>
        <v>-248.58087668629668</v>
      </c>
      <c r="Q167" s="65">
        <f t="shared" si="515"/>
        <v>0.11776371594017392</v>
      </c>
      <c r="R167" s="71"/>
      <c r="T167" s="70"/>
      <c r="U167" s="57" t="s">
        <v>172</v>
      </c>
      <c r="V167" s="59">
        <f>IFERROR(VLOOKUP($B167,'BDGT Office'!$C$3:$F$180,3,0),0)</f>
        <v>8.4</v>
      </c>
      <c r="W167" s="112">
        <f t="shared" si="466"/>
        <v>0.2709677419354839</v>
      </c>
      <c r="X167" s="56">
        <f>IFERROR(VLOOKUP($B167,'Trans Nomenclatura'!$A$4:$W$180,18,0),0)</f>
        <v>0</v>
      </c>
      <c r="Y167" s="59">
        <f t="shared" si="516"/>
        <v>-0.2709677419354839</v>
      </c>
      <c r="Z167" s="65">
        <f t="shared" si="517"/>
        <v>0</v>
      </c>
      <c r="AA167" s="71"/>
      <c r="AC167" s="70"/>
      <c r="AD167" s="57" t="s">
        <v>172</v>
      </c>
      <c r="AE167" s="59">
        <f>($AM167*Kerb_BRIEFING!$Z$5)/17.23</f>
        <v>2.1267627869058892</v>
      </c>
      <c r="AF167" s="56">
        <f>IFERROR(VLOOKUP($AD167,'Trans Nomenclatura'!$A$1:$Y$200,17,0),0)</f>
        <v>2</v>
      </c>
      <c r="AG167" s="190">
        <f t="shared" si="518"/>
        <v>-0.12676278690588916</v>
      </c>
      <c r="AH167" s="65">
        <f t="shared" si="519"/>
        <v>0.9403963678101076</v>
      </c>
      <c r="AI167" s="59">
        <f>IFERROR(_xlfn.NUMBERVALUE(VLOOKUP($AD167,'Trans Nomenclatura'!$A$1:$Y$200,14,0)),0)</f>
        <v>0</v>
      </c>
      <c r="AJ167" s="59">
        <f>IFERROR(_xlfn.NUMBERVALUE(VLOOKUP($AD167,'Trans Nomenclatura'!$A$1:$Y$200,16,0)),0)</f>
        <v>0</v>
      </c>
      <c r="AK167" s="59">
        <f>IFERROR(_xlfn.NUMBERVALUE(VLOOKUP($AD167,'Trans Nomenclatura'!$A$1:$Y$200,15,0)),0)</f>
        <v>0</v>
      </c>
      <c r="AL167" s="59">
        <f>IFERROR(_xlfn.NUMBERVALUE(VLOOKUP($AD167,'Trans Nomenclatura'!$A$1:$Y$200,20,0)),0)</f>
        <v>0</v>
      </c>
      <c r="AM167" s="400">
        <f>IFERROR(VLOOKUP($B167,'BDGT MW Services MTD'!$A$3:$AF$174,Interprete_Date!$B$8,0),0)</f>
        <v>56.375573566751491</v>
      </c>
      <c r="AN167" s="400">
        <f>IFERROR(VLOOKUP($B167,'Trans Nomenclatura'!$A$4:$W$180,13,0),0)</f>
        <v>37.479999999999997</v>
      </c>
      <c r="AO167" s="400">
        <f t="shared" si="520"/>
        <v>-18.895573566751494</v>
      </c>
      <c r="AP167" s="65">
        <f t="shared" si="521"/>
        <v>0.66482693884474287</v>
      </c>
      <c r="AQ167" s="71"/>
      <c r="AS167" s="70"/>
      <c r="AT167" s="57" t="s">
        <v>172</v>
      </c>
      <c r="AU167" s="399">
        <f>IFERROR(VLOOKUP($B167,'FCST Sales'!$A$3:$AF$180,Interprete_Date!$B$8,0),0)</f>
        <v>5539.5447255139889</v>
      </c>
      <c r="AV167" s="400">
        <f>IFERROR(VLOOKUP($B167,'Trans Nomenclatura'!$A$4:$Y$200,3,0),0)</f>
        <v>3029.15</v>
      </c>
      <c r="AW167" s="400">
        <f t="shared" si="522"/>
        <v>-2510.3947255139888</v>
      </c>
      <c r="AX167" s="131" t="e">
        <f t="shared" si="523"/>
        <v>#VALUE!</v>
      </c>
      <c r="AY167" s="65">
        <f t="shared" si="524"/>
        <v>0.54682291597870247</v>
      </c>
      <c r="AZ167" s="400">
        <f>IFERROR(VLOOKUP($B167,'Trans Nomenclatura'!$A$4:$Y$200,4,0),0)</f>
        <v>1858.899999999999</v>
      </c>
      <c r="BA167" s="400">
        <f>IFERROR(VLOOKUP($B167,'Trans Nomenclatura'!$A$4:$Y$200,3,0),0)</f>
        <v>3029.15</v>
      </c>
      <c r="BB167" s="400">
        <f t="shared" si="525"/>
        <v>1170.2500000000011</v>
      </c>
      <c r="BC167" s="131">
        <f t="shared" si="526"/>
        <v>0.62953897466243569</v>
      </c>
      <c r="BD167" s="114">
        <f t="shared" si="478"/>
        <v>0.62953897466243569</v>
      </c>
      <c r="BE167" s="71"/>
      <c r="BG167" s="70"/>
      <c r="BH167" s="57" t="s">
        <v>172</v>
      </c>
      <c r="BI167" s="261">
        <f>IFERROR(VLOOKUP($B167,'Trans Nomenclatura'!$A$4:$Y$200,7,0),0)</f>
        <v>267</v>
      </c>
      <c r="BJ167" s="261">
        <f>IFERROR(VLOOKUP($B167,'Trans Nomenclatura'!$A$4:$Y$200,6,0),0)</f>
        <v>256</v>
      </c>
      <c r="BK167" s="116">
        <f t="shared" si="527"/>
        <v>-11</v>
      </c>
      <c r="BL167" s="131">
        <f t="shared" si="528"/>
        <v>-4.1198501872659173E-2</v>
      </c>
      <c r="BM167" s="114">
        <f t="shared" si="481"/>
        <v>-4.1198501872659173E-2</v>
      </c>
      <c r="BN167" s="71"/>
      <c r="BP167" s="70"/>
      <c r="BQ167" s="57" t="s">
        <v>172</v>
      </c>
      <c r="BR167" s="58">
        <f>IFERROR(VLOOKUP($B167,'Trans Nomenclatura'!$A$4:$Y$200,25,0),0)</f>
        <v>178.61</v>
      </c>
      <c r="BS167" s="131" t="e">
        <f>(#REF!-BR167)/ABS(BR167)</f>
        <v>#REF!</v>
      </c>
      <c r="BT167" s="114">
        <f t="shared" si="482"/>
        <v>5.89637357014344E-2</v>
      </c>
      <c r="BU167" s="71"/>
      <c r="BW167" s="155">
        <f t="shared" si="483"/>
        <v>64.703669690721654</v>
      </c>
      <c r="BX167" s="156">
        <f t="shared" si="484"/>
        <v>2.1360338606778023E-2</v>
      </c>
      <c r="BZ167" s="70"/>
      <c r="CA167" s="57" t="s">
        <v>172</v>
      </c>
      <c r="CB167" s="190">
        <f t="shared" si="529"/>
        <v>2.1821504264827194</v>
      </c>
      <c r="CC167" s="400">
        <f>IFERROR(VLOOKUP(CA167,'FCST Sales'!$A$3:$AG$180,Interprete_Date!$B$8,0),0)</f>
        <v>5539.5447255139889</v>
      </c>
      <c r="CD167" s="400">
        <f t="shared" si="530"/>
        <v>38.776813078597925</v>
      </c>
      <c r="CE167" s="190">
        <f t="shared" si="531"/>
        <v>2.1821504264827194</v>
      </c>
      <c r="CF167" s="190">
        <f>IFERROR(VLOOKUP($B167,U300_ACT!$B$2:$C$180,2,0),0)</f>
        <v>1</v>
      </c>
      <c r="CG167" s="190">
        <f t="shared" si="532"/>
        <v>-1.1821504264827194</v>
      </c>
      <c r="CH167" s="65">
        <f t="shared" si="533"/>
        <v>0.45826354950783182</v>
      </c>
      <c r="CI167" s="71"/>
      <c r="CK167" s="70"/>
      <c r="CL167" s="57" t="s">
        <v>172</v>
      </c>
      <c r="CM167" s="400">
        <f>IFERROR(VLOOKUP($CL167,TRASFDATI_ACT!$B$2:$E$200,2,0),0)</f>
        <v>0</v>
      </c>
      <c r="CN167" s="400">
        <f>IFERROR(VLOOKUP($B167,Smartphone_Sales!$B$2:$D$200,2,0),0)</f>
        <v>2271.37</v>
      </c>
      <c r="CO167" s="190">
        <f>IFERROR(VLOOKUP($B167,Smartphone_Sales!$B$2:$D$200,3,0),0)</f>
        <v>6</v>
      </c>
      <c r="CP167" s="278">
        <f t="shared" si="534"/>
        <v>0</v>
      </c>
      <c r="CQ167" s="65">
        <f t="shared" si="487"/>
        <v>0</v>
      </c>
      <c r="CR167" s="71"/>
      <c r="CT167" s="70"/>
      <c r="CU167" s="57" t="s">
        <v>172</v>
      </c>
      <c r="CV167" s="400">
        <f>IFERROR(VLOOKUP($CU167,iphone_ACT!$B$2:$F$180,2,0),0)</f>
        <v>1687.28</v>
      </c>
      <c r="CW167" s="400">
        <f>IFERROR(VLOOKUP($CU167,iphone_ACT!$B$2:$F$180,3,0),0)</f>
        <v>2309.0100000000002</v>
      </c>
      <c r="CX167" s="342">
        <f t="shared" si="535"/>
        <v>-0.26926258439764233</v>
      </c>
      <c r="CY167" s="114">
        <f t="shared" si="536"/>
        <v>-0.26926258439764233</v>
      </c>
      <c r="CZ167" s="190">
        <f>IFERROR(VLOOKUP($CU167,iphone_ACT!$B$2:$F$180,4,0),0)</f>
        <v>2</v>
      </c>
      <c r="DA167" s="190">
        <f>IFERROR(VLOOKUP($CU167,iphone_ACT!$B$2:$F$180,5,0),0)</f>
        <v>3</v>
      </c>
      <c r="DB167" s="342">
        <f t="shared" si="537"/>
        <v>-0.33333333333333331</v>
      </c>
      <c r="DC167" s="114">
        <f t="shared" si="538"/>
        <v>-0.33333333333333331</v>
      </c>
      <c r="DD167" s="71"/>
    </row>
    <row r="168" spans="1:108" ht="13.15" customHeight="1" outlineLevel="1">
      <c r="A168" s="74"/>
      <c r="B168" s="75"/>
      <c r="C168" s="78"/>
      <c r="D168" s="78"/>
      <c r="E168" s="76"/>
      <c r="F168" s="78"/>
      <c r="G168" s="79"/>
      <c r="H168" s="77"/>
      <c r="K168" s="74"/>
      <c r="L168" s="75"/>
      <c r="M168" s="402"/>
      <c r="N168" s="402"/>
      <c r="O168" s="402"/>
      <c r="P168" s="402"/>
      <c r="Q168" s="79"/>
      <c r="R168" s="77"/>
      <c r="T168" s="74"/>
      <c r="U168" s="75"/>
      <c r="V168" s="76"/>
      <c r="W168" s="78"/>
      <c r="X168" s="76"/>
      <c r="Y168" s="78"/>
      <c r="Z168" s="79"/>
      <c r="AA168" s="77"/>
      <c r="AC168" s="74"/>
      <c r="AD168" s="75"/>
      <c r="AE168" s="75"/>
      <c r="AF168" s="355"/>
      <c r="AG168" s="75"/>
      <c r="AH168" s="75"/>
      <c r="AI168" s="75"/>
      <c r="AJ168" s="355"/>
      <c r="AK168" s="355"/>
      <c r="AL168" s="355"/>
      <c r="AM168" s="402"/>
      <c r="AN168" s="402"/>
      <c r="AO168" s="402"/>
      <c r="AP168" s="79"/>
      <c r="AQ168" s="77"/>
      <c r="AS168" s="74"/>
      <c r="AT168" s="75"/>
      <c r="AU168" s="401"/>
      <c r="AV168" s="402"/>
      <c r="AW168" s="402"/>
      <c r="AX168" s="132"/>
      <c r="AY168" s="125"/>
      <c r="AZ168" s="402"/>
      <c r="BA168" s="402"/>
      <c r="BB168" s="402"/>
      <c r="BC168" s="132"/>
      <c r="BD168" s="125"/>
      <c r="BE168" s="77"/>
      <c r="BG168" s="74"/>
      <c r="BH168" s="75"/>
      <c r="BI168" s="76"/>
      <c r="BJ168" s="76"/>
      <c r="BK168" s="119"/>
      <c r="BL168" s="132"/>
      <c r="BM168" s="125"/>
      <c r="BN168" s="77"/>
      <c r="BP168" s="74"/>
      <c r="BQ168" s="75"/>
      <c r="BR168" s="442"/>
      <c r="BS168" s="132"/>
      <c r="BT168" s="125"/>
      <c r="BU168" s="77"/>
      <c r="BW168" s="155"/>
      <c r="BX168" s="156"/>
      <c r="BZ168" s="74"/>
      <c r="CA168" s="75"/>
      <c r="CB168" s="76"/>
      <c r="CC168" s="402"/>
      <c r="CD168" s="402"/>
      <c r="CE168" s="78"/>
      <c r="CF168" s="76"/>
      <c r="CG168" s="78"/>
      <c r="CH168" s="79"/>
      <c r="CI168" s="77"/>
      <c r="CK168" s="74"/>
      <c r="CL168" s="75"/>
      <c r="CM168" s="402"/>
      <c r="CN168" s="435"/>
      <c r="CO168" s="76"/>
      <c r="CP168" s="78"/>
      <c r="CQ168" s="79"/>
      <c r="CR168" s="77"/>
      <c r="CT168" s="74"/>
      <c r="CU168" s="75"/>
      <c r="CV168" s="402"/>
      <c r="CW168" s="435"/>
      <c r="CX168" s="343"/>
      <c r="CY168" s="79"/>
      <c r="CZ168" s="76"/>
      <c r="DA168" s="76"/>
      <c r="DB168" s="343"/>
      <c r="DC168" s="79"/>
      <c r="DD168" s="77"/>
    </row>
    <row r="169" spans="1:108">
      <c r="A169" s="70"/>
      <c r="B169" s="55"/>
      <c r="C169" s="59"/>
      <c r="D169" s="59"/>
      <c r="E169" s="56"/>
      <c r="F169" s="59"/>
      <c r="G169" s="64"/>
      <c r="H169" s="71"/>
      <c r="K169" s="70"/>
      <c r="L169" s="55"/>
      <c r="M169" s="398"/>
      <c r="N169" s="398"/>
      <c r="O169" s="398"/>
      <c r="P169" s="398"/>
      <c r="Q169" s="64"/>
      <c r="R169" s="71"/>
      <c r="T169" s="70"/>
      <c r="U169" s="55"/>
      <c r="V169" s="56"/>
      <c r="W169" s="59"/>
      <c r="X169" s="56"/>
      <c r="Y169" s="59"/>
      <c r="Z169" s="64"/>
      <c r="AA169" s="71"/>
      <c r="AC169" s="70"/>
      <c r="AD169" s="55"/>
      <c r="AE169" s="55"/>
      <c r="AF169" s="354"/>
      <c r="AG169" s="55"/>
      <c r="AH169" s="55"/>
      <c r="AI169" s="55"/>
      <c r="AJ169" s="354"/>
      <c r="AK169" s="354"/>
      <c r="AL169" s="354"/>
      <c r="AM169" s="398"/>
      <c r="AN169" s="398"/>
      <c r="AO169" s="398"/>
      <c r="AP169" s="64"/>
      <c r="AQ169" s="71"/>
      <c r="AS169" s="70"/>
      <c r="AT169" s="55"/>
      <c r="AU169" s="397"/>
      <c r="AV169" s="398"/>
      <c r="AW169" s="398"/>
      <c r="AX169" s="133"/>
      <c r="AY169" s="124"/>
      <c r="AZ169" s="398"/>
      <c r="BA169" s="398"/>
      <c r="BB169" s="398"/>
      <c r="BC169" s="133"/>
      <c r="BD169" s="124"/>
      <c r="BE169" s="71"/>
      <c r="BG169" s="70"/>
      <c r="BH169" s="55"/>
      <c r="BI169" s="56"/>
      <c r="BJ169" s="56"/>
      <c r="BK169" s="118"/>
      <c r="BL169" s="133"/>
      <c r="BM169" s="124"/>
      <c r="BN169" s="71"/>
      <c r="BP169" s="70"/>
      <c r="BQ169" s="55"/>
      <c r="BR169" s="58"/>
      <c r="BS169" s="133"/>
      <c r="BT169" s="124"/>
      <c r="BU169" s="71"/>
      <c r="BW169" s="155"/>
      <c r="BX169" s="156"/>
      <c r="BZ169" s="70"/>
      <c r="CA169" s="55"/>
      <c r="CB169" s="56"/>
      <c r="CC169" s="398"/>
      <c r="CD169" s="398"/>
      <c r="CE169" s="59"/>
      <c r="CF169" s="56"/>
      <c r="CG169" s="59"/>
      <c r="CH169" s="64"/>
      <c r="CI169" s="71"/>
      <c r="CK169" s="70"/>
      <c r="CL169" s="55"/>
      <c r="CM169" s="398"/>
      <c r="CN169" s="400"/>
      <c r="CO169" s="56"/>
      <c r="CP169" s="59"/>
      <c r="CQ169" s="64"/>
      <c r="CR169" s="71"/>
      <c r="CT169" s="70"/>
      <c r="CU169" s="55"/>
      <c r="CV169" s="398"/>
      <c r="CW169" s="400"/>
      <c r="CX169" s="340"/>
      <c r="CY169" s="64"/>
      <c r="CZ169" s="56"/>
      <c r="DA169" s="56"/>
      <c r="DB169" s="340"/>
      <c r="DC169" s="64"/>
      <c r="DD169" s="71"/>
    </row>
    <row r="170" spans="1:108" s="63" customFormat="1">
      <c r="A170" s="87"/>
      <c r="B170" s="88" t="s">
        <v>275</v>
      </c>
      <c r="C170" s="92">
        <f>SUM(C172:C188)</f>
        <v>714.91710599999999</v>
      </c>
      <c r="D170" s="92">
        <f>SUM(D172:D188)</f>
        <v>23.061842129032257</v>
      </c>
      <c r="E170" s="92">
        <f>SUM(E172:E188)</f>
        <v>13</v>
      </c>
      <c r="F170" s="89">
        <f>SUM(F172:F188)</f>
        <v>-10.061842129032257</v>
      </c>
      <c r="G170" s="80">
        <f>E170/D170</f>
        <v>0.56370171676938452</v>
      </c>
      <c r="H170" s="90"/>
      <c r="K170" s="87"/>
      <c r="L170" s="88" t="s">
        <v>275</v>
      </c>
      <c r="M170" s="198">
        <f>SUM(M172:M188)</f>
        <v>5941.2515369559005</v>
      </c>
      <c r="N170" s="198"/>
      <c r="O170" s="198">
        <f>SUM(O172:O188)</f>
        <v>2805.2779240759573</v>
      </c>
      <c r="P170" s="198">
        <f>SUM(P172:P188)</f>
        <v>-3135.9736128799418</v>
      </c>
      <c r="Q170" s="80">
        <f>O170/M170</f>
        <v>0.47216952634078985</v>
      </c>
      <c r="R170" s="90"/>
      <c r="T170" s="87"/>
      <c r="U170" s="88" t="s">
        <v>275</v>
      </c>
      <c r="V170" s="92">
        <f>SUM(V172:V188)</f>
        <v>142.80000000000004</v>
      </c>
      <c r="W170" s="92">
        <f>SUM(W172:W188)</f>
        <v>4.6064516129032267</v>
      </c>
      <c r="X170" s="92">
        <f>SUM(X172:X188)</f>
        <v>1</v>
      </c>
      <c r="Y170" s="89">
        <f>SUM(Y172:Y188)</f>
        <v>-3.6064516129032262</v>
      </c>
      <c r="Z170" s="80">
        <f>X170/W170</f>
        <v>0.21708683473389351</v>
      </c>
      <c r="AA170" s="90"/>
      <c r="AC170" s="87"/>
      <c r="AD170" s="88" t="s">
        <v>275</v>
      </c>
      <c r="AE170" s="92">
        <f>SUM(AE172:AE188)</f>
        <v>57.448417984271657</v>
      </c>
      <c r="AF170" s="92">
        <f>SUM(AF172:AF188)</f>
        <v>62</v>
      </c>
      <c r="AG170" s="92">
        <f>SUM(AG172:AG188)</f>
        <v>4.5515820157283429</v>
      </c>
      <c r="AH170" s="80">
        <f>AF170/AE170</f>
        <v>1.079229022755239</v>
      </c>
      <c r="AI170" s="92">
        <f>SUM(AI172:AI188)</f>
        <v>0</v>
      </c>
      <c r="AJ170" s="92">
        <f>SUM(AJ172:AJ188)</f>
        <v>6</v>
      </c>
      <c r="AK170" s="92">
        <f>SUM(AK172:AK188)</f>
        <v>13</v>
      </c>
      <c r="AL170" s="92">
        <f>SUM(AL172:AL188)</f>
        <v>4</v>
      </c>
      <c r="AM170" s="198">
        <f>SUM(AM172:AM188)</f>
        <v>1522.8249874907704</v>
      </c>
      <c r="AN170" s="198">
        <f>SUM(AN172:AN188)</f>
        <v>1355.3700000000003</v>
      </c>
      <c r="AO170" s="198">
        <f>SUM(AO172:AO188)</f>
        <v>-167.45498749077024</v>
      </c>
      <c r="AP170" s="80">
        <f>AN170/AM170</f>
        <v>0.89003661690192426</v>
      </c>
      <c r="AQ170" s="90"/>
      <c r="AS170" s="87"/>
      <c r="AT170" s="88" t="s">
        <v>275</v>
      </c>
      <c r="AU170" s="198">
        <f>SUM(AU172:AU188)</f>
        <v>158834.9818784924</v>
      </c>
      <c r="AV170" s="198">
        <f>SUM(AV172:AV188)</f>
        <v>84835.47</v>
      </c>
      <c r="AW170" s="198">
        <f>SUM(AW172:AW188)</f>
        <v>-73999.511878492413</v>
      </c>
      <c r="AX170" s="131" t="e">
        <f>(AU170-AT170)/ABS(AT170)</f>
        <v>#VALUE!</v>
      </c>
      <c r="AY170" s="65">
        <f>BA170/AU170</f>
        <v>0.53411074183203866</v>
      </c>
      <c r="AZ170" s="198">
        <f>SUM(AZ172:AZ188)</f>
        <v>73061.320000000022</v>
      </c>
      <c r="BA170" s="198">
        <f>SUM(BA172:BA188)</f>
        <v>84835.47</v>
      </c>
      <c r="BB170" s="198">
        <f>SUM(BB172:BB188)</f>
        <v>11774.149999999985</v>
      </c>
      <c r="BC170" s="131">
        <f t="shared" ref="BC170" si="540">(BA170-AZ170)/ABS(AZ170)</f>
        <v>0.16115435636804779</v>
      </c>
      <c r="BD170" s="115">
        <f>BC170</f>
        <v>0.16115435636804779</v>
      </c>
      <c r="BE170" s="90"/>
      <c r="BG170" s="87"/>
      <c r="BH170" s="88" t="s">
        <v>275</v>
      </c>
      <c r="BI170" s="91">
        <f>SUM(BI172:BI188)</f>
        <v>3688</v>
      </c>
      <c r="BJ170" s="91">
        <f>SUM(BJ172:BJ188)</f>
        <v>4977</v>
      </c>
      <c r="BK170" s="117">
        <f>SUM(BK172:BK188)</f>
        <v>1289</v>
      </c>
      <c r="BL170" s="131">
        <f t="shared" ref="BL170" si="541">(BJ170-BI170)/ABS(BI170)</f>
        <v>0.34951193058568331</v>
      </c>
      <c r="BM170" s="115">
        <f>BL170</f>
        <v>0.34951193058568331</v>
      </c>
      <c r="BN170" s="90"/>
      <c r="BP170" s="87"/>
      <c r="BQ170" s="88" t="s">
        <v>275</v>
      </c>
      <c r="BR170" s="441">
        <f>SUM(BR172:BR188)</f>
        <v>7195.21</v>
      </c>
      <c r="BS170" s="131" t="e">
        <f>(#REF!-BR170)/ABS(BR170)</f>
        <v>#REF!</v>
      </c>
      <c r="BT170" s="114">
        <f t="shared" ref="BT170:BT188" si="542">IFERROR(BR170/AV170,0)</f>
        <v>8.4813698798391762E-2</v>
      </c>
      <c r="BU170" s="90"/>
      <c r="BW170" s="155">
        <f>IFERROR(O170*1.95,0)</f>
        <v>5470.2919519481165</v>
      </c>
      <c r="BX170" s="156">
        <f>BW170/BA170</f>
        <v>6.4481188728583883E-2</v>
      </c>
      <c r="BZ170" s="87"/>
      <c r="CA170" s="88" t="s">
        <v>275</v>
      </c>
      <c r="CB170" s="92">
        <f>SUM(CB172:CB188)</f>
        <v>62.568647898111813</v>
      </c>
      <c r="CC170" s="198">
        <f>SUM(CC172:CC188)</f>
        <v>158834.9818784924</v>
      </c>
      <c r="CD170" s="198">
        <f>SUM(CD172:CD188)</f>
        <v>1111.8448731494468</v>
      </c>
      <c r="CE170" s="92">
        <f>SUM(CE172:CE188)</f>
        <v>62.568647898111813</v>
      </c>
      <c r="CF170" s="91">
        <f>SUM(CF172:CF188)</f>
        <v>27</v>
      </c>
      <c r="CG170" s="92">
        <f>SUM(CG172:CG188)</f>
        <v>-35.568647898111813</v>
      </c>
      <c r="CH170" s="80">
        <f>CF170/CB170</f>
        <v>0.43152602632499593</v>
      </c>
      <c r="CI170" s="90"/>
      <c r="CK170" s="87"/>
      <c r="CL170" s="88" t="s">
        <v>275</v>
      </c>
      <c r="CM170" s="198">
        <f>SUM(CM172:CM188)</f>
        <v>267.77000000000004</v>
      </c>
      <c r="CN170" s="198">
        <f>SUM(CN172:CN188)</f>
        <v>44944.12000000001</v>
      </c>
      <c r="CO170" s="91">
        <f>SUM(CO172:CO188)</f>
        <v>141</v>
      </c>
      <c r="CP170" s="277">
        <f>CM170/CN170</f>
        <v>5.9578427611887827E-3</v>
      </c>
      <c r="CQ170" s="80">
        <f>CP170</f>
        <v>5.9578427611887827E-3</v>
      </c>
      <c r="CR170" s="90"/>
      <c r="CT170" s="87"/>
      <c r="CU170" s="88" t="s">
        <v>275</v>
      </c>
      <c r="CV170" s="198">
        <f>SUM(CV172:CV188)</f>
        <v>24614.250000000004</v>
      </c>
      <c r="CW170" s="198">
        <f>SUM(CW172:CW188)</f>
        <v>15228.689999999999</v>
      </c>
      <c r="CX170" s="341">
        <f t="shared" ref="CX170:CX177" si="543">IFERROR((CV170-CW170)/ABS(CW170),0)</f>
        <v>0.61630777171247209</v>
      </c>
      <c r="CY170" s="338">
        <f>IFERROR(CX170,0)</f>
        <v>0.61630777171247209</v>
      </c>
      <c r="CZ170" s="347">
        <f>SUM(CZ172:CZ188)</f>
        <v>31</v>
      </c>
      <c r="DA170" s="197">
        <f>SUM(DA172:DA188)</f>
        <v>21</v>
      </c>
      <c r="DB170" s="349">
        <f>IFERROR((CZ170-DA170)/ABS(DA170),0)</f>
        <v>0.47619047619047616</v>
      </c>
      <c r="DC170" s="338">
        <f>IFERROR(DB170,0)</f>
        <v>0.47619047619047616</v>
      </c>
      <c r="DD170" s="90"/>
    </row>
    <row r="171" spans="1:108" ht="13.15" customHeight="1" outlineLevel="1">
      <c r="A171" s="70"/>
      <c r="B171" s="55"/>
      <c r="C171" s="59"/>
      <c r="D171" s="59"/>
      <c r="E171" s="56"/>
      <c r="F171" s="59"/>
      <c r="G171" s="64"/>
      <c r="H171" s="71"/>
      <c r="K171" s="70"/>
      <c r="L171" s="55"/>
      <c r="M171" s="398"/>
      <c r="N171" s="398"/>
      <c r="O171" s="398"/>
      <c r="P171" s="398"/>
      <c r="Q171" s="64"/>
      <c r="R171" s="71"/>
      <c r="T171" s="70"/>
      <c r="U171" s="55"/>
      <c r="V171" s="56"/>
      <c r="W171" s="59"/>
      <c r="X171" s="56"/>
      <c r="Y171" s="59"/>
      <c r="Z171" s="64"/>
      <c r="AA171" s="71"/>
      <c r="AC171" s="70"/>
      <c r="AD171" s="55"/>
      <c r="AE171" s="55"/>
      <c r="AF171" s="354"/>
      <c r="AG171" s="55"/>
      <c r="AH171" s="55"/>
      <c r="AI171" s="55"/>
      <c r="AJ171" s="354"/>
      <c r="AK171" s="354"/>
      <c r="AL171" s="354"/>
      <c r="AM171" s="398"/>
      <c r="AN171" s="398"/>
      <c r="AO171" s="398"/>
      <c r="AP171" s="64"/>
      <c r="AQ171" s="71"/>
      <c r="AS171" s="70"/>
      <c r="AT171" s="55"/>
      <c r="AU171" s="397"/>
      <c r="AV171" s="398"/>
      <c r="AW171" s="398"/>
      <c r="AX171" s="133"/>
      <c r="AY171" s="124"/>
      <c r="AZ171" s="398"/>
      <c r="BA171" s="398"/>
      <c r="BB171" s="398"/>
      <c r="BC171" s="133"/>
      <c r="BD171" s="124"/>
      <c r="BE171" s="71"/>
      <c r="BG171" s="70"/>
      <c r="BH171" s="55"/>
      <c r="BI171" s="56"/>
      <c r="BJ171" s="56"/>
      <c r="BK171" s="118"/>
      <c r="BL171" s="133"/>
      <c r="BM171" s="124"/>
      <c r="BN171" s="71"/>
      <c r="BP171" s="70"/>
      <c r="BQ171" s="55"/>
      <c r="BR171" s="58"/>
      <c r="BS171" s="133"/>
      <c r="BT171" s="124"/>
      <c r="BU171" s="71"/>
      <c r="BW171" s="155"/>
      <c r="BX171" s="156"/>
      <c r="BZ171" s="70"/>
      <c r="CA171" s="55"/>
      <c r="CB171" s="56"/>
      <c r="CC171" s="398"/>
      <c r="CD171" s="398"/>
      <c r="CE171" s="59"/>
      <c r="CF171" s="56"/>
      <c r="CG171" s="59"/>
      <c r="CH171" s="64"/>
      <c r="CI171" s="71"/>
      <c r="CK171" s="70"/>
      <c r="CL171" s="55"/>
      <c r="CM171" s="398"/>
      <c r="CN171" s="400"/>
      <c r="CO171" s="56"/>
      <c r="CP171" s="59"/>
      <c r="CQ171" s="64"/>
      <c r="CR171" s="71"/>
      <c r="CT171" s="70"/>
      <c r="CU171" s="55"/>
      <c r="CV171" s="398"/>
      <c r="CW171" s="400"/>
      <c r="CX171" s="340">
        <f t="shared" si="543"/>
        <v>0</v>
      </c>
      <c r="CY171" s="64"/>
      <c r="CZ171" s="56"/>
      <c r="DA171" s="56"/>
      <c r="DB171" s="340"/>
      <c r="DC171" s="64"/>
      <c r="DD171" s="71"/>
    </row>
    <row r="172" spans="1:108" ht="13.15" customHeight="1" outlineLevel="1">
      <c r="A172" s="70"/>
      <c r="B172" s="351" t="s">
        <v>28</v>
      </c>
      <c r="C172" s="59">
        <f>IFERROR(VLOOKUP($B172,'BDGT McAfee'!$AZ$6:$BD$190,4,0),0)</f>
        <v>38.625</v>
      </c>
      <c r="D172" s="59">
        <f t="shared" ref="D172:D188" si="544">IFERROR(C172/31,0)</f>
        <v>1.2459677419354838</v>
      </c>
      <c r="E172" s="56">
        <f>IFERROR(VLOOKUP($B172,'Trans Nomenclatura'!$A$4:$W$180,19,0),0)</f>
        <v>0</v>
      </c>
      <c r="F172" s="59">
        <f t="shared" ref="F172:F188" si="545">E172-D172</f>
        <v>-1.2459677419354838</v>
      </c>
      <c r="G172" s="65">
        <f t="shared" ref="G172:G188" si="546">IFERROR(E172/D172,0)</f>
        <v>0</v>
      </c>
      <c r="H172" s="71"/>
      <c r="K172" s="70"/>
      <c r="L172" s="351" t="s">
        <v>28</v>
      </c>
      <c r="M172" s="400">
        <f>IFERROR(VLOOKUP($B172,'BDGT Polizze MTD'!$A$3:$AG$175,Interprete_Date!$B$8,0),0)</f>
        <v>321.14263553802346</v>
      </c>
      <c r="N172" s="400"/>
      <c r="O172" s="400">
        <f>IFERROR(VLOOKUP($B172,'Trans Nomenclatura'!$A$4:$W$180,11,0),0)</f>
        <v>0</v>
      </c>
      <c r="P172" s="400">
        <f>IFERROR(O172-M172,-M172)</f>
        <v>-321.14263553802346</v>
      </c>
      <c r="Q172" s="65">
        <f t="shared" ref="Q172:Q175" si="547">IFERROR(O172/M172,0)</f>
        <v>0</v>
      </c>
      <c r="R172" s="71"/>
      <c r="T172" s="70"/>
      <c r="U172" s="351" t="s">
        <v>28</v>
      </c>
      <c r="V172" s="59">
        <f>IFERROR(VLOOKUP($B172,'BDGT Office'!$C$3:$F$180,3,0),0)</f>
        <v>8.4</v>
      </c>
      <c r="W172" s="112">
        <f t="shared" ref="W172:W188" si="548">IFERROR(V172/31,0)</f>
        <v>0.2709677419354839</v>
      </c>
      <c r="X172" s="56">
        <f>IFERROR(VLOOKUP($B172,'Trans Nomenclatura'!$A$4:$W$180,18,0),0)</f>
        <v>0</v>
      </c>
      <c r="Y172" s="59">
        <f t="shared" ref="Y172:Y175" si="549">X172-W172</f>
        <v>-0.2709677419354839</v>
      </c>
      <c r="Z172" s="65">
        <f t="shared" ref="Z172:Z175" si="550">IFERROR(X172/W172,0)</f>
        <v>0</v>
      </c>
      <c r="AA172" s="71"/>
      <c r="AC172" s="70"/>
      <c r="AD172" s="351" t="s">
        <v>28</v>
      </c>
      <c r="AE172" s="59">
        <f>($AM172*Kerb_BRIEFING!$Z$5)/17.23</f>
        <v>3.0563191824889286</v>
      </c>
      <c r="AF172" s="56">
        <f>IFERROR(VLOOKUP($AD172,'Trans Nomenclatura'!$A$1:$Y$200,17,0),0)</f>
        <v>2</v>
      </c>
      <c r="AG172" s="190">
        <f t="shared" ref="AG172" si="551">AF172-AE172</f>
        <v>-1.0563191824889286</v>
      </c>
      <c r="AH172" s="65">
        <f t="shared" ref="AH172" si="552">IFERROR(AF172/AE172,0)</f>
        <v>0.65438191516741062</v>
      </c>
      <c r="AI172" s="59">
        <f>IFERROR(_xlfn.NUMBERVALUE(VLOOKUP($AD172,'Trans Nomenclatura'!$A$1:$Y$200,14,0)),0)</f>
        <v>0</v>
      </c>
      <c r="AJ172" s="59">
        <f>IFERROR(_xlfn.NUMBERVALUE(VLOOKUP($AD172,'Trans Nomenclatura'!$A$1:$Y$200,16,0)),0)</f>
        <v>0</v>
      </c>
      <c r="AK172" s="59">
        <f>IFERROR(_xlfn.NUMBERVALUE(VLOOKUP($AD172,'Trans Nomenclatura'!$A$1:$Y$200,15,0)),0)</f>
        <v>0</v>
      </c>
      <c r="AL172" s="59">
        <f>IFERROR(_xlfn.NUMBERVALUE(VLOOKUP($AD172,'Trans Nomenclatura'!$A$1:$Y$200,20,0)),0)</f>
        <v>0</v>
      </c>
      <c r="AM172" s="400">
        <f>IFERROR(VLOOKUP($B172,'BDGT MW Services MTD'!$A$3:$AF$174,Interprete_Date!$B$8,0),0)</f>
        <v>81.015968483514214</v>
      </c>
      <c r="AN172" s="400">
        <f>IFERROR(VLOOKUP($B172,'Trans Nomenclatura'!$A$4:$W$180,13,0),0)</f>
        <v>31.63</v>
      </c>
      <c r="AO172" s="400">
        <f t="shared" ref="AO172:AO175" si="553">AN172-AM172</f>
        <v>-49.385968483514219</v>
      </c>
      <c r="AP172" s="65">
        <f t="shared" ref="AP172:AP175" si="554">IFERROR(AN172/AM172,0)</f>
        <v>0.39041685968904177</v>
      </c>
      <c r="AQ172" s="71"/>
      <c r="AS172" s="70"/>
      <c r="AT172" s="351" t="s">
        <v>28</v>
      </c>
      <c r="AU172" s="399">
        <f>IFERROR(VLOOKUP($B172,'FCST Sales'!$A$3:$AF$180,Interprete_Date!$B$8,0),0)</f>
        <v>8344.1802272977457</v>
      </c>
      <c r="AV172" s="400">
        <f>IFERROR(VLOOKUP($B172,'Trans Nomenclatura'!$A$4:$Y$200,3,0),0)</f>
        <v>2857.04</v>
      </c>
      <c r="AW172" s="400">
        <f t="shared" ref="AW172:AW175" si="555">AV172-AU172</f>
        <v>-5487.1402272977457</v>
      </c>
      <c r="AX172" s="131" t="e">
        <f t="shared" ref="AX172:AX175" si="556">(AU172-AT172)/ABS(AT172)</f>
        <v>#VALUE!</v>
      </c>
      <c r="AY172" s="65">
        <f t="shared" ref="AY172:AY175" si="557">IFERROR((BA172/AU172),0)</f>
        <v>0.34239912396106637</v>
      </c>
      <c r="AZ172" s="400">
        <f>IFERROR(VLOOKUP($B172,'Trans Nomenclatura'!$A$4:$Y$200,4,0),0)</f>
        <v>0</v>
      </c>
      <c r="BA172" s="400">
        <f>IFERROR(VLOOKUP($B172,'Trans Nomenclatura'!$A$4:$Y$200,3,0),0)</f>
        <v>2857.04</v>
      </c>
      <c r="BB172" s="400">
        <f t="shared" ref="BB172:BB175" si="558">BA172-AZ172</f>
        <v>2857.04</v>
      </c>
      <c r="BC172" s="131" t="e">
        <f t="shared" ref="BC172:BC175" si="559">(BA172-AZ172)/ABS(AZ172)</f>
        <v>#DIV/0!</v>
      </c>
      <c r="BD172" s="114">
        <f t="shared" ref="BD172:BD188" si="560">IFERROR(BC172,0)</f>
        <v>0</v>
      </c>
      <c r="BE172" s="71"/>
      <c r="BG172" s="70"/>
      <c r="BH172" s="351" t="s">
        <v>28</v>
      </c>
      <c r="BI172" s="261">
        <f>IFERROR(VLOOKUP($B172,'Trans Nomenclatura'!$A$4:$Y$200,7,0),0)</f>
        <v>0</v>
      </c>
      <c r="BJ172" s="261">
        <f>IFERROR(VLOOKUP($B172,'Trans Nomenclatura'!$A$4:$Y$200,6,0),0)</f>
        <v>30</v>
      </c>
      <c r="BK172" s="116">
        <f t="shared" ref="BK172:BK175" si="561">BJ172-BI172</f>
        <v>30</v>
      </c>
      <c r="BL172" s="131" t="e">
        <f t="shared" ref="BL172:BL175" si="562">(BJ172-BI172)/ABS(BI172)</f>
        <v>#DIV/0!</v>
      </c>
      <c r="BM172" s="114">
        <f t="shared" ref="BM172:BM188" si="563">IFERROR(BL172,0)</f>
        <v>0</v>
      </c>
      <c r="BN172" s="71"/>
      <c r="BP172" s="70"/>
      <c r="BQ172" s="351" t="s">
        <v>28</v>
      </c>
      <c r="BR172" s="58">
        <f>IFERROR(VLOOKUP($B172,'Trans Nomenclatura'!$A$4:$Y$200,25,0),0)</f>
        <v>162.19999999999999</v>
      </c>
      <c r="BS172" s="131" t="e">
        <f>(#REF!-BR172)/ABS(BR172)</f>
        <v>#REF!</v>
      </c>
      <c r="BT172" s="114">
        <f t="shared" si="542"/>
        <v>5.6772043793576567E-2</v>
      </c>
      <c r="BU172" s="71"/>
      <c r="BW172" s="155">
        <f t="shared" ref="BW172:BW188" si="564">IFERROR(O172*1.95,0)</f>
        <v>0</v>
      </c>
      <c r="BX172" s="156">
        <f t="shared" ref="BX172:BX188" si="565">IFERROR(BW172/BA172,0)</f>
        <v>0</v>
      </c>
      <c r="BZ172" s="70"/>
      <c r="CA172" s="351" t="s">
        <v>28</v>
      </c>
      <c r="CB172" s="190">
        <f>CE172</f>
        <v>3.2869590090649536</v>
      </c>
      <c r="CC172" s="400">
        <f>IFERROR(VLOOKUP(CA172,'FCST Sales'!$A$3:$AG$180,Interprete_Date!$B$8,0),0)</f>
        <v>8344.1802272977457</v>
      </c>
      <c r="CD172" s="400">
        <f>IFERROR(CC172*$CD$3,0)</f>
        <v>58.409261591084224</v>
      </c>
      <c r="CE172" s="190">
        <f>IFERROR(CD172/$CE$3,0)</f>
        <v>3.2869590090649536</v>
      </c>
      <c r="CF172" s="190">
        <f>IFERROR(VLOOKUP($B172,U300_ACT!$B$2:$C$180,2,0),0)</f>
        <v>0</v>
      </c>
      <c r="CG172" s="190">
        <f t="shared" ref="CG172:CG175" si="566">IFERROR(CF172-CB172,0)</f>
        <v>-3.2869590090649536</v>
      </c>
      <c r="CH172" s="65">
        <f t="shared" ref="CH172:CH175" si="567">IFERROR(CF172/CB172,0)</f>
        <v>0</v>
      </c>
      <c r="CI172" s="71"/>
      <c r="CK172" s="70"/>
      <c r="CL172" s="351" t="s">
        <v>28</v>
      </c>
      <c r="CM172" s="400">
        <f>IFERROR(VLOOKUP($CL172,TRASFDATI_ACT!$B$2:$E$200,2,0),0)</f>
        <v>0</v>
      </c>
      <c r="CN172" s="400">
        <f>IFERROR(VLOOKUP($B172,Smartphone_Sales!$B$2:$D$200,2,0),0)</f>
        <v>4189.33</v>
      </c>
      <c r="CO172" s="190">
        <f>IFERROR(VLOOKUP($B172,Smartphone_Sales!$B$2:$D$200,3,0),0)</f>
        <v>10</v>
      </c>
      <c r="CP172" s="278">
        <f>IFERROR(CM172/CN172,0)</f>
        <v>0</v>
      </c>
      <c r="CQ172" s="65">
        <f t="shared" ref="CQ172:CQ188" si="568">CP172</f>
        <v>0</v>
      </c>
      <c r="CR172" s="71"/>
      <c r="CT172" s="70"/>
      <c r="CU172" s="351" t="s">
        <v>28</v>
      </c>
      <c r="CV172" s="400">
        <f>IFERROR(VLOOKUP($CU172,iphone_ACT!$B$2:$F$180,2,0),0)</f>
        <v>3275.4</v>
      </c>
      <c r="CW172" s="400">
        <f>IFERROR(VLOOKUP($CU172,iphone_ACT!$B$2:$F$180,3,0),0)</f>
        <v>0</v>
      </c>
      <c r="CX172" s="342">
        <f t="shared" si="543"/>
        <v>0</v>
      </c>
      <c r="CY172" s="114">
        <f>IFERROR(CX172,0)</f>
        <v>0</v>
      </c>
      <c r="CZ172" s="190">
        <f>IFERROR(VLOOKUP($CU172,iphone_ACT!$B$2:$F$180,4,0),0)</f>
        <v>4</v>
      </c>
      <c r="DA172" s="190">
        <f>IFERROR(VLOOKUP($CU172,iphone_ACT!$B$2:$F$180,5,0),0)</f>
        <v>0</v>
      </c>
      <c r="DB172" s="342">
        <f>IFERROR((CZ172-DA172)/ABS(DA172),0)</f>
        <v>0</v>
      </c>
      <c r="DC172" s="114">
        <f>IFERROR(DB172,0)</f>
        <v>0</v>
      </c>
      <c r="DD172" s="71"/>
    </row>
    <row r="173" spans="1:108" ht="13.15" customHeight="1" outlineLevel="1">
      <c r="A173" s="70"/>
      <c r="B173" s="351" t="s">
        <v>47</v>
      </c>
      <c r="C173" s="59">
        <f>IFERROR(VLOOKUP($B173,'BDGT McAfee'!$AZ$6:$BD$190,4,0),0)</f>
        <v>42.347214000000001</v>
      </c>
      <c r="D173" s="59">
        <f t="shared" si="544"/>
        <v>1.3660391612903227</v>
      </c>
      <c r="E173" s="56">
        <f>IFERROR(VLOOKUP($B173,'Trans Nomenclatura'!$A$4:$W$180,19,0),0)</f>
        <v>0</v>
      </c>
      <c r="F173" s="59">
        <f t="shared" si="545"/>
        <v>-1.3660391612903227</v>
      </c>
      <c r="G173" s="65">
        <f t="shared" si="546"/>
        <v>0</v>
      </c>
      <c r="H173" s="71"/>
      <c r="K173" s="70"/>
      <c r="L173" s="351" t="s">
        <v>47</v>
      </c>
      <c r="M173" s="400">
        <f>IFERROR(VLOOKUP($B173,'BDGT Polizze MTD'!$A$3:$AG$175,Interprete_Date!$B$8,0),0)</f>
        <v>428.70918204485463</v>
      </c>
      <c r="N173" s="400"/>
      <c r="O173" s="400">
        <f>IFERROR(VLOOKUP($B173,'Trans Nomenclatura'!$A$4:$W$180,11,0),0)</f>
        <v>409.20966597938138</v>
      </c>
      <c r="P173" s="400">
        <f t="shared" ref="P173:P188" si="569">IFERROR(O173-M173,-M173)</f>
        <v>-19.499516065473244</v>
      </c>
      <c r="Q173" s="65">
        <f t="shared" si="547"/>
        <v>0.95451574894555657</v>
      </c>
      <c r="R173" s="71"/>
      <c r="T173" s="70"/>
      <c r="U173" s="351" t="s">
        <v>47</v>
      </c>
      <c r="V173" s="59">
        <f>IFERROR(VLOOKUP($B173,'BDGT Office'!$C$3:$F$180,3,0),0)</f>
        <v>7.2</v>
      </c>
      <c r="W173" s="112">
        <f t="shared" si="548"/>
        <v>0.23225806451612904</v>
      </c>
      <c r="X173" s="56">
        <f>IFERROR(VLOOKUP($B173,'Trans Nomenclatura'!$A$4:$W$180,18,0),0)</f>
        <v>0</v>
      </c>
      <c r="Y173" s="59">
        <f t="shared" si="549"/>
        <v>-0.23225806451612904</v>
      </c>
      <c r="Z173" s="65">
        <f t="shared" si="550"/>
        <v>0</v>
      </c>
      <c r="AA173" s="71"/>
      <c r="AC173" s="70"/>
      <c r="AD173" s="351" t="s">
        <v>47</v>
      </c>
      <c r="AE173" s="59">
        <f>($AM173*Kerb_BRIEFING!$Z$5)/17.23</f>
        <v>3.3300767804650384</v>
      </c>
      <c r="AF173" s="56">
        <f>IFERROR(VLOOKUP($AD173,'Trans Nomenclatura'!$A$1:$Y$200,17,0),0)</f>
        <v>5</v>
      </c>
      <c r="AG173" s="190">
        <f t="shared" ref="AG173:AG188" si="570">AF173-AE173</f>
        <v>1.6699232195349616</v>
      </c>
      <c r="AH173" s="65">
        <f t="shared" ref="AH173:AH188" si="571">IFERROR(AF173/AE173,0)</f>
        <v>1.5014668818842549</v>
      </c>
      <c r="AI173" s="59">
        <f>IFERROR(_xlfn.NUMBERVALUE(VLOOKUP($AD173,'Trans Nomenclatura'!$A$1:$Y$200,14,0)),0)</f>
        <v>0</v>
      </c>
      <c r="AJ173" s="59">
        <f>IFERROR(_xlfn.NUMBERVALUE(VLOOKUP($AD173,'Trans Nomenclatura'!$A$1:$Y$200,16,0)),0)</f>
        <v>1</v>
      </c>
      <c r="AK173" s="59">
        <f>IFERROR(_xlfn.NUMBERVALUE(VLOOKUP($AD173,'Trans Nomenclatura'!$A$1:$Y$200,15,0)),0)</f>
        <v>2</v>
      </c>
      <c r="AL173" s="59">
        <f>IFERROR(_xlfn.NUMBERVALUE(VLOOKUP($AD173,'Trans Nomenclatura'!$A$1:$Y$200,20,0)),0)</f>
        <v>0</v>
      </c>
      <c r="AM173" s="400">
        <f>IFERROR(VLOOKUP($B173,'BDGT MW Services MTD'!$A$3:$AF$174,Interprete_Date!$B$8,0),0)</f>
        <v>88.272650657557861</v>
      </c>
      <c r="AN173" s="400">
        <f>IFERROR(VLOOKUP($B173,'Trans Nomenclatura'!$A$4:$W$180,13,0),0)</f>
        <v>127.16</v>
      </c>
      <c r="AO173" s="400">
        <f t="shared" si="553"/>
        <v>38.887349342442135</v>
      </c>
      <c r="AP173" s="65">
        <f t="shared" si="554"/>
        <v>1.4405367806762763</v>
      </c>
      <c r="AQ173" s="71"/>
      <c r="AS173" s="70"/>
      <c r="AT173" s="351" t="s">
        <v>47</v>
      </c>
      <c r="AU173" s="399">
        <f>IFERROR(VLOOKUP($B173,'FCST Sales'!$A$3:$AF$180,Interprete_Date!$B$8,0),0)</f>
        <v>9148.5950488915441</v>
      </c>
      <c r="AV173" s="400">
        <f>IFERROR(VLOOKUP($B173,'Trans Nomenclatura'!$A$4:$Y$200,3,0),0)</f>
        <v>8754.25</v>
      </c>
      <c r="AW173" s="400">
        <f t="shared" si="555"/>
        <v>-394.34504889154414</v>
      </c>
      <c r="AX173" s="131" t="e">
        <f t="shared" si="556"/>
        <v>#VALUE!</v>
      </c>
      <c r="AY173" s="65">
        <f t="shared" si="557"/>
        <v>0.95689556191042435</v>
      </c>
      <c r="AZ173" s="400">
        <f>IFERROR(VLOOKUP($B173,'Trans Nomenclatura'!$A$4:$Y$200,4,0),0)</f>
        <v>7511.3300000000008</v>
      </c>
      <c r="BA173" s="400">
        <f>IFERROR(VLOOKUP($B173,'Trans Nomenclatura'!$A$4:$Y$200,3,0),0)</f>
        <v>8754.25</v>
      </c>
      <c r="BB173" s="400">
        <f t="shared" si="558"/>
        <v>1242.9199999999992</v>
      </c>
      <c r="BC173" s="131">
        <f t="shared" si="559"/>
        <v>0.16547269258573369</v>
      </c>
      <c r="BD173" s="114">
        <f t="shared" ref="BD173:BD175" si="572">IFERROR(BC173,0)</f>
        <v>0.16547269258573369</v>
      </c>
      <c r="BE173" s="71"/>
      <c r="BG173" s="70"/>
      <c r="BH173" s="351" t="s">
        <v>47</v>
      </c>
      <c r="BI173" s="261">
        <f>IFERROR(VLOOKUP($B173,'Trans Nomenclatura'!$A$4:$Y$200,7,0),0)</f>
        <v>325</v>
      </c>
      <c r="BJ173" s="261">
        <f>IFERROR(VLOOKUP($B173,'Trans Nomenclatura'!$A$4:$Y$200,6,0),0)</f>
        <v>310</v>
      </c>
      <c r="BK173" s="116">
        <f t="shared" si="561"/>
        <v>-15</v>
      </c>
      <c r="BL173" s="131">
        <f t="shared" si="562"/>
        <v>-4.6153846153846156E-2</v>
      </c>
      <c r="BM173" s="114">
        <f t="shared" ref="BM173:BM175" si="573">IFERROR(BL173,0)</f>
        <v>-4.6153846153846156E-2</v>
      </c>
      <c r="BN173" s="71"/>
      <c r="BP173" s="70"/>
      <c r="BQ173" s="351" t="s">
        <v>47</v>
      </c>
      <c r="BR173" s="58">
        <f>IFERROR(VLOOKUP($B173,'Trans Nomenclatura'!$A$4:$Y$200,25,0),0)</f>
        <v>731.44000000000017</v>
      </c>
      <c r="BS173" s="131" t="e">
        <f>(#REF!-BR173)/ABS(BR173)</f>
        <v>#REF!</v>
      </c>
      <c r="BT173" s="114">
        <f t="shared" si="542"/>
        <v>8.3552560185052999E-2</v>
      </c>
      <c r="BU173" s="71"/>
      <c r="BW173" s="155">
        <f t="shared" si="564"/>
        <v>797.95884865979372</v>
      </c>
      <c r="BX173" s="156">
        <f t="shared" si="565"/>
        <v>9.1151023635353545E-2</v>
      </c>
      <c r="BZ173" s="70"/>
      <c r="CA173" s="351" t="s">
        <v>47</v>
      </c>
      <c r="CB173" s="190">
        <f t="shared" ref="CB173:CB175" si="574">CE173</f>
        <v>3.6038359787417451</v>
      </c>
      <c r="CC173" s="400">
        <f>IFERROR(VLOOKUP(CA173,'FCST Sales'!$A$3:$AG$180,Interprete_Date!$B$8,0),0)</f>
        <v>9148.5950488915441</v>
      </c>
      <c r="CD173" s="400">
        <f t="shared" ref="CD173:CD175" si="575">IFERROR(CC173*$CD$3,0)</f>
        <v>64.040165342240812</v>
      </c>
      <c r="CE173" s="190">
        <f t="shared" ref="CE173:CE175" si="576">IFERROR(CD173/$CE$3,0)</f>
        <v>3.6038359787417451</v>
      </c>
      <c r="CF173" s="190">
        <f>IFERROR(VLOOKUP($B173,U300_ACT!$B$2:$C$180,2,0),0)</f>
        <v>1</v>
      </c>
      <c r="CG173" s="190">
        <f t="shared" si="566"/>
        <v>-2.6038359787417451</v>
      </c>
      <c r="CH173" s="65">
        <f t="shared" si="567"/>
        <v>0.2774821068158444</v>
      </c>
      <c r="CI173" s="71"/>
      <c r="CK173" s="70"/>
      <c r="CL173" s="351" t="s">
        <v>47</v>
      </c>
      <c r="CM173" s="400">
        <f>IFERROR(VLOOKUP($CL173,TRASFDATI_ACT!$B$2:$E$200,2,0),0)</f>
        <v>65.56</v>
      </c>
      <c r="CN173" s="400">
        <f>IFERROR(VLOOKUP($B173,Smartphone_Sales!$B$2:$D$200,2,0),0)</f>
        <v>1976.22</v>
      </c>
      <c r="CO173" s="190">
        <f>IFERROR(VLOOKUP($B173,Smartphone_Sales!$B$2:$D$200,3,0),0)</f>
        <v>12</v>
      </c>
      <c r="CP173" s="278">
        <f>IFERROR(CM173/CN173,0)</f>
        <v>3.3174444140834522E-2</v>
      </c>
      <c r="CQ173" s="65">
        <f t="shared" ref="CQ173:CQ175" si="577">CP173</f>
        <v>3.3174444140834522E-2</v>
      </c>
      <c r="CR173" s="71"/>
      <c r="CT173" s="70"/>
      <c r="CU173" s="351" t="s">
        <v>47</v>
      </c>
      <c r="CV173" s="400">
        <f>IFERROR(VLOOKUP($CU173,iphone_ACT!$B$2:$F$180,2,0),0)</f>
        <v>0</v>
      </c>
      <c r="CW173" s="400">
        <f>IFERROR(VLOOKUP($CU173,iphone_ACT!$B$2:$F$180,3,0),0)</f>
        <v>1506.56</v>
      </c>
      <c r="CX173" s="342">
        <f t="shared" si="543"/>
        <v>-1</v>
      </c>
      <c r="CY173" s="114">
        <f>IFERROR(CX173,0)</f>
        <v>-1</v>
      </c>
      <c r="CZ173" s="190">
        <f>IFERROR(VLOOKUP($CU173,iphone_ACT!$B$2:$F$180,4,0),0)</f>
        <v>0</v>
      </c>
      <c r="DA173" s="190">
        <f>IFERROR(VLOOKUP($CU173,iphone_ACT!$B$2:$F$180,5,0),0)</f>
        <v>2</v>
      </c>
      <c r="DB173" s="342">
        <f>IFERROR((CZ173-DA173)/ABS(DA173),0)</f>
        <v>-1</v>
      </c>
      <c r="DC173" s="114">
        <f>IFERROR(DB173,0)</f>
        <v>-1</v>
      </c>
      <c r="DD173" s="71"/>
    </row>
    <row r="174" spans="1:108" ht="13.15" customHeight="1" outlineLevel="1">
      <c r="A174" s="70"/>
      <c r="B174" s="351" t="s">
        <v>51</v>
      </c>
      <c r="C174" s="59">
        <f>IFERROR(VLOOKUP($B174,'BDGT McAfee'!$AZ$6:$BD$190,4,0),0)</f>
        <v>38.625</v>
      </c>
      <c r="D174" s="59">
        <f t="shared" si="544"/>
        <v>1.2459677419354838</v>
      </c>
      <c r="E174" s="56">
        <f>IFERROR(VLOOKUP($B174,'Trans Nomenclatura'!$A$4:$W$180,19,0),0)</f>
        <v>2</v>
      </c>
      <c r="F174" s="59">
        <f t="shared" si="545"/>
        <v>0.75403225806451624</v>
      </c>
      <c r="G174" s="65">
        <f t="shared" si="546"/>
        <v>1.6051779935275083</v>
      </c>
      <c r="H174" s="71"/>
      <c r="K174" s="70"/>
      <c r="L174" s="351" t="s">
        <v>51</v>
      </c>
      <c r="M174" s="400">
        <f>IFERROR(VLOOKUP($B174,'BDGT Polizze MTD'!$A$3:$AG$175,Interprete_Date!$B$8,0),0)</f>
        <v>491.17279482034763</v>
      </c>
      <c r="N174" s="400"/>
      <c r="O174" s="400">
        <f>IFERROR(VLOOKUP($B174,'Trans Nomenclatura'!$A$4:$W$180,11,0),0)</f>
        <v>266.55359892475889</v>
      </c>
      <c r="P174" s="400">
        <f t="shared" ref="P174" si="578">IFERROR(O174-M174,-M174)</f>
        <v>-224.61919589558875</v>
      </c>
      <c r="Q174" s="65">
        <f t="shared" ref="Q174" si="579">IFERROR(O174/M174,0)</f>
        <v>0.5426880351185861</v>
      </c>
      <c r="R174" s="71"/>
      <c r="T174" s="70"/>
      <c r="U174" s="351" t="s">
        <v>51</v>
      </c>
      <c r="V174" s="59">
        <f>IFERROR(VLOOKUP($B174,'BDGT Office'!$C$3:$F$180,3,0),0)</f>
        <v>18</v>
      </c>
      <c r="W174" s="112">
        <f t="shared" si="548"/>
        <v>0.58064516129032262</v>
      </c>
      <c r="X174" s="56">
        <f>IFERROR(VLOOKUP($B174,'Trans Nomenclatura'!$A$4:$W$180,18,0),0)</f>
        <v>0</v>
      </c>
      <c r="Y174" s="59">
        <f t="shared" ref="Y174" si="580">X174-W174</f>
        <v>-0.58064516129032262</v>
      </c>
      <c r="Z174" s="65">
        <f t="shared" ref="Z174" si="581">IFERROR(X174/W174,0)</f>
        <v>0</v>
      </c>
      <c r="AA174" s="71"/>
      <c r="AC174" s="70"/>
      <c r="AD174" s="351" t="s">
        <v>51</v>
      </c>
      <c r="AE174" s="59">
        <f>($AM174*Kerb_BRIEFING!$Z$5)/17.23</f>
        <v>4.5495909363713061</v>
      </c>
      <c r="AF174" s="56">
        <f>IFERROR(VLOOKUP($AD174,'Trans Nomenclatura'!$A$1:$Y$200,17,0),0)</f>
        <v>7</v>
      </c>
      <c r="AG174" s="190">
        <f t="shared" ref="AG174" si="582">AF174-AE174</f>
        <v>2.4504090636286939</v>
      </c>
      <c r="AH174" s="65">
        <f t="shared" ref="AH174" si="583">IFERROR(AF174/AE174,0)</f>
        <v>1.538599864888756</v>
      </c>
      <c r="AI174" s="59">
        <f>IFERROR(_xlfn.NUMBERVALUE(VLOOKUP($AD174,'Trans Nomenclatura'!$A$1:$Y$200,14,0)),0)</f>
        <v>0</v>
      </c>
      <c r="AJ174" s="59">
        <f>IFERROR(_xlfn.NUMBERVALUE(VLOOKUP($AD174,'Trans Nomenclatura'!$A$1:$Y$200,16,0)),0)</f>
        <v>3</v>
      </c>
      <c r="AK174" s="59">
        <f>IFERROR(_xlfn.NUMBERVALUE(VLOOKUP($AD174,'Trans Nomenclatura'!$A$1:$Y$200,15,0)),0)</f>
        <v>6</v>
      </c>
      <c r="AL174" s="59">
        <f>IFERROR(_xlfn.NUMBERVALUE(VLOOKUP($AD174,'Trans Nomenclatura'!$A$1:$Y$200,20,0)),0)</f>
        <v>0</v>
      </c>
      <c r="AM174" s="400">
        <f>IFERROR(VLOOKUP($B174,'BDGT MW Services MTD'!$A$3:$AF$174,Interprete_Date!$B$8,0),0)</f>
        <v>120.59915666719631</v>
      </c>
      <c r="AN174" s="400">
        <f>IFERROR(VLOOKUP($B174,'Trans Nomenclatura'!$A$4:$W$180,13,0),0)</f>
        <v>242.27</v>
      </c>
      <c r="AO174" s="400">
        <f t="shared" ref="AO174" si="584">AN174-AM174</f>
        <v>121.6708433328037</v>
      </c>
      <c r="AP174" s="65">
        <f t="shared" ref="AP174" si="585">IFERROR(AN174/AM174,0)</f>
        <v>2.0088863529001681</v>
      </c>
      <c r="AQ174" s="71"/>
      <c r="AS174" s="70"/>
      <c r="AT174" s="351" t="s">
        <v>51</v>
      </c>
      <c r="AU174" s="399">
        <f>IFERROR(VLOOKUP($B174,'FCST Sales'!$A$3:$AF$180,Interprete_Date!$B$8,0),0)</f>
        <v>13942.129661137802</v>
      </c>
      <c r="AV174" s="400">
        <f>IFERROR(VLOOKUP($B174,'Trans Nomenclatura'!$A$4:$Y$200,3,0),0)</f>
        <v>4264.2099999999991</v>
      </c>
      <c r="AW174" s="400">
        <f t="shared" ref="AW174" si="586">AV174-AU174</f>
        <v>-9677.9196611378029</v>
      </c>
      <c r="AX174" s="131" t="e">
        <f t="shared" ref="AX174" si="587">(AU174-AT174)/ABS(AT174)</f>
        <v>#VALUE!</v>
      </c>
      <c r="AY174" s="65">
        <f t="shared" ref="AY174" si="588">IFERROR((BA174/AU174),0)</f>
        <v>0.30585069165480716</v>
      </c>
      <c r="AZ174" s="400">
        <f>IFERROR(VLOOKUP($B174,'Trans Nomenclatura'!$A$4:$Y$200,4,0),0)</f>
        <v>18583.150000000009</v>
      </c>
      <c r="BA174" s="400">
        <f>IFERROR(VLOOKUP($B174,'Trans Nomenclatura'!$A$4:$Y$200,3,0),0)</f>
        <v>4264.2099999999991</v>
      </c>
      <c r="BB174" s="400">
        <f t="shared" ref="BB174" si="589">BA174-AZ174</f>
        <v>-14318.94000000001</v>
      </c>
      <c r="BC174" s="131">
        <f t="shared" ref="BC174" si="590">(BA174-AZ174)/ABS(AZ174)</f>
        <v>-0.77053352095850292</v>
      </c>
      <c r="BD174" s="114">
        <f t="shared" ref="BD174" si="591">IFERROR(BC174,0)</f>
        <v>-0.77053352095850292</v>
      </c>
      <c r="BE174" s="71"/>
      <c r="BG174" s="70"/>
      <c r="BH174" s="351" t="s">
        <v>51</v>
      </c>
      <c r="BI174" s="261">
        <f>IFERROR(VLOOKUP($B174,'Trans Nomenclatura'!$A$4:$Y$200,7,0),0)</f>
        <v>693</v>
      </c>
      <c r="BJ174" s="261">
        <f>IFERROR(VLOOKUP($B174,'Trans Nomenclatura'!$A$4:$Y$200,6,0),0)</f>
        <v>333</v>
      </c>
      <c r="BK174" s="116">
        <f t="shared" ref="BK174" si="592">BJ174-BI174</f>
        <v>-360</v>
      </c>
      <c r="BL174" s="131">
        <f t="shared" ref="BL174" si="593">(BJ174-BI174)/ABS(BI174)</f>
        <v>-0.51948051948051943</v>
      </c>
      <c r="BM174" s="114">
        <f t="shared" ref="BM174" si="594">IFERROR(BL174,0)</f>
        <v>-0.51948051948051943</v>
      </c>
      <c r="BN174" s="71"/>
      <c r="BP174" s="70"/>
      <c r="BQ174" s="351" t="s">
        <v>51</v>
      </c>
      <c r="BR174" s="58">
        <f>IFERROR(VLOOKUP($B174,'Trans Nomenclatura'!$A$4:$Y$200,25,0),0)</f>
        <v>276.27</v>
      </c>
      <c r="BS174" s="131" t="e">
        <f>(#REF!-BR174)/ABS(BR174)</f>
        <v>#REF!</v>
      </c>
      <c r="BT174" s="114">
        <f t="shared" si="542"/>
        <v>6.4788085014574809E-2</v>
      </c>
      <c r="BU174" s="71"/>
      <c r="BW174" s="155">
        <f t="shared" si="564"/>
        <v>519.77951790327984</v>
      </c>
      <c r="BX174" s="156">
        <f t="shared" si="565"/>
        <v>0.12189350850527529</v>
      </c>
      <c r="BZ174" s="70"/>
      <c r="CA174" s="351" t="s">
        <v>51</v>
      </c>
      <c r="CB174" s="190">
        <f t="shared" ref="CB174" si="595">CE174</f>
        <v>5.4921163549783127</v>
      </c>
      <c r="CC174" s="400">
        <f>IFERROR(VLOOKUP(CA174,'FCST Sales'!$A$3:$AG$180,Interprete_Date!$B$8,0),0)</f>
        <v>13942.129661137802</v>
      </c>
      <c r="CD174" s="400">
        <f t="shared" ref="CD174" si="596">IFERROR(CC174*$CD$3,0)</f>
        <v>97.594907627964616</v>
      </c>
      <c r="CE174" s="190">
        <f t="shared" ref="CE174" si="597">IFERROR(CD174/$CE$3,0)</f>
        <v>5.4921163549783127</v>
      </c>
      <c r="CF174" s="190">
        <f>IFERROR(VLOOKUP($B174,U300_ACT!$B$2:$C$180,2,0),0)</f>
        <v>1</v>
      </c>
      <c r="CG174" s="190">
        <f t="shared" ref="CG174" si="598">IFERROR(CF174-CB174,0)</f>
        <v>-4.4921163549783127</v>
      </c>
      <c r="CH174" s="65">
        <f t="shared" ref="CH174" si="599">IFERROR(CF174/CB174,0)</f>
        <v>0.18207917228365947</v>
      </c>
      <c r="CI174" s="71"/>
      <c r="CK174" s="70"/>
      <c r="CL174" s="351" t="s">
        <v>51</v>
      </c>
      <c r="CM174" s="400">
        <f>IFERROR(VLOOKUP($CL174,TRASFDATI_ACT!$B$2:$E$200,2,0),0)</f>
        <v>0</v>
      </c>
      <c r="CN174" s="400">
        <f>IFERROR(VLOOKUP($B174,Smartphone_Sales!$B$2:$D$200,2,0),0)</f>
        <v>4534.3500000000004</v>
      </c>
      <c r="CO174" s="190">
        <f>IFERROR(VLOOKUP($B174,Smartphone_Sales!$B$2:$D$200,3,0),0)</f>
        <v>16</v>
      </c>
      <c r="CP174" s="278">
        <f>IFERROR(CM174/CN174,0)</f>
        <v>0</v>
      </c>
      <c r="CQ174" s="65">
        <f t="shared" ref="CQ174" si="600">CP174</f>
        <v>0</v>
      </c>
      <c r="CR174" s="71"/>
      <c r="CT174" s="70"/>
      <c r="CU174" s="351" t="s">
        <v>51</v>
      </c>
      <c r="CV174" s="400">
        <f>IFERROR(VLOOKUP($CU174,iphone_ACT!$B$2:$F$180,2,0),0)</f>
        <v>1760.65</v>
      </c>
      <c r="CW174" s="400">
        <f>IFERROR(VLOOKUP($CU174,iphone_ACT!$B$2:$F$180,3,0),0)</f>
        <v>7147.54</v>
      </c>
      <c r="CX174" s="342">
        <f t="shared" ref="CX174" si="601">IFERROR((CV174-CW174)/ABS(CW174),0)</f>
        <v>-0.75367049362437977</v>
      </c>
      <c r="CY174" s="114">
        <f>IFERROR(CX174,0)</f>
        <v>-0.75367049362437977</v>
      </c>
      <c r="CZ174" s="190">
        <f>IFERROR(VLOOKUP($CU174,iphone_ACT!$B$2:$F$180,4,0),0)</f>
        <v>2</v>
      </c>
      <c r="DA174" s="190">
        <f>IFERROR(VLOOKUP($CU174,iphone_ACT!$B$2:$F$180,5,0),0)</f>
        <v>10</v>
      </c>
      <c r="DB174" s="342">
        <f>IFERROR((CZ174-DA174)/ABS(DA174),0)</f>
        <v>-0.8</v>
      </c>
      <c r="DC174" s="114">
        <f>IFERROR(DB174,0)</f>
        <v>-0.8</v>
      </c>
      <c r="DD174" s="71"/>
    </row>
    <row r="175" spans="1:108" ht="13.15" customHeight="1" outlineLevel="1">
      <c r="A175" s="70"/>
      <c r="B175" s="351" t="s">
        <v>68</v>
      </c>
      <c r="C175" s="59">
        <f>IFERROR(VLOOKUP($B175,'BDGT McAfee'!$AZ$6:$BD$190,4,0),0)</f>
        <v>38.625</v>
      </c>
      <c r="D175" s="59">
        <f t="shared" si="544"/>
        <v>1.2459677419354838</v>
      </c>
      <c r="E175" s="56">
        <f>IFERROR(VLOOKUP($B175,'Trans Nomenclatura'!$A$4:$W$180,19,0),0)</f>
        <v>1</v>
      </c>
      <c r="F175" s="59">
        <f t="shared" si="545"/>
        <v>-0.24596774193548376</v>
      </c>
      <c r="G175" s="65">
        <f t="shared" si="546"/>
        <v>0.80258899676375417</v>
      </c>
      <c r="H175" s="71"/>
      <c r="K175" s="70"/>
      <c r="L175" s="351" t="s">
        <v>68</v>
      </c>
      <c r="M175" s="400">
        <f>IFERROR(VLOOKUP($B175,'BDGT Polizze MTD'!$A$3:$AG$175,Interprete_Date!$B$8,0),0)</f>
        <v>431.91214050564889</v>
      </c>
      <c r="N175" s="400"/>
      <c r="O175" s="400">
        <f>IFERROR(VLOOKUP($B175,'Trans Nomenclatura'!$A$4:$W$180,11,0),0)</f>
        <v>23.53730309278351</v>
      </c>
      <c r="P175" s="400">
        <f t="shared" si="569"/>
        <v>-408.37483741286536</v>
      </c>
      <c r="Q175" s="65">
        <f t="shared" si="547"/>
        <v>5.449558112728177E-2</v>
      </c>
      <c r="R175" s="71"/>
      <c r="T175" s="70"/>
      <c r="U175" s="351" t="s">
        <v>68</v>
      </c>
      <c r="V175" s="59">
        <f>IFERROR(VLOOKUP($B175,'BDGT Office'!$C$3:$F$180,3,0),0)</f>
        <v>8.4</v>
      </c>
      <c r="W175" s="112">
        <f t="shared" si="548"/>
        <v>0.2709677419354839</v>
      </c>
      <c r="X175" s="56">
        <f>IFERROR(VLOOKUP($B175,'Trans Nomenclatura'!$A$4:$W$180,18,0),0)</f>
        <v>0</v>
      </c>
      <c r="Y175" s="59">
        <f t="shared" si="549"/>
        <v>-0.2709677419354839</v>
      </c>
      <c r="Z175" s="65">
        <f t="shared" si="550"/>
        <v>0</v>
      </c>
      <c r="AA175" s="71"/>
      <c r="AC175" s="70"/>
      <c r="AD175" s="351" t="s">
        <v>68</v>
      </c>
      <c r="AE175" s="59">
        <f>($AM175*Kerb_BRIEFING!$Z$5)/17.23</f>
        <v>4.8848004214442087</v>
      </c>
      <c r="AF175" s="56">
        <f>IFERROR(VLOOKUP($AD175,'Trans Nomenclatura'!$A$1:$Y$200,17,0),0)</f>
        <v>3</v>
      </c>
      <c r="AG175" s="190">
        <f t="shared" si="570"/>
        <v>-1.8848004214442087</v>
      </c>
      <c r="AH175" s="65">
        <f t="shared" si="571"/>
        <v>0.61414996339052874</v>
      </c>
      <c r="AI175" s="59">
        <f>IFERROR(_xlfn.NUMBERVALUE(VLOOKUP($AD175,'Trans Nomenclatura'!$A$1:$Y$200,14,0)),0)</f>
        <v>0</v>
      </c>
      <c r="AJ175" s="59">
        <f>IFERROR(_xlfn.NUMBERVALUE(VLOOKUP($AD175,'Trans Nomenclatura'!$A$1:$Y$200,16,0)),0)</f>
        <v>0</v>
      </c>
      <c r="AK175" s="59">
        <f>IFERROR(_xlfn.NUMBERVALUE(VLOOKUP($AD175,'Trans Nomenclatura'!$A$1:$Y$200,15,0)),0)</f>
        <v>1</v>
      </c>
      <c r="AL175" s="59">
        <f>IFERROR(_xlfn.NUMBERVALUE(VLOOKUP($AD175,'Trans Nomenclatura'!$A$1:$Y$200,20,0)),0)</f>
        <v>0</v>
      </c>
      <c r="AM175" s="400">
        <f>IFERROR(VLOOKUP($B175,'BDGT MW Services MTD'!$A$3:$AF$174,Interprete_Date!$B$8,0),0)</f>
        <v>129.4847865561288</v>
      </c>
      <c r="AN175" s="400">
        <f>IFERROR(VLOOKUP($B175,'Trans Nomenclatura'!$A$4:$W$180,13,0),0)</f>
        <v>58.599999999999987</v>
      </c>
      <c r="AO175" s="400">
        <f t="shared" si="553"/>
        <v>-70.884786556128802</v>
      </c>
      <c r="AP175" s="65">
        <f t="shared" si="554"/>
        <v>0.45256281883430516</v>
      </c>
      <c r="AQ175" s="71"/>
      <c r="AS175" s="70"/>
      <c r="AT175" s="351" t="s">
        <v>68</v>
      </c>
      <c r="AU175" s="399">
        <f>IFERROR(VLOOKUP($B175,'FCST Sales'!$A$3:$AF$180,Interprete_Date!$B$8,0),0)</f>
        <v>14927.413328710394</v>
      </c>
      <c r="AV175" s="400">
        <f>IFERROR(VLOOKUP($B175,'Trans Nomenclatura'!$A$4:$Y$200,3,0),0)</f>
        <v>4057.9899999999989</v>
      </c>
      <c r="AW175" s="400">
        <f t="shared" si="555"/>
        <v>-10869.423328710396</v>
      </c>
      <c r="AX175" s="131" t="e">
        <f t="shared" si="556"/>
        <v>#VALUE!</v>
      </c>
      <c r="AY175" s="65">
        <f t="shared" si="557"/>
        <v>0.27184817025164909</v>
      </c>
      <c r="AZ175" s="400">
        <f>IFERROR(VLOOKUP($B175,'Trans Nomenclatura'!$A$4:$Y$200,4,0),0)</f>
        <v>0</v>
      </c>
      <c r="BA175" s="400">
        <f>IFERROR(VLOOKUP($B175,'Trans Nomenclatura'!$A$4:$Y$200,3,0),0)</f>
        <v>4057.9899999999989</v>
      </c>
      <c r="BB175" s="400">
        <f t="shared" si="558"/>
        <v>4057.9899999999989</v>
      </c>
      <c r="BC175" s="131" t="e">
        <f t="shared" si="559"/>
        <v>#DIV/0!</v>
      </c>
      <c r="BD175" s="114">
        <f t="shared" si="572"/>
        <v>0</v>
      </c>
      <c r="BE175" s="71"/>
      <c r="BG175" s="70"/>
      <c r="BH175" s="351" t="s">
        <v>68</v>
      </c>
      <c r="BI175" s="261">
        <f>IFERROR(VLOOKUP($B175,'Trans Nomenclatura'!$A$4:$Y$200,7,0),0)</f>
        <v>0</v>
      </c>
      <c r="BJ175" s="261">
        <f>IFERROR(VLOOKUP($B175,'Trans Nomenclatura'!$A$4:$Y$200,6,0),0)</f>
        <v>360</v>
      </c>
      <c r="BK175" s="116">
        <f t="shared" si="561"/>
        <v>360</v>
      </c>
      <c r="BL175" s="131" t="e">
        <f t="shared" si="562"/>
        <v>#DIV/0!</v>
      </c>
      <c r="BM175" s="114">
        <f t="shared" si="573"/>
        <v>0</v>
      </c>
      <c r="BN175" s="71"/>
      <c r="BP175" s="70"/>
      <c r="BQ175" s="351" t="s">
        <v>68</v>
      </c>
      <c r="BR175" s="58">
        <f>IFERROR(VLOOKUP($B175,'Trans Nomenclatura'!$A$4:$Y$200,25,0),0)</f>
        <v>766.2600000000001</v>
      </c>
      <c r="BS175" s="131" t="e">
        <f>(#REF!-BR175)/ABS(BR175)</f>
        <v>#REF!</v>
      </c>
      <c r="BT175" s="114">
        <f t="shared" si="542"/>
        <v>0.18882747370003383</v>
      </c>
      <c r="BU175" s="71"/>
      <c r="BW175" s="155">
        <f t="shared" si="564"/>
        <v>45.897741030927847</v>
      </c>
      <c r="BX175" s="156">
        <f t="shared" si="565"/>
        <v>1.1310461837246485E-2</v>
      </c>
      <c r="BZ175" s="70"/>
      <c r="CA175" s="351" t="s">
        <v>68</v>
      </c>
      <c r="CB175" s="190">
        <f t="shared" si="574"/>
        <v>5.8802416038814158</v>
      </c>
      <c r="CC175" s="400">
        <f>IFERROR(VLOOKUP(CA175,'FCST Sales'!$A$3:$AG$180,Interprete_Date!$B$8,0),0)</f>
        <v>14927.413328710394</v>
      </c>
      <c r="CD175" s="400">
        <f t="shared" si="575"/>
        <v>104.49189330097276</v>
      </c>
      <c r="CE175" s="190">
        <f t="shared" si="576"/>
        <v>5.8802416038814158</v>
      </c>
      <c r="CF175" s="190">
        <f>IFERROR(VLOOKUP($B175,U300_ACT!$B$2:$C$180,2,0),0)</f>
        <v>1</v>
      </c>
      <c r="CG175" s="190">
        <f t="shared" si="566"/>
        <v>-4.8802416038814158</v>
      </c>
      <c r="CH175" s="65">
        <f t="shared" si="567"/>
        <v>0.17006103955659277</v>
      </c>
      <c r="CI175" s="71"/>
      <c r="CK175" s="70"/>
      <c r="CL175" s="351" t="s">
        <v>68</v>
      </c>
      <c r="CM175" s="400">
        <f>IFERROR(VLOOKUP($CL175,TRASFDATI_ACT!$B$2:$E$200,2,0),0)</f>
        <v>22.4</v>
      </c>
      <c r="CN175" s="400">
        <f>IFERROR(VLOOKUP($B175,Smartphone_Sales!$B$2:$D$200,2,0),0)</f>
        <v>1675.4</v>
      </c>
      <c r="CO175" s="190">
        <f>IFERROR(VLOOKUP($B175,Smartphone_Sales!$B$2:$D$200,3,0),0)</f>
        <v>8</v>
      </c>
      <c r="CP175" s="278">
        <f>IFERROR(CM175/CN175,0)</f>
        <v>1.3369941506505908E-2</v>
      </c>
      <c r="CQ175" s="65">
        <f t="shared" si="577"/>
        <v>1.3369941506505908E-2</v>
      </c>
      <c r="CR175" s="71"/>
      <c r="CT175" s="70"/>
      <c r="CU175" s="351" t="s">
        <v>68</v>
      </c>
      <c r="CV175" s="400">
        <f>IFERROR(VLOOKUP($CU175,iphone_ACT!$B$2:$F$180,2,0),0)</f>
        <v>695.9</v>
      </c>
      <c r="CW175" s="400">
        <f>IFERROR(VLOOKUP($CU175,iphone_ACT!$B$2:$F$180,3,0),0)</f>
        <v>0</v>
      </c>
      <c r="CX175" s="342">
        <f t="shared" si="543"/>
        <v>0</v>
      </c>
      <c r="CY175" s="114">
        <f>IFERROR(CX175,0)</f>
        <v>0</v>
      </c>
      <c r="CZ175" s="190">
        <f>IFERROR(VLOOKUP($CU175,iphone_ACT!$B$2:$F$180,4,0),0)</f>
        <v>1</v>
      </c>
      <c r="DA175" s="190">
        <f>IFERROR(VLOOKUP($CU175,iphone_ACT!$B$2:$F$180,5,0),0)</f>
        <v>0</v>
      </c>
      <c r="DB175" s="342">
        <f>IFERROR((CZ175-DA175)/ABS(DA175),0)</f>
        <v>0</v>
      </c>
      <c r="DC175" s="114">
        <f>IFERROR(DB175,0)</f>
        <v>0</v>
      </c>
      <c r="DD175" s="71"/>
    </row>
    <row r="176" spans="1:108" ht="13.15" customHeight="1" outlineLevel="1">
      <c r="A176" s="70"/>
      <c r="B176" s="351" t="s">
        <v>69</v>
      </c>
      <c r="C176" s="59">
        <f>IFERROR(VLOOKUP($B176,'BDGT McAfee'!$AZ$6:$BD$190,4,0),0)</f>
        <v>38.625</v>
      </c>
      <c r="D176" s="59">
        <f t="shared" si="544"/>
        <v>1.2459677419354838</v>
      </c>
      <c r="E176" s="56">
        <f>IFERROR(VLOOKUP($B176,'Trans Nomenclatura'!$A$4:$W$180,19,0),0)</f>
        <v>0</v>
      </c>
      <c r="F176" s="59">
        <f t="shared" si="545"/>
        <v>-1.2459677419354838</v>
      </c>
      <c r="G176" s="65">
        <f t="shared" si="546"/>
        <v>0</v>
      </c>
      <c r="H176" s="71"/>
      <c r="K176" s="70"/>
      <c r="L176" s="351" t="s">
        <v>69</v>
      </c>
      <c r="M176" s="400">
        <f>IFERROR(VLOOKUP($B176,'BDGT Polizze MTD'!$A$3:$AG$175,Interprete_Date!$B$8,0),0)</f>
        <v>190.16212405923551</v>
      </c>
      <c r="N176" s="400"/>
      <c r="O176" s="400">
        <f>IFERROR(VLOOKUP($B176,'Trans Nomenclatura'!$A$4:$W$180,11,0),0)</f>
        <v>378.31610036363639</v>
      </c>
      <c r="P176" s="400">
        <f t="shared" si="569"/>
        <v>188.15397630440089</v>
      </c>
      <c r="Q176" s="65">
        <f t="shared" ref="Q176:Q177" si="602">IFERROR(O176/M176,0)</f>
        <v>1.9894398121352017</v>
      </c>
      <c r="R176" s="71"/>
      <c r="T176" s="70"/>
      <c r="U176" s="351" t="s">
        <v>69</v>
      </c>
      <c r="V176" s="59">
        <f>IFERROR(VLOOKUP($B176,'BDGT Office'!$C$3:$F$180,3,0),0)</f>
        <v>8.4</v>
      </c>
      <c r="W176" s="112">
        <f t="shared" si="548"/>
        <v>0.2709677419354839</v>
      </c>
      <c r="X176" s="56">
        <f>IFERROR(VLOOKUP($B176,'Trans Nomenclatura'!$A$4:$W$180,18,0),0)</f>
        <v>0</v>
      </c>
      <c r="Y176" s="59">
        <f t="shared" ref="Y176:Y188" si="603">X176-W176</f>
        <v>-0.2709677419354839</v>
      </c>
      <c r="Z176" s="65">
        <f t="shared" ref="Z176:Z188" si="604">IFERROR(X176/W176,0)</f>
        <v>0</v>
      </c>
      <c r="AA176" s="71"/>
      <c r="AC176" s="70"/>
      <c r="AD176" s="351" t="s">
        <v>69</v>
      </c>
      <c r="AE176" s="59">
        <f>($AM176*Kerb_BRIEFING!$Z$5)/17.23</f>
        <v>2.3951030098248069</v>
      </c>
      <c r="AF176" s="56">
        <f>IFERROR(VLOOKUP($AD176,'Trans Nomenclatura'!$A$1:$Y$200,17,0),0)</f>
        <v>3</v>
      </c>
      <c r="AG176" s="190">
        <f t="shared" si="570"/>
        <v>0.60489699017519305</v>
      </c>
      <c r="AH176" s="65">
        <f t="shared" si="571"/>
        <v>1.2525557304608119</v>
      </c>
      <c r="AI176" s="59">
        <f>IFERROR(_xlfn.NUMBERVALUE(VLOOKUP($AD176,'Trans Nomenclatura'!$A$1:$Y$200,14,0)),0)</f>
        <v>0</v>
      </c>
      <c r="AJ176" s="59">
        <f>IFERROR(_xlfn.NUMBERVALUE(VLOOKUP($AD176,'Trans Nomenclatura'!$A$1:$Y$200,16,0)),0)</f>
        <v>1</v>
      </c>
      <c r="AK176" s="59">
        <f>IFERROR(_xlfn.NUMBERVALUE(VLOOKUP($AD176,'Trans Nomenclatura'!$A$1:$Y$200,15,0)),0)</f>
        <v>1</v>
      </c>
      <c r="AL176" s="59">
        <f>IFERROR(_xlfn.NUMBERVALUE(VLOOKUP($AD176,'Trans Nomenclatura'!$A$1:$Y$200,20,0)),0)</f>
        <v>1</v>
      </c>
      <c r="AM176" s="400">
        <f>IFERROR(VLOOKUP($B176,'BDGT MW Services MTD'!$A$3:$AF$174,Interprete_Date!$B$8,0),0)</f>
        <v>63.48865362966373</v>
      </c>
      <c r="AN176" s="400">
        <f>IFERROR(VLOOKUP($B176,'Trans Nomenclatura'!$A$4:$W$180,13,0),0)</f>
        <v>112.39</v>
      </c>
      <c r="AO176" s="400">
        <f t="shared" ref="AO176:AO188" si="605">AN176-AM176</f>
        <v>48.90134637033627</v>
      </c>
      <c r="AP176" s="65">
        <f t="shared" ref="AP176:AP188" si="606">IFERROR(AN176/AM176,0)</f>
        <v>1.7702375711978897</v>
      </c>
      <c r="AQ176" s="71"/>
      <c r="AS176" s="70"/>
      <c r="AT176" s="351" t="s">
        <v>69</v>
      </c>
      <c r="AU176" s="399">
        <f>IFERROR(VLOOKUP($B176,'FCST Sales'!$A$3:$AF$180,Interprete_Date!$B$8,0),0)</f>
        <v>6398.7070810432751</v>
      </c>
      <c r="AV176" s="400">
        <f>IFERROR(VLOOKUP($B176,'Trans Nomenclatura'!$A$4:$Y$200,3,0),0)</f>
        <v>6933.7500000000018</v>
      </c>
      <c r="AW176" s="400">
        <f t="shared" ref="AW176:AW188" si="607">AV176-AU176</f>
        <v>535.04291895672668</v>
      </c>
      <c r="AX176" s="131" t="e">
        <f t="shared" ref="AX176:AX188" si="608">(AU176-AT176)/ABS(AT176)</f>
        <v>#VALUE!</v>
      </c>
      <c r="AY176" s="65">
        <f t="shared" ref="AY176:AY188" si="609">IFERROR((BA176/AU176),0)</f>
        <v>1.0836173483455491</v>
      </c>
      <c r="AZ176" s="400">
        <f>IFERROR(VLOOKUP($B176,'Trans Nomenclatura'!$A$4:$Y$200,4,0),0)</f>
        <v>0</v>
      </c>
      <c r="BA176" s="400">
        <f>IFERROR(VLOOKUP($B176,'Trans Nomenclatura'!$A$4:$Y$200,3,0),0)</f>
        <v>6933.7500000000018</v>
      </c>
      <c r="BB176" s="400">
        <f t="shared" ref="BB176:BB188" si="610">BA176-AZ176</f>
        <v>6933.7500000000018</v>
      </c>
      <c r="BC176" s="131" t="e">
        <f t="shared" ref="BC176:BC188" si="611">(BA176-AZ176)/ABS(AZ176)</f>
        <v>#DIV/0!</v>
      </c>
      <c r="BD176" s="114">
        <f t="shared" si="560"/>
        <v>0</v>
      </c>
      <c r="BE176" s="71"/>
      <c r="BG176" s="70"/>
      <c r="BH176" s="351" t="s">
        <v>69</v>
      </c>
      <c r="BI176" s="261">
        <f>IFERROR(VLOOKUP($B176,'Trans Nomenclatura'!$A$4:$Y$200,7,0),0)</f>
        <v>0</v>
      </c>
      <c r="BJ176" s="261">
        <f>IFERROR(VLOOKUP($B176,'Trans Nomenclatura'!$A$4:$Y$200,6,0),0)</f>
        <v>391</v>
      </c>
      <c r="BK176" s="116">
        <f t="shared" ref="BK176:BK188" si="612">BJ176-BI176</f>
        <v>391</v>
      </c>
      <c r="BL176" s="131" t="e">
        <f t="shared" ref="BL176:BL188" si="613">(BJ176-BI176)/ABS(BI176)</f>
        <v>#DIV/0!</v>
      </c>
      <c r="BM176" s="114">
        <f t="shared" si="563"/>
        <v>0</v>
      </c>
      <c r="BN176" s="71"/>
      <c r="BP176" s="70"/>
      <c r="BQ176" s="351" t="s">
        <v>69</v>
      </c>
      <c r="BR176" s="58">
        <f>IFERROR(VLOOKUP($B176,'Trans Nomenclatura'!$A$4:$Y$200,25,0),0)</f>
        <v>473.90999999999991</v>
      </c>
      <c r="BS176" s="131" t="e">
        <f>(#REF!-BR176)/ABS(BR176)</f>
        <v>#REF!</v>
      </c>
      <c r="BT176" s="114">
        <f t="shared" si="542"/>
        <v>6.8348296376419662E-2</v>
      </c>
      <c r="BU176" s="71"/>
      <c r="BW176" s="155">
        <f t="shared" si="564"/>
        <v>737.71639570909099</v>
      </c>
      <c r="BX176" s="156">
        <f t="shared" si="565"/>
        <v>0.10639500929642556</v>
      </c>
      <c r="BZ176" s="70"/>
      <c r="CA176" s="351" t="s">
        <v>69</v>
      </c>
      <c r="CB176" s="190">
        <f t="shared" ref="CB176:CB188" si="614">CE176</f>
        <v>2.5205936728926801</v>
      </c>
      <c r="CC176" s="400">
        <f>IFERROR(VLOOKUP(CA176,'FCST Sales'!$A$3:$AG$180,Interprete_Date!$B$8,0),0)</f>
        <v>6398.7070810432751</v>
      </c>
      <c r="CD176" s="400">
        <f t="shared" ref="CD176:CD188" si="615">IFERROR(CC176*$CD$3,0)</f>
        <v>44.790949567302924</v>
      </c>
      <c r="CE176" s="190">
        <f t="shared" ref="CE176:CE188" si="616">IFERROR(CD176/$CE$3,0)</f>
        <v>2.5205936728926801</v>
      </c>
      <c r="CF176" s="190">
        <f>IFERROR(VLOOKUP($B176,U300_ACT!$B$2:$C$180,2,0),0)</f>
        <v>3</v>
      </c>
      <c r="CG176" s="190">
        <f t="shared" ref="CG176:CG188" si="617">IFERROR(CF176-CB176,0)</f>
        <v>0.4794063271073199</v>
      </c>
      <c r="CH176" s="65">
        <f t="shared" ref="CH176:CH188" si="618">IFERROR(CF176/CB176,0)</f>
        <v>1.1901957988163734</v>
      </c>
      <c r="CI176" s="71"/>
      <c r="CK176" s="70"/>
      <c r="CL176" s="351" t="s">
        <v>69</v>
      </c>
      <c r="CM176" s="400">
        <f>IFERROR(VLOOKUP($CL176,TRASFDATI_ACT!$B$2:$E$200,2,0),0)</f>
        <v>8.6</v>
      </c>
      <c r="CN176" s="400">
        <f>IFERROR(VLOOKUP($B176,Smartphone_Sales!$B$2:$D$200,2,0),0)</f>
        <v>3307.36</v>
      </c>
      <c r="CO176" s="190">
        <f>IFERROR(VLOOKUP($B176,Smartphone_Sales!$B$2:$D$200,3,0),0)</f>
        <v>6</v>
      </c>
      <c r="CP176" s="278">
        <f>IFERROR(CM176/CN176,0)</f>
        <v>2.600261235547385E-3</v>
      </c>
      <c r="CQ176" s="65">
        <f t="shared" si="568"/>
        <v>2.600261235547385E-3</v>
      </c>
      <c r="CR176" s="71"/>
      <c r="CT176" s="70"/>
      <c r="CU176" s="351" t="s">
        <v>69</v>
      </c>
      <c r="CV176" s="400">
        <f>IFERROR(VLOOKUP($CU176,iphone_ACT!$B$2:$F$180,2,0),0)</f>
        <v>2236.0500000000002</v>
      </c>
      <c r="CW176" s="400">
        <f>IFERROR(VLOOKUP($CU176,iphone_ACT!$B$2:$F$180,3,0),0)</f>
        <v>0</v>
      </c>
      <c r="CX176" s="342">
        <f t="shared" si="543"/>
        <v>0</v>
      </c>
      <c r="CY176" s="114">
        <f>IFERROR(CX176,0)</f>
        <v>0</v>
      </c>
      <c r="CZ176" s="190">
        <f>IFERROR(VLOOKUP($CU176,iphone_ACT!$B$2:$F$180,4,0),0)</f>
        <v>2</v>
      </c>
      <c r="DA176" s="190">
        <f>IFERROR(VLOOKUP($CU176,iphone_ACT!$B$2:$F$180,5,0),0)</f>
        <v>0</v>
      </c>
      <c r="DB176" s="342">
        <f>IFERROR((CZ176-DA176)/ABS(DA176),0)</f>
        <v>0</v>
      </c>
      <c r="DC176" s="114">
        <f>IFERROR(DB176,0)</f>
        <v>0</v>
      </c>
      <c r="DD176" s="71"/>
    </row>
    <row r="177" spans="1:108" ht="13.15" customHeight="1" outlineLevel="1">
      <c r="A177" s="70"/>
      <c r="B177" s="351" t="s">
        <v>88</v>
      </c>
      <c r="C177" s="59">
        <f>IFERROR(VLOOKUP($B177,'BDGT McAfee'!$AZ$6:$BD$190,4,0),0)</f>
        <v>39</v>
      </c>
      <c r="D177" s="59">
        <f t="shared" si="544"/>
        <v>1.2580645161290323</v>
      </c>
      <c r="E177" s="56">
        <f>IFERROR(VLOOKUP($B177,'Trans Nomenclatura'!$A$4:$W$180,19,0),0)</f>
        <v>0</v>
      </c>
      <c r="F177" s="59">
        <f t="shared" si="545"/>
        <v>-1.2580645161290323</v>
      </c>
      <c r="G177" s="65">
        <f t="shared" si="546"/>
        <v>0</v>
      </c>
      <c r="H177" s="71"/>
      <c r="K177" s="70"/>
      <c r="L177" s="351" t="s">
        <v>88</v>
      </c>
      <c r="M177" s="400">
        <f>IFERROR(VLOOKUP($B177,'BDGT Polizze MTD'!$A$3:$AG$175,Interprete_Date!$B$8,0),0)</f>
        <v>359.69384867493636</v>
      </c>
      <c r="N177" s="400"/>
      <c r="O177" s="400">
        <f>IFERROR(VLOOKUP($B177,'Trans Nomenclatura'!$A$4:$W$180,11,0),0)</f>
        <v>228.00977319587631</v>
      </c>
      <c r="P177" s="400">
        <f t="shared" ref="P177" si="619">IFERROR(O177-M177,-M177)</f>
        <v>-131.68407547906006</v>
      </c>
      <c r="Q177" s="65">
        <f t="shared" si="602"/>
        <v>0.63389956218554633</v>
      </c>
      <c r="R177" s="71"/>
      <c r="T177" s="70"/>
      <c r="U177" s="351" t="s">
        <v>88</v>
      </c>
      <c r="V177" s="59">
        <f>IFERROR(VLOOKUP($B177,'BDGT Office'!$C$3:$F$180,3,0),0)</f>
        <v>8.4</v>
      </c>
      <c r="W177" s="112">
        <f t="shared" si="548"/>
        <v>0.2709677419354839</v>
      </c>
      <c r="X177" s="56">
        <f>IFERROR(VLOOKUP($B177,'Trans Nomenclatura'!$A$4:$W$180,18,0),0)</f>
        <v>0</v>
      </c>
      <c r="Y177" s="59">
        <f t="shared" ref="Y177" si="620">X177-W177</f>
        <v>-0.2709677419354839</v>
      </c>
      <c r="Z177" s="65">
        <f t="shared" ref="Z177" si="621">IFERROR(X177/W177,0)</f>
        <v>0</v>
      </c>
      <c r="AA177" s="71"/>
      <c r="AC177" s="70"/>
      <c r="AD177" s="351" t="s">
        <v>88</v>
      </c>
      <c r="AE177" s="59">
        <f>($AM177*Kerb_BRIEFING!$Z$5)/17.23</f>
        <v>3.4228389786809226</v>
      </c>
      <c r="AF177" s="56">
        <f>IFERROR(VLOOKUP($AD177,'Trans Nomenclatura'!$A$1:$Y$200,17,0),0)</f>
        <v>3</v>
      </c>
      <c r="AG177" s="190">
        <f t="shared" ref="AG177" si="622">AF177-AE177</f>
        <v>-0.42283897868092257</v>
      </c>
      <c r="AH177" s="65">
        <f t="shared" ref="AH177" si="623">IFERROR(AF177/AE177,0)</f>
        <v>0.87646541911127984</v>
      </c>
      <c r="AI177" s="59">
        <f>IFERROR(_xlfn.NUMBERVALUE(VLOOKUP($AD177,'Trans Nomenclatura'!$A$1:$Y$200,14,0)),0)</f>
        <v>0</v>
      </c>
      <c r="AJ177" s="59">
        <f>IFERROR(_xlfn.NUMBERVALUE(VLOOKUP($AD177,'Trans Nomenclatura'!$A$1:$Y$200,16,0)),0)</f>
        <v>0</v>
      </c>
      <c r="AK177" s="59">
        <f>IFERROR(_xlfn.NUMBERVALUE(VLOOKUP($AD177,'Trans Nomenclatura'!$A$1:$Y$200,15,0)),0)</f>
        <v>0</v>
      </c>
      <c r="AL177" s="59">
        <f>IFERROR(_xlfn.NUMBERVALUE(VLOOKUP($AD177,'Trans Nomenclatura'!$A$1:$Y$200,20,0)),0)</f>
        <v>0</v>
      </c>
      <c r="AM177" s="400">
        <f>IFERROR(VLOOKUP($B177,'BDGT MW Services MTD'!$A$3:$AF$174,Interprete_Date!$B$8,0),0)</f>
        <v>90.731562465649688</v>
      </c>
      <c r="AN177" s="400">
        <f>IFERROR(VLOOKUP($B177,'Trans Nomenclatura'!$A$4:$W$180,13,0),0)</f>
        <v>57.039999999999992</v>
      </c>
      <c r="AO177" s="400">
        <f t="shared" ref="AO177" si="624">AN177-AM177</f>
        <v>-33.691562465649696</v>
      </c>
      <c r="AP177" s="65">
        <f t="shared" ref="AP177" si="625">IFERROR(AN177/AM177,0)</f>
        <v>0.62866767032249582</v>
      </c>
      <c r="AQ177" s="71"/>
      <c r="AS177" s="70"/>
      <c r="AT177" s="351" t="s">
        <v>88</v>
      </c>
      <c r="AU177" s="399">
        <f>IFERROR(VLOOKUP($B177,'FCST Sales'!$A$3:$AF$180,Interprete_Date!$B$8,0),0)</f>
        <v>9345.8471431844191</v>
      </c>
      <c r="AV177" s="400">
        <f>IFERROR(VLOOKUP($B177,'Trans Nomenclatura'!$A$4:$Y$200,3,0),0)</f>
        <v>5471.8700000000008</v>
      </c>
      <c r="AW177" s="400">
        <f t="shared" ref="AW177" si="626">AV177-AU177</f>
        <v>-3873.9771431844183</v>
      </c>
      <c r="AX177" s="131" t="e">
        <f t="shared" ref="AX177" si="627">(AU177-AT177)/ABS(AT177)</f>
        <v>#VALUE!</v>
      </c>
      <c r="AY177" s="65">
        <f t="shared" ref="AY177" si="628">IFERROR((BA177/AU177),0)</f>
        <v>0.58548678532479892</v>
      </c>
      <c r="AZ177" s="400">
        <f>IFERROR(VLOOKUP($B177,'Trans Nomenclatura'!$A$4:$Y$200,4,0),0)</f>
        <v>0</v>
      </c>
      <c r="BA177" s="400">
        <f>IFERROR(VLOOKUP($B177,'Trans Nomenclatura'!$A$4:$Y$200,3,0),0)</f>
        <v>5471.8700000000008</v>
      </c>
      <c r="BB177" s="400">
        <f t="shared" ref="BB177" si="629">BA177-AZ177</f>
        <v>5471.8700000000008</v>
      </c>
      <c r="BC177" s="131" t="e">
        <f t="shared" ref="BC177" si="630">(BA177-AZ177)/ABS(AZ177)</f>
        <v>#DIV/0!</v>
      </c>
      <c r="BD177" s="114">
        <f t="shared" ref="BD177" si="631">IFERROR(BC177,0)</f>
        <v>0</v>
      </c>
      <c r="BE177" s="71"/>
      <c r="BG177" s="70"/>
      <c r="BH177" s="351" t="s">
        <v>88</v>
      </c>
      <c r="BI177" s="261">
        <f>IFERROR(VLOOKUP($B177,'Trans Nomenclatura'!$A$4:$Y$200,7,0),0)</f>
        <v>0</v>
      </c>
      <c r="BJ177" s="261">
        <f>IFERROR(VLOOKUP($B177,'Trans Nomenclatura'!$A$4:$Y$200,6,0),0)</f>
        <v>391</v>
      </c>
      <c r="BK177" s="116">
        <f t="shared" ref="BK177" si="632">BJ177-BI177</f>
        <v>391</v>
      </c>
      <c r="BL177" s="131" t="e">
        <f t="shared" ref="BL177" si="633">(BJ177-BI177)/ABS(BI177)</f>
        <v>#DIV/0!</v>
      </c>
      <c r="BM177" s="114">
        <f t="shared" ref="BM177" si="634">IFERROR(BL177,0)</f>
        <v>0</v>
      </c>
      <c r="BN177" s="71"/>
      <c r="BP177" s="70"/>
      <c r="BQ177" s="351" t="s">
        <v>88</v>
      </c>
      <c r="BR177" s="58">
        <f>IFERROR(VLOOKUP($B177,'Trans Nomenclatura'!$A$4:$Y$200,25,0),0)</f>
        <v>575.24</v>
      </c>
      <c r="BS177" s="131" t="e">
        <f>(#REF!-BR177)/ABS(BR177)</f>
        <v>#REF!</v>
      </c>
      <c r="BT177" s="114">
        <f t="shared" si="542"/>
        <v>0.10512676653502366</v>
      </c>
      <c r="BU177" s="71"/>
      <c r="BW177" s="155">
        <f t="shared" si="564"/>
        <v>444.61905773195878</v>
      </c>
      <c r="BX177" s="156">
        <f t="shared" si="565"/>
        <v>8.1255413182688682E-2</v>
      </c>
      <c r="BZ177" s="70"/>
      <c r="CA177" s="351" t="s">
        <v>88</v>
      </c>
      <c r="CB177" s="190">
        <f t="shared" ref="CB177" si="635">CE177</f>
        <v>3.6815379854975201</v>
      </c>
      <c r="CC177" s="400">
        <f>IFERROR(VLOOKUP(CA177,'FCST Sales'!$A$3:$AG$180,Interprete_Date!$B$8,0),0)</f>
        <v>9345.8471431844191</v>
      </c>
      <c r="CD177" s="400">
        <f t="shared" ref="CD177" si="636">IFERROR(CC177*$CD$3,0)</f>
        <v>65.42093000229093</v>
      </c>
      <c r="CE177" s="190">
        <f t="shared" ref="CE177" si="637">IFERROR(CD177/$CE$3,0)</f>
        <v>3.6815379854975201</v>
      </c>
      <c r="CF177" s="190">
        <f>IFERROR(VLOOKUP($B177,U300_ACT!$B$2:$C$180,2,0),0)</f>
        <v>0</v>
      </c>
      <c r="CG177" s="190">
        <f t="shared" ref="CG177" si="638">IFERROR(CF177-CB177,0)</f>
        <v>-3.6815379854975201</v>
      </c>
      <c r="CH177" s="65">
        <f t="shared" ref="CH177" si="639">IFERROR(CF177/CB177,0)</f>
        <v>0</v>
      </c>
      <c r="CI177" s="71"/>
      <c r="CK177" s="70"/>
      <c r="CL177" s="351" t="s">
        <v>88</v>
      </c>
      <c r="CM177" s="400">
        <f>IFERROR(VLOOKUP($CL177,TRASFDATI_ACT!$B$2:$E$200,2,0),0)</f>
        <v>0</v>
      </c>
      <c r="CN177" s="400">
        <f>IFERROR(VLOOKUP($B177,Smartphone_Sales!$B$2:$D$200,2,0),0)</f>
        <v>0</v>
      </c>
      <c r="CO177" s="190">
        <f>IFERROR(VLOOKUP($B177,Smartphone_Sales!$B$2:$D$200,3,0),0)</f>
        <v>0</v>
      </c>
      <c r="CP177" s="278">
        <f t="shared" ref="CP177" si="640">IFERROR(CM177/CN177,0)</f>
        <v>0</v>
      </c>
      <c r="CQ177" s="65">
        <f t="shared" ref="CQ177" si="641">CP177</f>
        <v>0</v>
      </c>
      <c r="CR177" s="71"/>
      <c r="CT177" s="70"/>
      <c r="CU177" s="351" t="s">
        <v>88</v>
      </c>
      <c r="CV177" s="400">
        <f>IFERROR(VLOOKUP($CU177,iphone_ACT!$B$2:$F$180,2,0),0)</f>
        <v>0</v>
      </c>
      <c r="CW177" s="400">
        <f>IFERROR(VLOOKUP($CU177,iphone_ACT!$B$2:$F$180,3,0),0)</f>
        <v>0</v>
      </c>
      <c r="CX177" s="342">
        <f t="shared" si="543"/>
        <v>0</v>
      </c>
      <c r="CY177" s="114">
        <f t="shared" ref="CY177" si="642">IFERROR(CX177,0)</f>
        <v>0</v>
      </c>
      <c r="CZ177" s="190">
        <f>IFERROR(VLOOKUP($CU177,iphone_ACT!$B$2:$F$180,4,0),0)</f>
        <v>0</v>
      </c>
      <c r="DA177" s="190">
        <f>IFERROR(VLOOKUP($CU177,iphone_ACT!$B$2:$F$180,5,0),0)</f>
        <v>0</v>
      </c>
      <c r="DB177" s="342">
        <f t="shared" ref="DB177" si="643">IFERROR((CZ177-DA177)/ABS(DA177),0)</f>
        <v>0</v>
      </c>
      <c r="DC177" s="114">
        <f t="shared" ref="DC177" si="644">IFERROR(DB177,0)</f>
        <v>0</v>
      </c>
      <c r="DD177" s="71"/>
    </row>
    <row r="178" spans="1:108" ht="13.15" customHeight="1" outlineLevel="1">
      <c r="A178" s="70"/>
      <c r="B178" s="57" t="s">
        <v>105</v>
      </c>
      <c r="C178" s="59">
        <f>IFERROR(VLOOKUP($B178,'BDGT McAfee'!$AZ$6:$BD$190,4,0),0)</f>
        <v>74.234160000000003</v>
      </c>
      <c r="D178" s="59">
        <f t="shared" si="544"/>
        <v>2.3946503225806453</v>
      </c>
      <c r="E178" s="56">
        <f>IFERROR(VLOOKUP($B178,'Trans Nomenclatura'!$A$4:$W$180,19,0),0)</f>
        <v>8</v>
      </c>
      <c r="F178" s="59">
        <f t="shared" si="545"/>
        <v>5.6053496774193547</v>
      </c>
      <c r="G178" s="65">
        <f t="shared" si="546"/>
        <v>3.3407800398091658</v>
      </c>
      <c r="H178" s="71"/>
      <c r="K178" s="70"/>
      <c r="L178" s="57" t="s">
        <v>105</v>
      </c>
      <c r="M178" s="400">
        <f>IFERROR(VLOOKUP($B178,'BDGT Polizze MTD'!$A$3:$AG$175,Interprete_Date!$B$8,0),0)</f>
        <v>427.83006642672621</v>
      </c>
      <c r="N178" s="400"/>
      <c r="O178" s="400">
        <f>IFERROR(VLOOKUP($B178,'Trans Nomenclatura'!$A$4:$W$180,11,0),0)</f>
        <v>184.51082061855669</v>
      </c>
      <c r="P178" s="400">
        <f t="shared" si="569"/>
        <v>-243.31924580816951</v>
      </c>
      <c r="Q178" s="65">
        <f t="shared" ref="Q178:Q188" si="645">IFERROR(O178/M178,0)</f>
        <v>0.43127128058017766</v>
      </c>
      <c r="R178" s="71"/>
      <c r="T178" s="70"/>
      <c r="U178" s="57" t="s">
        <v>105</v>
      </c>
      <c r="V178" s="59">
        <f>IFERROR(VLOOKUP($B178,'BDGT Office'!$C$3:$F$180,3,0),0)</f>
        <v>8.4</v>
      </c>
      <c r="W178" s="112">
        <f t="shared" si="548"/>
        <v>0.2709677419354839</v>
      </c>
      <c r="X178" s="56">
        <f>IFERROR(VLOOKUP($B178,'Trans Nomenclatura'!$A$4:$W$180,18,0),0)</f>
        <v>0</v>
      </c>
      <c r="Y178" s="59">
        <f t="shared" si="603"/>
        <v>-0.2709677419354839</v>
      </c>
      <c r="Z178" s="65">
        <f t="shared" si="604"/>
        <v>0</v>
      </c>
      <c r="AA178" s="71"/>
      <c r="AC178" s="70"/>
      <c r="AD178" s="57" t="s">
        <v>105</v>
      </c>
      <c r="AE178" s="59">
        <f>($AM178*Kerb_BRIEFING!$Z$5)/17.23</f>
        <v>4.8306537916683254</v>
      </c>
      <c r="AF178" s="56">
        <f>IFERROR(VLOOKUP($AD178,'Trans Nomenclatura'!$A$1:$Y$200,17,0),0)</f>
        <v>7</v>
      </c>
      <c r="AG178" s="190">
        <f t="shared" si="570"/>
        <v>2.1693462083316746</v>
      </c>
      <c r="AH178" s="65">
        <f t="shared" si="571"/>
        <v>1.4490792140958759</v>
      </c>
      <c r="AI178" s="59">
        <f>IFERROR(_xlfn.NUMBERVALUE(VLOOKUP($AD178,'Trans Nomenclatura'!$A$1:$Y$200,14,0)),0)</f>
        <v>0</v>
      </c>
      <c r="AJ178" s="59">
        <f>IFERROR(_xlfn.NUMBERVALUE(VLOOKUP($AD178,'Trans Nomenclatura'!$A$1:$Y$200,16,0)),0)</f>
        <v>0</v>
      </c>
      <c r="AK178" s="59">
        <f>IFERROR(_xlfn.NUMBERVALUE(VLOOKUP($AD178,'Trans Nomenclatura'!$A$1:$Y$200,15,0)),0)</f>
        <v>0</v>
      </c>
      <c r="AL178" s="59">
        <f>IFERROR(_xlfn.NUMBERVALUE(VLOOKUP($AD178,'Trans Nomenclatura'!$A$1:$Y$200,20,0)),0)</f>
        <v>1</v>
      </c>
      <c r="AM178" s="400">
        <f>IFERROR(VLOOKUP($B178,'BDGT MW Services MTD'!$A$3:$AF$174,Interprete_Date!$B$8,0),0)</f>
        <v>128.04948435453116</v>
      </c>
      <c r="AN178" s="400">
        <f>IFERROR(VLOOKUP($B178,'Trans Nomenclatura'!$A$4:$W$180,13,0),0)</f>
        <v>150.58000000000001</v>
      </c>
      <c r="AO178" s="400">
        <f t="shared" si="605"/>
        <v>22.530515645468853</v>
      </c>
      <c r="AP178" s="65">
        <f t="shared" si="606"/>
        <v>1.175951631191958</v>
      </c>
      <c r="AQ178" s="71"/>
      <c r="AS178" s="70"/>
      <c r="AT178" s="57" t="s">
        <v>105</v>
      </c>
      <c r="AU178" s="399">
        <f>IFERROR(VLOOKUP($B178,'FCST Sales'!$A$3:$AF$180,Interprete_Date!$B$8,0),0)</f>
        <v>12067.509751997311</v>
      </c>
      <c r="AV178" s="400">
        <f>IFERROR(VLOOKUP($B178,'Trans Nomenclatura'!$A$4:$Y$200,3,0),0)</f>
        <v>9969.840000000002</v>
      </c>
      <c r="AW178" s="400">
        <f t="shared" si="607"/>
        <v>-2097.6697519973095</v>
      </c>
      <c r="AX178" s="131" t="e">
        <f t="shared" si="608"/>
        <v>#VALUE!</v>
      </c>
      <c r="AY178" s="65">
        <f t="shared" si="609"/>
        <v>0.82617211047622141</v>
      </c>
      <c r="AZ178" s="400">
        <f>IFERROR(VLOOKUP($B178,'Trans Nomenclatura'!$A$4:$Y$200,4,0),0)</f>
        <v>8430.220000000003</v>
      </c>
      <c r="BA178" s="400">
        <f>IFERROR(VLOOKUP($B178,'Trans Nomenclatura'!$A$4:$Y$200,3,0),0)</f>
        <v>9969.840000000002</v>
      </c>
      <c r="BB178" s="400">
        <f t="shared" si="610"/>
        <v>1539.619999999999</v>
      </c>
      <c r="BC178" s="131">
        <f t="shared" si="611"/>
        <v>0.18263105826419695</v>
      </c>
      <c r="BD178" s="114">
        <f t="shared" si="560"/>
        <v>0.18263105826419695</v>
      </c>
      <c r="BE178" s="71"/>
      <c r="BG178" s="70"/>
      <c r="BH178" s="57" t="s">
        <v>105</v>
      </c>
      <c r="BI178" s="261">
        <f>IFERROR(VLOOKUP($B178,'Trans Nomenclatura'!$A$4:$Y$200,7,0),0)</f>
        <v>466</v>
      </c>
      <c r="BJ178" s="261">
        <f>IFERROR(VLOOKUP($B178,'Trans Nomenclatura'!$A$4:$Y$200,6,0),0)</f>
        <v>493</v>
      </c>
      <c r="BK178" s="116">
        <f t="shared" si="612"/>
        <v>27</v>
      </c>
      <c r="BL178" s="131">
        <f t="shared" si="613"/>
        <v>5.7939914163090127E-2</v>
      </c>
      <c r="BM178" s="114">
        <f t="shared" si="563"/>
        <v>5.7939914163090127E-2</v>
      </c>
      <c r="BN178" s="71"/>
      <c r="BP178" s="70"/>
      <c r="BQ178" s="57" t="s">
        <v>105</v>
      </c>
      <c r="BR178" s="58">
        <f>IFERROR(VLOOKUP($B178,'Trans Nomenclatura'!$A$4:$Y$200,25,0),0)</f>
        <v>964.58999999999992</v>
      </c>
      <c r="BS178" s="131" t="e">
        <f>(#REF!-BR178)/ABS(BR178)</f>
        <v>#REF!</v>
      </c>
      <c r="BT178" s="114">
        <f t="shared" si="542"/>
        <v>9.6750800414048738E-2</v>
      </c>
      <c r="BU178" s="71"/>
      <c r="BW178" s="155">
        <f t="shared" si="564"/>
        <v>359.79610020618554</v>
      </c>
      <c r="BX178" s="156">
        <f t="shared" si="565"/>
        <v>3.6088452794245995E-2</v>
      </c>
      <c r="BZ178" s="70"/>
      <c r="CA178" s="57" t="s">
        <v>105</v>
      </c>
      <c r="CB178" s="190">
        <f t="shared" si="614"/>
        <v>4.7536616918391212</v>
      </c>
      <c r="CC178" s="400">
        <f>IFERROR(VLOOKUP(CA178,'FCST Sales'!$A$3:$AG$180,Interprete_Date!$B$8,0),0)</f>
        <v>12067.509751997311</v>
      </c>
      <c r="CD178" s="400">
        <f t="shared" si="615"/>
        <v>84.472568263981188</v>
      </c>
      <c r="CE178" s="190">
        <f t="shared" si="616"/>
        <v>4.7536616918391212</v>
      </c>
      <c r="CF178" s="190">
        <f>IFERROR(VLOOKUP($B178,U300_ACT!$B$2:$C$180,2,0),0)</f>
        <v>7</v>
      </c>
      <c r="CG178" s="190">
        <f t="shared" si="617"/>
        <v>2.2463383081608788</v>
      </c>
      <c r="CH178" s="65">
        <f t="shared" si="618"/>
        <v>1.4725490482457542</v>
      </c>
      <c r="CI178" s="71"/>
      <c r="CK178" s="70"/>
      <c r="CL178" s="57" t="s">
        <v>105</v>
      </c>
      <c r="CM178" s="400">
        <f>IFERROR(VLOOKUP($CL178,TRASFDATI_ACT!$B$2:$E$200,2,0),0)</f>
        <v>49.17</v>
      </c>
      <c r="CN178" s="400">
        <f>IFERROR(VLOOKUP($B178,Smartphone_Sales!$B$2:$D$200,2,0),0)</f>
        <v>7439.16</v>
      </c>
      <c r="CO178" s="190">
        <f>IFERROR(VLOOKUP($B178,Smartphone_Sales!$B$2:$D$200,3,0),0)</f>
        <v>20</v>
      </c>
      <c r="CP178" s="278">
        <f t="shared" ref="CP178:CP188" si="646">IFERROR(CM178/CN178,0)</f>
        <v>6.6096172148468382E-3</v>
      </c>
      <c r="CQ178" s="65">
        <f t="shared" si="568"/>
        <v>6.6096172148468382E-3</v>
      </c>
      <c r="CR178" s="71"/>
      <c r="CT178" s="70"/>
      <c r="CU178" s="57" t="s">
        <v>105</v>
      </c>
      <c r="CV178" s="400">
        <f>IFERROR(VLOOKUP($CU178,iphone_ACT!$B$2:$F$180,2,0),0)</f>
        <v>4855.72</v>
      </c>
      <c r="CW178" s="400">
        <f>IFERROR(VLOOKUP($CU178,iphone_ACT!$B$2:$F$180,3,0),0)</f>
        <v>1604.92</v>
      </c>
      <c r="CX178" s="342">
        <f t="shared" ref="CX178:CX188" si="647">IFERROR((CV178-CW178)/ABS(CW178),0)</f>
        <v>2.0255215213219349</v>
      </c>
      <c r="CY178" s="114">
        <f t="shared" ref="CY178:CY188" si="648">IFERROR(CX178,0)</f>
        <v>2.0255215213219349</v>
      </c>
      <c r="CZ178" s="190">
        <f>IFERROR(VLOOKUP($CU178,iphone_ACT!$B$2:$F$180,4,0),0)</f>
        <v>6</v>
      </c>
      <c r="DA178" s="190">
        <f>IFERROR(VLOOKUP($CU178,iphone_ACT!$B$2:$F$180,5,0),0)</f>
        <v>2</v>
      </c>
      <c r="DB178" s="342">
        <f t="shared" ref="DB178:DB188" si="649">IFERROR((CZ178-DA178)/ABS(DA178),0)</f>
        <v>2</v>
      </c>
      <c r="DC178" s="114">
        <f t="shared" ref="DC178:DC188" si="650">IFERROR(DB178,0)</f>
        <v>2</v>
      </c>
      <c r="DD178" s="71"/>
    </row>
    <row r="179" spans="1:108" ht="13.15" customHeight="1" outlineLevel="1">
      <c r="A179" s="70"/>
      <c r="B179" s="351" t="s">
        <v>110</v>
      </c>
      <c r="C179" s="59">
        <f>IFERROR(VLOOKUP($B179,'BDGT McAfee'!$AZ$6:$BD$190,4,0),0)</f>
        <v>38.625</v>
      </c>
      <c r="D179" s="59">
        <f t="shared" si="544"/>
        <v>1.2459677419354838</v>
      </c>
      <c r="E179" s="56">
        <f>IFERROR(VLOOKUP($B179,'Trans Nomenclatura'!$A$4:$W$180,19,0),0)</f>
        <v>0</v>
      </c>
      <c r="F179" s="59">
        <f t="shared" si="545"/>
        <v>-1.2459677419354838</v>
      </c>
      <c r="G179" s="65">
        <f t="shared" si="546"/>
        <v>0</v>
      </c>
      <c r="H179" s="71"/>
      <c r="K179" s="70"/>
      <c r="L179" s="351" t="s">
        <v>110</v>
      </c>
      <c r="M179" s="400">
        <f>IFERROR(VLOOKUP($B179,'BDGT Polizze MTD'!$A$3:$AG$175,Interprete_Date!$B$8,0),0)</f>
        <v>355.05234731540332</v>
      </c>
      <c r="N179" s="400"/>
      <c r="O179" s="400">
        <f>IFERROR(VLOOKUP($B179,'Trans Nomenclatura'!$A$4:$W$180,11,0),0)</f>
        <v>28.48327422680412</v>
      </c>
      <c r="P179" s="400">
        <f t="shared" ref="P179" si="651">IFERROR(O179-M179,-M179)</f>
        <v>-326.56907308859923</v>
      </c>
      <c r="Q179" s="65">
        <f t="shared" ref="Q179" si="652">IFERROR(O179/M179,0)</f>
        <v>8.0222745863165912E-2</v>
      </c>
      <c r="R179" s="71"/>
      <c r="T179" s="70"/>
      <c r="U179" s="351" t="s">
        <v>110</v>
      </c>
      <c r="V179" s="59">
        <f>IFERROR(VLOOKUP($B179,'BDGT Office'!$C$3:$F$180,3,0),0)</f>
        <v>8.4</v>
      </c>
      <c r="W179" s="112">
        <f t="shared" si="548"/>
        <v>0.2709677419354839</v>
      </c>
      <c r="X179" s="56">
        <f>IFERROR(VLOOKUP($B179,'Trans Nomenclatura'!$A$4:$W$180,18,0),0)</f>
        <v>0</v>
      </c>
      <c r="Y179" s="59">
        <f t="shared" ref="Y179" si="653">X179-W179</f>
        <v>-0.2709677419354839</v>
      </c>
      <c r="Z179" s="65">
        <f t="shared" ref="Z179" si="654">IFERROR(X179/W179,0)</f>
        <v>0</v>
      </c>
      <c r="AA179" s="71"/>
      <c r="AC179" s="70"/>
      <c r="AD179" s="351" t="s">
        <v>110</v>
      </c>
      <c r="AE179" s="59">
        <f>($AM179*Kerb_BRIEFING!$Z$5)/17.23</f>
        <v>3.3777018602091653</v>
      </c>
      <c r="AF179" s="56">
        <f>IFERROR(VLOOKUP($AD179,'Trans Nomenclatura'!$A$1:$Y$200,17,0),0)</f>
        <v>1</v>
      </c>
      <c r="AG179" s="190">
        <f t="shared" ref="AG179" si="655">AF179-AE179</f>
        <v>-2.3777018602091653</v>
      </c>
      <c r="AH179" s="65">
        <f t="shared" ref="AH179" si="656">IFERROR(AF179/AE179,0)</f>
        <v>0.2960592856878359</v>
      </c>
      <c r="AI179" s="59">
        <f>IFERROR(_xlfn.NUMBERVALUE(VLOOKUP($AD179,'Trans Nomenclatura'!$A$1:$Y$200,14,0)),0)</f>
        <v>0</v>
      </c>
      <c r="AJ179" s="59">
        <f>IFERROR(_xlfn.NUMBERVALUE(VLOOKUP($AD179,'Trans Nomenclatura'!$A$1:$Y$200,16,0)),0)</f>
        <v>0</v>
      </c>
      <c r="AK179" s="59">
        <f>IFERROR(_xlfn.NUMBERVALUE(VLOOKUP($AD179,'Trans Nomenclatura'!$A$1:$Y$200,15,0)),0)</f>
        <v>1</v>
      </c>
      <c r="AL179" s="59">
        <f>IFERROR(_xlfn.NUMBERVALUE(VLOOKUP($AD179,'Trans Nomenclatura'!$A$1:$Y$200,20,0)),0)</f>
        <v>0</v>
      </c>
      <c r="AM179" s="400">
        <f>IFERROR(VLOOKUP($B179,'BDGT MW Services MTD'!$A$3:$AF$174,Interprete_Date!$B$8,0),0)</f>
        <v>89.535081617544492</v>
      </c>
      <c r="AN179" s="400">
        <f>IFERROR(VLOOKUP($B179,'Trans Nomenclatura'!$A$4:$W$180,13,0),0)</f>
        <v>46.2</v>
      </c>
      <c r="AO179" s="400">
        <f t="shared" ref="AO179" si="657">AN179-AM179</f>
        <v>-43.335081617544489</v>
      </c>
      <c r="AP179" s="65">
        <f t="shared" ref="AP179" si="658">IFERROR(AN179/AM179,0)</f>
        <v>0.51599885950120206</v>
      </c>
      <c r="AQ179" s="71"/>
      <c r="AS179" s="70"/>
      <c r="AT179" s="351" t="s">
        <v>110</v>
      </c>
      <c r="AU179" s="399">
        <f>IFERROR(VLOOKUP($B179,'FCST Sales'!$A$3:$AF$180,Interprete_Date!$B$8,0),0)</f>
        <v>9225.2555671433693</v>
      </c>
      <c r="AV179" s="400">
        <f>IFERROR(VLOOKUP($B179,'Trans Nomenclatura'!$A$4:$Y$200,3,0),0)</f>
        <v>4001.4599999999991</v>
      </c>
      <c r="AW179" s="400">
        <f t="shared" ref="AW179" si="659">AV179-AU179</f>
        <v>-5223.7955671433701</v>
      </c>
      <c r="AX179" s="131" t="e">
        <f t="shared" ref="AX179" si="660">(AU179-AT179)/ABS(AT179)</f>
        <v>#VALUE!</v>
      </c>
      <c r="AY179" s="65">
        <f t="shared" ref="AY179" si="661">IFERROR((BA179/AU179),0)</f>
        <v>0.43375058510591097</v>
      </c>
      <c r="AZ179" s="400">
        <f>IFERROR(VLOOKUP($B179,'Trans Nomenclatura'!$A$4:$Y$200,4,0),0)</f>
        <v>0</v>
      </c>
      <c r="BA179" s="400">
        <f>IFERROR(VLOOKUP($B179,'Trans Nomenclatura'!$A$4:$Y$200,3,0),0)</f>
        <v>4001.4599999999991</v>
      </c>
      <c r="BB179" s="400">
        <f t="shared" ref="BB179" si="662">BA179-AZ179</f>
        <v>4001.4599999999991</v>
      </c>
      <c r="BC179" s="131" t="e">
        <f t="shared" ref="BC179" si="663">(BA179-AZ179)/ABS(AZ179)</f>
        <v>#DIV/0!</v>
      </c>
      <c r="BD179" s="114">
        <f t="shared" ref="BD179" si="664">IFERROR(BC179,0)</f>
        <v>0</v>
      </c>
      <c r="BE179" s="71"/>
      <c r="BG179" s="70"/>
      <c r="BH179" s="351" t="s">
        <v>110</v>
      </c>
      <c r="BI179" s="261">
        <f>IFERROR(VLOOKUP($B179,'Trans Nomenclatura'!$A$4:$Y$200,7,0),0)</f>
        <v>0</v>
      </c>
      <c r="BJ179" s="261">
        <f>IFERROR(VLOOKUP($B179,'Trans Nomenclatura'!$A$4:$Y$200,6,0),0)</f>
        <v>400</v>
      </c>
      <c r="BK179" s="116">
        <f t="shared" ref="BK179" si="665">BJ179-BI179</f>
        <v>400</v>
      </c>
      <c r="BL179" s="131" t="e">
        <f t="shared" ref="BL179" si="666">(BJ179-BI179)/ABS(BI179)</f>
        <v>#DIV/0!</v>
      </c>
      <c r="BM179" s="114">
        <f t="shared" ref="BM179" si="667">IFERROR(BL179,0)</f>
        <v>0</v>
      </c>
      <c r="BN179" s="71"/>
      <c r="BP179" s="70"/>
      <c r="BQ179" s="351" t="s">
        <v>110</v>
      </c>
      <c r="BR179" s="58">
        <f>IFERROR(VLOOKUP($B179,'Trans Nomenclatura'!$A$4:$Y$200,25,0),0)</f>
        <v>77.819999999999993</v>
      </c>
      <c r="BS179" s="131" t="e">
        <f>(#REF!-BR179)/ABS(BR179)</f>
        <v>#REF!</v>
      </c>
      <c r="BT179" s="114">
        <f t="shared" si="542"/>
        <v>1.9447901515946681E-2</v>
      </c>
      <c r="BU179" s="71"/>
      <c r="BW179" s="155">
        <f t="shared" si="564"/>
        <v>55.542384742268034</v>
      </c>
      <c r="BX179" s="156">
        <f t="shared" si="565"/>
        <v>1.3880529792192861E-2</v>
      </c>
      <c r="BZ179" s="70"/>
      <c r="CA179" s="351" t="s">
        <v>110</v>
      </c>
      <c r="CB179" s="190">
        <f t="shared" ref="CB179" si="668">CE179</f>
        <v>3.6340342695556327</v>
      </c>
      <c r="CC179" s="400">
        <f>IFERROR(VLOOKUP(CA179,'FCST Sales'!$A$3:$AG$180,Interprete_Date!$B$8,0),0)</f>
        <v>9225.2555671433693</v>
      </c>
      <c r="CD179" s="400">
        <f t="shared" ref="CD179" si="669">IFERROR(CC179*$CD$3,0)</f>
        <v>64.576788970003591</v>
      </c>
      <c r="CE179" s="190">
        <f t="shared" ref="CE179" si="670">IFERROR(CD179/$CE$3,0)</f>
        <v>3.6340342695556327</v>
      </c>
      <c r="CF179" s="190">
        <f>IFERROR(VLOOKUP($B179,U300_ACT!$B$2:$C$180,2,0),0)</f>
        <v>2</v>
      </c>
      <c r="CG179" s="190">
        <f t="shared" ref="CG179" si="671">IFERROR(CF179-CB179,0)</f>
        <v>-1.6340342695556327</v>
      </c>
      <c r="CH179" s="65">
        <f t="shared" ref="CH179" si="672">IFERROR(CF179/CB179,0)</f>
        <v>0.55035254255996835</v>
      </c>
      <c r="CI179" s="71"/>
      <c r="CK179" s="70"/>
      <c r="CL179" s="351" t="s">
        <v>110</v>
      </c>
      <c r="CM179" s="400">
        <f>IFERROR(VLOOKUP($CL179,TRASFDATI_ACT!$B$2:$E$200,2,0),0)</f>
        <v>0</v>
      </c>
      <c r="CN179" s="400">
        <f>IFERROR(VLOOKUP($B179,Smartphone_Sales!$B$2:$D$200,2,0),0)</f>
        <v>3961.37</v>
      </c>
      <c r="CO179" s="190">
        <f>IFERROR(VLOOKUP($B179,Smartphone_Sales!$B$2:$D$200,3,0),0)</f>
        <v>9</v>
      </c>
      <c r="CP179" s="278">
        <f t="shared" ref="CP179" si="673">IFERROR(CM179/CN179,0)</f>
        <v>0</v>
      </c>
      <c r="CQ179" s="65">
        <f t="shared" ref="CQ179" si="674">CP179</f>
        <v>0</v>
      </c>
      <c r="CR179" s="71"/>
      <c r="CT179" s="70"/>
      <c r="CU179" s="351" t="s">
        <v>110</v>
      </c>
      <c r="CV179" s="400">
        <f>IFERROR(VLOOKUP($CU179,iphone_ACT!$B$2:$F$180,2,0),0)</f>
        <v>2481.14</v>
      </c>
      <c r="CW179" s="400">
        <f>IFERROR(VLOOKUP($CU179,iphone_ACT!$B$2:$F$180,3,0),0)</f>
        <v>0</v>
      </c>
      <c r="CX179" s="342">
        <f t="shared" ref="CX179" si="675">IFERROR((CV179-CW179)/ABS(CW179),0)</f>
        <v>0</v>
      </c>
      <c r="CY179" s="114">
        <f t="shared" ref="CY179" si="676">IFERROR(CX179,0)</f>
        <v>0</v>
      </c>
      <c r="CZ179" s="190">
        <f>IFERROR(VLOOKUP($CU179,iphone_ACT!$B$2:$F$180,4,0),0)</f>
        <v>3</v>
      </c>
      <c r="DA179" s="190">
        <f>IFERROR(VLOOKUP($CU179,iphone_ACT!$B$2:$F$180,5,0),0)</f>
        <v>0</v>
      </c>
      <c r="DB179" s="342">
        <f t="shared" ref="DB179" si="677">IFERROR((CZ179-DA179)/ABS(DA179),0)</f>
        <v>0</v>
      </c>
      <c r="DC179" s="114">
        <f t="shared" ref="DC179" si="678">IFERROR(DB179,0)</f>
        <v>0</v>
      </c>
      <c r="DD179" s="71"/>
    </row>
    <row r="180" spans="1:108" ht="13.15" customHeight="1" outlineLevel="1">
      <c r="A180" s="70"/>
      <c r="B180" s="57" t="s">
        <v>118</v>
      </c>
      <c r="C180" s="59">
        <f>IFERROR(VLOOKUP($B180,'BDGT McAfee'!$AZ$6:$BD$190,4,0),0)</f>
        <v>48.252203999999992</v>
      </c>
      <c r="D180" s="59">
        <f t="shared" si="544"/>
        <v>1.556522709677419</v>
      </c>
      <c r="E180" s="56">
        <f>IFERROR(VLOOKUP($B180,'Trans Nomenclatura'!$A$4:$W$180,19,0),0)</f>
        <v>0</v>
      </c>
      <c r="F180" s="59">
        <f t="shared" si="545"/>
        <v>-1.556522709677419</v>
      </c>
      <c r="G180" s="65">
        <f t="shared" si="546"/>
        <v>0</v>
      </c>
      <c r="H180" s="71"/>
      <c r="K180" s="70"/>
      <c r="L180" s="57" t="s">
        <v>118</v>
      </c>
      <c r="M180" s="400">
        <f>IFERROR(VLOOKUP($B180,'BDGT Polizze MTD'!$A$3:$AG$175,Interprete_Date!$B$8,0),0)</f>
        <v>369.63488000245269</v>
      </c>
      <c r="N180" s="400"/>
      <c r="O180" s="400">
        <f>IFERROR(VLOOKUP($B180,'Trans Nomenclatura'!$A$4:$W$180,11,0),0)</f>
        <v>244.9077740865979</v>
      </c>
      <c r="P180" s="400">
        <f t="shared" si="569"/>
        <v>-124.72710591585479</v>
      </c>
      <c r="Q180" s="65">
        <f t="shared" si="645"/>
        <v>0.66256673094533947</v>
      </c>
      <c r="R180" s="71"/>
      <c r="T180" s="70"/>
      <c r="U180" s="57" t="s">
        <v>118</v>
      </c>
      <c r="V180" s="59">
        <f>IFERROR(VLOOKUP($B180,'BDGT Office'!$C$3:$F$180,3,0),0)</f>
        <v>2.4</v>
      </c>
      <c r="W180" s="112">
        <f t="shared" si="548"/>
        <v>7.7419354838709681E-2</v>
      </c>
      <c r="X180" s="56">
        <f>IFERROR(VLOOKUP($B180,'Trans Nomenclatura'!$A$4:$W$180,18,0),0)</f>
        <v>0</v>
      </c>
      <c r="Y180" s="59">
        <f t="shared" si="603"/>
        <v>-7.7419354838709681E-2</v>
      </c>
      <c r="Z180" s="65">
        <f t="shared" si="604"/>
        <v>0</v>
      </c>
      <c r="AA180" s="71"/>
      <c r="AC180" s="70"/>
      <c r="AD180" s="57" t="s">
        <v>118</v>
      </c>
      <c r="AE180" s="59">
        <f>($AM180*Kerb_BRIEFING!$Z$5)/17.23</f>
        <v>3.2413247011648783</v>
      </c>
      <c r="AF180" s="56">
        <f>IFERROR(VLOOKUP($AD180,'Trans Nomenclatura'!$A$1:$Y$200,17,0),0)</f>
        <v>3</v>
      </c>
      <c r="AG180" s="190">
        <f t="shared" si="570"/>
        <v>-0.24132470116487825</v>
      </c>
      <c r="AH180" s="65">
        <f t="shared" si="571"/>
        <v>0.92554750806725716</v>
      </c>
      <c r="AI180" s="59">
        <f>IFERROR(_xlfn.NUMBERVALUE(VLOOKUP($AD180,'Trans Nomenclatura'!$A$1:$Y$200,14,0)),0)</f>
        <v>0</v>
      </c>
      <c r="AJ180" s="59">
        <f>IFERROR(_xlfn.NUMBERVALUE(VLOOKUP($AD180,'Trans Nomenclatura'!$A$1:$Y$200,16,0)),0)</f>
        <v>0</v>
      </c>
      <c r="AK180" s="59">
        <f>IFERROR(_xlfn.NUMBERVALUE(VLOOKUP($AD180,'Trans Nomenclatura'!$A$1:$Y$200,15,0)),0)</f>
        <v>0</v>
      </c>
      <c r="AL180" s="59">
        <f>IFERROR(_xlfn.NUMBERVALUE(VLOOKUP($AD180,'Trans Nomenclatura'!$A$1:$Y$200,20,0)),0)</f>
        <v>0</v>
      </c>
      <c r="AM180" s="400">
        <f>IFERROR(VLOOKUP($B180,'BDGT MW Services MTD'!$A$3:$AF$174,Interprete_Date!$B$8,0),0)</f>
        <v>85.920037847801311</v>
      </c>
      <c r="AN180" s="400">
        <f>IFERROR(VLOOKUP($B180,'Trans Nomenclatura'!$A$4:$W$180,13,0),0)</f>
        <v>47.75</v>
      </c>
      <c r="AO180" s="400">
        <f t="shared" si="605"/>
        <v>-38.170037847801311</v>
      </c>
      <c r="AP180" s="65">
        <f t="shared" si="606"/>
        <v>0.55574928964282244</v>
      </c>
      <c r="AQ180" s="71"/>
      <c r="AS180" s="70"/>
      <c r="AT180" s="57" t="s">
        <v>118</v>
      </c>
      <c r="AU180" s="399">
        <f>IFERROR(VLOOKUP($B180,'FCST Sales'!$A$3:$AF$180,Interprete_Date!$B$8,0),0)</f>
        <v>8908.4950731735844</v>
      </c>
      <c r="AV180" s="400">
        <f>IFERROR(VLOOKUP($B180,'Trans Nomenclatura'!$A$4:$Y$200,3,0),0)</f>
        <v>5363.4400000000014</v>
      </c>
      <c r="AW180" s="400">
        <f t="shared" si="607"/>
        <v>-3545.055073173583</v>
      </c>
      <c r="AX180" s="131" t="e">
        <f t="shared" si="608"/>
        <v>#VALUE!</v>
      </c>
      <c r="AY180" s="65">
        <f t="shared" si="609"/>
        <v>0.60205904094296325</v>
      </c>
      <c r="AZ180" s="400">
        <f>IFERROR(VLOOKUP($B180,'Trans Nomenclatura'!$A$4:$Y$200,4,0),0)</f>
        <v>5465.79</v>
      </c>
      <c r="BA180" s="400">
        <f>IFERROR(VLOOKUP($B180,'Trans Nomenclatura'!$A$4:$Y$200,3,0),0)</f>
        <v>5363.4400000000014</v>
      </c>
      <c r="BB180" s="400">
        <f t="shared" si="610"/>
        <v>-102.34999999999854</v>
      </c>
      <c r="BC180" s="131">
        <f t="shared" si="611"/>
        <v>-1.872556391665222E-2</v>
      </c>
      <c r="BD180" s="114">
        <f t="shared" si="560"/>
        <v>-1.872556391665222E-2</v>
      </c>
      <c r="BE180" s="71"/>
      <c r="BG180" s="70"/>
      <c r="BH180" s="57" t="s">
        <v>118</v>
      </c>
      <c r="BI180" s="261">
        <f>IFERROR(VLOOKUP($B180,'Trans Nomenclatura'!$A$4:$Y$200,7,0),0)</f>
        <v>321</v>
      </c>
      <c r="BJ180" s="261">
        <f>IFERROR(VLOOKUP($B180,'Trans Nomenclatura'!$A$4:$Y$200,6,0),0)</f>
        <v>409</v>
      </c>
      <c r="BK180" s="116">
        <f t="shared" si="612"/>
        <v>88</v>
      </c>
      <c r="BL180" s="131">
        <f t="shared" si="613"/>
        <v>0.27414330218068533</v>
      </c>
      <c r="BM180" s="114">
        <f t="shared" si="563"/>
        <v>0.27414330218068533</v>
      </c>
      <c r="BN180" s="71"/>
      <c r="BP180" s="70"/>
      <c r="BQ180" s="57" t="s">
        <v>118</v>
      </c>
      <c r="BR180" s="58">
        <f>IFERROR(VLOOKUP($B180,'Trans Nomenclatura'!$A$4:$Y$200,25,0),0)</f>
        <v>1043.55</v>
      </c>
      <c r="BS180" s="131" t="e">
        <f>(#REF!-BR180)/ABS(BR180)</f>
        <v>#REF!</v>
      </c>
      <c r="BT180" s="114">
        <f t="shared" si="542"/>
        <v>0.19456729263308617</v>
      </c>
      <c r="BU180" s="71"/>
      <c r="BW180" s="155">
        <f t="shared" si="564"/>
        <v>477.57015946886588</v>
      </c>
      <c r="BX180" s="156">
        <f t="shared" si="565"/>
        <v>8.9041764141831695E-2</v>
      </c>
      <c r="BZ180" s="70"/>
      <c r="CA180" s="57" t="s">
        <v>118</v>
      </c>
      <c r="CB180" s="190">
        <f t="shared" si="614"/>
        <v>3.5092552342270737</v>
      </c>
      <c r="CC180" s="400">
        <f>IFERROR(VLOOKUP(CA180,'FCST Sales'!$A$3:$AG$180,Interprete_Date!$B$8,0),0)</f>
        <v>8908.4950731735844</v>
      </c>
      <c r="CD180" s="400">
        <f t="shared" si="615"/>
        <v>62.359465512215095</v>
      </c>
      <c r="CE180" s="190">
        <f t="shared" si="616"/>
        <v>3.5092552342270737</v>
      </c>
      <c r="CF180" s="190">
        <f>IFERROR(VLOOKUP($B180,U300_ACT!$B$2:$C$180,2,0),0)</f>
        <v>2</v>
      </c>
      <c r="CG180" s="190">
        <f t="shared" si="617"/>
        <v>-1.5092552342270737</v>
      </c>
      <c r="CH180" s="65">
        <f t="shared" si="618"/>
        <v>0.56992149801281333</v>
      </c>
      <c r="CI180" s="71"/>
      <c r="CK180" s="70"/>
      <c r="CL180" s="57" t="s">
        <v>118</v>
      </c>
      <c r="CM180" s="400">
        <f>IFERROR(VLOOKUP($CL180,TRASFDATI_ACT!$B$2:$E$200,2,0),0)</f>
        <v>22.4</v>
      </c>
      <c r="CN180" s="400">
        <f>IFERROR(VLOOKUP($B180,Smartphone_Sales!$B$2:$D$200,2,0),0)</f>
        <v>3663.04</v>
      </c>
      <c r="CO180" s="190">
        <f>IFERROR(VLOOKUP($B180,Smartphone_Sales!$B$2:$D$200,3,0),0)</f>
        <v>12</v>
      </c>
      <c r="CP180" s="278">
        <f t="shared" si="646"/>
        <v>6.1151393378177689E-3</v>
      </c>
      <c r="CQ180" s="65">
        <f t="shared" si="568"/>
        <v>6.1151393378177689E-3</v>
      </c>
      <c r="CR180" s="71"/>
      <c r="CT180" s="70"/>
      <c r="CU180" s="57" t="s">
        <v>118</v>
      </c>
      <c r="CV180" s="400">
        <f>IFERROR(VLOOKUP($CU180,iphone_ACT!$B$2:$F$180,2,0),0)</f>
        <v>1391.8</v>
      </c>
      <c r="CW180" s="400">
        <f>IFERROR(VLOOKUP($CU180,iphone_ACT!$B$2:$F$180,3,0),0)</f>
        <v>2046.72</v>
      </c>
      <c r="CX180" s="342">
        <f t="shared" si="647"/>
        <v>-0.31998514696685432</v>
      </c>
      <c r="CY180" s="114">
        <f t="shared" si="648"/>
        <v>-0.31998514696685432</v>
      </c>
      <c r="CZ180" s="190">
        <f>IFERROR(VLOOKUP($CU180,iphone_ACT!$B$2:$F$180,4,0),0)</f>
        <v>2</v>
      </c>
      <c r="DA180" s="190">
        <f>IFERROR(VLOOKUP($CU180,iphone_ACT!$B$2:$F$180,5,0),0)</f>
        <v>3</v>
      </c>
      <c r="DB180" s="342">
        <f t="shared" si="649"/>
        <v>-0.33333333333333331</v>
      </c>
      <c r="DC180" s="114">
        <f t="shared" si="650"/>
        <v>-0.33333333333333331</v>
      </c>
      <c r="DD180" s="71"/>
    </row>
    <row r="181" spans="1:108" ht="13.15" customHeight="1" outlineLevel="1">
      <c r="A181" s="70"/>
      <c r="B181" s="57" t="s">
        <v>147</v>
      </c>
      <c r="C181" s="59">
        <f>IFERROR(VLOOKUP($B181,'BDGT McAfee'!$AZ$6:$BD$190,4,0),0)</f>
        <v>38.625</v>
      </c>
      <c r="D181" s="59">
        <f t="shared" si="544"/>
        <v>1.2459677419354838</v>
      </c>
      <c r="E181" s="56">
        <f>IFERROR(VLOOKUP($B181,'Trans Nomenclatura'!$A$4:$W$180,19,0),0)</f>
        <v>0</v>
      </c>
      <c r="F181" s="59">
        <f t="shared" si="545"/>
        <v>-1.2459677419354838</v>
      </c>
      <c r="G181" s="65">
        <f t="shared" si="546"/>
        <v>0</v>
      </c>
      <c r="H181" s="71"/>
      <c r="K181" s="70"/>
      <c r="L181" s="57" t="s">
        <v>147</v>
      </c>
      <c r="M181" s="400">
        <f>IFERROR(VLOOKUP($B181,'BDGT Polizze MTD'!$A$3:$AG$175,Interprete_Date!$B$8,0),0)</f>
        <v>302.41230360518171</v>
      </c>
      <c r="N181" s="400"/>
      <c r="O181" s="400">
        <f>IFERROR(VLOOKUP($B181,'Trans Nomenclatura'!$A$4:$W$180,11,0),0)</f>
        <v>156.89067108970741</v>
      </c>
      <c r="P181" s="400">
        <f t="shared" si="569"/>
        <v>-145.52163251547429</v>
      </c>
      <c r="Q181" s="65">
        <f t="shared" si="645"/>
        <v>0.51879724872086574</v>
      </c>
      <c r="R181" s="71"/>
      <c r="T181" s="70"/>
      <c r="U181" s="57" t="s">
        <v>147</v>
      </c>
      <c r="V181" s="59">
        <f>IFERROR(VLOOKUP($B181,'BDGT Office'!$C$3:$F$180,3,0),0)</f>
        <v>8.4</v>
      </c>
      <c r="W181" s="112">
        <f t="shared" si="548"/>
        <v>0.2709677419354839</v>
      </c>
      <c r="X181" s="56">
        <f>IFERROR(VLOOKUP($B181,'Trans Nomenclatura'!$A$4:$W$180,18,0),0)</f>
        <v>0</v>
      </c>
      <c r="Y181" s="59">
        <f t="shared" si="603"/>
        <v>-0.2709677419354839</v>
      </c>
      <c r="Z181" s="65">
        <f t="shared" si="604"/>
        <v>0</v>
      </c>
      <c r="AA181" s="71"/>
      <c r="AC181" s="70"/>
      <c r="AD181" s="57" t="s">
        <v>147</v>
      </c>
      <c r="AE181" s="59">
        <f>($AM181*Kerb_BRIEFING!$Z$5)/17.23</f>
        <v>2.8772782378208168</v>
      </c>
      <c r="AF181" s="56">
        <f>IFERROR(VLOOKUP($AD181,'Trans Nomenclatura'!$A$1:$Y$200,17,0),0)</f>
        <v>0</v>
      </c>
      <c r="AG181" s="190">
        <f t="shared" si="570"/>
        <v>-2.8772782378208168</v>
      </c>
      <c r="AH181" s="65">
        <f t="shared" si="571"/>
        <v>0</v>
      </c>
      <c r="AI181" s="59">
        <f>IFERROR(_xlfn.NUMBERVALUE(VLOOKUP($AD181,'Trans Nomenclatura'!$A$1:$Y$200,14,0)),0)</f>
        <v>0</v>
      </c>
      <c r="AJ181" s="59">
        <f>IFERROR(_xlfn.NUMBERVALUE(VLOOKUP($AD181,'Trans Nomenclatura'!$A$1:$Y$200,16,0)),0)</f>
        <v>0</v>
      </c>
      <c r="AK181" s="59">
        <f>IFERROR(_xlfn.NUMBERVALUE(VLOOKUP($AD181,'Trans Nomenclatura'!$A$1:$Y$200,15,0)),0)</f>
        <v>0</v>
      </c>
      <c r="AL181" s="59">
        <f>IFERROR(_xlfn.NUMBERVALUE(VLOOKUP($AD181,'Trans Nomenclatura'!$A$1:$Y$200,20,0)),0)</f>
        <v>0</v>
      </c>
      <c r="AM181" s="400">
        <f>IFERROR(VLOOKUP($B181,'BDGT MW Services MTD'!$A$3:$AF$174,Interprete_Date!$B$8,0),0)</f>
        <v>76.270006211773349</v>
      </c>
      <c r="AN181" s="400">
        <f>IFERROR(VLOOKUP($B181,'Trans Nomenclatura'!$A$4:$W$180,13,0),0)</f>
        <v>4.09</v>
      </c>
      <c r="AO181" s="400">
        <f t="shared" si="605"/>
        <v>-72.180006211773346</v>
      </c>
      <c r="AP181" s="65">
        <f t="shared" si="606"/>
        <v>5.3625274247960542E-2</v>
      </c>
      <c r="AQ181" s="71"/>
      <c r="AS181" s="70"/>
      <c r="AT181" s="57" t="s">
        <v>147</v>
      </c>
      <c r="AU181" s="399">
        <f>IFERROR(VLOOKUP($B181,'FCST Sales'!$A$3:$AF$180,Interprete_Date!$B$8,0),0)</f>
        <v>7857.5156600163045</v>
      </c>
      <c r="AV181" s="400">
        <f>IFERROR(VLOOKUP($B181,'Trans Nomenclatura'!$A$4:$Y$200,3,0),0)</f>
        <v>5376.7000000000007</v>
      </c>
      <c r="AW181" s="400">
        <f t="shared" si="607"/>
        <v>-2480.8156600163038</v>
      </c>
      <c r="AX181" s="131" t="e">
        <f t="shared" si="608"/>
        <v>#VALUE!</v>
      </c>
      <c r="AY181" s="65">
        <f t="shared" si="609"/>
        <v>0.68427480550370856</v>
      </c>
      <c r="AZ181" s="400">
        <f>IFERROR(VLOOKUP($B181,'Trans Nomenclatura'!$A$4:$Y$200,4,0),0)</f>
        <v>4340.08</v>
      </c>
      <c r="BA181" s="400">
        <f>IFERROR(VLOOKUP($B181,'Trans Nomenclatura'!$A$4:$Y$200,3,0),0)</f>
        <v>5376.7000000000007</v>
      </c>
      <c r="BB181" s="400">
        <f t="shared" si="610"/>
        <v>1036.6200000000008</v>
      </c>
      <c r="BC181" s="131">
        <f t="shared" si="611"/>
        <v>0.2388481318316715</v>
      </c>
      <c r="BD181" s="114">
        <f t="shared" si="560"/>
        <v>0.2388481318316715</v>
      </c>
      <c r="BE181" s="71"/>
      <c r="BG181" s="70"/>
      <c r="BH181" s="57" t="s">
        <v>147</v>
      </c>
      <c r="BI181" s="261">
        <f>IFERROR(VLOOKUP($B181,'Trans Nomenclatura'!$A$4:$Y$200,7,0),0)</f>
        <v>264</v>
      </c>
      <c r="BJ181" s="261">
        <f>IFERROR(VLOOKUP($B181,'Trans Nomenclatura'!$A$4:$Y$200,6,0),0)</f>
        <v>210</v>
      </c>
      <c r="BK181" s="116">
        <f t="shared" si="612"/>
        <v>-54</v>
      </c>
      <c r="BL181" s="131">
        <f t="shared" si="613"/>
        <v>-0.20454545454545456</v>
      </c>
      <c r="BM181" s="114">
        <f t="shared" si="563"/>
        <v>-0.20454545454545456</v>
      </c>
      <c r="BN181" s="71"/>
      <c r="BP181" s="70"/>
      <c r="BQ181" s="57" t="s">
        <v>147</v>
      </c>
      <c r="BR181" s="58">
        <f>IFERROR(VLOOKUP($B181,'Trans Nomenclatura'!$A$4:$Y$200,25,0),0)</f>
        <v>137.66</v>
      </c>
      <c r="BS181" s="131" t="e">
        <f>(#REF!-BR181)/ABS(BR181)</f>
        <v>#REF!</v>
      </c>
      <c r="BT181" s="114">
        <f t="shared" si="542"/>
        <v>2.5603065077091893E-2</v>
      </c>
      <c r="BU181" s="71"/>
      <c r="BW181" s="155">
        <f t="shared" si="564"/>
        <v>305.93680862492943</v>
      </c>
      <c r="BX181" s="156">
        <f t="shared" si="565"/>
        <v>5.690047959248784E-2</v>
      </c>
      <c r="BZ181" s="70"/>
      <c r="CA181" s="57" t="s">
        <v>147</v>
      </c>
      <c r="CB181" s="190">
        <f t="shared" si="614"/>
        <v>3.0952509634279197</v>
      </c>
      <c r="CC181" s="400">
        <f>IFERROR(VLOOKUP(CA181,'FCST Sales'!$A$3:$AG$180,Interprete_Date!$B$8,0),0)</f>
        <v>7857.5156600163045</v>
      </c>
      <c r="CD181" s="400">
        <f t="shared" si="615"/>
        <v>55.002609620114136</v>
      </c>
      <c r="CE181" s="190">
        <f t="shared" si="616"/>
        <v>3.0952509634279197</v>
      </c>
      <c r="CF181" s="190">
        <f>IFERROR(VLOOKUP($B181,U300_ACT!$B$2:$C$180,2,0),0)</f>
        <v>0</v>
      </c>
      <c r="CG181" s="190">
        <f t="shared" si="617"/>
        <v>-3.0952509634279197</v>
      </c>
      <c r="CH181" s="65">
        <f t="shared" si="618"/>
        <v>0</v>
      </c>
      <c r="CI181" s="71"/>
      <c r="CK181" s="70"/>
      <c r="CL181" s="57" t="s">
        <v>147</v>
      </c>
      <c r="CM181" s="400">
        <f>IFERROR(VLOOKUP($CL181,TRASFDATI_ACT!$B$2:$E$200,2,0),0)</f>
        <v>38.450000000000003</v>
      </c>
      <c r="CN181" s="400">
        <f>IFERROR(VLOOKUP($B181,Smartphone_Sales!$B$2:$D$200,2,0),0)</f>
        <v>2700.78</v>
      </c>
      <c r="CO181" s="190">
        <f>IFERROR(VLOOKUP($B181,Smartphone_Sales!$B$2:$D$200,3,0),0)</f>
        <v>10</v>
      </c>
      <c r="CP181" s="278">
        <f t="shared" si="646"/>
        <v>1.4236627937114462E-2</v>
      </c>
      <c r="CQ181" s="65">
        <f t="shared" si="568"/>
        <v>1.4236627937114462E-2</v>
      </c>
      <c r="CR181" s="71"/>
      <c r="CT181" s="70"/>
      <c r="CU181" s="57" t="s">
        <v>147</v>
      </c>
      <c r="CV181" s="400">
        <f>IFERROR(VLOOKUP($CU181,iphone_ACT!$B$2:$F$180,2,0),0)</f>
        <v>1162.29</v>
      </c>
      <c r="CW181" s="400">
        <f>IFERROR(VLOOKUP($CU181,iphone_ACT!$B$2:$F$180,3,0),0)</f>
        <v>0</v>
      </c>
      <c r="CX181" s="342">
        <f t="shared" si="647"/>
        <v>0</v>
      </c>
      <c r="CY181" s="114">
        <f t="shared" si="648"/>
        <v>0</v>
      </c>
      <c r="CZ181" s="190">
        <f>IFERROR(VLOOKUP($CU181,iphone_ACT!$B$2:$F$180,4,0),0)</f>
        <v>2</v>
      </c>
      <c r="DA181" s="190">
        <f>IFERROR(VLOOKUP($CU181,iphone_ACT!$B$2:$F$180,5,0),0)</f>
        <v>0</v>
      </c>
      <c r="DB181" s="342">
        <f t="shared" si="649"/>
        <v>0</v>
      </c>
      <c r="DC181" s="114">
        <f t="shared" si="650"/>
        <v>0</v>
      </c>
      <c r="DD181" s="71"/>
    </row>
    <row r="182" spans="1:108" ht="13.15" customHeight="1" outlineLevel="1">
      <c r="A182" s="70"/>
      <c r="B182" s="57" t="s">
        <v>148</v>
      </c>
      <c r="C182" s="59">
        <f>IFERROR(VLOOKUP($B182,'BDGT McAfee'!$AZ$6:$BD$190,4,0),0)</f>
        <v>36.104796000000007</v>
      </c>
      <c r="D182" s="59">
        <f t="shared" si="544"/>
        <v>1.1646708387096776</v>
      </c>
      <c r="E182" s="56">
        <f>IFERROR(VLOOKUP($B182,'Trans Nomenclatura'!$A$4:$W$180,19,0),0)</f>
        <v>0</v>
      </c>
      <c r="F182" s="59">
        <f t="shared" si="545"/>
        <v>-1.1646708387096776</v>
      </c>
      <c r="G182" s="65">
        <f t="shared" si="546"/>
        <v>0</v>
      </c>
      <c r="H182" s="71"/>
      <c r="K182" s="70"/>
      <c r="L182" s="57" t="s">
        <v>148</v>
      </c>
      <c r="M182" s="400">
        <f>IFERROR(VLOOKUP($B182,'BDGT Polizze MTD'!$A$3:$AG$175,Interprete_Date!$B$8,0),0)</f>
        <v>316.15822512300463</v>
      </c>
      <c r="N182" s="400"/>
      <c r="O182" s="400">
        <f>IFERROR(VLOOKUP($B182,'Trans Nomenclatura'!$A$4:$W$180,11,0),0)</f>
        <v>137.45599999999999</v>
      </c>
      <c r="P182" s="400">
        <f t="shared" si="569"/>
        <v>-178.70222512300464</v>
      </c>
      <c r="Q182" s="65">
        <f t="shared" si="645"/>
        <v>0.43476964721231376</v>
      </c>
      <c r="R182" s="71"/>
      <c r="T182" s="70"/>
      <c r="U182" s="57" t="s">
        <v>148</v>
      </c>
      <c r="V182" s="59">
        <f>IFERROR(VLOOKUP($B182,'BDGT Office'!$C$3:$F$180,3,0),0)</f>
        <v>8.4</v>
      </c>
      <c r="W182" s="112">
        <f t="shared" si="548"/>
        <v>0.2709677419354839</v>
      </c>
      <c r="X182" s="56">
        <f>IFERROR(VLOOKUP($B182,'Trans Nomenclatura'!$A$4:$W$180,18,0),0)</f>
        <v>0</v>
      </c>
      <c r="Y182" s="59">
        <f t="shared" si="603"/>
        <v>-0.2709677419354839</v>
      </c>
      <c r="Z182" s="65">
        <f t="shared" si="604"/>
        <v>0</v>
      </c>
      <c r="AA182" s="71"/>
      <c r="AC182" s="70"/>
      <c r="AD182" s="57" t="s">
        <v>148</v>
      </c>
      <c r="AE182" s="59">
        <f>($AM182*Kerb_BRIEFING!$Z$5)/17.23</f>
        <v>3.0083694283940576</v>
      </c>
      <c r="AF182" s="56">
        <f>IFERROR(VLOOKUP($AD182,'Trans Nomenclatura'!$A$1:$Y$200,17,0),0)</f>
        <v>3</v>
      </c>
      <c r="AG182" s="190">
        <f t="shared" si="570"/>
        <v>-8.3694283940576319E-3</v>
      </c>
      <c r="AH182" s="65">
        <f t="shared" si="571"/>
        <v>0.99721795191938067</v>
      </c>
      <c r="AI182" s="59">
        <f>IFERROR(_xlfn.NUMBERVALUE(VLOOKUP($AD182,'Trans Nomenclatura'!$A$1:$Y$200,14,0)),0)</f>
        <v>0</v>
      </c>
      <c r="AJ182" s="59">
        <f>IFERROR(_xlfn.NUMBERVALUE(VLOOKUP($AD182,'Trans Nomenclatura'!$A$1:$Y$200,16,0)),0)</f>
        <v>0</v>
      </c>
      <c r="AK182" s="59">
        <f>IFERROR(_xlfn.NUMBERVALUE(VLOOKUP($AD182,'Trans Nomenclatura'!$A$1:$Y$200,15,0)),0)</f>
        <v>0</v>
      </c>
      <c r="AL182" s="59">
        <f>IFERROR(_xlfn.NUMBERVALUE(VLOOKUP($AD182,'Trans Nomenclatura'!$A$1:$Y$200,20,0)),0)</f>
        <v>0</v>
      </c>
      <c r="AM182" s="400">
        <f>IFERROR(VLOOKUP($B182,'BDGT MW Services MTD'!$A$3:$AF$174,Interprete_Date!$B$8,0),0)</f>
        <v>79.744931155737859</v>
      </c>
      <c r="AN182" s="400">
        <f>IFERROR(VLOOKUP($B182,'Trans Nomenclatura'!$A$4:$W$180,13,0),0)</f>
        <v>44.900000000000013</v>
      </c>
      <c r="AO182" s="400">
        <f t="shared" si="605"/>
        <v>-34.844931155737846</v>
      </c>
      <c r="AP182" s="65">
        <f t="shared" si="606"/>
        <v>0.56304519107694206</v>
      </c>
      <c r="AQ182" s="71"/>
      <c r="AS182" s="70"/>
      <c r="AT182" s="57" t="s">
        <v>148</v>
      </c>
      <c r="AU182" s="399">
        <f>IFERROR(VLOOKUP($B182,'FCST Sales'!$A$3:$AF$180,Interprete_Date!$B$8,0),0)</f>
        <v>8214.6754627438113</v>
      </c>
      <c r="AV182" s="400">
        <f>IFERROR(VLOOKUP($B182,'Trans Nomenclatura'!$A$4:$Y$200,3,0),0)</f>
        <v>2985.04</v>
      </c>
      <c r="AW182" s="400">
        <f t="shared" si="607"/>
        <v>-5229.6354627438113</v>
      </c>
      <c r="AX182" s="131" t="e">
        <f t="shared" si="608"/>
        <v>#VALUE!</v>
      </c>
      <c r="AY182" s="65">
        <f t="shared" si="609"/>
        <v>0.36337893244086317</v>
      </c>
      <c r="AZ182" s="400">
        <f>IFERROR(VLOOKUP($B182,'Trans Nomenclatura'!$A$4:$Y$200,4,0),0)</f>
        <v>1670.99</v>
      </c>
      <c r="BA182" s="400">
        <f>IFERROR(VLOOKUP($B182,'Trans Nomenclatura'!$A$4:$Y$200,3,0),0)</f>
        <v>2985.04</v>
      </c>
      <c r="BB182" s="400">
        <f t="shared" si="610"/>
        <v>1314.05</v>
      </c>
      <c r="BC182" s="131">
        <f t="shared" si="611"/>
        <v>0.78639010407004228</v>
      </c>
      <c r="BD182" s="114">
        <f t="shared" si="560"/>
        <v>0.78639010407004228</v>
      </c>
      <c r="BE182" s="71"/>
      <c r="BG182" s="70"/>
      <c r="BH182" s="57" t="s">
        <v>148</v>
      </c>
      <c r="BI182" s="261">
        <f>IFERROR(VLOOKUP($B182,'Trans Nomenclatura'!$A$4:$Y$200,7,0),0)</f>
        <v>188</v>
      </c>
      <c r="BJ182" s="261">
        <f>IFERROR(VLOOKUP($B182,'Trans Nomenclatura'!$A$4:$Y$200,6,0),0)</f>
        <v>185</v>
      </c>
      <c r="BK182" s="116">
        <f t="shared" si="612"/>
        <v>-3</v>
      </c>
      <c r="BL182" s="131">
        <f t="shared" si="613"/>
        <v>-1.5957446808510637E-2</v>
      </c>
      <c r="BM182" s="114">
        <f t="shared" si="563"/>
        <v>-1.5957446808510637E-2</v>
      </c>
      <c r="BN182" s="71"/>
      <c r="BP182" s="70"/>
      <c r="BQ182" s="57" t="s">
        <v>148</v>
      </c>
      <c r="BR182" s="58">
        <f>IFERROR(VLOOKUP($B182,'Trans Nomenclatura'!$A$4:$Y$200,25,0),0)</f>
        <v>116.34</v>
      </c>
      <c r="BS182" s="131" t="e">
        <f>(#REF!-BR182)/ABS(BR182)</f>
        <v>#REF!</v>
      </c>
      <c r="BT182" s="114">
        <f t="shared" si="542"/>
        <v>3.8974352102484393E-2</v>
      </c>
      <c r="BU182" s="71"/>
      <c r="BW182" s="155">
        <f t="shared" si="564"/>
        <v>268.03919999999999</v>
      </c>
      <c r="BX182" s="156">
        <f t="shared" si="565"/>
        <v>8.9794173612413902E-2</v>
      </c>
      <c r="BZ182" s="70"/>
      <c r="CA182" s="57" t="s">
        <v>148</v>
      </c>
      <c r="CB182" s="190">
        <f t="shared" si="614"/>
        <v>3.2359441890380802</v>
      </c>
      <c r="CC182" s="400">
        <f>IFERROR(VLOOKUP(CA182,'FCST Sales'!$A$3:$AG$180,Interprete_Date!$B$8,0),0)</f>
        <v>8214.6754627438113</v>
      </c>
      <c r="CD182" s="400">
        <f t="shared" si="615"/>
        <v>57.502728239206682</v>
      </c>
      <c r="CE182" s="190">
        <f t="shared" si="616"/>
        <v>3.2359441890380802</v>
      </c>
      <c r="CF182" s="190">
        <f>IFERROR(VLOOKUP($B182,U300_ACT!$B$2:$C$180,2,0),0)</f>
        <v>3</v>
      </c>
      <c r="CG182" s="190">
        <f t="shared" si="617"/>
        <v>-0.23594418903808023</v>
      </c>
      <c r="CH182" s="65">
        <f t="shared" si="618"/>
        <v>0.9270864467201404</v>
      </c>
      <c r="CI182" s="71"/>
      <c r="CK182" s="70"/>
      <c r="CL182" s="57" t="s">
        <v>148</v>
      </c>
      <c r="CM182" s="400">
        <f>IFERROR(VLOOKUP($CL182,TRASFDATI_ACT!$B$2:$E$200,2,0),0)</f>
        <v>0</v>
      </c>
      <c r="CN182" s="400">
        <f>IFERROR(VLOOKUP($B182,Smartphone_Sales!$B$2:$D$200,2,0),0)</f>
        <v>1569.59</v>
      </c>
      <c r="CO182" s="190">
        <f>IFERROR(VLOOKUP($B182,Smartphone_Sales!$B$2:$D$200,3,0),0)</f>
        <v>6</v>
      </c>
      <c r="CP182" s="278">
        <f t="shared" si="646"/>
        <v>0</v>
      </c>
      <c r="CQ182" s="65">
        <f t="shared" si="568"/>
        <v>0</v>
      </c>
      <c r="CR182" s="71"/>
      <c r="CT182" s="70"/>
      <c r="CU182" s="57" t="s">
        <v>148</v>
      </c>
      <c r="CV182" s="400">
        <f>IFERROR(VLOOKUP($CU182,iphone_ACT!$B$2:$F$180,2,0),0)</f>
        <v>695.9</v>
      </c>
      <c r="CW182" s="400">
        <f>IFERROR(VLOOKUP($CU182,iphone_ACT!$B$2:$F$180,3,0),0)</f>
        <v>0</v>
      </c>
      <c r="CX182" s="342">
        <f t="shared" si="647"/>
        <v>0</v>
      </c>
      <c r="CY182" s="114">
        <f t="shared" si="648"/>
        <v>0</v>
      </c>
      <c r="CZ182" s="190">
        <f>IFERROR(VLOOKUP($CU182,iphone_ACT!$B$2:$F$180,4,0),0)</f>
        <v>1</v>
      </c>
      <c r="DA182" s="190">
        <f>IFERROR(VLOOKUP($CU182,iphone_ACT!$B$2:$F$180,5,0),0)</f>
        <v>0</v>
      </c>
      <c r="DB182" s="342">
        <f t="shared" si="649"/>
        <v>0</v>
      </c>
      <c r="DC182" s="114">
        <f t="shared" si="650"/>
        <v>0</v>
      </c>
      <c r="DD182" s="71"/>
    </row>
    <row r="183" spans="1:108" ht="13.15" customHeight="1" outlineLevel="1">
      <c r="A183" s="70"/>
      <c r="B183" s="57" t="s">
        <v>151</v>
      </c>
      <c r="C183" s="59">
        <f>IFERROR(VLOOKUP($B183,'BDGT McAfee'!$AZ$6:$BD$190,4,0),0)</f>
        <v>46.35</v>
      </c>
      <c r="D183" s="59">
        <f t="shared" si="544"/>
        <v>1.4951612903225806</v>
      </c>
      <c r="E183" s="56">
        <f>IFERROR(VLOOKUP($B183,'Trans Nomenclatura'!$A$4:$W$180,19,0),0)</f>
        <v>0</v>
      </c>
      <c r="F183" s="59">
        <f t="shared" si="545"/>
        <v>-1.4951612903225806</v>
      </c>
      <c r="G183" s="65">
        <f t="shared" si="546"/>
        <v>0</v>
      </c>
      <c r="H183" s="71"/>
      <c r="K183" s="70"/>
      <c r="L183" s="57" t="s">
        <v>151</v>
      </c>
      <c r="M183" s="400">
        <f>IFERROR(VLOOKUP($B183,'BDGT Polizze MTD'!$A$3:$AG$175,Interprete_Date!$B$8,0),0)</f>
        <v>343.65043177894643</v>
      </c>
      <c r="N183" s="400"/>
      <c r="O183" s="400">
        <f>IFERROR(VLOOKUP($B183,'Trans Nomenclatura'!$A$4:$W$180,11,0),0)</f>
        <v>136.9670886597938</v>
      </c>
      <c r="P183" s="400">
        <f t="shared" si="569"/>
        <v>-206.68334311915262</v>
      </c>
      <c r="Q183" s="65">
        <f t="shared" si="645"/>
        <v>0.39856515806125353</v>
      </c>
      <c r="R183" s="71"/>
      <c r="T183" s="70"/>
      <c r="U183" s="57" t="s">
        <v>151</v>
      </c>
      <c r="V183" s="59">
        <f>IFERROR(VLOOKUP($B183,'BDGT Office'!$C$3:$F$180,3,0),0)</f>
        <v>8.4</v>
      </c>
      <c r="W183" s="112">
        <f t="shared" si="548"/>
        <v>0.2709677419354839</v>
      </c>
      <c r="X183" s="56">
        <f>IFERROR(VLOOKUP($B183,'Trans Nomenclatura'!$A$4:$W$180,18,0),0)</f>
        <v>0</v>
      </c>
      <c r="Y183" s="59">
        <f t="shared" si="603"/>
        <v>-0.2709677419354839</v>
      </c>
      <c r="Z183" s="65">
        <f t="shared" si="604"/>
        <v>0</v>
      </c>
      <c r="AA183" s="71"/>
      <c r="AC183" s="70"/>
      <c r="AD183" s="57" t="s">
        <v>151</v>
      </c>
      <c r="AE183" s="59">
        <f>($AM183*Kerb_BRIEFING!$Z$5)/17.23</f>
        <v>3.2706192838201531</v>
      </c>
      <c r="AF183" s="56">
        <f>IFERROR(VLOOKUP($AD183,'Trans Nomenclatura'!$A$1:$Y$200,17,0),0)</f>
        <v>6</v>
      </c>
      <c r="AG183" s="190">
        <f t="shared" si="570"/>
        <v>2.7293807161798469</v>
      </c>
      <c r="AH183" s="65">
        <f t="shared" si="571"/>
        <v>1.8345149585835843</v>
      </c>
      <c r="AI183" s="59">
        <f>IFERROR(_xlfn.NUMBERVALUE(VLOOKUP($AD183,'Trans Nomenclatura'!$A$1:$Y$200,14,0)),0)</f>
        <v>0</v>
      </c>
      <c r="AJ183" s="59">
        <f>IFERROR(_xlfn.NUMBERVALUE(VLOOKUP($AD183,'Trans Nomenclatura'!$A$1:$Y$200,16,0)),0)</f>
        <v>0</v>
      </c>
      <c r="AK183" s="59">
        <f>IFERROR(_xlfn.NUMBERVALUE(VLOOKUP($AD183,'Trans Nomenclatura'!$A$1:$Y$200,15,0)),0)</f>
        <v>0</v>
      </c>
      <c r="AL183" s="59">
        <f>IFERROR(_xlfn.NUMBERVALUE(VLOOKUP($AD183,'Trans Nomenclatura'!$A$1:$Y$200,20,0)),0)</f>
        <v>0</v>
      </c>
      <c r="AM183" s="400">
        <f>IFERROR(VLOOKUP($B183,'BDGT MW Services MTD'!$A$3:$AF$174,Interprete_Date!$B$8,0),0)</f>
        <v>86.696569631109597</v>
      </c>
      <c r="AN183" s="400">
        <f>IFERROR(VLOOKUP($B183,'Trans Nomenclatura'!$A$4:$W$180,13,0),0)</f>
        <v>75.37</v>
      </c>
      <c r="AO183" s="400">
        <f t="shared" si="605"/>
        <v>-11.326569631109592</v>
      </c>
      <c r="AP183" s="65">
        <f t="shared" si="606"/>
        <v>0.8693538893256828</v>
      </c>
      <c r="AQ183" s="71"/>
      <c r="AS183" s="70"/>
      <c r="AT183" s="57" t="s">
        <v>151</v>
      </c>
      <c r="AU183" s="399">
        <f>IFERROR(VLOOKUP($B183,'FCST Sales'!$A$3:$AF$180,Interprete_Date!$B$8,0),0)</f>
        <v>8928.9950681996197</v>
      </c>
      <c r="AV183" s="400">
        <f>IFERROR(VLOOKUP($B183,'Trans Nomenclatura'!$A$4:$Y$200,3,0),0)</f>
        <v>3896.3499999999981</v>
      </c>
      <c r="AW183" s="400">
        <f t="shared" si="607"/>
        <v>-5032.6450681996212</v>
      </c>
      <c r="AX183" s="131" t="e">
        <f t="shared" si="608"/>
        <v>#VALUE!</v>
      </c>
      <c r="AY183" s="65">
        <f t="shared" si="609"/>
        <v>0.43637049525055127</v>
      </c>
      <c r="AZ183" s="400">
        <f>IFERROR(VLOOKUP($B183,'Trans Nomenclatura'!$A$4:$Y$200,4,0),0)</f>
        <v>4680.590000000002</v>
      </c>
      <c r="BA183" s="400">
        <f>IFERROR(VLOOKUP($B183,'Trans Nomenclatura'!$A$4:$Y$200,3,0),0)</f>
        <v>3896.3499999999981</v>
      </c>
      <c r="BB183" s="400">
        <f t="shared" si="610"/>
        <v>-784.24000000000387</v>
      </c>
      <c r="BC183" s="131">
        <f t="shared" si="611"/>
        <v>-0.16755152662378109</v>
      </c>
      <c r="BD183" s="114">
        <f t="shared" si="560"/>
        <v>-0.16755152662378109</v>
      </c>
      <c r="BE183" s="71"/>
      <c r="BG183" s="70"/>
      <c r="BH183" s="57" t="s">
        <v>151</v>
      </c>
      <c r="BI183" s="261">
        <f>IFERROR(VLOOKUP($B183,'Trans Nomenclatura'!$A$4:$Y$200,7,0),0)</f>
        <v>305</v>
      </c>
      <c r="BJ183" s="261">
        <f>IFERROR(VLOOKUP($B183,'Trans Nomenclatura'!$A$4:$Y$200,6,0),0)</f>
        <v>245</v>
      </c>
      <c r="BK183" s="116">
        <f t="shared" si="612"/>
        <v>-60</v>
      </c>
      <c r="BL183" s="131">
        <f t="shared" si="613"/>
        <v>-0.19672131147540983</v>
      </c>
      <c r="BM183" s="114">
        <f t="shared" si="563"/>
        <v>-0.19672131147540983</v>
      </c>
      <c r="BN183" s="71"/>
      <c r="BP183" s="70"/>
      <c r="BQ183" s="57" t="s">
        <v>151</v>
      </c>
      <c r="BR183" s="58">
        <f>IFERROR(VLOOKUP($B183,'Trans Nomenclatura'!$A$4:$Y$200,25,0),0)</f>
        <v>210.6</v>
      </c>
      <c r="BS183" s="131" t="e">
        <f>(#REF!-BR183)/ABS(BR183)</f>
        <v>#REF!</v>
      </c>
      <c r="BT183" s="114">
        <f t="shared" si="542"/>
        <v>5.4050585804663362E-2</v>
      </c>
      <c r="BU183" s="71"/>
      <c r="BW183" s="155">
        <f t="shared" si="564"/>
        <v>267.0858228865979</v>
      </c>
      <c r="BX183" s="156">
        <f t="shared" si="565"/>
        <v>6.8547697944639996E-2</v>
      </c>
      <c r="BZ183" s="70"/>
      <c r="CA183" s="57" t="s">
        <v>151</v>
      </c>
      <c r="CB183" s="190">
        <f t="shared" si="614"/>
        <v>3.5173306402587134</v>
      </c>
      <c r="CC183" s="400">
        <f>IFERROR(VLOOKUP(CA183,'FCST Sales'!$A$3:$AG$180,Interprete_Date!$B$8,0),0)</f>
        <v>8928.9950681996197</v>
      </c>
      <c r="CD183" s="400">
        <f t="shared" si="615"/>
        <v>62.502965477397339</v>
      </c>
      <c r="CE183" s="190">
        <f t="shared" si="616"/>
        <v>3.5173306402587134</v>
      </c>
      <c r="CF183" s="190">
        <f>IFERROR(VLOOKUP($B183,U300_ACT!$B$2:$C$180,2,0),0)</f>
        <v>1</v>
      </c>
      <c r="CG183" s="190">
        <f t="shared" si="617"/>
        <v>-2.5173306402587134</v>
      </c>
      <c r="CH183" s="65">
        <f t="shared" si="618"/>
        <v>0.2843065103275153</v>
      </c>
      <c r="CI183" s="71"/>
      <c r="CK183" s="70"/>
      <c r="CL183" s="57" t="s">
        <v>151</v>
      </c>
      <c r="CM183" s="400">
        <f>IFERROR(VLOOKUP($CL183,TRASFDATI_ACT!$B$2:$E$200,2,0),0)</f>
        <v>0</v>
      </c>
      <c r="CN183" s="400">
        <f>IFERROR(VLOOKUP($B183,Smartphone_Sales!$B$2:$D$200,2,0),0)</f>
        <v>695.9</v>
      </c>
      <c r="CO183" s="190">
        <f>IFERROR(VLOOKUP($B183,Smartphone_Sales!$B$2:$D$200,3,0),0)</f>
        <v>1</v>
      </c>
      <c r="CP183" s="278">
        <f t="shared" si="646"/>
        <v>0</v>
      </c>
      <c r="CQ183" s="65">
        <f t="shared" si="568"/>
        <v>0</v>
      </c>
      <c r="CR183" s="71"/>
      <c r="CT183" s="70"/>
      <c r="CU183" s="57" t="s">
        <v>151</v>
      </c>
      <c r="CV183" s="400">
        <f>IFERROR(VLOOKUP($CU183,iphone_ACT!$B$2:$F$180,2,0),0)</f>
        <v>695.9</v>
      </c>
      <c r="CW183" s="400">
        <f>IFERROR(VLOOKUP($CU183,iphone_ACT!$B$2:$F$180,3,0),0)</f>
        <v>0</v>
      </c>
      <c r="CX183" s="342">
        <f t="shared" si="647"/>
        <v>0</v>
      </c>
      <c r="CY183" s="114">
        <f t="shared" si="648"/>
        <v>0</v>
      </c>
      <c r="CZ183" s="190">
        <f>IFERROR(VLOOKUP($CU183,iphone_ACT!$B$2:$F$180,4,0),0)</f>
        <v>1</v>
      </c>
      <c r="DA183" s="190">
        <f>IFERROR(VLOOKUP($CU183,iphone_ACT!$B$2:$F$180,5,0),0)</f>
        <v>0</v>
      </c>
      <c r="DB183" s="342">
        <f t="shared" si="649"/>
        <v>0</v>
      </c>
      <c r="DC183" s="114">
        <f t="shared" si="650"/>
        <v>0</v>
      </c>
      <c r="DD183" s="71"/>
    </row>
    <row r="184" spans="1:108" ht="13.15" customHeight="1" outlineLevel="1">
      <c r="A184" s="70"/>
      <c r="B184" s="57" t="s">
        <v>163</v>
      </c>
      <c r="C184" s="59">
        <f>IFERROR(VLOOKUP($B184,'BDGT McAfee'!$AZ$6:$BD$190,4,0),0)</f>
        <v>51.626484000000012</v>
      </c>
      <c r="D184" s="59">
        <f t="shared" si="544"/>
        <v>1.6653704516129035</v>
      </c>
      <c r="E184" s="56">
        <f>IFERROR(VLOOKUP($B184,'Trans Nomenclatura'!$A$4:$W$180,19,0),0)</f>
        <v>2</v>
      </c>
      <c r="F184" s="59">
        <f t="shared" si="545"/>
        <v>0.33462954838709646</v>
      </c>
      <c r="G184" s="65">
        <f t="shared" si="546"/>
        <v>1.200934001238589</v>
      </c>
      <c r="H184" s="71"/>
      <c r="K184" s="70"/>
      <c r="L184" s="57" t="s">
        <v>163</v>
      </c>
      <c r="M184" s="400">
        <f>IFERROR(VLOOKUP($B184,'BDGT Polizze MTD'!$A$3:$AG$175,Interprete_Date!$B$8,0),0)</f>
        <v>366.56040198090886</v>
      </c>
      <c r="N184" s="400"/>
      <c r="O184" s="400">
        <f>IFERROR(VLOOKUP($B184,'Trans Nomenclatura'!$A$4:$W$180,11,0),0)</f>
        <v>164.88446185567011</v>
      </c>
      <c r="P184" s="400">
        <f t="shared" si="569"/>
        <v>-201.67594012523875</v>
      </c>
      <c r="Q184" s="65">
        <f t="shared" si="645"/>
        <v>0.44981525818017187</v>
      </c>
      <c r="R184" s="71"/>
      <c r="T184" s="70"/>
      <c r="U184" s="57" t="s">
        <v>163</v>
      </c>
      <c r="V184" s="59">
        <f>IFERROR(VLOOKUP($B184,'BDGT Office'!$C$3:$F$180,3,0),0)</f>
        <v>8.4</v>
      </c>
      <c r="W184" s="112">
        <f t="shared" si="548"/>
        <v>0.2709677419354839</v>
      </c>
      <c r="X184" s="56">
        <f>IFERROR(VLOOKUP($B184,'Trans Nomenclatura'!$A$4:$W$180,18,0),0)</f>
        <v>1</v>
      </c>
      <c r="Y184" s="59">
        <f t="shared" si="603"/>
        <v>0.7290322580645161</v>
      </c>
      <c r="Z184" s="65">
        <f t="shared" si="604"/>
        <v>3.6904761904761902</v>
      </c>
      <c r="AA184" s="71"/>
      <c r="AC184" s="70"/>
      <c r="AD184" s="57" t="s">
        <v>163</v>
      </c>
      <c r="AE184" s="59">
        <f>($AM184*Kerb_BRIEFING!$Z$5)/17.23</f>
        <v>3.487664546493368</v>
      </c>
      <c r="AF184" s="56">
        <f>IFERROR(VLOOKUP($AD184,'Trans Nomenclatura'!$A$1:$Y$200,17,0),0)</f>
        <v>4</v>
      </c>
      <c r="AG184" s="190">
        <f t="shared" si="570"/>
        <v>0.51233545350663201</v>
      </c>
      <c r="AH184" s="65">
        <f t="shared" si="571"/>
        <v>1.1468992922561185</v>
      </c>
      <c r="AI184" s="59">
        <f>IFERROR(_xlfn.NUMBERVALUE(VLOOKUP($AD184,'Trans Nomenclatura'!$A$1:$Y$200,14,0)),0)</f>
        <v>0</v>
      </c>
      <c r="AJ184" s="59">
        <f>IFERROR(_xlfn.NUMBERVALUE(VLOOKUP($AD184,'Trans Nomenclatura'!$A$1:$Y$200,16,0)),0)</f>
        <v>0</v>
      </c>
      <c r="AK184" s="59">
        <f>IFERROR(_xlfn.NUMBERVALUE(VLOOKUP($AD184,'Trans Nomenclatura'!$A$1:$Y$200,15,0)),0)</f>
        <v>0</v>
      </c>
      <c r="AL184" s="59">
        <f>IFERROR(_xlfn.NUMBERVALUE(VLOOKUP($AD184,'Trans Nomenclatura'!$A$1:$Y$200,20,0)),0)</f>
        <v>1</v>
      </c>
      <c r="AM184" s="400">
        <f>IFERROR(VLOOKUP($B184,'BDGT MW Services MTD'!$A$3:$AF$174,Interprete_Date!$B$8,0),0)</f>
        <v>92.449938670893431</v>
      </c>
      <c r="AN184" s="400">
        <f>IFERROR(VLOOKUP($B184,'Trans Nomenclatura'!$A$4:$W$180,13,0),0)</f>
        <v>68.429999999999993</v>
      </c>
      <c r="AO184" s="400">
        <f t="shared" si="605"/>
        <v>-24.019938670893438</v>
      </c>
      <c r="AP184" s="65">
        <f t="shared" si="606"/>
        <v>0.74018437420060956</v>
      </c>
      <c r="AQ184" s="71"/>
      <c r="AS184" s="70"/>
      <c r="AT184" s="57" t="s">
        <v>163</v>
      </c>
      <c r="AU184" s="399">
        <f>IFERROR(VLOOKUP($B184,'FCST Sales'!$A$3:$AF$180,Interprete_Date!$B$8,0),0)</f>
        <v>9524.2614060798642</v>
      </c>
      <c r="AV184" s="400">
        <f>IFERROR(VLOOKUP($B184,'Trans Nomenclatura'!$A$4:$Y$200,3,0),0)</f>
        <v>6542.15</v>
      </c>
      <c r="AW184" s="400">
        <f t="shared" si="607"/>
        <v>-2982.1114060798645</v>
      </c>
      <c r="AX184" s="131" t="e">
        <f t="shared" si="608"/>
        <v>#VALUE!</v>
      </c>
      <c r="AY184" s="65">
        <f t="shared" si="609"/>
        <v>0.68689315854180388</v>
      </c>
      <c r="AZ184" s="400">
        <f>IFERROR(VLOOKUP($B184,'Trans Nomenclatura'!$A$4:$Y$200,4,0),0)</f>
        <v>3611.4399999999991</v>
      </c>
      <c r="BA184" s="400">
        <f>IFERROR(VLOOKUP($B184,'Trans Nomenclatura'!$A$4:$Y$200,3,0),0)</f>
        <v>6542.15</v>
      </c>
      <c r="BB184" s="400">
        <f t="shared" si="610"/>
        <v>2930.7100000000005</v>
      </c>
      <c r="BC184" s="131">
        <f t="shared" si="611"/>
        <v>0.81150732117936364</v>
      </c>
      <c r="BD184" s="114">
        <f t="shared" si="560"/>
        <v>0.81150732117936364</v>
      </c>
      <c r="BE184" s="71"/>
      <c r="BG184" s="70"/>
      <c r="BH184" s="57" t="s">
        <v>163</v>
      </c>
      <c r="BI184" s="261">
        <f>IFERROR(VLOOKUP($B184,'Trans Nomenclatura'!$A$4:$Y$200,7,0),0)</f>
        <v>328</v>
      </c>
      <c r="BJ184" s="261">
        <f>IFERROR(VLOOKUP($B184,'Trans Nomenclatura'!$A$4:$Y$200,6,0),0)</f>
        <v>332</v>
      </c>
      <c r="BK184" s="116">
        <f t="shared" si="612"/>
        <v>4</v>
      </c>
      <c r="BL184" s="131">
        <f t="shared" si="613"/>
        <v>1.2195121951219513E-2</v>
      </c>
      <c r="BM184" s="114">
        <f t="shared" si="563"/>
        <v>1.2195121951219513E-2</v>
      </c>
      <c r="BN184" s="71"/>
      <c r="BP184" s="70"/>
      <c r="BQ184" s="57" t="s">
        <v>163</v>
      </c>
      <c r="BR184" s="58">
        <f>IFERROR(VLOOKUP($B184,'Trans Nomenclatura'!$A$4:$Y$200,25,0),0)</f>
        <v>751.45000000000016</v>
      </c>
      <c r="BS184" s="131" t="e">
        <f>(#REF!-BR184)/ABS(BR184)</f>
        <v>#REF!</v>
      </c>
      <c r="BT184" s="114">
        <f t="shared" si="542"/>
        <v>0.11486285089764071</v>
      </c>
      <c r="BU184" s="71"/>
      <c r="BW184" s="155">
        <f t="shared" si="564"/>
        <v>321.52470061855672</v>
      </c>
      <c r="BX184" s="156">
        <f t="shared" si="565"/>
        <v>4.9146641489198006E-2</v>
      </c>
      <c r="BZ184" s="70"/>
      <c r="CA184" s="57" t="s">
        <v>163</v>
      </c>
      <c r="CB184" s="190">
        <f t="shared" si="614"/>
        <v>3.7518193496094008</v>
      </c>
      <c r="CC184" s="400">
        <f>IFERROR(VLOOKUP(CA184,'FCST Sales'!$A$3:$AG$180,Interprete_Date!$B$8,0),0)</f>
        <v>9524.2614060798642</v>
      </c>
      <c r="CD184" s="400">
        <f t="shared" si="615"/>
        <v>66.669829842559054</v>
      </c>
      <c r="CE184" s="190">
        <f t="shared" si="616"/>
        <v>3.7518193496094008</v>
      </c>
      <c r="CF184" s="190">
        <f>IFERROR(VLOOKUP($B184,U300_ACT!$B$2:$C$180,2,0),0)</f>
        <v>3</v>
      </c>
      <c r="CG184" s="190">
        <f t="shared" si="617"/>
        <v>-0.75181934960940078</v>
      </c>
      <c r="CH184" s="65">
        <f t="shared" si="618"/>
        <v>0.7996120602961142</v>
      </c>
      <c r="CI184" s="71"/>
      <c r="CK184" s="70"/>
      <c r="CL184" s="57" t="s">
        <v>163</v>
      </c>
      <c r="CM184" s="400">
        <f>IFERROR(VLOOKUP($CL184,TRASFDATI_ACT!$B$2:$E$200,2,0),0)</f>
        <v>0</v>
      </c>
      <c r="CN184" s="400">
        <f>IFERROR(VLOOKUP($B184,Smartphone_Sales!$B$2:$D$200,2,0),0)</f>
        <v>1127.3</v>
      </c>
      <c r="CO184" s="190">
        <f>IFERROR(VLOOKUP($B184,Smartphone_Sales!$B$2:$D$200,3,0),0)</f>
        <v>2</v>
      </c>
      <c r="CP184" s="278">
        <f t="shared" si="646"/>
        <v>0</v>
      </c>
      <c r="CQ184" s="65">
        <f t="shared" si="568"/>
        <v>0</v>
      </c>
      <c r="CR184" s="71"/>
      <c r="CT184" s="70"/>
      <c r="CU184" s="57" t="s">
        <v>163</v>
      </c>
      <c r="CV184" s="400">
        <f>IFERROR(VLOOKUP($CU184,iphone_ACT!$B$2:$F$180,2,0),0)</f>
        <v>1391.8</v>
      </c>
      <c r="CW184" s="400">
        <f>IFERROR(VLOOKUP($CU184,iphone_ACT!$B$2:$F$180,3,0),0)</f>
        <v>0</v>
      </c>
      <c r="CX184" s="342">
        <f t="shared" si="647"/>
        <v>0</v>
      </c>
      <c r="CY184" s="114">
        <f t="shared" si="648"/>
        <v>0</v>
      </c>
      <c r="CZ184" s="190">
        <f>IFERROR(VLOOKUP($CU184,iphone_ACT!$B$2:$F$180,4,0),0)</f>
        <v>2</v>
      </c>
      <c r="DA184" s="190">
        <f>IFERROR(VLOOKUP($CU184,iphone_ACT!$B$2:$F$180,5,0),0)</f>
        <v>0</v>
      </c>
      <c r="DB184" s="342">
        <f t="shared" si="649"/>
        <v>0</v>
      </c>
      <c r="DC184" s="114">
        <f t="shared" si="650"/>
        <v>0</v>
      </c>
      <c r="DD184" s="71"/>
    </row>
    <row r="185" spans="1:108" ht="13.15" customHeight="1" outlineLevel="1">
      <c r="A185" s="70"/>
      <c r="B185" s="57" t="s">
        <v>165</v>
      </c>
      <c r="C185" s="59">
        <f>IFERROR(VLOOKUP($B185,'BDGT McAfee'!$AZ$6:$BD$190,4,0),0)</f>
        <v>29.356235999999996</v>
      </c>
      <c r="D185" s="59">
        <f t="shared" si="544"/>
        <v>0.94697535483870954</v>
      </c>
      <c r="E185" s="56">
        <f>IFERROR(VLOOKUP($B185,'Trans Nomenclatura'!$A$4:$W$180,19,0),0)</f>
        <v>0</v>
      </c>
      <c r="F185" s="59">
        <f t="shared" si="545"/>
        <v>-0.94697535483870954</v>
      </c>
      <c r="G185" s="65">
        <f t="shared" si="546"/>
        <v>0</v>
      </c>
      <c r="H185" s="71"/>
      <c r="K185" s="70"/>
      <c r="L185" s="57" t="s">
        <v>165</v>
      </c>
      <c r="M185" s="400">
        <f>IFERROR(VLOOKUP($B185,'BDGT Polizze MTD'!$A$3:$AG$175,Interprete_Date!$B$8,0),0)</f>
        <v>368.90402544309381</v>
      </c>
      <c r="N185" s="400"/>
      <c r="O185" s="400">
        <f>IFERROR(VLOOKUP($B185,'Trans Nomenclatura'!$A$4:$W$180,11,0),0)</f>
        <v>207.8094043535252</v>
      </c>
      <c r="P185" s="400">
        <f t="shared" si="569"/>
        <v>-161.09462108956862</v>
      </c>
      <c r="Q185" s="65">
        <f t="shared" si="645"/>
        <v>0.56331563230822301</v>
      </c>
      <c r="R185" s="71"/>
      <c r="T185" s="70"/>
      <c r="U185" s="57" t="s">
        <v>165</v>
      </c>
      <c r="V185" s="59">
        <f>IFERROR(VLOOKUP($B185,'BDGT Office'!$C$3:$F$180,3,0),0)</f>
        <v>4.8</v>
      </c>
      <c r="W185" s="112">
        <f t="shared" si="548"/>
        <v>0.15483870967741936</v>
      </c>
      <c r="X185" s="56">
        <f>IFERROR(VLOOKUP($B185,'Trans Nomenclatura'!$A$4:$W$180,18,0),0)</f>
        <v>0</v>
      </c>
      <c r="Y185" s="59">
        <f t="shared" si="603"/>
        <v>-0.15483870967741936</v>
      </c>
      <c r="Z185" s="65">
        <f t="shared" si="604"/>
        <v>0</v>
      </c>
      <c r="AA185" s="71"/>
      <c r="AC185" s="70"/>
      <c r="AD185" s="57" t="s">
        <v>165</v>
      </c>
      <c r="AE185" s="59">
        <f>($AM185*Kerb_BRIEFING!$Z$5)/17.23</f>
        <v>3.1098942078224892</v>
      </c>
      <c r="AF185" s="56">
        <f>IFERROR(VLOOKUP($AD185,'Trans Nomenclatura'!$A$1:$Y$200,17,0),0)</f>
        <v>4</v>
      </c>
      <c r="AG185" s="190">
        <f t="shared" si="570"/>
        <v>0.89010579217751085</v>
      </c>
      <c r="AH185" s="65">
        <f t="shared" si="571"/>
        <v>1.2862173864109521</v>
      </c>
      <c r="AI185" s="59">
        <f>IFERROR(_xlfn.NUMBERVALUE(VLOOKUP($AD185,'Trans Nomenclatura'!$A$1:$Y$200,14,0)),0)</f>
        <v>0</v>
      </c>
      <c r="AJ185" s="59">
        <f>IFERROR(_xlfn.NUMBERVALUE(VLOOKUP($AD185,'Trans Nomenclatura'!$A$1:$Y$200,16,0)),0)</f>
        <v>1</v>
      </c>
      <c r="AK185" s="59">
        <f>IFERROR(_xlfn.NUMBERVALUE(VLOOKUP($AD185,'Trans Nomenclatura'!$A$1:$Y$200,15,0)),0)</f>
        <v>2</v>
      </c>
      <c r="AL185" s="59">
        <f>IFERROR(_xlfn.NUMBERVALUE(VLOOKUP($AD185,'Trans Nomenclatura'!$A$1:$Y$200,20,0)),0)</f>
        <v>1</v>
      </c>
      <c r="AM185" s="400">
        <f>IFERROR(VLOOKUP($B185,'BDGT MW Services MTD'!$A$3:$AF$174,Interprete_Date!$B$8,0),0)</f>
        <v>82.436118770433055</v>
      </c>
      <c r="AN185" s="400">
        <f>IFERROR(VLOOKUP($B185,'Trans Nomenclatura'!$A$4:$W$180,13,0),0)</f>
        <v>115.16</v>
      </c>
      <c r="AO185" s="400">
        <f t="shared" si="605"/>
        <v>32.723881229566942</v>
      </c>
      <c r="AP185" s="65">
        <f t="shared" si="606"/>
        <v>1.3969604794313031</v>
      </c>
      <c r="AQ185" s="71"/>
      <c r="AS185" s="70"/>
      <c r="AT185" s="57" t="s">
        <v>165</v>
      </c>
      <c r="AU185" s="399">
        <f>IFERROR(VLOOKUP($B185,'FCST Sales'!$A$3:$AF$180,Interprete_Date!$B$8,0),0)</f>
        <v>8490.8663638263861</v>
      </c>
      <c r="AV185" s="400">
        <f>IFERROR(VLOOKUP($B185,'Trans Nomenclatura'!$A$4:$Y$200,3,0),0)</f>
        <v>4394.6699999999992</v>
      </c>
      <c r="AW185" s="400">
        <f t="shared" si="607"/>
        <v>-4096.1963638263869</v>
      </c>
      <c r="AX185" s="131" t="e">
        <f t="shared" si="608"/>
        <v>#VALUE!</v>
      </c>
      <c r="AY185" s="65">
        <f t="shared" si="609"/>
        <v>0.5175761590975686</v>
      </c>
      <c r="AZ185" s="400">
        <f>IFERROR(VLOOKUP($B185,'Trans Nomenclatura'!$A$4:$Y$200,4,0),0)</f>
        <v>5828.9400000000014</v>
      </c>
      <c r="BA185" s="400">
        <f>IFERROR(VLOOKUP($B185,'Trans Nomenclatura'!$A$4:$Y$200,3,0),0)</f>
        <v>4394.6699999999992</v>
      </c>
      <c r="BB185" s="400">
        <f t="shared" si="610"/>
        <v>-1434.2700000000023</v>
      </c>
      <c r="BC185" s="131">
        <f t="shared" si="611"/>
        <v>-0.24606017560654286</v>
      </c>
      <c r="BD185" s="114">
        <f t="shared" si="560"/>
        <v>-0.24606017560654286</v>
      </c>
      <c r="BE185" s="71"/>
      <c r="BG185" s="70"/>
      <c r="BH185" s="57" t="s">
        <v>165</v>
      </c>
      <c r="BI185" s="261">
        <f>IFERROR(VLOOKUP($B185,'Trans Nomenclatura'!$A$4:$Y$200,7,0),0)</f>
        <v>222</v>
      </c>
      <c r="BJ185" s="261">
        <f>IFERROR(VLOOKUP($B185,'Trans Nomenclatura'!$A$4:$Y$200,6,0),0)</f>
        <v>240</v>
      </c>
      <c r="BK185" s="116">
        <f t="shared" si="612"/>
        <v>18</v>
      </c>
      <c r="BL185" s="131">
        <f t="shared" si="613"/>
        <v>8.1081081081081086E-2</v>
      </c>
      <c r="BM185" s="114">
        <f t="shared" si="563"/>
        <v>8.1081081081081086E-2</v>
      </c>
      <c r="BN185" s="71"/>
      <c r="BP185" s="70"/>
      <c r="BQ185" s="57" t="s">
        <v>165</v>
      </c>
      <c r="BR185" s="58">
        <f>IFERROR(VLOOKUP($B185,'Trans Nomenclatura'!$A$4:$Y$200,25,0),0)</f>
        <v>425.32999999999993</v>
      </c>
      <c r="BS185" s="131" t="e">
        <f>(#REF!-BR185)/ABS(BR185)</f>
        <v>#REF!</v>
      </c>
      <c r="BT185" s="114">
        <f t="shared" si="542"/>
        <v>9.6783148677830194E-2</v>
      </c>
      <c r="BU185" s="71"/>
      <c r="BW185" s="155">
        <f t="shared" si="564"/>
        <v>405.2283384893741</v>
      </c>
      <c r="BX185" s="156">
        <f t="shared" si="565"/>
        <v>9.2209048344784522E-2</v>
      </c>
      <c r="BZ185" s="70"/>
      <c r="CA185" s="57" t="s">
        <v>165</v>
      </c>
      <c r="CB185" s="190">
        <f t="shared" si="614"/>
        <v>3.3447419553621107</v>
      </c>
      <c r="CC185" s="400">
        <f>IFERROR(VLOOKUP(CA185,'FCST Sales'!$A$3:$AG$180,Interprete_Date!$B$8,0),0)</f>
        <v>8490.8663638263861</v>
      </c>
      <c r="CD185" s="400">
        <f t="shared" si="615"/>
        <v>59.436064546784706</v>
      </c>
      <c r="CE185" s="190">
        <f t="shared" si="616"/>
        <v>3.3447419553621107</v>
      </c>
      <c r="CF185" s="190">
        <f>IFERROR(VLOOKUP($B185,U300_ACT!$B$2:$C$180,2,0),0)</f>
        <v>0</v>
      </c>
      <c r="CG185" s="190">
        <f t="shared" si="617"/>
        <v>-3.3447419553621107</v>
      </c>
      <c r="CH185" s="65">
        <f t="shared" si="618"/>
        <v>0</v>
      </c>
      <c r="CI185" s="71"/>
      <c r="CK185" s="70"/>
      <c r="CL185" s="57" t="s">
        <v>165</v>
      </c>
      <c r="CM185" s="400">
        <f>IFERROR(VLOOKUP($CL185,TRASFDATI_ACT!$B$2:$E$200,2,0),0)</f>
        <v>16.39</v>
      </c>
      <c r="CN185" s="400">
        <f>IFERROR(VLOOKUP($B185,Smartphone_Sales!$B$2:$D$200,2,0),0)</f>
        <v>2264.7600000000002</v>
      </c>
      <c r="CO185" s="190">
        <f>IFERROR(VLOOKUP($B185,Smartphone_Sales!$B$2:$D$200,3,0),0)</f>
        <v>7</v>
      </c>
      <c r="CP185" s="278">
        <f t="shared" si="646"/>
        <v>7.2369699217577138E-3</v>
      </c>
      <c r="CQ185" s="65">
        <f t="shared" si="568"/>
        <v>7.2369699217577138E-3</v>
      </c>
      <c r="CR185" s="71"/>
      <c r="CT185" s="70"/>
      <c r="CU185" s="57" t="s">
        <v>165</v>
      </c>
      <c r="CV185" s="400">
        <f>IFERROR(VLOOKUP($CU185,iphone_ACT!$B$2:$F$180,2,0),0)</f>
        <v>1064.75</v>
      </c>
      <c r="CW185" s="400">
        <f>IFERROR(VLOOKUP($CU185,iphone_ACT!$B$2:$F$180,3,0),0)</f>
        <v>0</v>
      </c>
      <c r="CX185" s="342">
        <f t="shared" si="647"/>
        <v>0</v>
      </c>
      <c r="CY185" s="114">
        <f t="shared" si="648"/>
        <v>0</v>
      </c>
      <c r="CZ185" s="190">
        <f>IFERROR(VLOOKUP($CU185,iphone_ACT!$B$2:$F$180,4,0),0)</f>
        <v>1</v>
      </c>
      <c r="DA185" s="190">
        <f>IFERROR(VLOOKUP($CU185,iphone_ACT!$B$2:$F$180,5,0),0)</f>
        <v>0</v>
      </c>
      <c r="DB185" s="342">
        <f t="shared" si="649"/>
        <v>0</v>
      </c>
      <c r="DC185" s="114">
        <f t="shared" si="650"/>
        <v>0</v>
      </c>
      <c r="DD185" s="71"/>
    </row>
    <row r="186" spans="1:108" ht="13.15" customHeight="1" outlineLevel="1">
      <c r="A186" s="70"/>
      <c r="B186" s="57" t="s">
        <v>170</v>
      </c>
      <c r="C186" s="59">
        <f>IFERROR(VLOOKUP($B186,'BDGT McAfee'!$AZ$6:$BD$190,4,0),0)</f>
        <v>51.120342000000008</v>
      </c>
      <c r="D186" s="59">
        <f t="shared" si="544"/>
        <v>1.6490432903225809</v>
      </c>
      <c r="E186" s="56">
        <f>IFERROR(VLOOKUP($B186,'Trans Nomenclatura'!$A$4:$W$180,19,0),0)</f>
        <v>0</v>
      </c>
      <c r="F186" s="59">
        <f t="shared" si="545"/>
        <v>-1.6490432903225809</v>
      </c>
      <c r="G186" s="65">
        <f t="shared" si="546"/>
        <v>0</v>
      </c>
      <c r="H186" s="71"/>
      <c r="K186" s="70"/>
      <c r="L186" s="57" t="s">
        <v>170</v>
      </c>
      <c r="M186" s="400">
        <f>IFERROR(VLOOKUP($B186,'BDGT Polizze MTD'!$A$3:$AG$175,Interprete_Date!$B$8,0),0)</f>
        <v>329.19620708965567</v>
      </c>
      <c r="N186" s="400"/>
      <c r="O186" s="400">
        <f>IFERROR(VLOOKUP($B186,'Trans Nomenclatura'!$A$4:$W$180,11,0),0)</f>
        <v>138.49309690721651</v>
      </c>
      <c r="P186" s="400">
        <f t="shared" ref="P186" si="679">IFERROR(O186-M186,-M186)</f>
        <v>-190.70311018243916</v>
      </c>
      <c r="Q186" s="65">
        <f t="shared" ref="Q186" si="680">IFERROR(O186/M186,0)</f>
        <v>0.42070076727675754</v>
      </c>
      <c r="R186" s="71"/>
      <c r="T186" s="70"/>
      <c r="U186" s="57" t="s">
        <v>170</v>
      </c>
      <c r="V186" s="59">
        <f>IFERROR(VLOOKUP($B186,'BDGT Office'!$C$3:$F$180,3,0),0)</f>
        <v>9.6</v>
      </c>
      <c r="W186" s="112">
        <f t="shared" si="548"/>
        <v>0.30967741935483872</v>
      </c>
      <c r="X186" s="56">
        <f>IFERROR(VLOOKUP($B186,'Trans Nomenclatura'!$A$4:$W$180,18,0),0)</f>
        <v>0</v>
      </c>
      <c r="Y186" s="59">
        <f t="shared" ref="Y186" si="681">X186-W186</f>
        <v>-0.30967741935483872</v>
      </c>
      <c r="Z186" s="65">
        <f t="shared" ref="Z186" si="682">IFERROR(X186/W186,0)</f>
        <v>0</v>
      </c>
      <c r="AA186" s="71"/>
      <c r="AC186" s="70"/>
      <c r="AD186" s="57" t="s">
        <v>170</v>
      </c>
      <c r="AE186" s="59">
        <f>($AM186*Kerb_BRIEFING!$Z$5)/17.23</f>
        <v>3.3258961486494725</v>
      </c>
      <c r="AF186" s="56">
        <f>IFERROR(VLOOKUP($AD186,'Trans Nomenclatura'!$A$1:$Y$200,17,0),0)</f>
        <v>8</v>
      </c>
      <c r="AG186" s="190">
        <f t="shared" ref="AG186" si="683">AF186-AE186</f>
        <v>4.6741038513505275</v>
      </c>
      <c r="AH186" s="65">
        <f t="shared" ref="AH186" si="684">IFERROR(AF186/AE186,0)</f>
        <v>2.4053667470189994</v>
      </c>
      <c r="AI186" s="59">
        <f>IFERROR(_xlfn.NUMBERVALUE(VLOOKUP($AD186,'Trans Nomenclatura'!$A$1:$Y$200,14,0)),0)</f>
        <v>0</v>
      </c>
      <c r="AJ186" s="59">
        <f>IFERROR(_xlfn.NUMBERVALUE(VLOOKUP($AD186,'Trans Nomenclatura'!$A$1:$Y$200,16,0)),0)</f>
        <v>0</v>
      </c>
      <c r="AK186" s="59">
        <f>IFERROR(_xlfn.NUMBERVALUE(VLOOKUP($AD186,'Trans Nomenclatura'!$A$1:$Y$200,15,0)),0)</f>
        <v>0</v>
      </c>
      <c r="AL186" s="59">
        <f>IFERROR(_xlfn.NUMBERVALUE(VLOOKUP($AD186,'Trans Nomenclatura'!$A$1:$Y$200,20,0)),0)</f>
        <v>0</v>
      </c>
      <c r="AM186" s="400">
        <f>IFERROR(VLOOKUP($B186,'BDGT MW Services MTD'!$A$3:$AF$174,Interprete_Date!$B$8,0),0)</f>
        <v>88.161831755739087</v>
      </c>
      <c r="AN186" s="400">
        <f>IFERROR(VLOOKUP($B186,'Trans Nomenclatura'!$A$4:$W$180,13,0),0)</f>
        <v>131.69999999999999</v>
      </c>
      <c r="AO186" s="400">
        <f t="shared" ref="AO186" si="685">AN186-AM186</f>
        <v>43.538168244260902</v>
      </c>
      <c r="AP186" s="65">
        <f t="shared" ref="AP186" si="686">IFERROR(AN186/AM186,0)</f>
        <v>1.4938437346094127</v>
      </c>
      <c r="AQ186" s="71"/>
      <c r="AS186" s="70"/>
      <c r="AT186" s="57" t="s">
        <v>170</v>
      </c>
      <c r="AU186" s="399">
        <f>IFERROR(VLOOKUP($B186,'FCST Sales'!$A$3:$AF$180,Interprete_Date!$B$8,0),0)</f>
        <v>9238.8925040760405</v>
      </c>
      <c r="AV186" s="400">
        <f>IFERROR(VLOOKUP($B186,'Trans Nomenclatura'!$A$4:$Y$200,3,0),0)</f>
        <v>5503.7500000000036</v>
      </c>
      <c r="AW186" s="400">
        <f t="shared" ref="AW186" si="687">AV186-AU186</f>
        <v>-3735.1425040760369</v>
      </c>
      <c r="AX186" s="131" t="e">
        <f t="shared" ref="AX186" si="688">(AU186-AT186)/ABS(AT186)</f>
        <v>#VALUE!</v>
      </c>
      <c r="AY186" s="65">
        <f t="shared" ref="AY186" si="689">IFERROR((BA186/AU186),0)</f>
        <v>0.59571534115932656</v>
      </c>
      <c r="AZ186" s="400">
        <f>IFERROR(VLOOKUP($B186,'Trans Nomenclatura'!$A$4:$Y$200,4,0),0)</f>
        <v>8866.5300000000043</v>
      </c>
      <c r="BA186" s="400">
        <f>IFERROR(VLOOKUP($B186,'Trans Nomenclatura'!$A$4:$Y$200,3,0),0)</f>
        <v>5503.7500000000036</v>
      </c>
      <c r="BB186" s="400">
        <f t="shared" ref="BB186" si="690">BA186-AZ186</f>
        <v>-3362.7800000000007</v>
      </c>
      <c r="BC186" s="131">
        <f t="shared" ref="BC186" si="691">(BA186-AZ186)/ABS(AZ186)</f>
        <v>-0.37926674809649313</v>
      </c>
      <c r="BD186" s="114">
        <f t="shared" ref="BD186" si="692">IFERROR(BC186,0)</f>
        <v>-0.37926674809649313</v>
      </c>
      <c r="BE186" s="71"/>
      <c r="BG186" s="70"/>
      <c r="BH186" s="57" t="s">
        <v>170</v>
      </c>
      <c r="BI186" s="261">
        <f>IFERROR(VLOOKUP($B186,'Trans Nomenclatura'!$A$4:$Y$200,7,0),0)</f>
        <v>382</v>
      </c>
      <c r="BJ186" s="261">
        <f>IFERROR(VLOOKUP($B186,'Trans Nomenclatura'!$A$4:$Y$200,6,0),0)</f>
        <v>339</v>
      </c>
      <c r="BK186" s="116">
        <f t="shared" ref="BK186" si="693">BJ186-BI186</f>
        <v>-43</v>
      </c>
      <c r="BL186" s="131">
        <f t="shared" ref="BL186" si="694">(BJ186-BI186)/ABS(BI186)</f>
        <v>-0.112565445026178</v>
      </c>
      <c r="BM186" s="114">
        <f t="shared" ref="BM186" si="695">IFERROR(BL186,0)</f>
        <v>-0.112565445026178</v>
      </c>
      <c r="BN186" s="71"/>
      <c r="BP186" s="70"/>
      <c r="BQ186" s="57" t="s">
        <v>170</v>
      </c>
      <c r="BR186" s="58">
        <f>IFERROR(VLOOKUP($B186,'Trans Nomenclatura'!$A$4:$Y$200,25,0),0)</f>
        <v>253.62</v>
      </c>
      <c r="BS186" s="131" t="e">
        <f>(#REF!-BR186)/ABS(BR186)</f>
        <v>#REF!</v>
      </c>
      <c r="BT186" s="114">
        <f t="shared" si="542"/>
        <v>4.6081308198955229E-2</v>
      </c>
      <c r="BU186" s="71"/>
      <c r="BW186" s="155">
        <f t="shared" si="564"/>
        <v>270.06153896907222</v>
      </c>
      <c r="BX186" s="156">
        <f t="shared" si="565"/>
        <v>4.9068642102034439E-2</v>
      </c>
      <c r="BZ186" s="70"/>
      <c r="CA186" s="57" t="s">
        <v>170</v>
      </c>
      <c r="CB186" s="190">
        <f t="shared" ref="CB186" si="696">CE186</f>
        <v>3.6394061636765493</v>
      </c>
      <c r="CC186" s="400">
        <f>IFERROR(VLOOKUP(CA186,'FCST Sales'!$A$3:$AG$180,Interprete_Date!$B$8,0),0)</f>
        <v>9238.8925040760405</v>
      </c>
      <c r="CD186" s="400">
        <f t="shared" ref="CD186" si="697">IFERROR(CC186*$CD$3,0)</f>
        <v>64.672247528532282</v>
      </c>
      <c r="CE186" s="190">
        <f t="shared" ref="CE186" si="698">IFERROR(CD186/$CE$3,0)</f>
        <v>3.6394061636765493</v>
      </c>
      <c r="CF186" s="190">
        <f>IFERROR(VLOOKUP($B186,U300_ACT!$B$2:$C$180,2,0),0)</f>
        <v>1</v>
      </c>
      <c r="CG186" s="190">
        <f t="shared" ref="CG186" si="699">IFERROR(CF186-CB186,0)</f>
        <v>-2.6394061636765493</v>
      </c>
      <c r="CH186" s="65">
        <f t="shared" ref="CH186" si="700">IFERROR(CF186/CB186,0)</f>
        <v>0.27477010122711726</v>
      </c>
      <c r="CI186" s="71"/>
      <c r="CK186" s="70"/>
      <c r="CL186" s="57" t="s">
        <v>170</v>
      </c>
      <c r="CM186" s="400">
        <f>IFERROR(VLOOKUP($CL186,TRASFDATI_ACT!$B$2:$E$200,2,0),0)</f>
        <v>44.8</v>
      </c>
      <c r="CN186" s="400">
        <f>IFERROR(VLOOKUP($B186,Smartphone_Sales!$B$2:$D$200,2,0),0)</f>
        <v>3869.89</v>
      </c>
      <c r="CO186" s="190">
        <f>IFERROR(VLOOKUP($B186,Smartphone_Sales!$B$2:$D$200,3,0),0)</f>
        <v>15</v>
      </c>
      <c r="CP186" s="278">
        <f t="shared" ref="CP186" si="701">IFERROR(CM186/CN186,0)</f>
        <v>1.1576556439588721E-2</v>
      </c>
      <c r="CQ186" s="65">
        <f t="shared" ref="CQ186" si="702">CP186</f>
        <v>1.1576556439588721E-2</v>
      </c>
      <c r="CR186" s="71"/>
      <c r="CT186" s="70"/>
      <c r="CU186" s="57" t="s">
        <v>170</v>
      </c>
      <c r="CV186" s="400">
        <f>IFERROR(VLOOKUP($CU186,iphone_ACT!$B$2:$F$180,2,0),0)</f>
        <v>1842.2</v>
      </c>
      <c r="CW186" s="400">
        <f>IFERROR(VLOOKUP($CU186,iphone_ACT!$B$2:$F$180,3,0),0)</f>
        <v>2300.8200000000002</v>
      </c>
      <c r="CX186" s="342">
        <f t="shared" ref="CX186" si="703">IFERROR((CV186-CW186)/ABS(CW186),0)</f>
        <v>-0.19932893490146994</v>
      </c>
      <c r="CY186" s="114">
        <f t="shared" ref="CY186" si="704">IFERROR(CX186,0)</f>
        <v>-0.19932893490146994</v>
      </c>
      <c r="CZ186" s="190">
        <f>IFERROR(VLOOKUP($CU186,iphone_ACT!$B$2:$F$180,4,0),0)</f>
        <v>3</v>
      </c>
      <c r="DA186" s="190">
        <f>IFERROR(VLOOKUP($CU186,iphone_ACT!$B$2:$F$180,5,0),0)</f>
        <v>3</v>
      </c>
      <c r="DB186" s="342">
        <f t="shared" ref="DB186" si="705">IFERROR((CZ186-DA186)/ABS(DA186),0)</f>
        <v>0</v>
      </c>
      <c r="DC186" s="114">
        <f t="shared" ref="DC186" si="706">IFERROR(DB186,0)</f>
        <v>0</v>
      </c>
      <c r="DD186" s="71"/>
    </row>
    <row r="187" spans="1:108" ht="13.15" customHeight="1" outlineLevel="1">
      <c r="A187" s="70"/>
      <c r="B187" s="351" t="s">
        <v>173</v>
      </c>
      <c r="C187" s="59">
        <f>IFERROR(VLOOKUP($B187,'BDGT McAfee'!$AZ$6:$BD$190,4,0),0)</f>
        <v>38.625</v>
      </c>
      <c r="D187" s="59">
        <f t="shared" si="544"/>
        <v>1.2459677419354838</v>
      </c>
      <c r="E187" s="56">
        <f>IFERROR(VLOOKUP($B187,'Trans Nomenclatura'!$A$4:$W$180,19,0),0)</f>
        <v>0</v>
      </c>
      <c r="F187" s="59">
        <f t="shared" si="545"/>
        <v>-1.2459677419354838</v>
      </c>
      <c r="G187" s="65">
        <f t="shared" si="546"/>
        <v>0</v>
      </c>
      <c r="H187" s="71"/>
      <c r="K187" s="70"/>
      <c r="L187" s="351" t="s">
        <v>173</v>
      </c>
      <c r="M187" s="400">
        <f>IFERROR(VLOOKUP($B187,'BDGT Polizze MTD'!$A$3:$AG$175,Interprete_Date!$B$8,0),0)</f>
        <v>344.08115995779764</v>
      </c>
      <c r="N187" s="400"/>
      <c r="O187" s="400">
        <f>IFERROR(VLOOKUP($B187,'Trans Nomenclatura'!$A$4:$W$180,11,0),0)</f>
        <v>54.90058556701031</v>
      </c>
      <c r="P187" s="400">
        <f t="shared" si="569"/>
        <v>-289.18057439078734</v>
      </c>
      <c r="Q187" s="65">
        <f t="shared" si="645"/>
        <v>0.159557081165804</v>
      </c>
      <c r="R187" s="71"/>
      <c r="T187" s="70"/>
      <c r="U187" s="351" t="s">
        <v>173</v>
      </c>
      <c r="V187" s="59">
        <f>IFERROR(VLOOKUP($B187,'BDGT Office'!$C$3:$F$180,3,0),0)</f>
        <v>8.4</v>
      </c>
      <c r="W187" s="112">
        <f t="shared" si="548"/>
        <v>0.2709677419354839</v>
      </c>
      <c r="X187" s="56">
        <f>IFERROR(VLOOKUP($B187,'Trans Nomenclatura'!$A$4:$W$180,18,0),0)</f>
        <v>0</v>
      </c>
      <c r="Y187" s="59">
        <f t="shared" si="603"/>
        <v>-0.2709677419354839</v>
      </c>
      <c r="Z187" s="65">
        <f t="shared" si="604"/>
        <v>0</v>
      </c>
      <c r="AA187" s="71"/>
      <c r="AC187" s="70"/>
      <c r="AD187" s="351" t="s">
        <v>173</v>
      </c>
      <c r="AE187" s="59">
        <f>($AM187*Kerb_BRIEFING!$Z$5)/17.23</f>
        <v>3.2748719743901087</v>
      </c>
      <c r="AF187" s="56">
        <f>IFERROR(VLOOKUP($AD187,'Trans Nomenclatura'!$A$1:$Y$200,17,0),0)</f>
        <v>1</v>
      </c>
      <c r="AG187" s="190">
        <f t="shared" si="570"/>
        <v>-2.2748719743901087</v>
      </c>
      <c r="AH187" s="65">
        <f t="shared" si="571"/>
        <v>0.30535544834122369</v>
      </c>
      <c r="AI187" s="59">
        <f>IFERROR(_xlfn.NUMBERVALUE(VLOOKUP($AD187,'Trans Nomenclatura'!$A$1:$Y$200,14,0)),0)</f>
        <v>0</v>
      </c>
      <c r="AJ187" s="59">
        <f>IFERROR(_xlfn.NUMBERVALUE(VLOOKUP($AD187,'Trans Nomenclatura'!$A$1:$Y$200,16,0)),0)</f>
        <v>0</v>
      </c>
      <c r="AK187" s="59">
        <f>IFERROR(_xlfn.NUMBERVALUE(VLOOKUP($AD187,'Trans Nomenclatura'!$A$1:$Y$200,15,0)),0)</f>
        <v>0</v>
      </c>
      <c r="AL187" s="59">
        <f>IFERROR(_xlfn.NUMBERVALUE(VLOOKUP($AD187,'Trans Nomenclatura'!$A$1:$Y$200,20,0)),0)</f>
        <v>0</v>
      </c>
      <c r="AM187" s="400">
        <f>IFERROR(VLOOKUP($B187,'BDGT MW Services MTD'!$A$3:$AF$174,Interprete_Date!$B$8,0),0)</f>
        <v>86.809298644217805</v>
      </c>
      <c r="AN187" s="400">
        <f>IFERROR(VLOOKUP($B187,'Trans Nomenclatura'!$A$4:$W$180,13,0),0)</f>
        <v>16.440000000000001</v>
      </c>
      <c r="AO187" s="400">
        <f t="shared" si="605"/>
        <v>-70.369298644217807</v>
      </c>
      <c r="AP187" s="65">
        <f t="shared" si="606"/>
        <v>0.18938063383484136</v>
      </c>
      <c r="AQ187" s="71"/>
      <c r="AS187" s="70"/>
      <c r="AT187" s="351" t="s">
        <v>173</v>
      </c>
      <c r="AU187" s="399">
        <f>IFERROR(VLOOKUP($B187,'FCST Sales'!$A$3:$AF$180,Interprete_Date!$B$8,0),0)</f>
        <v>8940.1931006762698</v>
      </c>
      <c r="AV187" s="400">
        <f>IFERROR(VLOOKUP($B187,'Trans Nomenclatura'!$A$4:$Y$200,3,0),0)</f>
        <v>2344.860000000001</v>
      </c>
      <c r="AW187" s="400">
        <f t="shared" si="607"/>
        <v>-6595.3331006762692</v>
      </c>
      <c r="AX187" s="131" t="e">
        <f t="shared" si="608"/>
        <v>#VALUE!</v>
      </c>
      <c r="AY187" s="65">
        <f t="shared" si="609"/>
        <v>0.26228292539035059</v>
      </c>
      <c r="AZ187" s="400">
        <f>IFERROR(VLOOKUP($B187,'Trans Nomenclatura'!$A$4:$Y$200,4,0),0)</f>
        <v>0</v>
      </c>
      <c r="BA187" s="400">
        <f>IFERROR(VLOOKUP($B187,'Trans Nomenclatura'!$A$4:$Y$200,3,0),0)</f>
        <v>2344.860000000001</v>
      </c>
      <c r="BB187" s="400">
        <f t="shared" si="610"/>
        <v>2344.860000000001</v>
      </c>
      <c r="BC187" s="131" t="e">
        <f t="shared" si="611"/>
        <v>#DIV/0!</v>
      </c>
      <c r="BD187" s="114">
        <f t="shared" si="560"/>
        <v>0</v>
      </c>
      <c r="BE187" s="71"/>
      <c r="BG187" s="70"/>
      <c r="BH187" s="351" t="s">
        <v>173</v>
      </c>
      <c r="BI187" s="261">
        <f>IFERROR(VLOOKUP($B187,'Trans Nomenclatura'!$A$4:$Y$200,7,0),0)</f>
        <v>0</v>
      </c>
      <c r="BJ187" s="261">
        <f>IFERROR(VLOOKUP($B187,'Trans Nomenclatura'!$A$4:$Y$200,6,0),0)</f>
        <v>152</v>
      </c>
      <c r="BK187" s="116">
        <f t="shared" si="612"/>
        <v>152</v>
      </c>
      <c r="BL187" s="131" t="e">
        <f t="shared" si="613"/>
        <v>#DIV/0!</v>
      </c>
      <c r="BM187" s="114">
        <f t="shared" si="563"/>
        <v>0</v>
      </c>
      <c r="BN187" s="71"/>
      <c r="BP187" s="70"/>
      <c r="BQ187" s="351" t="s">
        <v>173</v>
      </c>
      <c r="BR187" s="58">
        <f>IFERROR(VLOOKUP($B187,'Trans Nomenclatura'!$A$4:$Y$200,25,0),0)</f>
        <v>125.37</v>
      </c>
      <c r="BS187" s="131" t="e">
        <f>(#REF!-BR187)/ABS(BR187)</f>
        <v>#REF!</v>
      </c>
      <c r="BT187" s="114">
        <f t="shared" si="542"/>
        <v>5.3465878559914005E-2</v>
      </c>
      <c r="BU187" s="71"/>
      <c r="BW187" s="155">
        <f t="shared" si="564"/>
        <v>107.05614185567011</v>
      </c>
      <c r="BX187" s="156">
        <f t="shared" si="565"/>
        <v>4.5655664668965333E-2</v>
      </c>
      <c r="BZ187" s="70"/>
      <c r="CA187" s="351" t="s">
        <v>173</v>
      </c>
      <c r="CB187" s="190">
        <f t="shared" si="614"/>
        <v>3.5217417954267805</v>
      </c>
      <c r="CC187" s="400">
        <f>IFERROR(VLOOKUP(CA187,'FCST Sales'!$A$3:$AG$180,Interprete_Date!$B$8,0),0)</f>
        <v>8940.1931006762698</v>
      </c>
      <c r="CD187" s="400">
        <f t="shared" si="615"/>
        <v>62.581351704733891</v>
      </c>
      <c r="CE187" s="190">
        <f t="shared" si="616"/>
        <v>3.5217417954267805</v>
      </c>
      <c r="CF187" s="190">
        <f>IFERROR(VLOOKUP($B187,U300_ACT!$B$2:$C$180,2,0),0)</f>
        <v>1</v>
      </c>
      <c r="CG187" s="190">
        <f t="shared" si="617"/>
        <v>-2.5217417954267805</v>
      </c>
      <c r="CH187" s="65">
        <f t="shared" si="618"/>
        <v>0.28395040241126351</v>
      </c>
      <c r="CI187" s="71"/>
      <c r="CK187" s="70"/>
      <c r="CL187" s="351" t="s">
        <v>173</v>
      </c>
      <c r="CM187" s="400">
        <f>IFERROR(VLOOKUP($CL187,TRASFDATI_ACT!$B$2:$E$200,2,0),0)</f>
        <v>0</v>
      </c>
      <c r="CN187" s="400">
        <f>IFERROR(VLOOKUP($B187,Smartphone_Sales!$B$2:$D$200,2,0),0)</f>
        <v>611.48</v>
      </c>
      <c r="CO187" s="190">
        <f>IFERROR(VLOOKUP($B187,Smartphone_Sales!$B$2:$D$200,3,0),0)</f>
        <v>4</v>
      </c>
      <c r="CP187" s="278">
        <f t="shared" si="646"/>
        <v>0</v>
      </c>
      <c r="CQ187" s="65">
        <f t="shared" si="568"/>
        <v>0</v>
      </c>
      <c r="CR187" s="71"/>
      <c r="CT187" s="70"/>
      <c r="CU187" s="351" t="s">
        <v>173</v>
      </c>
      <c r="CV187" s="400">
        <f>IFERROR(VLOOKUP($CU187,iphone_ACT!$B$2:$F$180,2,0),0)</f>
        <v>0</v>
      </c>
      <c r="CW187" s="400">
        <f>IFERROR(VLOOKUP($CU187,iphone_ACT!$B$2:$F$180,3,0),0)</f>
        <v>0</v>
      </c>
      <c r="CX187" s="342">
        <f t="shared" si="647"/>
        <v>0</v>
      </c>
      <c r="CY187" s="114">
        <f t="shared" si="648"/>
        <v>0</v>
      </c>
      <c r="CZ187" s="190">
        <f>IFERROR(VLOOKUP($CU187,iphone_ACT!$B$2:$F$180,4,0),0)</f>
        <v>0</v>
      </c>
      <c r="DA187" s="190">
        <f>IFERROR(VLOOKUP($CU187,iphone_ACT!$B$2:$F$180,5,0),0)</f>
        <v>0</v>
      </c>
      <c r="DB187" s="342">
        <f t="shared" si="649"/>
        <v>0</v>
      </c>
      <c r="DC187" s="114">
        <f t="shared" si="650"/>
        <v>0</v>
      </c>
      <c r="DD187" s="71"/>
    </row>
    <row r="188" spans="1:108" ht="13.15" customHeight="1" outlineLevel="1">
      <c r="A188" s="70"/>
      <c r="B188" s="57" t="s">
        <v>175</v>
      </c>
      <c r="C188" s="59">
        <f>IFERROR(VLOOKUP($B188,'BDGT McAfee'!$AZ$6:$BD$190,4,0),0)</f>
        <v>26.150670000000005</v>
      </c>
      <c r="D188" s="59">
        <f t="shared" si="544"/>
        <v>0.84357000000000015</v>
      </c>
      <c r="E188" s="56">
        <f>IFERROR(VLOOKUP($B188,'Trans Nomenclatura'!$A$4:$W$180,19,0),0)</f>
        <v>0</v>
      </c>
      <c r="F188" s="59">
        <f t="shared" si="545"/>
        <v>-0.84357000000000015</v>
      </c>
      <c r="G188" s="65">
        <f t="shared" si="546"/>
        <v>0</v>
      </c>
      <c r="H188" s="71"/>
      <c r="K188" s="70"/>
      <c r="L188" s="57" t="s">
        <v>175</v>
      </c>
      <c r="M188" s="400">
        <f>IFERROR(VLOOKUP($B188,'BDGT Polizze MTD'!$A$3:$AG$175,Interprete_Date!$B$8,0),0)</f>
        <v>194.97876258968219</v>
      </c>
      <c r="N188" s="400"/>
      <c r="O188" s="400">
        <f>IFERROR(VLOOKUP($B188,'Trans Nomenclatura'!$A$4:$W$180,11,0),0)</f>
        <v>44.348305154639178</v>
      </c>
      <c r="P188" s="400">
        <f t="shared" si="569"/>
        <v>-150.63045743504301</v>
      </c>
      <c r="Q188" s="65">
        <f t="shared" si="645"/>
        <v>0.22745197766982847</v>
      </c>
      <c r="R188" s="71"/>
      <c r="T188" s="70"/>
      <c r="U188" s="57" t="s">
        <v>175</v>
      </c>
      <c r="V188" s="59">
        <f>IFERROR(VLOOKUP($B188,'BDGT Office'!$C$3:$F$180,3,0),0)</f>
        <v>8.4</v>
      </c>
      <c r="W188" s="112">
        <f t="shared" si="548"/>
        <v>0.2709677419354839</v>
      </c>
      <c r="X188" s="56">
        <f>IFERROR(VLOOKUP($B188,'Trans Nomenclatura'!$A$4:$W$180,18,0),0)</f>
        <v>0</v>
      </c>
      <c r="Y188" s="59">
        <f t="shared" si="603"/>
        <v>-0.2709677419354839</v>
      </c>
      <c r="Z188" s="65">
        <f t="shared" si="604"/>
        <v>0</v>
      </c>
      <c r="AA188" s="71"/>
      <c r="AC188" s="70"/>
      <c r="AD188" s="57" t="s">
        <v>175</v>
      </c>
      <c r="AE188" s="59">
        <f>($AM188*Kerb_BRIEFING!$Z$5)/17.23</f>
        <v>2.0054144945636119</v>
      </c>
      <c r="AF188" s="56">
        <f>IFERROR(VLOOKUP($AD188,'Trans Nomenclatura'!$A$1:$Y$200,17,0),0)</f>
        <v>2</v>
      </c>
      <c r="AG188" s="190">
        <f t="shared" si="570"/>
        <v>-5.4144945636118713E-3</v>
      </c>
      <c r="AH188" s="65">
        <f t="shared" si="571"/>
        <v>0.99730006211768696</v>
      </c>
      <c r="AI188" s="59">
        <f>IFERROR(_xlfn.NUMBERVALUE(VLOOKUP($AD188,'Trans Nomenclatura'!$A$1:$Y$200,14,0)),0)</f>
        <v>0</v>
      </c>
      <c r="AJ188" s="59">
        <f>IFERROR(_xlfn.NUMBERVALUE(VLOOKUP($AD188,'Trans Nomenclatura'!$A$1:$Y$200,16,0)),0)</f>
        <v>0</v>
      </c>
      <c r="AK188" s="59">
        <f>IFERROR(_xlfn.NUMBERVALUE(VLOOKUP($AD188,'Trans Nomenclatura'!$A$1:$Y$200,15,0)),0)</f>
        <v>0</v>
      </c>
      <c r="AL188" s="59">
        <f>IFERROR(_xlfn.NUMBERVALUE(VLOOKUP($AD188,'Trans Nomenclatura'!$A$1:$Y$200,20,0)),0)</f>
        <v>0</v>
      </c>
      <c r="AM188" s="400">
        <f>IFERROR(VLOOKUP($B188,'BDGT MW Services MTD'!$A$3:$AF$174,Interprete_Date!$B$8,0),0)</f>
        <v>53.158910371278502</v>
      </c>
      <c r="AN188" s="400">
        <f>IFERROR(VLOOKUP($B188,'Trans Nomenclatura'!$A$4:$W$180,13,0),0)</f>
        <v>25.66</v>
      </c>
      <c r="AO188" s="400">
        <f t="shared" si="605"/>
        <v>-27.498910371278502</v>
      </c>
      <c r="AP188" s="65">
        <f t="shared" si="606"/>
        <v>0.48270364875394384</v>
      </c>
      <c r="AQ188" s="71"/>
      <c r="AS188" s="70"/>
      <c r="AT188" s="57" t="s">
        <v>175</v>
      </c>
      <c r="AU188" s="399">
        <f>IFERROR(VLOOKUP($B188,'FCST Sales'!$A$3:$AF$180,Interprete_Date!$B$8,0),0)</f>
        <v>5331.4494302946778</v>
      </c>
      <c r="AV188" s="400">
        <f>IFERROR(VLOOKUP($B188,'Trans Nomenclatura'!$A$4:$Y$200,3,0),0)</f>
        <v>2118.099999999999</v>
      </c>
      <c r="AW188" s="400">
        <f t="shared" si="607"/>
        <v>-3213.3494302946788</v>
      </c>
      <c r="AX188" s="131" t="e">
        <f t="shared" si="608"/>
        <v>#VALUE!</v>
      </c>
      <c r="AY188" s="65">
        <f t="shared" si="609"/>
        <v>0.39728408337972893</v>
      </c>
      <c r="AZ188" s="400">
        <f>IFERROR(VLOOKUP($B188,'Trans Nomenclatura'!$A$4:$Y$200,4,0),0)</f>
        <v>4072.2599999999989</v>
      </c>
      <c r="BA188" s="400">
        <f>IFERROR(VLOOKUP($B188,'Trans Nomenclatura'!$A$4:$Y$200,3,0),0)</f>
        <v>2118.099999999999</v>
      </c>
      <c r="BB188" s="400">
        <f t="shared" si="610"/>
        <v>-1954.1599999999999</v>
      </c>
      <c r="BC188" s="131">
        <f t="shared" si="611"/>
        <v>-0.47987112807139043</v>
      </c>
      <c r="BD188" s="114">
        <f t="shared" si="560"/>
        <v>-0.47987112807139043</v>
      </c>
      <c r="BE188" s="71"/>
      <c r="BG188" s="70"/>
      <c r="BH188" s="57" t="s">
        <v>175</v>
      </c>
      <c r="BI188" s="261">
        <f>IFERROR(VLOOKUP($B188,'Trans Nomenclatura'!$A$4:$Y$200,7,0),0)</f>
        <v>194</v>
      </c>
      <c r="BJ188" s="261">
        <f>IFERROR(VLOOKUP($B188,'Trans Nomenclatura'!$A$4:$Y$200,6,0),0)</f>
        <v>157</v>
      </c>
      <c r="BK188" s="116">
        <f t="shared" si="612"/>
        <v>-37</v>
      </c>
      <c r="BL188" s="131">
        <f t="shared" si="613"/>
        <v>-0.19072164948453607</v>
      </c>
      <c r="BM188" s="114">
        <f t="shared" si="563"/>
        <v>-0.19072164948453607</v>
      </c>
      <c r="BN188" s="71"/>
      <c r="BP188" s="70"/>
      <c r="BQ188" s="57" t="s">
        <v>175</v>
      </c>
      <c r="BR188" s="58">
        <f>IFERROR(VLOOKUP($B188,'Trans Nomenclatura'!$A$4:$Y$200,25,0),0)</f>
        <v>103.56</v>
      </c>
      <c r="BS188" s="131" t="e">
        <f>(#REF!-BR188)/ABS(BR188)</f>
        <v>#REF!</v>
      </c>
      <c r="BT188" s="114">
        <f t="shared" si="542"/>
        <v>4.8892875690477337E-2</v>
      </c>
      <c r="BU188" s="71"/>
      <c r="BW188" s="155">
        <f t="shared" si="564"/>
        <v>86.479195051546398</v>
      </c>
      <c r="BX188" s="156">
        <f t="shared" si="565"/>
        <v>4.0828664865467372E-2</v>
      </c>
      <c r="BZ188" s="70"/>
      <c r="CA188" s="57" t="s">
        <v>175</v>
      </c>
      <c r="CB188" s="190">
        <f t="shared" si="614"/>
        <v>2.1001770406338065</v>
      </c>
      <c r="CC188" s="400">
        <f>IFERROR(VLOOKUP(CA188,'FCST Sales'!$A$3:$AG$180,Interprete_Date!$B$8,0),0)</f>
        <v>5331.4494302946778</v>
      </c>
      <c r="CD188" s="400">
        <f t="shared" si="615"/>
        <v>37.320146012062743</v>
      </c>
      <c r="CE188" s="190">
        <f t="shared" si="616"/>
        <v>2.1001770406338065</v>
      </c>
      <c r="CF188" s="190">
        <f>IFERROR(VLOOKUP($B188,U300_ACT!$B$2:$C$180,2,0),0)</f>
        <v>1</v>
      </c>
      <c r="CG188" s="190">
        <f t="shared" si="617"/>
        <v>-1.1001770406338065</v>
      </c>
      <c r="CH188" s="65">
        <f t="shared" si="618"/>
        <v>0.47615033430620346</v>
      </c>
      <c r="CI188" s="71"/>
      <c r="CK188" s="70"/>
      <c r="CL188" s="57" t="s">
        <v>175</v>
      </c>
      <c r="CM188" s="400">
        <f>IFERROR(VLOOKUP($CL188,TRASFDATI_ACT!$B$2:$E$200,2,0),0)</f>
        <v>0</v>
      </c>
      <c r="CN188" s="400">
        <f>IFERROR(VLOOKUP($B188,Smartphone_Sales!$B$2:$D$200,2,0),0)</f>
        <v>1358.19</v>
      </c>
      <c r="CO188" s="190">
        <f>IFERROR(VLOOKUP($B188,Smartphone_Sales!$B$2:$D$200,3,0),0)</f>
        <v>3</v>
      </c>
      <c r="CP188" s="278">
        <f t="shared" si="646"/>
        <v>0</v>
      </c>
      <c r="CQ188" s="65">
        <f t="shared" si="568"/>
        <v>0</v>
      </c>
      <c r="CR188" s="71"/>
      <c r="CT188" s="70"/>
      <c r="CU188" s="57" t="s">
        <v>175</v>
      </c>
      <c r="CV188" s="400">
        <f>IFERROR(VLOOKUP($CU188,iphone_ACT!$B$2:$F$180,2,0),0)</f>
        <v>1064.75</v>
      </c>
      <c r="CW188" s="400">
        <f>IFERROR(VLOOKUP($CU188,iphone_ACT!$B$2:$F$180,3,0),0)</f>
        <v>622.13</v>
      </c>
      <c r="CX188" s="342">
        <f t="shared" si="647"/>
        <v>0.71145901981900894</v>
      </c>
      <c r="CY188" s="114">
        <f t="shared" si="648"/>
        <v>0.71145901981900894</v>
      </c>
      <c r="CZ188" s="190">
        <f>IFERROR(VLOOKUP($CU188,iphone_ACT!$B$2:$F$180,4,0),0)</f>
        <v>1</v>
      </c>
      <c r="DA188" s="190">
        <f>IFERROR(VLOOKUP($CU188,iphone_ACT!$B$2:$F$180,5,0),0)</f>
        <v>1</v>
      </c>
      <c r="DB188" s="342">
        <f t="shared" si="649"/>
        <v>0</v>
      </c>
      <c r="DC188" s="114">
        <f t="shared" si="650"/>
        <v>0</v>
      </c>
      <c r="DD188" s="71"/>
    </row>
    <row r="189" spans="1:108" ht="13.15" customHeight="1" outlineLevel="1">
      <c r="A189" s="70"/>
      <c r="B189" s="55"/>
      <c r="C189" s="59"/>
      <c r="D189" s="56"/>
      <c r="E189" s="56"/>
      <c r="F189" s="56"/>
      <c r="G189" s="55"/>
      <c r="H189" s="71"/>
      <c r="K189" s="70"/>
      <c r="L189" s="55"/>
      <c r="M189" s="398"/>
      <c r="N189" s="398"/>
      <c r="O189" s="398"/>
      <c r="P189" s="398"/>
      <c r="Q189" s="55"/>
      <c r="R189" s="71"/>
      <c r="T189" s="70"/>
      <c r="U189" s="55"/>
      <c r="V189" s="56"/>
      <c r="W189" s="56"/>
      <c r="X189" s="56"/>
      <c r="Y189" s="56"/>
      <c r="Z189" s="55"/>
      <c r="AA189" s="71"/>
      <c r="AC189" s="70"/>
      <c r="AD189" s="55"/>
      <c r="AE189" s="55"/>
      <c r="AF189" s="354"/>
      <c r="AG189" s="55"/>
      <c r="AH189" s="55"/>
      <c r="AI189" s="55"/>
      <c r="AJ189" s="354"/>
      <c r="AK189" s="354"/>
      <c r="AL189" s="354"/>
      <c r="AM189" s="398"/>
      <c r="AN189" s="398"/>
      <c r="AO189" s="398"/>
      <c r="AP189" s="55"/>
      <c r="AQ189" s="71"/>
      <c r="AS189" s="70"/>
      <c r="AT189" s="55"/>
      <c r="AU189" s="397"/>
      <c r="AV189" s="398"/>
      <c r="AW189" s="398"/>
      <c r="AX189" s="129"/>
      <c r="AY189" s="124"/>
      <c r="AZ189" s="398"/>
      <c r="BA189" s="398"/>
      <c r="BB189" s="398"/>
      <c r="BC189" s="129"/>
      <c r="BD189" s="124"/>
      <c r="BE189" s="71"/>
      <c r="BG189" s="70"/>
      <c r="BH189" s="55"/>
      <c r="BI189" s="56"/>
      <c r="BJ189" s="56"/>
      <c r="BK189" s="118"/>
      <c r="BL189" s="129"/>
      <c r="BM189" s="124"/>
      <c r="BN189" s="71"/>
      <c r="BP189" s="70"/>
      <c r="BQ189" s="55"/>
      <c r="BR189" s="58"/>
      <c r="BS189" s="129"/>
      <c r="BT189" s="124"/>
      <c r="BU189" s="71"/>
      <c r="BW189" s="155"/>
      <c r="BX189" s="156"/>
      <c r="BZ189" s="70"/>
      <c r="CA189" s="55"/>
      <c r="CB189" s="56"/>
      <c r="CC189" s="398"/>
      <c r="CD189" s="398"/>
      <c r="CE189" s="56"/>
      <c r="CF189" s="56"/>
      <c r="CG189" s="59"/>
      <c r="CH189" s="55"/>
      <c r="CI189" s="71"/>
      <c r="CK189" s="70"/>
      <c r="CL189" s="55"/>
      <c r="CM189" s="398"/>
      <c r="CN189" s="400"/>
      <c r="CO189" s="56"/>
      <c r="CP189" s="59"/>
      <c r="CQ189" s="55"/>
      <c r="CR189" s="71"/>
      <c r="CT189" s="70"/>
      <c r="CU189" s="55"/>
      <c r="CV189" s="398"/>
      <c r="CW189" s="400"/>
      <c r="CX189" s="340"/>
      <c r="CY189" s="55"/>
      <c r="CZ189" s="56"/>
      <c r="DA189" s="56"/>
      <c r="DB189" s="340"/>
      <c r="DC189" s="55"/>
      <c r="DD189" s="71"/>
    </row>
    <row r="190" spans="1:108">
      <c r="A190" s="93"/>
      <c r="B190" s="94"/>
      <c r="C190" s="233"/>
      <c r="D190" s="95"/>
      <c r="E190" s="95"/>
      <c r="F190" s="95"/>
      <c r="G190" s="94"/>
      <c r="H190" s="96"/>
      <c r="K190" s="93"/>
      <c r="L190" s="94"/>
      <c r="M190" s="407"/>
      <c r="N190" s="407"/>
      <c r="O190" s="407"/>
      <c r="P190" s="407"/>
      <c r="Q190" s="94"/>
      <c r="R190" s="96"/>
      <c r="T190" s="93"/>
      <c r="U190" s="94"/>
      <c r="V190" s="95"/>
      <c r="W190" s="95"/>
      <c r="X190" s="95"/>
      <c r="Y190" s="95"/>
      <c r="Z190" s="94"/>
      <c r="AA190" s="96"/>
      <c r="AC190" s="93"/>
      <c r="AD190" s="94"/>
      <c r="AE190" s="94"/>
      <c r="AF190" s="357"/>
      <c r="AG190" s="94"/>
      <c r="AH190" s="94"/>
      <c r="AI190" s="94"/>
      <c r="AJ190" s="357"/>
      <c r="AK190" s="357"/>
      <c r="AL190" s="357"/>
      <c r="AM190" s="407"/>
      <c r="AN190" s="407"/>
      <c r="AO190" s="407"/>
      <c r="AP190" s="94"/>
      <c r="AQ190" s="96"/>
      <c r="AS190" s="93"/>
      <c r="AT190" s="94"/>
      <c r="AU190" s="406"/>
      <c r="AV190" s="407"/>
      <c r="AW190" s="407"/>
      <c r="AX190" s="135"/>
      <c r="AY190" s="127"/>
      <c r="AZ190" s="407"/>
      <c r="BA190" s="407"/>
      <c r="BB190" s="407"/>
      <c r="BC190" s="135"/>
      <c r="BD190" s="127"/>
      <c r="BE190" s="96"/>
      <c r="BG190" s="93"/>
      <c r="BH190" s="94"/>
      <c r="BI190" s="95"/>
      <c r="BJ190" s="95"/>
      <c r="BK190" s="122"/>
      <c r="BL190" s="135"/>
      <c r="BM190" s="127"/>
      <c r="BN190" s="96"/>
      <c r="BP190" s="93"/>
      <c r="BQ190" s="94"/>
      <c r="BR190" s="445"/>
      <c r="BS190" s="135"/>
      <c r="BT190" s="127"/>
      <c r="BU190" s="96"/>
      <c r="BW190" s="155"/>
      <c r="BX190" s="156"/>
      <c r="BZ190" s="93"/>
      <c r="CA190" s="94"/>
      <c r="CB190" s="95"/>
      <c r="CC190" s="407"/>
      <c r="CD190" s="407"/>
      <c r="CE190" s="95"/>
      <c r="CF190" s="95"/>
      <c r="CG190" s="233"/>
      <c r="CH190" s="94"/>
      <c r="CI190" s="96"/>
      <c r="CK190" s="93"/>
      <c r="CL190" s="94"/>
      <c r="CM190" s="407"/>
      <c r="CN190" s="437"/>
      <c r="CO190" s="95"/>
      <c r="CP190" s="233"/>
      <c r="CQ190" s="94"/>
      <c r="CR190" s="96"/>
      <c r="CT190" s="93"/>
      <c r="CU190" s="94"/>
      <c r="CV190" s="407"/>
      <c r="CW190" s="437"/>
      <c r="CX190" s="345"/>
      <c r="CY190" s="94"/>
      <c r="CZ190" s="95"/>
      <c r="DA190" s="95"/>
      <c r="DB190" s="345"/>
      <c r="DC190" s="94"/>
      <c r="DD190" s="96"/>
    </row>
    <row r="191" spans="1:108" s="63" customFormat="1">
      <c r="A191" s="87"/>
      <c r="B191" s="88" t="s">
        <v>276</v>
      </c>
      <c r="C191" s="92">
        <f>C170+C156+C130+C105+C80+C52+C24+C4</f>
        <v>26108.360358000002</v>
      </c>
      <c r="D191" s="92">
        <f>SUM(D4,D21,D52,D80,D105,D130,D156,D170)</f>
        <v>692.50591645161285</v>
      </c>
      <c r="E191" s="92">
        <f>SUM(E4,E24,E52,E80,E105,E130,E156,E170)</f>
        <v>543</v>
      </c>
      <c r="F191" s="89">
        <f>SUM(F4,F24,F52,F80,F105,F130,F156,F170)</f>
        <v>-299.20517283870964</v>
      </c>
      <c r="G191" s="80">
        <f>E191/D191</f>
        <v>0.78410882434380014</v>
      </c>
      <c r="H191" s="90"/>
      <c r="K191" s="87"/>
      <c r="L191" s="88" t="s">
        <v>276</v>
      </c>
      <c r="M191" s="198">
        <f>SUM(M4,M24,M52,M80,M105,M130,M156,M170)</f>
        <v>207414.59806621051</v>
      </c>
      <c r="N191" s="198"/>
      <c r="O191" s="198">
        <f>SUM(O4,O24,O52,O80,O105,O130,O156,O170)</f>
        <v>123527.6512112036</v>
      </c>
      <c r="P191" s="198">
        <f>SUM(P4,P24,P52,P80,P105,P130,P156,P170)</f>
        <v>-83886.946855006914</v>
      </c>
      <c r="Q191" s="80">
        <f>O191/M191</f>
        <v>0.59555909932516571</v>
      </c>
      <c r="R191" s="90"/>
      <c r="T191" s="87"/>
      <c r="U191" s="88" t="s">
        <v>276</v>
      </c>
      <c r="V191" s="92">
        <f>SUM(V4,V24,V52,V80,V105,V130,V156,V170)</f>
        <v>4101.5999999999995</v>
      </c>
      <c r="W191" s="92">
        <f>SUM(W4,W24,W52,W80,W105,W130,W156,W170)</f>
        <v>132.7741935483871</v>
      </c>
      <c r="X191" s="92">
        <f>SUM(X4,X24,X52,X80,X105,X130,X156,X170)</f>
        <v>78</v>
      </c>
      <c r="Y191" s="89">
        <f>SUM(Y4,Y24,Y52,Y80,Y105,Y130,Y156,Y170)</f>
        <v>-54.774193548387096</v>
      </c>
      <c r="Z191" s="80">
        <f>X191/W191</f>
        <v>0.58746355685131191</v>
      </c>
      <c r="AA191" s="90" t="s">
        <v>329</v>
      </c>
      <c r="AC191" s="87"/>
      <c r="AD191" s="88" t="s">
        <v>276</v>
      </c>
      <c r="AE191" s="92">
        <f>SUM(AE4,AE24,AE52,AE80,AE105,AE130,AE156,AE170)</f>
        <v>2024.8264392556262</v>
      </c>
      <c r="AF191" s="92">
        <f>SUM(AF4,AF24,AF52,AF80,AF105,AF130,AF156,AF170)</f>
        <v>1635</v>
      </c>
      <c r="AG191" s="92">
        <f>SUM(AG4,AG24,AG52,AG80,AG105,AG130,AG156,AG170)</f>
        <v>-389.82643925562638</v>
      </c>
      <c r="AH191" s="80">
        <f>AF191/AE191</f>
        <v>0.80747661542836457</v>
      </c>
      <c r="AI191" s="92">
        <f>SUM(AI4,AI24,AI52,AI80,AI105,AI130,AI156,AI170)</f>
        <v>50</v>
      </c>
      <c r="AJ191" s="92">
        <f>SUM(AJ4,AJ24,AJ52,AJ80,AJ105,AJ130,AJ156,AJ170)</f>
        <v>172</v>
      </c>
      <c r="AK191" s="92">
        <f>SUM(AK4,AK24,AK52,AK80,AK105,AK130,AK156,AK170)</f>
        <v>289</v>
      </c>
      <c r="AL191" s="92">
        <f>SUM(AL4,AL24,AL52,AL80,AL105,AL130,AL156,AL170)</f>
        <v>105</v>
      </c>
      <c r="AM191" s="198">
        <f>SUM(AM4,AM24,AM52,AM80,AM105,AM130,AM156,AM170)</f>
        <v>53673.476228268373</v>
      </c>
      <c r="AN191" s="198">
        <f>SUM(AN4,AN24,AN52,AN80,AN105,AN130,AN156,AN170)</f>
        <v>39438.46</v>
      </c>
      <c r="AO191" s="198">
        <f>SUM(AO4,AO24,AO52,AO80,AO105,AO130,AO156,AO170)</f>
        <v>-14235.016228268376</v>
      </c>
      <c r="AP191" s="80">
        <f>AN191/AM191</f>
        <v>0.73478490255171558</v>
      </c>
      <c r="AQ191" s="90"/>
      <c r="AS191" s="87"/>
      <c r="AT191" s="88" t="s">
        <v>276</v>
      </c>
      <c r="AU191" s="408">
        <f>SUM(AU4,AU24,AU52,AU80,AU105,AU130,AU156,AU170)</f>
        <v>5536212.2719656667</v>
      </c>
      <c r="AV191" s="198">
        <f>SUM(AV4,AV24,AV52,AV80,AV105,AV130,AV156,AV170)</f>
        <v>3973672.13</v>
      </c>
      <c r="AW191" s="198">
        <f>SUM(AW4,AW24,AW52,AW80,AW105,AW130,AW156,AW170)</f>
        <v>-1562540.1419656675</v>
      </c>
      <c r="AX191" s="130" t="e">
        <f>(AU191-AT191)/ABS(AT191)</f>
        <v>#VALUE!</v>
      </c>
      <c r="AY191" s="65">
        <f>BA191/AU191</f>
        <v>0.71776007399895503</v>
      </c>
      <c r="AZ191" s="198">
        <f>SUM(AZ4,AZ24,AZ52,AZ80,AZ105,AZ130,AZ156,AZ170)</f>
        <v>3895944.1799999988</v>
      </c>
      <c r="BA191" s="198">
        <f>SUM(BA4,BA24,BA52,BA80,BA105,BA130,BA156,BA170)</f>
        <v>3973672.13</v>
      </c>
      <c r="BB191" s="198">
        <f>SUM(BB4,BB24,BB52,BB80,BB105,BB130,BB156,BB170)</f>
        <v>77727.950000000463</v>
      </c>
      <c r="BC191" s="130">
        <f t="shared" ref="BC191" si="707">(BA191-AZ191)/ABS(AZ191)</f>
        <v>1.995099170029719E-2</v>
      </c>
      <c r="BD191" s="115">
        <f>BC191</f>
        <v>1.995099170029719E-2</v>
      </c>
      <c r="BE191" s="90"/>
      <c r="BG191" s="87"/>
      <c r="BH191" s="88" t="s">
        <v>276</v>
      </c>
      <c r="BI191" s="91">
        <f>SUM(BI4,BI24,BI52,BI80,BI105,BI130,BI156,BI170)</f>
        <v>129583</v>
      </c>
      <c r="BJ191" s="91">
        <f>SUM(BJ4,BJ24,BJ52,BJ80,BJ105,BJ130,BJ156,BJ170)</f>
        <v>138592</v>
      </c>
      <c r="BK191" s="117">
        <f>SUM(BK4,BK24,BK52,BK80,BK105,BK130,BK156,BK170)</f>
        <v>9009</v>
      </c>
      <c r="BL191" s="130">
        <f t="shared" ref="BL191" si="708">(BJ191-BI191)/ABS(BI191)</f>
        <v>6.9523008419314261E-2</v>
      </c>
      <c r="BM191" s="115">
        <f>BL191</f>
        <v>6.9523008419314261E-2</v>
      </c>
      <c r="BN191" s="90"/>
      <c r="BP191" s="87"/>
      <c r="BQ191" s="88" t="s">
        <v>276</v>
      </c>
      <c r="BR191" s="441">
        <f>SUM(BR4,BR24,BR52,BR80,BR105,BR130,BR156,BR170)</f>
        <v>197391.30999999994</v>
      </c>
      <c r="BS191" s="130" t="e">
        <f>(#REF!-BR191)/ABS(BR191)</f>
        <v>#REF!</v>
      </c>
      <c r="BT191" s="114">
        <f t="shared" ref="BT191" si="709">IFERROR(BR191/AV191,0)</f>
        <v>4.9674785322562573E-2</v>
      </c>
      <c r="BU191" s="90"/>
      <c r="BW191" s="155">
        <f>IFERROR(O191*1.95,0)</f>
        <v>240878.91986184701</v>
      </c>
      <c r="BX191" s="156">
        <f>BW191/BA191</f>
        <v>6.0618720413112448E-2</v>
      </c>
      <c r="BZ191" s="87"/>
      <c r="CA191" s="88" t="s">
        <v>276</v>
      </c>
      <c r="CB191" s="92">
        <f t="shared" ref="CB191:CG191" si="710">SUM(CB4,CB24,CB52,CB80,CB105,CB130,CB156,CB170)</f>
        <v>2180.8376985796103</v>
      </c>
      <c r="CC191" s="198">
        <f t="shared" si="710"/>
        <v>5536212.2719656667</v>
      </c>
      <c r="CD191" s="198">
        <f t="shared" si="710"/>
        <v>38753.485903759669</v>
      </c>
      <c r="CE191" s="92">
        <f t="shared" si="710"/>
        <v>2180.8376985796103</v>
      </c>
      <c r="CF191" s="91">
        <f t="shared" si="710"/>
        <v>512</v>
      </c>
      <c r="CG191" s="92">
        <f t="shared" si="710"/>
        <v>-1668.8376985796101</v>
      </c>
      <c r="CH191" s="80">
        <f>CF191/CB191</f>
        <v>0.23477217049827595</v>
      </c>
      <c r="CI191" s="90" t="s">
        <v>329</v>
      </c>
      <c r="CK191" s="87"/>
      <c r="CL191" s="88" t="s">
        <v>276</v>
      </c>
      <c r="CM191" s="198">
        <f>SUM(CM4,CM24,CM52,CM80,CM105,CM130,CM156,CM170)</f>
        <v>5804.4800000000005</v>
      </c>
      <c r="CN191" s="198">
        <f>SUM(CN4,CN24,CN52,CN80,CN105,CN130,CN156,CN170)</f>
        <v>1622441.37</v>
      </c>
      <c r="CO191" s="91">
        <f>SUM(CO4,CO24,CO52,CO80,CO105,CO130,CO156,CO170)</f>
        <v>4457</v>
      </c>
      <c r="CP191" s="277">
        <f>CM191/CN191</f>
        <v>3.5776208048738305E-3</v>
      </c>
      <c r="CQ191" s="80">
        <f>CP191</f>
        <v>3.5776208048738305E-3</v>
      </c>
      <c r="CR191" s="90" t="s">
        <v>329</v>
      </c>
      <c r="CT191" s="87"/>
      <c r="CU191" s="88" t="s">
        <v>276</v>
      </c>
      <c r="CV191" s="198">
        <f>SUM(CV4,CV24,CV52,CV80,CV105,CV130,CV156,CV170)</f>
        <v>866903.32</v>
      </c>
      <c r="CW191" s="198">
        <f>SUM(CW4,CW24,CW52,CW80,CW105,CW130,CW156,CW170)</f>
        <v>870063.32</v>
      </c>
      <c r="CX191" s="341">
        <f>IFERROR((CV191-CW191)/ABS(CW191),0)</f>
        <v>-3.6319195710951247E-3</v>
      </c>
      <c r="CY191" s="338">
        <f>IFERROR(CX191,0)</f>
        <v>-3.6319195710951247E-3</v>
      </c>
      <c r="CZ191" s="91">
        <f>SUM(CZ4,CZ24,CZ52,CZ80,CZ105,CZ130,CZ156,CZ170)</f>
        <v>1140</v>
      </c>
      <c r="DA191" s="91">
        <f>SUM(DA4,DA24,DA52,DA80,DA105,DA130,DA156,DA170)</f>
        <v>1181</v>
      </c>
      <c r="DB191" s="341">
        <f>IFERROR((CZ191-DA191)/ABS(DA191),0)</f>
        <v>-3.4716342082980522E-2</v>
      </c>
      <c r="DC191" s="338">
        <f>IFERROR(DB191,0)</f>
        <v>-3.4716342082980522E-2</v>
      </c>
      <c r="DD191" s="90" t="s">
        <v>329</v>
      </c>
    </row>
    <row r="192" spans="1:108">
      <c r="CV192" s="438"/>
      <c r="CW192" s="439"/>
    </row>
  </sheetData>
  <sortState xmlns:xlrd2="http://schemas.microsoft.com/office/spreadsheetml/2017/richdata2" ref="B172:G188">
    <sortCondition ref="B172:B188"/>
  </sortState>
  <mergeCells count="12">
    <mergeCell ref="AE2:AH2"/>
    <mergeCell ref="AI2:AL2"/>
    <mergeCell ref="CT1:DD1"/>
    <mergeCell ref="CK1:CR1"/>
    <mergeCell ref="BZ1:CI1"/>
    <mergeCell ref="BG1:BN1"/>
    <mergeCell ref="BP1:BU1"/>
    <mergeCell ref="A1:H1"/>
    <mergeCell ref="K1:R1"/>
    <mergeCell ref="AC1:AQ1"/>
    <mergeCell ref="T1:AA1"/>
    <mergeCell ref="AS1:BE1"/>
  </mergeCells>
  <conditionalFormatting sqref="E6:E23 CF6:CF23 CN6:CO23 CW6:CW23 CZ6:DA23 O6:O51 X6:X51 AN6:AN51 E25:E51 E53:E79 E81:E104 O81:O104 X81:X104 AN81:AN104 CF81:CF104 CN81:CO104 CW81:CW104 CZ81:DA104 E106:E129 O106:O129 X106:X129 AN106:AN129 CF106:CF129 CN106:CO129 CW106:CW129 CZ106:DA129 E131:E155 E171:E188 O171:O188 X171:X188 AN171:AN188 CF171:CF188 CN171:CO188 CW171:CW188 CZ171:DA188 E157:E169 CN157:CO169 CW157:CW169 CZ157:DA169">
    <cfRule type="cellIs" dxfId="386" priority="1473" operator="equal">
      <formula>0</formula>
    </cfRule>
  </conditionalFormatting>
  <conditionalFormatting sqref="F4">
    <cfRule type="cellIs" dxfId="385" priority="1468" operator="greaterThan">
      <formula>0</formula>
    </cfRule>
    <cfRule type="cellIs" dxfId="384" priority="1469" operator="lessThan">
      <formula>0</formula>
    </cfRule>
  </conditionalFormatting>
  <conditionalFormatting sqref="F6:F21 Y6:Y21 AO6:AO21 AW6:AW21 BB6:BB21 BK6:BK21 F24:F49 F54:F77 F82:F102 CP85 CP100:CP101 CP107:CP132 CG128:CG131 CG154:CG157 CG168:CG171 F107:F188 P107:P188 Y107:Y188 AO107:AO188 AW107:AW188 BB107:BB188 BK107:BK188 CP135:CP188">
    <cfRule type="cellIs" dxfId="383" priority="1475" operator="lessThan">
      <formula>0</formula>
    </cfRule>
  </conditionalFormatting>
  <conditionalFormatting sqref="F6:F21 Y6:Y21 AO6:AO21 AW6:AW21 BB6:BB21 BK6:BK21 CG6:CG21 CP6:CP21 F24:F49 F54:F77 F82:F102 CG82:CG102 CP82:CP102 F107:F129 P107:P129 Y107:Y129 AO107:AO129 AW107:AW129 BB107:BB129 BK107:BK129 CG107:CG129 CP107:CP129 F131:F155 F171:F188 Y171:Y188 AO171:AO188 AW171:AW188 BB171:BB188 BK171:BK188 CG171:CG188 CP171:CP188 P171:P188 F157:F169 CP157:CP169">
    <cfRule type="cellIs" dxfId="382" priority="1474" operator="greaterThan">
      <formula>0</formula>
    </cfRule>
  </conditionalFormatting>
  <conditionalFormatting sqref="F52">
    <cfRule type="cellIs" dxfId="381" priority="1451" operator="greaterThan">
      <formula>0</formula>
    </cfRule>
    <cfRule type="cellIs" dxfId="380" priority="1452" operator="lessThan">
      <formula>0</formula>
    </cfRule>
  </conditionalFormatting>
  <conditionalFormatting sqref="F80">
    <cfRule type="cellIs" dxfId="379" priority="1449" operator="greaterThan">
      <formula>0</formula>
    </cfRule>
    <cfRule type="cellIs" dxfId="378" priority="1450" operator="lessThan">
      <formula>0</formula>
    </cfRule>
  </conditionalFormatting>
  <conditionalFormatting sqref="F105">
    <cfRule type="cellIs" dxfId="377" priority="1447" operator="greaterThan">
      <formula>0</formula>
    </cfRule>
    <cfRule type="cellIs" dxfId="376" priority="1448" operator="lessThan">
      <formula>0</formula>
    </cfRule>
  </conditionalFormatting>
  <conditionalFormatting sqref="F130">
    <cfRule type="cellIs" dxfId="375" priority="1445" operator="greaterThan">
      <formula>0</formula>
    </cfRule>
  </conditionalFormatting>
  <conditionalFormatting sqref="F156">
    <cfRule type="cellIs" dxfId="374" priority="1443" operator="greaterThan">
      <formula>0</formula>
    </cfRule>
  </conditionalFormatting>
  <conditionalFormatting sqref="F170">
    <cfRule type="cellIs" dxfId="373" priority="1183" operator="greaterThan">
      <formula>0</formula>
    </cfRule>
  </conditionalFormatting>
  <conditionalFormatting sqref="G26:G49 G172:G188">
    <cfRule type="dataBar" priority="46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{46A9FA1D-F161-4557-B20B-B6CF9724910D}</x14:id>
        </ext>
      </extLst>
    </cfRule>
  </conditionalFormatting>
  <conditionalFormatting sqref="G28 G56 G30:G31 G64:G65 G6:G21 G67 G142 G152 G107:G127">
    <cfRule type="dataBar" priority="146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{452001E2-A778-43CC-A029-9ED5A1C2BC2F}</x14:id>
        </ext>
      </extLst>
    </cfRule>
  </conditionalFormatting>
  <conditionalFormatting sqref="G52">
    <cfRule type="dataBar" priority="1467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{7004991A-ED0A-41C4-87E1-3F2E781F8684}</x14:id>
        </ext>
      </extLst>
    </cfRule>
  </conditionalFormatting>
  <conditionalFormatting sqref="G54:G77">
    <cfRule type="dataBar" priority="465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{7820FCC4-321F-4738-A103-D7E5920C5B1C}</x14:id>
        </ext>
      </extLst>
    </cfRule>
  </conditionalFormatting>
  <conditionalFormatting sqref="G80">
    <cfRule type="dataBar" priority="146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{9A3A508A-A846-4BB2-ACC8-CC5ACD066599}</x14:id>
        </ext>
      </extLst>
    </cfRule>
  </conditionalFormatting>
  <conditionalFormatting sqref="G101">
    <cfRule type="dataBar" priority="8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{3B5760AF-BBA7-4009-B34E-1EAE7B8A93D3}</x14:id>
        </ext>
      </extLst>
    </cfRule>
  </conditionalFormatting>
  <conditionalFormatting sqref="G105">
    <cfRule type="dataBar" priority="1458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{7D037D55-A80D-4CBD-BFF4-F82FFBB548BE}</x14:id>
        </ext>
      </extLst>
    </cfRule>
  </conditionalFormatting>
  <conditionalFormatting sqref="G108:G109 G24 G115:G116 G127 G102 G82:G100">
    <cfRule type="dataBar" priority="146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{8845BCCC-ED65-4A38-A8AB-7A1D4766C638}</x14:id>
        </ext>
      </extLst>
    </cfRule>
  </conditionalFormatting>
  <conditionalFormatting sqref="G130">
    <cfRule type="dataBar" priority="145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{DBFCDB1A-A870-4EB2-BCAB-887B9937C14F}</x14:id>
        </ext>
      </extLst>
    </cfRule>
  </conditionalFormatting>
  <conditionalFormatting sqref="G133">
    <cfRule type="dataBar" priority="100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{C34F7F1D-579D-4277-8A29-5AB8E512B167}</x14:id>
        </ext>
      </extLst>
    </cfRule>
  </conditionalFormatting>
  <conditionalFormatting sqref="G134">
    <cfRule type="dataBar" priority="143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{3BC4B632-7F3A-4386-B491-ACC69CCC848D}</x14:id>
        </ext>
      </extLst>
    </cfRule>
  </conditionalFormatting>
  <conditionalFormatting sqref="G135:G153 G132">
    <cfRule type="dataBar" priority="4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{F1F702DE-34E8-4DA7-A289-03FD1C7BC4D1}</x14:id>
        </ext>
      </extLst>
    </cfRule>
  </conditionalFormatting>
  <conditionalFormatting sqref="G156">
    <cfRule type="dataBar" priority="1454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{1F95895E-1A3C-4FBA-8FE8-17C18A996193}</x14:id>
        </ext>
      </extLst>
    </cfRule>
  </conditionalFormatting>
  <conditionalFormatting sqref="G158:G167">
    <cfRule type="dataBar" priority="461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{7EDE701A-8F36-4711-A2A5-B41626BADA2D}</x14:id>
        </ext>
      </extLst>
    </cfRule>
  </conditionalFormatting>
  <conditionalFormatting sqref="G170">
    <cfRule type="dataBar" priority="1439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{749F0F2A-91CE-462F-BF97-2358908260AB}</x14:id>
        </ext>
      </extLst>
    </cfRule>
  </conditionalFormatting>
  <conditionalFormatting sqref="G4">
    <cfRule type="dataBar" priority="1462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{0B809339-AB49-4F68-9E71-8AE61FCF5CCF}</x14:id>
        </ext>
      </extLst>
    </cfRule>
  </conditionalFormatting>
  <conditionalFormatting sqref="G191">
    <cfRule type="dataBar" priority="1236">
      <dataBar>
        <cfvo type="num" val="0"/>
        <cfvo type="num" val="1"/>
        <color rgb="FFC00000"/>
      </dataBar>
      <extLst>
        <ext xmlns:x14="http://schemas.microsoft.com/office/spreadsheetml/2009/9/main" uri="{B025F937-C7B1-47D3-B67F-A62EFF666E3E}">
          <x14:id>{A69EBC3C-F022-4BA4-B1F2-45C61EB7ACE0}</x14:id>
        </ext>
      </extLst>
    </cfRule>
  </conditionalFormatting>
  <conditionalFormatting sqref="O53:O79">
    <cfRule type="cellIs" dxfId="372" priority="458" operator="equal">
      <formula>0</formula>
    </cfRule>
  </conditionalFormatting>
  <conditionalFormatting sqref="O131:O155">
    <cfRule type="cellIs" dxfId="371" priority="142" operator="equal">
      <formula>0</formula>
    </cfRule>
  </conditionalFormatting>
  <conditionalFormatting sqref="O157:O169">
    <cfRule type="cellIs" dxfId="370" priority="446" operator="equal">
      <formula>0</formula>
    </cfRule>
  </conditionalFormatting>
  <conditionalFormatting sqref="P4">
    <cfRule type="cellIs" dxfId="369" priority="1432" operator="greaterThan">
      <formula>0</formula>
    </cfRule>
    <cfRule type="cellIs" dxfId="368" priority="1433" operator="lessThan">
      <formula>0</formula>
    </cfRule>
  </conditionalFormatting>
  <conditionalFormatting sqref="P6:P21 AG6:AG21 P82:P102 Y82:Y102 AG82:AG102 AO82:AO102 AW82:AW102 BB82:BB102 BK82:BK102 AG107:AG127 F191">
    <cfRule type="cellIs" dxfId="367" priority="1223" operator="greaterThan">
      <formula>0</formula>
    </cfRule>
  </conditionalFormatting>
  <conditionalFormatting sqref="P6:P21 AG6:AG21 AG82:AG102 AG107:AG127 F191">
    <cfRule type="cellIs" dxfId="366" priority="1224" operator="lessThan">
      <formula>0</formula>
    </cfRule>
  </conditionalFormatting>
  <conditionalFormatting sqref="P24:P49 AG172:AG188">
    <cfRule type="cellIs" dxfId="365" priority="166" operator="greaterThan">
      <formula>0</formula>
    </cfRule>
    <cfRule type="cellIs" dxfId="364" priority="167" operator="lessThan">
      <formula>0</formula>
    </cfRule>
  </conditionalFormatting>
  <conditionalFormatting sqref="P52">
    <cfRule type="cellIs" dxfId="363" priority="1416" operator="greaterThan">
      <formula>0</formula>
    </cfRule>
    <cfRule type="cellIs" dxfId="362" priority="1417" operator="lessThan">
      <formula>0</formula>
    </cfRule>
  </conditionalFormatting>
  <conditionalFormatting sqref="P54:P77">
    <cfRule type="cellIs" dxfId="361" priority="164" operator="greaterThan">
      <formula>0</formula>
    </cfRule>
    <cfRule type="cellIs" dxfId="360" priority="165" operator="lessThan">
      <formula>0</formula>
    </cfRule>
  </conditionalFormatting>
  <conditionalFormatting sqref="P80">
    <cfRule type="cellIs" dxfId="359" priority="1414" operator="greaterThan">
      <formula>0</formula>
    </cfRule>
    <cfRule type="cellIs" dxfId="358" priority="1415" operator="lessThan">
      <formula>0</formula>
    </cfRule>
  </conditionalFormatting>
  <conditionalFormatting sqref="P82:P102 Y82:Y102 AO82:AO102 AW82:AW102 BB82:BB102 BK82:BK102">
    <cfRule type="cellIs" dxfId="357" priority="75" operator="lessThan">
      <formula>0</formula>
    </cfRule>
  </conditionalFormatting>
  <conditionalFormatting sqref="P105">
    <cfRule type="cellIs" dxfId="356" priority="1412" operator="greaterThan">
      <formula>0</formula>
    </cfRule>
    <cfRule type="cellIs" dxfId="355" priority="1413" operator="lessThan">
      <formula>0</formula>
    </cfRule>
  </conditionalFormatting>
  <conditionalFormatting sqref="P130">
    <cfRule type="cellIs" dxfId="354" priority="1410" operator="greaterThan">
      <formula>0</formula>
    </cfRule>
  </conditionalFormatting>
  <conditionalFormatting sqref="P131:P155 Y131:Y155 AO131:AO155 AW131:AW155 BB131:BB155 BK131:BK155 AG132:AG153">
    <cfRule type="cellIs" dxfId="353" priority="96" operator="greaterThan">
      <formula>0</formula>
    </cfRule>
  </conditionalFormatting>
  <conditionalFormatting sqref="P156">
    <cfRule type="cellIs" dxfId="352" priority="1408" operator="greaterThan">
      <formula>0</formula>
    </cfRule>
  </conditionalFormatting>
  <conditionalFormatting sqref="P157:P169">
    <cfRule type="cellIs" dxfId="351" priority="156" operator="greaterThan">
      <formula>0</formula>
    </cfRule>
  </conditionalFormatting>
  <conditionalFormatting sqref="P170">
    <cfRule type="cellIs" dxfId="350" priority="1404" operator="greaterThan">
      <formula>0</formula>
    </cfRule>
  </conditionalFormatting>
  <conditionalFormatting sqref="P191">
    <cfRule type="cellIs" dxfId="349" priority="1221" operator="greaterThan">
      <formula>0</formula>
    </cfRule>
    <cfRule type="cellIs" dxfId="348" priority="1222" operator="lessThan">
      <formula>0</formula>
    </cfRule>
  </conditionalFormatting>
  <conditionalFormatting sqref="Q4">
    <cfRule type="dataBar" priority="142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{9E228C84-0E09-4665-B0DD-E78E53B8E645}</x14:id>
        </ext>
      </extLst>
    </cfRule>
  </conditionalFormatting>
  <conditionalFormatting sqref="Q24">
    <cfRule type="dataBar" priority="138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{B1FD78C1-314A-4138-AD95-745D6FF5B95B}</x14:id>
        </ext>
      </extLst>
    </cfRule>
  </conditionalFormatting>
  <conditionalFormatting sqref="Q26:Q49 Q108:Q109 CH108:CH109 CQ108:CQ109 Q115:Q116 CH115:CH116 CQ115:CQ116 Q127 CH127 CQ127 CQ102 CH102 Q102 Q82:Q100 CH82:CH100 CQ82:CQ100 Q172:Q188 CH172:CH188 CQ172:CQ188">
    <cfRule type="dataBar" priority="45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{E63A710E-8164-4081-B0CB-C744556613A0}</x14:id>
        </ext>
      </extLst>
    </cfRule>
  </conditionalFormatting>
  <conditionalFormatting sqref="Q28 CH28 CQ28 Q56 CH56 CQ56 Q30:Q31 CH30:CH31 CQ30:CQ31 Q64:Q65 CH64:CH65 CQ64:CQ65 Q6:Q21 Q67 CH6:CH21 CH67 CQ6:CQ21 CQ67 Q142 CH142 CQ142 Q152 CH152 CQ152 Q107:Q127 CH107:CH127 CQ107:CQ127">
    <cfRule type="dataBar" priority="138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{A379D033-FCB8-4353-B005-5CD0C3C013F7}</x14:id>
        </ext>
      </extLst>
    </cfRule>
  </conditionalFormatting>
  <conditionalFormatting sqref="Q52">
    <cfRule type="dataBar" priority="1384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{BB8AF1AD-F505-4F42-86E6-492D2AE1F2DA}</x14:id>
        </ext>
      </extLst>
    </cfRule>
  </conditionalFormatting>
  <conditionalFormatting sqref="Q54:Q77">
    <cfRule type="dataBar" priority="45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{7B91BAF7-E989-45A7-B4C6-649DD1CE88AA}</x14:id>
        </ext>
      </extLst>
    </cfRule>
  </conditionalFormatting>
  <conditionalFormatting sqref="Q80">
    <cfRule type="dataBar" priority="137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{3B2A167E-FD3A-4E6D-AAA2-7A3AB1648A4E}</x14:id>
        </ext>
      </extLst>
    </cfRule>
  </conditionalFormatting>
  <conditionalFormatting sqref="Q101 CH101 CQ101">
    <cfRule type="dataBar" priority="7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{D49A400F-0FE1-454E-88D5-825AB1B5BCA0}</x14:id>
        </ext>
      </extLst>
    </cfRule>
  </conditionalFormatting>
  <conditionalFormatting sqref="Q105">
    <cfRule type="dataBar" priority="1378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{B26A2722-11BE-4BB3-9D75-5ABE4464E0A9}</x14:id>
        </ext>
      </extLst>
    </cfRule>
  </conditionalFormatting>
  <conditionalFormatting sqref="Q130">
    <cfRule type="dataBar" priority="1375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{35916E0C-E7AD-440A-A0F4-D6A2E4C33A4E}</x14:id>
        </ext>
      </extLst>
    </cfRule>
  </conditionalFormatting>
  <conditionalFormatting sqref="Q133 CH133 CQ133">
    <cfRule type="dataBar" priority="9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{2D50CC69-6F87-465F-81EC-51687E3F17A0}</x14:id>
        </ext>
      </extLst>
    </cfRule>
  </conditionalFormatting>
  <conditionalFormatting sqref="Q134">
    <cfRule type="dataBar" priority="141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{CDA2830A-CECD-48E8-9FFB-ADECB2E53ECB}</x14:id>
        </ext>
      </extLst>
    </cfRule>
  </conditionalFormatting>
  <conditionalFormatting sqref="Q135:Q153 Q132">
    <cfRule type="dataBar" priority="44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{482F5817-E406-46D1-9D4B-FE345C186295}</x14:id>
        </ext>
      </extLst>
    </cfRule>
  </conditionalFormatting>
  <conditionalFormatting sqref="Q156">
    <cfRule type="dataBar" priority="1372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{AD8A2D68-B2C7-454C-8799-25443CAFD21F}</x14:id>
        </ext>
      </extLst>
    </cfRule>
  </conditionalFormatting>
  <conditionalFormatting sqref="Q158:Q167">
    <cfRule type="dataBar" priority="445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{93ADB5EF-4735-48E8-9C1A-0929781271A0}</x14:id>
        </ext>
      </extLst>
    </cfRule>
  </conditionalFormatting>
  <conditionalFormatting sqref="Q170">
    <cfRule type="dataBar" priority="1370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{092DF2CA-6F38-4272-9359-4A4EB8ECF11C}</x14:id>
        </ext>
      </extLst>
    </cfRule>
  </conditionalFormatting>
  <conditionalFormatting sqref="Q191">
    <cfRule type="dataBar" priority="1233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{13633495-5557-49C3-897C-EABA5B962525}</x14:id>
        </ext>
      </extLst>
    </cfRule>
  </conditionalFormatting>
  <conditionalFormatting sqref="X53:X79">
    <cfRule type="cellIs" dxfId="347" priority="441" operator="equal">
      <formula>0</formula>
    </cfRule>
  </conditionalFormatting>
  <conditionalFormatting sqref="X131:X155">
    <cfRule type="cellIs" dxfId="346" priority="140" operator="equal">
      <formula>0</formula>
    </cfRule>
  </conditionalFormatting>
  <conditionalFormatting sqref="X157:X169">
    <cfRule type="cellIs" dxfId="345" priority="425" operator="equal">
      <formula>0</formula>
    </cfRule>
  </conditionalFormatting>
  <conditionalFormatting sqref="Y4">
    <cfRule type="cellIs" dxfId="344" priority="1272" operator="greaterThan">
      <formula>0</formula>
    </cfRule>
    <cfRule type="cellIs" dxfId="343" priority="1273" operator="lessThan">
      <formula>0</formula>
    </cfRule>
  </conditionalFormatting>
  <conditionalFormatting sqref="Y24:Y49">
    <cfRule type="cellIs" dxfId="342" priority="443" operator="greaterThan">
      <formula>0</formula>
    </cfRule>
    <cfRule type="cellIs" dxfId="341" priority="444" operator="lessThan">
      <formula>0</formula>
    </cfRule>
  </conditionalFormatting>
  <conditionalFormatting sqref="Y52">
    <cfRule type="cellIs" dxfId="340" priority="1262" operator="greaterThan">
      <formula>0</formula>
    </cfRule>
    <cfRule type="cellIs" dxfId="339" priority="1263" operator="lessThan">
      <formula>0</formula>
    </cfRule>
  </conditionalFormatting>
  <conditionalFormatting sqref="Y54:Y77">
    <cfRule type="cellIs" dxfId="338" priority="439" operator="greaterThan">
      <formula>0</formula>
    </cfRule>
    <cfRule type="cellIs" dxfId="337" priority="440" operator="lessThan">
      <formula>0</formula>
    </cfRule>
  </conditionalFormatting>
  <conditionalFormatting sqref="Y80">
    <cfRule type="cellIs" dxfId="336" priority="1260" operator="greaterThan">
      <formula>0</formula>
    </cfRule>
    <cfRule type="cellIs" dxfId="335" priority="1261" operator="lessThan">
      <formula>0</formula>
    </cfRule>
  </conditionalFormatting>
  <conditionalFormatting sqref="Y105">
    <cfRule type="cellIs" dxfId="334" priority="1258" operator="greaterThan">
      <formula>0</formula>
    </cfRule>
    <cfRule type="cellIs" dxfId="333" priority="1259" operator="lessThan">
      <formula>0</formula>
    </cfRule>
  </conditionalFormatting>
  <conditionalFormatting sqref="Y130">
    <cfRule type="cellIs" dxfId="332" priority="1256" operator="greaterThan">
      <formula>0</formula>
    </cfRule>
  </conditionalFormatting>
  <conditionalFormatting sqref="Y156">
    <cfRule type="cellIs" dxfId="331" priority="1254" operator="greaterThan">
      <formula>0</formula>
    </cfRule>
  </conditionalFormatting>
  <conditionalFormatting sqref="Y157:Y169">
    <cfRule type="cellIs" dxfId="330" priority="423" operator="greaterThan">
      <formula>0</formula>
    </cfRule>
  </conditionalFormatting>
  <conditionalFormatting sqref="Y170">
    <cfRule type="cellIs" dxfId="329" priority="1244" operator="greaterThan">
      <formula>0</formula>
    </cfRule>
  </conditionalFormatting>
  <conditionalFormatting sqref="Y191">
    <cfRule type="cellIs" dxfId="328" priority="1219" operator="greaterThan">
      <formula>0</formula>
    </cfRule>
    <cfRule type="cellIs" dxfId="327" priority="1220" operator="lessThan">
      <formula>0</formula>
    </cfRule>
  </conditionalFormatting>
  <conditionalFormatting sqref="Z26:Z49 Z172:Z188">
    <cfRule type="dataBar" priority="442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{8C5C20CE-F151-44D2-B580-54AE5FC5CB83}</x14:id>
        </ext>
      </extLst>
    </cfRule>
  </conditionalFormatting>
  <conditionalFormatting sqref="Z52">
    <cfRule type="dataBar" priority="1271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{E939F21E-AEFA-4FEA-B01D-DA04ECE2FF17}</x14:id>
        </ext>
      </extLst>
    </cfRule>
  </conditionalFormatting>
  <conditionalFormatting sqref="Z54:Z77">
    <cfRule type="dataBar" priority="438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{90EE4AE3-6774-4F3B-BD0A-A62BE0E05DCF}</x14:id>
        </ext>
      </extLst>
    </cfRule>
  </conditionalFormatting>
  <conditionalFormatting sqref="Z56 Z28 Z30:Z31 Z64:Z65 Z6:Z21 Z67 Z142 Z152 Z107:Z127">
    <cfRule type="dataBar" priority="1269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{001C16DD-6422-4407-A662-1B4D91B34C9D}</x14:id>
        </ext>
      </extLst>
    </cfRule>
  </conditionalFormatting>
  <conditionalFormatting sqref="Z80">
    <cfRule type="dataBar" priority="1267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{BD51896B-6E42-4996-9C8D-90B694F34ACB}</x14:id>
        </ext>
      </extLst>
    </cfRule>
  </conditionalFormatting>
  <conditionalFormatting sqref="Z101">
    <cfRule type="dataBar" priority="78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{CEEC5F62-A301-4289-BAFB-963A40465824}</x14:id>
        </ext>
      </extLst>
    </cfRule>
  </conditionalFormatting>
  <conditionalFormatting sqref="Z105">
    <cfRule type="dataBar" priority="1266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{153587F4-9818-4EAE-A518-734BE30EC6B3}</x14:id>
        </ext>
      </extLst>
    </cfRule>
  </conditionalFormatting>
  <conditionalFormatting sqref="Z108:Z109 Z24 Z115:Z116 Z127 Z102 Z82:Z100">
    <cfRule type="dataBar" priority="1270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{053DF1BE-12A1-4417-99DA-E71D4D423A19}</x14:id>
        </ext>
      </extLst>
    </cfRule>
  </conditionalFormatting>
  <conditionalFormatting sqref="Z130">
    <cfRule type="dataBar" priority="1265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{0B4E17F5-34C0-4EF0-95AA-BE755E147099}</x14:id>
        </ext>
      </extLst>
    </cfRule>
  </conditionalFormatting>
  <conditionalFormatting sqref="Z133">
    <cfRule type="dataBar" priority="98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{3600508D-D501-4634-8B9A-D4FD464DBFF6}</x14:id>
        </ext>
      </extLst>
    </cfRule>
  </conditionalFormatting>
  <conditionalFormatting sqref="Z134">
    <cfRule type="dataBar" priority="137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{1CC0B67B-6ADA-4D98-A733-2B718F51B075}</x14:id>
        </ext>
      </extLst>
    </cfRule>
  </conditionalFormatting>
  <conditionalFormatting sqref="Z135:Z153 Z132">
    <cfRule type="dataBar" priority="426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{D833AF93-B521-4B51-A2EA-34A363B08A44}</x14:id>
        </ext>
      </extLst>
    </cfRule>
  </conditionalFormatting>
  <conditionalFormatting sqref="Z156">
    <cfRule type="dataBar" priority="1264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{19E7B746-AB24-4E32-948E-9514E5062536}</x14:id>
        </ext>
      </extLst>
    </cfRule>
  </conditionalFormatting>
  <conditionalFormatting sqref="Z158:Z167">
    <cfRule type="dataBar" priority="422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{0DE994A7-F870-4858-8F12-87D938EA50C4}</x14:id>
        </ext>
      </extLst>
    </cfRule>
  </conditionalFormatting>
  <conditionalFormatting sqref="Z170">
    <cfRule type="dataBar" priority="1253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{0D96E18F-852C-426A-A598-5F4A2CDD2A75}</x14:id>
        </ext>
      </extLst>
    </cfRule>
  </conditionalFormatting>
  <conditionalFormatting sqref="Z4">
    <cfRule type="dataBar" priority="1268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{A555AD0D-C044-40E1-8D37-758DC0BC579E}</x14:id>
        </ext>
      </extLst>
    </cfRule>
  </conditionalFormatting>
  <conditionalFormatting sqref="Z191">
    <cfRule type="dataBar" priority="1227">
      <dataBar>
        <cfvo type="num" val="0"/>
        <cfvo type="num" val="1"/>
        <color theme="7" tint="-0.249977111117893"/>
      </dataBar>
      <extLst>
        <ext xmlns:x14="http://schemas.microsoft.com/office/spreadsheetml/2009/9/main" uri="{B025F937-C7B1-47D3-B67F-A62EFF666E3E}">
          <x14:id>{F1B86250-1F2B-4BEA-B75D-61C7AAB64715}</x14:id>
        </ext>
      </extLst>
    </cfRule>
  </conditionalFormatting>
  <conditionalFormatting sqref="AF24">
    <cfRule type="cellIs" dxfId="326" priority="230" operator="equal">
      <formula>0</formula>
    </cfRule>
  </conditionalFormatting>
  <conditionalFormatting sqref="AG4">
    <cfRule type="cellIs" dxfId="325" priority="232" operator="greaterThan">
      <formula>0</formula>
    </cfRule>
    <cfRule type="cellIs" dxfId="324" priority="233" operator="lessThan">
      <formula>0</formula>
    </cfRule>
  </conditionalFormatting>
  <conditionalFormatting sqref="AG24">
    <cfRule type="cellIs" dxfId="323" priority="228" operator="greaterThan">
      <formula>0</formula>
    </cfRule>
    <cfRule type="cellIs" dxfId="322" priority="229" operator="lessThan">
      <formula>0</formula>
    </cfRule>
  </conditionalFormatting>
  <conditionalFormatting sqref="AG26:AG49">
    <cfRule type="cellIs" dxfId="321" priority="253" operator="greaterThan">
      <formula>0</formula>
    </cfRule>
    <cfRule type="cellIs" dxfId="320" priority="254" operator="lessThan">
      <formula>0</formula>
    </cfRule>
  </conditionalFormatting>
  <conditionalFormatting sqref="AG52">
    <cfRule type="cellIs" dxfId="319" priority="225" operator="greaterThan">
      <formula>0</formula>
    </cfRule>
    <cfRule type="cellIs" dxfId="318" priority="226" operator="lessThan">
      <formula>0</formula>
    </cfRule>
  </conditionalFormatting>
  <conditionalFormatting sqref="AG54:AG77">
    <cfRule type="cellIs" dxfId="317" priority="250" operator="greaterThan">
      <formula>0</formula>
    </cfRule>
    <cfRule type="cellIs" dxfId="316" priority="251" operator="lessThan">
      <formula>0</formula>
    </cfRule>
  </conditionalFormatting>
  <conditionalFormatting sqref="AG80">
    <cfRule type="cellIs" dxfId="315" priority="222" operator="greaterThan">
      <formula>0</formula>
    </cfRule>
    <cfRule type="cellIs" dxfId="314" priority="223" operator="lessThan">
      <formula>0</formula>
    </cfRule>
  </conditionalFormatting>
  <conditionalFormatting sqref="AG105">
    <cfRule type="cellIs" dxfId="313" priority="219" operator="greaterThan">
      <formula>0</formula>
    </cfRule>
    <cfRule type="cellIs" dxfId="312" priority="220" operator="lessThan">
      <formula>0</formula>
    </cfRule>
  </conditionalFormatting>
  <conditionalFormatting sqref="AG130">
    <cfRule type="cellIs" dxfId="311" priority="216" operator="greaterThan">
      <formula>0</formula>
    </cfRule>
    <cfRule type="cellIs" dxfId="310" priority="217" operator="lessThan">
      <formula>0</formula>
    </cfRule>
  </conditionalFormatting>
  <conditionalFormatting sqref="AG132:AG153">
    <cfRule type="cellIs" dxfId="309" priority="97" operator="lessThan">
      <formula>0</formula>
    </cfRule>
  </conditionalFormatting>
  <conditionalFormatting sqref="AG156">
    <cfRule type="cellIs" dxfId="308" priority="213" operator="greaterThan">
      <formula>0</formula>
    </cfRule>
    <cfRule type="cellIs" dxfId="307" priority="214" operator="lessThan">
      <formula>0</formula>
    </cfRule>
  </conditionalFormatting>
  <conditionalFormatting sqref="AG158:AG167">
    <cfRule type="cellIs" dxfId="306" priority="238" operator="greaterThan">
      <formula>0</formula>
    </cfRule>
    <cfRule type="cellIs" dxfId="305" priority="239" operator="lessThan">
      <formula>0</formula>
    </cfRule>
  </conditionalFormatting>
  <conditionalFormatting sqref="AG170">
    <cfRule type="cellIs" dxfId="304" priority="210" operator="greaterThan">
      <formula>0</formula>
    </cfRule>
    <cfRule type="cellIs" dxfId="303" priority="211" operator="lessThan">
      <formula>0</formula>
    </cfRule>
  </conditionalFormatting>
  <conditionalFormatting sqref="AG191">
    <cfRule type="cellIs" dxfId="302" priority="206" operator="greaterThan">
      <formula>0</formula>
    </cfRule>
    <cfRule type="cellIs" dxfId="301" priority="207" operator="lessThan">
      <formula>0</formula>
    </cfRule>
  </conditionalFormatting>
  <conditionalFormatting sqref="AH4">
    <cfRule type="dataBar" priority="23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{CEE3C546-BAF1-4783-BF7C-F25A7C8F202E}</x14:id>
        </ext>
      </extLst>
    </cfRule>
  </conditionalFormatting>
  <conditionalFormatting sqref="AH24">
    <cfRule type="dataBar" priority="22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{7C640D1F-1AB6-43AF-88B4-C5503C529F35}</x14:id>
        </ext>
      </extLst>
    </cfRule>
  </conditionalFormatting>
  <conditionalFormatting sqref="AH26:AH49 AH108:AH109 AP108:AP109 AH115:AH116 AP115:AP116 AH127 AP127 AP102 AH102 AH82:AH100 AP82:AP100 AH172:AH188 AP172:AP188">
    <cfRule type="dataBar" priority="25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{7CA5ED2F-25BA-46C1-9D0A-E70D9B4B705F}</x14:id>
        </ext>
      </extLst>
    </cfRule>
  </conditionalFormatting>
  <conditionalFormatting sqref="AH28 AP28 AH56 AP56 AH30:AH31 AP30:AP31 AH64:AH65 AP64:AP65 AH6:AH21 AH67 AP6:AP21 AP67 AH142 AP142 AH152 AP152 AH107:AH127 AP107:AP127">
    <cfRule type="dataBar" priority="27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{F9417B5F-B531-463F-A9C2-D9E3C5A89695}</x14:id>
        </ext>
      </extLst>
    </cfRule>
  </conditionalFormatting>
  <conditionalFormatting sqref="AH52">
    <cfRule type="dataBar" priority="22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{39889830-9C10-4787-ADB9-C3419E9218E2}</x14:id>
        </ext>
      </extLst>
    </cfRule>
  </conditionalFormatting>
  <conditionalFormatting sqref="AH54:AH77">
    <cfRule type="dataBar" priority="24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{92002F2F-33D7-4F29-9FB3-D5411439B0ED}</x14:id>
        </ext>
      </extLst>
    </cfRule>
  </conditionalFormatting>
  <conditionalFormatting sqref="AH80">
    <cfRule type="dataBar" priority="22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{36BC73DD-D0FF-43B7-8F87-AD2BF75FBEFD}</x14:id>
        </ext>
      </extLst>
    </cfRule>
  </conditionalFormatting>
  <conditionalFormatting sqref="AH101 AP101">
    <cfRule type="dataBar" priority="7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{4014AC42-9777-4581-B603-40DDDBF42D47}</x14:id>
        </ext>
      </extLst>
    </cfRule>
  </conditionalFormatting>
  <conditionalFormatting sqref="AH105">
    <cfRule type="dataBar" priority="21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{671099A1-A36A-4846-AB8B-33F5E2690862}</x14:id>
        </ext>
      </extLst>
    </cfRule>
  </conditionalFormatting>
  <conditionalFormatting sqref="AH130">
    <cfRule type="dataBar" priority="21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{349BA98C-6843-47C8-A0E9-36A8DAB75A10}</x14:id>
        </ext>
      </extLst>
    </cfRule>
  </conditionalFormatting>
  <conditionalFormatting sqref="AH133 AP133">
    <cfRule type="dataBar" priority="9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{481E8A34-A6CE-4018-A083-A75A149DF0AE}</x14:id>
        </ext>
      </extLst>
    </cfRule>
  </conditionalFormatting>
  <conditionalFormatting sqref="AH134">
    <cfRule type="dataBar" priority="11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{9F333928-02B1-4724-A80B-B0C9C04B03CE}</x14:id>
        </ext>
      </extLst>
    </cfRule>
  </conditionalFormatting>
  <conditionalFormatting sqref="AH135:AH153 AH132">
    <cfRule type="dataBar" priority="240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{9EDC33BE-2F2F-428D-8F95-554B1CF14546}</x14:id>
        </ext>
      </extLst>
    </cfRule>
  </conditionalFormatting>
  <conditionalFormatting sqref="AH156">
    <cfRule type="dataBar" priority="21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{342057E7-CB8F-489E-80A8-062E490D1BCE}</x14:id>
        </ext>
      </extLst>
    </cfRule>
  </conditionalFormatting>
  <conditionalFormatting sqref="AH158:AH167">
    <cfRule type="dataBar" priority="23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{C86F7A3C-7FAB-4E51-A7C7-FA7CFF29B5A4}</x14:id>
        </ext>
      </extLst>
    </cfRule>
  </conditionalFormatting>
  <conditionalFormatting sqref="AH170">
    <cfRule type="dataBar" priority="20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{790937E8-56EB-4194-B48F-F733DB4E201E}</x14:id>
        </ext>
      </extLst>
    </cfRule>
  </conditionalFormatting>
  <conditionalFormatting sqref="AH191">
    <cfRule type="dataBar" priority="20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{B378BCED-B180-4A0B-BF90-3CDE772179AF}</x14:id>
        </ext>
      </extLst>
    </cfRule>
  </conditionalFormatting>
  <conditionalFormatting sqref="AI6:AL21 AI26:AL49 AI54:AL77 AI82:AL102 AI107:AL127 AI132:AL153 AI172:AL188 AI158:AL167">
    <cfRule type="cellIs" dxfId="300" priority="170" operator="equal">
      <formula>0</formula>
    </cfRule>
  </conditionalFormatting>
  <conditionalFormatting sqref="AJ24:AL24">
    <cfRule type="cellIs" dxfId="299" priority="187" operator="equal">
      <formula>0</formula>
    </cfRule>
  </conditionalFormatting>
  <conditionalFormatting sqref="AN53:AN79">
    <cfRule type="cellIs" dxfId="298" priority="414" operator="equal">
      <formula>0</formula>
    </cfRule>
  </conditionalFormatting>
  <conditionalFormatting sqref="AN131:AN155">
    <cfRule type="cellIs" dxfId="297" priority="136" operator="equal">
      <formula>0</formula>
    </cfRule>
  </conditionalFormatting>
  <conditionalFormatting sqref="AN157:AN169">
    <cfRule type="cellIs" dxfId="296" priority="398" operator="equal">
      <formula>0</formula>
    </cfRule>
  </conditionalFormatting>
  <conditionalFormatting sqref="AO4">
    <cfRule type="cellIs" dxfId="295" priority="1346" operator="greaterThan">
      <formula>0</formula>
    </cfRule>
    <cfRule type="cellIs" dxfId="294" priority="1347" operator="lessThan">
      <formula>0</formula>
    </cfRule>
  </conditionalFormatting>
  <conditionalFormatting sqref="AO24:AO49">
    <cfRule type="cellIs" dxfId="293" priority="416" operator="greaterThan">
      <formula>0</formula>
    </cfRule>
    <cfRule type="cellIs" dxfId="292" priority="417" operator="lessThan">
      <formula>0</formula>
    </cfRule>
  </conditionalFormatting>
  <conditionalFormatting sqref="AO52">
    <cfRule type="cellIs" dxfId="291" priority="1343" operator="greaterThan">
      <formula>0</formula>
    </cfRule>
    <cfRule type="cellIs" dxfId="290" priority="1344" operator="lessThan">
      <formula>0</formula>
    </cfRule>
  </conditionalFormatting>
  <conditionalFormatting sqref="AO54:AO77">
    <cfRule type="cellIs" dxfId="289" priority="412" operator="greaterThan">
      <formula>0</formula>
    </cfRule>
    <cfRule type="cellIs" dxfId="288" priority="413" operator="lessThan">
      <formula>0</formula>
    </cfRule>
  </conditionalFormatting>
  <conditionalFormatting sqref="AO80">
    <cfRule type="cellIs" dxfId="287" priority="1341" operator="greaterThan">
      <formula>0</formula>
    </cfRule>
    <cfRule type="cellIs" dxfId="286" priority="1342" operator="lessThan">
      <formula>0</formula>
    </cfRule>
  </conditionalFormatting>
  <conditionalFormatting sqref="AO105">
    <cfRule type="cellIs" dxfId="285" priority="1339" operator="greaterThan">
      <formula>0</formula>
    </cfRule>
    <cfRule type="cellIs" dxfId="284" priority="1340" operator="lessThan">
      <formula>0</formula>
    </cfRule>
  </conditionalFormatting>
  <conditionalFormatting sqref="AO130">
    <cfRule type="cellIs" dxfId="283" priority="1337" operator="greaterThan">
      <formula>0</formula>
    </cfRule>
  </conditionalFormatting>
  <conditionalFormatting sqref="AO156">
    <cfRule type="cellIs" dxfId="282" priority="1335" operator="greaterThan">
      <formula>0</formula>
    </cfRule>
  </conditionalFormatting>
  <conditionalFormatting sqref="AO157:AO169">
    <cfRule type="cellIs" dxfId="281" priority="396" operator="greaterThan">
      <formula>0</formula>
    </cfRule>
  </conditionalFormatting>
  <conditionalFormatting sqref="AO170">
    <cfRule type="cellIs" dxfId="280" priority="1333" operator="greaterThan">
      <formula>0</formula>
    </cfRule>
  </conditionalFormatting>
  <conditionalFormatting sqref="AO191">
    <cfRule type="cellIs" dxfId="279" priority="1217" operator="greaterThan">
      <formula>0</formula>
    </cfRule>
    <cfRule type="cellIs" dxfId="278" priority="1218" operator="lessThan">
      <formula>0</formula>
    </cfRule>
  </conditionalFormatting>
  <conditionalFormatting sqref="AP4">
    <cfRule type="dataBar" priority="134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{76241A3D-84DA-4BB2-9D0D-1AB2487A981D}</x14:id>
        </ext>
      </extLst>
    </cfRule>
  </conditionalFormatting>
  <conditionalFormatting sqref="AP24">
    <cfRule type="dataBar" priority="128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{62613C38-F8FA-47F1-8562-A34E299CD400}</x14:id>
        </ext>
      </extLst>
    </cfRule>
  </conditionalFormatting>
  <conditionalFormatting sqref="AP26:AP49">
    <cfRule type="dataBar" priority="41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{62E52833-B81C-4FF9-9D14-AA576E6AA801}</x14:id>
        </ext>
      </extLst>
    </cfRule>
  </conditionalFormatting>
  <conditionalFormatting sqref="AP52">
    <cfRule type="dataBar" priority="128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{148FA53C-7573-4240-9D97-A7AB48C5B5F6}</x14:id>
        </ext>
      </extLst>
    </cfRule>
  </conditionalFormatting>
  <conditionalFormatting sqref="AP54:AP77">
    <cfRule type="dataBar" priority="41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{C4B43128-7852-424A-928C-E3AC8314A29E}</x14:id>
        </ext>
      </extLst>
    </cfRule>
  </conditionalFormatting>
  <conditionalFormatting sqref="AP80">
    <cfRule type="dataBar" priority="128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{1BCDCB0F-F4EC-402E-8DB9-F742F45D7470}</x14:id>
        </ext>
      </extLst>
    </cfRule>
  </conditionalFormatting>
  <conditionalFormatting sqref="AP105">
    <cfRule type="dataBar" priority="1280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{0FDCFB4D-728B-4732-B4C8-51F7649B37DB}</x14:id>
        </ext>
      </extLst>
    </cfRule>
  </conditionalFormatting>
  <conditionalFormatting sqref="AP130">
    <cfRule type="dataBar" priority="127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{E32F24B1-97CE-4D5C-A961-7438E389FD70}</x14:id>
        </ext>
      </extLst>
    </cfRule>
  </conditionalFormatting>
  <conditionalFormatting sqref="AP134">
    <cfRule type="dataBar" priority="13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{CD8EFFF3-B0AC-42CD-BBCB-BCAE7D25DFE3}</x14:id>
        </ext>
      </extLst>
    </cfRule>
  </conditionalFormatting>
  <conditionalFormatting sqref="AP135:AP153 AP132">
    <cfRule type="dataBar" priority="39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{2DB82A66-11CA-4608-83B2-62FFE3224763}</x14:id>
        </ext>
      </extLst>
    </cfRule>
  </conditionalFormatting>
  <conditionalFormatting sqref="AP156">
    <cfRule type="dataBar" priority="127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{3B644AF9-7A3E-403A-AB6C-F41D986A4657}</x14:id>
        </ext>
      </extLst>
    </cfRule>
  </conditionalFormatting>
  <conditionalFormatting sqref="AP158:AP167">
    <cfRule type="dataBar" priority="39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{4E664161-DB19-431F-9202-E8D9FCB70A18}</x14:id>
        </ext>
      </extLst>
    </cfRule>
  </conditionalFormatting>
  <conditionalFormatting sqref="AP170">
    <cfRule type="dataBar" priority="127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{D53FCC22-2011-470D-B020-C8A86D01A8A5}</x14:id>
        </ext>
      </extLst>
    </cfRule>
  </conditionalFormatting>
  <conditionalFormatting sqref="AP191">
    <cfRule type="dataBar" priority="122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{46328034-F1C8-44E5-BFF9-CD32D89B82F5}</x14:id>
        </ext>
      </extLst>
    </cfRule>
  </conditionalFormatting>
  <conditionalFormatting sqref="AV22:AV25 AV50:AV51">
    <cfRule type="cellIs" dxfId="277" priority="794" operator="equal">
      <formula>0</formula>
    </cfRule>
  </conditionalFormatting>
  <conditionalFormatting sqref="AV53 AV78:AV79 AV81 AV103:AV104 AV106 AV128:AV129 AV131 AV154:AV155 AV157 AV168:AV169 AV171">
    <cfRule type="cellIs" dxfId="276" priority="793" operator="equal">
      <formula>0</formula>
    </cfRule>
  </conditionalFormatting>
  <conditionalFormatting sqref="AW4">
    <cfRule type="cellIs" dxfId="275" priority="852" operator="greaterThan">
      <formula>0</formula>
    </cfRule>
    <cfRule type="cellIs" dxfId="274" priority="853" operator="lessThan">
      <formula>0</formula>
    </cfRule>
  </conditionalFormatting>
  <conditionalFormatting sqref="AW24:AW49 BB24:BB49">
    <cfRule type="cellIs" dxfId="273" priority="386" operator="greaterThan">
      <formula>0</formula>
    </cfRule>
    <cfRule type="cellIs" dxfId="272" priority="387" operator="lessThan">
      <formula>0</formula>
    </cfRule>
  </conditionalFormatting>
  <conditionalFormatting sqref="AW52">
    <cfRule type="cellIs" dxfId="271" priority="850" operator="greaterThan">
      <formula>0</formula>
    </cfRule>
    <cfRule type="cellIs" dxfId="270" priority="851" operator="lessThan">
      <formula>0</formula>
    </cfRule>
  </conditionalFormatting>
  <conditionalFormatting sqref="AW54:AW77 BB54:BB77">
    <cfRule type="cellIs" dxfId="269" priority="380" operator="greaterThan">
      <formula>0</formula>
    </cfRule>
    <cfRule type="cellIs" dxfId="268" priority="381" operator="lessThan">
      <formula>0</formula>
    </cfRule>
  </conditionalFormatting>
  <conditionalFormatting sqref="AW80">
    <cfRule type="cellIs" dxfId="267" priority="848" operator="greaterThan">
      <formula>0</formula>
    </cfRule>
    <cfRule type="cellIs" dxfId="266" priority="849" operator="lessThan">
      <formula>0</formula>
    </cfRule>
  </conditionalFormatting>
  <conditionalFormatting sqref="AW105">
    <cfRule type="cellIs" dxfId="265" priority="846" operator="greaterThan">
      <formula>0</formula>
    </cfRule>
    <cfRule type="cellIs" dxfId="264" priority="847" operator="lessThan">
      <formula>0</formula>
    </cfRule>
  </conditionalFormatting>
  <conditionalFormatting sqref="AW130">
    <cfRule type="cellIs" dxfId="263" priority="845" operator="greaterThan">
      <formula>0</formula>
    </cfRule>
  </conditionalFormatting>
  <conditionalFormatting sqref="AW156">
    <cfRule type="cellIs" dxfId="262" priority="844" operator="greaterThan">
      <formula>0</formula>
    </cfRule>
  </conditionalFormatting>
  <conditionalFormatting sqref="AW157:AW169 BB157:BB169">
    <cfRule type="cellIs" dxfId="261" priority="356" operator="greaterThan">
      <formula>0</formula>
    </cfRule>
  </conditionalFormatting>
  <conditionalFormatting sqref="AW170">
    <cfRule type="cellIs" dxfId="260" priority="842" operator="greaterThan">
      <formula>0</formula>
    </cfRule>
  </conditionalFormatting>
  <conditionalFormatting sqref="AW191">
    <cfRule type="cellIs" dxfId="259" priority="840" operator="greaterThan">
      <formula>0</formula>
    </cfRule>
    <cfRule type="cellIs" dxfId="258" priority="841" operator="lessThan">
      <formula>0</formula>
    </cfRule>
  </conditionalFormatting>
  <conditionalFormatting sqref="AY26:AY49 AY172:AY188">
    <cfRule type="dataBar" priority="385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{5016DE3A-C375-421A-8676-8059E494BF73}</x14:id>
        </ext>
      </extLst>
    </cfRule>
  </conditionalFormatting>
  <conditionalFormatting sqref="AY52">
    <cfRule type="dataBar" priority="806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{FC590372-7158-433A-B6C4-A929D33D063D}</x14:id>
        </ext>
      </extLst>
    </cfRule>
  </conditionalFormatting>
  <conditionalFormatting sqref="AY54:AY77">
    <cfRule type="dataBar" priority="379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{B22CB8F3-91B9-4ACE-83A2-86CFE411EA45}</x14:id>
        </ext>
      </extLst>
    </cfRule>
  </conditionalFormatting>
  <conditionalFormatting sqref="AY56 AY28 AY30:AY31 AY64:AY65 AY6:AY21 AY67 AY142 AY152 AY107:AY127">
    <cfRule type="dataBar" priority="778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{5771321E-7977-495C-8620-D5D03DE13ECF}</x14:id>
        </ext>
      </extLst>
    </cfRule>
  </conditionalFormatting>
  <conditionalFormatting sqref="AY80">
    <cfRule type="dataBar" priority="804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{F0AE6C83-A695-40A0-AA69-4D7D8B6CC3F7}</x14:id>
        </ext>
      </extLst>
    </cfRule>
  </conditionalFormatting>
  <conditionalFormatting sqref="AY101">
    <cfRule type="dataBar" priority="77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{5BD70BED-D33B-4015-A2CB-DD34A2D2324F}</x14:id>
        </ext>
      </extLst>
    </cfRule>
  </conditionalFormatting>
  <conditionalFormatting sqref="AY105">
    <cfRule type="dataBar" priority="802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{C3A2EC0C-9CD2-4EC5-981D-C8E303600805}</x14:id>
        </ext>
      </extLst>
    </cfRule>
  </conditionalFormatting>
  <conditionalFormatting sqref="AY108:AY109 AY24 AY115:AY116 AY127 AY102 AY82:AY100">
    <cfRule type="dataBar" priority="808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{2A9DBE41-BBD2-4227-A3B9-74A178B197ED}</x14:id>
        </ext>
      </extLst>
    </cfRule>
  </conditionalFormatting>
  <conditionalFormatting sqref="AY130">
    <cfRule type="dataBar" priority="800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{40561177-7507-4197-9C48-16B318C256CC}</x14:id>
        </ext>
      </extLst>
    </cfRule>
  </conditionalFormatting>
  <conditionalFormatting sqref="AY133">
    <cfRule type="dataBar" priority="94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{3674C6E0-834A-416D-B6FD-608993EEFC69}</x14:id>
        </ext>
      </extLst>
    </cfRule>
  </conditionalFormatting>
  <conditionalFormatting sqref="AY134">
    <cfRule type="dataBar" priority="127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{BCB20F0F-3900-4895-973D-7DDB442CEEAB}</x14:id>
        </ext>
      </extLst>
    </cfRule>
  </conditionalFormatting>
  <conditionalFormatting sqref="AY135:AY153 AY132">
    <cfRule type="dataBar" priority="361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{5E0AC43B-76EF-4D6F-8B32-6F84E61F0C2A}</x14:id>
        </ext>
      </extLst>
    </cfRule>
  </conditionalFormatting>
  <conditionalFormatting sqref="AY156">
    <cfRule type="dataBar" priority="798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{0F1FA44E-7506-4E1A-94DE-8E27CE87D74F}</x14:id>
        </ext>
      </extLst>
    </cfRule>
  </conditionalFormatting>
  <conditionalFormatting sqref="AY158:AY167">
    <cfRule type="dataBar" priority="355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{E4DF48EE-A04E-47B2-9F85-E2A49B93F0F5}</x14:id>
        </ext>
      </extLst>
    </cfRule>
  </conditionalFormatting>
  <conditionalFormatting sqref="AY170">
    <cfRule type="dataBar" priority="796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{C52DCF58-EFB0-4080-BE89-E22BBA3FE3B5}</x14:id>
        </ext>
      </extLst>
    </cfRule>
  </conditionalFormatting>
  <conditionalFormatting sqref="AY4">
    <cfRule type="dataBar" priority="810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{F3CBBA6A-1E5D-4F05-AB70-42767608AFA5}</x14:id>
        </ext>
      </extLst>
    </cfRule>
  </conditionalFormatting>
  <conditionalFormatting sqref="AY191">
    <cfRule type="dataBar" priority="795">
      <dataBar>
        <cfvo type="num" val="0"/>
        <cfvo type="num" val="1"/>
        <color theme="4" tint="-0.249977111117893"/>
      </dataBar>
      <extLst>
        <ext xmlns:x14="http://schemas.microsoft.com/office/spreadsheetml/2009/9/main" uri="{B025F937-C7B1-47D3-B67F-A62EFF666E3E}">
          <x14:id>{49745D60-5B44-4BD7-82DB-7B739154403E}</x14:id>
        </ext>
      </extLst>
    </cfRule>
  </conditionalFormatting>
  <conditionalFormatting sqref="BA22:BA25 BA50:BA51">
    <cfRule type="cellIs" dxfId="257" priority="1175" operator="equal">
      <formula>0</formula>
    </cfRule>
  </conditionalFormatting>
  <conditionalFormatting sqref="BA53 BA78:BA79 BA81 BA103:BA104 BA106 BA128:BA129 BA131 BA154:BA155 BA157 BA168:BA169 BA171">
    <cfRule type="cellIs" dxfId="256" priority="1172" operator="equal">
      <formula>0</formula>
    </cfRule>
  </conditionalFormatting>
  <conditionalFormatting sqref="BB4">
    <cfRule type="cellIs" dxfId="255" priority="1170" operator="greaterThan">
      <formula>0</formula>
    </cfRule>
    <cfRule type="cellIs" dxfId="254" priority="1171" operator="lessThan">
      <formula>0</formula>
    </cfRule>
  </conditionalFormatting>
  <conditionalFormatting sqref="BB52">
    <cfRule type="cellIs" dxfId="253" priority="1167" operator="greaterThan">
      <formula>0</formula>
    </cfRule>
    <cfRule type="cellIs" dxfId="252" priority="1168" operator="lessThan">
      <formula>0</formula>
    </cfRule>
  </conditionalFormatting>
  <conditionalFormatting sqref="BB80">
    <cfRule type="cellIs" dxfId="251" priority="1165" operator="greaterThan">
      <formula>0</formula>
    </cfRule>
    <cfRule type="cellIs" dxfId="250" priority="1166" operator="lessThan">
      <formula>0</formula>
    </cfRule>
  </conditionalFormatting>
  <conditionalFormatting sqref="BB105">
    <cfRule type="cellIs" dxfId="249" priority="1163" operator="greaterThan">
      <formula>0</formula>
    </cfRule>
    <cfRule type="cellIs" dxfId="248" priority="1164" operator="lessThan">
      <formula>0</formula>
    </cfRule>
  </conditionalFormatting>
  <conditionalFormatting sqref="BB130">
    <cfRule type="cellIs" dxfId="247" priority="1161" operator="greaterThan">
      <formula>0</formula>
    </cfRule>
  </conditionalFormatting>
  <conditionalFormatting sqref="BB156">
    <cfRule type="cellIs" dxfId="246" priority="1159" operator="greaterThan">
      <formula>0</formula>
    </cfRule>
  </conditionalFormatting>
  <conditionalFormatting sqref="BB170">
    <cfRule type="cellIs" dxfId="245" priority="1157" operator="greaterThan">
      <formula>0</formula>
    </cfRule>
  </conditionalFormatting>
  <conditionalFormatting sqref="BB191">
    <cfRule type="cellIs" dxfId="244" priority="1139" operator="greaterThan">
      <formula>0</formula>
    </cfRule>
    <cfRule type="cellIs" dxfId="243" priority="1140" operator="lessThan">
      <formula>0</formula>
    </cfRule>
  </conditionalFormatting>
  <conditionalFormatting sqref="BD4 BD24 BD52 BD80 BD82:BD102 BM82:BM102 CY82:CY102 DC82:DC102 BD105 BD107:BD127 BM107:BM127 CY107:CY127 DC107:DC127 BD130 BD156 BD170 BD191">
    <cfRule type="cellIs" dxfId="242" priority="1056" operator="lessThan">
      <formula>-0.01</formula>
    </cfRule>
    <cfRule type="cellIs" dxfId="241" priority="1057" operator="greaterThan">
      <formula>-0.01</formula>
    </cfRule>
  </conditionalFormatting>
  <conditionalFormatting sqref="BD6:BD21 BD67 BD64:BD65 BD30:BD31 BD56 BD28">
    <cfRule type="dataBar" priority="1763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{76E07BBC-7AB4-4EC0-BEBC-AC72EE357583}</x14:id>
        </ext>
      </extLst>
    </cfRule>
  </conditionalFormatting>
  <conditionalFormatting sqref="BD6:BD21">
    <cfRule type="cellIs" dxfId="240" priority="1761" operator="lessThan">
      <formula>-0.01</formula>
    </cfRule>
    <cfRule type="cellIs" dxfId="239" priority="1762" operator="greaterThan">
      <formula>-0.01</formula>
    </cfRule>
  </conditionalFormatting>
  <conditionalFormatting sqref="BD26:BD27 BD29 BD32:BD49">
    <cfRule type="dataBar" priority="390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{F3119077-F511-4A41-8C0D-DE8D33036DF4}</x14:id>
        </ext>
      </extLst>
    </cfRule>
  </conditionalFormatting>
  <conditionalFormatting sqref="BD26:BD49">
    <cfRule type="cellIs" dxfId="238" priority="388" operator="lessThan">
      <formula>-0.01</formula>
    </cfRule>
    <cfRule type="cellIs" dxfId="237" priority="389" operator="greaterThan">
      <formula>-0.01</formula>
    </cfRule>
  </conditionalFormatting>
  <conditionalFormatting sqref="BD54:BD55 BD57:BD63 BD66 BD68:BD77">
    <cfRule type="dataBar" priority="38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{130F80EE-DA78-4BA8-B876-3EBF9E95DD69}</x14:id>
        </ext>
      </extLst>
    </cfRule>
  </conditionalFormatting>
  <conditionalFormatting sqref="BD54:BD77">
    <cfRule type="cellIs" dxfId="236" priority="382" operator="lessThan">
      <formula>-0.01</formula>
    </cfRule>
    <cfRule type="cellIs" dxfId="235" priority="383" operator="greaterThan">
      <formula>-0.01</formula>
    </cfRule>
  </conditionalFormatting>
  <conditionalFormatting sqref="BD82:BD84 BD152 BD102 BD142 BD86:BD99">
    <cfRule type="dataBar" priority="208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{EA1B8C71-2051-4FCE-82DB-6C3D53903B57}</x14:id>
        </ext>
      </extLst>
    </cfRule>
  </conditionalFormatting>
  <conditionalFormatting sqref="BD85">
    <cfRule type="dataBar" priority="8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{EB8E0FCC-7364-46F6-A9D3-EC4C7F6D7621}</x14:id>
        </ext>
      </extLst>
    </cfRule>
  </conditionalFormatting>
  <conditionalFormatting sqref="BD107:BD127 BD100:BD101">
    <cfRule type="dataBar" priority="241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{3C192FC6-BEF5-48C0-868A-528FB4566929}</x14:id>
        </ext>
      </extLst>
    </cfRule>
  </conditionalFormatting>
  <conditionalFormatting sqref="BD132:BD153">
    <cfRule type="cellIs" dxfId="234" priority="101" operator="lessThan">
      <formula>-0.01</formula>
    </cfRule>
    <cfRule type="cellIs" dxfId="233" priority="102" operator="greaterThan">
      <formula>-0.01</formula>
    </cfRule>
  </conditionalFormatting>
  <conditionalFormatting sqref="BD133">
    <cfRule type="dataBar" priority="103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{38ADDEF9-2F17-41A7-9BBD-CC5C3D2828ED}</x14:id>
        </ext>
      </extLst>
    </cfRule>
  </conditionalFormatting>
  <conditionalFormatting sqref="BD134">
    <cfRule type="dataBar" priority="13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{BF4C8F63-EBA2-4767-93AA-448A674A0B60}</x14:id>
        </ext>
      </extLst>
    </cfRule>
  </conditionalFormatting>
  <conditionalFormatting sqref="BD135:BD141 BD143:BD151 BD153 BD132">
    <cfRule type="dataBar" priority="36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{94F098E1-5C43-411F-9696-7CFBE2DAF1F4}</x14:id>
        </ext>
      </extLst>
    </cfRule>
  </conditionalFormatting>
  <conditionalFormatting sqref="BD158:BD167">
    <cfRule type="cellIs" dxfId="232" priority="358" operator="lessThan">
      <formula>-0.01</formula>
    </cfRule>
    <cfRule type="cellIs" dxfId="231" priority="359" operator="greaterThan">
      <formula>-0.01</formula>
    </cfRule>
    <cfRule type="dataBar" priority="360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{DED2F38A-3B21-4FBA-A42A-9D4C4DB7A51A}</x14:id>
        </ext>
      </extLst>
    </cfRule>
  </conditionalFormatting>
  <conditionalFormatting sqref="BD191 BD24 BD170 BD52 BD80 BD105 BD130 BD156 BD4">
    <cfRule type="dataBar" priority="1058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{AD31B60B-8173-4B89-B298-6E390C3395E0}</x14:id>
        </ext>
      </extLst>
    </cfRule>
  </conditionalFormatting>
  <conditionalFormatting sqref="BJ22:BJ25 BJ50:BJ51">
    <cfRule type="cellIs" dxfId="230" priority="1032" operator="equal">
      <formula>0</formula>
    </cfRule>
  </conditionalFormatting>
  <conditionalFormatting sqref="BJ53 BJ78:BJ79 BJ81 BJ103:BJ104 BJ106 BJ128:BJ129 BJ131 BJ154:BJ155 BJ157 BJ168:BJ169 BJ171">
    <cfRule type="cellIs" dxfId="229" priority="1029" operator="equal">
      <formula>0</formula>
    </cfRule>
  </conditionalFormatting>
  <conditionalFormatting sqref="BK4">
    <cfRule type="cellIs" dxfId="228" priority="1027" operator="greaterThan">
      <formula>0</formula>
    </cfRule>
    <cfRule type="cellIs" dxfId="227" priority="1028" operator="lessThan">
      <formula>0</formula>
    </cfRule>
  </conditionalFormatting>
  <conditionalFormatting sqref="BK24:BK49">
    <cfRule type="cellIs" dxfId="226" priority="344" operator="greaterThan">
      <formula>0</formula>
    </cfRule>
    <cfRule type="cellIs" dxfId="225" priority="345" operator="lessThan">
      <formula>0</formula>
    </cfRule>
  </conditionalFormatting>
  <conditionalFormatting sqref="BK52">
    <cfRule type="cellIs" dxfId="224" priority="1025" operator="greaterThan">
      <formula>0</formula>
    </cfRule>
    <cfRule type="cellIs" dxfId="223" priority="1026" operator="lessThan">
      <formula>0</formula>
    </cfRule>
  </conditionalFormatting>
  <conditionalFormatting sqref="BK54:BK77">
    <cfRule type="cellIs" dxfId="222" priority="339" operator="greaterThan">
      <formula>0</formula>
    </cfRule>
    <cfRule type="cellIs" dxfId="221" priority="340" operator="lessThan">
      <formula>0</formula>
    </cfRule>
  </conditionalFormatting>
  <conditionalFormatting sqref="BK80">
    <cfRule type="cellIs" dxfId="220" priority="1023" operator="greaterThan">
      <formula>0</formula>
    </cfRule>
    <cfRule type="cellIs" dxfId="219" priority="1024" operator="lessThan">
      <formula>0</formula>
    </cfRule>
  </conditionalFormatting>
  <conditionalFormatting sqref="BK105">
    <cfRule type="cellIs" dxfId="218" priority="1021" operator="greaterThan">
      <formula>0</formula>
    </cfRule>
    <cfRule type="cellIs" dxfId="217" priority="1022" operator="lessThan">
      <formula>0</formula>
    </cfRule>
  </conditionalFormatting>
  <conditionalFormatting sqref="BK130">
    <cfRule type="cellIs" dxfId="216" priority="1019" operator="greaterThan">
      <formula>0</formula>
    </cfRule>
  </conditionalFormatting>
  <conditionalFormatting sqref="BK156">
    <cfRule type="cellIs" dxfId="215" priority="1017" operator="greaterThan">
      <formula>0</formula>
    </cfRule>
  </conditionalFormatting>
  <conditionalFormatting sqref="BK157:BK169">
    <cfRule type="cellIs" dxfId="214" priority="319" operator="greaterThan">
      <formula>0</formula>
    </cfRule>
  </conditionalFormatting>
  <conditionalFormatting sqref="BK170">
    <cfRule type="cellIs" dxfId="213" priority="1015" operator="greaterThan">
      <formula>0</formula>
    </cfRule>
  </conditionalFormatting>
  <conditionalFormatting sqref="BK191">
    <cfRule type="cellIs" dxfId="212" priority="1013" operator="greaterThan">
      <formula>0</formula>
    </cfRule>
    <cfRule type="cellIs" dxfId="211" priority="1014" operator="lessThan">
      <formula>0</formula>
    </cfRule>
  </conditionalFormatting>
  <conditionalFormatting sqref="BM4 BM24 BM52 BM80 BM105 BM130 BM156 BM170 BM191">
    <cfRule type="cellIs" dxfId="210" priority="993" operator="lessThan">
      <formula>0</formula>
    </cfRule>
    <cfRule type="cellIs" dxfId="209" priority="994" operator="greaterThan">
      <formula>0</formula>
    </cfRule>
  </conditionalFormatting>
  <conditionalFormatting sqref="BM6:BM21 BM67 BM64:BM65 BM30:BM31 BM56 BM28">
    <cfRule type="dataBar" priority="1781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{64021376-B2D8-4C40-89BF-7FC3E2C80C63}</x14:id>
        </ext>
      </extLst>
    </cfRule>
  </conditionalFormatting>
  <conditionalFormatting sqref="BM6:BM21">
    <cfRule type="cellIs" dxfId="208" priority="1779" operator="lessThan">
      <formula>-0.01</formula>
    </cfRule>
    <cfRule type="cellIs" dxfId="207" priority="1780" operator="greaterThan">
      <formula>-0.01</formula>
    </cfRule>
  </conditionalFormatting>
  <conditionalFormatting sqref="BM26:BM27 BM29 BM32:BM49">
    <cfRule type="dataBar" priority="348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{23293383-75F7-4AD7-8B5C-86FE7932E872}</x14:id>
        </ext>
      </extLst>
    </cfRule>
  </conditionalFormatting>
  <conditionalFormatting sqref="BM26:BM49">
    <cfRule type="cellIs" dxfId="206" priority="346" operator="lessThan">
      <formula>-0.01</formula>
    </cfRule>
    <cfRule type="cellIs" dxfId="205" priority="347" operator="greaterThan">
      <formula>-0.01</formula>
    </cfRule>
  </conditionalFormatting>
  <conditionalFormatting sqref="BM54:BM55 BM57:BM63 BM66 BM68:BM77">
    <cfRule type="dataBar" priority="343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{02620881-984C-44C3-8E7B-0944281A4C05}</x14:id>
        </ext>
      </extLst>
    </cfRule>
  </conditionalFormatting>
  <conditionalFormatting sqref="BM54:BM77">
    <cfRule type="cellIs" dxfId="204" priority="341" operator="lessThan">
      <formula>-0.01</formula>
    </cfRule>
    <cfRule type="cellIs" dxfId="203" priority="342" operator="greaterThan">
      <formula>-0.01</formula>
    </cfRule>
  </conditionalFormatting>
  <conditionalFormatting sqref="BM82:BM84 BM152 BM102 BM142 BM86:BM99">
    <cfRule type="dataBar" priority="2087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{33D927F5-E228-4807-A899-EF2B986E73BD}</x14:id>
        </ext>
      </extLst>
    </cfRule>
  </conditionalFormatting>
  <conditionalFormatting sqref="BM85">
    <cfRule type="dataBar" priority="83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{C02A5D56-B5C4-4197-BD26-A22471C5A8B9}</x14:id>
        </ext>
      </extLst>
    </cfRule>
  </conditionalFormatting>
  <conditionalFormatting sqref="BM107:BM127 BM100:BM101">
    <cfRule type="dataBar" priority="2433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{21DAF7D9-10B9-4E68-9527-650A562AC2CD}</x14:id>
        </ext>
      </extLst>
    </cfRule>
  </conditionalFormatting>
  <conditionalFormatting sqref="BM132:BM153">
    <cfRule type="cellIs" dxfId="202" priority="104" operator="lessThan">
      <formula>-0.01</formula>
    </cfRule>
    <cfRule type="cellIs" dxfId="201" priority="105" operator="greaterThan">
      <formula>-0.01</formula>
    </cfRule>
  </conditionalFormatting>
  <conditionalFormatting sqref="BM133">
    <cfRule type="dataBar" priority="106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{D41962BE-CA87-4FFA-8089-EB94497487DD}</x14:id>
        </ext>
      </extLst>
    </cfRule>
  </conditionalFormatting>
  <conditionalFormatting sqref="BM134">
    <cfRule type="dataBar" priority="126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{D55892C1-B9C6-49D0-98CA-12CD7F3AA37F}</x14:id>
        </ext>
      </extLst>
    </cfRule>
  </conditionalFormatting>
  <conditionalFormatting sqref="BM135:BM141 BM143:BM151 BM153 BM132">
    <cfRule type="dataBar" priority="328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{1D1FF0ED-78EF-4696-B437-ED32F65DAF71}</x14:id>
        </ext>
      </extLst>
    </cfRule>
  </conditionalFormatting>
  <conditionalFormatting sqref="BM158:BM167">
    <cfRule type="cellIs" dxfId="200" priority="321" operator="lessThan">
      <formula>-0.01</formula>
    </cfRule>
    <cfRule type="cellIs" dxfId="199" priority="322" operator="greaterThan">
      <formula>-0.01</formula>
    </cfRule>
    <cfRule type="dataBar" priority="323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{4605516F-FF26-446E-825A-AE17530A1379}</x14:id>
        </ext>
      </extLst>
    </cfRule>
  </conditionalFormatting>
  <conditionalFormatting sqref="BM191 BM24 BM170 BM52 BM80 BM105 BM130 BM156 BM4">
    <cfRule type="dataBar" priority="995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{82B22826-F235-43ED-A7E5-978EFFE342A3}</x14:id>
        </ext>
      </extLst>
    </cfRule>
  </conditionalFormatting>
  <conditionalFormatting sqref="BT172:BT188 BT4">
    <cfRule type="dataBar" priority="20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{B72F8868-207E-461C-AD2D-9F484D5686B6}</x14:id>
        </ext>
      </extLst>
    </cfRule>
  </conditionalFormatting>
  <conditionalFormatting sqref="BT6:BT21">
    <cfRule type="dataBar" priority="21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{8605B1EA-2A81-42C4-A04C-DBA60AFFC764}</x14:id>
        </ext>
      </extLst>
    </cfRule>
  </conditionalFormatting>
  <conditionalFormatting sqref="BT24">
    <cfRule type="dataBar" priority="1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{064210BF-B5C4-4E75-862E-1562294CE6B0}</x14:id>
        </ext>
      </extLst>
    </cfRule>
  </conditionalFormatting>
  <conditionalFormatting sqref="BT26:BT49">
    <cfRule type="dataBar" priority="16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{E610AD44-99D5-4221-AEF4-CA1007082C9C}</x14:id>
        </ext>
      </extLst>
    </cfRule>
  </conditionalFormatting>
  <conditionalFormatting sqref="BT52">
    <cfRule type="dataBar" priority="3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{60CD6528-A8DA-4497-8BA2-3F7821F3AD30}</x14:id>
        </ext>
      </extLst>
    </cfRule>
  </conditionalFormatting>
  <conditionalFormatting sqref="BT54:BT77">
    <cfRule type="dataBar" priority="15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{F9960442-CFD6-48E9-8D4C-224D3CFE702E}</x14:id>
        </ext>
      </extLst>
    </cfRule>
  </conditionalFormatting>
  <conditionalFormatting sqref="BT80">
    <cfRule type="dataBar" priority="4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{530B3C19-60E5-4726-9231-E7C980B65C0D}</x14:id>
        </ext>
      </extLst>
    </cfRule>
  </conditionalFormatting>
  <conditionalFormatting sqref="BT82:BT102">
    <cfRule type="dataBar" priority="14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{713375F9-0C50-40D1-A571-BB54CBA01C8F}</x14:id>
        </ext>
      </extLst>
    </cfRule>
  </conditionalFormatting>
  <conditionalFormatting sqref="BT105">
    <cfRule type="dataBar" priority="5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{057DB14F-936F-4011-AB32-CFE6A802785C}</x14:id>
        </ext>
      </extLst>
    </cfRule>
  </conditionalFormatting>
  <conditionalFormatting sqref="BT107:BT127">
    <cfRule type="dataBar" priority="13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{C01FD7C8-B01E-4144-9B70-9A25F89EB230}</x14:id>
        </ext>
      </extLst>
    </cfRule>
  </conditionalFormatting>
  <conditionalFormatting sqref="BT130">
    <cfRule type="dataBar" priority="6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{8CE84726-F9BC-4FB5-A33E-14D20ED4AF7E}</x14:id>
        </ext>
      </extLst>
    </cfRule>
  </conditionalFormatting>
  <conditionalFormatting sqref="BT132:BT153">
    <cfRule type="dataBar" priority="12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{146F3502-CD21-4A57-8E80-DD1D6FF19B5F}</x14:id>
        </ext>
      </extLst>
    </cfRule>
  </conditionalFormatting>
  <conditionalFormatting sqref="BT156">
    <cfRule type="dataBar" priority="7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{43C48652-4004-44C5-A9C2-A3B677BE1FC5}</x14:id>
        </ext>
      </extLst>
    </cfRule>
  </conditionalFormatting>
  <conditionalFormatting sqref="BT158:BT167">
    <cfRule type="dataBar" priority="11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{377C0625-0C19-4207-BF13-7F049F720576}</x14:id>
        </ext>
      </extLst>
    </cfRule>
  </conditionalFormatting>
  <conditionalFormatting sqref="BT170">
    <cfRule type="dataBar" priority="8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{DCEA6CD6-DCFC-48E7-89BC-5955EBC61B2D}</x14:id>
        </ext>
      </extLst>
    </cfRule>
  </conditionalFormatting>
  <conditionalFormatting sqref="BT191">
    <cfRule type="dataBar" priority="9">
      <dataBar>
        <cfvo type="num" val="0"/>
        <cfvo type="num" val="1"/>
        <color theme="7" tint="-0.499984740745262"/>
      </dataBar>
      <extLst>
        <ext xmlns:x14="http://schemas.microsoft.com/office/spreadsheetml/2009/9/main" uri="{B025F937-C7B1-47D3-B67F-A62EFF666E3E}">
          <x14:id>{44C38A02-E7DB-4345-936E-C7302043F3F4}</x14:id>
        </ext>
      </extLst>
    </cfRule>
  </conditionalFormatting>
  <conditionalFormatting sqref="CF26:CF51">
    <cfRule type="cellIs" dxfId="198" priority="312" operator="equal">
      <formula>0</formula>
    </cfRule>
  </conditionalFormatting>
  <conditionalFormatting sqref="CF53:CF79">
    <cfRule type="cellIs" dxfId="197" priority="309" operator="equal">
      <formula>0</formula>
    </cfRule>
  </conditionalFormatting>
  <conditionalFormatting sqref="CF131:CF155">
    <cfRule type="cellIs" dxfId="196" priority="120" operator="equal">
      <formula>0</formula>
    </cfRule>
  </conditionalFormatting>
  <conditionalFormatting sqref="CF157:CF169">
    <cfRule type="cellIs" dxfId="195" priority="294" operator="equal">
      <formula>0</formula>
    </cfRule>
  </conditionalFormatting>
  <conditionalFormatting sqref="CF25:CG25">
    <cfRule type="cellIs" dxfId="194" priority="947" operator="equal">
      <formula>0</formula>
    </cfRule>
  </conditionalFormatting>
  <conditionalFormatting sqref="CG4">
    <cfRule type="cellIs" dxfId="193" priority="943" operator="greaterThan">
      <formula>0</formula>
    </cfRule>
    <cfRule type="cellIs" dxfId="192" priority="944" operator="lessThan">
      <formula>0</formula>
    </cfRule>
  </conditionalFormatting>
  <conditionalFormatting sqref="CG6:CG21 CP6:CP21 CG24 CG26:CG49 CG54:CG77 CG82:CG102 CP82:CP102 CG107:CG127 CP107:CP127 CG172:CG188 CP172:CP188 CP158:CP167">
    <cfRule type="cellIs" dxfId="191" priority="946" operator="lessThanOrEqual">
      <formula>0</formula>
    </cfRule>
  </conditionalFormatting>
  <conditionalFormatting sqref="CG24">
    <cfRule type="cellIs" dxfId="190" priority="945" operator="greaterThan">
      <formula>0</formula>
    </cfRule>
  </conditionalFormatting>
  <conditionalFormatting sqref="CG26:CG49">
    <cfRule type="cellIs" dxfId="189" priority="313" operator="greaterThan">
      <formula>0</formula>
    </cfRule>
  </conditionalFormatting>
  <conditionalFormatting sqref="CG52">
    <cfRule type="cellIs" dxfId="188" priority="940" operator="greaterThan">
      <formula>0</formula>
    </cfRule>
    <cfRule type="cellIs" dxfId="187" priority="941" operator="lessThan">
      <formula>0</formula>
    </cfRule>
  </conditionalFormatting>
  <conditionalFormatting sqref="CG54:CG77">
    <cfRule type="cellIs" dxfId="186" priority="310" operator="greaterThan">
      <formula>0</formula>
    </cfRule>
  </conditionalFormatting>
  <conditionalFormatting sqref="CG80">
    <cfRule type="cellIs" dxfId="185" priority="938" operator="greaterThan">
      <formula>0</formula>
    </cfRule>
    <cfRule type="cellIs" dxfId="184" priority="939" operator="lessThan">
      <formula>0</formula>
    </cfRule>
  </conditionalFormatting>
  <conditionalFormatting sqref="CG105">
    <cfRule type="cellIs" dxfId="183" priority="936" operator="greaterThan">
      <formula>0</formula>
    </cfRule>
    <cfRule type="cellIs" dxfId="182" priority="937" operator="lessThan">
      <formula>0</formula>
    </cfRule>
  </conditionalFormatting>
  <conditionalFormatting sqref="CG130">
    <cfRule type="cellIs" dxfId="181" priority="935" operator="greaterThan">
      <formula>0</formula>
    </cfRule>
  </conditionalFormatting>
  <conditionalFormatting sqref="CG131:CG155">
    <cfRule type="cellIs" dxfId="180" priority="121" operator="greaterThan">
      <formula>0</formula>
    </cfRule>
  </conditionalFormatting>
  <conditionalFormatting sqref="CG132:CG153 CP132:CP153">
    <cfRule type="cellIs" dxfId="179" priority="95" operator="lessThanOrEqual">
      <formula>0</formula>
    </cfRule>
  </conditionalFormatting>
  <conditionalFormatting sqref="CG156">
    <cfRule type="cellIs" dxfId="178" priority="934" operator="greaterThan">
      <formula>0</formula>
    </cfRule>
  </conditionalFormatting>
  <conditionalFormatting sqref="CG157:CG169">
    <cfRule type="cellIs" dxfId="177" priority="295" operator="greaterThan">
      <formula>0</formula>
    </cfRule>
  </conditionalFormatting>
  <conditionalFormatting sqref="CG158:CG167">
    <cfRule type="cellIs" dxfId="176" priority="296" operator="lessThanOrEqual">
      <formula>0</formula>
    </cfRule>
  </conditionalFormatting>
  <conditionalFormatting sqref="CG170">
    <cfRule type="cellIs" dxfId="175" priority="932" operator="greaterThan">
      <formula>0</formula>
    </cfRule>
  </conditionalFormatting>
  <conditionalFormatting sqref="CG191">
    <cfRule type="cellIs" dxfId="174" priority="921" operator="greaterThan">
      <formula>0</formula>
    </cfRule>
    <cfRule type="cellIs" dxfId="173" priority="922" operator="lessThan">
      <formula>0</formula>
    </cfRule>
  </conditionalFormatting>
  <conditionalFormatting sqref="CH4">
    <cfRule type="dataBar" priority="942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{067A379E-49A9-4E89-847C-C93782B54A4D}</x14:id>
        </ext>
      </extLst>
    </cfRule>
  </conditionalFormatting>
  <conditionalFormatting sqref="CH24">
    <cfRule type="dataBar" priority="930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{F65B4A52-041C-4E48-A29D-4D3DB41532DD}</x14:id>
        </ext>
      </extLst>
    </cfRule>
  </conditionalFormatting>
  <conditionalFormatting sqref="CH26:CH49">
    <cfRule type="dataBar" priority="311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{FF8B2F0E-1609-435F-A028-22A50DF8E14A}</x14:id>
        </ext>
      </extLst>
    </cfRule>
  </conditionalFormatting>
  <conditionalFormatting sqref="CH52">
    <cfRule type="dataBar" priority="92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{AF6598FC-EC2E-47DB-B235-67832F3AE25A}</x14:id>
        </ext>
      </extLst>
    </cfRule>
  </conditionalFormatting>
  <conditionalFormatting sqref="CH54:CH77">
    <cfRule type="dataBar" priority="308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{B6922AE4-BC5B-44D9-AF23-56719C717D7A}</x14:id>
        </ext>
      </extLst>
    </cfRule>
  </conditionalFormatting>
  <conditionalFormatting sqref="CH80">
    <cfRule type="dataBar" priority="928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{4F5DFE0D-14ED-4348-84EA-518219B81D7A}</x14:id>
        </ext>
      </extLst>
    </cfRule>
  </conditionalFormatting>
  <conditionalFormatting sqref="CH105">
    <cfRule type="dataBar" priority="92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{9F1E9C86-4BC7-462A-B6E9-5E55E7C2470E}</x14:id>
        </ext>
      </extLst>
    </cfRule>
  </conditionalFormatting>
  <conditionalFormatting sqref="CH130">
    <cfRule type="dataBar" priority="926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{BE343CCF-AB2A-46FE-A2FE-B6745F20DF63}</x14:id>
        </ext>
      </extLst>
    </cfRule>
  </conditionalFormatting>
  <conditionalFormatting sqref="CH134">
    <cfRule type="dataBar" priority="119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{36C82D9E-BA28-46FE-BE08-A90FBC5E9009}</x14:id>
        </ext>
      </extLst>
    </cfRule>
  </conditionalFormatting>
  <conditionalFormatting sqref="CH135:CH153 CH132">
    <cfRule type="dataBar" priority="29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{4F1106D8-9BD9-441C-A3BA-7B2C90426FBC}</x14:id>
        </ext>
      </extLst>
    </cfRule>
  </conditionalFormatting>
  <conditionalFormatting sqref="CH156">
    <cfRule type="dataBar" priority="925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{6AB1CB80-B83E-4288-AEA8-A0A5E8E7BB13}</x14:id>
        </ext>
      </extLst>
    </cfRule>
  </conditionalFormatting>
  <conditionalFormatting sqref="CH158:CH167">
    <cfRule type="dataBar" priority="293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{BE2FA79F-80DE-4569-9605-F5B388BC366F}</x14:id>
        </ext>
      </extLst>
    </cfRule>
  </conditionalFormatting>
  <conditionalFormatting sqref="CH170">
    <cfRule type="dataBar" priority="924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{34416D14-E16E-4385-A1F4-8FCA6C74B89F}</x14:id>
        </ext>
      </extLst>
    </cfRule>
  </conditionalFormatting>
  <conditionalFormatting sqref="CH191">
    <cfRule type="dataBar" priority="923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{7C14AE11-7EC8-4406-B794-86497A355430}</x14:id>
        </ext>
      </extLst>
    </cfRule>
  </conditionalFormatting>
  <conditionalFormatting sqref="CN53:CO79">
    <cfRule type="cellIs" dxfId="172" priority="755" operator="equal">
      <formula>0</formula>
    </cfRule>
  </conditionalFormatting>
  <conditionalFormatting sqref="CN131:CO155">
    <cfRule type="cellIs" dxfId="171" priority="151" operator="equal">
      <formula>0</formula>
    </cfRule>
  </conditionalFormatting>
  <conditionalFormatting sqref="CP4">
    <cfRule type="cellIs" dxfId="170" priority="767" operator="greaterThan">
      <formula>0</formula>
    </cfRule>
    <cfRule type="cellIs" dxfId="169" priority="768" operator="lessThan">
      <formula>0</formula>
    </cfRule>
  </conditionalFormatting>
  <conditionalFormatting sqref="CP24">
    <cfRule type="cellIs" dxfId="168" priority="740" operator="greaterThan">
      <formula>0</formula>
    </cfRule>
    <cfRule type="cellIs" dxfId="167" priority="741" operator="lessThan">
      <formula>0</formula>
    </cfRule>
  </conditionalFormatting>
  <conditionalFormatting sqref="CP25 CN25:CO51">
    <cfRule type="cellIs" dxfId="166" priority="771" operator="equal">
      <formula>0</formula>
    </cfRule>
  </conditionalFormatting>
  <conditionalFormatting sqref="CP26:CP49 CP54:CP77 CP131:CP155">
    <cfRule type="cellIs" dxfId="165" priority="769" operator="greaterThan">
      <formula>0</formula>
    </cfRule>
  </conditionalFormatting>
  <conditionalFormatting sqref="CP26:CP49 CP54:CP77">
    <cfRule type="cellIs" dxfId="164" priority="770" operator="lessThanOrEqual">
      <formula>0</formula>
    </cfRule>
  </conditionalFormatting>
  <conditionalFormatting sqref="CP52">
    <cfRule type="cellIs" dxfId="163" priority="738" operator="greaterThan">
      <formula>0</formula>
    </cfRule>
    <cfRule type="cellIs" dxfId="162" priority="739" operator="lessThan">
      <formula>0</formula>
    </cfRule>
  </conditionalFormatting>
  <conditionalFormatting sqref="CP80">
    <cfRule type="cellIs" dxfId="161" priority="736" operator="greaterThan">
      <formula>0</formula>
    </cfRule>
    <cfRule type="cellIs" dxfId="160" priority="737" operator="lessThan">
      <formula>0</formula>
    </cfRule>
  </conditionalFormatting>
  <conditionalFormatting sqref="CP105">
    <cfRule type="cellIs" dxfId="159" priority="734" operator="greaterThan">
      <formula>0</formula>
    </cfRule>
    <cfRule type="cellIs" dxfId="158" priority="735" operator="lessThan">
      <formula>0</formula>
    </cfRule>
  </conditionalFormatting>
  <conditionalFormatting sqref="CP130">
    <cfRule type="cellIs" dxfId="157" priority="733" operator="greaterThan">
      <formula>0</formula>
    </cfRule>
  </conditionalFormatting>
  <conditionalFormatting sqref="CP156">
    <cfRule type="cellIs" dxfId="156" priority="732" operator="greaterThan">
      <formula>0</formula>
    </cfRule>
  </conditionalFormatting>
  <conditionalFormatting sqref="CP170">
    <cfRule type="cellIs" dxfId="155" priority="730" operator="greaterThan">
      <formula>0</formula>
    </cfRule>
  </conditionalFormatting>
  <conditionalFormatting sqref="CP191">
    <cfRule type="cellIs" dxfId="154" priority="763" operator="greaterThan">
      <formula>0</formula>
    </cfRule>
    <cfRule type="cellIs" dxfId="153" priority="764" operator="lessThan">
      <formula>0</formula>
    </cfRule>
  </conditionalFormatting>
  <conditionalFormatting sqref="CQ4">
    <cfRule type="dataBar" priority="76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{D3A6D72E-56ED-449D-AE3D-EAE12A7715C3}</x14:id>
        </ext>
      </extLst>
    </cfRule>
  </conditionalFormatting>
  <conditionalFormatting sqref="CQ24">
    <cfRule type="dataBar" priority="749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{5DC42959-6288-438D-BC63-C4CF5D6CF942}</x14:id>
        </ext>
      </extLst>
    </cfRule>
  </conditionalFormatting>
  <conditionalFormatting sqref="CQ26:CQ49">
    <cfRule type="dataBar" priority="287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{F423E83C-D499-4699-9218-E8ABBBE32CAA}</x14:id>
        </ext>
      </extLst>
    </cfRule>
  </conditionalFormatting>
  <conditionalFormatting sqref="CQ52">
    <cfRule type="dataBar" priority="748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{8465408C-FC59-4A20-818D-5A6EC7D7AB42}</x14:id>
        </ext>
      </extLst>
    </cfRule>
  </conditionalFormatting>
  <conditionalFormatting sqref="CQ54:CQ77">
    <cfRule type="dataBar" priority="286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{C506F6AE-AA39-4F3C-8CE4-B67071CD1E3C}</x14:id>
        </ext>
      </extLst>
    </cfRule>
  </conditionalFormatting>
  <conditionalFormatting sqref="CQ80">
    <cfRule type="dataBar" priority="747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{94A440A9-3017-4F93-A3C6-CCB1ABAF3B03}</x14:id>
        </ext>
      </extLst>
    </cfRule>
  </conditionalFormatting>
  <conditionalFormatting sqref="CQ105">
    <cfRule type="dataBar" priority="746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{5463B6F3-5ED8-4415-A236-FF16B64BFEA7}</x14:id>
        </ext>
      </extLst>
    </cfRule>
  </conditionalFormatting>
  <conditionalFormatting sqref="CQ130">
    <cfRule type="dataBar" priority="74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{339C2E47-2A1D-4BFC-A29B-E2CD8EB35363}</x14:id>
        </ext>
      </extLst>
    </cfRule>
  </conditionalFormatting>
  <conditionalFormatting sqref="CQ134">
    <cfRule type="dataBar" priority="118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{510A81A6-F73F-49BE-9236-6492B75DB6DF}</x14:id>
        </ext>
      </extLst>
    </cfRule>
  </conditionalFormatting>
  <conditionalFormatting sqref="CQ135:CQ153 CQ132">
    <cfRule type="dataBar" priority="283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{D96C319C-57B5-407D-B687-646FCEFB6281}</x14:id>
        </ext>
      </extLst>
    </cfRule>
  </conditionalFormatting>
  <conditionalFormatting sqref="CQ156">
    <cfRule type="dataBar" priority="74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{22190A2A-9099-476C-8137-B059788415F9}</x14:id>
        </ext>
      </extLst>
    </cfRule>
  </conditionalFormatting>
  <conditionalFormatting sqref="CQ158:CQ167">
    <cfRule type="dataBar" priority="282">
      <dataBar>
        <cfvo type="num" val="0"/>
        <cfvo type="num" val="1"/>
        <color theme="8" tint="-0.249977111117893"/>
      </dataBar>
      <extLst>
        <ext xmlns:x14="http://schemas.microsoft.com/office/spreadsheetml/2009/9/main" uri="{B025F937-C7B1-47D3-B67F-A62EFF666E3E}">
          <x14:id>{58B64004-6D96-4232-B1B3-1E31E30DB097}</x14:id>
        </ext>
      </extLst>
    </cfRule>
  </conditionalFormatting>
  <conditionalFormatting sqref="CQ170">
    <cfRule type="dataBar" priority="74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{B2B5D275-77C1-487F-8D8B-2022FE838BA5}</x14:id>
        </ext>
      </extLst>
    </cfRule>
  </conditionalFormatting>
  <conditionalFormatting sqref="CQ191">
    <cfRule type="dataBar" priority="74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{FB61615A-7065-451A-BF9E-C80358A99458}</x14:id>
        </ext>
      </extLst>
    </cfRule>
  </conditionalFormatting>
  <conditionalFormatting sqref="CW25:CW51 CZ25:DA51">
    <cfRule type="cellIs" dxfId="152" priority="723" operator="equal">
      <formula>0</formula>
    </cfRule>
  </conditionalFormatting>
  <conditionalFormatting sqref="CW53:CW79 CZ53:DA79">
    <cfRule type="cellIs" dxfId="151" priority="568" operator="equal">
      <formula>0</formula>
    </cfRule>
  </conditionalFormatting>
  <conditionalFormatting sqref="CW131:CW155 CZ131:DA155">
    <cfRule type="cellIs" dxfId="150" priority="150" operator="equal">
      <formula>0</formula>
    </cfRule>
  </conditionalFormatting>
  <conditionalFormatting sqref="CY4">
    <cfRule type="cellIs" dxfId="149" priority="629" operator="lessThan">
      <formula>-0.01</formula>
    </cfRule>
    <cfRule type="cellIs" dxfId="148" priority="630" operator="greaterThan">
      <formula>-0.01</formula>
    </cfRule>
    <cfRule type="dataBar" priority="631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{286DCC1F-0C87-4E08-9724-888EA10E26AC}</x14:id>
        </ext>
      </extLst>
    </cfRule>
  </conditionalFormatting>
  <conditionalFormatting sqref="CY6:CY21 CY67 CY64:CY65 CY30:CY31 CY56 CY28">
    <cfRule type="dataBar" priority="1815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{C0D3209C-B6DE-4A3A-A870-2872F8A93C7D}</x14:id>
        </ext>
      </extLst>
    </cfRule>
  </conditionalFormatting>
  <conditionalFormatting sqref="CY6:CY21">
    <cfRule type="cellIs" dxfId="147" priority="1813" operator="lessThan">
      <formula>-0.01</formula>
    </cfRule>
    <cfRule type="cellIs" dxfId="146" priority="1814" operator="greaterThan">
      <formula>-0.01</formula>
    </cfRule>
  </conditionalFormatting>
  <conditionalFormatting sqref="CY24">
    <cfRule type="cellIs" dxfId="145" priority="524" operator="lessThan">
      <formula>-0.01</formula>
    </cfRule>
    <cfRule type="cellIs" dxfId="144" priority="525" operator="greaterThan">
      <formula>-0.01</formula>
    </cfRule>
    <cfRule type="dataBar" priority="52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{53838401-13D1-4F48-A200-F84C5C5F28FC}</x14:id>
        </ext>
      </extLst>
    </cfRule>
  </conditionalFormatting>
  <conditionalFormatting sqref="CY26:CY27 CY29 CY32:CY49">
    <cfRule type="dataBar" priority="57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{69CC36C2-0059-4BD6-B584-4E3459D4306D}</x14:id>
        </ext>
      </extLst>
    </cfRule>
  </conditionalFormatting>
  <conditionalFormatting sqref="CY26:CY49">
    <cfRule type="cellIs" dxfId="143" priority="572" operator="lessThan">
      <formula>-0.01</formula>
    </cfRule>
    <cfRule type="cellIs" dxfId="142" priority="573" operator="greaterThan">
      <formula>-0.01</formula>
    </cfRule>
  </conditionalFormatting>
  <conditionalFormatting sqref="CY52">
    <cfRule type="cellIs" dxfId="141" priority="518" operator="lessThan">
      <formula>-0.01</formula>
    </cfRule>
    <cfRule type="cellIs" dxfId="140" priority="519" operator="greaterThan">
      <formula>-0.01</formula>
    </cfRule>
    <cfRule type="dataBar" priority="520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{10E4426A-239B-40A9-B28E-908F20146DA2}</x14:id>
        </ext>
      </extLst>
    </cfRule>
  </conditionalFormatting>
  <conditionalFormatting sqref="CY54:CY55 CY57:CY63 CY66 CY68:CY77">
    <cfRule type="dataBar" priority="567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{9BB4ED0F-6E7F-40FC-AB3B-C61586464AFD}</x14:id>
        </ext>
      </extLst>
    </cfRule>
  </conditionalFormatting>
  <conditionalFormatting sqref="CY54:CY77">
    <cfRule type="cellIs" dxfId="139" priority="565" operator="lessThan">
      <formula>-0.01</formula>
    </cfRule>
    <cfRule type="cellIs" dxfId="138" priority="566" operator="greaterThan">
      <formula>-0.01</formula>
    </cfRule>
  </conditionalFormatting>
  <conditionalFormatting sqref="CY80">
    <cfRule type="cellIs" dxfId="137" priority="512" operator="lessThan">
      <formula>-0.01</formula>
    </cfRule>
    <cfRule type="cellIs" dxfId="136" priority="513" operator="greaterThan">
      <formula>-0.01</formula>
    </cfRule>
    <cfRule type="dataBar" priority="51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{00350614-50EC-4F80-AA80-3B1BC3DC2DF2}</x14:id>
        </ext>
      </extLst>
    </cfRule>
  </conditionalFormatting>
  <conditionalFormatting sqref="CY82:CY84 CY152 CY102 CY142 CY86:CY99">
    <cfRule type="dataBar" priority="2090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{06611D0D-2F7A-43CA-BBC1-E81D782F07F9}</x14:id>
        </ext>
      </extLst>
    </cfRule>
  </conditionalFormatting>
  <conditionalFormatting sqref="CY85">
    <cfRule type="dataBar" priority="9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{2B8AD545-CBCC-4641-960F-4D558C587164}</x14:id>
        </ext>
      </extLst>
    </cfRule>
  </conditionalFormatting>
  <conditionalFormatting sqref="CY105">
    <cfRule type="cellIs" dxfId="135" priority="506" operator="lessThan">
      <formula>-0.01</formula>
    </cfRule>
    <cfRule type="cellIs" dxfId="134" priority="507" operator="greaterThan">
      <formula>-0.01</formula>
    </cfRule>
    <cfRule type="dataBar" priority="508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{69884387-ECED-4DFC-95E0-A0774A47028D}</x14:id>
        </ext>
      </extLst>
    </cfRule>
  </conditionalFormatting>
  <conditionalFormatting sqref="CY107:CY127 CY100:CY101">
    <cfRule type="dataBar" priority="2450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{9464B4B4-F44D-4C55-8ADC-291A97E8B718}</x14:id>
        </ext>
      </extLst>
    </cfRule>
  </conditionalFormatting>
  <conditionalFormatting sqref="CY130">
    <cfRule type="cellIs" dxfId="133" priority="500" operator="lessThan">
      <formula>-0.01</formula>
    </cfRule>
    <cfRule type="cellIs" dxfId="132" priority="501" operator="greaterThan">
      <formula>-0.01</formula>
    </cfRule>
    <cfRule type="dataBar" priority="50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{6F9387D6-2FD1-49BC-8C90-721DC58F2665}</x14:id>
        </ext>
      </extLst>
    </cfRule>
  </conditionalFormatting>
  <conditionalFormatting sqref="CY132:CY153">
    <cfRule type="cellIs" dxfId="131" priority="107" operator="lessThan">
      <formula>-0.01</formula>
    </cfRule>
    <cfRule type="cellIs" dxfId="130" priority="108" operator="greaterThan">
      <formula>-0.01</formula>
    </cfRule>
  </conditionalFormatting>
  <conditionalFormatting sqref="CY133">
    <cfRule type="dataBar" priority="10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{5383F748-E2F7-4F22-B988-8D29C96D3429}</x14:id>
        </ext>
      </extLst>
    </cfRule>
  </conditionalFormatting>
  <conditionalFormatting sqref="CY134">
    <cfRule type="dataBar" priority="14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{8CC097A2-490E-4373-A264-2CBC85A4AA15}</x14:id>
        </ext>
      </extLst>
    </cfRule>
  </conditionalFormatting>
  <conditionalFormatting sqref="CY135:CY141 CY143:CY151 CY153 CY132">
    <cfRule type="dataBar" priority="54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{4957963E-BDBF-4239-A61A-FE4FE6EA25E1}</x14:id>
        </ext>
      </extLst>
    </cfRule>
  </conditionalFormatting>
  <conditionalFormatting sqref="CY156">
    <cfRule type="cellIs" dxfId="129" priority="482" operator="lessThan">
      <formula>-0.01</formula>
    </cfRule>
    <cfRule type="cellIs" dxfId="128" priority="483" operator="greaterThan">
      <formula>-0.01</formula>
    </cfRule>
    <cfRule type="dataBar" priority="48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{287C4172-9AC0-446C-AE21-6C57B74FBC63}</x14:id>
        </ext>
      </extLst>
    </cfRule>
  </conditionalFormatting>
  <conditionalFormatting sqref="CY158:CY167">
    <cfRule type="cellIs" dxfId="127" priority="1710" operator="lessThan">
      <formula>-0.01</formula>
    </cfRule>
    <cfRule type="cellIs" dxfId="126" priority="1711" operator="greaterThan">
      <formula>-0.01</formula>
    </cfRule>
    <cfRule type="dataBar" priority="171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{E36AEE42-826A-4889-AA51-AC966850FCB8}</x14:id>
        </ext>
      </extLst>
    </cfRule>
  </conditionalFormatting>
  <conditionalFormatting sqref="CY170">
    <cfRule type="cellIs" dxfId="125" priority="476" operator="lessThan">
      <formula>-0.01</formula>
    </cfRule>
    <cfRule type="cellIs" dxfId="124" priority="477" operator="greaterThan">
      <formula>-0.01</formula>
    </cfRule>
    <cfRule type="dataBar" priority="478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{3BFE1D43-703F-408C-9BAA-1663C6CDE50B}</x14:id>
        </ext>
      </extLst>
    </cfRule>
  </conditionalFormatting>
  <conditionalFormatting sqref="CY191">
    <cfRule type="cellIs" dxfId="123" priority="470" operator="lessThan">
      <formula>-0.01</formula>
    </cfRule>
    <cfRule type="cellIs" dxfId="122" priority="471" operator="greaterThan">
      <formula>-0.01</formula>
    </cfRule>
    <cfRule type="dataBar" priority="47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{B770BEFB-3996-492B-9FC1-F6F581CC5EF9}</x14:id>
        </ext>
      </extLst>
    </cfRule>
  </conditionalFormatting>
  <conditionalFormatting sqref="DC4">
    <cfRule type="cellIs" dxfId="121" priority="623" operator="lessThan">
      <formula>-0.01</formula>
    </cfRule>
    <cfRule type="cellIs" dxfId="120" priority="624" operator="greaterThan">
      <formula>-0.01</formula>
    </cfRule>
    <cfRule type="dataBar" priority="625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{81FB8EE0-B00E-4898-BCD4-315088F740C8}</x14:id>
        </ext>
      </extLst>
    </cfRule>
  </conditionalFormatting>
  <conditionalFormatting sqref="DC6:DC21 DC67 DC64:DC65 DC30:DC31 DC56 DC28">
    <cfRule type="dataBar" priority="1821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{935F273F-AD43-42A4-9A26-19664139F660}</x14:id>
        </ext>
      </extLst>
    </cfRule>
  </conditionalFormatting>
  <conditionalFormatting sqref="DC6:DC21">
    <cfRule type="cellIs" dxfId="119" priority="1819" operator="lessThan">
      <formula>-0.01</formula>
    </cfRule>
    <cfRule type="cellIs" dxfId="118" priority="1820" operator="greaterThan">
      <formula>-0.01</formula>
    </cfRule>
  </conditionalFormatting>
  <conditionalFormatting sqref="DC24">
    <cfRule type="cellIs" dxfId="117" priority="521" operator="lessThan">
      <formula>-0.01</formula>
    </cfRule>
    <cfRule type="cellIs" dxfId="116" priority="522" operator="greaterThan">
      <formula>-0.01</formula>
    </cfRule>
    <cfRule type="dataBar" priority="523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{58435A63-F609-4BFC-A26F-A6FBE079863F}</x14:id>
        </ext>
      </extLst>
    </cfRule>
  </conditionalFormatting>
  <conditionalFormatting sqref="DC26:DC27 DC29 DC32:DC49">
    <cfRule type="dataBar" priority="571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{DE648456-10AC-4A81-A7FA-1BF32AF921AC}</x14:id>
        </ext>
      </extLst>
    </cfRule>
  </conditionalFormatting>
  <conditionalFormatting sqref="DC26:DC49">
    <cfRule type="cellIs" dxfId="115" priority="569" operator="lessThan">
      <formula>-0.01</formula>
    </cfRule>
    <cfRule type="cellIs" dxfId="114" priority="570" operator="greaterThan">
      <formula>-0.01</formula>
    </cfRule>
  </conditionalFormatting>
  <conditionalFormatting sqref="DC52">
    <cfRule type="cellIs" dxfId="113" priority="515" operator="lessThan">
      <formula>-0.01</formula>
    </cfRule>
    <cfRule type="cellIs" dxfId="112" priority="516" operator="greaterThan">
      <formula>-0.01</formula>
    </cfRule>
    <cfRule type="dataBar" priority="517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{28AE74C2-9FD0-4B8B-AFD0-E024CBB80C3A}</x14:id>
        </ext>
      </extLst>
    </cfRule>
  </conditionalFormatting>
  <conditionalFormatting sqref="DC54:DC55 DC57:DC63 DC66 DC68:DC77">
    <cfRule type="dataBar" priority="56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{7EF3B665-10DF-463F-BBA9-350840F0B7FF}</x14:id>
        </ext>
      </extLst>
    </cfRule>
  </conditionalFormatting>
  <conditionalFormatting sqref="DC54:DC77">
    <cfRule type="cellIs" dxfId="111" priority="562" operator="lessThan">
      <formula>-0.01</formula>
    </cfRule>
    <cfRule type="cellIs" dxfId="110" priority="563" operator="greaterThan">
      <formula>-0.01</formula>
    </cfRule>
  </conditionalFormatting>
  <conditionalFormatting sqref="DC80">
    <cfRule type="cellIs" dxfId="109" priority="509" operator="lessThan">
      <formula>-0.01</formula>
    </cfRule>
    <cfRule type="cellIs" dxfId="108" priority="510" operator="greaterThan">
      <formula>-0.01</formula>
    </cfRule>
    <cfRule type="dataBar" priority="511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{8CFF41E1-770C-4344-B363-CAF232099BDB}</x14:id>
        </ext>
      </extLst>
    </cfRule>
  </conditionalFormatting>
  <conditionalFormatting sqref="DC82:DC84 DC152 DC102 DC142 DC86:DC99">
    <cfRule type="dataBar" priority="2093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{7A4A199C-F557-47BC-8867-C1B97C12B056}</x14:id>
        </ext>
      </extLst>
    </cfRule>
  </conditionalFormatting>
  <conditionalFormatting sqref="DC85">
    <cfRule type="dataBar" priority="8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{B67C2A00-C8CD-4C2F-AABF-E7492241292D}</x14:id>
        </ext>
      </extLst>
    </cfRule>
  </conditionalFormatting>
  <conditionalFormatting sqref="DC105">
    <cfRule type="cellIs" dxfId="107" priority="503" operator="lessThan">
      <formula>-0.01</formula>
    </cfRule>
    <cfRule type="cellIs" dxfId="106" priority="504" operator="greaterThan">
      <formula>-0.01</formula>
    </cfRule>
    <cfRule type="dataBar" priority="505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{89CE8EF9-AEC0-4EF6-B031-72FEBEACDC83}</x14:id>
        </ext>
      </extLst>
    </cfRule>
  </conditionalFormatting>
  <conditionalFormatting sqref="DC107:DC127 DC100:DC101">
    <cfRule type="dataBar" priority="245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{872CC627-1018-409F-BE7B-CF7E4EFDB165}</x14:id>
        </ext>
      </extLst>
    </cfRule>
  </conditionalFormatting>
  <conditionalFormatting sqref="DC130">
    <cfRule type="cellIs" dxfId="105" priority="497" operator="lessThan">
      <formula>-0.01</formula>
    </cfRule>
    <cfRule type="cellIs" dxfId="104" priority="498" operator="greaterThan">
      <formula>-0.01</formula>
    </cfRule>
    <cfRule type="dataBar" priority="49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{F2E4AB27-EE01-4AF8-9CF1-6E5829B7EFBC}</x14:id>
        </ext>
      </extLst>
    </cfRule>
  </conditionalFormatting>
  <conditionalFormatting sqref="DC132:DC153">
    <cfRule type="cellIs" dxfId="103" priority="110" operator="lessThan">
      <formula>-0.01</formula>
    </cfRule>
    <cfRule type="cellIs" dxfId="102" priority="111" operator="greaterThan">
      <formula>-0.01</formula>
    </cfRule>
  </conditionalFormatting>
  <conditionalFormatting sqref="DC133">
    <cfRule type="dataBar" priority="11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{A08CC526-DBAF-49D2-9CEA-CD82D3D4F395}</x14:id>
        </ext>
      </extLst>
    </cfRule>
  </conditionalFormatting>
  <conditionalFormatting sqref="DC134">
    <cfRule type="dataBar" priority="146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{A9608D41-0F5A-425A-87AC-F2CD7D0EBDA8}</x14:id>
        </ext>
      </extLst>
    </cfRule>
  </conditionalFormatting>
  <conditionalFormatting sqref="DC135:DC141 DC143:DC151 DC153 DC132">
    <cfRule type="dataBar" priority="543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{37F4521E-4481-4925-9E2D-85CFA7BF14B4}</x14:id>
        </ext>
      </extLst>
    </cfRule>
  </conditionalFormatting>
  <conditionalFormatting sqref="DC156">
    <cfRule type="cellIs" dxfId="101" priority="479" operator="lessThan">
      <formula>-0.01</formula>
    </cfRule>
    <cfRule type="cellIs" dxfId="100" priority="480" operator="greaterThan">
      <formula>-0.01</formula>
    </cfRule>
    <cfRule type="dataBar" priority="481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{A53AC2C3-3EB2-4BDF-8743-48DBFC3EED89}</x14:id>
        </ext>
      </extLst>
    </cfRule>
  </conditionalFormatting>
  <conditionalFormatting sqref="DC158:DC167">
    <cfRule type="cellIs" dxfId="99" priority="1716" operator="lessThan">
      <formula>-0.01</formula>
    </cfRule>
    <cfRule type="cellIs" dxfId="98" priority="1717" operator="greaterThan">
      <formula>-0.01</formula>
    </cfRule>
    <cfRule type="dataBar" priority="1718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{A465752A-7C4E-4B04-8FEB-DE4F0787180A}</x14:id>
        </ext>
      </extLst>
    </cfRule>
  </conditionalFormatting>
  <conditionalFormatting sqref="DC170">
    <cfRule type="cellIs" dxfId="97" priority="473" operator="lessThan">
      <formula>-0.01</formula>
    </cfRule>
    <cfRule type="cellIs" dxfId="96" priority="474" operator="greaterThan">
      <formula>-0.01</formula>
    </cfRule>
    <cfRule type="dataBar" priority="475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{89074DB7-7A58-4995-A0F2-BF5F3D13DFCD}</x14:id>
        </ext>
      </extLst>
    </cfRule>
  </conditionalFormatting>
  <conditionalFormatting sqref="DC191">
    <cfRule type="cellIs" dxfId="95" priority="467" operator="lessThan">
      <formula>-0.01</formula>
    </cfRule>
    <cfRule type="cellIs" dxfId="94" priority="468" operator="greaterThan">
      <formula>-0.01</formula>
    </cfRule>
    <cfRule type="dataBar" priority="469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{E9E64ADD-73F0-4965-A76E-20C27F6BF965}</x14:id>
        </ext>
      </extLst>
    </cfRule>
  </conditionalFormatting>
  <conditionalFormatting sqref="BD172:BD188">
    <cfRule type="cellIs" dxfId="93" priority="2530" operator="lessThan">
      <formula>-0.01</formula>
    </cfRule>
    <cfRule type="cellIs" dxfId="92" priority="2531" operator="greaterThan">
      <formula>-0.01</formula>
    </cfRule>
    <cfRule type="dataBar" priority="2532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{37DD8735-A444-4369-B411-87E27F1AC3A8}</x14:id>
        </ext>
      </extLst>
    </cfRule>
  </conditionalFormatting>
  <conditionalFormatting sqref="BM172:BM188">
    <cfRule type="cellIs" dxfId="91" priority="2544" operator="lessThan">
      <formula>-0.01</formula>
    </cfRule>
    <cfRule type="cellIs" dxfId="90" priority="2545" operator="greaterThan">
      <formula>-0.01</formula>
    </cfRule>
    <cfRule type="dataBar" priority="2546">
      <dataBar>
        <cfvo type="min"/>
        <cfvo type="num" val="1"/>
        <color theme="0" tint="-0.499984740745262"/>
      </dataBar>
      <extLst>
        <ext xmlns:x14="http://schemas.microsoft.com/office/spreadsheetml/2009/9/main" uri="{B025F937-C7B1-47D3-B67F-A62EFF666E3E}">
          <x14:id>{AE95F850-71B0-4D5A-A524-38F0EA4CEAB1}</x14:id>
        </ext>
      </extLst>
    </cfRule>
  </conditionalFormatting>
  <conditionalFormatting sqref="CY172:CY188">
    <cfRule type="cellIs" dxfId="89" priority="2566" operator="lessThan">
      <formula>-0.01</formula>
    </cfRule>
    <cfRule type="cellIs" dxfId="88" priority="2567" operator="greaterThan">
      <formula>-0.01</formula>
    </cfRule>
    <cfRule type="dataBar" priority="2568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{CF16252E-C479-452A-89BB-CBF9373696BB}</x14:id>
        </ext>
      </extLst>
    </cfRule>
  </conditionalFormatting>
  <conditionalFormatting sqref="DC172:DC188">
    <cfRule type="cellIs" dxfId="87" priority="2572" operator="lessThan">
      <formula>-0.01</formula>
    </cfRule>
    <cfRule type="cellIs" dxfId="86" priority="2573" operator="greaterThan">
      <formula>-0.01</formula>
    </cfRule>
    <cfRule type="dataBar" priority="2574">
      <dataBar>
        <cfvo type="min"/>
        <cfvo type="num" val="1"/>
        <color theme="4" tint="-0.249977111117893"/>
      </dataBar>
      <extLst>
        <ext xmlns:x14="http://schemas.microsoft.com/office/spreadsheetml/2009/9/main" uri="{B025F937-C7B1-47D3-B67F-A62EFF666E3E}">
          <x14:id>{7B055B9A-2864-4C91-B59A-A155C74A7FEE}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AN170 AH4 AH24 AH52 AH80 AH105 AH130 AH156 AH170 AH19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A9FA1D-F161-4557-B20B-B6CF9724910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G26:G49 G172:G188</xm:sqref>
        </x14:conditionalFormatting>
        <x14:conditionalFormatting xmlns:xm="http://schemas.microsoft.com/office/excel/2006/main">
          <x14:cfRule type="dataBar" id="{452001E2-A778-43CC-A029-9ED5A1C2BC2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G28 G56 G30:G31 G64:G65 G6:G21 G67 G142 G152 G107:G127</xm:sqref>
        </x14:conditionalFormatting>
        <x14:conditionalFormatting xmlns:xm="http://schemas.microsoft.com/office/excel/2006/main">
          <x14:cfRule type="dataBar" id="{7004991A-ED0A-41C4-87E1-3F2E781F86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G52</xm:sqref>
        </x14:conditionalFormatting>
        <x14:conditionalFormatting xmlns:xm="http://schemas.microsoft.com/office/excel/2006/main">
          <x14:cfRule type="dataBar" id="{7820FCC4-321F-4738-A103-D7E5920C5B1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G54:G77</xm:sqref>
        </x14:conditionalFormatting>
        <x14:conditionalFormatting xmlns:xm="http://schemas.microsoft.com/office/excel/2006/main">
          <x14:cfRule type="dataBar" id="{9A3A508A-A846-4BB2-ACC8-CC5ACD0665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G80</xm:sqref>
        </x14:conditionalFormatting>
        <x14:conditionalFormatting xmlns:xm="http://schemas.microsoft.com/office/excel/2006/main">
          <x14:cfRule type="dataBar" id="{3B5760AF-BBA7-4009-B34E-1EAE7B8A93D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G101</xm:sqref>
        </x14:conditionalFormatting>
        <x14:conditionalFormatting xmlns:xm="http://schemas.microsoft.com/office/excel/2006/main">
          <x14:cfRule type="dataBar" id="{7D037D55-A80D-4CBD-BFF4-F82FFBB548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G105</xm:sqref>
        </x14:conditionalFormatting>
        <x14:conditionalFormatting xmlns:xm="http://schemas.microsoft.com/office/excel/2006/main">
          <x14:cfRule type="dataBar" id="{8845BCCC-ED65-4A38-A8AB-7A1D4766C638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G108:G109 G24 G115:G116 G127 G102 G82:G100</xm:sqref>
        </x14:conditionalFormatting>
        <x14:conditionalFormatting xmlns:xm="http://schemas.microsoft.com/office/excel/2006/main">
          <x14:cfRule type="dataBar" id="{DBFCDB1A-A870-4EB2-BCAB-887B9937C1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G130</xm:sqref>
        </x14:conditionalFormatting>
        <x14:conditionalFormatting xmlns:xm="http://schemas.microsoft.com/office/excel/2006/main">
          <x14:cfRule type="dataBar" id="{C34F7F1D-579D-4277-8A29-5AB8E512B167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G133</xm:sqref>
        </x14:conditionalFormatting>
        <x14:conditionalFormatting xmlns:xm="http://schemas.microsoft.com/office/excel/2006/main">
          <x14:cfRule type="dataBar" id="{3BC4B632-7F3A-4386-B491-ACC69CCC848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G134</xm:sqref>
        </x14:conditionalFormatting>
        <x14:conditionalFormatting xmlns:xm="http://schemas.microsoft.com/office/excel/2006/main">
          <x14:cfRule type="dataBar" id="{F1F702DE-34E8-4DA7-A289-03FD1C7BC4D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G135:G153 G132</xm:sqref>
        </x14:conditionalFormatting>
        <x14:conditionalFormatting xmlns:xm="http://schemas.microsoft.com/office/excel/2006/main">
          <x14:cfRule type="dataBar" id="{1F95895E-1A3C-4FBA-8FE8-17C18A9961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G156</xm:sqref>
        </x14:conditionalFormatting>
        <x14:conditionalFormatting xmlns:xm="http://schemas.microsoft.com/office/excel/2006/main">
          <x14:cfRule type="dataBar" id="{7EDE701A-8F36-4711-A2A5-B41626BADA2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G158:G167</xm:sqref>
        </x14:conditionalFormatting>
        <x14:conditionalFormatting xmlns:xm="http://schemas.microsoft.com/office/excel/2006/main">
          <x14:cfRule type="dataBar" id="{749F0F2A-91CE-462F-BF97-2358908260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G170</xm:sqref>
        </x14:conditionalFormatting>
        <x14:conditionalFormatting xmlns:xm="http://schemas.microsoft.com/office/excel/2006/main">
          <x14:cfRule type="dataBar" id="{0B809339-AB49-4F68-9E71-8AE61FCF5CC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G4</xm:sqref>
        </x14:conditionalFormatting>
        <x14:conditionalFormatting xmlns:xm="http://schemas.microsoft.com/office/excel/2006/main">
          <x14:cfRule type="dataBar" id="{A69EBC3C-F022-4BA4-B1F2-45C61EB7AC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G191</xm:sqref>
        </x14:conditionalFormatting>
        <x14:conditionalFormatting xmlns:xm="http://schemas.microsoft.com/office/excel/2006/main">
          <x14:cfRule type="dataBar" id="{9E228C84-0E09-4665-B0DD-E78E53B8E64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1FD78C1-314A-4138-AD95-745D6FF5B95B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63A710E-8164-4081-B0CB-C744556613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Q26:Q49 Q108:Q109 CH108:CH109 CQ108:CQ109 Q115:Q116 CH115:CH116 CQ115:CQ116 Q127 CH127 CQ127 CQ102 CH102 Q102 Q82:Q100 CH82:CH100 CQ82:CQ100 Q172:Q188 CH172:CH188 CQ172:CQ188</xm:sqref>
        </x14:conditionalFormatting>
        <x14:conditionalFormatting xmlns:xm="http://schemas.microsoft.com/office/excel/2006/main">
          <x14:cfRule type="dataBar" id="{A379D033-FCB8-4353-B005-5CD0C3C013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Q28 CH28 CQ28 Q56 CH56 CQ56 Q30:Q31 CH30:CH31 CQ30:CQ31 Q64:Q65 CH64:CH65 CQ64:CQ65 Q6:Q21 Q67 CH6:CH21 CH67 CQ6:CQ21 CQ67 Q142 CH142 CQ142 Q152 CH152 CQ152 Q107:Q127 CH107:CH127 CQ107:CQ127</xm:sqref>
        </x14:conditionalFormatting>
        <x14:conditionalFormatting xmlns:xm="http://schemas.microsoft.com/office/excel/2006/main">
          <x14:cfRule type="dataBar" id="{BB8AF1AD-F505-4F42-86E6-492D2AE1F2DA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7B91BAF7-E989-45A7-B4C6-649DD1CE88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Q54:Q77</xm:sqref>
        </x14:conditionalFormatting>
        <x14:conditionalFormatting xmlns:xm="http://schemas.microsoft.com/office/excel/2006/main">
          <x14:cfRule type="dataBar" id="{3B2A167E-FD3A-4E6D-AAA2-7A3AB1648A4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Q80</xm:sqref>
        </x14:conditionalFormatting>
        <x14:conditionalFormatting xmlns:xm="http://schemas.microsoft.com/office/excel/2006/main">
          <x14:cfRule type="dataBar" id="{D49A400F-0FE1-454E-88D5-825AB1B5BC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Q101 CH101 CQ101</xm:sqref>
        </x14:conditionalFormatting>
        <x14:conditionalFormatting xmlns:xm="http://schemas.microsoft.com/office/excel/2006/main">
          <x14:cfRule type="dataBar" id="{B26A2722-11BE-4BB3-9D75-5ABE4464E0A9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Q105</xm:sqref>
        </x14:conditionalFormatting>
        <x14:conditionalFormatting xmlns:xm="http://schemas.microsoft.com/office/excel/2006/main">
          <x14:cfRule type="dataBar" id="{35916E0C-E7AD-440A-A0F4-D6A2E4C33A4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Q130</xm:sqref>
        </x14:conditionalFormatting>
        <x14:conditionalFormatting xmlns:xm="http://schemas.microsoft.com/office/excel/2006/main">
          <x14:cfRule type="dataBar" id="{2D50CC69-6F87-465F-81EC-51687E3F17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Q133 CH133 CQ133</xm:sqref>
        </x14:conditionalFormatting>
        <x14:conditionalFormatting xmlns:xm="http://schemas.microsoft.com/office/excel/2006/main">
          <x14:cfRule type="dataBar" id="{CDA2830A-CECD-48E8-9FFB-ADECB2E53E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Q134</xm:sqref>
        </x14:conditionalFormatting>
        <x14:conditionalFormatting xmlns:xm="http://schemas.microsoft.com/office/excel/2006/main">
          <x14:cfRule type="dataBar" id="{482F5817-E406-46D1-9D4B-FE345C1862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Q135:Q153 Q132</xm:sqref>
        </x14:conditionalFormatting>
        <x14:conditionalFormatting xmlns:xm="http://schemas.microsoft.com/office/excel/2006/main">
          <x14:cfRule type="dataBar" id="{AD8A2D68-B2C7-454C-8799-25443CAFD21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93ADB5EF-4735-48E8-9C1A-0929781271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Q158:Q167</xm:sqref>
        </x14:conditionalFormatting>
        <x14:conditionalFormatting xmlns:xm="http://schemas.microsoft.com/office/excel/2006/main">
          <x14:cfRule type="dataBar" id="{092DF2CA-6F38-4272-9359-4A4EB8ECF11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Q170</xm:sqref>
        </x14:conditionalFormatting>
        <x14:conditionalFormatting xmlns:xm="http://schemas.microsoft.com/office/excel/2006/main">
          <x14:cfRule type="dataBar" id="{13633495-5557-49C3-897C-EABA5B96252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Q191</xm:sqref>
        </x14:conditionalFormatting>
        <x14:conditionalFormatting xmlns:xm="http://schemas.microsoft.com/office/excel/2006/main">
          <x14:cfRule type="dataBar" id="{8C5C20CE-F151-44D2-B580-54AE5FC5CB8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Z26:Z49 Z172:Z188</xm:sqref>
        </x14:conditionalFormatting>
        <x14:conditionalFormatting xmlns:xm="http://schemas.microsoft.com/office/excel/2006/main">
          <x14:cfRule type="dataBar" id="{E939F21E-AEFA-4FEA-B01D-DA04ECE2FF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Z52</xm:sqref>
        </x14:conditionalFormatting>
        <x14:conditionalFormatting xmlns:xm="http://schemas.microsoft.com/office/excel/2006/main">
          <x14:cfRule type="dataBar" id="{90EE4AE3-6774-4F3B-BD0A-A62BE0E05DC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Z54:Z77</xm:sqref>
        </x14:conditionalFormatting>
        <x14:conditionalFormatting xmlns:xm="http://schemas.microsoft.com/office/excel/2006/main">
          <x14:cfRule type="dataBar" id="{001C16DD-6422-4407-A662-1B4D91B34C9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Z56 Z28 Z30:Z31 Z64:Z65 Z6:Z21 Z67 Z142 Z152 Z107:Z127</xm:sqref>
        </x14:conditionalFormatting>
        <x14:conditionalFormatting xmlns:xm="http://schemas.microsoft.com/office/excel/2006/main">
          <x14:cfRule type="dataBar" id="{BD51896B-6E42-4996-9C8D-90B694F34A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Z80</xm:sqref>
        </x14:conditionalFormatting>
        <x14:conditionalFormatting xmlns:xm="http://schemas.microsoft.com/office/excel/2006/main">
          <x14:cfRule type="dataBar" id="{CEEC5F62-A301-4289-BAFB-963A40465824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Z101</xm:sqref>
        </x14:conditionalFormatting>
        <x14:conditionalFormatting xmlns:xm="http://schemas.microsoft.com/office/excel/2006/main">
          <x14:cfRule type="dataBar" id="{153587F4-9818-4EAE-A518-734BE30EC6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Z105</xm:sqref>
        </x14:conditionalFormatting>
        <x14:conditionalFormatting xmlns:xm="http://schemas.microsoft.com/office/excel/2006/main">
          <x14:cfRule type="dataBar" id="{053DF1BE-12A1-4417-99DA-E71D4D423A19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Z108:Z109 Z24 Z115:Z116 Z127 Z102 Z82:Z100</xm:sqref>
        </x14:conditionalFormatting>
        <x14:conditionalFormatting xmlns:xm="http://schemas.microsoft.com/office/excel/2006/main">
          <x14:cfRule type="dataBar" id="{0B4E17F5-34C0-4EF0-95AA-BE755E1470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Z130</xm:sqref>
        </x14:conditionalFormatting>
        <x14:conditionalFormatting xmlns:xm="http://schemas.microsoft.com/office/excel/2006/main">
          <x14:cfRule type="dataBar" id="{3600508D-D501-4634-8B9A-D4FD464DBFF6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Z133</xm:sqref>
        </x14:conditionalFormatting>
        <x14:conditionalFormatting xmlns:xm="http://schemas.microsoft.com/office/excel/2006/main">
          <x14:cfRule type="dataBar" id="{1CC0B67B-6ADA-4D98-A733-2B718F51B07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Z134</xm:sqref>
        </x14:conditionalFormatting>
        <x14:conditionalFormatting xmlns:xm="http://schemas.microsoft.com/office/excel/2006/main">
          <x14:cfRule type="dataBar" id="{D833AF93-B521-4B51-A2EA-34A363B08A44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Z135:Z153 Z132</xm:sqref>
        </x14:conditionalFormatting>
        <x14:conditionalFormatting xmlns:xm="http://schemas.microsoft.com/office/excel/2006/main">
          <x14:cfRule type="dataBar" id="{19E7B746-AB24-4E32-948E-9514E50625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Z156</xm:sqref>
        </x14:conditionalFormatting>
        <x14:conditionalFormatting xmlns:xm="http://schemas.microsoft.com/office/excel/2006/main">
          <x14:cfRule type="dataBar" id="{0DE994A7-F870-4858-8F12-87D938EA50C4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Z158:Z167</xm:sqref>
        </x14:conditionalFormatting>
        <x14:conditionalFormatting xmlns:xm="http://schemas.microsoft.com/office/excel/2006/main">
          <x14:cfRule type="dataBar" id="{0D96E18F-852C-426A-A598-5F4A2CDD2A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Z170</xm:sqref>
        </x14:conditionalFormatting>
        <x14:conditionalFormatting xmlns:xm="http://schemas.microsoft.com/office/excel/2006/main">
          <x14:cfRule type="dataBar" id="{A555AD0D-C044-40E1-8D37-758DC0BC579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Z4</xm:sqref>
        </x14:conditionalFormatting>
        <x14:conditionalFormatting xmlns:xm="http://schemas.microsoft.com/office/excel/2006/main">
          <x14:cfRule type="dataBar" id="{F1B86250-1F2B-4BEA-B75D-61C7AAB647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Z191</xm:sqref>
        </x14:conditionalFormatting>
        <x14:conditionalFormatting xmlns:xm="http://schemas.microsoft.com/office/excel/2006/main">
          <x14:cfRule type="dataBar" id="{CEE3C546-BAF1-4783-BF7C-F25A7C8F202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AH4</xm:sqref>
        </x14:conditionalFormatting>
        <x14:conditionalFormatting xmlns:xm="http://schemas.microsoft.com/office/excel/2006/main">
          <x14:cfRule type="dataBar" id="{7C640D1F-1AB6-43AF-88B4-C5503C529F3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AH24</xm:sqref>
        </x14:conditionalFormatting>
        <x14:conditionalFormatting xmlns:xm="http://schemas.microsoft.com/office/excel/2006/main">
          <x14:cfRule type="dataBar" id="{7CA5ED2F-25BA-46C1-9D0A-E70D9B4B70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AH26:AH49 AH108:AH109 AP108:AP109 AH115:AH116 AP115:AP116 AH127 AP127 AP102 AH102 AH82:AH100 AP82:AP100 AH172:AH188 AP172:AP188</xm:sqref>
        </x14:conditionalFormatting>
        <x14:conditionalFormatting xmlns:xm="http://schemas.microsoft.com/office/excel/2006/main">
          <x14:cfRule type="dataBar" id="{F9417B5F-B531-463F-A9C2-D9E3C5A896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AH28 AP28 AH56 AP56 AH30:AH31 AP30:AP31 AH64:AH65 AP64:AP65 AH6:AH21 AH67 AP6:AP21 AP67 AH142 AP142 AH152 AP152 AH107:AH127 AP107:AP127</xm:sqref>
        </x14:conditionalFormatting>
        <x14:conditionalFormatting xmlns:xm="http://schemas.microsoft.com/office/excel/2006/main">
          <x14:cfRule type="dataBar" id="{39889830-9C10-4787-ADB9-C3419E9218E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AH52</xm:sqref>
        </x14:conditionalFormatting>
        <x14:conditionalFormatting xmlns:xm="http://schemas.microsoft.com/office/excel/2006/main">
          <x14:cfRule type="dataBar" id="{92002F2F-33D7-4F29-9FB3-D5411439B0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AH54:AH77</xm:sqref>
        </x14:conditionalFormatting>
        <x14:conditionalFormatting xmlns:xm="http://schemas.microsoft.com/office/excel/2006/main">
          <x14:cfRule type="dataBar" id="{36BC73DD-D0FF-43B7-8F87-AD2BF75FBEF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AH80</xm:sqref>
        </x14:conditionalFormatting>
        <x14:conditionalFormatting xmlns:xm="http://schemas.microsoft.com/office/excel/2006/main">
          <x14:cfRule type="dataBar" id="{4014AC42-9777-4581-B603-40DDDBF42D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AH101 AP101</xm:sqref>
        </x14:conditionalFormatting>
        <x14:conditionalFormatting xmlns:xm="http://schemas.microsoft.com/office/excel/2006/main">
          <x14:cfRule type="dataBar" id="{671099A1-A36A-4846-AB8B-33F5E269086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AH105</xm:sqref>
        </x14:conditionalFormatting>
        <x14:conditionalFormatting xmlns:xm="http://schemas.microsoft.com/office/excel/2006/main">
          <x14:cfRule type="dataBar" id="{349BA98C-6843-47C8-A0E9-36A8DAB75A1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AH130</xm:sqref>
        </x14:conditionalFormatting>
        <x14:conditionalFormatting xmlns:xm="http://schemas.microsoft.com/office/excel/2006/main">
          <x14:cfRule type="dataBar" id="{481E8A34-A6CE-4018-A083-A75A149DF0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AH133 AP133</xm:sqref>
        </x14:conditionalFormatting>
        <x14:conditionalFormatting xmlns:xm="http://schemas.microsoft.com/office/excel/2006/main">
          <x14:cfRule type="dataBar" id="{9F333928-02B1-4724-A80B-B0C9C04B03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AH134</xm:sqref>
        </x14:conditionalFormatting>
        <x14:conditionalFormatting xmlns:xm="http://schemas.microsoft.com/office/excel/2006/main">
          <x14:cfRule type="dataBar" id="{9EDC33BE-2F2F-428D-8F95-554B1CF145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AH135:AH153 AH132</xm:sqref>
        </x14:conditionalFormatting>
        <x14:conditionalFormatting xmlns:xm="http://schemas.microsoft.com/office/excel/2006/main">
          <x14:cfRule type="dataBar" id="{342057E7-CB8F-489E-80A8-062E490D1BC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AH156</xm:sqref>
        </x14:conditionalFormatting>
        <x14:conditionalFormatting xmlns:xm="http://schemas.microsoft.com/office/excel/2006/main">
          <x14:cfRule type="dataBar" id="{C86F7A3C-7FAB-4E51-A7C7-FA7CFF29B5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AH158:AH167</xm:sqref>
        </x14:conditionalFormatting>
        <x14:conditionalFormatting xmlns:xm="http://schemas.microsoft.com/office/excel/2006/main">
          <x14:cfRule type="dataBar" id="{790937E8-56EB-4194-B48F-F733DB4E201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AH170</xm:sqref>
        </x14:conditionalFormatting>
        <x14:conditionalFormatting xmlns:xm="http://schemas.microsoft.com/office/excel/2006/main">
          <x14:cfRule type="dataBar" id="{B378BCED-B180-4A0B-BF90-3CDE772179A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AH191</xm:sqref>
        </x14:conditionalFormatting>
        <x14:conditionalFormatting xmlns:xm="http://schemas.microsoft.com/office/excel/2006/main">
          <x14:cfRule type="dataBar" id="{76241A3D-84DA-4BB2-9D0D-1AB2487A981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</xm:sqref>
        </x14:conditionalFormatting>
        <x14:conditionalFormatting xmlns:xm="http://schemas.microsoft.com/office/excel/2006/main">
          <x14:cfRule type="dataBar" id="{62613C38-F8FA-47F1-8562-A34E299CD40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AP24</xm:sqref>
        </x14:conditionalFormatting>
        <x14:conditionalFormatting xmlns:xm="http://schemas.microsoft.com/office/excel/2006/main">
          <x14:cfRule type="dataBar" id="{62E52833-B81C-4FF9-9D14-AA576E6AA8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AP26:AP49</xm:sqref>
        </x14:conditionalFormatting>
        <x14:conditionalFormatting xmlns:xm="http://schemas.microsoft.com/office/excel/2006/main">
          <x14:cfRule type="dataBar" id="{148FA53C-7573-4240-9D97-A7AB48C5B5F6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AP52</xm:sqref>
        </x14:conditionalFormatting>
        <x14:conditionalFormatting xmlns:xm="http://schemas.microsoft.com/office/excel/2006/main">
          <x14:cfRule type="dataBar" id="{C4B43128-7852-424A-928C-E3AC8314A2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AP54:AP77</xm:sqref>
        </x14:conditionalFormatting>
        <x14:conditionalFormatting xmlns:xm="http://schemas.microsoft.com/office/excel/2006/main">
          <x14:cfRule type="dataBar" id="{1BCDCB0F-F4EC-402E-8DB9-F742F45D747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AP80</xm:sqref>
        </x14:conditionalFormatting>
        <x14:conditionalFormatting xmlns:xm="http://schemas.microsoft.com/office/excel/2006/main">
          <x14:cfRule type="dataBar" id="{0FDCFB4D-728B-4732-B4C8-51F7649B37DB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AP105</xm:sqref>
        </x14:conditionalFormatting>
        <x14:conditionalFormatting xmlns:xm="http://schemas.microsoft.com/office/excel/2006/main">
          <x14:cfRule type="dataBar" id="{E32F24B1-97CE-4D5C-A961-7438E389FD7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AP130</xm:sqref>
        </x14:conditionalFormatting>
        <x14:conditionalFormatting xmlns:xm="http://schemas.microsoft.com/office/excel/2006/main">
          <x14:cfRule type="dataBar" id="{CD8EFFF3-B0AC-42CD-BBCB-BCAE7D25DF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AP134</xm:sqref>
        </x14:conditionalFormatting>
        <x14:conditionalFormatting xmlns:xm="http://schemas.microsoft.com/office/excel/2006/main">
          <x14:cfRule type="dataBar" id="{2DB82A66-11CA-4608-83B2-62FFE32247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AP135:AP153 AP132</xm:sqref>
        </x14:conditionalFormatting>
        <x14:conditionalFormatting xmlns:xm="http://schemas.microsoft.com/office/excel/2006/main">
          <x14:cfRule type="dataBar" id="{3B644AF9-7A3E-403A-AB6C-F41D986A4657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AP156</xm:sqref>
        </x14:conditionalFormatting>
        <x14:conditionalFormatting xmlns:xm="http://schemas.microsoft.com/office/excel/2006/main">
          <x14:cfRule type="dataBar" id="{4E664161-DB19-431F-9202-E8D9FCB70A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AP158:AP167</xm:sqref>
        </x14:conditionalFormatting>
        <x14:conditionalFormatting xmlns:xm="http://schemas.microsoft.com/office/excel/2006/main">
          <x14:cfRule type="dataBar" id="{D53FCC22-2011-470D-B020-C8A86D01A8A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AP170</xm:sqref>
        </x14:conditionalFormatting>
        <x14:conditionalFormatting xmlns:xm="http://schemas.microsoft.com/office/excel/2006/main">
          <x14:cfRule type="dataBar" id="{46328034-F1C8-44E5-BFF9-CD32D89B82F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AP191</xm:sqref>
        </x14:conditionalFormatting>
        <x14:conditionalFormatting xmlns:xm="http://schemas.microsoft.com/office/excel/2006/main">
          <x14:cfRule type="dataBar" id="{5016DE3A-C375-421A-8676-8059E494BF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AY26:AY49 AY172:AY188</xm:sqref>
        </x14:conditionalFormatting>
        <x14:conditionalFormatting xmlns:xm="http://schemas.microsoft.com/office/excel/2006/main">
          <x14:cfRule type="dataBar" id="{FC590372-7158-433A-B6C4-A929D33D06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AY52</xm:sqref>
        </x14:conditionalFormatting>
        <x14:conditionalFormatting xmlns:xm="http://schemas.microsoft.com/office/excel/2006/main">
          <x14:cfRule type="dataBar" id="{B22CB8F3-91B9-4ACE-83A2-86CFE411EA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AY54:AY77</xm:sqref>
        </x14:conditionalFormatting>
        <x14:conditionalFormatting xmlns:xm="http://schemas.microsoft.com/office/excel/2006/main">
          <x14:cfRule type="dataBar" id="{5771321E-7977-495C-8620-D5D03DE13E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AY56 AY28 AY30:AY31 AY64:AY65 AY6:AY21 AY67 AY142 AY152 AY107:AY127</xm:sqref>
        </x14:conditionalFormatting>
        <x14:conditionalFormatting xmlns:xm="http://schemas.microsoft.com/office/excel/2006/main">
          <x14:cfRule type="dataBar" id="{F0AE6C83-A695-40A0-AA69-4D7D8B6CC3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AY80</xm:sqref>
        </x14:conditionalFormatting>
        <x14:conditionalFormatting xmlns:xm="http://schemas.microsoft.com/office/excel/2006/main">
          <x14:cfRule type="dataBar" id="{5BD70BED-D33B-4015-A2CB-DD34A2D232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AY101</xm:sqref>
        </x14:conditionalFormatting>
        <x14:conditionalFormatting xmlns:xm="http://schemas.microsoft.com/office/excel/2006/main">
          <x14:cfRule type="dataBar" id="{C3A2EC0C-9CD2-4EC5-981D-C8E3036008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AY105</xm:sqref>
        </x14:conditionalFormatting>
        <x14:conditionalFormatting xmlns:xm="http://schemas.microsoft.com/office/excel/2006/main">
          <x14:cfRule type="dataBar" id="{2A9DBE41-BBD2-4227-A3B9-74A178B197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AY108:AY109 AY24 AY115:AY116 AY127 AY102 AY82:AY100</xm:sqref>
        </x14:conditionalFormatting>
        <x14:conditionalFormatting xmlns:xm="http://schemas.microsoft.com/office/excel/2006/main">
          <x14:cfRule type="dataBar" id="{40561177-7507-4197-9C48-16B318C256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AY130</xm:sqref>
        </x14:conditionalFormatting>
        <x14:conditionalFormatting xmlns:xm="http://schemas.microsoft.com/office/excel/2006/main">
          <x14:cfRule type="dataBar" id="{3674C6E0-834A-416D-B6FD-608993EEFC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AY133</xm:sqref>
        </x14:conditionalFormatting>
        <x14:conditionalFormatting xmlns:xm="http://schemas.microsoft.com/office/excel/2006/main">
          <x14:cfRule type="dataBar" id="{BCB20F0F-3900-4895-973D-7DDB442CEE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AY134</xm:sqref>
        </x14:conditionalFormatting>
        <x14:conditionalFormatting xmlns:xm="http://schemas.microsoft.com/office/excel/2006/main">
          <x14:cfRule type="dataBar" id="{5E0AC43B-76EF-4D6F-8B32-6F84E61F0C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AY135:AY153 AY132</xm:sqref>
        </x14:conditionalFormatting>
        <x14:conditionalFormatting xmlns:xm="http://schemas.microsoft.com/office/excel/2006/main">
          <x14:cfRule type="dataBar" id="{0F1FA44E-7506-4E1A-94DE-8E27CE87D7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AY156</xm:sqref>
        </x14:conditionalFormatting>
        <x14:conditionalFormatting xmlns:xm="http://schemas.microsoft.com/office/excel/2006/main">
          <x14:cfRule type="dataBar" id="{E4DF48EE-A04E-47B2-9F85-E2A49B93F0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AY158:AY167</xm:sqref>
        </x14:conditionalFormatting>
        <x14:conditionalFormatting xmlns:xm="http://schemas.microsoft.com/office/excel/2006/main">
          <x14:cfRule type="dataBar" id="{C52DCF58-EFB0-4080-BE89-E22BBA3FE3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AY170</xm:sqref>
        </x14:conditionalFormatting>
        <x14:conditionalFormatting xmlns:xm="http://schemas.microsoft.com/office/excel/2006/main">
          <x14:cfRule type="dataBar" id="{F3CBBA6A-1E5D-4F05-AB70-42767608AF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AY4</xm:sqref>
        </x14:conditionalFormatting>
        <x14:conditionalFormatting xmlns:xm="http://schemas.microsoft.com/office/excel/2006/main">
          <x14:cfRule type="dataBar" id="{49745D60-5B44-4BD7-82DB-7B73915440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AY191</xm:sqref>
        </x14:conditionalFormatting>
        <x14:conditionalFormatting xmlns:xm="http://schemas.microsoft.com/office/excel/2006/main">
          <x14:cfRule type="dataBar" id="{76E07BBC-7AB4-4EC0-BEBC-AC72EE357583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BD6:BD21 BD67 BD64:BD65 BD30:BD31 BD56 BD28</xm:sqref>
        </x14:conditionalFormatting>
        <x14:conditionalFormatting xmlns:xm="http://schemas.microsoft.com/office/excel/2006/main">
          <x14:cfRule type="dataBar" id="{F3119077-F511-4A41-8C0D-DE8D33036DF4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BD26:BD27 BD29 BD32:BD49</xm:sqref>
        </x14:conditionalFormatting>
        <x14:conditionalFormatting xmlns:xm="http://schemas.microsoft.com/office/excel/2006/main">
          <x14:cfRule type="dataBar" id="{130F80EE-DA78-4BA8-B876-3EBF9E95DD6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BD54:BD55 BD57:BD63 BD66 BD68:BD77</xm:sqref>
        </x14:conditionalFormatting>
        <x14:conditionalFormatting xmlns:xm="http://schemas.microsoft.com/office/excel/2006/main">
          <x14:cfRule type="dataBar" id="{EA1B8C71-2051-4FCE-82DB-6C3D53903B57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BD82:BD84 BD152 BD102 BD142 BD86:BD99</xm:sqref>
        </x14:conditionalFormatting>
        <x14:conditionalFormatting xmlns:xm="http://schemas.microsoft.com/office/excel/2006/main">
          <x14:cfRule type="dataBar" id="{EB8E0FCC-7364-46F6-A9D3-EC4C7F6D7621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BD85</xm:sqref>
        </x14:conditionalFormatting>
        <x14:conditionalFormatting xmlns:xm="http://schemas.microsoft.com/office/excel/2006/main">
          <x14:cfRule type="dataBar" id="{3C192FC6-BEF5-48C0-868A-528FB456692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BD107:BD127 BD100:BD101</xm:sqref>
        </x14:conditionalFormatting>
        <x14:conditionalFormatting xmlns:xm="http://schemas.microsoft.com/office/excel/2006/main">
          <x14:cfRule type="dataBar" id="{38ADDEF9-2F17-41A7-9BBD-CC5C3D2828E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BD133</xm:sqref>
        </x14:conditionalFormatting>
        <x14:conditionalFormatting xmlns:xm="http://schemas.microsoft.com/office/excel/2006/main">
          <x14:cfRule type="dataBar" id="{BF4C8F63-EBA2-4767-93AA-448A674A0B60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BD134</xm:sqref>
        </x14:conditionalFormatting>
        <x14:conditionalFormatting xmlns:xm="http://schemas.microsoft.com/office/excel/2006/main">
          <x14:cfRule type="dataBar" id="{94F098E1-5C43-411F-9696-7CFBE2DAF1F4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BD135:BD141 BD143:BD151 BD153 BD132</xm:sqref>
        </x14:conditionalFormatting>
        <x14:conditionalFormatting xmlns:xm="http://schemas.microsoft.com/office/excel/2006/main">
          <x14:cfRule type="dataBar" id="{DED2F38A-3B21-4FBA-A42A-9D4C4DB7A51A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BD158:BD167</xm:sqref>
        </x14:conditionalFormatting>
        <x14:conditionalFormatting xmlns:xm="http://schemas.microsoft.com/office/excel/2006/main">
          <x14:cfRule type="dataBar" id="{AD31B60B-8173-4B89-B298-6E390C3395E0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BD191 BD24 BD170 BD52 BD80 BD105 BD130 BD156 BD4</xm:sqref>
        </x14:conditionalFormatting>
        <x14:conditionalFormatting xmlns:xm="http://schemas.microsoft.com/office/excel/2006/main">
          <x14:cfRule type="dataBar" id="{64021376-B2D8-4C40-89BF-7FC3E2C80C63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BM6:BM21 BM67 BM64:BM65 BM30:BM31 BM56 BM28</xm:sqref>
        </x14:conditionalFormatting>
        <x14:conditionalFormatting xmlns:xm="http://schemas.microsoft.com/office/excel/2006/main">
          <x14:cfRule type="dataBar" id="{23293383-75F7-4AD7-8B5C-86FE7932E872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BM26:BM27 BM29 BM32:BM49</xm:sqref>
        </x14:conditionalFormatting>
        <x14:conditionalFormatting xmlns:xm="http://schemas.microsoft.com/office/excel/2006/main">
          <x14:cfRule type="dataBar" id="{02620881-984C-44C3-8E7B-0944281A4C0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BM54:BM55 BM57:BM63 BM66 BM68:BM77</xm:sqref>
        </x14:conditionalFormatting>
        <x14:conditionalFormatting xmlns:xm="http://schemas.microsoft.com/office/excel/2006/main">
          <x14:cfRule type="dataBar" id="{33D927F5-E228-4807-A899-EF2B986E73B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BM82:BM84 BM152 BM102 BM142 BM86:BM99</xm:sqref>
        </x14:conditionalFormatting>
        <x14:conditionalFormatting xmlns:xm="http://schemas.microsoft.com/office/excel/2006/main">
          <x14:cfRule type="dataBar" id="{C02A5D56-B5C4-4197-BD26-A22471C5A8B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BM85</xm:sqref>
        </x14:conditionalFormatting>
        <x14:conditionalFormatting xmlns:xm="http://schemas.microsoft.com/office/excel/2006/main">
          <x14:cfRule type="dataBar" id="{21DAF7D9-10B9-4E68-9527-650A562AC2C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BM107:BM127 BM100:BM101</xm:sqref>
        </x14:conditionalFormatting>
        <x14:conditionalFormatting xmlns:xm="http://schemas.microsoft.com/office/excel/2006/main">
          <x14:cfRule type="dataBar" id="{D41962BE-CA87-4FFA-8089-EB94497487D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BM133</xm:sqref>
        </x14:conditionalFormatting>
        <x14:conditionalFormatting xmlns:xm="http://schemas.microsoft.com/office/excel/2006/main">
          <x14:cfRule type="dataBar" id="{D55892C1-B9C6-49D0-98CA-12CD7F3AA37F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BM134</xm:sqref>
        </x14:conditionalFormatting>
        <x14:conditionalFormatting xmlns:xm="http://schemas.microsoft.com/office/excel/2006/main">
          <x14:cfRule type="dataBar" id="{1D1FF0ED-78EF-4696-B437-ED32F65DAF71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BM135:BM141 BM143:BM151 BM153 BM132</xm:sqref>
        </x14:conditionalFormatting>
        <x14:conditionalFormatting xmlns:xm="http://schemas.microsoft.com/office/excel/2006/main">
          <x14:cfRule type="dataBar" id="{4605516F-FF26-446E-825A-AE17530A137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BM158:BM167</xm:sqref>
        </x14:conditionalFormatting>
        <x14:conditionalFormatting xmlns:xm="http://schemas.microsoft.com/office/excel/2006/main">
          <x14:cfRule type="dataBar" id="{82B22826-F235-43ED-A7E5-978EFFE342A3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BM191 BM24 BM170 BM52 BM80 BM105 BM130 BM156 BM4</xm:sqref>
        </x14:conditionalFormatting>
        <x14:conditionalFormatting xmlns:xm="http://schemas.microsoft.com/office/excel/2006/main">
          <x14:cfRule type="dataBar" id="{B72F8868-207E-461C-AD2D-9F484D5686B6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BT172:BT188 BT4</xm:sqref>
        </x14:conditionalFormatting>
        <x14:conditionalFormatting xmlns:xm="http://schemas.microsoft.com/office/excel/2006/main">
          <x14:cfRule type="dataBar" id="{8605B1EA-2A81-42C4-A04C-DBA60AFFC764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BT6:BT21</xm:sqref>
        </x14:conditionalFormatting>
        <x14:conditionalFormatting xmlns:xm="http://schemas.microsoft.com/office/excel/2006/main">
          <x14:cfRule type="dataBar" id="{064210BF-B5C4-4E75-862E-1562294CE6B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BT24</xm:sqref>
        </x14:conditionalFormatting>
        <x14:conditionalFormatting xmlns:xm="http://schemas.microsoft.com/office/excel/2006/main">
          <x14:cfRule type="dataBar" id="{E610AD44-99D5-4221-AEF4-CA1007082C9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BT26:BT49</xm:sqref>
        </x14:conditionalFormatting>
        <x14:conditionalFormatting xmlns:xm="http://schemas.microsoft.com/office/excel/2006/main">
          <x14:cfRule type="dataBar" id="{60CD6528-A8DA-4497-8BA2-3F7821F3AD3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BT52</xm:sqref>
        </x14:conditionalFormatting>
        <x14:conditionalFormatting xmlns:xm="http://schemas.microsoft.com/office/excel/2006/main">
          <x14:cfRule type="dataBar" id="{F9960442-CFD6-48E9-8D4C-224D3CFE702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BT54:BT77</xm:sqref>
        </x14:conditionalFormatting>
        <x14:conditionalFormatting xmlns:xm="http://schemas.microsoft.com/office/excel/2006/main">
          <x14:cfRule type="dataBar" id="{530B3C19-60E5-4726-9231-E7C980B65C0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BT80</xm:sqref>
        </x14:conditionalFormatting>
        <x14:conditionalFormatting xmlns:xm="http://schemas.microsoft.com/office/excel/2006/main">
          <x14:cfRule type="dataBar" id="{713375F9-0C50-40D1-A571-BB54CBA01C8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BT82:BT102</xm:sqref>
        </x14:conditionalFormatting>
        <x14:conditionalFormatting xmlns:xm="http://schemas.microsoft.com/office/excel/2006/main">
          <x14:cfRule type="dataBar" id="{057DB14F-936F-4011-AB32-CFE6A802785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BT105</xm:sqref>
        </x14:conditionalFormatting>
        <x14:conditionalFormatting xmlns:xm="http://schemas.microsoft.com/office/excel/2006/main">
          <x14:cfRule type="dataBar" id="{C01FD7C8-B01E-4144-9B70-9A25F89EB23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BT107:BT127</xm:sqref>
        </x14:conditionalFormatting>
        <x14:conditionalFormatting xmlns:xm="http://schemas.microsoft.com/office/excel/2006/main">
          <x14:cfRule type="dataBar" id="{8CE84726-F9BC-4FB5-A33E-14D20ED4AF7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BT130</xm:sqref>
        </x14:conditionalFormatting>
        <x14:conditionalFormatting xmlns:xm="http://schemas.microsoft.com/office/excel/2006/main">
          <x14:cfRule type="dataBar" id="{146F3502-CD21-4A57-8E80-DD1D6FF19B5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BT132:BT153</xm:sqref>
        </x14:conditionalFormatting>
        <x14:conditionalFormatting xmlns:xm="http://schemas.microsoft.com/office/excel/2006/main">
          <x14:cfRule type="dataBar" id="{43C48652-4004-44C5-A9C2-A3B677BE1FC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BT156</xm:sqref>
        </x14:conditionalFormatting>
        <x14:conditionalFormatting xmlns:xm="http://schemas.microsoft.com/office/excel/2006/main">
          <x14:cfRule type="dataBar" id="{377C0625-0C19-4207-BF13-7F049F720576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BT158:BT167</xm:sqref>
        </x14:conditionalFormatting>
        <x14:conditionalFormatting xmlns:xm="http://schemas.microsoft.com/office/excel/2006/main">
          <x14:cfRule type="dataBar" id="{DCEA6CD6-DCFC-48E7-89BC-5955EBC61B2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BT170</xm:sqref>
        </x14:conditionalFormatting>
        <x14:conditionalFormatting xmlns:xm="http://schemas.microsoft.com/office/excel/2006/main">
          <x14:cfRule type="dataBar" id="{44C38A02-E7DB-4345-936E-C7302043F3F4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7" tint="-0.499984740745262"/>
              <x14:negativeFillColor rgb="FFFF0000"/>
              <x14:negativeBorderColor rgb="FFFF0000"/>
              <x14:axisColor rgb="FF000000"/>
            </x14:dataBar>
          </x14:cfRule>
          <xm:sqref>BT191</xm:sqref>
        </x14:conditionalFormatting>
        <x14:conditionalFormatting xmlns:xm="http://schemas.microsoft.com/office/excel/2006/main">
          <x14:cfRule type="dataBar" id="{067A379E-49A9-4E89-847C-C93782B54A4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CH4</xm:sqref>
        </x14:conditionalFormatting>
        <x14:conditionalFormatting xmlns:xm="http://schemas.microsoft.com/office/excel/2006/main">
          <x14:cfRule type="dataBar" id="{F65B4A52-041C-4E48-A29D-4D3DB41532DD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CH24</xm:sqref>
        </x14:conditionalFormatting>
        <x14:conditionalFormatting xmlns:xm="http://schemas.microsoft.com/office/excel/2006/main">
          <x14:cfRule type="dataBar" id="{FF8B2F0E-1609-435F-A028-22A50DF8E1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CH26:CH49</xm:sqref>
        </x14:conditionalFormatting>
        <x14:conditionalFormatting xmlns:xm="http://schemas.microsoft.com/office/excel/2006/main">
          <x14:cfRule type="dataBar" id="{AF6598FC-EC2E-47DB-B235-67832F3AE25A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CH52</xm:sqref>
        </x14:conditionalFormatting>
        <x14:conditionalFormatting xmlns:xm="http://schemas.microsoft.com/office/excel/2006/main">
          <x14:cfRule type="dataBar" id="{B6922AE4-BC5B-44D9-AF23-56719C717D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CH54:CH77</xm:sqref>
        </x14:conditionalFormatting>
        <x14:conditionalFormatting xmlns:xm="http://schemas.microsoft.com/office/excel/2006/main">
          <x14:cfRule type="dataBar" id="{4F5DFE0D-14ED-4348-84EA-518219B81D7A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CH80</xm:sqref>
        </x14:conditionalFormatting>
        <x14:conditionalFormatting xmlns:xm="http://schemas.microsoft.com/office/excel/2006/main">
          <x14:cfRule type="dataBar" id="{9F1E9C86-4BC7-462A-B6E9-5E55E7C2470E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CH105</xm:sqref>
        </x14:conditionalFormatting>
        <x14:conditionalFormatting xmlns:xm="http://schemas.microsoft.com/office/excel/2006/main">
          <x14:cfRule type="dataBar" id="{BE343CCF-AB2A-46FE-A2FE-B6745F20DF6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CH130</xm:sqref>
        </x14:conditionalFormatting>
        <x14:conditionalFormatting xmlns:xm="http://schemas.microsoft.com/office/excel/2006/main">
          <x14:cfRule type="dataBar" id="{36C82D9E-BA28-46FE-BE08-A90FBC5E90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CH134</xm:sqref>
        </x14:conditionalFormatting>
        <x14:conditionalFormatting xmlns:xm="http://schemas.microsoft.com/office/excel/2006/main">
          <x14:cfRule type="dataBar" id="{4F1106D8-9BD9-441C-A3BA-7B2C90426F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CH135:CH153 CH132</xm:sqref>
        </x14:conditionalFormatting>
        <x14:conditionalFormatting xmlns:xm="http://schemas.microsoft.com/office/excel/2006/main">
          <x14:cfRule type="dataBar" id="{6AB1CB80-B83E-4288-AEA8-A0A5E8E7BB1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CH156</xm:sqref>
        </x14:conditionalFormatting>
        <x14:conditionalFormatting xmlns:xm="http://schemas.microsoft.com/office/excel/2006/main">
          <x14:cfRule type="dataBar" id="{BE2FA79F-80DE-4569-9605-F5B388BC36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CH158:CH167</xm:sqref>
        </x14:conditionalFormatting>
        <x14:conditionalFormatting xmlns:xm="http://schemas.microsoft.com/office/excel/2006/main">
          <x14:cfRule type="dataBar" id="{34416D14-E16E-4385-A1F4-8FCA6C74B89F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CH170</xm:sqref>
        </x14:conditionalFormatting>
        <x14:conditionalFormatting xmlns:xm="http://schemas.microsoft.com/office/excel/2006/main">
          <x14:cfRule type="dataBar" id="{7C14AE11-7EC8-4406-B794-86497A355430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CH191</xm:sqref>
        </x14:conditionalFormatting>
        <x14:conditionalFormatting xmlns:xm="http://schemas.microsoft.com/office/excel/2006/main">
          <x14:cfRule type="dataBar" id="{D3A6D72E-56ED-449D-AE3D-EAE12A7715C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CQ4</xm:sqref>
        </x14:conditionalFormatting>
        <x14:conditionalFormatting xmlns:xm="http://schemas.microsoft.com/office/excel/2006/main">
          <x14:cfRule type="dataBar" id="{5DC42959-6288-438D-BC63-C4CF5D6CF94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CQ24</xm:sqref>
        </x14:conditionalFormatting>
        <x14:conditionalFormatting xmlns:xm="http://schemas.microsoft.com/office/excel/2006/main">
          <x14:cfRule type="dataBar" id="{F423E83C-D499-4699-9218-E8ABBBE32C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CQ26:CQ49</xm:sqref>
        </x14:conditionalFormatting>
        <x14:conditionalFormatting xmlns:xm="http://schemas.microsoft.com/office/excel/2006/main">
          <x14:cfRule type="dataBar" id="{8465408C-FC59-4A20-818D-5A6EC7D7AB4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CQ52</xm:sqref>
        </x14:conditionalFormatting>
        <x14:conditionalFormatting xmlns:xm="http://schemas.microsoft.com/office/excel/2006/main">
          <x14:cfRule type="dataBar" id="{C506F6AE-AA39-4F3C-8CE4-B67071CD1E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CQ54:CQ77</xm:sqref>
        </x14:conditionalFormatting>
        <x14:conditionalFormatting xmlns:xm="http://schemas.microsoft.com/office/excel/2006/main">
          <x14:cfRule type="dataBar" id="{94A440A9-3017-4F93-A3C6-CCB1ABAF3B0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CQ80</xm:sqref>
        </x14:conditionalFormatting>
        <x14:conditionalFormatting xmlns:xm="http://schemas.microsoft.com/office/excel/2006/main">
          <x14:cfRule type="dataBar" id="{5463B6F3-5ED8-4415-A236-FF16B64BFEA7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CQ105</xm:sqref>
        </x14:conditionalFormatting>
        <x14:conditionalFormatting xmlns:xm="http://schemas.microsoft.com/office/excel/2006/main">
          <x14:cfRule type="dataBar" id="{339C2E47-2A1D-4BFC-A29B-E2CD8EB35363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CQ130</xm:sqref>
        </x14:conditionalFormatting>
        <x14:conditionalFormatting xmlns:xm="http://schemas.microsoft.com/office/excel/2006/main">
          <x14:cfRule type="dataBar" id="{510A81A6-F73F-49BE-9236-6492B75DB6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CQ134</xm:sqref>
        </x14:conditionalFormatting>
        <x14:conditionalFormatting xmlns:xm="http://schemas.microsoft.com/office/excel/2006/main">
          <x14:cfRule type="dataBar" id="{D96C319C-57B5-407D-B687-646FCEFB62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CQ135:CQ153 CQ132</xm:sqref>
        </x14:conditionalFormatting>
        <x14:conditionalFormatting xmlns:xm="http://schemas.microsoft.com/office/excel/2006/main">
          <x14:cfRule type="dataBar" id="{22190A2A-9099-476C-8137-B059788415F9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CQ156</xm:sqref>
        </x14:conditionalFormatting>
        <x14:conditionalFormatting xmlns:xm="http://schemas.microsoft.com/office/excel/2006/main">
          <x14:cfRule type="dataBar" id="{58B64004-6D96-4232-B1B3-1E31E30DB0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CQ158:CQ167</xm:sqref>
        </x14:conditionalFormatting>
        <x14:conditionalFormatting xmlns:xm="http://schemas.microsoft.com/office/excel/2006/main">
          <x14:cfRule type="dataBar" id="{B2B5D275-77C1-487F-8D8B-2022FE838BA5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CQ170</xm:sqref>
        </x14:conditionalFormatting>
        <x14:conditionalFormatting xmlns:xm="http://schemas.microsoft.com/office/excel/2006/main">
          <x14:cfRule type="dataBar" id="{FB61615A-7065-451A-BF9E-C80358A99458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CQ191</xm:sqref>
        </x14:conditionalFormatting>
        <x14:conditionalFormatting xmlns:xm="http://schemas.microsoft.com/office/excel/2006/main">
          <x14:cfRule type="dataBar" id="{286DCC1F-0C87-4E08-9724-888EA10E26AC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CY4</xm:sqref>
        </x14:conditionalFormatting>
        <x14:conditionalFormatting xmlns:xm="http://schemas.microsoft.com/office/excel/2006/main">
          <x14:cfRule type="dataBar" id="{C0D3209C-B6DE-4A3A-A870-2872F8A93C7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CY6:CY21 CY67 CY64:CY65 CY30:CY31 CY56 CY28</xm:sqref>
        </x14:conditionalFormatting>
        <x14:conditionalFormatting xmlns:xm="http://schemas.microsoft.com/office/excel/2006/main">
          <x14:cfRule type="dataBar" id="{53838401-13D1-4F48-A200-F84C5C5F28FC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CY24</xm:sqref>
        </x14:conditionalFormatting>
        <x14:conditionalFormatting xmlns:xm="http://schemas.microsoft.com/office/excel/2006/main">
          <x14:cfRule type="dataBar" id="{69CC36C2-0059-4BD6-B584-4E3459D4306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CY26:CY27 CY29 CY32:CY49</xm:sqref>
        </x14:conditionalFormatting>
        <x14:conditionalFormatting xmlns:xm="http://schemas.microsoft.com/office/excel/2006/main">
          <x14:cfRule type="dataBar" id="{10E4426A-239B-40A9-B28E-908F20146DA2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CY52</xm:sqref>
        </x14:conditionalFormatting>
        <x14:conditionalFormatting xmlns:xm="http://schemas.microsoft.com/office/excel/2006/main">
          <x14:cfRule type="dataBar" id="{9BB4ED0F-6E7F-40FC-AB3B-C61586464AF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CY54:CY55 CY57:CY63 CY66 CY68:CY77</xm:sqref>
        </x14:conditionalFormatting>
        <x14:conditionalFormatting xmlns:xm="http://schemas.microsoft.com/office/excel/2006/main">
          <x14:cfRule type="dataBar" id="{00350614-50EC-4F80-AA80-3B1BC3DC2DF2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CY80</xm:sqref>
        </x14:conditionalFormatting>
        <x14:conditionalFormatting xmlns:xm="http://schemas.microsoft.com/office/excel/2006/main">
          <x14:cfRule type="dataBar" id="{06611D0D-2F7A-43CA-BBC1-E81D782F07F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CY82:CY84 CY152 CY102 CY142 CY86:CY99</xm:sqref>
        </x14:conditionalFormatting>
        <x14:conditionalFormatting xmlns:xm="http://schemas.microsoft.com/office/excel/2006/main">
          <x14:cfRule type="dataBar" id="{2B8AD545-CBCC-4641-960F-4D558C587164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CY85</xm:sqref>
        </x14:conditionalFormatting>
        <x14:conditionalFormatting xmlns:xm="http://schemas.microsoft.com/office/excel/2006/main">
          <x14:cfRule type="dataBar" id="{69884387-ECED-4DFC-95E0-A0774A47028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CY105</xm:sqref>
        </x14:conditionalFormatting>
        <x14:conditionalFormatting xmlns:xm="http://schemas.microsoft.com/office/excel/2006/main">
          <x14:cfRule type="dataBar" id="{9464B4B4-F44D-4C55-8ADC-291A97E8B718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CY107:CY127 CY100:CY101</xm:sqref>
        </x14:conditionalFormatting>
        <x14:conditionalFormatting xmlns:xm="http://schemas.microsoft.com/office/excel/2006/main">
          <x14:cfRule type="dataBar" id="{6F9387D6-2FD1-49BC-8C90-721DC58F266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CY130</xm:sqref>
        </x14:conditionalFormatting>
        <x14:conditionalFormatting xmlns:xm="http://schemas.microsoft.com/office/excel/2006/main">
          <x14:cfRule type="dataBar" id="{5383F748-E2F7-4F22-B988-8D29C96D342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CY133</xm:sqref>
        </x14:conditionalFormatting>
        <x14:conditionalFormatting xmlns:xm="http://schemas.microsoft.com/office/excel/2006/main">
          <x14:cfRule type="dataBar" id="{8CC097A2-490E-4373-A264-2CBC85A4AA1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CY134</xm:sqref>
        </x14:conditionalFormatting>
        <x14:conditionalFormatting xmlns:xm="http://schemas.microsoft.com/office/excel/2006/main">
          <x14:cfRule type="dataBar" id="{4957963E-BDBF-4239-A61A-FE4FE6EA25E1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CY135:CY141 CY143:CY151 CY153 CY132</xm:sqref>
        </x14:conditionalFormatting>
        <x14:conditionalFormatting xmlns:xm="http://schemas.microsoft.com/office/excel/2006/main">
          <x14:cfRule type="dataBar" id="{287C4172-9AC0-446C-AE21-6C57B74FBC63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CY156</xm:sqref>
        </x14:conditionalFormatting>
        <x14:conditionalFormatting xmlns:xm="http://schemas.microsoft.com/office/excel/2006/main">
          <x14:cfRule type="dataBar" id="{E36AEE42-826A-4889-AA51-AC966850FCB8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CY158:CY167</xm:sqref>
        </x14:conditionalFormatting>
        <x14:conditionalFormatting xmlns:xm="http://schemas.microsoft.com/office/excel/2006/main">
          <x14:cfRule type="dataBar" id="{3BFE1D43-703F-408C-9BAA-1663C6CDE50B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CY170</xm:sqref>
        </x14:conditionalFormatting>
        <x14:conditionalFormatting xmlns:xm="http://schemas.microsoft.com/office/excel/2006/main">
          <x14:cfRule type="dataBar" id="{B770BEFB-3996-492B-9FC1-F6F581CC5EF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CY191</xm:sqref>
        </x14:conditionalFormatting>
        <x14:conditionalFormatting xmlns:xm="http://schemas.microsoft.com/office/excel/2006/main">
          <x14:cfRule type="dataBar" id="{81FB8EE0-B00E-4898-BCD4-315088F740C8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DC4</xm:sqref>
        </x14:conditionalFormatting>
        <x14:conditionalFormatting xmlns:xm="http://schemas.microsoft.com/office/excel/2006/main">
          <x14:cfRule type="dataBar" id="{935F273F-AD43-42A4-9A26-19664139F660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DC6:DC21 DC67 DC64:DC65 DC30:DC31 DC56 DC28</xm:sqref>
        </x14:conditionalFormatting>
        <x14:conditionalFormatting xmlns:xm="http://schemas.microsoft.com/office/excel/2006/main">
          <x14:cfRule type="dataBar" id="{58435A63-F609-4BFC-A26F-A6FBE079863F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DC24</xm:sqref>
        </x14:conditionalFormatting>
        <x14:conditionalFormatting xmlns:xm="http://schemas.microsoft.com/office/excel/2006/main">
          <x14:cfRule type="dataBar" id="{DE648456-10AC-4A81-A7FA-1BF32AF921AC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DC26:DC27 DC29 DC32:DC49</xm:sqref>
        </x14:conditionalFormatting>
        <x14:conditionalFormatting xmlns:xm="http://schemas.microsoft.com/office/excel/2006/main">
          <x14:cfRule type="dataBar" id="{28AE74C2-9FD0-4B8B-AFD0-E024CBB80C3A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DC52</xm:sqref>
        </x14:conditionalFormatting>
        <x14:conditionalFormatting xmlns:xm="http://schemas.microsoft.com/office/excel/2006/main">
          <x14:cfRule type="dataBar" id="{7EF3B665-10DF-463F-BBA9-350840F0B7FF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DC54:DC55 DC57:DC63 DC66 DC68:DC77</xm:sqref>
        </x14:conditionalFormatting>
        <x14:conditionalFormatting xmlns:xm="http://schemas.microsoft.com/office/excel/2006/main">
          <x14:cfRule type="dataBar" id="{8CFF41E1-770C-4344-B363-CAF232099BDB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DC80</xm:sqref>
        </x14:conditionalFormatting>
        <x14:conditionalFormatting xmlns:xm="http://schemas.microsoft.com/office/excel/2006/main">
          <x14:cfRule type="dataBar" id="{7A4A199C-F557-47BC-8867-C1B97C12B056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DC82:DC84 DC152 DC102 DC142 DC86:DC99</xm:sqref>
        </x14:conditionalFormatting>
        <x14:conditionalFormatting xmlns:xm="http://schemas.microsoft.com/office/excel/2006/main">
          <x14:cfRule type="dataBar" id="{B67C2A00-C8CD-4C2F-AABF-E7492241292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DC85</xm:sqref>
        </x14:conditionalFormatting>
        <x14:conditionalFormatting xmlns:xm="http://schemas.microsoft.com/office/excel/2006/main">
          <x14:cfRule type="dataBar" id="{89CE8EF9-AEC0-4EF6-B031-72FEBEACDC83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DC105</xm:sqref>
        </x14:conditionalFormatting>
        <x14:conditionalFormatting xmlns:xm="http://schemas.microsoft.com/office/excel/2006/main">
          <x14:cfRule type="dataBar" id="{872CC627-1018-409F-BE7B-CF7E4EFDB16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DC107:DC127 DC100:DC101</xm:sqref>
        </x14:conditionalFormatting>
        <x14:conditionalFormatting xmlns:xm="http://schemas.microsoft.com/office/excel/2006/main">
          <x14:cfRule type="dataBar" id="{F2E4AB27-EE01-4AF8-9CF1-6E5829B7EFBC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DC130</xm:sqref>
        </x14:conditionalFormatting>
        <x14:conditionalFormatting xmlns:xm="http://schemas.microsoft.com/office/excel/2006/main">
          <x14:cfRule type="dataBar" id="{A08CC526-DBAF-49D2-9CEA-CD82D3D4F39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DC133</xm:sqref>
        </x14:conditionalFormatting>
        <x14:conditionalFormatting xmlns:xm="http://schemas.microsoft.com/office/excel/2006/main">
          <x14:cfRule type="dataBar" id="{A9608D41-0F5A-425A-87AC-F2CD7D0EBDA8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DC134</xm:sqref>
        </x14:conditionalFormatting>
        <x14:conditionalFormatting xmlns:xm="http://schemas.microsoft.com/office/excel/2006/main">
          <x14:cfRule type="dataBar" id="{37F4521E-4481-4925-9E2D-85CFA7BF14B4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DC135:DC141 DC143:DC151 DC153 DC132</xm:sqref>
        </x14:conditionalFormatting>
        <x14:conditionalFormatting xmlns:xm="http://schemas.microsoft.com/office/excel/2006/main">
          <x14:cfRule type="dataBar" id="{A53AC2C3-3EB2-4BDF-8743-48DBFC3EED89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DC156</xm:sqref>
        </x14:conditionalFormatting>
        <x14:conditionalFormatting xmlns:xm="http://schemas.microsoft.com/office/excel/2006/main">
          <x14:cfRule type="dataBar" id="{A465752A-7C4E-4B04-8FEB-DE4F0787180A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DC158:DC167</xm:sqref>
        </x14:conditionalFormatting>
        <x14:conditionalFormatting xmlns:xm="http://schemas.microsoft.com/office/excel/2006/main">
          <x14:cfRule type="dataBar" id="{89074DB7-7A58-4995-A0F2-BF5F3D13DFCD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DC170</xm:sqref>
        </x14:conditionalFormatting>
        <x14:conditionalFormatting xmlns:xm="http://schemas.microsoft.com/office/excel/2006/main">
          <x14:cfRule type="dataBar" id="{E9E64ADD-73F0-4965-A76E-20C27F6BF965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DC191</xm:sqref>
        </x14:conditionalFormatting>
        <x14:conditionalFormatting xmlns:xm="http://schemas.microsoft.com/office/excel/2006/main">
          <x14:cfRule type="dataBar" id="{37DD8735-A444-4369-B411-87E27F1AC3A8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BD172:BD188</xm:sqref>
        </x14:conditionalFormatting>
        <x14:conditionalFormatting xmlns:xm="http://schemas.microsoft.com/office/excel/2006/main">
          <x14:cfRule type="dataBar" id="{AE95F850-71B0-4D5A-A524-38F0EA4CEAB1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BM172:BM188</xm:sqref>
        </x14:conditionalFormatting>
        <x14:conditionalFormatting xmlns:xm="http://schemas.microsoft.com/office/excel/2006/main">
          <x14:cfRule type="dataBar" id="{CF16252E-C479-452A-89BB-CBF9373696BB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CY172:CY188</xm:sqref>
        </x14:conditionalFormatting>
        <x14:conditionalFormatting xmlns:xm="http://schemas.microsoft.com/office/excel/2006/main">
          <x14:cfRule type="dataBar" id="{7B055B9A-2864-4C91-B59A-A155C74A7FEE}">
            <x14:dataBar minLength="0" maxLength="100" gradient="0" negativeBarColorSameAsPositive="1" axisPosition="middle">
              <x14:cfvo type="min"/>
              <x14:cfvo type="num">
                <xm:f>1</xm:f>
              </x14:cfvo>
              <x14:axisColor rgb="FF000000"/>
            </x14:dataBar>
          </x14:cfRule>
          <xm:sqref>DC172:DC188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8C9E-4EF0-490A-8120-B35ECEE34D51}">
  <sheetPr codeName="Foglio8"/>
  <dimension ref="A1:T167"/>
  <sheetViews>
    <sheetView workbookViewId="0">
      <selection activeCell="B2" sqref="B2"/>
    </sheetView>
  </sheetViews>
  <sheetFormatPr defaultRowHeight="13.15"/>
  <cols>
    <col min="1" max="1" width="32.7109375" bestFit="1" customWidth="1"/>
    <col min="2" max="2" width="15.7109375" bestFit="1" customWidth="1"/>
    <col min="3" max="3" width="12.28515625" bestFit="1" customWidth="1"/>
    <col min="4" max="4" width="14.140625" bestFit="1" customWidth="1"/>
    <col min="5" max="5" width="13" bestFit="1" customWidth="1"/>
    <col min="6" max="6" width="17.7109375" bestFit="1" customWidth="1"/>
    <col min="7" max="7" width="8.28515625" bestFit="1" customWidth="1"/>
    <col min="8" max="8" width="9.42578125" bestFit="1" customWidth="1"/>
    <col min="9" max="9" width="9.7109375" bestFit="1" customWidth="1"/>
    <col min="10" max="10" width="10.140625" bestFit="1" customWidth="1"/>
    <col min="11" max="11" width="9.7109375" bestFit="1" customWidth="1"/>
    <col min="12" max="12" width="9.28515625" bestFit="1" customWidth="1"/>
    <col min="13" max="13" width="13.42578125" bestFit="1" customWidth="1"/>
    <col min="14" max="14" width="15.85546875" bestFit="1" customWidth="1"/>
    <col min="15" max="15" width="14.140625" bestFit="1" customWidth="1"/>
    <col min="16" max="16" width="11.85546875" bestFit="1" customWidth="1"/>
    <col min="17" max="17" width="12" bestFit="1" customWidth="1"/>
    <col min="18" max="18" width="7.28515625" bestFit="1" customWidth="1"/>
    <col min="19" max="19" width="11.42578125" bestFit="1" customWidth="1"/>
    <col min="20" max="21" width="9.28515625" bestFit="1" customWidth="1"/>
  </cols>
  <sheetData>
    <row r="1" spans="1:20">
      <c r="A1" t="s">
        <v>196</v>
      </c>
      <c r="B1" t="s">
        <v>197</v>
      </c>
      <c r="C1" t="s">
        <v>203</v>
      </c>
      <c r="D1" t="s">
        <v>204</v>
      </c>
      <c r="E1" t="s">
        <v>205</v>
      </c>
      <c r="F1" t="s">
        <v>206</v>
      </c>
      <c r="G1" t="s">
        <v>211</v>
      </c>
      <c r="H1" t="s">
        <v>212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215</v>
      </c>
      <c r="O1" t="s">
        <v>218</v>
      </c>
      <c r="P1" t="s">
        <v>335</v>
      </c>
      <c r="Q1" t="s">
        <v>336</v>
      </c>
      <c r="R1" t="s">
        <v>337</v>
      </c>
      <c r="S1" t="s">
        <v>338</v>
      </c>
      <c r="T1" t="s">
        <v>339</v>
      </c>
    </row>
    <row r="2" spans="1:20">
      <c r="A2" t="s">
        <v>184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340</v>
      </c>
    </row>
    <row r="3" spans="1:20">
      <c r="A3" t="s">
        <v>185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341</v>
      </c>
    </row>
    <row r="4" spans="1:20">
      <c r="A4" t="s">
        <v>186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342</v>
      </c>
    </row>
    <row r="5" spans="1:20">
      <c r="A5" t="s">
        <v>187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343</v>
      </c>
    </row>
    <row r="6" spans="1:20">
      <c r="A6" t="s">
        <v>188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344</v>
      </c>
    </row>
    <row r="7" spans="1:20">
      <c r="A7" t="s">
        <v>189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345</v>
      </c>
    </row>
    <row r="8" spans="1:20">
      <c r="A8" t="s">
        <v>190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20">
      <c r="A9" t="s">
        <v>191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20">
      <c r="A10" t="s">
        <v>194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20">
      <c r="A11" t="s">
        <v>192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20">
      <c r="A12" t="s">
        <v>193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0">
      <c r="A13" t="s">
        <v>346</v>
      </c>
    </row>
    <row r="14" spans="1:20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20">
      <c r="A15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20">
      <c r="A16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43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47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49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50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52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55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68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67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72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73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75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76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77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79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88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87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89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91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92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93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99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103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105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108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110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111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113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114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115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116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117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119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121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123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124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125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126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127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129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130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131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132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133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135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136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137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138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139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140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141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142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143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144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145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146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147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148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149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150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151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157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158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160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161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162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165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170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173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171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172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174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175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176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177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178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179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180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181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182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183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</sheetData>
  <phoneticPr fontId="5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11B7-5928-4018-8B14-3BDA40C1C0E2}">
  <sheetPr codeName="Foglio9"/>
  <dimension ref="A1:U1"/>
  <sheetViews>
    <sheetView workbookViewId="0">
      <selection activeCell="A3" sqref="A3:A14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9.4257812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9867-713B-4916-A0C2-B17F11BC4E18}">
  <sheetPr codeName="Foglio10"/>
  <dimension ref="A1:U1"/>
  <sheetViews>
    <sheetView workbookViewId="0">
      <selection activeCell="K24" sqref="K24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  <col min="45" max="45" width="9.4257812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C058-D32D-4C68-8624-6E45B044EB35}">
  <sheetPr codeName="Foglio11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  <col min="45" max="45" width="9.4257812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D5D9-ECD8-4463-BA0E-689C19DA6221}">
  <sheetPr codeName="Foglio12"/>
  <dimension ref="A1:U1"/>
  <sheetViews>
    <sheetView workbookViewId="0">
      <selection activeCell="B19" sqref="B19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  <col min="45" max="45" width="9.4257812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4261-D793-4E58-AA84-9585D70D2E8E}">
  <sheetPr codeName="Foglio13"/>
  <dimension ref="A1:U1"/>
  <sheetViews>
    <sheetView workbookViewId="0">
      <selection sqref="A1:G2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  <col min="45" max="45" width="9.4257812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EF51-2D83-48DD-B01C-906233ED4724}">
  <sheetPr codeName="Foglio14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9FBA-72D6-44C1-B0BF-4AF88AC6E1A6}">
  <sheetPr codeName="Foglio15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CC95-F9E5-4FF9-A4E4-0B5E9D59CA67}">
  <sheetPr codeName="Foglio16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ED5-8183-49AC-9D9F-9F2840B8A518}">
  <sheetPr codeName="Foglio17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14" width="11.85546875" bestFit="1" customWidth="1"/>
    <col min="15" max="28" width="11.85546875" customWidth="1"/>
    <col min="29" max="29" width="10.85546875" customWidth="1"/>
    <col min="30" max="33" width="11.85546875" bestFit="1" customWidth="1"/>
    <col min="34" max="34" width="10.85546875" customWidth="1"/>
    <col min="35" max="38" width="11.85546875" bestFit="1" customWidth="1"/>
    <col min="39" max="39" width="10.85546875" customWidth="1"/>
    <col min="40" max="43" width="11.85546875" bestFit="1" customWidth="1"/>
    <col min="44" max="44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E24B-51EB-4C3A-AF71-4EBBF2449EA1}">
  <sheetPr codeName="Foglio18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2971-ABA3-4CB8-AB8A-D3B6815504A7}">
  <sheetPr codeName="Foglio19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5559-95C4-4914-BFAC-A75DE27135A3}">
  <sheetPr codeName="Foglio20"/>
  <dimension ref="A1:U1"/>
  <sheetViews>
    <sheetView workbookViewId="0">
      <selection sqref="A1:H1"/>
    </sheetView>
  </sheetViews>
  <sheetFormatPr defaultRowHeight="13.15"/>
  <cols>
    <col min="1" max="9" width="10.85546875" bestFit="1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C9F2-E03A-4313-B757-445ADA18C976}">
  <sheetPr codeName="Foglio21"/>
  <dimension ref="A1:U1"/>
  <sheetViews>
    <sheetView workbookViewId="0">
      <selection sqref="A1:H1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FC226-C97D-48ED-9080-63DCE3CE4D89}">
  <sheetPr codeName="Foglio22"/>
  <dimension ref="A1:U1"/>
  <sheetViews>
    <sheetView workbookViewId="0">
      <selection sqref="A1:H1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F1A9-2477-4986-9225-81C5F62E1A41}">
  <sheetPr codeName="Foglio23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  <col min="42" max="4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152E-C8D6-49AC-B6FA-783BB0954EC4}">
  <sheetPr codeName="Foglio24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296B-48B8-4CCF-93C9-40D6A903049A}">
  <sheetPr codeName="Foglio25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0508-9024-411F-8588-C887D5F652A5}">
  <sheetPr codeName="Foglio26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6295-F456-4AEB-B0C7-F87C88008731}">
  <sheetPr codeName="Foglio27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AD6F-8B38-4B63-86A7-896DF3CFAC64}">
  <sheetPr codeName="Foglio28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9C6E-A698-440B-B5D3-DA8E7C4D83A9}">
  <sheetPr codeName="Foglio29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6589-01D6-4D61-A68E-DE235D573243}">
  <sheetPr codeName="Foglio30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FB5C-1AB4-4D96-8363-F73200171E21}">
  <sheetPr codeName="Foglio31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  <col min="37" max="37" width="10.85546875" customWidth="1"/>
    <col min="38" max="41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9A62-1783-4ECF-BC66-0ECF1E640FEA}">
  <sheetPr codeName="Foglio32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CF54-C83C-4CBB-8F25-FA465053328A}">
  <sheetPr codeName="Foglio33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6" width="11.85546875" bestFit="1" customWidth="1"/>
    <col min="27" max="27" width="10.85546875" customWidth="1"/>
    <col min="28" max="31" width="11.85546875" bestFit="1" customWidth="1"/>
    <col min="32" max="32" width="10.85546875" customWidth="1"/>
    <col min="33" max="36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787A-8059-470F-BC8E-FE55DF3A308E}">
  <sheetPr codeName="Foglio34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1" width="11.85546875" bestFit="1" customWidth="1"/>
    <col min="22" max="22" width="10.85546875" customWidth="1"/>
    <col min="23" max="39" width="11.85546875" bestFit="1" customWidth="1"/>
    <col min="40" max="40" width="10.85546875" customWidth="1"/>
    <col min="41" max="44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4A4B-4A2E-4A68-A49F-96E53C263E58}">
  <sheetPr codeName="Foglio35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1" width="11.85546875" bestFit="1" customWidth="1"/>
    <col min="22" max="22" width="10.85546875" customWidth="1"/>
    <col min="23" max="26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519A-1705-4C93-8859-385C80575DA8}">
  <sheetPr codeName="Foglio36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1" width="11.85546875" bestFit="1" customWidth="1"/>
    <col min="22" max="22" width="10.85546875" customWidth="1"/>
    <col min="23" max="26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48E08-D707-4764-99F5-F17DE3E6F584}">
  <sheetPr codeName="Foglio37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1" width="11.85546875" bestFit="1" customWidth="1"/>
    <col min="22" max="22" width="10.85546875" customWidth="1"/>
    <col min="23" max="26" width="11.85546875" bestFit="1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9C6E-6060-4B4F-8CFC-F4BD528B95BE}">
  <sheetPr codeName="Foglio38"/>
  <dimension ref="A1:U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9" width="10.85546875" customWidth="1"/>
    <col min="10" max="21" width="11.85546875" bestFit="1" customWidth="1"/>
    <col min="22" max="22" width="10.85546875" customWidth="1"/>
  </cols>
  <sheetData>
    <row r="1" spans="1:21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335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</sheetData>
  <phoneticPr fontId="53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DC0-0F1D-48E8-B622-FA74EFE95BE9}">
  <sheetPr codeName="Foglio39"/>
  <dimension ref="A1:H1"/>
  <sheetViews>
    <sheetView workbookViewId="0">
      <selection activeCell="K38" sqref="K38"/>
    </sheetView>
  </sheetViews>
  <sheetFormatPr defaultRowHeight="13.15"/>
  <cols>
    <col min="1" max="7" width="10.85546875" bestFit="1" customWidth="1"/>
    <col min="8" max="8" width="10.85546875" customWidth="1"/>
  </cols>
  <sheetData>
    <row r="1" spans="1:8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</row>
  </sheetData>
  <phoneticPr fontId="50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20A0-2663-4024-82AC-ACFF0E2F0211}">
  <sheetPr codeName="Foglio40">
    <tabColor rgb="FFFFC000"/>
  </sheetPr>
  <dimension ref="A1:AL134"/>
  <sheetViews>
    <sheetView workbookViewId="0">
      <selection activeCell="D2" sqref="D2"/>
    </sheetView>
  </sheetViews>
  <sheetFormatPr defaultRowHeight="13.15"/>
  <cols>
    <col min="1" max="1" width="34.28515625" bestFit="1" customWidth="1"/>
    <col min="2" max="2" width="14.7109375" bestFit="1" customWidth="1"/>
    <col min="3" max="3" width="14.85546875" bestFit="1" customWidth="1"/>
    <col min="4" max="4" width="12.7109375" bestFit="1" customWidth="1"/>
    <col min="5" max="5" width="12.85546875" bestFit="1" customWidth="1"/>
    <col min="6" max="6" width="13" bestFit="1" customWidth="1"/>
    <col min="7" max="7" width="14.140625" bestFit="1" customWidth="1"/>
    <col min="8" max="8" width="17" bestFit="1" customWidth="1"/>
    <col min="9" max="9" width="17.140625" bestFit="1" customWidth="1"/>
    <col min="10" max="10" width="14.140625" bestFit="1" customWidth="1"/>
    <col min="11" max="12" width="10.7109375" bestFit="1" customWidth="1"/>
    <col min="13" max="13" width="12.7109375" bestFit="1" customWidth="1"/>
    <col min="14" max="14" width="19.140625" bestFit="1" customWidth="1"/>
    <col min="15" max="15" width="21.5703125" bestFit="1" customWidth="1"/>
    <col min="16" max="16" width="20.28515625" bestFit="1" customWidth="1"/>
    <col min="17" max="17" width="22.5703125" bestFit="1" customWidth="1"/>
    <col min="18" max="18" width="11.7109375" bestFit="1" customWidth="1"/>
    <col min="19" max="19" width="12.28515625" bestFit="1" customWidth="1"/>
    <col min="20" max="20" width="13.5703125" bestFit="1" customWidth="1"/>
    <col min="21" max="22" width="14.140625" bestFit="1" customWidth="1"/>
    <col min="23" max="23" width="13.42578125" bestFit="1" customWidth="1"/>
    <col min="24" max="24" width="15.42578125" bestFit="1" customWidth="1"/>
    <col min="25" max="25" width="18.5703125" bestFit="1" customWidth="1"/>
    <col min="26" max="26" width="21.28515625" bestFit="1" customWidth="1"/>
    <col min="27" max="27" width="14.28515625" bestFit="1" customWidth="1"/>
    <col min="28" max="28" width="18.5703125" bestFit="1" customWidth="1"/>
    <col min="29" max="29" width="22.42578125" bestFit="1" customWidth="1"/>
    <col min="30" max="30" width="16.7109375" bestFit="1" customWidth="1"/>
    <col min="31" max="31" width="16.85546875" bestFit="1" customWidth="1"/>
    <col min="32" max="32" width="13.85546875" bestFit="1" customWidth="1"/>
    <col min="33" max="33" width="15.7109375" bestFit="1" customWidth="1"/>
    <col min="34" max="34" width="15.85546875" bestFit="1" customWidth="1"/>
    <col min="35" max="35" width="17" bestFit="1" customWidth="1"/>
    <col min="36" max="36" width="8.28515625" bestFit="1" customWidth="1"/>
    <col min="37" max="37" width="9.42578125" bestFit="1" customWidth="1"/>
    <col min="38" max="38" width="13.42578125" bestFit="1" customWidth="1"/>
  </cols>
  <sheetData>
    <row r="1" spans="1:38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202</v>
      </c>
      <c r="S1" t="s">
        <v>203</v>
      </c>
      <c r="T1" t="s">
        <v>384</v>
      </c>
      <c r="U1" t="s">
        <v>218</v>
      </c>
      <c r="V1" t="s">
        <v>214</v>
      </c>
      <c r="W1" t="s">
        <v>385</v>
      </c>
      <c r="X1" t="s">
        <v>386</v>
      </c>
      <c r="Y1" t="s">
        <v>387</v>
      </c>
      <c r="Z1" t="s">
        <v>388</v>
      </c>
      <c r="AA1" t="s">
        <v>389</v>
      </c>
      <c r="AB1" t="s">
        <v>390</v>
      </c>
      <c r="AC1" t="s">
        <v>391</v>
      </c>
      <c r="AD1" t="s">
        <v>392</v>
      </c>
      <c r="AE1" t="s">
        <v>393</v>
      </c>
      <c r="AF1" t="s">
        <v>394</v>
      </c>
      <c r="AG1" t="s">
        <v>395</v>
      </c>
      <c r="AH1" t="s">
        <v>396</v>
      </c>
      <c r="AI1" t="s">
        <v>397</v>
      </c>
      <c r="AJ1" t="s">
        <v>211</v>
      </c>
      <c r="AK1" t="s">
        <v>212</v>
      </c>
      <c r="AL1" t="s">
        <v>334</v>
      </c>
    </row>
    <row r="2" spans="1:38">
      <c r="A2" t="s">
        <v>398</v>
      </c>
      <c r="B2">
        <v>351.76999999999992</v>
      </c>
      <c r="C2">
        <v>278.61999999999989</v>
      </c>
      <c r="D2">
        <v>0.26254396669298707</v>
      </c>
      <c r="E2">
        <v>0.99948830201552163</v>
      </c>
      <c r="F2">
        <v>0.99949752350872179</v>
      </c>
      <c r="G2">
        <v>-9.2214932001510874E-6</v>
      </c>
      <c r="H2">
        <v>35.176999999999992</v>
      </c>
      <c r="I2">
        <v>34.827499999999993</v>
      </c>
      <c r="J2">
        <v>1.003517335438967E-2</v>
      </c>
      <c r="K2">
        <v>18</v>
      </c>
      <c r="L2">
        <v>14</v>
      </c>
      <c r="M2">
        <v>0.2857142857142857</v>
      </c>
      <c r="N2" t="s">
        <v>399</v>
      </c>
      <c r="O2" t="s">
        <v>399</v>
      </c>
      <c r="P2" t="s">
        <v>399</v>
      </c>
      <c r="Q2" t="s">
        <v>399</v>
      </c>
      <c r="R2" t="s">
        <v>399</v>
      </c>
      <c r="S2">
        <v>0</v>
      </c>
      <c r="T2">
        <v>1</v>
      </c>
      <c r="V2" t="s">
        <v>399</v>
      </c>
      <c r="W2" t="s">
        <v>399</v>
      </c>
      <c r="X2" t="s">
        <v>399</v>
      </c>
      <c r="Y2" t="s">
        <v>399</v>
      </c>
      <c r="Z2" t="s">
        <v>399</v>
      </c>
      <c r="AA2" t="s">
        <v>399</v>
      </c>
      <c r="AB2" t="s">
        <v>399</v>
      </c>
      <c r="AC2" t="s">
        <v>399</v>
      </c>
      <c r="AD2">
        <v>1718</v>
      </c>
      <c r="AE2">
        <v>2462</v>
      </c>
      <c r="AF2">
        <v>-0.30219333874898457</v>
      </c>
      <c r="AG2">
        <v>4.0745052386495922E-3</v>
      </c>
      <c r="AH2">
        <v>2.437043054427295E-3</v>
      </c>
      <c r="AI2">
        <v>1.637462184222297E-3</v>
      </c>
      <c r="AJ2" t="s">
        <v>399</v>
      </c>
      <c r="AK2" t="s">
        <v>399</v>
      </c>
      <c r="AL2" t="s">
        <v>399</v>
      </c>
    </row>
    <row r="3" spans="1:38">
      <c r="A3" t="s">
        <v>400</v>
      </c>
      <c r="B3">
        <v>217</v>
      </c>
      <c r="C3">
        <v>98.34</v>
      </c>
      <c r="D3">
        <v>1.206630058979052</v>
      </c>
      <c r="E3">
        <v>0.99935483870967756</v>
      </c>
      <c r="F3">
        <v>0.99938987187309314</v>
      </c>
      <c r="G3">
        <v>-3.5033163415576503E-5</v>
      </c>
      <c r="H3">
        <v>30.999999999999989</v>
      </c>
      <c r="I3">
        <v>19.667999999999999</v>
      </c>
      <c r="J3">
        <v>0.57616432784218008</v>
      </c>
      <c r="K3">
        <v>14</v>
      </c>
      <c r="L3">
        <v>6</v>
      </c>
      <c r="M3">
        <v>1.333333333333333</v>
      </c>
      <c r="N3" t="s">
        <v>399</v>
      </c>
      <c r="O3" t="s">
        <v>399</v>
      </c>
      <c r="P3" t="s">
        <v>399</v>
      </c>
      <c r="Q3" t="s">
        <v>399</v>
      </c>
      <c r="R3" t="s">
        <v>399</v>
      </c>
      <c r="S3">
        <v>0</v>
      </c>
      <c r="T3">
        <v>1</v>
      </c>
      <c r="V3" t="s">
        <v>399</v>
      </c>
      <c r="W3" t="s">
        <v>399</v>
      </c>
      <c r="X3" t="s">
        <v>399</v>
      </c>
      <c r="Y3" t="s">
        <v>399</v>
      </c>
      <c r="Z3" t="s">
        <v>399</v>
      </c>
      <c r="AA3" t="s">
        <v>399</v>
      </c>
      <c r="AB3" t="s">
        <v>399</v>
      </c>
      <c r="AC3" t="s">
        <v>399</v>
      </c>
      <c r="AD3">
        <v>1493</v>
      </c>
      <c r="AE3">
        <v>1414</v>
      </c>
      <c r="AF3">
        <v>5.586987270155587E-2</v>
      </c>
      <c r="AG3">
        <v>3.3489618218352319E-3</v>
      </c>
      <c r="AH3">
        <v>2.828854314002829E-3</v>
      </c>
      <c r="AI3">
        <v>5.2010750783240212E-4</v>
      </c>
      <c r="AJ3" t="s">
        <v>399</v>
      </c>
      <c r="AK3" t="s">
        <v>399</v>
      </c>
      <c r="AL3" t="s">
        <v>399</v>
      </c>
    </row>
    <row r="4" spans="1:38">
      <c r="A4" t="s">
        <v>401</v>
      </c>
      <c r="B4">
        <v>162.21</v>
      </c>
      <c r="C4" t="s">
        <v>399</v>
      </c>
      <c r="E4">
        <v>0.99944516367671521</v>
      </c>
      <c r="H4">
        <v>23.17285714285714</v>
      </c>
      <c r="J4" t="s">
        <v>399</v>
      </c>
      <c r="K4">
        <v>9</v>
      </c>
      <c r="L4" t="s">
        <v>399</v>
      </c>
      <c r="M4" t="s">
        <v>399</v>
      </c>
      <c r="N4" t="s">
        <v>399</v>
      </c>
      <c r="O4" t="s">
        <v>399</v>
      </c>
      <c r="P4" t="s">
        <v>399</v>
      </c>
      <c r="Q4" t="s">
        <v>399</v>
      </c>
      <c r="R4" t="s">
        <v>399</v>
      </c>
      <c r="S4">
        <v>0</v>
      </c>
      <c r="T4">
        <v>1</v>
      </c>
      <c r="V4" t="s">
        <v>399</v>
      </c>
      <c r="W4" t="s">
        <v>399</v>
      </c>
      <c r="X4" t="s">
        <v>399</v>
      </c>
      <c r="Y4" t="s">
        <v>399</v>
      </c>
      <c r="Z4" t="s">
        <v>399</v>
      </c>
      <c r="AA4" t="s">
        <v>399</v>
      </c>
      <c r="AB4" t="s">
        <v>399</v>
      </c>
      <c r="AC4" t="s">
        <v>399</v>
      </c>
      <c r="AD4">
        <v>1257</v>
      </c>
      <c r="AE4">
        <v>1434</v>
      </c>
      <c r="AF4">
        <v>-0.1234309623430962</v>
      </c>
      <c r="AG4">
        <v>3.977724741447892E-3</v>
      </c>
      <c r="AH4" t="s">
        <v>399</v>
      </c>
      <c r="AI4">
        <v>3.977724741447892E-3</v>
      </c>
      <c r="AJ4" t="s">
        <v>399</v>
      </c>
      <c r="AK4" t="s">
        <v>399</v>
      </c>
      <c r="AL4" t="s">
        <v>399</v>
      </c>
    </row>
    <row r="5" spans="1:38">
      <c r="A5" t="s">
        <v>402</v>
      </c>
      <c r="B5">
        <v>161.18</v>
      </c>
      <c r="C5">
        <v>90.14</v>
      </c>
      <c r="D5">
        <v>0.78810738850676731</v>
      </c>
      <c r="E5">
        <v>0.99931753319270378</v>
      </c>
      <c r="F5">
        <v>0.99944530729975578</v>
      </c>
      <c r="G5">
        <v>-1.2777410705200329E-4</v>
      </c>
      <c r="H5">
        <v>26.86333333333333</v>
      </c>
      <c r="I5">
        <v>30.04666666666667</v>
      </c>
      <c r="J5">
        <v>-0.1059463057466164</v>
      </c>
      <c r="K5">
        <v>11</v>
      </c>
      <c r="L5">
        <v>5</v>
      </c>
      <c r="M5">
        <v>1.2</v>
      </c>
      <c r="N5" t="s">
        <v>399</v>
      </c>
      <c r="O5" t="s">
        <v>399</v>
      </c>
      <c r="P5" t="s">
        <v>399</v>
      </c>
      <c r="Q5" t="s">
        <v>399</v>
      </c>
      <c r="R5" t="s">
        <v>399</v>
      </c>
      <c r="S5">
        <v>0</v>
      </c>
      <c r="T5">
        <v>1</v>
      </c>
      <c r="V5" t="s">
        <v>399</v>
      </c>
      <c r="W5" t="s">
        <v>399</v>
      </c>
      <c r="X5" t="s">
        <v>399</v>
      </c>
      <c r="Y5" t="s">
        <v>399</v>
      </c>
      <c r="Z5" t="s">
        <v>399</v>
      </c>
      <c r="AA5" t="s">
        <v>399</v>
      </c>
      <c r="AB5" t="s">
        <v>399</v>
      </c>
      <c r="AC5" t="s">
        <v>399</v>
      </c>
      <c r="AD5">
        <v>2434</v>
      </c>
      <c r="AE5">
        <v>3013</v>
      </c>
      <c r="AF5">
        <v>-0.19216727514105539</v>
      </c>
      <c r="AG5">
        <v>2.0542317173377158E-3</v>
      </c>
      <c r="AH5">
        <v>9.9568536342515765E-4</v>
      </c>
      <c r="AI5">
        <v>1.0585463539125579E-3</v>
      </c>
      <c r="AJ5" t="s">
        <v>399</v>
      </c>
      <c r="AK5" t="s">
        <v>399</v>
      </c>
      <c r="AL5" t="s">
        <v>399</v>
      </c>
    </row>
    <row r="6" spans="1:38">
      <c r="A6" t="s">
        <v>403</v>
      </c>
      <c r="B6">
        <v>161.12</v>
      </c>
      <c r="C6">
        <v>106.53</v>
      </c>
      <c r="D6">
        <v>0.51243781094527363</v>
      </c>
      <c r="E6">
        <v>0.99931727904667333</v>
      </c>
      <c r="F6">
        <v>0.99953064864357444</v>
      </c>
      <c r="G6">
        <v>-2.133695969012139E-4</v>
      </c>
      <c r="H6">
        <v>26.853333333333339</v>
      </c>
      <c r="I6">
        <v>35.51</v>
      </c>
      <c r="J6">
        <v>-0.2437810945273631</v>
      </c>
      <c r="K6">
        <v>11</v>
      </c>
      <c r="L6">
        <v>5</v>
      </c>
      <c r="M6">
        <v>1.2</v>
      </c>
      <c r="N6" t="s">
        <v>399</v>
      </c>
      <c r="O6" t="s">
        <v>399</v>
      </c>
      <c r="P6" t="s">
        <v>399</v>
      </c>
      <c r="Q6" t="s">
        <v>399</v>
      </c>
      <c r="R6" t="s">
        <v>399</v>
      </c>
      <c r="S6">
        <v>0</v>
      </c>
      <c r="T6">
        <v>1</v>
      </c>
      <c r="V6" t="s">
        <v>399</v>
      </c>
      <c r="W6" t="s">
        <v>399</v>
      </c>
      <c r="X6" t="s">
        <v>399</v>
      </c>
      <c r="Y6" t="s">
        <v>399</v>
      </c>
      <c r="Z6" t="s">
        <v>399</v>
      </c>
      <c r="AA6" t="s">
        <v>399</v>
      </c>
      <c r="AB6" t="s">
        <v>399</v>
      </c>
      <c r="AC6" t="s">
        <v>399</v>
      </c>
      <c r="AD6">
        <v>1175</v>
      </c>
      <c r="AE6">
        <v>1314</v>
      </c>
      <c r="AF6">
        <v>-0.1057838660578387</v>
      </c>
      <c r="AG6">
        <v>2.553191489361702E-3</v>
      </c>
      <c r="AH6">
        <v>1.5220700152207001E-3</v>
      </c>
      <c r="AI6">
        <v>1.0311214741410019E-3</v>
      </c>
      <c r="AJ6" t="s">
        <v>399</v>
      </c>
      <c r="AK6" t="s">
        <v>399</v>
      </c>
      <c r="AL6" t="s">
        <v>399</v>
      </c>
    </row>
    <row r="7" spans="1:38">
      <c r="A7" t="s">
        <v>404</v>
      </c>
      <c r="B7">
        <v>139.41</v>
      </c>
      <c r="C7">
        <v>229.46</v>
      </c>
      <c r="D7">
        <v>-0.39244312734245618</v>
      </c>
      <c r="E7">
        <v>0.99935442220787607</v>
      </c>
      <c r="F7">
        <v>0.9995641941950667</v>
      </c>
      <c r="G7">
        <v>-2.097719871907433E-4</v>
      </c>
      <c r="H7">
        <v>27.882000000000001</v>
      </c>
      <c r="I7">
        <v>45.892000000000003</v>
      </c>
      <c r="J7">
        <v>-0.39244312734245618</v>
      </c>
      <c r="K7">
        <v>9</v>
      </c>
      <c r="L7">
        <v>10</v>
      </c>
      <c r="M7">
        <v>-0.1</v>
      </c>
      <c r="N7" t="s">
        <v>399</v>
      </c>
      <c r="O7" t="s">
        <v>399</v>
      </c>
      <c r="P7" t="s">
        <v>399</v>
      </c>
      <c r="Q7" t="s">
        <v>399</v>
      </c>
      <c r="R7" t="s">
        <v>399</v>
      </c>
      <c r="S7">
        <v>0</v>
      </c>
      <c r="T7">
        <v>1</v>
      </c>
      <c r="V7" t="s">
        <v>399</v>
      </c>
      <c r="W7" t="s">
        <v>399</v>
      </c>
      <c r="X7" t="s">
        <v>399</v>
      </c>
      <c r="Y7" t="s">
        <v>399</v>
      </c>
      <c r="Z7" t="s">
        <v>399</v>
      </c>
      <c r="AA7" t="s">
        <v>399</v>
      </c>
      <c r="AB7" t="s">
        <v>399</v>
      </c>
      <c r="AC7" t="s">
        <v>399</v>
      </c>
      <c r="AD7">
        <v>1535</v>
      </c>
      <c r="AE7">
        <v>1453</v>
      </c>
      <c r="AF7">
        <v>5.6434962147281477E-2</v>
      </c>
      <c r="AG7">
        <v>2.605863192182411E-3</v>
      </c>
      <c r="AH7">
        <v>2.7529249827942192E-3</v>
      </c>
      <c r="AI7">
        <v>-1.4706179061180821E-4</v>
      </c>
      <c r="AJ7" t="s">
        <v>399</v>
      </c>
      <c r="AK7" t="s">
        <v>399</v>
      </c>
      <c r="AL7" t="s">
        <v>399</v>
      </c>
    </row>
    <row r="8" spans="1:38">
      <c r="A8" t="s">
        <v>405</v>
      </c>
      <c r="B8">
        <v>122.05</v>
      </c>
      <c r="C8">
        <v>131.11000000000001</v>
      </c>
      <c r="D8">
        <v>-6.9102280527801305E-2</v>
      </c>
      <c r="E8">
        <v>0.99934453092994691</v>
      </c>
      <c r="F8">
        <v>0.99946609717031487</v>
      </c>
      <c r="G8">
        <v>-1.215662403679652E-4</v>
      </c>
      <c r="H8">
        <v>17.43571428571428</v>
      </c>
      <c r="I8">
        <v>32.777500000000003</v>
      </c>
      <c r="J8">
        <v>-0.46805844601588648</v>
      </c>
      <c r="K8">
        <v>8</v>
      </c>
      <c r="L8">
        <v>7</v>
      </c>
      <c r="M8">
        <v>0.14285714285714279</v>
      </c>
      <c r="N8" t="s">
        <v>399</v>
      </c>
      <c r="O8" t="s">
        <v>399</v>
      </c>
      <c r="P8" t="s">
        <v>399</v>
      </c>
      <c r="Q8" t="s">
        <v>399</v>
      </c>
      <c r="R8" t="s">
        <v>399</v>
      </c>
      <c r="S8">
        <v>0</v>
      </c>
      <c r="T8">
        <v>1</v>
      </c>
      <c r="V8" t="s">
        <v>399</v>
      </c>
      <c r="W8" t="s">
        <v>399</v>
      </c>
      <c r="X8" t="s">
        <v>399</v>
      </c>
      <c r="Y8" t="s">
        <v>399</v>
      </c>
      <c r="Z8" t="s">
        <v>399</v>
      </c>
      <c r="AA8" t="s">
        <v>399</v>
      </c>
      <c r="AB8" t="s">
        <v>399</v>
      </c>
      <c r="AC8" t="s">
        <v>399</v>
      </c>
      <c r="AD8">
        <v>4827</v>
      </c>
      <c r="AE8">
        <v>4546</v>
      </c>
      <c r="AF8">
        <v>6.1812582490101187E-2</v>
      </c>
      <c r="AG8">
        <v>4.1433602651750571E-4</v>
      </c>
      <c r="AH8">
        <v>2.199736031676199E-4</v>
      </c>
      <c r="AI8">
        <v>1.9436242334988581E-4</v>
      </c>
      <c r="AJ8" t="s">
        <v>399</v>
      </c>
      <c r="AK8" t="s">
        <v>399</v>
      </c>
      <c r="AL8" t="s">
        <v>399</v>
      </c>
    </row>
    <row r="9" spans="1:38">
      <c r="A9" t="s">
        <v>406</v>
      </c>
      <c r="B9">
        <v>121.14</v>
      </c>
      <c r="C9">
        <v>204.86</v>
      </c>
      <c r="D9">
        <v>-0.40866933515571591</v>
      </c>
      <c r="E9">
        <v>0.99933960706620406</v>
      </c>
      <c r="F9">
        <v>0.99956067558332529</v>
      </c>
      <c r="G9">
        <v>-2.2106851712122569E-4</v>
      </c>
      <c r="H9">
        <v>20.190000000000001</v>
      </c>
      <c r="I9">
        <v>29.265714285714282</v>
      </c>
      <c r="J9">
        <v>-0.31011422434833519</v>
      </c>
      <c r="K9">
        <v>8</v>
      </c>
      <c r="L9">
        <v>9</v>
      </c>
      <c r="M9">
        <v>-0.1111111111111111</v>
      </c>
      <c r="N9" t="s">
        <v>399</v>
      </c>
      <c r="O9" t="s">
        <v>399</v>
      </c>
      <c r="P9" t="s">
        <v>399</v>
      </c>
      <c r="Q9" t="s">
        <v>399</v>
      </c>
      <c r="R9" t="s">
        <v>399</v>
      </c>
      <c r="S9">
        <v>0</v>
      </c>
      <c r="T9">
        <v>1</v>
      </c>
      <c r="V9" t="s">
        <v>399</v>
      </c>
      <c r="W9" t="s">
        <v>399</v>
      </c>
      <c r="X9" t="s">
        <v>399</v>
      </c>
      <c r="Y9" t="s">
        <v>399</v>
      </c>
      <c r="Z9" t="s">
        <v>399</v>
      </c>
      <c r="AA9" t="s">
        <v>399</v>
      </c>
      <c r="AB9" t="s">
        <v>399</v>
      </c>
      <c r="AC9" t="s">
        <v>399</v>
      </c>
      <c r="AD9" t="s">
        <v>399</v>
      </c>
      <c r="AE9" t="s">
        <v>399</v>
      </c>
      <c r="AF9" t="s">
        <v>399</v>
      </c>
      <c r="AG9" t="s">
        <v>399</v>
      </c>
      <c r="AH9" t="s">
        <v>399</v>
      </c>
      <c r="AI9" t="s">
        <v>399</v>
      </c>
      <c r="AJ9" t="s">
        <v>399</v>
      </c>
      <c r="AK9" t="s">
        <v>399</v>
      </c>
      <c r="AL9" t="s">
        <v>399</v>
      </c>
    </row>
    <row r="10" spans="1:38">
      <c r="A10" t="s">
        <v>407</v>
      </c>
      <c r="B10">
        <v>107.43</v>
      </c>
      <c r="C10">
        <v>131.12</v>
      </c>
      <c r="D10">
        <v>-0.18067419158023179</v>
      </c>
      <c r="E10">
        <v>0.99925532905147529</v>
      </c>
      <c r="F10">
        <v>0.99954240390481974</v>
      </c>
      <c r="G10">
        <v>-2.8707485334444888E-4</v>
      </c>
      <c r="H10">
        <v>17.905000000000001</v>
      </c>
      <c r="I10">
        <v>43.706666666666671</v>
      </c>
      <c r="J10">
        <v>-0.59033709579011595</v>
      </c>
      <c r="K10">
        <v>8</v>
      </c>
      <c r="L10">
        <v>6</v>
      </c>
      <c r="M10">
        <v>0.33333333333333331</v>
      </c>
      <c r="N10" t="s">
        <v>399</v>
      </c>
      <c r="O10" t="s">
        <v>399</v>
      </c>
      <c r="P10" t="s">
        <v>399</v>
      </c>
      <c r="Q10" t="s">
        <v>399</v>
      </c>
      <c r="R10" t="s">
        <v>399</v>
      </c>
      <c r="S10">
        <v>0</v>
      </c>
      <c r="T10">
        <v>1</v>
      </c>
      <c r="V10" t="s">
        <v>399</v>
      </c>
      <c r="W10" t="s">
        <v>399</v>
      </c>
      <c r="X10" t="s">
        <v>399</v>
      </c>
      <c r="Y10" t="s">
        <v>399</v>
      </c>
      <c r="Z10" t="s">
        <v>399</v>
      </c>
      <c r="AA10" t="s">
        <v>399</v>
      </c>
      <c r="AB10" t="s">
        <v>399</v>
      </c>
      <c r="AC10" t="s">
        <v>399</v>
      </c>
      <c r="AD10">
        <v>1690</v>
      </c>
      <c r="AE10">
        <v>1582</v>
      </c>
      <c r="AF10">
        <v>6.8268015170670035E-2</v>
      </c>
      <c r="AG10">
        <v>3.5502958579881659E-3</v>
      </c>
      <c r="AH10">
        <v>1.8963337547408339E-3</v>
      </c>
      <c r="AI10">
        <v>1.653962103247331E-3</v>
      </c>
      <c r="AJ10" t="s">
        <v>399</v>
      </c>
      <c r="AK10" t="s">
        <v>399</v>
      </c>
      <c r="AL10" t="s">
        <v>399</v>
      </c>
    </row>
    <row r="11" spans="1:38">
      <c r="A11" t="s">
        <v>408</v>
      </c>
      <c r="B11">
        <v>106.52</v>
      </c>
      <c r="C11">
        <v>32.78</v>
      </c>
      <c r="D11">
        <v>2.2495424039048202</v>
      </c>
      <c r="E11">
        <v>0.99953060458129916</v>
      </c>
      <c r="F11">
        <v>0.99938987187309325</v>
      </c>
      <c r="G11">
        <v>1.407327082059151E-4</v>
      </c>
      <c r="H11">
        <v>35.506666666666668</v>
      </c>
      <c r="I11">
        <v>32.78</v>
      </c>
      <c r="J11">
        <v>8.3180801301606669E-2</v>
      </c>
      <c r="K11">
        <v>5</v>
      </c>
      <c r="L11">
        <v>2</v>
      </c>
      <c r="M11">
        <v>1.5</v>
      </c>
      <c r="N11" t="s">
        <v>399</v>
      </c>
      <c r="O11" t="s">
        <v>399</v>
      </c>
      <c r="P11" t="s">
        <v>399</v>
      </c>
      <c r="Q11" t="s">
        <v>399</v>
      </c>
      <c r="R11" t="s">
        <v>399</v>
      </c>
      <c r="S11">
        <v>0</v>
      </c>
      <c r="T11">
        <v>1</v>
      </c>
      <c r="V11" t="s">
        <v>399</v>
      </c>
      <c r="W11" t="s">
        <v>399</v>
      </c>
      <c r="X11" t="s">
        <v>399</v>
      </c>
      <c r="Y11" t="s">
        <v>399</v>
      </c>
      <c r="Z11" t="s">
        <v>399</v>
      </c>
      <c r="AA11" t="s">
        <v>399</v>
      </c>
      <c r="AB11" t="s">
        <v>399</v>
      </c>
      <c r="AC11" t="s">
        <v>399</v>
      </c>
      <c r="AD11">
        <v>3196</v>
      </c>
      <c r="AE11">
        <v>3652</v>
      </c>
      <c r="AF11">
        <v>-0.1248630887185104</v>
      </c>
      <c r="AG11">
        <v>9.3867334167709645E-4</v>
      </c>
      <c r="AH11">
        <v>2.7382256297918948E-4</v>
      </c>
      <c r="AI11">
        <v>6.6485077869790686E-4</v>
      </c>
      <c r="AJ11" t="s">
        <v>399</v>
      </c>
      <c r="AK11" t="s">
        <v>399</v>
      </c>
      <c r="AL11" t="s">
        <v>399</v>
      </c>
    </row>
    <row r="12" spans="1:38">
      <c r="A12" t="s">
        <v>409</v>
      </c>
      <c r="B12">
        <v>99.64</v>
      </c>
      <c r="C12">
        <v>213.06999999999991</v>
      </c>
      <c r="D12">
        <v>-0.53236025719247193</v>
      </c>
      <c r="E12">
        <v>0.99919710959454056</v>
      </c>
      <c r="F12">
        <v>0.99938987187309347</v>
      </c>
      <c r="G12">
        <v>-1.9276227855291589E-4</v>
      </c>
      <c r="H12">
        <v>19.928000000000001</v>
      </c>
      <c r="I12">
        <v>30.438571428571422</v>
      </c>
      <c r="J12">
        <v>-0.34530436006946058</v>
      </c>
      <c r="K12">
        <v>8</v>
      </c>
      <c r="L12">
        <v>13</v>
      </c>
      <c r="M12">
        <v>-0.38461538461538458</v>
      </c>
      <c r="N12" t="s">
        <v>399</v>
      </c>
      <c r="O12" t="s">
        <v>399</v>
      </c>
      <c r="P12" t="s">
        <v>399</v>
      </c>
      <c r="Q12" t="s">
        <v>399</v>
      </c>
      <c r="R12" t="s">
        <v>399</v>
      </c>
      <c r="S12">
        <v>0</v>
      </c>
      <c r="T12">
        <v>1</v>
      </c>
      <c r="V12" t="s">
        <v>399</v>
      </c>
      <c r="W12" t="s">
        <v>399</v>
      </c>
      <c r="X12" t="s">
        <v>399</v>
      </c>
      <c r="Y12" t="s">
        <v>399</v>
      </c>
      <c r="Z12" t="s">
        <v>399</v>
      </c>
      <c r="AA12" t="s">
        <v>399</v>
      </c>
      <c r="AB12" t="s">
        <v>399</v>
      </c>
      <c r="AC12" t="s">
        <v>399</v>
      </c>
      <c r="AD12">
        <v>1020</v>
      </c>
      <c r="AE12">
        <v>1160</v>
      </c>
      <c r="AF12">
        <v>-0.1206896551724138</v>
      </c>
      <c r="AG12">
        <v>1.9607843137254902E-3</v>
      </c>
      <c r="AH12">
        <v>5.1724137931034482E-3</v>
      </c>
      <c r="AI12">
        <v>-3.211629479377958E-3</v>
      </c>
      <c r="AJ12" t="s">
        <v>399</v>
      </c>
      <c r="AK12" t="s">
        <v>399</v>
      </c>
      <c r="AL12" t="s">
        <v>399</v>
      </c>
    </row>
    <row r="13" spans="1:38">
      <c r="A13" t="s">
        <v>410</v>
      </c>
      <c r="B13">
        <v>97.17</v>
      </c>
      <c r="C13">
        <v>98.34</v>
      </c>
      <c r="D13">
        <v>-1.1897498474679699E-2</v>
      </c>
      <c r="E13">
        <v>0.99938252547082418</v>
      </c>
      <c r="F13">
        <v>0.99949155989424432</v>
      </c>
      <c r="G13">
        <v>-1.090344234201401E-4</v>
      </c>
      <c r="H13">
        <v>48.585000000000001</v>
      </c>
      <c r="I13">
        <v>32.78</v>
      </c>
      <c r="J13">
        <v>0.48215375228798052</v>
      </c>
      <c r="K13">
        <v>6</v>
      </c>
      <c r="L13">
        <v>5</v>
      </c>
      <c r="M13">
        <v>0.2</v>
      </c>
      <c r="N13" t="s">
        <v>399</v>
      </c>
      <c r="O13" t="s">
        <v>399</v>
      </c>
      <c r="P13" t="s">
        <v>399</v>
      </c>
      <c r="Q13" t="s">
        <v>399</v>
      </c>
      <c r="R13" t="s">
        <v>399</v>
      </c>
      <c r="S13">
        <v>0</v>
      </c>
      <c r="T13">
        <v>1</v>
      </c>
      <c r="V13" t="s">
        <v>399</v>
      </c>
      <c r="W13" t="s">
        <v>399</v>
      </c>
      <c r="X13" t="s">
        <v>399</v>
      </c>
      <c r="Y13" t="s">
        <v>399</v>
      </c>
      <c r="Z13" t="s">
        <v>399</v>
      </c>
      <c r="AA13" t="s">
        <v>399</v>
      </c>
      <c r="AB13" t="s">
        <v>399</v>
      </c>
      <c r="AC13" t="s">
        <v>399</v>
      </c>
      <c r="AD13">
        <v>2172</v>
      </c>
      <c r="AE13">
        <v>2150</v>
      </c>
      <c r="AF13">
        <v>1.0232558139534879E-2</v>
      </c>
      <c r="AG13">
        <v>9.2081031307550637E-4</v>
      </c>
      <c r="AH13">
        <v>9.3023255813953483E-4</v>
      </c>
      <c r="AI13">
        <v>-9.4222450640284562E-6</v>
      </c>
      <c r="AJ13" t="s">
        <v>399</v>
      </c>
      <c r="AK13" t="s">
        <v>399</v>
      </c>
      <c r="AL13" t="s">
        <v>399</v>
      </c>
    </row>
    <row r="14" spans="1:38">
      <c r="A14" t="s">
        <v>411</v>
      </c>
      <c r="B14">
        <v>97.05</v>
      </c>
      <c r="C14" t="s">
        <v>399</v>
      </c>
      <c r="E14">
        <v>0.99917568263781553</v>
      </c>
      <c r="H14">
        <v>24.262499999999999</v>
      </c>
      <c r="J14" t="s">
        <v>399</v>
      </c>
      <c r="K14">
        <v>8</v>
      </c>
      <c r="L14" t="s">
        <v>399</v>
      </c>
      <c r="M14" t="s">
        <v>399</v>
      </c>
      <c r="N14" t="s">
        <v>399</v>
      </c>
      <c r="O14" t="s">
        <v>399</v>
      </c>
      <c r="P14" t="s">
        <v>399</v>
      </c>
      <c r="Q14" t="s">
        <v>399</v>
      </c>
      <c r="R14" t="s">
        <v>399</v>
      </c>
      <c r="S14">
        <v>0</v>
      </c>
      <c r="T14">
        <v>1</v>
      </c>
      <c r="V14" t="s">
        <v>399</v>
      </c>
      <c r="W14" t="s">
        <v>399</v>
      </c>
      <c r="X14" t="s">
        <v>399</v>
      </c>
      <c r="Y14" t="s">
        <v>399</v>
      </c>
      <c r="Z14" t="s">
        <v>399</v>
      </c>
      <c r="AA14" t="s">
        <v>399</v>
      </c>
      <c r="AB14" t="s">
        <v>399</v>
      </c>
      <c r="AC14" t="s">
        <v>399</v>
      </c>
      <c r="AD14">
        <v>757</v>
      </c>
      <c r="AE14" t="s">
        <v>399</v>
      </c>
      <c r="AF14" t="s">
        <v>399</v>
      </c>
      <c r="AG14">
        <v>3.9630118890356669E-3</v>
      </c>
      <c r="AH14" t="s">
        <v>399</v>
      </c>
      <c r="AI14" t="s">
        <v>399</v>
      </c>
      <c r="AJ14" t="s">
        <v>399</v>
      </c>
      <c r="AK14" t="s">
        <v>399</v>
      </c>
      <c r="AL14" t="s">
        <v>399</v>
      </c>
    </row>
    <row r="15" spans="1:38">
      <c r="A15" t="s">
        <v>412</v>
      </c>
      <c r="B15">
        <v>89.75</v>
      </c>
      <c r="C15" t="s">
        <v>399</v>
      </c>
      <c r="E15">
        <v>0.99933147632311969</v>
      </c>
      <c r="H15">
        <v>29.916666666666671</v>
      </c>
      <c r="J15" t="s">
        <v>399</v>
      </c>
      <c r="K15">
        <v>6</v>
      </c>
      <c r="L15" t="s">
        <v>399</v>
      </c>
      <c r="M15" t="s">
        <v>399</v>
      </c>
      <c r="N15" t="s">
        <v>399</v>
      </c>
      <c r="O15" t="s">
        <v>399</v>
      </c>
      <c r="P15" t="s">
        <v>399</v>
      </c>
      <c r="Q15" t="s">
        <v>399</v>
      </c>
      <c r="R15" t="s">
        <v>399</v>
      </c>
      <c r="S15">
        <v>0</v>
      </c>
      <c r="T15">
        <v>1</v>
      </c>
      <c r="V15" t="s">
        <v>399</v>
      </c>
      <c r="W15" t="s">
        <v>399</v>
      </c>
      <c r="X15" t="s">
        <v>399</v>
      </c>
      <c r="Y15" t="s">
        <v>399</v>
      </c>
      <c r="Z15" t="s">
        <v>399</v>
      </c>
      <c r="AA15" t="s">
        <v>399</v>
      </c>
      <c r="AB15" t="s">
        <v>399</v>
      </c>
      <c r="AC15" t="s">
        <v>399</v>
      </c>
      <c r="AD15">
        <v>537</v>
      </c>
      <c r="AE15">
        <v>450</v>
      </c>
      <c r="AF15">
        <v>0.19333333333333341</v>
      </c>
      <c r="AG15">
        <v>1.8621973929236499E-3</v>
      </c>
      <c r="AH15" t="s">
        <v>399</v>
      </c>
      <c r="AI15">
        <v>1.8621973929236499E-3</v>
      </c>
      <c r="AJ15" t="s">
        <v>399</v>
      </c>
      <c r="AK15" t="s">
        <v>399</v>
      </c>
      <c r="AL15" t="s">
        <v>399</v>
      </c>
    </row>
    <row r="16" spans="1:38">
      <c r="A16" t="s">
        <v>413</v>
      </c>
      <c r="B16">
        <v>89.75</v>
      </c>
      <c r="C16">
        <v>49.17</v>
      </c>
      <c r="D16">
        <v>0.82529997966239566</v>
      </c>
      <c r="E16">
        <v>0.99933147632311958</v>
      </c>
      <c r="F16">
        <v>0.99959324791539561</v>
      </c>
      <c r="G16">
        <v>-2.6177159227602781E-4</v>
      </c>
      <c r="H16">
        <v>29.916666666666671</v>
      </c>
      <c r="I16">
        <v>49.17</v>
      </c>
      <c r="J16">
        <v>-0.3915666734458681</v>
      </c>
      <c r="K16">
        <v>6</v>
      </c>
      <c r="L16">
        <v>2</v>
      </c>
      <c r="M16">
        <v>2</v>
      </c>
      <c r="N16" t="s">
        <v>399</v>
      </c>
      <c r="O16" t="s">
        <v>399</v>
      </c>
      <c r="P16" t="s">
        <v>399</v>
      </c>
      <c r="Q16" t="s">
        <v>399</v>
      </c>
      <c r="R16" t="s">
        <v>399</v>
      </c>
      <c r="S16">
        <v>0</v>
      </c>
      <c r="T16">
        <v>1</v>
      </c>
      <c r="V16" t="s">
        <v>399</v>
      </c>
      <c r="W16" t="s">
        <v>399</v>
      </c>
      <c r="X16" t="s">
        <v>399</v>
      </c>
      <c r="Y16" t="s">
        <v>399</v>
      </c>
      <c r="Z16" t="s">
        <v>399</v>
      </c>
      <c r="AA16" t="s">
        <v>399</v>
      </c>
      <c r="AB16" t="s">
        <v>399</v>
      </c>
      <c r="AC16" t="s">
        <v>399</v>
      </c>
      <c r="AD16">
        <v>2192</v>
      </c>
      <c r="AE16">
        <v>2347</v>
      </c>
      <c r="AF16">
        <v>-6.6041755432466973E-2</v>
      </c>
      <c r="AG16">
        <v>9.1240875912408756E-4</v>
      </c>
      <c r="AH16">
        <v>4.2607584149978689E-4</v>
      </c>
      <c r="AI16">
        <v>4.8633291762430062E-4</v>
      </c>
      <c r="AJ16" t="s">
        <v>399</v>
      </c>
      <c r="AK16" t="s">
        <v>399</v>
      </c>
      <c r="AL16" t="s">
        <v>399</v>
      </c>
    </row>
    <row r="17" spans="1:38">
      <c r="A17" t="s">
        <v>414</v>
      </c>
      <c r="B17">
        <v>89.55</v>
      </c>
      <c r="C17">
        <v>16.39</v>
      </c>
      <c r="D17">
        <v>4.463697376449054</v>
      </c>
      <c r="E17">
        <v>0.99932998324958133</v>
      </c>
      <c r="F17">
        <v>0.99938987187309325</v>
      </c>
      <c r="G17">
        <v>-5.9888623511916712E-5</v>
      </c>
      <c r="H17">
        <v>29.85</v>
      </c>
      <c r="I17">
        <v>16.39</v>
      </c>
      <c r="J17">
        <v>0.82123245881635121</v>
      </c>
      <c r="K17">
        <v>6</v>
      </c>
      <c r="L17">
        <v>1</v>
      </c>
      <c r="M17">
        <v>5</v>
      </c>
      <c r="N17" t="s">
        <v>399</v>
      </c>
      <c r="O17" t="s">
        <v>399</v>
      </c>
      <c r="P17" t="s">
        <v>399</v>
      </c>
      <c r="Q17" t="s">
        <v>399</v>
      </c>
      <c r="R17" t="s">
        <v>399</v>
      </c>
      <c r="S17">
        <v>0</v>
      </c>
      <c r="T17">
        <v>1</v>
      </c>
      <c r="V17" t="s">
        <v>399</v>
      </c>
      <c r="W17" t="s">
        <v>399</v>
      </c>
      <c r="X17" t="s">
        <v>399</v>
      </c>
      <c r="Y17" t="s">
        <v>399</v>
      </c>
      <c r="Z17" t="s">
        <v>399</v>
      </c>
      <c r="AA17" t="s">
        <v>399</v>
      </c>
      <c r="AB17" t="s">
        <v>399</v>
      </c>
      <c r="AC17" t="s">
        <v>399</v>
      </c>
      <c r="AD17">
        <v>2483</v>
      </c>
      <c r="AE17">
        <v>2709</v>
      </c>
      <c r="AF17">
        <v>-8.3425618309339242E-2</v>
      </c>
      <c r="AG17">
        <v>1.2082158679017319E-3</v>
      </c>
      <c r="AH17">
        <v>3.6913990402362488E-4</v>
      </c>
      <c r="AI17">
        <v>8.3907596387810678E-4</v>
      </c>
      <c r="AJ17" t="s">
        <v>399</v>
      </c>
      <c r="AK17" t="s">
        <v>399</v>
      </c>
      <c r="AL17" t="s">
        <v>399</v>
      </c>
    </row>
    <row r="18" spans="1:38">
      <c r="A18" t="s">
        <v>415</v>
      </c>
      <c r="B18">
        <v>87.07</v>
      </c>
      <c r="C18">
        <v>40.97</v>
      </c>
      <c r="D18">
        <v>1.1252135709055411</v>
      </c>
      <c r="E18">
        <v>0.99942574939703688</v>
      </c>
      <c r="F18">
        <v>0.99951183793019271</v>
      </c>
      <c r="G18">
        <v>-8.6088533155836977E-5</v>
      </c>
      <c r="H18">
        <v>29.02333333333333</v>
      </c>
      <c r="I18">
        <v>40.97</v>
      </c>
      <c r="J18">
        <v>-0.29159547636481992</v>
      </c>
      <c r="K18">
        <v>5</v>
      </c>
      <c r="L18">
        <v>2</v>
      </c>
      <c r="M18">
        <v>1.5</v>
      </c>
      <c r="N18" t="s">
        <v>399</v>
      </c>
      <c r="O18" t="s">
        <v>399</v>
      </c>
      <c r="P18" t="s">
        <v>399</v>
      </c>
      <c r="Q18" t="s">
        <v>399</v>
      </c>
      <c r="R18" t="s">
        <v>399</v>
      </c>
      <c r="S18">
        <v>0</v>
      </c>
      <c r="T18">
        <v>1</v>
      </c>
      <c r="V18" t="s">
        <v>399</v>
      </c>
      <c r="W18" t="s">
        <v>399</v>
      </c>
      <c r="X18" t="s">
        <v>399</v>
      </c>
      <c r="Y18" t="s">
        <v>399</v>
      </c>
      <c r="Z18" t="s">
        <v>399</v>
      </c>
      <c r="AA18" t="s">
        <v>399</v>
      </c>
      <c r="AB18" t="s">
        <v>399</v>
      </c>
      <c r="AC18" t="s">
        <v>399</v>
      </c>
      <c r="AD18">
        <v>1580</v>
      </c>
      <c r="AE18">
        <v>1116</v>
      </c>
      <c r="AF18">
        <v>0.4157706093189964</v>
      </c>
      <c r="AG18">
        <v>1.265822784810127E-3</v>
      </c>
      <c r="AH18">
        <v>8.960573476702509E-4</v>
      </c>
      <c r="AI18">
        <v>3.6976543713987571E-4</v>
      </c>
      <c r="AJ18" t="s">
        <v>399</v>
      </c>
      <c r="AK18" t="s">
        <v>399</v>
      </c>
      <c r="AL18" t="s">
        <v>399</v>
      </c>
    </row>
    <row r="19" spans="1:38">
      <c r="A19" t="s">
        <v>416</v>
      </c>
      <c r="B19">
        <v>83.59</v>
      </c>
      <c r="C19">
        <v>32.78</v>
      </c>
      <c r="D19">
        <v>1.5500305064063451</v>
      </c>
      <c r="E19">
        <v>0.9991625792558918</v>
      </c>
      <c r="F19">
        <v>0.99938987187309325</v>
      </c>
      <c r="G19">
        <v>-2.2729261720144669E-4</v>
      </c>
      <c r="H19">
        <v>20.897500000000001</v>
      </c>
      <c r="I19">
        <v>32.78</v>
      </c>
      <c r="J19">
        <v>-0.36249237339841373</v>
      </c>
      <c r="K19">
        <v>7</v>
      </c>
      <c r="L19">
        <v>2</v>
      </c>
      <c r="M19">
        <v>2.5</v>
      </c>
      <c r="N19" t="s">
        <v>399</v>
      </c>
      <c r="O19" t="s">
        <v>399</v>
      </c>
      <c r="P19" t="s">
        <v>399</v>
      </c>
      <c r="Q19" t="s">
        <v>399</v>
      </c>
      <c r="R19" t="s">
        <v>399</v>
      </c>
      <c r="S19">
        <v>0</v>
      </c>
      <c r="T19">
        <v>1</v>
      </c>
      <c r="V19" t="s">
        <v>399</v>
      </c>
      <c r="W19" t="s">
        <v>399</v>
      </c>
      <c r="X19" t="s">
        <v>399</v>
      </c>
      <c r="Y19" t="s">
        <v>399</v>
      </c>
      <c r="Z19" t="s">
        <v>399</v>
      </c>
      <c r="AA19" t="s">
        <v>399</v>
      </c>
      <c r="AB19" t="s">
        <v>399</v>
      </c>
      <c r="AC19" t="s">
        <v>399</v>
      </c>
      <c r="AD19">
        <v>1490</v>
      </c>
      <c r="AE19">
        <v>1579</v>
      </c>
      <c r="AF19">
        <v>-5.6364787840405321E-2</v>
      </c>
      <c r="AG19">
        <v>2.013422818791947E-3</v>
      </c>
      <c r="AH19">
        <v>6.3331222292590248E-4</v>
      </c>
      <c r="AI19">
        <v>1.3801105958660439E-3</v>
      </c>
      <c r="AJ19" t="s">
        <v>399</v>
      </c>
      <c r="AK19" t="s">
        <v>399</v>
      </c>
      <c r="AL19" t="s">
        <v>399</v>
      </c>
    </row>
    <row r="20" spans="1:38">
      <c r="A20" t="s">
        <v>417</v>
      </c>
      <c r="B20">
        <v>82.1</v>
      </c>
      <c r="C20" t="s">
        <v>399</v>
      </c>
      <c r="E20">
        <v>0.99926918392204622</v>
      </c>
      <c r="H20">
        <v>27.36666666666666</v>
      </c>
      <c r="J20" t="s">
        <v>399</v>
      </c>
      <c r="K20">
        <v>6</v>
      </c>
      <c r="L20" t="s">
        <v>399</v>
      </c>
      <c r="M20" t="s">
        <v>399</v>
      </c>
      <c r="N20" t="s">
        <v>399</v>
      </c>
      <c r="O20" t="s">
        <v>399</v>
      </c>
      <c r="P20" t="s">
        <v>399</v>
      </c>
      <c r="Q20" t="s">
        <v>399</v>
      </c>
      <c r="R20" t="s">
        <v>399</v>
      </c>
      <c r="S20">
        <v>0</v>
      </c>
      <c r="T20">
        <v>1</v>
      </c>
      <c r="V20" t="s">
        <v>399</v>
      </c>
      <c r="W20" t="s">
        <v>399</v>
      </c>
      <c r="X20" t="s">
        <v>399</v>
      </c>
      <c r="Y20" t="s">
        <v>399</v>
      </c>
      <c r="Z20" t="s">
        <v>399</v>
      </c>
      <c r="AA20" t="s">
        <v>399</v>
      </c>
      <c r="AB20" t="s">
        <v>399</v>
      </c>
      <c r="AC20" t="s">
        <v>399</v>
      </c>
      <c r="AD20">
        <v>1306</v>
      </c>
      <c r="AE20">
        <v>1437</v>
      </c>
      <c r="AF20">
        <v>-9.1162143354210162E-2</v>
      </c>
      <c r="AG20">
        <v>2.2970903522205209E-3</v>
      </c>
      <c r="AH20" t="s">
        <v>399</v>
      </c>
      <c r="AI20">
        <v>2.2970903522205209E-3</v>
      </c>
      <c r="AJ20" t="s">
        <v>399</v>
      </c>
      <c r="AK20" t="s">
        <v>399</v>
      </c>
      <c r="AL20" t="s">
        <v>399</v>
      </c>
    </row>
    <row r="21" spans="1:38">
      <c r="A21" t="s">
        <v>418</v>
      </c>
      <c r="B21">
        <v>79.02</v>
      </c>
      <c r="C21">
        <v>180.28</v>
      </c>
      <c r="D21">
        <v>-0.56168182826713997</v>
      </c>
      <c r="E21">
        <v>0.99949379903821811</v>
      </c>
      <c r="F21">
        <v>0.99955624583980462</v>
      </c>
      <c r="G21">
        <v>-6.2446801586513168E-5</v>
      </c>
      <c r="H21">
        <v>39.51</v>
      </c>
      <c r="I21">
        <v>36.055999999999997</v>
      </c>
      <c r="J21">
        <v>9.5795429332150017E-2</v>
      </c>
      <c r="K21">
        <v>4</v>
      </c>
      <c r="L21">
        <v>8</v>
      </c>
      <c r="M21">
        <v>-0.5</v>
      </c>
      <c r="N21" t="s">
        <v>399</v>
      </c>
      <c r="O21" t="s">
        <v>399</v>
      </c>
      <c r="P21" t="s">
        <v>399</v>
      </c>
      <c r="Q21" t="s">
        <v>399</v>
      </c>
      <c r="R21" t="s">
        <v>399</v>
      </c>
      <c r="S21">
        <v>0</v>
      </c>
      <c r="T21">
        <v>1</v>
      </c>
      <c r="V21" t="s">
        <v>399</v>
      </c>
      <c r="W21" t="s">
        <v>399</v>
      </c>
      <c r="X21" t="s">
        <v>399</v>
      </c>
      <c r="Y21" t="s">
        <v>399</v>
      </c>
      <c r="Z21" t="s">
        <v>399</v>
      </c>
      <c r="AA21" t="s">
        <v>399</v>
      </c>
      <c r="AB21" t="s">
        <v>399</v>
      </c>
      <c r="AC21" t="s">
        <v>399</v>
      </c>
      <c r="AD21">
        <v>1686</v>
      </c>
      <c r="AE21">
        <v>2080</v>
      </c>
      <c r="AF21">
        <v>-0.18942307692307689</v>
      </c>
      <c r="AG21">
        <v>1.186239620403322E-3</v>
      </c>
      <c r="AH21">
        <v>1.442307692307692E-3</v>
      </c>
      <c r="AI21">
        <v>-2.5606807190437078E-4</v>
      </c>
      <c r="AJ21" t="s">
        <v>399</v>
      </c>
      <c r="AK21" t="s">
        <v>399</v>
      </c>
      <c r="AL21" t="s">
        <v>399</v>
      </c>
    </row>
    <row r="22" spans="1:38">
      <c r="A22" t="s">
        <v>419</v>
      </c>
      <c r="B22">
        <v>77.58</v>
      </c>
      <c r="C22">
        <v>137.66</v>
      </c>
      <c r="D22">
        <v>-0.43643759988377162</v>
      </c>
      <c r="E22">
        <v>0.99922660479505021</v>
      </c>
      <c r="F22">
        <v>0.9994915007990699</v>
      </c>
      <c r="G22">
        <v>-2.6489600401979901E-4</v>
      </c>
      <c r="H22">
        <v>25.86</v>
      </c>
      <c r="I22">
        <v>22.943333333333332</v>
      </c>
      <c r="J22">
        <v>0.12712480023245681</v>
      </c>
      <c r="K22">
        <v>6</v>
      </c>
      <c r="L22">
        <v>7</v>
      </c>
      <c r="M22">
        <v>-0.14285714285714279</v>
      </c>
      <c r="N22" t="s">
        <v>399</v>
      </c>
      <c r="O22" t="s">
        <v>399</v>
      </c>
      <c r="P22" t="s">
        <v>399</v>
      </c>
      <c r="Q22" t="s">
        <v>399</v>
      </c>
      <c r="R22" t="s">
        <v>399</v>
      </c>
      <c r="S22">
        <v>0</v>
      </c>
      <c r="T22">
        <v>1</v>
      </c>
      <c r="V22" t="s">
        <v>399</v>
      </c>
      <c r="W22" t="s">
        <v>399</v>
      </c>
      <c r="X22" t="s">
        <v>399</v>
      </c>
      <c r="Y22" t="s">
        <v>399</v>
      </c>
      <c r="Z22" t="s">
        <v>399</v>
      </c>
      <c r="AA22" t="s">
        <v>399</v>
      </c>
      <c r="AB22" t="s">
        <v>399</v>
      </c>
      <c r="AC22" t="s">
        <v>399</v>
      </c>
      <c r="AD22">
        <v>1582</v>
      </c>
      <c r="AE22">
        <v>1795</v>
      </c>
      <c r="AF22">
        <v>-0.11866295264623961</v>
      </c>
      <c r="AG22">
        <v>1.2642225031605559E-3</v>
      </c>
      <c r="AH22">
        <v>2.7855153203342618E-3</v>
      </c>
      <c r="AI22">
        <v>-1.5212928171737059E-3</v>
      </c>
      <c r="AJ22" t="s">
        <v>399</v>
      </c>
      <c r="AK22" t="s">
        <v>399</v>
      </c>
      <c r="AL22" t="s">
        <v>399</v>
      </c>
    </row>
    <row r="23" spans="1:38">
      <c r="A23" t="s">
        <v>420</v>
      </c>
      <c r="B23">
        <v>77.58</v>
      </c>
      <c r="C23">
        <v>163.9</v>
      </c>
      <c r="D23">
        <v>-0.52666259914582059</v>
      </c>
      <c r="E23">
        <v>0.99922660479505021</v>
      </c>
      <c r="F23">
        <v>0.99938987187309336</v>
      </c>
      <c r="G23">
        <v>-1.6326707804314999E-4</v>
      </c>
      <c r="H23">
        <v>25.86</v>
      </c>
      <c r="I23">
        <v>27.316666666666659</v>
      </c>
      <c r="J23">
        <v>-5.3325198291641132E-2</v>
      </c>
      <c r="K23">
        <v>6</v>
      </c>
      <c r="L23">
        <v>10</v>
      </c>
      <c r="M23">
        <v>-0.4</v>
      </c>
      <c r="N23" t="s">
        <v>399</v>
      </c>
      <c r="O23" t="s">
        <v>399</v>
      </c>
      <c r="P23" t="s">
        <v>399</v>
      </c>
      <c r="Q23" t="s">
        <v>399</v>
      </c>
      <c r="R23" t="s">
        <v>399</v>
      </c>
      <c r="S23">
        <v>0</v>
      </c>
      <c r="T23">
        <v>1</v>
      </c>
      <c r="V23" t="s">
        <v>399</v>
      </c>
      <c r="W23" t="s">
        <v>399</v>
      </c>
      <c r="X23" t="s">
        <v>399</v>
      </c>
      <c r="Y23" t="s">
        <v>399</v>
      </c>
      <c r="Z23" t="s">
        <v>399</v>
      </c>
      <c r="AA23" t="s">
        <v>399</v>
      </c>
      <c r="AB23" t="s">
        <v>399</v>
      </c>
      <c r="AC23" t="s">
        <v>399</v>
      </c>
      <c r="AD23">
        <v>971</v>
      </c>
      <c r="AE23">
        <v>1223</v>
      </c>
      <c r="AF23">
        <v>-0.20605069501226489</v>
      </c>
      <c r="AG23">
        <v>2.0597322348094751E-3</v>
      </c>
      <c r="AH23">
        <v>4.0883074407195418E-3</v>
      </c>
      <c r="AI23">
        <v>-2.0285752059100671E-3</v>
      </c>
      <c r="AJ23" t="s">
        <v>399</v>
      </c>
      <c r="AK23" t="s">
        <v>399</v>
      </c>
      <c r="AL23" t="s">
        <v>399</v>
      </c>
    </row>
    <row r="24" spans="1:38">
      <c r="A24" t="s">
        <v>421</v>
      </c>
      <c r="B24">
        <v>76.09</v>
      </c>
      <c r="C24">
        <v>172.09</v>
      </c>
      <c r="D24">
        <v>-0.55784763786390834</v>
      </c>
      <c r="E24">
        <v>0.99934288342751987</v>
      </c>
      <c r="F24">
        <v>0.99953512696844671</v>
      </c>
      <c r="G24">
        <v>-1.9224354092683971E-4</v>
      </c>
      <c r="H24">
        <v>15.218</v>
      </c>
      <c r="I24">
        <v>28.681666666666661</v>
      </c>
      <c r="J24">
        <v>-0.46941716543668999</v>
      </c>
      <c r="K24">
        <v>5</v>
      </c>
      <c r="L24">
        <v>8</v>
      </c>
      <c r="M24">
        <v>-0.375</v>
      </c>
      <c r="N24" t="s">
        <v>399</v>
      </c>
      <c r="O24" t="s">
        <v>399</v>
      </c>
      <c r="P24" t="s">
        <v>399</v>
      </c>
      <c r="Q24" t="s">
        <v>399</v>
      </c>
      <c r="R24" t="s">
        <v>399</v>
      </c>
      <c r="S24">
        <v>0</v>
      </c>
      <c r="T24">
        <v>1</v>
      </c>
      <c r="V24" t="s">
        <v>399</v>
      </c>
      <c r="W24" t="s">
        <v>399</v>
      </c>
      <c r="X24" t="s">
        <v>399</v>
      </c>
      <c r="Y24" t="s">
        <v>399</v>
      </c>
      <c r="Z24" t="s">
        <v>399</v>
      </c>
      <c r="AA24" t="s">
        <v>399</v>
      </c>
      <c r="AB24" t="s">
        <v>399</v>
      </c>
      <c r="AC24" t="s">
        <v>399</v>
      </c>
      <c r="AD24">
        <v>1583</v>
      </c>
      <c r="AE24">
        <v>1849</v>
      </c>
      <c r="AF24">
        <v>-0.14386154678204441</v>
      </c>
      <c r="AG24">
        <v>3.1585596967782701E-3</v>
      </c>
      <c r="AH24" t="s">
        <v>399</v>
      </c>
      <c r="AI24">
        <v>3.1585596967782701E-3</v>
      </c>
      <c r="AJ24" t="s">
        <v>399</v>
      </c>
      <c r="AK24" t="s">
        <v>399</v>
      </c>
      <c r="AL24" t="s">
        <v>399</v>
      </c>
    </row>
    <row r="25" spans="1:38">
      <c r="A25" t="s">
        <v>422</v>
      </c>
      <c r="B25">
        <v>74.650000000000006</v>
      </c>
      <c r="C25">
        <v>65.55</v>
      </c>
      <c r="D25">
        <v>0.13882532418001539</v>
      </c>
      <c r="E25">
        <v>0.99919624916275929</v>
      </c>
      <c r="F25">
        <v>0.99954233409610982</v>
      </c>
      <c r="G25">
        <v>-3.460849333505322E-4</v>
      </c>
      <c r="H25">
        <v>24.88333333333334</v>
      </c>
      <c r="I25">
        <v>32.774999999999999</v>
      </c>
      <c r="J25">
        <v>-0.24078311721332299</v>
      </c>
      <c r="K25">
        <v>6</v>
      </c>
      <c r="L25">
        <v>3</v>
      </c>
      <c r="M25">
        <v>1</v>
      </c>
      <c r="N25" t="s">
        <v>399</v>
      </c>
      <c r="O25" t="s">
        <v>399</v>
      </c>
      <c r="P25" t="s">
        <v>399</v>
      </c>
      <c r="Q25" t="s">
        <v>399</v>
      </c>
      <c r="R25" t="s">
        <v>399</v>
      </c>
      <c r="S25">
        <v>0</v>
      </c>
      <c r="T25">
        <v>1</v>
      </c>
      <c r="V25" t="s">
        <v>399</v>
      </c>
      <c r="W25" t="s">
        <v>399</v>
      </c>
      <c r="X25" t="s">
        <v>399</v>
      </c>
      <c r="Y25" t="s">
        <v>399</v>
      </c>
      <c r="Z25" t="s">
        <v>399</v>
      </c>
      <c r="AA25" t="s">
        <v>399</v>
      </c>
      <c r="AB25" t="s">
        <v>399</v>
      </c>
      <c r="AC25" t="s">
        <v>399</v>
      </c>
      <c r="AD25">
        <v>1331</v>
      </c>
      <c r="AE25">
        <v>1322</v>
      </c>
      <c r="AF25">
        <v>6.8078668683812403E-3</v>
      </c>
      <c r="AG25">
        <v>1.502629601803156E-3</v>
      </c>
      <c r="AH25">
        <v>7.5642965204236008E-4</v>
      </c>
      <c r="AI25">
        <v>7.4619994976079553E-4</v>
      </c>
      <c r="AJ25" t="s">
        <v>399</v>
      </c>
      <c r="AK25" t="s">
        <v>399</v>
      </c>
      <c r="AL25" t="s">
        <v>399</v>
      </c>
    </row>
    <row r="26" spans="1:38">
      <c r="A26" t="s">
        <v>423</v>
      </c>
      <c r="B26">
        <v>74.559999999999988</v>
      </c>
      <c r="C26">
        <v>254.03</v>
      </c>
      <c r="D26">
        <v>-0.70649135928827311</v>
      </c>
      <c r="E26">
        <v>0.99946351931330502</v>
      </c>
      <c r="F26">
        <v>0.99952761484863983</v>
      </c>
      <c r="G26">
        <v>-6.4095535334818265E-5</v>
      </c>
      <c r="H26">
        <v>12.426666666666661</v>
      </c>
      <c r="I26">
        <v>36.290000000000013</v>
      </c>
      <c r="J26">
        <v>-0.65757325250298537</v>
      </c>
      <c r="K26">
        <v>4</v>
      </c>
      <c r="L26">
        <v>12</v>
      </c>
      <c r="M26">
        <v>-0.66666666666666663</v>
      </c>
      <c r="N26" t="s">
        <v>399</v>
      </c>
      <c r="O26" t="s">
        <v>399</v>
      </c>
      <c r="P26" t="s">
        <v>399</v>
      </c>
      <c r="Q26" t="s">
        <v>399</v>
      </c>
      <c r="R26" t="s">
        <v>399</v>
      </c>
      <c r="S26">
        <v>0</v>
      </c>
      <c r="T26">
        <v>1</v>
      </c>
      <c r="V26" t="s">
        <v>399</v>
      </c>
      <c r="W26" t="s">
        <v>399</v>
      </c>
      <c r="X26" t="s">
        <v>399</v>
      </c>
      <c r="Y26" t="s">
        <v>399</v>
      </c>
      <c r="Z26" t="s">
        <v>399</v>
      </c>
      <c r="AA26" t="s">
        <v>399</v>
      </c>
      <c r="AB26" t="s">
        <v>399</v>
      </c>
      <c r="AC26" t="s">
        <v>399</v>
      </c>
      <c r="AD26">
        <v>1401</v>
      </c>
      <c r="AE26">
        <v>1669</v>
      </c>
      <c r="AF26">
        <v>-0.16057519472738169</v>
      </c>
      <c r="AG26">
        <v>2.855103497501784E-3</v>
      </c>
      <c r="AH26">
        <v>3.5949670461354112E-3</v>
      </c>
      <c r="AI26">
        <v>-7.3986354863362584E-4</v>
      </c>
      <c r="AJ26" t="s">
        <v>399</v>
      </c>
      <c r="AK26" t="s">
        <v>399</v>
      </c>
      <c r="AL26" t="s">
        <v>399</v>
      </c>
    </row>
    <row r="27" spans="1:38">
      <c r="A27" t="s">
        <v>424</v>
      </c>
      <c r="B27">
        <v>73.75</v>
      </c>
      <c r="C27">
        <v>98.34</v>
      </c>
      <c r="D27">
        <v>-0.25005084401057559</v>
      </c>
      <c r="E27">
        <v>0.99959322033898301</v>
      </c>
      <c r="F27">
        <v>0.99949155989424432</v>
      </c>
      <c r="G27">
        <v>1.0166044473869371E-4</v>
      </c>
      <c r="H27">
        <v>36.875</v>
      </c>
      <c r="I27">
        <v>32.78</v>
      </c>
      <c r="J27">
        <v>0.1249237339841366</v>
      </c>
      <c r="K27">
        <v>3</v>
      </c>
      <c r="L27">
        <v>5</v>
      </c>
      <c r="M27">
        <v>-0.4</v>
      </c>
      <c r="N27" t="s">
        <v>399</v>
      </c>
      <c r="O27" t="s">
        <v>399</v>
      </c>
      <c r="P27" t="s">
        <v>399</v>
      </c>
      <c r="Q27" t="s">
        <v>399</v>
      </c>
      <c r="R27" t="s">
        <v>399</v>
      </c>
      <c r="S27">
        <v>0</v>
      </c>
      <c r="T27">
        <v>1</v>
      </c>
      <c r="V27" t="s">
        <v>399</v>
      </c>
      <c r="W27" t="s">
        <v>399</v>
      </c>
      <c r="X27" t="s">
        <v>399</v>
      </c>
      <c r="Y27" t="s">
        <v>399</v>
      </c>
      <c r="Z27" t="s">
        <v>399</v>
      </c>
      <c r="AA27" t="s">
        <v>399</v>
      </c>
      <c r="AB27" t="s">
        <v>399</v>
      </c>
      <c r="AC27" t="s">
        <v>399</v>
      </c>
      <c r="AD27">
        <v>2397</v>
      </c>
      <c r="AE27">
        <v>2669</v>
      </c>
      <c r="AF27">
        <v>-0.1019108280254777</v>
      </c>
      <c r="AG27">
        <v>4.1718815185648732E-4</v>
      </c>
      <c r="AH27">
        <v>7.4934432371674773E-4</v>
      </c>
      <c r="AI27">
        <v>-3.3215617186026062E-4</v>
      </c>
      <c r="AJ27" t="s">
        <v>399</v>
      </c>
      <c r="AK27" t="s">
        <v>399</v>
      </c>
      <c r="AL27" t="s">
        <v>399</v>
      </c>
    </row>
    <row r="28" spans="1:38">
      <c r="A28" t="s">
        <v>425</v>
      </c>
      <c r="B28">
        <v>71.56</v>
      </c>
      <c r="C28">
        <v>90.14</v>
      </c>
      <c r="D28">
        <v>-0.20612380741069439</v>
      </c>
      <c r="E28">
        <v>0.99930128563443266</v>
      </c>
      <c r="F28">
        <v>0.99944530729975578</v>
      </c>
      <c r="G28">
        <v>-1.440216653231241E-4</v>
      </c>
      <c r="H28">
        <v>23.853333333333339</v>
      </c>
      <c r="I28">
        <v>30.04666666666667</v>
      </c>
      <c r="J28">
        <v>-0.20612380741069439</v>
      </c>
      <c r="K28">
        <v>5</v>
      </c>
      <c r="L28">
        <v>5</v>
      </c>
      <c r="M28" t="s">
        <v>399</v>
      </c>
      <c r="N28" t="s">
        <v>399</v>
      </c>
      <c r="O28" t="s">
        <v>399</v>
      </c>
      <c r="P28" t="s">
        <v>399</v>
      </c>
      <c r="Q28" t="s">
        <v>399</v>
      </c>
      <c r="R28" t="s">
        <v>399</v>
      </c>
      <c r="S28">
        <v>0</v>
      </c>
      <c r="T28">
        <v>1</v>
      </c>
      <c r="V28" t="s">
        <v>399</v>
      </c>
      <c r="W28" t="s">
        <v>399</v>
      </c>
      <c r="X28" t="s">
        <v>399</v>
      </c>
      <c r="Y28" t="s">
        <v>399</v>
      </c>
      <c r="Z28" t="s">
        <v>399</v>
      </c>
      <c r="AA28" t="s">
        <v>399</v>
      </c>
      <c r="AB28" t="s">
        <v>399</v>
      </c>
      <c r="AC28" t="s">
        <v>399</v>
      </c>
      <c r="AD28">
        <v>853</v>
      </c>
      <c r="AE28">
        <v>1024</v>
      </c>
      <c r="AF28">
        <v>-0.1669921875</v>
      </c>
      <c r="AG28">
        <v>2.344665885111371E-3</v>
      </c>
      <c r="AH28">
        <v>1.953125E-3</v>
      </c>
      <c r="AI28">
        <v>3.9154088511137152E-4</v>
      </c>
      <c r="AJ28" t="s">
        <v>399</v>
      </c>
      <c r="AK28" t="s">
        <v>399</v>
      </c>
      <c r="AL28" t="s">
        <v>399</v>
      </c>
    </row>
    <row r="29" spans="1:38">
      <c r="A29" t="s">
        <v>426</v>
      </c>
      <c r="B29">
        <v>70.819999999999993</v>
      </c>
      <c r="C29">
        <v>81.95</v>
      </c>
      <c r="D29">
        <v>-0.13581452104942049</v>
      </c>
      <c r="E29">
        <v>0.99943518780005636</v>
      </c>
      <c r="F29">
        <v>0.99938987187309325</v>
      </c>
      <c r="G29">
        <v>4.53159269631076E-5</v>
      </c>
      <c r="H29">
        <v>35.409999999999997</v>
      </c>
      <c r="I29">
        <v>20.487500000000001</v>
      </c>
      <c r="J29">
        <v>0.72837095790115902</v>
      </c>
      <c r="K29">
        <v>4</v>
      </c>
      <c r="L29">
        <v>5</v>
      </c>
      <c r="M29">
        <v>-0.2</v>
      </c>
      <c r="N29" t="s">
        <v>399</v>
      </c>
      <c r="O29" t="s">
        <v>399</v>
      </c>
      <c r="P29" t="s">
        <v>399</v>
      </c>
      <c r="Q29" t="s">
        <v>399</v>
      </c>
      <c r="R29" t="s">
        <v>399</v>
      </c>
      <c r="S29">
        <v>0</v>
      </c>
      <c r="T29">
        <v>1</v>
      </c>
      <c r="V29" t="s">
        <v>399</v>
      </c>
      <c r="W29" t="s">
        <v>399</v>
      </c>
      <c r="X29" t="s">
        <v>399</v>
      </c>
      <c r="Y29" t="s">
        <v>399</v>
      </c>
      <c r="Z29" t="s">
        <v>399</v>
      </c>
      <c r="AA29" t="s">
        <v>399</v>
      </c>
      <c r="AB29" t="s">
        <v>399</v>
      </c>
      <c r="AC29" t="s">
        <v>399</v>
      </c>
      <c r="AD29">
        <v>839</v>
      </c>
      <c r="AE29">
        <v>670</v>
      </c>
      <c r="AF29">
        <v>0.25223880597014919</v>
      </c>
      <c r="AG29">
        <v>1.1918951132300359E-3</v>
      </c>
      <c r="AH29">
        <v>2.9850746268656721E-3</v>
      </c>
      <c r="AI29">
        <v>-1.793179513635636E-3</v>
      </c>
      <c r="AJ29" t="s">
        <v>399</v>
      </c>
      <c r="AK29" t="s">
        <v>399</v>
      </c>
      <c r="AL29" t="s">
        <v>399</v>
      </c>
    </row>
    <row r="30" spans="1:38">
      <c r="A30" t="s">
        <v>427</v>
      </c>
      <c r="B30">
        <v>67.349999999999994</v>
      </c>
      <c r="C30" t="s">
        <v>399</v>
      </c>
      <c r="E30">
        <v>0.99940608760207883</v>
      </c>
      <c r="H30">
        <v>33.674999999999997</v>
      </c>
      <c r="J30" t="s">
        <v>399</v>
      </c>
      <c r="K30">
        <v>4</v>
      </c>
      <c r="L30" t="s">
        <v>399</v>
      </c>
      <c r="M30" t="s">
        <v>399</v>
      </c>
      <c r="N30" t="s">
        <v>399</v>
      </c>
      <c r="O30" t="s">
        <v>399</v>
      </c>
      <c r="P30" t="s">
        <v>399</v>
      </c>
      <c r="Q30" t="s">
        <v>399</v>
      </c>
      <c r="R30" t="s">
        <v>399</v>
      </c>
      <c r="S30">
        <v>0</v>
      </c>
      <c r="T30">
        <v>1</v>
      </c>
      <c r="V30" t="s">
        <v>399</v>
      </c>
      <c r="W30" t="s">
        <v>399</v>
      </c>
      <c r="X30" t="s">
        <v>399</v>
      </c>
      <c r="Y30" t="s">
        <v>399</v>
      </c>
      <c r="Z30" t="s">
        <v>399</v>
      </c>
      <c r="AA30" t="s">
        <v>399</v>
      </c>
      <c r="AB30" t="s">
        <v>399</v>
      </c>
      <c r="AC30" t="s">
        <v>399</v>
      </c>
      <c r="AD30">
        <v>2085</v>
      </c>
      <c r="AE30">
        <v>2459</v>
      </c>
      <c r="AF30">
        <v>-0.15209434729564861</v>
      </c>
      <c r="AG30" t="s">
        <v>399</v>
      </c>
      <c r="AH30">
        <v>8.1333875559170394E-4</v>
      </c>
      <c r="AI30" t="s">
        <v>399</v>
      </c>
      <c r="AJ30" t="s">
        <v>399</v>
      </c>
      <c r="AK30" t="s">
        <v>399</v>
      </c>
      <c r="AL30" t="s">
        <v>399</v>
      </c>
    </row>
    <row r="31" spans="1:38">
      <c r="A31" t="s">
        <v>428</v>
      </c>
      <c r="B31">
        <v>67.2</v>
      </c>
      <c r="C31">
        <v>147.51</v>
      </c>
      <c r="D31">
        <v>-0.54443766524303427</v>
      </c>
      <c r="E31">
        <v>0.99910714285714286</v>
      </c>
      <c r="F31">
        <v>0.99938987187309336</v>
      </c>
      <c r="G31">
        <v>-2.8272901595050032E-4</v>
      </c>
      <c r="H31">
        <v>22.4</v>
      </c>
      <c r="I31">
        <v>36.877499999999998</v>
      </c>
      <c r="J31">
        <v>-0.39258355365737913</v>
      </c>
      <c r="K31">
        <v>6</v>
      </c>
      <c r="L31">
        <v>9</v>
      </c>
      <c r="M31">
        <v>-0.33333333333333331</v>
      </c>
      <c r="N31" t="s">
        <v>399</v>
      </c>
      <c r="O31" t="s">
        <v>399</v>
      </c>
      <c r="P31" t="s">
        <v>399</v>
      </c>
      <c r="Q31" t="s">
        <v>399</v>
      </c>
      <c r="R31" t="s">
        <v>399</v>
      </c>
      <c r="S31">
        <v>0</v>
      </c>
      <c r="T31">
        <v>1</v>
      </c>
      <c r="V31" t="s">
        <v>399</v>
      </c>
      <c r="W31" t="s">
        <v>399</v>
      </c>
      <c r="X31" t="s">
        <v>399</v>
      </c>
      <c r="Y31" t="s">
        <v>399</v>
      </c>
      <c r="Z31" t="s">
        <v>399</v>
      </c>
      <c r="AA31" t="s">
        <v>399</v>
      </c>
      <c r="AB31" t="s">
        <v>399</v>
      </c>
      <c r="AC31" t="s">
        <v>399</v>
      </c>
      <c r="AD31">
        <v>1381</v>
      </c>
      <c r="AE31">
        <v>1314</v>
      </c>
      <c r="AF31">
        <v>5.0989345509893452E-2</v>
      </c>
      <c r="AG31">
        <v>2.1723388848660392E-3</v>
      </c>
      <c r="AH31">
        <v>3.0441400304414001E-3</v>
      </c>
      <c r="AI31">
        <v>-8.7180114557536108E-4</v>
      </c>
      <c r="AJ31" t="s">
        <v>399</v>
      </c>
      <c r="AK31" t="s">
        <v>399</v>
      </c>
      <c r="AL31" t="s">
        <v>399</v>
      </c>
    </row>
    <row r="32" spans="1:38">
      <c r="A32" t="s">
        <v>429</v>
      </c>
      <c r="B32">
        <v>65.56</v>
      </c>
      <c r="C32">
        <v>16.39</v>
      </c>
      <c r="D32">
        <v>3</v>
      </c>
      <c r="E32">
        <v>0.99938987187309325</v>
      </c>
      <c r="F32">
        <v>0.99938987187309325</v>
      </c>
      <c r="H32">
        <v>32.78</v>
      </c>
      <c r="I32">
        <v>16.39</v>
      </c>
      <c r="J32">
        <v>1</v>
      </c>
      <c r="K32">
        <v>4</v>
      </c>
      <c r="L32">
        <v>1</v>
      </c>
      <c r="M32">
        <v>3</v>
      </c>
      <c r="N32" t="s">
        <v>399</v>
      </c>
      <c r="O32" t="s">
        <v>399</v>
      </c>
      <c r="P32" t="s">
        <v>399</v>
      </c>
      <c r="Q32" t="s">
        <v>399</v>
      </c>
      <c r="R32" t="s">
        <v>399</v>
      </c>
      <c r="S32">
        <v>0</v>
      </c>
      <c r="T32">
        <v>1</v>
      </c>
      <c r="V32" t="s">
        <v>399</v>
      </c>
      <c r="W32" t="s">
        <v>399</v>
      </c>
      <c r="X32" t="s">
        <v>399</v>
      </c>
      <c r="Y32" t="s">
        <v>399</v>
      </c>
      <c r="Z32" t="s">
        <v>399</v>
      </c>
      <c r="AA32" t="s">
        <v>399</v>
      </c>
      <c r="AB32" t="s">
        <v>399</v>
      </c>
      <c r="AC32" t="s">
        <v>399</v>
      </c>
      <c r="AD32">
        <v>467</v>
      </c>
      <c r="AE32">
        <v>467</v>
      </c>
      <c r="AF32">
        <v>0</v>
      </c>
      <c r="AG32">
        <v>2.141327623126338E-3</v>
      </c>
      <c r="AH32">
        <v>2.141327623126338E-3</v>
      </c>
      <c r="AI32">
        <v>0</v>
      </c>
      <c r="AJ32" t="s">
        <v>399</v>
      </c>
      <c r="AK32" t="s">
        <v>399</v>
      </c>
      <c r="AL32" t="s">
        <v>399</v>
      </c>
    </row>
    <row r="33" spans="1:38">
      <c r="A33" t="s">
        <v>430</v>
      </c>
      <c r="B33">
        <v>64.59</v>
      </c>
      <c r="C33">
        <v>81.95</v>
      </c>
      <c r="D33">
        <v>-0.21183648566198901</v>
      </c>
      <c r="E33">
        <v>0.99907106363214115</v>
      </c>
      <c r="F33">
        <v>0.99938987187309325</v>
      </c>
      <c r="G33">
        <v>-3.1880824095209542E-4</v>
      </c>
      <c r="H33">
        <v>12.917999999999999</v>
      </c>
      <c r="I33">
        <v>27.31666666666667</v>
      </c>
      <c r="J33">
        <v>-0.52710189139719332</v>
      </c>
      <c r="K33">
        <v>6</v>
      </c>
      <c r="L33">
        <v>5</v>
      </c>
      <c r="M33">
        <v>0.2</v>
      </c>
      <c r="N33" t="s">
        <v>399</v>
      </c>
      <c r="O33" t="s">
        <v>399</v>
      </c>
      <c r="P33" t="s">
        <v>399</v>
      </c>
      <c r="Q33" t="s">
        <v>399</v>
      </c>
      <c r="R33" t="s">
        <v>399</v>
      </c>
      <c r="S33">
        <v>0</v>
      </c>
      <c r="T33">
        <v>1</v>
      </c>
      <c r="V33" t="s">
        <v>399</v>
      </c>
      <c r="W33" t="s">
        <v>399</v>
      </c>
      <c r="X33" t="s">
        <v>399</v>
      </c>
      <c r="Y33" t="s">
        <v>399</v>
      </c>
      <c r="Z33" t="s">
        <v>399</v>
      </c>
      <c r="AA33" t="s">
        <v>399</v>
      </c>
      <c r="AB33" t="s">
        <v>399</v>
      </c>
      <c r="AC33" t="s">
        <v>399</v>
      </c>
      <c r="AD33">
        <v>1161</v>
      </c>
      <c r="AE33">
        <v>1215</v>
      </c>
      <c r="AF33">
        <v>-4.4444444444444453E-2</v>
      </c>
      <c r="AG33">
        <v>3.4453057708871658E-3</v>
      </c>
      <c r="AH33">
        <v>2.4691358024691362E-3</v>
      </c>
      <c r="AI33">
        <v>9.7616996841803038E-4</v>
      </c>
      <c r="AJ33" t="s">
        <v>399</v>
      </c>
      <c r="AK33" t="s">
        <v>399</v>
      </c>
      <c r="AL33" t="s">
        <v>399</v>
      </c>
    </row>
    <row r="34" spans="1:38">
      <c r="A34" t="s">
        <v>431</v>
      </c>
      <c r="B34">
        <v>62</v>
      </c>
      <c r="C34">
        <v>106.52</v>
      </c>
      <c r="D34">
        <v>-0.41794968081111528</v>
      </c>
      <c r="E34">
        <v>0.99903225806451612</v>
      </c>
      <c r="F34">
        <v>0.99953060458129916</v>
      </c>
      <c r="G34">
        <v>-4.9834651678304365E-4</v>
      </c>
      <c r="H34">
        <v>15.5</v>
      </c>
      <c r="I34">
        <v>21.303999999999998</v>
      </c>
      <c r="J34">
        <v>-0.27243710101389412</v>
      </c>
      <c r="K34">
        <v>6</v>
      </c>
      <c r="L34">
        <v>5</v>
      </c>
      <c r="M34">
        <v>0.2</v>
      </c>
      <c r="N34" t="s">
        <v>399</v>
      </c>
      <c r="O34" t="s">
        <v>399</v>
      </c>
      <c r="P34" t="s">
        <v>399</v>
      </c>
      <c r="Q34" t="s">
        <v>399</v>
      </c>
      <c r="R34" t="s">
        <v>399</v>
      </c>
      <c r="S34">
        <v>0</v>
      </c>
      <c r="T34">
        <v>1</v>
      </c>
      <c r="V34" t="s">
        <v>399</v>
      </c>
      <c r="W34" t="s">
        <v>399</v>
      </c>
      <c r="X34" t="s">
        <v>399</v>
      </c>
      <c r="Y34" t="s">
        <v>399</v>
      </c>
      <c r="Z34" t="s">
        <v>399</v>
      </c>
      <c r="AA34" t="s">
        <v>399</v>
      </c>
      <c r="AB34" t="s">
        <v>399</v>
      </c>
      <c r="AC34" t="s">
        <v>399</v>
      </c>
      <c r="AD34">
        <v>2260</v>
      </c>
      <c r="AE34">
        <v>2541</v>
      </c>
      <c r="AF34">
        <v>-0.110586383313656</v>
      </c>
      <c r="AG34">
        <v>8.8495575221238937E-4</v>
      </c>
      <c r="AH34">
        <v>3.9354584809130262E-4</v>
      </c>
      <c r="AI34">
        <v>4.9140990412108675E-4</v>
      </c>
      <c r="AJ34" t="s">
        <v>399</v>
      </c>
      <c r="AK34" t="s">
        <v>399</v>
      </c>
      <c r="AL34" t="s">
        <v>399</v>
      </c>
    </row>
    <row r="35" spans="1:38">
      <c r="A35" t="s">
        <v>432</v>
      </c>
      <c r="B35">
        <v>59.9</v>
      </c>
      <c r="C35">
        <v>122.91</v>
      </c>
      <c r="D35">
        <v>-0.5126515336425026</v>
      </c>
      <c r="E35">
        <v>0.99933222036727887</v>
      </c>
      <c r="F35">
        <v>0.99951183793019271</v>
      </c>
      <c r="G35">
        <v>-1.796175629138475E-4</v>
      </c>
      <c r="H35">
        <v>29.95</v>
      </c>
      <c r="I35">
        <v>40.97</v>
      </c>
      <c r="J35">
        <v>-0.26897730046375401</v>
      </c>
      <c r="K35">
        <v>4</v>
      </c>
      <c r="L35">
        <v>6</v>
      </c>
      <c r="M35">
        <v>-0.33333333333333331</v>
      </c>
      <c r="N35" t="s">
        <v>399</v>
      </c>
      <c r="O35" t="s">
        <v>399</v>
      </c>
      <c r="P35" t="s">
        <v>399</v>
      </c>
      <c r="Q35" t="s">
        <v>399</v>
      </c>
      <c r="R35" t="s">
        <v>399</v>
      </c>
      <c r="S35">
        <v>0</v>
      </c>
      <c r="T35">
        <v>1</v>
      </c>
      <c r="V35" t="s">
        <v>399</v>
      </c>
      <c r="W35" t="s">
        <v>399</v>
      </c>
      <c r="X35" t="s">
        <v>399</v>
      </c>
      <c r="Y35" t="s">
        <v>399</v>
      </c>
      <c r="Z35" t="s">
        <v>399</v>
      </c>
      <c r="AA35" t="s">
        <v>399</v>
      </c>
      <c r="AB35" t="s">
        <v>399</v>
      </c>
      <c r="AC35" t="s">
        <v>399</v>
      </c>
      <c r="AD35">
        <v>772</v>
      </c>
      <c r="AE35">
        <v>1025</v>
      </c>
      <c r="AF35">
        <v>-0.2468292682926829</v>
      </c>
      <c r="AG35">
        <v>1.2953367875647671E-3</v>
      </c>
      <c r="AH35">
        <v>2.9268292682926829E-3</v>
      </c>
      <c r="AI35">
        <v>-1.631492480727916E-3</v>
      </c>
      <c r="AJ35" t="s">
        <v>399</v>
      </c>
      <c r="AK35" t="s">
        <v>399</v>
      </c>
      <c r="AL35" t="s">
        <v>399</v>
      </c>
    </row>
    <row r="36" spans="1:38">
      <c r="A36" t="s">
        <v>433</v>
      </c>
      <c r="B36">
        <v>59.7</v>
      </c>
      <c r="C36">
        <v>40.97</v>
      </c>
      <c r="D36">
        <v>0.4571637783744204</v>
      </c>
      <c r="E36">
        <v>0.99932998324958111</v>
      </c>
      <c r="F36">
        <v>0.99951183793019271</v>
      </c>
      <c r="G36">
        <v>-1.818546806116039E-4</v>
      </c>
      <c r="H36">
        <v>29.85</v>
      </c>
      <c r="I36">
        <v>20.484999999999999</v>
      </c>
      <c r="J36">
        <v>0.4571637783744204</v>
      </c>
      <c r="K36">
        <v>4</v>
      </c>
      <c r="L36">
        <v>2</v>
      </c>
      <c r="M36">
        <v>1</v>
      </c>
      <c r="N36" t="s">
        <v>399</v>
      </c>
      <c r="O36" t="s">
        <v>399</v>
      </c>
      <c r="P36" t="s">
        <v>399</v>
      </c>
      <c r="Q36" t="s">
        <v>399</v>
      </c>
      <c r="R36" t="s">
        <v>399</v>
      </c>
      <c r="S36">
        <v>0</v>
      </c>
      <c r="T36">
        <v>1</v>
      </c>
      <c r="V36" t="s">
        <v>399</v>
      </c>
      <c r="W36" t="s">
        <v>399</v>
      </c>
      <c r="X36" t="s">
        <v>399</v>
      </c>
      <c r="Y36" t="s">
        <v>399</v>
      </c>
      <c r="Z36" t="s">
        <v>399</v>
      </c>
      <c r="AA36" t="s">
        <v>399</v>
      </c>
      <c r="AB36" t="s">
        <v>399</v>
      </c>
      <c r="AC36" t="s">
        <v>399</v>
      </c>
      <c r="AD36">
        <v>1198</v>
      </c>
      <c r="AE36">
        <v>1266</v>
      </c>
      <c r="AF36">
        <v>-5.3712480252764608E-2</v>
      </c>
      <c r="AG36">
        <v>1.6694490818030051E-3</v>
      </c>
      <c r="AH36">
        <v>7.8988941548183253E-4</v>
      </c>
      <c r="AI36">
        <v>8.7955966632117253E-4</v>
      </c>
      <c r="AJ36" t="s">
        <v>399</v>
      </c>
      <c r="AK36" t="s">
        <v>399</v>
      </c>
      <c r="AL36" t="s">
        <v>399</v>
      </c>
    </row>
    <row r="37" spans="1:38">
      <c r="A37" t="s">
        <v>434</v>
      </c>
      <c r="B37">
        <v>57.77</v>
      </c>
      <c r="C37">
        <v>32.78</v>
      </c>
      <c r="D37">
        <v>0.76235509456985973</v>
      </c>
      <c r="E37">
        <v>0.99930759909987876</v>
      </c>
      <c r="F37">
        <v>0.99938987187309325</v>
      </c>
      <c r="G37">
        <v>-8.2272773214486783E-5</v>
      </c>
      <c r="H37">
        <v>28.885000000000002</v>
      </c>
      <c r="I37">
        <v>16.39</v>
      </c>
      <c r="J37">
        <v>0.76235509456985973</v>
      </c>
      <c r="K37">
        <v>4</v>
      </c>
      <c r="L37">
        <v>2</v>
      </c>
      <c r="M37">
        <v>1</v>
      </c>
      <c r="N37" t="s">
        <v>399</v>
      </c>
      <c r="O37" t="s">
        <v>399</v>
      </c>
      <c r="P37" t="s">
        <v>399</v>
      </c>
      <c r="Q37" t="s">
        <v>399</v>
      </c>
      <c r="R37" t="s">
        <v>399</v>
      </c>
      <c r="S37">
        <v>0</v>
      </c>
      <c r="T37">
        <v>1</v>
      </c>
      <c r="V37" t="s">
        <v>399</v>
      </c>
      <c r="W37" t="s">
        <v>399</v>
      </c>
      <c r="X37" t="s">
        <v>399</v>
      </c>
      <c r="Y37" t="s">
        <v>399</v>
      </c>
      <c r="Z37" t="s">
        <v>399</v>
      </c>
      <c r="AA37" t="s">
        <v>399</v>
      </c>
      <c r="AB37" t="s">
        <v>399</v>
      </c>
      <c r="AC37" t="s">
        <v>399</v>
      </c>
      <c r="AD37">
        <v>2165</v>
      </c>
      <c r="AE37">
        <v>2325</v>
      </c>
      <c r="AF37">
        <v>-6.8817204301075269E-2</v>
      </c>
      <c r="AG37">
        <v>4.6189376443418019E-4</v>
      </c>
      <c r="AH37">
        <v>8.6021505376344086E-4</v>
      </c>
      <c r="AI37">
        <v>-3.9832128932926067E-4</v>
      </c>
      <c r="AJ37" t="s">
        <v>399</v>
      </c>
      <c r="AK37" t="s">
        <v>399</v>
      </c>
      <c r="AL37" t="s">
        <v>399</v>
      </c>
    </row>
    <row r="38" spans="1:38">
      <c r="A38" t="s">
        <v>435</v>
      </c>
      <c r="B38">
        <v>53.4</v>
      </c>
      <c r="C38">
        <v>40.97</v>
      </c>
      <c r="D38">
        <v>0.30339272638515979</v>
      </c>
      <c r="E38">
        <v>0.99906367041198507</v>
      </c>
      <c r="F38">
        <v>0.99951183793019271</v>
      </c>
      <c r="G38">
        <v>-4.481675182077538E-4</v>
      </c>
      <c r="H38">
        <v>17.8</v>
      </c>
      <c r="I38">
        <v>40.97</v>
      </c>
      <c r="J38">
        <v>-0.56553575787161336</v>
      </c>
      <c r="K38">
        <v>5</v>
      </c>
      <c r="L38">
        <v>2</v>
      </c>
      <c r="M38">
        <v>1.5</v>
      </c>
      <c r="N38" t="s">
        <v>399</v>
      </c>
      <c r="O38" t="s">
        <v>399</v>
      </c>
      <c r="P38" t="s">
        <v>399</v>
      </c>
      <c r="Q38" t="s">
        <v>399</v>
      </c>
      <c r="R38" t="s">
        <v>399</v>
      </c>
      <c r="S38">
        <v>0</v>
      </c>
      <c r="T38">
        <v>1</v>
      </c>
      <c r="V38" t="s">
        <v>399</v>
      </c>
      <c r="W38" t="s">
        <v>399</v>
      </c>
      <c r="X38" t="s">
        <v>399</v>
      </c>
      <c r="Y38" t="s">
        <v>399</v>
      </c>
      <c r="Z38" t="s">
        <v>399</v>
      </c>
      <c r="AA38" t="s">
        <v>399</v>
      </c>
      <c r="AB38" t="s">
        <v>399</v>
      </c>
      <c r="AC38" t="s">
        <v>399</v>
      </c>
      <c r="AD38">
        <v>479</v>
      </c>
      <c r="AE38">
        <v>449</v>
      </c>
      <c r="AF38">
        <v>6.6815144766147E-2</v>
      </c>
      <c r="AG38">
        <v>6.2630480167014616E-3</v>
      </c>
      <c r="AH38">
        <v>2.2271714922049001E-3</v>
      </c>
      <c r="AI38">
        <v>4.0358765244965624E-3</v>
      </c>
      <c r="AJ38" t="s">
        <v>399</v>
      </c>
      <c r="AK38" t="s">
        <v>399</v>
      </c>
      <c r="AL38" t="s">
        <v>399</v>
      </c>
    </row>
    <row r="39" spans="1:38">
      <c r="A39" t="s">
        <v>436</v>
      </c>
      <c r="B39">
        <v>53.2</v>
      </c>
      <c r="C39">
        <v>40.97</v>
      </c>
      <c r="D39">
        <v>0.29851110568708811</v>
      </c>
      <c r="E39">
        <v>0.99924812030075205</v>
      </c>
      <c r="F39">
        <v>0.99951183793019271</v>
      </c>
      <c r="G39">
        <v>-2.6371762944077393E-4</v>
      </c>
      <c r="H39">
        <v>10.64</v>
      </c>
      <c r="I39">
        <v>40.97</v>
      </c>
      <c r="J39">
        <v>-0.7402977788625823</v>
      </c>
      <c r="K39">
        <v>4</v>
      </c>
      <c r="L39">
        <v>2</v>
      </c>
      <c r="M39">
        <v>1</v>
      </c>
      <c r="N39" t="s">
        <v>399</v>
      </c>
      <c r="O39" t="s">
        <v>399</v>
      </c>
      <c r="P39" t="s">
        <v>399</v>
      </c>
      <c r="Q39" t="s">
        <v>399</v>
      </c>
      <c r="R39" t="s">
        <v>399</v>
      </c>
      <c r="S39">
        <v>0</v>
      </c>
      <c r="T39">
        <v>1</v>
      </c>
      <c r="V39" t="s">
        <v>399</v>
      </c>
      <c r="W39" t="s">
        <v>399</v>
      </c>
      <c r="X39" t="s">
        <v>399</v>
      </c>
      <c r="Y39" t="s">
        <v>399</v>
      </c>
      <c r="Z39" t="s">
        <v>399</v>
      </c>
      <c r="AA39" t="s">
        <v>399</v>
      </c>
      <c r="AB39" t="s">
        <v>399</v>
      </c>
      <c r="AC39" t="s">
        <v>399</v>
      </c>
      <c r="AD39">
        <v>1068</v>
      </c>
      <c r="AE39">
        <v>1115</v>
      </c>
      <c r="AF39">
        <v>-4.2152466367713012E-2</v>
      </c>
      <c r="AG39">
        <v>1.872659176029963E-3</v>
      </c>
      <c r="AH39" t="s">
        <v>399</v>
      </c>
      <c r="AI39">
        <v>1.872659176029963E-3</v>
      </c>
      <c r="AJ39" t="s">
        <v>399</v>
      </c>
      <c r="AK39" t="s">
        <v>399</v>
      </c>
      <c r="AL39" t="s">
        <v>399</v>
      </c>
    </row>
    <row r="40" spans="1:38">
      <c r="A40" t="s">
        <v>437</v>
      </c>
      <c r="B40">
        <v>52.25</v>
      </c>
      <c r="C40">
        <v>40.97</v>
      </c>
      <c r="D40">
        <v>0.27532340737124728</v>
      </c>
      <c r="E40">
        <v>0.99923444976076548</v>
      </c>
      <c r="F40">
        <v>0.99951183793019271</v>
      </c>
      <c r="G40">
        <v>-2.7738816942723949E-4</v>
      </c>
      <c r="H40">
        <v>26.125</v>
      </c>
      <c r="I40">
        <v>40.97</v>
      </c>
      <c r="J40">
        <v>-0.36233829631437642</v>
      </c>
      <c r="K40">
        <v>4</v>
      </c>
      <c r="L40">
        <v>2</v>
      </c>
      <c r="M40">
        <v>1</v>
      </c>
      <c r="N40" t="s">
        <v>399</v>
      </c>
      <c r="O40" t="s">
        <v>399</v>
      </c>
      <c r="P40" t="s">
        <v>399</v>
      </c>
      <c r="Q40" t="s">
        <v>399</v>
      </c>
      <c r="R40" t="s">
        <v>399</v>
      </c>
      <c r="S40">
        <v>0</v>
      </c>
      <c r="T40">
        <v>1</v>
      </c>
      <c r="V40" t="s">
        <v>399</v>
      </c>
      <c r="W40" t="s">
        <v>399</v>
      </c>
      <c r="X40" t="s">
        <v>399</v>
      </c>
      <c r="Y40" t="s">
        <v>399</v>
      </c>
      <c r="Z40" t="s">
        <v>399</v>
      </c>
      <c r="AA40" t="s">
        <v>399</v>
      </c>
      <c r="AB40" t="s">
        <v>399</v>
      </c>
      <c r="AC40" t="s">
        <v>399</v>
      </c>
      <c r="AD40">
        <v>2158</v>
      </c>
      <c r="AE40">
        <v>2441</v>
      </c>
      <c r="AF40">
        <v>-0.1159360917656698</v>
      </c>
      <c r="AG40">
        <v>4.6339202965708991E-4</v>
      </c>
      <c r="AH40">
        <v>4.0966816878328549E-4</v>
      </c>
      <c r="AI40">
        <v>5.3723860873804358E-5</v>
      </c>
      <c r="AJ40" t="s">
        <v>399</v>
      </c>
      <c r="AK40" t="s">
        <v>399</v>
      </c>
      <c r="AL40" t="s">
        <v>399</v>
      </c>
    </row>
    <row r="41" spans="1:38">
      <c r="A41" t="s">
        <v>438</v>
      </c>
      <c r="B41">
        <v>49.17</v>
      </c>
      <c r="C41" t="s">
        <v>399</v>
      </c>
      <c r="E41">
        <v>0.99959324791539561</v>
      </c>
      <c r="H41">
        <v>24.585000000000001</v>
      </c>
      <c r="J41" t="s">
        <v>399</v>
      </c>
      <c r="K41">
        <v>2</v>
      </c>
      <c r="L41" t="s">
        <v>399</v>
      </c>
      <c r="M41" t="s">
        <v>399</v>
      </c>
      <c r="N41" t="s">
        <v>399</v>
      </c>
      <c r="O41" t="s">
        <v>399</v>
      </c>
      <c r="P41" t="s">
        <v>399</v>
      </c>
      <c r="Q41" t="s">
        <v>399</v>
      </c>
      <c r="R41" t="s">
        <v>399</v>
      </c>
      <c r="S41">
        <v>0</v>
      </c>
      <c r="T41">
        <v>1</v>
      </c>
      <c r="V41" t="s">
        <v>399</v>
      </c>
      <c r="W41" t="s">
        <v>399</v>
      </c>
      <c r="X41" t="s">
        <v>399</v>
      </c>
      <c r="Y41" t="s">
        <v>399</v>
      </c>
      <c r="Z41" t="s">
        <v>399</v>
      </c>
      <c r="AA41" t="s">
        <v>399</v>
      </c>
      <c r="AB41" t="s">
        <v>399</v>
      </c>
      <c r="AC41" t="s">
        <v>399</v>
      </c>
      <c r="AD41">
        <v>711</v>
      </c>
      <c r="AE41">
        <v>1434</v>
      </c>
      <c r="AF41">
        <v>-0.50418410041841</v>
      </c>
      <c r="AG41">
        <v>2.8129395218002809E-3</v>
      </c>
      <c r="AH41" t="s">
        <v>399</v>
      </c>
      <c r="AI41">
        <v>2.8129395218002809E-3</v>
      </c>
      <c r="AJ41" t="s">
        <v>399</v>
      </c>
      <c r="AK41" t="s">
        <v>399</v>
      </c>
      <c r="AL41" t="s">
        <v>399</v>
      </c>
    </row>
    <row r="42" spans="1:38">
      <c r="A42" t="s">
        <v>439</v>
      </c>
      <c r="B42">
        <v>49.17</v>
      </c>
      <c r="C42" t="s">
        <v>399</v>
      </c>
      <c r="E42">
        <v>0.99938987187309336</v>
      </c>
      <c r="H42">
        <v>24.585000000000001</v>
      </c>
      <c r="J42" t="s">
        <v>399</v>
      </c>
      <c r="K42">
        <v>3</v>
      </c>
      <c r="L42" t="s">
        <v>399</v>
      </c>
      <c r="M42" t="s">
        <v>399</v>
      </c>
      <c r="N42" t="s">
        <v>399</v>
      </c>
      <c r="O42" t="s">
        <v>399</v>
      </c>
      <c r="P42" t="s">
        <v>399</v>
      </c>
      <c r="Q42" t="s">
        <v>399</v>
      </c>
      <c r="R42" t="s">
        <v>399</v>
      </c>
      <c r="S42">
        <v>0</v>
      </c>
      <c r="T42">
        <v>1</v>
      </c>
      <c r="V42" t="s">
        <v>399</v>
      </c>
      <c r="W42" t="s">
        <v>399</v>
      </c>
      <c r="X42" t="s">
        <v>399</v>
      </c>
      <c r="Y42" t="s">
        <v>399</v>
      </c>
      <c r="Z42" t="s">
        <v>399</v>
      </c>
      <c r="AA42" t="s">
        <v>399</v>
      </c>
      <c r="AB42" t="s">
        <v>399</v>
      </c>
      <c r="AC42" t="s">
        <v>399</v>
      </c>
      <c r="AD42">
        <v>1146</v>
      </c>
      <c r="AE42">
        <v>1421</v>
      </c>
      <c r="AF42">
        <v>-0.1935256861365236</v>
      </c>
      <c r="AG42">
        <v>1.745200698080279E-3</v>
      </c>
      <c r="AH42" t="s">
        <v>399</v>
      </c>
      <c r="AI42">
        <v>1.745200698080279E-3</v>
      </c>
      <c r="AJ42" t="s">
        <v>399</v>
      </c>
      <c r="AK42" t="s">
        <v>399</v>
      </c>
      <c r="AL42" t="s">
        <v>399</v>
      </c>
    </row>
    <row r="43" spans="1:38">
      <c r="A43" t="s">
        <v>440</v>
      </c>
      <c r="B43">
        <v>49.17</v>
      </c>
      <c r="C43">
        <v>98.34</v>
      </c>
      <c r="D43">
        <v>-0.5</v>
      </c>
      <c r="E43">
        <v>0.99938987187309336</v>
      </c>
      <c r="F43">
        <v>0.99959324791539561</v>
      </c>
      <c r="G43">
        <v>-2.0337604230225009E-4</v>
      </c>
      <c r="H43">
        <v>24.585000000000001</v>
      </c>
      <c r="I43">
        <v>24.585000000000001</v>
      </c>
      <c r="J43" t="s">
        <v>399</v>
      </c>
      <c r="K43">
        <v>3</v>
      </c>
      <c r="L43">
        <v>4</v>
      </c>
      <c r="M43">
        <v>-0.25</v>
      </c>
      <c r="N43" t="s">
        <v>399</v>
      </c>
      <c r="O43" t="s">
        <v>399</v>
      </c>
      <c r="P43" t="s">
        <v>399</v>
      </c>
      <c r="Q43" t="s">
        <v>399</v>
      </c>
      <c r="R43" t="s">
        <v>399</v>
      </c>
      <c r="S43">
        <v>0</v>
      </c>
      <c r="T43">
        <v>1</v>
      </c>
      <c r="V43" t="s">
        <v>399</v>
      </c>
      <c r="W43" t="s">
        <v>399</v>
      </c>
      <c r="X43" t="s">
        <v>399</v>
      </c>
      <c r="Y43" t="s">
        <v>399</v>
      </c>
      <c r="Z43" t="s">
        <v>399</v>
      </c>
      <c r="AA43" t="s">
        <v>399</v>
      </c>
      <c r="AB43" t="s">
        <v>399</v>
      </c>
      <c r="AC43" t="s">
        <v>399</v>
      </c>
      <c r="AD43">
        <v>2678</v>
      </c>
      <c r="AE43">
        <v>3162</v>
      </c>
      <c r="AF43">
        <v>-0.15306767868437701</v>
      </c>
      <c r="AG43">
        <v>7.468259895444362E-4</v>
      </c>
      <c r="AH43">
        <v>1.2650221378874131E-3</v>
      </c>
      <c r="AI43">
        <v>-5.1819614834297686E-4</v>
      </c>
      <c r="AJ43" t="s">
        <v>399</v>
      </c>
      <c r="AK43" t="s">
        <v>399</v>
      </c>
      <c r="AL43" t="s">
        <v>399</v>
      </c>
    </row>
    <row r="44" spans="1:38">
      <c r="A44" t="s">
        <v>441</v>
      </c>
      <c r="B44">
        <v>49.17</v>
      </c>
      <c r="C44">
        <v>106.53</v>
      </c>
      <c r="D44">
        <v>-0.53843987609124189</v>
      </c>
      <c r="E44">
        <v>0.99938987187309336</v>
      </c>
      <c r="F44">
        <v>0.99953064864357444</v>
      </c>
      <c r="G44">
        <v>-1.4077677048107701E-4</v>
      </c>
      <c r="H44">
        <v>24.585000000000001</v>
      </c>
      <c r="I44">
        <v>35.51</v>
      </c>
      <c r="J44">
        <v>-0.30765981413686277</v>
      </c>
      <c r="K44">
        <v>3</v>
      </c>
      <c r="L44">
        <v>5</v>
      </c>
      <c r="M44">
        <v>-0.4</v>
      </c>
      <c r="N44" t="s">
        <v>399</v>
      </c>
      <c r="O44" t="s">
        <v>399</v>
      </c>
      <c r="P44" t="s">
        <v>399</v>
      </c>
      <c r="Q44" t="s">
        <v>399</v>
      </c>
      <c r="R44" t="s">
        <v>399</v>
      </c>
      <c r="S44">
        <v>0</v>
      </c>
      <c r="T44">
        <v>1</v>
      </c>
      <c r="V44" t="s">
        <v>399</v>
      </c>
      <c r="W44" t="s">
        <v>399</v>
      </c>
      <c r="X44" t="s">
        <v>399</v>
      </c>
      <c r="Y44" t="s">
        <v>399</v>
      </c>
      <c r="Z44" t="s">
        <v>399</v>
      </c>
      <c r="AA44" t="s">
        <v>399</v>
      </c>
      <c r="AB44" t="s">
        <v>399</v>
      </c>
      <c r="AC44" t="s">
        <v>399</v>
      </c>
      <c r="AD44">
        <v>1996</v>
      </c>
      <c r="AE44">
        <v>2114</v>
      </c>
      <c r="AF44">
        <v>-5.5818353831598867E-2</v>
      </c>
      <c r="AG44">
        <v>5.0100200400801599E-4</v>
      </c>
      <c r="AH44">
        <v>1.419110690633869E-3</v>
      </c>
      <c r="AI44">
        <v>-9.1810868662585356E-4</v>
      </c>
      <c r="AJ44" t="s">
        <v>399</v>
      </c>
      <c r="AK44" t="s">
        <v>399</v>
      </c>
      <c r="AL44" t="s">
        <v>399</v>
      </c>
    </row>
    <row r="45" spans="1:38">
      <c r="A45" t="s">
        <v>442</v>
      </c>
      <c r="B45">
        <v>49.17</v>
      </c>
      <c r="C45">
        <v>172.09</v>
      </c>
      <c r="D45">
        <v>-0.71427741298157943</v>
      </c>
      <c r="E45">
        <v>0.99938987187309336</v>
      </c>
      <c r="F45">
        <v>0.99959323609739081</v>
      </c>
      <c r="G45">
        <v>-2.0336422429745321E-4</v>
      </c>
      <c r="H45">
        <v>16.39</v>
      </c>
      <c r="I45">
        <v>43.022500000000001</v>
      </c>
      <c r="J45">
        <v>-0.61903655064210583</v>
      </c>
      <c r="K45">
        <v>3</v>
      </c>
      <c r="L45">
        <v>7</v>
      </c>
      <c r="M45">
        <v>-0.5714285714285714</v>
      </c>
      <c r="N45" t="s">
        <v>399</v>
      </c>
      <c r="O45" t="s">
        <v>399</v>
      </c>
      <c r="P45" t="s">
        <v>399</v>
      </c>
      <c r="Q45" t="s">
        <v>399</v>
      </c>
      <c r="R45" t="s">
        <v>399</v>
      </c>
      <c r="S45">
        <v>0</v>
      </c>
      <c r="T45">
        <v>1</v>
      </c>
      <c r="V45" t="s">
        <v>399</v>
      </c>
      <c r="W45" t="s">
        <v>399</v>
      </c>
      <c r="X45" t="s">
        <v>399</v>
      </c>
      <c r="Y45" t="s">
        <v>399</v>
      </c>
      <c r="Z45" t="s">
        <v>399</v>
      </c>
      <c r="AA45" t="s">
        <v>399</v>
      </c>
      <c r="AB45" t="s">
        <v>399</v>
      </c>
      <c r="AC45" t="s">
        <v>399</v>
      </c>
      <c r="AD45">
        <v>1551</v>
      </c>
      <c r="AE45">
        <v>1763</v>
      </c>
      <c r="AF45">
        <v>-0.1202495745887691</v>
      </c>
      <c r="AG45" t="s">
        <v>399</v>
      </c>
      <c r="AH45">
        <v>1.701644923425978E-3</v>
      </c>
      <c r="AI45" t="s">
        <v>399</v>
      </c>
      <c r="AJ45" t="s">
        <v>399</v>
      </c>
      <c r="AK45" t="s">
        <v>399</v>
      </c>
      <c r="AL45" t="s">
        <v>399</v>
      </c>
    </row>
    <row r="46" spans="1:38">
      <c r="A46" t="s">
        <v>443</v>
      </c>
      <c r="B46">
        <v>49.16</v>
      </c>
      <c r="C46" t="s">
        <v>399</v>
      </c>
      <c r="E46">
        <v>0.9995931651749389</v>
      </c>
      <c r="H46">
        <v>24.58</v>
      </c>
      <c r="J46" t="s">
        <v>399</v>
      </c>
      <c r="K46">
        <v>2</v>
      </c>
      <c r="L46" t="s">
        <v>399</v>
      </c>
      <c r="M46" t="s">
        <v>399</v>
      </c>
      <c r="N46" t="s">
        <v>399</v>
      </c>
      <c r="O46" t="s">
        <v>399</v>
      </c>
      <c r="P46" t="s">
        <v>399</v>
      </c>
      <c r="Q46" t="s">
        <v>399</v>
      </c>
      <c r="R46" t="s">
        <v>399</v>
      </c>
      <c r="S46">
        <v>0</v>
      </c>
      <c r="T46">
        <v>1</v>
      </c>
      <c r="V46" t="s">
        <v>399</v>
      </c>
      <c r="W46" t="s">
        <v>399</v>
      </c>
      <c r="X46" t="s">
        <v>399</v>
      </c>
      <c r="Y46" t="s">
        <v>399</v>
      </c>
      <c r="Z46" t="s">
        <v>399</v>
      </c>
      <c r="AA46" t="s">
        <v>399</v>
      </c>
      <c r="AB46" t="s">
        <v>399</v>
      </c>
      <c r="AC46" t="s">
        <v>399</v>
      </c>
      <c r="AD46">
        <v>984</v>
      </c>
      <c r="AE46">
        <v>754</v>
      </c>
      <c r="AF46">
        <v>0.30503978779840851</v>
      </c>
      <c r="AG46">
        <v>2.0325203252032518E-3</v>
      </c>
      <c r="AH46" t="s">
        <v>399</v>
      </c>
      <c r="AI46">
        <v>2.0325203252032518E-3</v>
      </c>
      <c r="AJ46" t="s">
        <v>399</v>
      </c>
      <c r="AK46" t="s">
        <v>399</v>
      </c>
      <c r="AL46" t="s">
        <v>399</v>
      </c>
    </row>
    <row r="47" spans="1:38">
      <c r="A47" t="s">
        <v>444</v>
      </c>
      <c r="B47">
        <v>47.53</v>
      </c>
      <c r="C47" t="s">
        <v>399</v>
      </c>
      <c r="E47">
        <v>0.99936881969282565</v>
      </c>
      <c r="H47">
        <v>23.765000000000001</v>
      </c>
      <c r="J47" t="s">
        <v>399</v>
      </c>
      <c r="K47">
        <v>3</v>
      </c>
      <c r="L47" t="s">
        <v>399</v>
      </c>
      <c r="M47" t="s">
        <v>399</v>
      </c>
      <c r="N47" t="s">
        <v>399</v>
      </c>
      <c r="O47" t="s">
        <v>399</v>
      </c>
      <c r="P47" t="s">
        <v>399</v>
      </c>
      <c r="Q47" t="s">
        <v>399</v>
      </c>
      <c r="R47" t="s">
        <v>399</v>
      </c>
      <c r="S47">
        <v>0</v>
      </c>
      <c r="T47">
        <v>1</v>
      </c>
      <c r="V47" t="s">
        <v>399</v>
      </c>
      <c r="W47" t="s">
        <v>399</v>
      </c>
      <c r="X47" t="s">
        <v>399</v>
      </c>
      <c r="Y47" t="s">
        <v>399</v>
      </c>
      <c r="Z47" t="s">
        <v>399</v>
      </c>
      <c r="AA47" t="s">
        <v>399</v>
      </c>
      <c r="AB47" t="s">
        <v>399</v>
      </c>
      <c r="AC47" t="s">
        <v>399</v>
      </c>
      <c r="AD47">
        <v>958</v>
      </c>
      <c r="AE47">
        <v>936</v>
      </c>
      <c r="AF47">
        <v>2.3504273504273501E-2</v>
      </c>
      <c r="AG47">
        <v>2.0876826722338198E-3</v>
      </c>
      <c r="AH47" t="s">
        <v>399</v>
      </c>
      <c r="AI47">
        <v>2.0876826722338198E-3</v>
      </c>
      <c r="AJ47" t="s">
        <v>399</v>
      </c>
      <c r="AK47" t="s">
        <v>399</v>
      </c>
      <c r="AL47" t="s">
        <v>399</v>
      </c>
    </row>
    <row r="48" spans="1:38">
      <c r="A48" t="s">
        <v>445</v>
      </c>
      <c r="B48">
        <v>47.05</v>
      </c>
      <c r="C48" t="s">
        <v>399</v>
      </c>
      <c r="E48">
        <v>0.99914984059511158</v>
      </c>
      <c r="H48">
        <v>15.68333333333333</v>
      </c>
      <c r="J48" t="s">
        <v>399</v>
      </c>
      <c r="K48">
        <v>4</v>
      </c>
      <c r="L48" t="s">
        <v>399</v>
      </c>
      <c r="M48" t="s">
        <v>399</v>
      </c>
      <c r="N48" t="s">
        <v>399</v>
      </c>
      <c r="O48" t="s">
        <v>399</v>
      </c>
      <c r="P48" t="s">
        <v>399</v>
      </c>
      <c r="Q48" t="s">
        <v>399</v>
      </c>
      <c r="R48" t="s">
        <v>399</v>
      </c>
      <c r="S48">
        <v>0</v>
      </c>
      <c r="T48">
        <v>1</v>
      </c>
      <c r="V48" t="s">
        <v>399</v>
      </c>
      <c r="W48" t="s">
        <v>399</v>
      </c>
      <c r="X48" t="s">
        <v>399</v>
      </c>
      <c r="Y48" t="s">
        <v>399</v>
      </c>
      <c r="Z48" t="s">
        <v>399</v>
      </c>
      <c r="AA48" t="s">
        <v>399</v>
      </c>
      <c r="AB48" t="s">
        <v>399</v>
      </c>
      <c r="AC48" t="s">
        <v>399</v>
      </c>
      <c r="AD48">
        <v>772</v>
      </c>
      <c r="AE48" t="s">
        <v>399</v>
      </c>
      <c r="AF48" t="s">
        <v>399</v>
      </c>
      <c r="AG48">
        <v>3.8860103626943E-3</v>
      </c>
      <c r="AH48" t="s">
        <v>399</v>
      </c>
      <c r="AI48" t="s">
        <v>399</v>
      </c>
      <c r="AJ48" t="s">
        <v>399</v>
      </c>
      <c r="AK48" t="s">
        <v>399</v>
      </c>
      <c r="AL48" t="s">
        <v>399</v>
      </c>
    </row>
    <row r="49" spans="1:38">
      <c r="A49" t="s">
        <v>446</v>
      </c>
      <c r="B49">
        <v>46.24</v>
      </c>
      <c r="C49">
        <v>122.91</v>
      </c>
      <c r="D49">
        <v>-0.62378976486860283</v>
      </c>
      <c r="E49">
        <v>0.99935121107266423</v>
      </c>
      <c r="F49">
        <v>0.99951183793019271</v>
      </c>
      <c r="G49">
        <v>-1.6062685752848971E-4</v>
      </c>
      <c r="H49">
        <v>23.12</v>
      </c>
      <c r="I49">
        <v>40.97</v>
      </c>
      <c r="J49">
        <v>-0.43568464730290452</v>
      </c>
      <c r="K49">
        <v>3</v>
      </c>
      <c r="L49">
        <v>6</v>
      </c>
      <c r="M49">
        <v>-0.5</v>
      </c>
      <c r="N49" t="s">
        <v>399</v>
      </c>
      <c r="O49" t="s">
        <v>399</v>
      </c>
      <c r="P49" t="s">
        <v>399</v>
      </c>
      <c r="Q49" t="s">
        <v>399</v>
      </c>
      <c r="R49" t="s">
        <v>399</v>
      </c>
      <c r="S49">
        <v>0</v>
      </c>
      <c r="T49">
        <v>1</v>
      </c>
      <c r="V49" t="s">
        <v>399</v>
      </c>
      <c r="W49" t="s">
        <v>399</v>
      </c>
      <c r="X49" t="s">
        <v>399</v>
      </c>
      <c r="Y49" t="s">
        <v>399</v>
      </c>
      <c r="Z49" t="s">
        <v>399</v>
      </c>
      <c r="AA49" t="s">
        <v>399</v>
      </c>
      <c r="AB49" t="s">
        <v>399</v>
      </c>
      <c r="AC49" t="s">
        <v>399</v>
      </c>
      <c r="AD49" t="s">
        <v>399</v>
      </c>
      <c r="AE49" t="s">
        <v>399</v>
      </c>
      <c r="AF49" t="s">
        <v>399</v>
      </c>
      <c r="AG49" t="s">
        <v>399</v>
      </c>
      <c r="AH49" t="s">
        <v>399</v>
      </c>
      <c r="AI49" t="s">
        <v>399</v>
      </c>
      <c r="AJ49" t="s">
        <v>399</v>
      </c>
      <c r="AK49" t="s">
        <v>399</v>
      </c>
      <c r="AL49" t="s">
        <v>399</v>
      </c>
    </row>
    <row r="50" spans="1:38">
      <c r="A50" t="s">
        <v>447</v>
      </c>
      <c r="B50">
        <v>45.26</v>
      </c>
      <c r="C50">
        <v>90.14</v>
      </c>
      <c r="D50">
        <v>-0.49789216773907258</v>
      </c>
      <c r="E50">
        <v>0.99955810870525863</v>
      </c>
      <c r="F50">
        <v>0.99944530729975578</v>
      </c>
      <c r="G50">
        <v>1.128014055028492E-4</v>
      </c>
      <c r="H50">
        <v>45.26</v>
      </c>
      <c r="I50">
        <v>30.04666666666667</v>
      </c>
      <c r="J50">
        <v>0.50632349678278221</v>
      </c>
      <c r="K50">
        <v>2</v>
      </c>
      <c r="L50">
        <v>5</v>
      </c>
      <c r="M50">
        <v>-0.6</v>
      </c>
      <c r="N50" t="s">
        <v>399</v>
      </c>
      <c r="O50" t="s">
        <v>399</v>
      </c>
      <c r="P50" t="s">
        <v>399</v>
      </c>
      <c r="Q50" t="s">
        <v>399</v>
      </c>
      <c r="R50" t="s">
        <v>399</v>
      </c>
      <c r="S50">
        <v>0</v>
      </c>
      <c r="T50">
        <v>1</v>
      </c>
      <c r="V50" t="s">
        <v>399</v>
      </c>
      <c r="W50" t="s">
        <v>399</v>
      </c>
      <c r="X50" t="s">
        <v>399</v>
      </c>
      <c r="Y50" t="s">
        <v>399</v>
      </c>
      <c r="Z50" t="s">
        <v>399</v>
      </c>
      <c r="AA50" t="s">
        <v>399</v>
      </c>
      <c r="AB50" t="s">
        <v>399</v>
      </c>
      <c r="AC50" t="s">
        <v>399</v>
      </c>
      <c r="AD50">
        <v>1222</v>
      </c>
      <c r="AE50">
        <v>1323</v>
      </c>
      <c r="AF50">
        <v>-7.6341647770219193E-2</v>
      </c>
      <c r="AG50" t="s">
        <v>399</v>
      </c>
      <c r="AH50" t="s">
        <v>399</v>
      </c>
      <c r="AI50" t="s">
        <v>399</v>
      </c>
      <c r="AJ50" t="s">
        <v>399</v>
      </c>
      <c r="AK50" t="s">
        <v>399</v>
      </c>
      <c r="AL50" t="s">
        <v>399</v>
      </c>
    </row>
    <row r="51" spans="1:38">
      <c r="A51" t="s">
        <v>448</v>
      </c>
      <c r="B51">
        <v>44.8</v>
      </c>
      <c r="C51" t="s">
        <v>399</v>
      </c>
      <c r="E51">
        <v>0.99910714285714286</v>
      </c>
      <c r="H51">
        <v>22.4</v>
      </c>
      <c r="J51" t="s">
        <v>399</v>
      </c>
      <c r="K51">
        <v>4</v>
      </c>
      <c r="L51" t="s">
        <v>399</v>
      </c>
      <c r="M51" t="s">
        <v>399</v>
      </c>
      <c r="N51" t="s">
        <v>399</v>
      </c>
      <c r="O51" t="s">
        <v>399</v>
      </c>
      <c r="P51" t="s">
        <v>399</v>
      </c>
      <c r="Q51" t="s">
        <v>399</v>
      </c>
      <c r="R51" t="s">
        <v>399</v>
      </c>
      <c r="S51">
        <v>0</v>
      </c>
      <c r="T51">
        <v>1</v>
      </c>
      <c r="V51" t="s">
        <v>399</v>
      </c>
      <c r="W51" t="s">
        <v>399</v>
      </c>
      <c r="X51" t="s">
        <v>399</v>
      </c>
      <c r="Y51" t="s">
        <v>399</v>
      </c>
      <c r="Z51" t="s">
        <v>399</v>
      </c>
      <c r="AA51" t="s">
        <v>399</v>
      </c>
      <c r="AB51" t="s">
        <v>399</v>
      </c>
      <c r="AC51" t="s">
        <v>399</v>
      </c>
      <c r="AD51">
        <v>429</v>
      </c>
      <c r="AE51">
        <v>490</v>
      </c>
      <c r="AF51">
        <v>-0.1244897959183673</v>
      </c>
      <c r="AG51" t="s">
        <v>399</v>
      </c>
      <c r="AH51" t="s">
        <v>399</v>
      </c>
      <c r="AI51" t="s">
        <v>399</v>
      </c>
      <c r="AJ51" t="s">
        <v>399</v>
      </c>
      <c r="AK51" t="s">
        <v>399</v>
      </c>
      <c r="AL51" t="s">
        <v>399</v>
      </c>
    </row>
    <row r="52" spans="1:38">
      <c r="A52" t="s">
        <v>449</v>
      </c>
      <c r="B52">
        <v>44.8</v>
      </c>
      <c r="C52" t="s">
        <v>399</v>
      </c>
      <c r="E52">
        <v>0.99910714285714286</v>
      </c>
      <c r="H52">
        <v>22.4</v>
      </c>
      <c r="J52" t="s">
        <v>399</v>
      </c>
      <c r="K52">
        <v>4</v>
      </c>
      <c r="L52" t="s">
        <v>399</v>
      </c>
      <c r="M52" t="s">
        <v>399</v>
      </c>
      <c r="N52" t="s">
        <v>399</v>
      </c>
      <c r="O52" t="s">
        <v>399</v>
      </c>
      <c r="P52" t="s">
        <v>399</v>
      </c>
      <c r="Q52" t="s">
        <v>399</v>
      </c>
      <c r="R52" t="s">
        <v>399</v>
      </c>
      <c r="S52">
        <v>0</v>
      </c>
      <c r="T52">
        <v>1</v>
      </c>
      <c r="V52" t="s">
        <v>399</v>
      </c>
      <c r="W52" t="s">
        <v>399</v>
      </c>
      <c r="X52" t="s">
        <v>399</v>
      </c>
      <c r="Y52" t="s">
        <v>399</v>
      </c>
      <c r="Z52" t="s">
        <v>399</v>
      </c>
      <c r="AA52" t="s">
        <v>399</v>
      </c>
      <c r="AB52" t="s">
        <v>399</v>
      </c>
      <c r="AC52" t="s">
        <v>399</v>
      </c>
      <c r="AD52">
        <v>287</v>
      </c>
      <c r="AE52">
        <v>379</v>
      </c>
      <c r="AF52">
        <v>-0.2427440633245383</v>
      </c>
      <c r="AG52">
        <v>6.9686411149825784E-3</v>
      </c>
      <c r="AH52" t="s">
        <v>399</v>
      </c>
      <c r="AI52">
        <v>6.9686411149825784E-3</v>
      </c>
      <c r="AJ52" t="s">
        <v>399</v>
      </c>
      <c r="AK52" t="s">
        <v>399</v>
      </c>
      <c r="AL52" t="s">
        <v>399</v>
      </c>
    </row>
    <row r="53" spans="1:38">
      <c r="A53" t="s">
        <v>450</v>
      </c>
      <c r="B53">
        <v>44.8</v>
      </c>
      <c r="C53">
        <v>98.34</v>
      </c>
      <c r="D53">
        <v>-0.54443766524303439</v>
      </c>
      <c r="E53">
        <v>0.99910714285714286</v>
      </c>
      <c r="F53">
        <v>0.9995932479153955</v>
      </c>
      <c r="G53">
        <v>-4.8610505825263928E-4</v>
      </c>
      <c r="H53">
        <v>22.4</v>
      </c>
      <c r="I53">
        <v>32.78</v>
      </c>
      <c r="J53">
        <v>-0.31665649786455158</v>
      </c>
      <c r="K53">
        <v>4</v>
      </c>
      <c r="L53">
        <v>4</v>
      </c>
      <c r="M53" t="s">
        <v>399</v>
      </c>
      <c r="N53" t="s">
        <v>399</v>
      </c>
      <c r="O53" t="s">
        <v>399</v>
      </c>
      <c r="P53" t="s">
        <v>399</v>
      </c>
      <c r="Q53" t="s">
        <v>399</v>
      </c>
      <c r="R53" t="s">
        <v>399</v>
      </c>
      <c r="S53">
        <v>0</v>
      </c>
      <c r="T53">
        <v>1</v>
      </c>
      <c r="V53" t="s">
        <v>399</v>
      </c>
      <c r="W53" t="s">
        <v>399</v>
      </c>
      <c r="X53" t="s">
        <v>399</v>
      </c>
      <c r="Y53" t="s">
        <v>399</v>
      </c>
      <c r="Z53" t="s">
        <v>399</v>
      </c>
      <c r="AA53" t="s">
        <v>399</v>
      </c>
      <c r="AB53" t="s">
        <v>399</v>
      </c>
      <c r="AC53" t="s">
        <v>399</v>
      </c>
      <c r="AD53">
        <v>1973</v>
      </c>
      <c r="AE53">
        <v>2155</v>
      </c>
      <c r="AF53">
        <v>-8.4454756380510435E-2</v>
      </c>
      <c r="AG53">
        <v>1.0136847440446019E-3</v>
      </c>
      <c r="AH53">
        <v>9.2807424593967518E-4</v>
      </c>
      <c r="AI53">
        <v>8.5610498104926949E-5</v>
      </c>
      <c r="AJ53" t="s">
        <v>399</v>
      </c>
      <c r="AK53" t="s">
        <v>399</v>
      </c>
      <c r="AL53" t="s">
        <v>399</v>
      </c>
    </row>
    <row r="54" spans="1:38">
      <c r="A54" t="s">
        <v>451</v>
      </c>
      <c r="B54">
        <v>44.8</v>
      </c>
      <c r="C54">
        <v>65.56</v>
      </c>
      <c r="D54">
        <v>-0.31665649786455158</v>
      </c>
      <c r="E54">
        <v>0.99910714285714286</v>
      </c>
      <c r="F54">
        <v>0.99938987187309325</v>
      </c>
      <c r="G54">
        <v>-2.8272901595038919E-4</v>
      </c>
      <c r="H54">
        <v>22.4</v>
      </c>
      <c r="I54">
        <v>32.78</v>
      </c>
      <c r="J54">
        <v>-0.31665649786455158</v>
      </c>
      <c r="K54">
        <v>4</v>
      </c>
      <c r="L54">
        <v>4</v>
      </c>
      <c r="M54" t="s">
        <v>399</v>
      </c>
      <c r="N54" t="s">
        <v>399</v>
      </c>
      <c r="O54" t="s">
        <v>399</v>
      </c>
      <c r="P54" t="s">
        <v>399</v>
      </c>
      <c r="Q54" t="s">
        <v>399</v>
      </c>
      <c r="R54" t="s">
        <v>399</v>
      </c>
      <c r="S54">
        <v>0</v>
      </c>
      <c r="T54">
        <v>1</v>
      </c>
      <c r="V54" t="s">
        <v>399</v>
      </c>
      <c r="W54" t="s">
        <v>399</v>
      </c>
      <c r="X54" t="s">
        <v>399</v>
      </c>
      <c r="Y54" t="s">
        <v>399</v>
      </c>
      <c r="Z54" t="s">
        <v>399</v>
      </c>
      <c r="AA54" t="s">
        <v>399</v>
      </c>
      <c r="AB54" t="s">
        <v>399</v>
      </c>
      <c r="AC54" t="s">
        <v>399</v>
      </c>
      <c r="AD54">
        <v>2055</v>
      </c>
      <c r="AE54">
        <v>2489</v>
      </c>
      <c r="AF54">
        <v>-0.17436721574929689</v>
      </c>
      <c r="AG54">
        <v>9.7323600973236004E-4</v>
      </c>
      <c r="AH54">
        <v>8.0353555644837292E-4</v>
      </c>
      <c r="AI54">
        <v>1.6970045328398731E-4</v>
      </c>
      <c r="AJ54" t="s">
        <v>399</v>
      </c>
      <c r="AK54" t="s">
        <v>399</v>
      </c>
      <c r="AL54" t="s">
        <v>399</v>
      </c>
    </row>
    <row r="55" spans="1:38">
      <c r="A55" t="s">
        <v>452</v>
      </c>
      <c r="B55">
        <v>41.38</v>
      </c>
      <c r="C55">
        <v>81.95</v>
      </c>
      <c r="D55">
        <v>-0.49505796217205611</v>
      </c>
      <c r="E55">
        <v>0.99951667472208794</v>
      </c>
      <c r="F55">
        <v>0.99938987187309325</v>
      </c>
      <c r="G55">
        <v>1.268028489946893E-4</v>
      </c>
      <c r="H55">
        <v>20.69</v>
      </c>
      <c r="I55">
        <v>27.31666666666667</v>
      </c>
      <c r="J55">
        <v>-0.24258694325808411</v>
      </c>
      <c r="K55">
        <v>2</v>
      </c>
      <c r="L55">
        <v>5</v>
      </c>
      <c r="M55">
        <v>-0.6</v>
      </c>
      <c r="N55" t="s">
        <v>399</v>
      </c>
      <c r="O55" t="s">
        <v>399</v>
      </c>
      <c r="P55" t="s">
        <v>399</v>
      </c>
      <c r="Q55" t="s">
        <v>399</v>
      </c>
      <c r="R55" t="s">
        <v>399</v>
      </c>
      <c r="S55">
        <v>0</v>
      </c>
      <c r="T55">
        <v>1</v>
      </c>
      <c r="V55" t="s">
        <v>399</v>
      </c>
      <c r="W55" t="s">
        <v>399</v>
      </c>
      <c r="X55" t="s">
        <v>399</v>
      </c>
      <c r="Y55" t="s">
        <v>399</v>
      </c>
      <c r="Z55" t="s">
        <v>399</v>
      </c>
      <c r="AA55" t="s">
        <v>399</v>
      </c>
      <c r="AB55" t="s">
        <v>399</v>
      </c>
      <c r="AC55" t="s">
        <v>399</v>
      </c>
      <c r="AD55">
        <v>1379</v>
      </c>
      <c r="AE55">
        <v>1535</v>
      </c>
      <c r="AF55">
        <v>-0.101628664495114</v>
      </c>
      <c r="AG55">
        <v>1.4503263234227699E-3</v>
      </c>
      <c r="AH55" t="s">
        <v>399</v>
      </c>
      <c r="AI55">
        <v>1.4503263234227699E-3</v>
      </c>
      <c r="AJ55" t="s">
        <v>399</v>
      </c>
      <c r="AK55" t="s">
        <v>399</v>
      </c>
      <c r="AL55" t="s">
        <v>399</v>
      </c>
    </row>
    <row r="56" spans="1:38">
      <c r="A56" t="s">
        <v>453</v>
      </c>
      <c r="B56">
        <v>41.38</v>
      </c>
      <c r="C56">
        <v>32.78</v>
      </c>
      <c r="D56">
        <v>0.26235509456985973</v>
      </c>
      <c r="E56">
        <v>0.99927501208313174</v>
      </c>
      <c r="F56">
        <v>0.99938987187309325</v>
      </c>
      <c r="G56">
        <v>-1.1485978996150779E-4</v>
      </c>
      <c r="H56">
        <v>20.69</v>
      </c>
      <c r="I56">
        <v>32.78</v>
      </c>
      <c r="J56">
        <v>-0.36882245271507008</v>
      </c>
      <c r="K56">
        <v>3</v>
      </c>
      <c r="L56">
        <v>2</v>
      </c>
      <c r="M56">
        <v>0.5</v>
      </c>
      <c r="N56" t="s">
        <v>399</v>
      </c>
      <c r="O56" t="s">
        <v>399</v>
      </c>
      <c r="P56" t="s">
        <v>399</v>
      </c>
      <c r="Q56" t="s">
        <v>399</v>
      </c>
      <c r="R56" t="s">
        <v>399</v>
      </c>
      <c r="S56">
        <v>0</v>
      </c>
      <c r="T56">
        <v>1</v>
      </c>
      <c r="V56" t="s">
        <v>399</v>
      </c>
      <c r="W56" t="s">
        <v>399</v>
      </c>
      <c r="X56" t="s">
        <v>399</v>
      </c>
      <c r="Y56" t="s">
        <v>399</v>
      </c>
      <c r="Z56" t="s">
        <v>399</v>
      </c>
      <c r="AA56" t="s">
        <v>399</v>
      </c>
      <c r="AB56" t="s">
        <v>399</v>
      </c>
      <c r="AC56" t="s">
        <v>399</v>
      </c>
      <c r="AD56">
        <v>1003</v>
      </c>
      <c r="AE56">
        <v>1202</v>
      </c>
      <c r="AF56">
        <v>-0.16555740432612309</v>
      </c>
      <c r="AG56">
        <v>9.9700897308075765E-4</v>
      </c>
      <c r="AH56">
        <v>8.3194675540765393E-4</v>
      </c>
      <c r="AI56">
        <v>1.6506221767310369E-4</v>
      </c>
      <c r="AJ56" t="s">
        <v>399</v>
      </c>
      <c r="AK56" t="s">
        <v>399</v>
      </c>
      <c r="AL56" t="s">
        <v>399</v>
      </c>
    </row>
    <row r="57" spans="1:38">
      <c r="A57" t="s">
        <v>454</v>
      </c>
      <c r="B57">
        <v>40.97</v>
      </c>
      <c r="C57" t="s">
        <v>399</v>
      </c>
      <c r="E57">
        <v>0.99951183793019271</v>
      </c>
      <c r="H57">
        <v>40.97</v>
      </c>
      <c r="J57" t="s">
        <v>399</v>
      </c>
      <c r="K57">
        <v>2</v>
      </c>
      <c r="L57" t="s">
        <v>399</v>
      </c>
      <c r="M57" t="s">
        <v>399</v>
      </c>
      <c r="N57" t="s">
        <v>399</v>
      </c>
      <c r="O57" t="s">
        <v>399</v>
      </c>
      <c r="P57" t="s">
        <v>399</v>
      </c>
      <c r="Q57" t="s">
        <v>399</v>
      </c>
      <c r="R57" t="s">
        <v>399</v>
      </c>
      <c r="S57">
        <v>0</v>
      </c>
      <c r="T57">
        <v>1</v>
      </c>
      <c r="V57" t="s">
        <v>399</v>
      </c>
      <c r="W57" t="s">
        <v>399</v>
      </c>
      <c r="X57" t="s">
        <v>399</v>
      </c>
      <c r="Y57" t="s">
        <v>399</v>
      </c>
      <c r="Z57" t="s">
        <v>399</v>
      </c>
      <c r="AA57" t="s">
        <v>399</v>
      </c>
      <c r="AB57" t="s">
        <v>399</v>
      </c>
      <c r="AC57" t="s">
        <v>399</v>
      </c>
      <c r="AD57">
        <v>1250</v>
      </c>
      <c r="AE57">
        <v>1347</v>
      </c>
      <c r="AF57">
        <v>-7.2011878247958433E-2</v>
      </c>
      <c r="AG57" t="s">
        <v>399</v>
      </c>
      <c r="AH57" t="s">
        <v>399</v>
      </c>
      <c r="AI57" t="s">
        <v>399</v>
      </c>
      <c r="AJ57" t="s">
        <v>399</v>
      </c>
      <c r="AK57" t="s">
        <v>399</v>
      </c>
      <c r="AL57" t="s">
        <v>399</v>
      </c>
    </row>
    <row r="58" spans="1:38">
      <c r="A58" t="s">
        <v>455</v>
      </c>
      <c r="B58">
        <v>40.97</v>
      </c>
      <c r="C58">
        <v>16.39</v>
      </c>
      <c r="D58">
        <v>1.499694935936547</v>
      </c>
      <c r="E58">
        <v>0.99951183793019271</v>
      </c>
      <c r="F58">
        <v>0.99938987187309325</v>
      </c>
      <c r="G58">
        <v>1.219660570994652E-4</v>
      </c>
      <c r="H58">
        <v>40.97</v>
      </c>
      <c r="I58">
        <v>16.39</v>
      </c>
      <c r="J58">
        <v>1.499694935936547</v>
      </c>
      <c r="K58">
        <v>2</v>
      </c>
      <c r="L58">
        <v>1</v>
      </c>
      <c r="M58">
        <v>1</v>
      </c>
      <c r="N58" t="s">
        <v>399</v>
      </c>
      <c r="O58" t="s">
        <v>399</v>
      </c>
      <c r="P58" t="s">
        <v>399</v>
      </c>
      <c r="Q58" t="s">
        <v>399</v>
      </c>
      <c r="R58" t="s">
        <v>399</v>
      </c>
      <c r="S58">
        <v>0</v>
      </c>
      <c r="T58">
        <v>1</v>
      </c>
      <c r="V58" t="s">
        <v>399</v>
      </c>
      <c r="W58" t="s">
        <v>399</v>
      </c>
      <c r="X58" t="s">
        <v>399</v>
      </c>
      <c r="Y58" t="s">
        <v>399</v>
      </c>
      <c r="Z58" t="s">
        <v>399</v>
      </c>
      <c r="AA58" t="s">
        <v>399</v>
      </c>
      <c r="AB58" t="s">
        <v>399</v>
      </c>
      <c r="AC58" t="s">
        <v>399</v>
      </c>
      <c r="AD58">
        <v>507</v>
      </c>
      <c r="AE58">
        <v>504</v>
      </c>
      <c r="AF58">
        <v>5.9523809523809521E-3</v>
      </c>
      <c r="AG58" t="s">
        <v>399</v>
      </c>
      <c r="AH58">
        <v>1.984126984126984E-3</v>
      </c>
      <c r="AI58" t="s">
        <v>399</v>
      </c>
      <c r="AJ58" t="s">
        <v>399</v>
      </c>
      <c r="AK58" t="s">
        <v>399</v>
      </c>
      <c r="AL58" t="s">
        <v>399</v>
      </c>
    </row>
    <row r="59" spans="1:38">
      <c r="A59" t="s">
        <v>456</v>
      </c>
      <c r="B59">
        <v>38.450000000000003</v>
      </c>
      <c r="C59" t="s">
        <v>399</v>
      </c>
      <c r="E59">
        <v>0.9992197659297789</v>
      </c>
      <c r="H59">
        <v>19.225000000000001</v>
      </c>
      <c r="J59" t="s">
        <v>399</v>
      </c>
      <c r="K59">
        <v>3</v>
      </c>
      <c r="L59" t="s">
        <v>399</v>
      </c>
      <c r="M59" t="s">
        <v>399</v>
      </c>
      <c r="N59" t="s">
        <v>399</v>
      </c>
      <c r="O59" t="s">
        <v>399</v>
      </c>
      <c r="P59" t="s">
        <v>399</v>
      </c>
      <c r="Q59" t="s">
        <v>399</v>
      </c>
      <c r="R59" t="s">
        <v>399</v>
      </c>
      <c r="S59">
        <v>0</v>
      </c>
      <c r="T59">
        <v>1</v>
      </c>
      <c r="V59" t="s">
        <v>399</v>
      </c>
      <c r="W59" t="s">
        <v>399</v>
      </c>
      <c r="X59" t="s">
        <v>399</v>
      </c>
      <c r="Y59" t="s">
        <v>399</v>
      </c>
      <c r="Z59" t="s">
        <v>399</v>
      </c>
      <c r="AA59" t="s">
        <v>399</v>
      </c>
      <c r="AB59" t="s">
        <v>399</v>
      </c>
      <c r="AC59" t="s">
        <v>399</v>
      </c>
      <c r="AD59">
        <v>410</v>
      </c>
      <c r="AE59" t="s">
        <v>399</v>
      </c>
      <c r="AF59" t="s">
        <v>399</v>
      </c>
      <c r="AG59">
        <v>4.8780487804878049E-3</v>
      </c>
      <c r="AH59" t="s">
        <v>399</v>
      </c>
      <c r="AI59" t="s">
        <v>399</v>
      </c>
      <c r="AJ59" t="s">
        <v>399</v>
      </c>
      <c r="AK59" t="s">
        <v>399</v>
      </c>
      <c r="AL59" t="s">
        <v>399</v>
      </c>
    </row>
    <row r="60" spans="1:38">
      <c r="A60" t="s">
        <v>457</v>
      </c>
      <c r="B60">
        <v>37.5</v>
      </c>
      <c r="C60" t="s">
        <v>399</v>
      </c>
      <c r="E60">
        <v>0.99946666666666661</v>
      </c>
      <c r="H60">
        <v>37.5</v>
      </c>
      <c r="J60" t="s">
        <v>399</v>
      </c>
      <c r="K60">
        <v>2</v>
      </c>
      <c r="L60" t="s">
        <v>399</v>
      </c>
      <c r="M60" t="s">
        <v>399</v>
      </c>
      <c r="N60" t="s">
        <v>399</v>
      </c>
      <c r="O60" t="s">
        <v>399</v>
      </c>
      <c r="P60" t="s">
        <v>399</v>
      </c>
      <c r="Q60" t="s">
        <v>399</v>
      </c>
      <c r="R60" t="s">
        <v>399</v>
      </c>
      <c r="S60">
        <v>0</v>
      </c>
      <c r="T60">
        <v>1</v>
      </c>
      <c r="V60" t="s">
        <v>399</v>
      </c>
      <c r="W60" t="s">
        <v>399</v>
      </c>
      <c r="X60" t="s">
        <v>399</v>
      </c>
      <c r="Y60" t="s">
        <v>399</v>
      </c>
      <c r="Z60" t="s">
        <v>399</v>
      </c>
      <c r="AA60" t="s">
        <v>399</v>
      </c>
      <c r="AB60" t="s">
        <v>399</v>
      </c>
      <c r="AC60" t="s">
        <v>399</v>
      </c>
      <c r="AD60">
        <v>789</v>
      </c>
      <c r="AE60">
        <v>881</v>
      </c>
      <c r="AF60">
        <v>-0.1044267877412032</v>
      </c>
      <c r="AG60">
        <v>1.2674271229404311E-3</v>
      </c>
      <c r="AH60" t="s">
        <v>399</v>
      </c>
      <c r="AI60">
        <v>1.2674271229404311E-3</v>
      </c>
      <c r="AJ60" t="s">
        <v>399</v>
      </c>
      <c r="AK60" t="s">
        <v>399</v>
      </c>
      <c r="AL60" t="s">
        <v>399</v>
      </c>
    </row>
    <row r="61" spans="1:38">
      <c r="A61" t="s">
        <v>458</v>
      </c>
      <c r="B61">
        <v>37.5</v>
      </c>
      <c r="C61">
        <v>40.97</v>
      </c>
      <c r="D61">
        <v>-8.469611911154501E-2</v>
      </c>
      <c r="E61">
        <v>0.99946666666666661</v>
      </c>
      <c r="F61">
        <v>0.99951183793019271</v>
      </c>
      <c r="G61">
        <v>-4.5171263526100347E-5</v>
      </c>
      <c r="H61">
        <v>37.5</v>
      </c>
      <c r="I61">
        <v>40.97</v>
      </c>
      <c r="J61">
        <v>-8.469611911154501E-2</v>
      </c>
      <c r="K61">
        <v>2</v>
      </c>
      <c r="L61">
        <v>2</v>
      </c>
      <c r="M61" t="s">
        <v>399</v>
      </c>
      <c r="N61" t="s">
        <v>399</v>
      </c>
      <c r="O61" t="s">
        <v>399</v>
      </c>
      <c r="P61" t="s">
        <v>399</v>
      </c>
      <c r="Q61" t="s">
        <v>399</v>
      </c>
      <c r="R61" t="s">
        <v>399</v>
      </c>
      <c r="S61">
        <v>0</v>
      </c>
      <c r="T61">
        <v>1</v>
      </c>
      <c r="V61" t="s">
        <v>399</v>
      </c>
      <c r="W61" t="s">
        <v>399</v>
      </c>
      <c r="X61" t="s">
        <v>399</v>
      </c>
      <c r="Y61" t="s">
        <v>399</v>
      </c>
      <c r="Z61" t="s">
        <v>399</v>
      </c>
      <c r="AA61" t="s">
        <v>399</v>
      </c>
      <c r="AB61" t="s">
        <v>399</v>
      </c>
      <c r="AC61" t="s">
        <v>399</v>
      </c>
      <c r="AD61">
        <v>788</v>
      </c>
      <c r="AE61">
        <v>841</v>
      </c>
      <c r="AF61">
        <v>-6.3020214030915581E-2</v>
      </c>
      <c r="AG61" t="s">
        <v>399</v>
      </c>
      <c r="AH61" t="s">
        <v>399</v>
      </c>
      <c r="AI61" t="s">
        <v>399</v>
      </c>
      <c r="AJ61" t="s">
        <v>399</v>
      </c>
      <c r="AK61" t="s">
        <v>399</v>
      </c>
      <c r="AL61" t="s">
        <v>399</v>
      </c>
    </row>
    <row r="62" spans="1:38">
      <c r="A62" t="s">
        <v>459</v>
      </c>
      <c r="B62">
        <v>32.780000000000008</v>
      </c>
      <c r="C62">
        <v>49.17</v>
      </c>
      <c r="D62">
        <v>-0.3333333333333332</v>
      </c>
      <c r="E62">
        <v>0.99969493593654635</v>
      </c>
      <c r="F62">
        <v>0.99959324791539561</v>
      </c>
      <c r="G62">
        <v>1.016880211507365E-4</v>
      </c>
      <c r="H62">
        <v>10.926666666666669</v>
      </c>
      <c r="I62">
        <v>49.17</v>
      </c>
      <c r="J62">
        <v>-0.77777777777777768</v>
      </c>
      <c r="K62">
        <v>1</v>
      </c>
      <c r="L62">
        <v>2</v>
      </c>
      <c r="M62">
        <v>-0.5</v>
      </c>
      <c r="N62" t="s">
        <v>399</v>
      </c>
      <c r="O62" t="s">
        <v>399</v>
      </c>
      <c r="P62" t="s">
        <v>399</v>
      </c>
      <c r="Q62" t="s">
        <v>399</v>
      </c>
      <c r="R62" t="s">
        <v>399</v>
      </c>
      <c r="S62">
        <v>0</v>
      </c>
      <c r="T62">
        <v>1</v>
      </c>
      <c r="V62" t="s">
        <v>399</v>
      </c>
      <c r="W62" t="s">
        <v>399</v>
      </c>
      <c r="X62" t="s">
        <v>399</v>
      </c>
      <c r="Y62" t="s">
        <v>399</v>
      </c>
      <c r="Z62" t="s">
        <v>399</v>
      </c>
      <c r="AA62" t="s">
        <v>399</v>
      </c>
      <c r="AB62" t="s">
        <v>399</v>
      </c>
      <c r="AC62" t="s">
        <v>399</v>
      </c>
      <c r="AD62">
        <v>999</v>
      </c>
      <c r="AE62">
        <v>1137</v>
      </c>
      <c r="AF62">
        <v>-0.12137203166226911</v>
      </c>
      <c r="AG62">
        <v>2.002002002002002E-3</v>
      </c>
      <c r="AH62" t="s">
        <v>399</v>
      </c>
      <c r="AI62">
        <v>2.002002002002002E-3</v>
      </c>
      <c r="AJ62" t="s">
        <v>399</v>
      </c>
      <c r="AK62" t="s">
        <v>399</v>
      </c>
      <c r="AL62" t="s">
        <v>399</v>
      </c>
    </row>
    <row r="63" spans="1:38">
      <c r="A63" t="s">
        <v>460</v>
      </c>
      <c r="B63">
        <v>32.78</v>
      </c>
      <c r="C63" t="s">
        <v>399</v>
      </c>
      <c r="E63">
        <v>0.99938987187309325</v>
      </c>
      <c r="H63">
        <v>32.78</v>
      </c>
      <c r="J63" t="s">
        <v>399</v>
      </c>
      <c r="K63">
        <v>2</v>
      </c>
      <c r="L63" t="s">
        <v>399</v>
      </c>
      <c r="M63" t="s">
        <v>399</v>
      </c>
      <c r="N63" t="s">
        <v>399</v>
      </c>
      <c r="O63" t="s">
        <v>399</v>
      </c>
      <c r="P63" t="s">
        <v>399</v>
      </c>
      <c r="Q63" t="s">
        <v>399</v>
      </c>
      <c r="R63" t="s">
        <v>399</v>
      </c>
      <c r="S63">
        <v>0</v>
      </c>
      <c r="T63">
        <v>1</v>
      </c>
      <c r="V63" t="s">
        <v>399</v>
      </c>
      <c r="W63" t="s">
        <v>399</v>
      </c>
      <c r="X63" t="s">
        <v>399</v>
      </c>
      <c r="Y63" t="s">
        <v>399</v>
      </c>
      <c r="Z63" t="s">
        <v>399</v>
      </c>
      <c r="AA63" t="s">
        <v>399</v>
      </c>
      <c r="AB63" t="s">
        <v>399</v>
      </c>
      <c r="AC63" t="s">
        <v>399</v>
      </c>
      <c r="AD63">
        <v>1266</v>
      </c>
      <c r="AE63">
        <v>1349</v>
      </c>
      <c r="AF63">
        <v>-6.1527057079318007E-2</v>
      </c>
      <c r="AG63" t="s">
        <v>399</v>
      </c>
      <c r="AH63" t="s">
        <v>399</v>
      </c>
      <c r="AI63" t="s">
        <v>399</v>
      </c>
      <c r="AJ63" t="s">
        <v>399</v>
      </c>
      <c r="AK63" t="s">
        <v>399</v>
      </c>
      <c r="AL63" t="s">
        <v>399</v>
      </c>
    </row>
    <row r="64" spans="1:38">
      <c r="A64" t="s">
        <v>461</v>
      </c>
      <c r="B64">
        <v>32.78</v>
      </c>
      <c r="C64">
        <v>57.36</v>
      </c>
      <c r="D64">
        <v>-0.42852161785216181</v>
      </c>
      <c r="E64">
        <v>0.99938987187309325</v>
      </c>
      <c r="F64">
        <v>0.99947698744769864</v>
      </c>
      <c r="G64">
        <v>-8.711557460550079E-5</v>
      </c>
      <c r="H64">
        <v>16.39</v>
      </c>
      <c r="I64">
        <v>19.12</v>
      </c>
      <c r="J64">
        <v>-0.14278242677824271</v>
      </c>
      <c r="K64">
        <v>2</v>
      </c>
      <c r="L64">
        <v>3</v>
      </c>
      <c r="M64">
        <v>-0.33333333333333331</v>
      </c>
      <c r="N64" t="s">
        <v>399</v>
      </c>
      <c r="O64" t="s">
        <v>399</v>
      </c>
      <c r="P64" t="s">
        <v>399</v>
      </c>
      <c r="Q64" t="s">
        <v>399</v>
      </c>
      <c r="R64" t="s">
        <v>399</v>
      </c>
      <c r="S64">
        <v>0</v>
      </c>
      <c r="T64">
        <v>1</v>
      </c>
      <c r="V64" t="s">
        <v>399</v>
      </c>
      <c r="W64" t="s">
        <v>399</v>
      </c>
      <c r="X64" t="s">
        <v>399</v>
      </c>
      <c r="Y64" t="s">
        <v>399</v>
      </c>
      <c r="Z64" t="s">
        <v>399</v>
      </c>
      <c r="AA64" t="s">
        <v>399</v>
      </c>
      <c r="AB64" t="s">
        <v>399</v>
      </c>
      <c r="AC64" t="s">
        <v>399</v>
      </c>
      <c r="AD64">
        <v>986</v>
      </c>
      <c r="AE64">
        <v>1036</v>
      </c>
      <c r="AF64">
        <v>-4.8262548262548263E-2</v>
      </c>
      <c r="AG64" t="s">
        <v>399</v>
      </c>
      <c r="AH64">
        <v>1.930501930501931E-3</v>
      </c>
      <c r="AI64" t="s">
        <v>399</v>
      </c>
      <c r="AJ64" t="s">
        <v>399</v>
      </c>
      <c r="AK64" t="s">
        <v>399</v>
      </c>
      <c r="AL64" t="s">
        <v>399</v>
      </c>
    </row>
    <row r="65" spans="1:38">
      <c r="A65" t="s">
        <v>462</v>
      </c>
      <c r="B65">
        <v>32.78</v>
      </c>
      <c r="C65">
        <v>98.34</v>
      </c>
      <c r="D65">
        <v>-0.66666666666666663</v>
      </c>
      <c r="E65">
        <v>0.99938987187309325</v>
      </c>
      <c r="F65">
        <v>0.99938987187309314</v>
      </c>
      <c r="H65">
        <v>32.78</v>
      </c>
      <c r="I65">
        <v>32.78</v>
      </c>
      <c r="J65" t="s">
        <v>399</v>
      </c>
      <c r="K65">
        <v>2</v>
      </c>
      <c r="L65">
        <v>6</v>
      </c>
      <c r="M65">
        <v>-0.66666666666666663</v>
      </c>
      <c r="N65" t="s">
        <v>399</v>
      </c>
      <c r="O65" t="s">
        <v>399</v>
      </c>
      <c r="P65" t="s">
        <v>399</v>
      </c>
      <c r="Q65" t="s">
        <v>399</v>
      </c>
      <c r="R65" t="s">
        <v>399</v>
      </c>
      <c r="S65">
        <v>0</v>
      </c>
      <c r="T65">
        <v>1</v>
      </c>
      <c r="V65" t="s">
        <v>399</v>
      </c>
      <c r="W65" t="s">
        <v>399</v>
      </c>
      <c r="X65" t="s">
        <v>399</v>
      </c>
      <c r="Y65" t="s">
        <v>399</v>
      </c>
      <c r="Z65" t="s">
        <v>399</v>
      </c>
      <c r="AA65" t="s">
        <v>399</v>
      </c>
      <c r="AB65" t="s">
        <v>399</v>
      </c>
      <c r="AC65" t="s">
        <v>399</v>
      </c>
      <c r="AD65">
        <v>414</v>
      </c>
      <c r="AE65">
        <v>1276</v>
      </c>
      <c r="AF65">
        <v>-0.67554858934169282</v>
      </c>
      <c r="AG65">
        <v>2.415458937198068E-3</v>
      </c>
      <c r="AH65">
        <v>1.567398119122257E-3</v>
      </c>
      <c r="AI65">
        <v>8.4806081807581053E-4</v>
      </c>
      <c r="AJ65" t="s">
        <v>399</v>
      </c>
      <c r="AK65" t="s">
        <v>399</v>
      </c>
      <c r="AL65" t="s">
        <v>399</v>
      </c>
    </row>
    <row r="66" spans="1:38">
      <c r="A66" t="s">
        <v>463</v>
      </c>
      <c r="B66">
        <v>32.78</v>
      </c>
      <c r="C66">
        <v>32.78</v>
      </c>
      <c r="E66">
        <v>0.99938987187309325</v>
      </c>
      <c r="F66">
        <v>0.99938987187309325</v>
      </c>
      <c r="H66">
        <v>32.78</v>
      </c>
      <c r="I66">
        <v>32.78</v>
      </c>
      <c r="J66" t="s">
        <v>399</v>
      </c>
      <c r="K66">
        <v>2</v>
      </c>
      <c r="L66">
        <v>2</v>
      </c>
      <c r="M66" t="s">
        <v>399</v>
      </c>
      <c r="N66" t="s">
        <v>399</v>
      </c>
      <c r="O66" t="s">
        <v>399</v>
      </c>
      <c r="P66" t="s">
        <v>399</v>
      </c>
      <c r="Q66" t="s">
        <v>399</v>
      </c>
      <c r="R66" t="s">
        <v>399</v>
      </c>
      <c r="S66">
        <v>0</v>
      </c>
      <c r="T66">
        <v>1</v>
      </c>
      <c r="V66" t="s">
        <v>399</v>
      </c>
      <c r="W66" t="s">
        <v>399</v>
      </c>
      <c r="X66" t="s">
        <v>399</v>
      </c>
      <c r="Y66" t="s">
        <v>399</v>
      </c>
      <c r="Z66" t="s">
        <v>399</v>
      </c>
      <c r="AA66" t="s">
        <v>399</v>
      </c>
      <c r="AB66" t="s">
        <v>399</v>
      </c>
      <c r="AC66" t="s">
        <v>399</v>
      </c>
      <c r="AD66">
        <v>1287</v>
      </c>
      <c r="AE66">
        <v>1500</v>
      </c>
      <c r="AF66">
        <v>-0.14199999999999999</v>
      </c>
      <c r="AG66">
        <v>7.77000777000777E-4</v>
      </c>
      <c r="AH66">
        <v>6.6666666666666664E-4</v>
      </c>
      <c r="AI66">
        <v>1.103341103341104E-4</v>
      </c>
      <c r="AJ66" t="s">
        <v>399</v>
      </c>
      <c r="AK66" t="s">
        <v>399</v>
      </c>
      <c r="AL66" t="s">
        <v>399</v>
      </c>
    </row>
    <row r="67" spans="1:38">
      <c r="A67" t="s">
        <v>464</v>
      </c>
      <c r="B67">
        <v>32.78</v>
      </c>
      <c r="C67">
        <v>32.78</v>
      </c>
      <c r="E67">
        <v>0.99938987187309325</v>
      </c>
      <c r="F67">
        <v>0.99938987187309325</v>
      </c>
      <c r="H67">
        <v>32.78</v>
      </c>
      <c r="I67">
        <v>32.78</v>
      </c>
      <c r="J67" t="s">
        <v>399</v>
      </c>
      <c r="K67">
        <v>2</v>
      </c>
      <c r="L67">
        <v>2</v>
      </c>
      <c r="M67" t="s">
        <v>399</v>
      </c>
      <c r="N67" t="s">
        <v>399</v>
      </c>
      <c r="O67" t="s">
        <v>399</v>
      </c>
      <c r="P67" t="s">
        <v>399</v>
      </c>
      <c r="Q67" t="s">
        <v>399</v>
      </c>
      <c r="R67" t="s">
        <v>399</v>
      </c>
      <c r="S67">
        <v>0</v>
      </c>
      <c r="T67">
        <v>1</v>
      </c>
      <c r="V67" t="s">
        <v>399</v>
      </c>
      <c r="W67" t="s">
        <v>399</v>
      </c>
      <c r="X67" t="s">
        <v>399</v>
      </c>
      <c r="Y67" t="s">
        <v>399</v>
      </c>
      <c r="Z67" t="s">
        <v>399</v>
      </c>
      <c r="AA67" t="s">
        <v>399</v>
      </c>
      <c r="AB67" t="s">
        <v>399</v>
      </c>
      <c r="AC67" t="s">
        <v>399</v>
      </c>
      <c r="AD67">
        <v>856</v>
      </c>
      <c r="AE67">
        <v>894</v>
      </c>
      <c r="AF67">
        <v>-4.2505592841163307E-2</v>
      </c>
      <c r="AG67" t="s">
        <v>399</v>
      </c>
      <c r="AH67" t="s">
        <v>399</v>
      </c>
      <c r="AI67" t="s">
        <v>399</v>
      </c>
      <c r="AJ67" t="s">
        <v>399</v>
      </c>
      <c r="AK67" t="s">
        <v>399</v>
      </c>
      <c r="AL67" t="s">
        <v>399</v>
      </c>
    </row>
    <row r="68" spans="1:38">
      <c r="A68" t="s">
        <v>465</v>
      </c>
      <c r="B68">
        <v>32.78</v>
      </c>
      <c r="C68">
        <v>81.94</v>
      </c>
      <c r="D68">
        <v>-0.59995118379301926</v>
      </c>
      <c r="E68">
        <v>0.99938987187309325</v>
      </c>
      <c r="F68">
        <v>0.99951183793019271</v>
      </c>
      <c r="G68">
        <v>-1.219660570994652E-4</v>
      </c>
      <c r="H68">
        <v>32.78</v>
      </c>
      <c r="I68">
        <v>40.97</v>
      </c>
      <c r="J68">
        <v>-0.19990236758603849</v>
      </c>
      <c r="K68">
        <v>2</v>
      </c>
      <c r="L68">
        <v>4</v>
      </c>
      <c r="M68">
        <v>-0.5</v>
      </c>
      <c r="N68" t="s">
        <v>399</v>
      </c>
      <c r="O68" t="s">
        <v>399</v>
      </c>
      <c r="P68" t="s">
        <v>399</v>
      </c>
      <c r="Q68" t="s">
        <v>399</v>
      </c>
      <c r="R68" t="s">
        <v>399</v>
      </c>
      <c r="S68">
        <v>0</v>
      </c>
      <c r="T68">
        <v>1</v>
      </c>
      <c r="V68" t="s">
        <v>399</v>
      </c>
      <c r="W68" t="s">
        <v>399</v>
      </c>
      <c r="X68" t="s">
        <v>399</v>
      </c>
      <c r="Y68" t="s">
        <v>399</v>
      </c>
      <c r="Z68" t="s">
        <v>399</v>
      </c>
      <c r="AA68" t="s">
        <v>399</v>
      </c>
      <c r="AB68" t="s">
        <v>399</v>
      </c>
      <c r="AC68" t="s">
        <v>399</v>
      </c>
      <c r="AD68">
        <v>2311</v>
      </c>
      <c r="AE68">
        <v>2362</v>
      </c>
      <c r="AF68">
        <v>-2.159187129551228E-2</v>
      </c>
      <c r="AG68">
        <v>4.3271311120726962E-4</v>
      </c>
      <c r="AH68" t="s">
        <v>399</v>
      </c>
      <c r="AI68">
        <v>4.3271311120726962E-4</v>
      </c>
      <c r="AJ68" t="s">
        <v>399</v>
      </c>
      <c r="AK68" t="s">
        <v>399</v>
      </c>
      <c r="AL68" t="s">
        <v>399</v>
      </c>
    </row>
    <row r="69" spans="1:38">
      <c r="A69" t="s">
        <v>466</v>
      </c>
      <c r="B69">
        <v>32.770000000000003</v>
      </c>
      <c r="C69" t="s">
        <v>399</v>
      </c>
      <c r="E69">
        <v>0.99938968568812925</v>
      </c>
      <c r="H69">
        <v>32.770000000000003</v>
      </c>
      <c r="J69" t="s">
        <v>399</v>
      </c>
      <c r="K69">
        <v>2</v>
      </c>
      <c r="L69" t="s">
        <v>399</v>
      </c>
      <c r="M69" t="s">
        <v>399</v>
      </c>
      <c r="N69" t="s">
        <v>399</v>
      </c>
      <c r="O69" t="s">
        <v>399</v>
      </c>
      <c r="P69" t="s">
        <v>399</v>
      </c>
      <c r="Q69" t="s">
        <v>399</v>
      </c>
      <c r="R69" t="s">
        <v>399</v>
      </c>
      <c r="S69">
        <v>0</v>
      </c>
      <c r="T69">
        <v>1</v>
      </c>
      <c r="V69" t="s">
        <v>399</v>
      </c>
      <c r="W69" t="s">
        <v>399</v>
      </c>
      <c r="X69" t="s">
        <v>399</v>
      </c>
      <c r="Y69" t="s">
        <v>399</v>
      </c>
      <c r="Z69" t="s">
        <v>399</v>
      </c>
      <c r="AA69" t="s">
        <v>399</v>
      </c>
      <c r="AB69" t="s">
        <v>399</v>
      </c>
      <c r="AC69" t="s">
        <v>399</v>
      </c>
      <c r="AD69">
        <v>2041</v>
      </c>
      <c r="AE69">
        <v>1942</v>
      </c>
      <c r="AF69">
        <v>5.09783728115345E-2</v>
      </c>
      <c r="AG69">
        <v>4.8995590396864281E-4</v>
      </c>
      <c r="AH69" t="s">
        <v>399</v>
      </c>
      <c r="AI69">
        <v>4.8995590396864281E-4</v>
      </c>
      <c r="AJ69" t="s">
        <v>399</v>
      </c>
      <c r="AK69" t="s">
        <v>399</v>
      </c>
      <c r="AL69" t="s">
        <v>399</v>
      </c>
    </row>
    <row r="70" spans="1:38">
      <c r="A70" t="s">
        <v>467</v>
      </c>
      <c r="B70">
        <v>30.999999999999989</v>
      </c>
      <c r="C70" t="s">
        <v>399</v>
      </c>
      <c r="E70">
        <v>0.99903225806451623</v>
      </c>
      <c r="H70">
        <v>15.5</v>
      </c>
      <c r="J70" t="s">
        <v>399</v>
      </c>
      <c r="K70">
        <v>3</v>
      </c>
      <c r="L70" t="s">
        <v>399</v>
      </c>
      <c r="M70" t="s">
        <v>399</v>
      </c>
      <c r="N70" t="s">
        <v>399</v>
      </c>
      <c r="O70" t="s">
        <v>399</v>
      </c>
      <c r="P70" t="s">
        <v>399</v>
      </c>
      <c r="Q70" t="s">
        <v>399</v>
      </c>
      <c r="R70" t="s">
        <v>399</v>
      </c>
      <c r="S70">
        <v>0</v>
      </c>
      <c r="T70">
        <v>1</v>
      </c>
      <c r="V70" t="s">
        <v>399</v>
      </c>
      <c r="W70" t="s">
        <v>399</v>
      </c>
      <c r="X70" t="s">
        <v>399</v>
      </c>
      <c r="Y70" t="s">
        <v>399</v>
      </c>
      <c r="Z70" t="s">
        <v>399</v>
      </c>
      <c r="AA70" t="s">
        <v>399</v>
      </c>
      <c r="AB70" t="s">
        <v>399</v>
      </c>
      <c r="AC70" t="s">
        <v>399</v>
      </c>
      <c r="AD70">
        <v>1013</v>
      </c>
      <c r="AE70" t="s">
        <v>399</v>
      </c>
      <c r="AF70" t="s">
        <v>399</v>
      </c>
      <c r="AG70">
        <v>9.871668311944718E-4</v>
      </c>
      <c r="AH70" t="s">
        <v>399</v>
      </c>
      <c r="AI70" t="s">
        <v>399</v>
      </c>
      <c r="AJ70" t="s">
        <v>399</v>
      </c>
      <c r="AK70" t="s">
        <v>399</v>
      </c>
      <c r="AL70" t="s">
        <v>399</v>
      </c>
    </row>
    <row r="71" spans="1:38">
      <c r="A71" t="s">
        <v>468</v>
      </c>
      <c r="B71">
        <v>30.999999999999989</v>
      </c>
      <c r="C71" t="s">
        <v>399</v>
      </c>
      <c r="E71">
        <v>0.99903225806451623</v>
      </c>
      <c r="H71">
        <v>15.5</v>
      </c>
      <c r="J71" t="s">
        <v>399</v>
      </c>
      <c r="K71">
        <v>3</v>
      </c>
      <c r="L71" t="s">
        <v>399</v>
      </c>
      <c r="M71" t="s">
        <v>399</v>
      </c>
      <c r="N71" t="s">
        <v>399</v>
      </c>
      <c r="O71" t="s">
        <v>399</v>
      </c>
      <c r="P71" t="s">
        <v>399</v>
      </c>
      <c r="Q71" t="s">
        <v>399</v>
      </c>
      <c r="R71" t="s">
        <v>399</v>
      </c>
      <c r="S71">
        <v>0</v>
      </c>
      <c r="T71">
        <v>1</v>
      </c>
      <c r="V71" t="s">
        <v>399</v>
      </c>
      <c r="W71" t="s">
        <v>399</v>
      </c>
      <c r="X71" t="s">
        <v>399</v>
      </c>
      <c r="Y71" t="s">
        <v>399</v>
      </c>
      <c r="Z71" t="s">
        <v>399</v>
      </c>
      <c r="AA71" t="s">
        <v>399</v>
      </c>
      <c r="AB71" t="s">
        <v>399</v>
      </c>
      <c r="AC71" t="s">
        <v>399</v>
      </c>
      <c r="AD71">
        <v>481</v>
      </c>
      <c r="AE71">
        <v>407</v>
      </c>
      <c r="AF71">
        <v>0.1818181818181818</v>
      </c>
      <c r="AG71">
        <v>4.1580041580041582E-3</v>
      </c>
      <c r="AH71" t="s">
        <v>399</v>
      </c>
      <c r="AI71">
        <v>4.1580041580041582E-3</v>
      </c>
      <c r="AJ71" t="s">
        <v>399</v>
      </c>
      <c r="AK71" t="s">
        <v>399</v>
      </c>
      <c r="AL71" t="s">
        <v>399</v>
      </c>
    </row>
    <row r="72" spans="1:38">
      <c r="A72" t="s">
        <v>469</v>
      </c>
      <c r="B72">
        <v>30.999999999999989</v>
      </c>
      <c r="C72">
        <v>32.78</v>
      </c>
      <c r="D72">
        <v>-5.4301403294692033E-2</v>
      </c>
      <c r="E72">
        <v>0.99903225806451623</v>
      </c>
      <c r="F72">
        <v>0.99938987187309325</v>
      </c>
      <c r="G72">
        <v>-3.5761380857701752E-4</v>
      </c>
      <c r="H72">
        <v>15.5</v>
      </c>
      <c r="I72">
        <v>16.39</v>
      </c>
      <c r="J72">
        <v>-5.4301403294692033E-2</v>
      </c>
      <c r="K72">
        <v>3</v>
      </c>
      <c r="L72">
        <v>2</v>
      </c>
      <c r="M72">
        <v>0.5</v>
      </c>
      <c r="N72" t="s">
        <v>399</v>
      </c>
      <c r="O72" t="s">
        <v>399</v>
      </c>
      <c r="P72" t="s">
        <v>399</v>
      </c>
      <c r="Q72" t="s">
        <v>399</v>
      </c>
      <c r="R72" t="s">
        <v>399</v>
      </c>
      <c r="S72">
        <v>0</v>
      </c>
      <c r="T72">
        <v>1</v>
      </c>
      <c r="V72" t="s">
        <v>399</v>
      </c>
      <c r="W72" t="s">
        <v>399</v>
      </c>
      <c r="X72" t="s">
        <v>399</v>
      </c>
      <c r="Y72" t="s">
        <v>399</v>
      </c>
      <c r="Z72" t="s">
        <v>399</v>
      </c>
      <c r="AA72" t="s">
        <v>399</v>
      </c>
      <c r="AB72" t="s">
        <v>399</v>
      </c>
      <c r="AC72" t="s">
        <v>399</v>
      </c>
      <c r="AD72">
        <v>2768</v>
      </c>
      <c r="AE72">
        <v>3426</v>
      </c>
      <c r="AF72">
        <v>-0.1920607122008173</v>
      </c>
      <c r="AG72">
        <v>3.6127167630057813E-4</v>
      </c>
      <c r="AH72">
        <v>2.918855808523059E-4</v>
      </c>
      <c r="AI72">
        <v>6.9386095448272119E-5</v>
      </c>
      <c r="AJ72" t="s">
        <v>399</v>
      </c>
      <c r="AK72" t="s">
        <v>399</v>
      </c>
      <c r="AL72" t="s">
        <v>399</v>
      </c>
    </row>
    <row r="73" spans="1:38">
      <c r="A73" t="s">
        <v>470</v>
      </c>
      <c r="B73">
        <v>30.999999999999989</v>
      </c>
      <c r="C73">
        <v>49.17</v>
      </c>
      <c r="D73">
        <v>-0.36953426886312801</v>
      </c>
      <c r="E73">
        <v>0.99903225806451623</v>
      </c>
      <c r="F73">
        <v>0.99959324791539561</v>
      </c>
      <c r="G73">
        <v>-5.6098985087937869E-4</v>
      </c>
      <c r="H73">
        <v>15.5</v>
      </c>
      <c r="I73">
        <v>49.17</v>
      </c>
      <c r="J73">
        <v>-0.68476713443156401</v>
      </c>
      <c r="K73">
        <v>3</v>
      </c>
      <c r="L73">
        <v>2</v>
      </c>
      <c r="M73">
        <v>0.5</v>
      </c>
      <c r="N73" t="s">
        <v>399</v>
      </c>
      <c r="O73" t="s">
        <v>399</v>
      </c>
      <c r="P73" t="s">
        <v>399</v>
      </c>
      <c r="Q73" t="s">
        <v>399</v>
      </c>
      <c r="R73" t="s">
        <v>399</v>
      </c>
      <c r="S73">
        <v>0</v>
      </c>
      <c r="T73">
        <v>1</v>
      </c>
      <c r="V73" t="s">
        <v>399</v>
      </c>
      <c r="W73" t="s">
        <v>399</v>
      </c>
      <c r="X73" t="s">
        <v>399</v>
      </c>
      <c r="Y73" t="s">
        <v>399</v>
      </c>
      <c r="Z73" t="s">
        <v>399</v>
      </c>
      <c r="AA73" t="s">
        <v>399</v>
      </c>
      <c r="AB73" t="s">
        <v>399</v>
      </c>
      <c r="AC73" t="s">
        <v>399</v>
      </c>
      <c r="AD73">
        <v>1353</v>
      </c>
      <c r="AE73">
        <v>1398</v>
      </c>
      <c r="AF73">
        <v>-3.2188841201716743E-2</v>
      </c>
      <c r="AG73">
        <v>1.478196600147819E-3</v>
      </c>
      <c r="AH73" t="s">
        <v>399</v>
      </c>
      <c r="AI73">
        <v>1.478196600147819E-3</v>
      </c>
      <c r="AJ73" t="s">
        <v>399</v>
      </c>
      <c r="AK73" t="s">
        <v>399</v>
      </c>
      <c r="AL73" t="s">
        <v>399</v>
      </c>
    </row>
    <row r="74" spans="1:38">
      <c r="A74" t="s">
        <v>471</v>
      </c>
      <c r="B74">
        <v>29.85</v>
      </c>
      <c r="C74" t="s">
        <v>399</v>
      </c>
      <c r="E74">
        <v>0.99932998324958111</v>
      </c>
      <c r="H74">
        <v>29.85</v>
      </c>
      <c r="J74" t="s">
        <v>399</v>
      </c>
      <c r="K74">
        <v>2</v>
      </c>
      <c r="L74" t="s">
        <v>399</v>
      </c>
      <c r="M74" t="s">
        <v>399</v>
      </c>
      <c r="N74" t="s">
        <v>399</v>
      </c>
      <c r="O74" t="s">
        <v>399</v>
      </c>
      <c r="P74" t="s">
        <v>399</v>
      </c>
      <c r="Q74" t="s">
        <v>399</v>
      </c>
      <c r="R74" t="s">
        <v>399</v>
      </c>
      <c r="S74">
        <v>0</v>
      </c>
      <c r="T74">
        <v>1</v>
      </c>
      <c r="V74" t="s">
        <v>399</v>
      </c>
      <c r="W74" t="s">
        <v>399</v>
      </c>
      <c r="X74" t="s">
        <v>399</v>
      </c>
      <c r="Y74" t="s">
        <v>399</v>
      </c>
      <c r="Z74" t="s">
        <v>399</v>
      </c>
      <c r="AA74" t="s">
        <v>399</v>
      </c>
      <c r="AB74" t="s">
        <v>399</v>
      </c>
      <c r="AC74" t="s">
        <v>399</v>
      </c>
      <c r="AD74">
        <v>1108</v>
      </c>
      <c r="AE74">
        <v>1130</v>
      </c>
      <c r="AF74">
        <v>-1.946902654867257E-2</v>
      </c>
      <c r="AG74">
        <v>9.025270758122744E-4</v>
      </c>
      <c r="AH74" t="s">
        <v>399</v>
      </c>
      <c r="AI74">
        <v>9.025270758122744E-4</v>
      </c>
      <c r="AJ74" t="s">
        <v>399</v>
      </c>
      <c r="AK74" t="s">
        <v>399</v>
      </c>
      <c r="AL74" t="s">
        <v>399</v>
      </c>
    </row>
    <row r="75" spans="1:38">
      <c r="A75" t="s">
        <v>472</v>
      </c>
      <c r="B75">
        <v>29.85</v>
      </c>
      <c r="C75" t="s">
        <v>399</v>
      </c>
      <c r="E75">
        <v>0.99932998324958111</v>
      </c>
      <c r="H75">
        <v>29.85</v>
      </c>
      <c r="J75" t="s">
        <v>399</v>
      </c>
      <c r="K75">
        <v>2</v>
      </c>
      <c r="L75" t="s">
        <v>399</v>
      </c>
      <c r="M75" t="s">
        <v>399</v>
      </c>
      <c r="N75" t="s">
        <v>399</v>
      </c>
      <c r="O75" t="s">
        <v>399</v>
      </c>
      <c r="P75" t="s">
        <v>399</v>
      </c>
      <c r="Q75" t="s">
        <v>399</v>
      </c>
      <c r="R75" t="s">
        <v>399</v>
      </c>
      <c r="S75">
        <v>0</v>
      </c>
      <c r="T75">
        <v>1</v>
      </c>
      <c r="V75" t="s">
        <v>399</v>
      </c>
      <c r="W75" t="s">
        <v>399</v>
      </c>
      <c r="X75" t="s">
        <v>399</v>
      </c>
      <c r="Y75" t="s">
        <v>399</v>
      </c>
      <c r="Z75" t="s">
        <v>399</v>
      </c>
      <c r="AA75" t="s">
        <v>399</v>
      </c>
      <c r="AB75" t="s">
        <v>399</v>
      </c>
      <c r="AC75" t="s">
        <v>399</v>
      </c>
      <c r="AD75">
        <v>1003</v>
      </c>
      <c r="AE75">
        <v>860</v>
      </c>
      <c r="AF75">
        <v>0.16627906976744189</v>
      </c>
      <c r="AG75" t="s">
        <v>399</v>
      </c>
      <c r="AH75" t="s">
        <v>399</v>
      </c>
      <c r="AI75" t="s">
        <v>399</v>
      </c>
      <c r="AJ75" t="s">
        <v>399</v>
      </c>
      <c r="AK75" t="s">
        <v>399</v>
      </c>
      <c r="AL75" t="s">
        <v>399</v>
      </c>
    </row>
    <row r="76" spans="1:38">
      <c r="A76" t="s">
        <v>473</v>
      </c>
      <c r="B76">
        <v>29.85</v>
      </c>
      <c r="C76" t="s">
        <v>399</v>
      </c>
      <c r="E76">
        <v>0.99932998324958111</v>
      </c>
      <c r="H76">
        <v>29.85</v>
      </c>
      <c r="J76" t="s">
        <v>399</v>
      </c>
      <c r="K76">
        <v>2</v>
      </c>
      <c r="L76" t="s">
        <v>399</v>
      </c>
      <c r="M76" t="s">
        <v>399</v>
      </c>
      <c r="N76" t="s">
        <v>399</v>
      </c>
      <c r="O76" t="s">
        <v>399</v>
      </c>
      <c r="P76" t="s">
        <v>399</v>
      </c>
      <c r="Q76" t="s">
        <v>399</v>
      </c>
      <c r="R76" t="s">
        <v>399</v>
      </c>
      <c r="S76">
        <v>0</v>
      </c>
      <c r="T76">
        <v>1</v>
      </c>
      <c r="V76" t="s">
        <v>399</v>
      </c>
      <c r="W76" t="s">
        <v>399</v>
      </c>
      <c r="X76" t="s">
        <v>399</v>
      </c>
      <c r="Y76" t="s">
        <v>399</v>
      </c>
      <c r="Z76" t="s">
        <v>399</v>
      </c>
      <c r="AA76" t="s">
        <v>399</v>
      </c>
      <c r="AB76" t="s">
        <v>399</v>
      </c>
      <c r="AC76" t="s">
        <v>399</v>
      </c>
      <c r="AD76">
        <v>674</v>
      </c>
      <c r="AE76" t="s">
        <v>399</v>
      </c>
      <c r="AF76" t="s">
        <v>399</v>
      </c>
      <c r="AG76" t="s">
        <v>399</v>
      </c>
      <c r="AH76" t="s">
        <v>399</v>
      </c>
      <c r="AI76" t="s">
        <v>399</v>
      </c>
      <c r="AJ76" t="s">
        <v>399</v>
      </c>
      <c r="AK76" t="s">
        <v>399</v>
      </c>
      <c r="AL76" t="s">
        <v>399</v>
      </c>
    </row>
    <row r="77" spans="1:38">
      <c r="A77" t="s">
        <v>474</v>
      </c>
      <c r="B77">
        <v>29.85</v>
      </c>
      <c r="C77">
        <v>32.78</v>
      </c>
      <c r="D77">
        <v>-8.9383770591824271E-2</v>
      </c>
      <c r="E77">
        <v>0.99932998324958111</v>
      </c>
      <c r="F77">
        <v>0.99938987187309325</v>
      </c>
      <c r="G77">
        <v>-5.988862351213875E-5</v>
      </c>
      <c r="H77">
        <v>29.85</v>
      </c>
      <c r="I77">
        <v>32.78</v>
      </c>
      <c r="J77">
        <v>-8.9383770591824271E-2</v>
      </c>
      <c r="K77">
        <v>2</v>
      </c>
      <c r="L77">
        <v>2</v>
      </c>
      <c r="M77" t="s">
        <v>399</v>
      </c>
      <c r="N77" t="s">
        <v>399</v>
      </c>
      <c r="O77" t="s">
        <v>399</v>
      </c>
      <c r="P77" t="s">
        <v>399</v>
      </c>
      <c r="Q77" t="s">
        <v>399</v>
      </c>
      <c r="R77" t="s">
        <v>399</v>
      </c>
      <c r="S77">
        <v>0</v>
      </c>
      <c r="T77">
        <v>1</v>
      </c>
      <c r="V77" t="s">
        <v>399</v>
      </c>
      <c r="W77" t="s">
        <v>399</v>
      </c>
      <c r="X77" t="s">
        <v>399</v>
      </c>
      <c r="Y77" t="s">
        <v>399</v>
      </c>
      <c r="Z77" t="s">
        <v>399</v>
      </c>
      <c r="AA77" t="s">
        <v>399</v>
      </c>
      <c r="AB77" t="s">
        <v>399</v>
      </c>
      <c r="AC77" t="s">
        <v>399</v>
      </c>
      <c r="AD77">
        <v>701</v>
      </c>
      <c r="AE77">
        <v>792</v>
      </c>
      <c r="AF77">
        <v>-0.1148989898989899</v>
      </c>
      <c r="AG77" t="s">
        <v>399</v>
      </c>
      <c r="AH77" t="s">
        <v>399</v>
      </c>
      <c r="AI77" t="s">
        <v>399</v>
      </c>
      <c r="AJ77" t="s">
        <v>399</v>
      </c>
      <c r="AK77" t="s">
        <v>399</v>
      </c>
      <c r="AL77" t="s">
        <v>399</v>
      </c>
    </row>
    <row r="78" spans="1:38">
      <c r="A78" t="s">
        <v>475</v>
      </c>
      <c r="B78">
        <v>29.85</v>
      </c>
      <c r="C78">
        <v>40.97</v>
      </c>
      <c r="D78">
        <v>-0.27141811081278983</v>
      </c>
      <c r="E78">
        <v>0.99932998324958111</v>
      </c>
      <c r="F78">
        <v>0.99951183793019271</v>
      </c>
      <c r="G78">
        <v>-1.818546806116039E-4</v>
      </c>
      <c r="H78">
        <v>29.85</v>
      </c>
      <c r="I78">
        <v>40.97</v>
      </c>
      <c r="J78">
        <v>-0.27141811081278983</v>
      </c>
      <c r="K78">
        <v>2</v>
      </c>
      <c r="L78">
        <v>2</v>
      </c>
      <c r="M78" t="s">
        <v>399</v>
      </c>
      <c r="N78" t="s">
        <v>399</v>
      </c>
      <c r="O78" t="s">
        <v>399</v>
      </c>
      <c r="P78" t="s">
        <v>399</v>
      </c>
      <c r="Q78" t="s">
        <v>399</v>
      </c>
      <c r="R78" t="s">
        <v>399</v>
      </c>
      <c r="S78">
        <v>0</v>
      </c>
      <c r="T78">
        <v>1</v>
      </c>
      <c r="V78" t="s">
        <v>399</v>
      </c>
      <c r="W78" t="s">
        <v>399</v>
      </c>
      <c r="X78" t="s">
        <v>399</v>
      </c>
      <c r="Y78" t="s">
        <v>399</v>
      </c>
      <c r="Z78" t="s">
        <v>399</v>
      </c>
      <c r="AA78" t="s">
        <v>399</v>
      </c>
      <c r="AB78" t="s">
        <v>399</v>
      </c>
      <c r="AC78" t="s">
        <v>399</v>
      </c>
      <c r="AD78">
        <v>1559</v>
      </c>
      <c r="AE78">
        <v>1482</v>
      </c>
      <c r="AF78">
        <v>5.1956815114709849E-2</v>
      </c>
      <c r="AG78">
        <v>6.4143681847338033E-4</v>
      </c>
      <c r="AH78">
        <v>6.7476383265856947E-4</v>
      </c>
      <c r="AI78">
        <v>-3.3327014185189137E-5</v>
      </c>
      <c r="AJ78" t="s">
        <v>399</v>
      </c>
      <c r="AK78" t="s">
        <v>399</v>
      </c>
      <c r="AL78" t="s">
        <v>399</v>
      </c>
    </row>
    <row r="79" spans="1:38">
      <c r="A79" t="s">
        <v>476</v>
      </c>
      <c r="B79">
        <v>29.85</v>
      </c>
      <c r="C79">
        <v>81.95</v>
      </c>
      <c r="D79">
        <v>-0.63575350823672971</v>
      </c>
      <c r="E79">
        <v>0.99932998324958111</v>
      </c>
      <c r="F79">
        <v>0.99951189749847458</v>
      </c>
      <c r="G79">
        <v>-1.8191424889346661E-4</v>
      </c>
      <c r="H79">
        <v>29.85</v>
      </c>
      <c r="I79">
        <v>40.975000000000001</v>
      </c>
      <c r="J79">
        <v>-0.27150701647345937</v>
      </c>
      <c r="K79">
        <v>2</v>
      </c>
      <c r="L79">
        <v>4</v>
      </c>
      <c r="M79">
        <v>-0.5</v>
      </c>
      <c r="N79" t="s">
        <v>399</v>
      </c>
      <c r="O79" t="s">
        <v>399</v>
      </c>
      <c r="P79" t="s">
        <v>399</v>
      </c>
      <c r="Q79" t="s">
        <v>399</v>
      </c>
      <c r="R79" t="s">
        <v>399</v>
      </c>
      <c r="S79">
        <v>0</v>
      </c>
      <c r="T79">
        <v>1</v>
      </c>
      <c r="V79" t="s">
        <v>399</v>
      </c>
      <c r="W79" t="s">
        <v>399</v>
      </c>
      <c r="X79" t="s">
        <v>399</v>
      </c>
      <c r="Y79" t="s">
        <v>399</v>
      </c>
      <c r="Z79" t="s">
        <v>399</v>
      </c>
      <c r="AA79" t="s">
        <v>399</v>
      </c>
      <c r="AB79" t="s">
        <v>399</v>
      </c>
      <c r="AC79" t="s">
        <v>399</v>
      </c>
      <c r="AD79">
        <v>711</v>
      </c>
      <c r="AE79">
        <v>882</v>
      </c>
      <c r="AF79">
        <v>-0.19387755102040821</v>
      </c>
      <c r="AG79">
        <v>1.4064697609001411E-3</v>
      </c>
      <c r="AH79">
        <v>1.133786848072562E-3</v>
      </c>
      <c r="AI79">
        <v>2.7268291282757828E-4</v>
      </c>
      <c r="AJ79" t="s">
        <v>399</v>
      </c>
      <c r="AK79" t="s">
        <v>399</v>
      </c>
      <c r="AL79" t="s">
        <v>399</v>
      </c>
    </row>
    <row r="80" spans="1:38">
      <c r="A80" t="s">
        <v>477</v>
      </c>
      <c r="B80">
        <v>24.99</v>
      </c>
      <c r="C80" t="s">
        <v>399</v>
      </c>
      <c r="E80">
        <v>0.99919967987194869</v>
      </c>
      <c r="H80">
        <v>12.494999999999999</v>
      </c>
      <c r="J80" t="s">
        <v>399</v>
      </c>
      <c r="K80">
        <v>2</v>
      </c>
      <c r="L80" t="s">
        <v>399</v>
      </c>
      <c r="M80" t="s">
        <v>399</v>
      </c>
      <c r="N80" t="s">
        <v>399</v>
      </c>
      <c r="O80" t="s">
        <v>399</v>
      </c>
      <c r="P80" t="s">
        <v>399</v>
      </c>
      <c r="Q80" t="s">
        <v>399</v>
      </c>
      <c r="R80" t="s">
        <v>399</v>
      </c>
      <c r="S80">
        <v>0</v>
      </c>
      <c r="T80">
        <v>1</v>
      </c>
      <c r="V80" t="s">
        <v>399</v>
      </c>
      <c r="W80" t="s">
        <v>399</v>
      </c>
      <c r="X80" t="s">
        <v>399</v>
      </c>
      <c r="Y80" t="s">
        <v>399</v>
      </c>
      <c r="Z80" t="s">
        <v>399</v>
      </c>
      <c r="AA80" t="s">
        <v>399</v>
      </c>
      <c r="AB80" t="s">
        <v>399</v>
      </c>
      <c r="AC80" t="s">
        <v>399</v>
      </c>
      <c r="AD80">
        <v>894</v>
      </c>
      <c r="AE80">
        <v>976</v>
      </c>
      <c r="AF80">
        <v>-8.4016393442622947E-2</v>
      </c>
      <c r="AG80">
        <v>1.1185682326621919E-3</v>
      </c>
      <c r="AH80" t="s">
        <v>399</v>
      </c>
      <c r="AI80">
        <v>1.1185682326621919E-3</v>
      </c>
      <c r="AJ80" t="s">
        <v>399</v>
      </c>
      <c r="AK80" t="s">
        <v>399</v>
      </c>
      <c r="AL80" t="s">
        <v>399</v>
      </c>
    </row>
    <row r="81" spans="1:38">
      <c r="A81" t="s">
        <v>478</v>
      </c>
      <c r="B81">
        <v>24.99</v>
      </c>
      <c r="C81" t="s">
        <v>399</v>
      </c>
      <c r="E81">
        <v>0.99919967987194869</v>
      </c>
      <c r="H81">
        <v>12.494999999999999</v>
      </c>
      <c r="J81" t="s">
        <v>399</v>
      </c>
      <c r="K81">
        <v>2</v>
      </c>
      <c r="L81" t="s">
        <v>399</v>
      </c>
      <c r="M81" t="s">
        <v>399</v>
      </c>
      <c r="N81" t="s">
        <v>399</v>
      </c>
      <c r="O81" t="s">
        <v>399</v>
      </c>
      <c r="P81" t="s">
        <v>399</v>
      </c>
      <c r="Q81" t="s">
        <v>399</v>
      </c>
      <c r="R81" t="s">
        <v>399</v>
      </c>
      <c r="S81">
        <v>0</v>
      </c>
      <c r="T81">
        <v>1</v>
      </c>
      <c r="V81" t="s">
        <v>399</v>
      </c>
      <c r="W81" t="s">
        <v>399</v>
      </c>
      <c r="X81" t="s">
        <v>399</v>
      </c>
      <c r="Y81" t="s">
        <v>399</v>
      </c>
      <c r="Z81" t="s">
        <v>399</v>
      </c>
      <c r="AA81" t="s">
        <v>399</v>
      </c>
      <c r="AB81" t="s">
        <v>399</v>
      </c>
      <c r="AC81" t="s">
        <v>399</v>
      </c>
      <c r="AD81">
        <v>862</v>
      </c>
      <c r="AE81">
        <v>1159</v>
      </c>
      <c r="AF81">
        <v>-0.25625539257981023</v>
      </c>
      <c r="AG81">
        <v>1.1600928074245939E-3</v>
      </c>
      <c r="AH81" t="s">
        <v>399</v>
      </c>
      <c r="AI81">
        <v>1.1600928074245939E-3</v>
      </c>
      <c r="AJ81" t="s">
        <v>399</v>
      </c>
      <c r="AK81" t="s">
        <v>399</v>
      </c>
      <c r="AL81" t="s">
        <v>399</v>
      </c>
    </row>
    <row r="82" spans="1:38">
      <c r="A82" t="s">
        <v>479</v>
      </c>
      <c r="B82">
        <v>24.99</v>
      </c>
      <c r="C82">
        <v>57.36</v>
      </c>
      <c r="D82">
        <v>-0.56433054393305437</v>
      </c>
      <c r="E82">
        <v>0.99919967987194869</v>
      </c>
      <c r="F82">
        <v>0.99947698744769864</v>
      </c>
      <c r="G82">
        <v>-2.7730757575006321E-4</v>
      </c>
      <c r="H82">
        <v>12.494999999999999</v>
      </c>
      <c r="I82">
        <v>19.12</v>
      </c>
      <c r="J82">
        <v>-0.34649581589958162</v>
      </c>
      <c r="K82">
        <v>2</v>
      </c>
      <c r="L82">
        <v>3</v>
      </c>
      <c r="M82">
        <v>-0.33333333333333331</v>
      </c>
      <c r="N82" t="s">
        <v>399</v>
      </c>
      <c r="O82" t="s">
        <v>399</v>
      </c>
      <c r="P82" t="s">
        <v>399</v>
      </c>
      <c r="Q82" t="s">
        <v>399</v>
      </c>
      <c r="R82" t="s">
        <v>399</v>
      </c>
      <c r="S82">
        <v>0</v>
      </c>
      <c r="T82">
        <v>1</v>
      </c>
      <c r="V82" t="s">
        <v>399</v>
      </c>
      <c r="W82" t="s">
        <v>399</v>
      </c>
      <c r="X82" t="s">
        <v>399</v>
      </c>
      <c r="Y82" t="s">
        <v>399</v>
      </c>
      <c r="Z82" t="s">
        <v>399</v>
      </c>
      <c r="AA82" t="s">
        <v>399</v>
      </c>
      <c r="AB82" t="s">
        <v>399</v>
      </c>
      <c r="AC82" t="s">
        <v>399</v>
      </c>
      <c r="AD82">
        <v>1137</v>
      </c>
      <c r="AE82">
        <v>1154</v>
      </c>
      <c r="AF82">
        <v>-1.47313691507799E-2</v>
      </c>
      <c r="AG82">
        <v>1.7590149516270889E-3</v>
      </c>
      <c r="AH82">
        <v>2.599653379549394E-3</v>
      </c>
      <c r="AI82">
        <v>-8.4063842792230468E-4</v>
      </c>
      <c r="AJ82" t="s">
        <v>399</v>
      </c>
      <c r="AK82" t="s">
        <v>399</v>
      </c>
      <c r="AL82" t="s">
        <v>399</v>
      </c>
    </row>
    <row r="83" spans="1:38">
      <c r="A83" t="s">
        <v>480</v>
      </c>
      <c r="B83">
        <v>24.58</v>
      </c>
      <c r="C83">
        <v>24.58</v>
      </c>
      <c r="E83">
        <v>0.9995931651749389</v>
      </c>
      <c r="F83">
        <v>0.9995931651749389</v>
      </c>
      <c r="H83">
        <v>24.58</v>
      </c>
      <c r="I83">
        <v>24.58</v>
      </c>
      <c r="J83" t="s">
        <v>399</v>
      </c>
      <c r="K83">
        <v>1</v>
      </c>
      <c r="L83">
        <v>1</v>
      </c>
      <c r="M83" t="s">
        <v>399</v>
      </c>
      <c r="N83" t="s">
        <v>399</v>
      </c>
      <c r="O83" t="s">
        <v>399</v>
      </c>
      <c r="P83" t="s">
        <v>399</v>
      </c>
      <c r="Q83" t="s">
        <v>399</v>
      </c>
      <c r="R83" t="s">
        <v>399</v>
      </c>
      <c r="S83">
        <v>0</v>
      </c>
      <c r="T83">
        <v>1</v>
      </c>
      <c r="V83" t="s">
        <v>399</v>
      </c>
      <c r="W83" t="s">
        <v>399</v>
      </c>
      <c r="X83" t="s">
        <v>399</v>
      </c>
      <c r="Y83" t="s">
        <v>399</v>
      </c>
      <c r="Z83" t="s">
        <v>399</v>
      </c>
      <c r="AA83" t="s">
        <v>399</v>
      </c>
      <c r="AB83" t="s">
        <v>399</v>
      </c>
      <c r="AC83" t="s">
        <v>399</v>
      </c>
      <c r="AD83">
        <v>1018</v>
      </c>
      <c r="AE83">
        <v>1144</v>
      </c>
      <c r="AF83">
        <v>-0.1101398601398601</v>
      </c>
      <c r="AG83">
        <v>9.8231827111984276E-4</v>
      </c>
      <c r="AH83">
        <v>8.7412587412587413E-4</v>
      </c>
      <c r="AI83">
        <v>1.0819239699396861E-4</v>
      </c>
      <c r="AJ83" t="s">
        <v>399</v>
      </c>
      <c r="AK83" t="s">
        <v>399</v>
      </c>
      <c r="AL83" t="s">
        <v>399</v>
      </c>
    </row>
    <row r="84" spans="1:38">
      <c r="A84" t="s">
        <v>481</v>
      </c>
      <c r="B84">
        <v>22.4</v>
      </c>
      <c r="C84" t="s">
        <v>399</v>
      </c>
      <c r="E84">
        <v>0.99910714285714286</v>
      </c>
      <c r="H84">
        <v>22.4</v>
      </c>
      <c r="J84" t="s">
        <v>399</v>
      </c>
      <c r="K84">
        <v>2</v>
      </c>
      <c r="L84" t="s">
        <v>399</v>
      </c>
      <c r="M84" t="s">
        <v>399</v>
      </c>
      <c r="N84" t="s">
        <v>399</v>
      </c>
      <c r="O84" t="s">
        <v>399</v>
      </c>
      <c r="P84" t="s">
        <v>399</v>
      </c>
      <c r="Q84" t="s">
        <v>399</v>
      </c>
      <c r="R84" t="s">
        <v>399</v>
      </c>
      <c r="S84">
        <v>0</v>
      </c>
      <c r="T84">
        <v>1</v>
      </c>
      <c r="V84" t="s">
        <v>399</v>
      </c>
      <c r="W84" t="s">
        <v>399</v>
      </c>
      <c r="X84" t="s">
        <v>399</v>
      </c>
      <c r="Y84" t="s">
        <v>399</v>
      </c>
      <c r="Z84" t="s">
        <v>399</v>
      </c>
      <c r="AA84" t="s">
        <v>399</v>
      </c>
      <c r="AB84" t="s">
        <v>399</v>
      </c>
      <c r="AC84" t="s">
        <v>399</v>
      </c>
      <c r="AD84">
        <v>787</v>
      </c>
      <c r="AE84" t="s">
        <v>399</v>
      </c>
      <c r="AF84" t="s">
        <v>399</v>
      </c>
      <c r="AG84">
        <v>1.270648030495553E-3</v>
      </c>
      <c r="AH84" t="s">
        <v>399</v>
      </c>
      <c r="AI84" t="s">
        <v>399</v>
      </c>
      <c r="AJ84" t="s">
        <v>399</v>
      </c>
      <c r="AK84" t="s">
        <v>399</v>
      </c>
      <c r="AL84" t="s">
        <v>399</v>
      </c>
    </row>
    <row r="85" spans="1:38">
      <c r="A85" t="s">
        <v>482</v>
      </c>
      <c r="B85">
        <v>22.4</v>
      </c>
      <c r="C85" t="s">
        <v>399</v>
      </c>
      <c r="E85">
        <v>0.99910714285714286</v>
      </c>
      <c r="H85">
        <v>22.4</v>
      </c>
      <c r="J85" t="s">
        <v>399</v>
      </c>
      <c r="K85">
        <v>2</v>
      </c>
      <c r="L85" t="s">
        <v>399</v>
      </c>
      <c r="M85" t="s">
        <v>399</v>
      </c>
      <c r="N85" t="s">
        <v>399</v>
      </c>
      <c r="O85" t="s">
        <v>399</v>
      </c>
      <c r="P85" t="s">
        <v>399</v>
      </c>
      <c r="Q85" t="s">
        <v>399</v>
      </c>
      <c r="R85" t="s">
        <v>399</v>
      </c>
      <c r="S85">
        <v>0</v>
      </c>
      <c r="T85">
        <v>1</v>
      </c>
      <c r="V85" t="s">
        <v>399</v>
      </c>
      <c r="W85" t="s">
        <v>399</v>
      </c>
      <c r="X85" t="s">
        <v>399</v>
      </c>
      <c r="Y85" t="s">
        <v>399</v>
      </c>
      <c r="Z85" t="s">
        <v>399</v>
      </c>
      <c r="AA85" t="s">
        <v>399</v>
      </c>
      <c r="AB85" t="s">
        <v>399</v>
      </c>
      <c r="AC85" t="s">
        <v>399</v>
      </c>
      <c r="AD85">
        <v>761</v>
      </c>
      <c r="AE85">
        <v>768</v>
      </c>
      <c r="AF85">
        <v>-9.1145833333333339E-3</v>
      </c>
      <c r="AG85" t="s">
        <v>399</v>
      </c>
      <c r="AH85" t="s">
        <v>399</v>
      </c>
      <c r="AI85" t="s">
        <v>399</v>
      </c>
      <c r="AJ85" t="s">
        <v>399</v>
      </c>
      <c r="AK85" t="s">
        <v>399</v>
      </c>
      <c r="AL85" t="s">
        <v>399</v>
      </c>
    </row>
    <row r="86" spans="1:38">
      <c r="A86" t="s">
        <v>483</v>
      </c>
      <c r="B86">
        <v>22.4</v>
      </c>
      <c r="C86">
        <v>32.78</v>
      </c>
      <c r="D86">
        <v>-0.31665649786455158</v>
      </c>
      <c r="E86">
        <v>0.99910714285714286</v>
      </c>
      <c r="F86">
        <v>0.99938987187309325</v>
      </c>
      <c r="G86">
        <v>-2.8272901595038919E-4</v>
      </c>
      <c r="H86">
        <v>22.4</v>
      </c>
      <c r="I86">
        <v>16.39</v>
      </c>
      <c r="J86">
        <v>0.36668700427089668</v>
      </c>
      <c r="K86">
        <v>2</v>
      </c>
      <c r="L86">
        <v>2</v>
      </c>
      <c r="M86" t="s">
        <v>399</v>
      </c>
      <c r="N86" t="s">
        <v>399</v>
      </c>
      <c r="O86" t="s">
        <v>399</v>
      </c>
      <c r="P86" t="s">
        <v>399</v>
      </c>
      <c r="Q86" t="s">
        <v>399</v>
      </c>
      <c r="R86" t="s">
        <v>399</v>
      </c>
      <c r="S86">
        <v>0</v>
      </c>
      <c r="T86">
        <v>1</v>
      </c>
      <c r="V86" t="s">
        <v>399</v>
      </c>
      <c r="W86" t="s">
        <v>399</v>
      </c>
      <c r="X86" t="s">
        <v>399</v>
      </c>
      <c r="Y86" t="s">
        <v>399</v>
      </c>
      <c r="Z86" t="s">
        <v>399</v>
      </c>
      <c r="AA86" t="s">
        <v>399</v>
      </c>
      <c r="AB86" t="s">
        <v>399</v>
      </c>
      <c r="AC86" t="s">
        <v>399</v>
      </c>
      <c r="AD86">
        <v>1440</v>
      </c>
      <c r="AE86">
        <v>1624</v>
      </c>
      <c r="AF86">
        <v>-0.1133004926108374</v>
      </c>
      <c r="AG86">
        <v>6.9444444444444436E-4</v>
      </c>
      <c r="AH86">
        <v>1.2315270935960589E-3</v>
      </c>
      <c r="AI86">
        <v>-5.3708264915161466E-4</v>
      </c>
      <c r="AJ86" t="s">
        <v>399</v>
      </c>
      <c r="AK86" t="s">
        <v>399</v>
      </c>
      <c r="AL86" t="s">
        <v>399</v>
      </c>
    </row>
    <row r="87" spans="1:38">
      <c r="A87" t="s">
        <v>484</v>
      </c>
      <c r="B87">
        <v>22.4</v>
      </c>
      <c r="C87">
        <v>49.17</v>
      </c>
      <c r="D87">
        <v>-0.54443766524303439</v>
      </c>
      <c r="E87">
        <v>0.99910714285714286</v>
      </c>
      <c r="F87">
        <v>0.99938987187309336</v>
      </c>
      <c r="G87">
        <v>-2.8272901595050032E-4</v>
      </c>
      <c r="H87">
        <v>22.4</v>
      </c>
      <c r="I87">
        <v>24.585000000000001</v>
      </c>
      <c r="J87">
        <v>-8.8875330486068826E-2</v>
      </c>
      <c r="K87">
        <v>2</v>
      </c>
      <c r="L87">
        <v>3</v>
      </c>
      <c r="M87">
        <v>-0.33333333333333331</v>
      </c>
      <c r="N87" t="s">
        <v>399</v>
      </c>
      <c r="O87" t="s">
        <v>399</v>
      </c>
      <c r="P87" t="s">
        <v>399</v>
      </c>
      <c r="Q87" t="s">
        <v>399</v>
      </c>
      <c r="R87" t="s">
        <v>399</v>
      </c>
      <c r="S87">
        <v>0</v>
      </c>
      <c r="T87">
        <v>1</v>
      </c>
      <c r="V87" t="s">
        <v>399</v>
      </c>
      <c r="W87" t="s">
        <v>399</v>
      </c>
      <c r="X87" t="s">
        <v>399</v>
      </c>
      <c r="Y87" t="s">
        <v>399</v>
      </c>
      <c r="Z87" t="s">
        <v>399</v>
      </c>
      <c r="AA87" t="s">
        <v>399</v>
      </c>
      <c r="AB87" t="s">
        <v>399</v>
      </c>
      <c r="AC87" t="s">
        <v>399</v>
      </c>
      <c r="AD87">
        <v>1154</v>
      </c>
      <c r="AE87">
        <v>1371</v>
      </c>
      <c r="AF87">
        <v>-0.1582786287381473</v>
      </c>
      <c r="AG87">
        <v>8.6655112651646442E-4</v>
      </c>
      <c r="AH87">
        <v>7.2939460247994166E-4</v>
      </c>
      <c r="AI87">
        <v>1.3715652403652279E-4</v>
      </c>
      <c r="AJ87" t="s">
        <v>399</v>
      </c>
      <c r="AK87" t="s">
        <v>399</v>
      </c>
      <c r="AL87" t="s">
        <v>399</v>
      </c>
    </row>
    <row r="88" spans="1:38">
      <c r="A88" t="s">
        <v>485</v>
      </c>
      <c r="B88">
        <v>22.4</v>
      </c>
      <c r="C88">
        <v>147.5</v>
      </c>
      <c r="D88">
        <v>-0.84813559322033893</v>
      </c>
      <c r="E88">
        <v>0.99910714285714286</v>
      </c>
      <c r="F88">
        <v>0.99945762711864394</v>
      </c>
      <c r="G88">
        <v>-3.5048426150108281E-4</v>
      </c>
      <c r="H88">
        <v>22.4</v>
      </c>
      <c r="I88">
        <v>36.875</v>
      </c>
      <c r="J88">
        <v>-0.39254237288135602</v>
      </c>
      <c r="K88">
        <v>2</v>
      </c>
      <c r="L88">
        <v>8</v>
      </c>
      <c r="M88">
        <v>-0.75</v>
      </c>
      <c r="N88" t="s">
        <v>399</v>
      </c>
      <c r="O88" t="s">
        <v>399</v>
      </c>
      <c r="P88" t="s">
        <v>399</v>
      </c>
      <c r="Q88" t="s">
        <v>399</v>
      </c>
      <c r="R88" t="s">
        <v>399</v>
      </c>
      <c r="S88">
        <v>0</v>
      </c>
      <c r="T88">
        <v>1</v>
      </c>
      <c r="V88" t="s">
        <v>399</v>
      </c>
      <c r="W88" t="s">
        <v>399</v>
      </c>
      <c r="X88" t="s">
        <v>399</v>
      </c>
      <c r="Y88" t="s">
        <v>399</v>
      </c>
      <c r="Z88" t="s">
        <v>399</v>
      </c>
      <c r="AA88" t="s">
        <v>399</v>
      </c>
      <c r="AB88" t="s">
        <v>399</v>
      </c>
      <c r="AC88" t="s">
        <v>399</v>
      </c>
      <c r="AD88">
        <v>1842</v>
      </c>
      <c r="AE88">
        <v>2183</v>
      </c>
      <c r="AF88">
        <v>-0.15620705451213929</v>
      </c>
      <c r="AG88" t="s">
        <v>399</v>
      </c>
      <c r="AH88">
        <v>1.8323408153916631E-3</v>
      </c>
      <c r="AI88" t="s">
        <v>399</v>
      </c>
      <c r="AJ88" t="s">
        <v>399</v>
      </c>
      <c r="AK88" t="s">
        <v>399</v>
      </c>
      <c r="AL88" t="s">
        <v>399</v>
      </c>
    </row>
    <row r="89" spans="1:38">
      <c r="A89" t="s">
        <v>486</v>
      </c>
      <c r="B89">
        <v>22.4</v>
      </c>
      <c r="C89">
        <v>114.72</v>
      </c>
      <c r="D89">
        <v>-0.80474198047419798</v>
      </c>
      <c r="E89">
        <v>0.99910714285714286</v>
      </c>
      <c r="F89">
        <v>0.99947698744769864</v>
      </c>
      <c r="G89">
        <v>-3.6984459055588998E-4</v>
      </c>
      <c r="H89">
        <v>22.4</v>
      </c>
      <c r="I89">
        <v>38.24</v>
      </c>
      <c r="J89">
        <v>-0.41422594142259422</v>
      </c>
      <c r="K89">
        <v>2</v>
      </c>
      <c r="L89">
        <v>6</v>
      </c>
      <c r="M89">
        <v>-0.66666666666666663</v>
      </c>
      <c r="N89" t="s">
        <v>399</v>
      </c>
      <c r="O89" t="s">
        <v>399</v>
      </c>
      <c r="P89" t="s">
        <v>399</v>
      </c>
      <c r="Q89" t="s">
        <v>399</v>
      </c>
      <c r="R89" t="s">
        <v>399</v>
      </c>
      <c r="S89">
        <v>0</v>
      </c>
      <c r="T89">
        <v>1</v>
      </c>
      <c r="V89" t="s">
        <v>399</v>
      </c>
      <c r="W89" t="s">
        <v>399</v>
      </c>
      <c r="X89" t="s">
        <v>399</v>
      </c>
      <c r="Y89" t="s">
        <v>399</v>
      </c>
      <c r="Z89" t="s">
        <v>399</v>
      </c>
      <c r="AA89" t="s">
        <v>399</v>
      </c>
      <c r="AB89" t="s">
        <v>399</v>
      </c>
      <c r="AC89" t="s">
        <v>399</v>
      </c>
      <c r="AD89">
        <v>1602</v>
      </c>
      <c r="AE89">
        <v>1759</v>
      </c>
      <c r="AF89">
        <v>-8.9255258669698689E-2</v>
      </c>
      <c r="AG89">
        <v>6.2421972534332086E-4</v>
      </c>
      <c r="AH89">
        <v>5.6850483229107444E-4</v>
      </c>
      <c r="AI89">
        <v>5.5714893052246407E-5</v>
      </c>
      <c r="AJ89" t="s">
        <v>399</v>
      </c>
      <c r="AK89" t="s">
        <v>399</v>
      </c>
      <c r="AL89" t="s">
        <v>399</v>
      </c>
    </row>
    <row r="90" spans="1:38">
      <c r="A90" t="s">
        <v>487</v>
      </c>
      <c r="B90">
        <v>22.4</v>
      </c>
      <c r="C90">
        <v>114.72</v>
      </c>
      <c r="D90">
        <v>-0.80474198047419798</v>
      </c>
      <c r="E90">
        <v>0.99910714285714286</v>
      </c>
      <c r="F90">
        <v>0.99947698744769864</v>
      </c>
      <c r="G90">
        <v>-3.6984459055577901E-4</v>
      </c>
      <c r="H90">
        <v>22.4</v>
      </c>
      <c r="I90">
        <v>38.24</v>
      </c>
      <c r="J90">
        <v>-0.41422594142259422</v>
      </c>
      <c r="K90">
        <v>2</v>
      </c>
      <c r="L90">
        <v>6</v>
      </c>
      <c r="M90">
        <v>-0.66666666666666663</v>
      </c>
      <c r="N90" t="s">
        <v>399</v>
      </c>
      <c r="O90" t="s">
        <v>399</v>
      </c>
      <c r="P90" t="s">
        <v>399</v>
      </c>
      <c r="Q90" t="s">
        <v>399</v>
      </c>
      <c r="R90" t="s">
        <v>399</v>
      </c>
      <c r="S90">
        <v>0</v>
      </c>
      <c r="T90">
        <v>1</v>
      </c>
      <c r="V90" t="s">
        <v>399</v>
      </c>
      <c r="W90" t="s">
        <v>399</v>
      </c>
      <c r="X90" t="s">
        <v>399</v>
      </c>
      <c r="Y90" t="s">
        <v>399</v>
      </c>
      <c r="Z90" t="s">
        <v>399</v>
      </c>
      <c r="AA90" t="s">
        <v>399</v>
      </c>
      <c r="AB90" t="s">
        <v>399</v>
      </c>
      <c r="AC90" t="s">
        <v>399</v>
      </c>
      <c r="AD90">
        <v>645</v>
      </c>
      <c r="AE90">
        <v>661</v>
      </c>
      <c r="AF90">
        <v>-2.4205748865355519E-2</v>
      </c>
      <c r="AG90">
        <v>1.550387596899225E-3</v>
      </c>
      <c r="AH90" t="s">
        <v>399</v>
      </c>
      <c r="AI90">
        <v>1.550387596899225E-3</v>
      </c>
      <c r="AJ90" t="s">
        <v>399</v>
      </c>
      <c r="AK90" t="s">
        <v>399</v>
      </c>
      <c r="AL90" t="s">
        <v>399</v>
      </c>
    </row>
    <row r="91" spans="1:38">
      <c r="A91" t="s">
        <v>488</v>
      </c>
      <c r="B91">
        <v>22.4</v>
      </c>
      <c r="C91">
        <v>40.97</v>
      </c>
      <c r="D91">
        <v>-0.4532584818159629</v>
      </c>
      <c r="E91">
        <v>0.99910714285714286</v>
      </c>
      <c r="F91">
        <v>0.99951183793019271</v>
      </c>
      <c r="G91">
        <v>-4.0469507304985441E-4</v>
      </c>
      <c r="H91">
        <v>22.4</v>
      </c>
      <c r="I91">
        <v>40.97</v>
      </c>
      <c r="J91">
        <v>-0.4532584818159629</v>
      </c>
      <c r="K91">
        <v>2</v>
      </c>
      <c r="L91">
        <v>2</v>
      </c>
      <c r="M91" t="s">
        <v>399</v>
      </c>
      <c r="N91" t="s">
        <v>399</v>
      </c>
      <c r="O91" t="s">
        <v>399</v>
      </c>
      <c r="P91" t="s">
        <v>399</v>
      </c>
      <c r="Q91" t="s">
        <v>399</v>
      </c>
      <c r="R91" t="s">
        <v>399</v>
      </c>
      <c r="S91">
        <v>0</v>
      </c>
      <c r="T91">
        <v>1</v>
      </c>
      <c r="V91" t="s">
        <v>399</v>
      </c>
      <c r="W91" t="s">
        <v>399</v>
      </c>
      <c r="X91" t="s">
        <v>399</v>
      </c>
      <c r="Y91" t="s">
        <v>399</v>
      </c>
      <c r="Z91" t="s">
        <v>399</v>
      </c>
      <c r="AA91" t="s">
        <v>399</v>
      </c>
      <c r="AB91" t="s">
        <v>399</v>
      </c>
      <c r="AC91" t="s">
        <v>399</v>
      </c>
      <c r="AD91">
        <v>520</v>
      </c>
      <c r="AE91">
        <v>1194</v>
      </c>
      <c r="AF91">
        <v>-0.56448911222780573</v>
      </c>
      <c r="AG91" t="s">
        <v>399</v>
      </c>
      <c r="AH91">
        <v>8.375209380234506E-4</v>
      </c>
      <c r="AI91" t="s">
        <v>399</v>
      </c>
      <c r="AJ91" t="s">
        <v>399</v>
      </c>
      <c r="AK91" t="s">
        <v>399</v>
      </c>
      <c r="AL91" t="s">
        <v>399</v>
      </c>
    </row>
    <row r="92" spans="1:38">
      <c r="A92" t="s">
        <v>489</v>
      </c>
      <c r="B92">
        <v>17.2</v>
      </c>
      <c r="C92">
        <v>16.39</v>
      </c>
      <c r="D92">
        <v>4.9420378279438612E-2</v>
      </c>
      <c r="E92">
        <v>0.99883720930232556</v>
      </c>
      <c r="F92">
        <v>0.99938987187309325</v>
      </c>
      <c r="G92">
        <v>-5.5266257076769243E-4</v>
      </c>
      <c r="H92">
        <v>17.2</v>
      </c>
      <c r="I92">
        <v>16.39</v>
      </c>
      <c r="J92">
        <v>4.9420378279438612E-2</v>
      </c>
      <c r="K92">
        <v>2</v>
      </c>
      <c r="L92">
        <v>1</v>
      </c>
      <c r="M92">
        <v>1</v>
      </c>
      <c r="N92" t="s">
        <v>399</v>
      </c>
      <c r="O92" t="s">
        <v>399</v>
      </c>
      <c r="P92" t="s">
        <v>399</v>
      </c>
      <c r="Q92" t="s">
        <v>399</v>
      </c>
      <c r="R92" t="s">
        <v>399</v>
      </c>
      <c r="S92">
        <v>0</v>
      </c>
      <c r="T92">
        <v>1</v>
      </c>
      <c r="V92" t="s">
        <v>399</v>
      </c>
      <c r="W92" t="s">
        <v>399</v>
      </c>
      <c r="X92" t="s">
        <v>399</v>
      </c>
      <c r="Y92" t="s">
        <v>399</v>
      </c>
      <c r="Z92" t="s">
        <v>399</v>
      </c>
      <c r="AA92" t="s">
        <v>399</v>
      </c>
      <c r="AB92" t="s">
        <v>399</v>
      </c>
      <c r="AC92" t="s">
        <v>399</v>
      </c>
      <c r="AD92">
        <v>632</v>
      </c>
      <c r="AE92">
        <v>700</v>
      </c>
      <c r="AF92">
        <v>-9.7142857142857142E-2</v>
      </c>
      <c r="AG92">
        <v>1.582278481012658E-3</v>
      </c>
      <c r="AH92">
        <v>1.428571428571429E-3</v>
      </c>
      <c r="AI92">
        <v>1.5370705244122961E-4</v>
      </c>
      <c r="AJ92" t="s">
        <v>399</v>
      </c>
      <c r="AK92" t="s">
        <v>399</v>
      </c>
      <c r="AL92" t="s">
        <v>399</v>
      </c>
    </row>
    <row r="93" spans="1:38">
      <c r="A93" t="s">
        <v>490</v>
      </c>
      <c r="B93">
        <v>16.39</v>
      </c>
      <c r="C93" t="s">
        <v>399</v>
      </c>
      <c r="E93">
        <v>0.99938987187309325</v>
      </c>
      <c r="H93">
        <v>16.39</v>
      </c>
      <c r="J93" t="s">
        <v>399</v>
      </c>
      <c r="K93">
        <v>1</v>
      </c>
      <c r="L93" t="s">
        <v>399</v>
      </c>
      <c r="M93" t="s">
        <v>399</v>
      </c>
      <c r="N93" t="s">
        <v>399</v>
      </c>
      <c r="O93" t="s">
        <v>399</v>
      </c>
      <c r="P93" t="s">
        <v>399</v>
      </c>
      <c r="Q93" t="s">
        <v>399</v>
      </c>
      <c r="R93" t="s">
        <v>399</v>
      </c>
      <c r="S93">
        <v>0</v>
      </c>
      <c r="T93">
        <v>1</v>
      </c>
      <c r="V93" t="s">
        <v>399</v>
      </c>
      <c r="W93" t="s">
        <v>399</v>
      </c>
      <c r="X93" t="s">
        <v>399</v>
      </c>
      <c r="Y93" t="s">
        <v>399</v>
      </c>
      <c r="Z93" t="s">
        <v>399</v>
      </c>
      <c r="AA93" t="s">
        <v>399</v>
      </c>
      <c r="AB93" t="s">
        <v>399</v>
      </c>
      <c r="AC93" t="s">
        <v>399</v>
      </c>
      <c r="AD93">
        <v>1408</v>
      </c>
      <c r="AE93">
        <v>1338</v>
      </c>
      <c r="AF93">
        <v>5.2316890881913297E-2</v>
      </c>
      <c r="AG93">
        <v>7.1022727272727275E-4</v>
      </c>
      <c r="AH93" t="s">
        <v>399</v>
      </c>
      <c r="AI93">
        <v>7.1022727272727275E-4</v>
      </c>
      <c r="AJ93" t="s">
        <v>399</v>
      </c>
      <c r="AK93" t="s">
        <v>399</v>
      </c>
      <c r="AL93" t="s">
        <v>399</v>
      </c>
    </row>
    <row r="94" spans="1:38">
      <c r="A94" t="s">
        <v>491</v>
      </c>
      <c r="B94">
        <v>16.39</v>
      </c>
      <c r="C94" t="s">
        <v>399</v>
      </c>
      <c r="E94">
        <v>0.99938987187309325</v>
      </c>
      <c r="H94">
        <v>16.39</v>
      </c>
      <c r="J94" t="s">
        <v>399</v>
      </c>
      <c r="K94">
        <v>1</v>
      </c>
      <c r="L94" t="s">
        <v>399</v>
      </c>
      <c r="M94" t="s">
        <v>399</v>
      </c>
      <c r="N94" t="s">
        <v>399</v>
      </c>
      <c r="O94" t="s">
        <v>399</v>
      </c>
      <c r="P94" t="s">
        <v>399</v>
      </c>
      <c r="Q94" t="s">
        <v>399</v>
      </c>
      <c r="R94" t="s">
        <v>399</v>
      </c>
      <c r="S94">
        <v>0</v>
      </c>
      <c r="T94">
        <v>1</v>
      </c>
      <c r="V94" t="s">
        <v>399</v>
      </c>
      <c r="W94" t="s">
        <v>399</v>
      </c>
      <c r="X94" t="s">
        <v>399</v>
      </c>
      <c r="Y94" t="s">
        <v>399</v>
      </c>
      <c r="Z94" t="s">
        <v>399</v>
      </c>
      <c r="AA94" t="s">
        <v>399</v>
      </c>
      <c r="AB94" t="s">
        <v>399</v>
      </c>
      <c r="AC94" t="s">
        <v>399</v>
      </c>
      <c r="AD94">
        <v>1349</v>
      </c>
      <c r="AE94">
        <v>1390</v>
      </c>
      <c r="AF94">
        <v>-2.9496402877697839E-2</v>
      </c>
      <c r="AG94">
        <v>7.4128984432913266E-4</v>
      </c>
      <c r="AH94" t="s">
        <v>399</v>
      </c>
      <c r="AI94">
        <v>7.4128984432913266E-4</v>
      </c>
      <c r="AJ94" t="s">
        <v>399</v>
      </c>
      <c r="AK94" t="s">
        <v>399</v>
      </c>
      <c r="AL94" t="s">
        <v>399</v>
      </c>
    </row>
    <row r="95" spans="1:38">
      <c r="A95" t="s">
        <v>492</v>
      </c>
      <c r="B95">
        <v>16.39</v>
      </c>
      <c r="C95" t="s">
        <v>399</v>
      </c>
      <c r="E95">
        <v>0.99938987187309325</v>
      </c>
      <c r="H95">
        <v>16.39</v>
      </c>
      <c r="J95" t="s">
        <v>399</v>
      </c>
      <c r="K95">
        <v>1</v>
      </c>
      <c r="L95" t="s">
        <v>399</v>
      </c>
      <c r="M95" t="s">
        <v>399</v>
      </c>
      <c r="N95" t="s">
        <v>399</v>
      </c>
      <c r="O95" t="s">
        <v>399</v>
      </c>
      <c r="P95" t="s">
        <v>399</v>
      </c>
      <c r="Q95" t="s">
        <v>399</v>
      </c>
      <c r="R95" t="s">
        <v>399</v>
      </c>
      <c r="S95">
        <v>0</v>
      </c>
      <c r="T95">
        <v>1</v>
      </c>
      <c r="V95" t="s">
        <v>399</v>
      </c>
      <c r="W95" t="s">
        <v>399</v>
      </c>
      <c r="X95" t="s">
        <v>399</v>
      </c>
      <c r="Y95" t="s">
        <v>399</v>
      </c>
      <c r="Z95" t="s">
        <v>399</v>
      </c>
      <c r="AA95" t="s">
        <v>399</v>
      </c>
      <c r="AB95" t="s">
        <v>399</v>
      </c>
      <c r="AC95" t="s">
        <v>399</v>
      </c>
      <c r="AD95">
        <v>270</v>
      </c>
      <c r="AE95">
        <v>387</v>
      </c>
      <c r="AF95">
        <v>-0.30232558139534882</v>
      </c>
      <c r="AG95">
        <v>3.7037037037037038E-3</v>
      </c>
      <c r="AH95" t="s">
        <v>399</v>
      </c>
      <c r="AI95">
        <v>3.7037037037037038E-3</v>
      </c>
      <c r="AJ95" t="s">
        <v>399</v>
      </c>
      <c r="AK95" t="s">
        <v>399</v>
      </c>
      <c r="AL95" t="s">
        <v>399</v>
      </c>
    </row>
    <row r="96" spans="1:38">
      <c r="A96" t="s">
        <v>493</v>
      </c>
      <c r="B96">
        <v>16.39</v>
      </c>
      <c r="C96">
        <v>10.38</v>
      </c>
      <c r="D96">
        <v>0.57899807321772612</v>
      </c>
      <c r="E96">
        <v>0.99938987187309325</v>
      </c>
      <c r="F96">
        <v>0.99999999999999978</v>
      </c>
      <c r="G96">
        <v>-6.101281269065284E-4</v>
      </c>
      <c r="H96">
        <v>16.39</v>
      </c>
      <c r="I96">
        <v>5.1900000000000013</v>
      </c>
      <c r="J96">
        <v>2.157996146435452</v>
      </c>
      <c r="K96">
        <v>1</v>
      </c>
      <c r="L96" t="s">
        <v>399</v>
      </c>
      <c r="M96" t="s">
        <v>399</v>
      </c>
      <c r="N96" t="s">
        <v>399</v>
      </c>
      <c r="O96" t="s">
        <v>399</v>
      </c>
      <c r="P96" t="s">
        <v>399</v>
      </c>
      <c r="Q96" t="s">
        <v>399</v>
      </c>
      <c r="R96" t="s">
        <v>399</v>
      </c>
      <c r="S96">
        <v>0</v>
      </c>
      <c r="T96">
        <v>1</v>
      </c>
      <c r="V96" t="s">
        <v>399</v>
      </c>
      <c r="W96" t="s">
        <v>399</v>
      </c>
      <c r="X96" t="s">
        <v>399</v>
      </c>
      <c r="Y96" t="s">
        <v>399</v>
      </c>
      <c r="Z96" t="s">
        <v>399</v>
      </c>
      <c r="AA96" t="s">
        <v>399</v>
      </c>
      <c r="AB96" t="s">
        <v>399</v>
      </c>
      <c r="AC96" t="s">
        <v>399</v>
      </c>
      <c r="AD96">
        <v>1241</v>
      </c>
      <c r="AE96">
        <v>1362</v>
      </c>
      <c r="AF96">
        <v>-8.8839941262848748E-2</v>
      </c>
      <c r="AG96">
        <v>8.0580177276390005E-4</v>
      </c>
      <c r="AH96">
        <v>7.3421439060205576E-4</v>
      </c>
      <c r="AI96">
        <v>7.1587382161844289E-5</v>
      </c>
      <c r="AJ96" t="s">
        <v>399</v>
      </c>
      <c r="AK96" t="s">
        <v>399</v>
      </c>
      <c r="AL96" t="s">
        <v>399</v>
      </c>
    </row>
    <row r="97" spans="1:38">
      <c r="A97" t="s">
        <v>494</v>
      </c>
      <c r="B97">
        <v>16.39</v>
      </c>
      <c r="C97">
        <v>32.78</v>
      </c>
      <c r="D97">
        <v>-0.5</v>
      </c>
      <c r="E97">
        <v>0.99938987187309325</v>
      </c>
      <c r="F97">
        <v>0.99938987187309325</v>
      </c>
      <c r="H97">
        <v>16.39</v>
      </c>
      <c r="I97">
        <v>16.39</v>
      </c>
      <c r="J97" t="s">
        <v>399</v>
      </c>
      <c r="K97">
        <v>1</v>
      </c>
      <c r="L97">
        <v>2</v>
      </c>
      <c r="M97">
        <v>-0.5</v>
      </c>
      <c r="N97" t="s">
        <v>399</v>
      </c>
      <c r="O97" t="s">
        <v>399</v>
      </c>
      <c r="P97" t="s">
        <v>399</v>
      </c>
      <c r="Q97" t="s">
        <v>399</v>
      </c>
      <c r="R97" t="s">
        <v>399</v>
      </c>
      <c r="S97">
        <v>0</v>
      </c>
      <c r="T97">
        <v>1</v>
      </c>
      <c r="V97" t="s">
        <v>399</v>
      </c>
      <c r="W97" t="s">
        <v>399</v>
      </c>
      <c r="X97" t="s">
        <v>399</v>
      </c>
      <c r="Y97" t="s">
        <v>399</v>
      </c>
      <c r="Z97" t="s">
        <v>399</v>
      </c>
      <c r="AA97" t="s">
        <v>399</v>
      </c>
      <c r="AB97" t="s">
        <v>399</v>
      </c>
      <c r="AC97" t="s">
        <v>399</v>
      </c>
      <c r="AD97">
        <v>612</v>
      </c>
      <c r="AE97">
        <v>759</v>
      </c>
      <c r="AF97">
        <v>-0.19367588932806321</v>
      </c>
      <c r="AG97">
        <v>1.633986928104575E-3</v>
      </c>
      <c r="AH97">
        <v>1.3175230566534911E-3</v>
      </c>
      <c r="AI97">
        <v>3.1646387145108372E-4</v>
      </c>
      <c r="AJ97" t="s">
        <v>399</v>
      </c>
      <c r="AK97" t="s">
        <v>399</v>
      </c>
      <c r="AL97" t="s">
        <v>399</v>
      </c>
    </row>
    <row r="98" spans="1:38">
      <c r="A98" t="s">
        <v>495</v>
      </c>
      <c r="B98">
        <v>16.39</v>
      </c>
      <c r="C98">
        <v>16.39</v>
      </c>
      <c r="E98">
        <v>0.99938987187309325</v>
      </c>
      <c r="F98">
        <v>0.99938987187309325</v>
      </c>
      <c r="H98">
        <v>16.39</v>
      </c>
      <c r="I98">
        <v>16.39</v>
      </c>
      <c r="J98" t="s">
        <v>399</v>
      </c>
      <c r="K98">
        <v>1</v>
      </c>
      <c r="L98">
        <v>1</v>
      </c>
      <c r="M98" t="s">
        <v>399</v>
      </c>
      <c r="N98" t="s">
        <v>399</v>
      </c>
      <c r="O98" t="s">
        <v>399</v>
      </c>
      <c r="P98" t="s">
        <v>399</v>
      </c>
      <c r="Q98" t="s">
        <v>399</v>
      </c>
      <c r="R98" t="s">
        <v>399</v>
      </c>
      <c r="S98">
        <v>0</v>
      </c>
      <c r="T98">
        <v>1</v>
      </c>
      <c r="V98" t="s">
        <v>399</v>
      </c>
      <c r="W98" t="s">
        <v>399</v>
      </c>
      <c r="X98" t="s">
        <v>399</v>
      </c>
      <c r="Y98" t="s">
        <v>399</v>
      </c>
      <c r="Z98" t="s">
        <v>399</v>
      </c>
      <c r="AA98" t="s">
        <v>399</v>
      </c>
      <c r="AB98" t="s">
        <v>399</v>
      </c>
      <c r="AC98" t="s">
        <v>399</v>
      </c>
      <c r="AD98">
        <v>832</v>
      </c>
      <c r="AE98">
        <v>1035</v>
      </c>
      <c r="AF98">
        <v>-0.19613526570048309</v>
      </c>
      <c r="AG98">
        <v>1.201923076923077E-3</v>
      </c>
      <c r="AH98" t="s">
        <v>399</v>
      </c>
      <c r="AI98">
        <v>1.201923076923077E-3</v>
      </c>
      <c r="AJ98" t="s">
        <v>399</v>
      </c>
      <c r="AK98" t="s">
        <v>399</v>
      </c>
      <c r="AL98" t="s">
        <v>399</v>
      </c>
    </row>
    <row r="99" spans="1:38">
      <c r="A99" t="s">
        <v>496</v>
      </c>
      <c r="B99">
        <v>16.39</v>
      </c>
      <c r="C99">
        <v>70.47</v>
      </c>
      <c r="D99">
        <v>-0.76741875975592444</v>
      </c>
      <c r="E99">
        <v>0.99938987187309325</v>
      </c>
      <c r="F99">
        <v>0.99943238257414491</v>
      </c>
      <c r="G99">
        <v>-4.2510701051656767E-5</v>
      </c>
      <c r="H99">
        <v>16.39</v>
      </c>
      <c r="I99">
        <v>23.49</v>
      </c>
      <c r="J99">
        <v>-0.30225627926777338</v>
      </c>
      <c r="K99">
        <v>1</v>
      </c>
      <c r="L99">
        <v>4</v>
      </c>
      <c r="M99">
        <v>-0.75</v>
      </c>
      <c r="N99" t="s">
        <v>399</v>
      </c>
      <c r="O99" t="s">
        <v>399</v>
      </c>
      <c r="P99" t="s">
        <v>399</v>
      </c>
      <c r="Q99" t="s">
        <v>399</v>
      </c>
      <c r="R99" t="s">
        <v>399</v>
      </c>
      <c r="S99">
        <v>0</v>
      </c>
      <c r="T99">
        <v>1</v>
      </c>
      <c r="V99" t="s">
        <v>399</v>
      </c>
      <c r="W99" t="s">
        <v>399</v>
      </c>
      <c r="X99" t="s">
        <v>399</v>
      </c>
      <c r="Y99" t="s">
        <v>399</v>
      </c>
      <c r="Z99" t="s">
        <v>399</v>
      </c>
      <c r="AA99" t="s">
        <v>399</v>
      </c>
      <c r="AB99" t="s">
        <v>399</v>
      </c>
      <c r="AC99" t="s">
        <v>399</v>
      </c>
      <c r="AD99">
        <v>1034</v>
      </c>
      <c r="AE99">
        <v>1006</v>
      </c>
      <c r="AF99">
        <v>2.7833001988071569E-2</v>
      </c>
      <c r="AG99">
        <v>9.6711798839458404E-4</v>
      </c>
      <c r="AH99">
        <v>1.988071570576541E-3</v>
      </c>
      <c r="AI99">
        <v>-1.0209535821819569E-3</v>
      </c>
      <c r="AJ99" t="s">
        <v>399</v>
      </c>
      <c r="AK99" t="s">
        <v>399</v>
      </c>
      <c r="AL99" t="s">
        <v>399</v>
      </c>
    </row>
    <row r="100" spans="1:38">
      <c r="A100" t="s">
        <v>497</v>
      </c>
      <c r="B100">
        <v>8.6</v>
      </c>
      <c r="C100" t="s">
        <v>399</v>
      </c>
      <c r="E100">
        <v>0.99883720930232556</v>
      </c>
      <c r="H100">
        <v>8.6</v>
      </c>
      <c r="J100" t="s">
        <v>399</v>
      </c>
      <c r="K100">
        <v>1</v>
      </c>
      <c r="L100" t="s">
        <v>399</v>
      </c>
      <c r="M100" t="s">
        <v>399</v>
      </c>
      <c r="N100" t="s">
        <v>399</v>
      </c>
      <c r="O100" t="s">
        <v>399</v>
      </c>
      <c r="P100" t="s">
        <v>399</v>
      </c>
      <c r="Q100" t="s">
        <v>399</v>
      </c>
      <c r="R100" t="s">
        <v>399</v>
      </c>
      <c r="S100">
        <v>0</v>
      </c>
      <c r="T100">
        <v>1</v>
      </c>
      <c r="V100" t="s">
        <v>399</v>
      </c>
      <c r="W100" t="s">
        <v>399</v>
      </c>
      <c r="X100" t="s">
        <v>399</v>
      </c>
      <c r="Y100" t="s">
        <v>399</v>
      </c>
      <c r="Z100" t="s">
        <v>399</v>
      </c>
      <c r="AA100" t="s">
        <v>399</v>
      </c>
      <c r="AB100" t="s">
        <v>399</v>
      </c>
      <c r="AC100" t="s">
        <v>399</v>
      </c>
      <c r="AD100">
        <v>1687</v>
      </c>
      <c r="AE100">
        <v>2038</v>
      </c>
      <c r="AF100">
        <v>-0.17222767419038271</v>
      </c>
      <c r="AG100" t="s">
        <v>399</v>
      </c>
      <c r="AH100" t="s">
        <v>399</v>
      </c>
      <c r="AI100" t="s">
        <v>399</v>
      </c>
      <c r="AJ100" t="s">
        <v>399</v>
      </c>
      <c r="AK100" t="s">
        <v>399</v>
      </c>
      <c r="AL100" t="s">
        <v>399</v>
      </c>
    </row>
    <row r="101" spans="1:38">
      <c r="A101" t="s">
        <v>498</v>
      </c>
      <c r="B101">
        <v>8.6</v>
      </c>
      <c r="C101" t="s">
        <v>399</v>
      </c>
      <c r="E101">
        <v>0.99883720930232556</v>
      </c>
      <c r="H101">
        <v>8.6</v>
      </c>
      <c r="J101" t="s">
        <v>399</v>
      </c>
      <c r="K101">
        <v>1</v>
      </c>
      <c r="L101" t="s">
        <v>399</v>
      </c>
      <c r="M101" t="s">
        <v>399</v>
      </c>
      <c r="N101" t="s">
        <v>399</v>
      </c>
      <c r="O101" t="s">
        <v>399</v>
      </c>
      <c r="P101" t="s">
        <v>399</v>
      </c>
      <c r="Q101" t="s">
        <v>399</v>
      </c>
      <c r="R101" t="s">
        <v>399</v>
      </c>
      <c r="S101">
        <v>0</v>
      </c>
      <c r="T101">
        <v>1</v>
      </c>
      <c r="V101" t="s">
        <v>399</v>
      </c>
      <c r="W101" t="s">
        <v>399</v>
      </c>
      <c r="X101" t="s">
        <v>399</v>
      </c>
      <c r="Y101" t="s">
        <v>399</v>
      </c>
      <c r="Z101" t="s">
        <v>399</v>
      </c>
      <c r="AA101" t="s">
        <v>399</v>
      </c>
      <c r="AB101" t="s">
        <v>399</v>
      </c>
      <c r="AC101" t="s">
        <v>399</v>
      </c>
      <c r="AD101">
        <v>1263</v>
      </c>
      <c r="AE101">
        <v>1341</v>
      </c>
      <c r="AF101">
        <v>-5.8165548098433988E-2</v>
      </c>
      <c r="AG101">
        <v>7.9176563737133794E-4</v>
      </c>
      <c r="AH101" t="s">
        <v>399</v>
      </c>
      <c r="AI101">
        <v>7.9176563737133794E-4</v>
      </c>
      <c r="AJ101" t="s">
        <v>399</v>
      </c>
      <c r="AK101" t="s">
        <v>399</v>
      </c>
      <c r="AL101" t="s">
        <v>399</v>
      </c>
    </row>
    <row r="102" spans="1:38">
      <c r="A102" t="s">
        <v>499</v>
      </c>
      <c r="B102">
        <v>8.6</v>
      </c>
      <c r="C102" t="s">
        <v>399</v>
      </c>
      <c r="E102">
        <v>0.99883720930232556</v>
      </c>
      <c r="H102">
        <v>8.6</v>
      </c>
      <c r="J102" t="s">
        <v>399</v>
      </c>
      <c r="K102">
        <v>1</v>
      </c>
      <c r="L102" t="s">
        <v>399</v>
      </c>
      <c r="M102" t="s">
        <v>399</v>
      </c>
      <c r="N102" t="s">
        <v>399</v>
      </c>
      <c r="O102" t="s">
        <v>399</v>
      </c>
      <c r="P102" t="s">
        <v>399</v>
      </c>
      <c r="Q102" t="s">
        <v>399</v>
      </c>
      <c r="R102" t="s">
        <v>399</v>
      </c>
      <c r="S102">
        <v>0</v>
      </c>
      <c r="T102">
        <v>1</v>
      </c>
      <c r="V102" t="s">
        <v>399</v>
      </c>
      <c r="W102" t="s">
        <v>399</v>
      </c>
      <c r="X102" t="s">
        <v>399</v>
      </c>
      <c r="Y102" t="s">
        <v>399</v>
      </c>
      <c r="Z102" t="s">
        <v>399</v>
      </c>
      <c r="AA102" t="s">
        <v>399</v>
      </c>
      <c r="AB102" t="s">
        <v>399</v>
      </c>
      <c r="AC102" t="s">
        <v>399</v>
      </c>
      <c r="AD102">
        <v>911</v>
      </c>
      <c r="AE102">
        <v>1166</v>
      </c>
      <c r="AF102">
        <v>-0.218696397941681</v>
      </c>
      <c r="AG102" t="s">
        <v>399</v>
      </c>
      <c r="AH102" t="s">
        <v>399</v>
      </c>
      <c r="AI102" t="s">
        <v>399</v>
      </c>
      <c r="AJ102" t="s">
        <v>399</v>
      </c>
      <c r="AK102" t="s">
        <v>399</v>
      </c>
      <c r="AL102" t="s">
        <v>399</v>
      </c>
    </row>
    <row r="103" spans="1:38">
      <c r="A103" t="s">
        <v>500</v>
      </c>
      <c r="B103">
        <v>8.6</v>
      </c>
      <c r="C103" t="s">
        <v>399</v>
      </c>
      <c r="E103">
        <v>0.99883720930232556</v>
      </c>
      <c r="H103">
        <v>8.6</v>
      </c>
      <c r="J103" t="s">
        <v>399</v>
      </c>
      <c r="K103">
        <v>1</v>
      </c>
      <c r="L103" t="s">
        <v>399</v>
      </c>
      <c r="M103" t="s">
        <v>399</v>
      </c>
      <c r="N103" t="s">
        <v>399</v>
      </c>
      <c r="O103" t="s">
        <v>399</v>
      </c>
      <c r="P103" t="s">
        <v>399</v>
      </c>
      <c r="Q103" t="s">
        <v>399</v>
      </c>
      <c r="R103" t="s">
        <v>399</v>
      </c>
      <c r="S103">
        <v>0</v>
      </c>
      <c r="T103">
        <v>1</v>
      </c>
      <c r="V103" t="s">
        <v>399</v>
      </c>
      <c r="W103" t="s">
        <v>399</v>
      </c>
      <c r="X103" t="s">
        <v>399</v>
      </c>
      <c r="Y103" t="s">
        <v>399</v>
      </c>
      <c r="Z103" t="s">
        <v>399</v>
      </c>
      <c r="AA103" t="s">
        <v>399</v>
      </c>
      <c r="AB103" t="s">
        <v>399</v>
      </c>
      <c r="AC103" t="s">
        <v>399</v>
      </c>
      <c r="AD103">
        <v>795</v>
      </c>
      <c r="AE103">
        <v>737</v>
      </c>
      <c r="AF103">
        <v>7.8697421981004073E-2</v>
      </c>
      <c r="AG103">
        <v>1.2578616352201259E-3</v>
      </c>
      <c r="AH103" t="s">
        <v>399</v>
      </c>
      <c r="AI103">
        <v>1.2578616352201259E-3</v>
      </c>
      <c r="AJ103" t="s">
        <v>399</v>
      </c>
      <c r="AK103" t="s">
        <v>399</v>
      </c>
      <c r="AL103" t="s">
        <v>399</v>
      </c>
    </row>
    <row r="104" spans="1:38">
      <c r="A104" t="s">
        <v>501</v>
      </c>
      <c r="B104">
        <v>8.6</v>
      </c>
      <c r="C104" t="s">
        <v>399</v>
      </c>
      <c r="E104">
        <v>0.99883720930232556</v>
      </c>
      <c r="H104">
        <v>8.6</v>
      </c>
      <c r="J104" t="s">
        <v>399</v>
      </c>
      <c r="K104">
        <v>1</v>
      </c>
      <c r="L104" t="s">
        <v>399</v>
      </c>
      <c r="M104" t="s">
        <v>399</v>
      </c>
      <c r="N104" t="s">
        <v>399</v>
      </c>
      <c r="O104" t="s">
        <v>399</v>
      </c>
      <c r="P104" t="s">
        <v>399</v>
      </c>
      <c r="Q104" t="s">
        <v>399</v>
      </c>
      <c r="R104" t="s">
        <v>399</v>
      </c>
      <c r="S104">
        <v>0</v>
      </c>
      <c r="T104">
        <v>1</v>
      </c>
      <c r="V104" t="s">
        <v>399</v>
      </c>
      <c r="W104" t="s">
        <v>399</v>
      </c>
      <c r="X104" t="s">
        <v>399</v>
      </c>
      <c r="Y104" t="s">
        <v>399</v>
      </c>
      <c r="Z104" t="s">
        <v>399</v>
      </c>
      <c r="AA104" t="s">
        <v>399</v>
      </c>
      <c r="AB104" t="s">
        <v>399</v>
      </c>
      <c r="AC104" t="s">
        <v>399</v>
      </c>
      <c r="AD104">
        <v>477</v>
      </c>
      <c r="AE104" t="s">
        <v>399</v>
      </c>
      <c r="AF104" t="s">
        <v>399</v>
      </c>
      <c r="AG104" t="s">
        <v>399</v>
      </c>
      <c r="AH104" t="s">
        <v>399</v>
      </c>
      <c r="AI104" t="s">
        <v>399</v>
      </c>
      <c r="AJ104" t="s">
        <v>399</v>
      </c>
      <c r="AK104" t="s">
        <v>399</v>
      </c>
      <c r="AL104" t="s">
        <v>399</v>
      </c>
    </row>
    <row r="105" spans="1:38">
      <c r="A105" t="s">
        <v>502</v>
      </c>
      <c r="B105">
        <v>8.6</v>
      </c>
      <c r="C105">
        <v>24.58</v>
      </c>
      <c r="D105">
        <v>-0.65012205044751825</v>
      </c>
      <c r="E105">
        <v>0.99883720930232556</v>
      </c>
      <c r="F105">
        <v>0.9995931651749389</v>
      </c>
      <c r="G105">
        <v>-7.5595587261334529E-4</v>
      </c>
      <c r="H105">
        <v>2.8666666666666671</v>
      </c>
      <c r="I105">
        <v>8.1933333333333334</v>
      </c>
      <c r="J105">
        <v>-0.65012205044751825</v>
      </c>
      <c r="K105">
        <v>1</v>
      </c>
      <c r="L105">
        <v>1</v>
      </c>
      <c r="M105" t="s">
        <v>399</v>
      </c>
      <c r="N105" t="s">
        <v>399</v>
      </c>
      <c r="O105" t="s">
        <v>399</v>
      </c>
      <c r="P105" t="s">
        <v>399</v>
      </c>
      <c r="Q105" t="s">
        <v>399</v>
      </c>
      <c r="R105" t="s">
        <v>399</v>
      </c>
      <c r="S105">
        <v>0</v>
      </c>
      <c r="T105">
        <v>1</v>
      </c>
      <c r="V105" t="s">
        <v>399</v>
      </c>
      <c r="W105" t="s">
        <v>399</v>
      </c>
      <c r="X105" t="s">
        <v>399</v>
      </c>
      <c r="Y105" t="s">
        <v>399</v>
      </c>
      <c r="Z105" t="s">
        <v>399</v>
      </c>
      <c r="AA105" t="s">
        <v>399</v>
      </c>
      <c r="AB105" t="s">
        <v>399</v>
      </c>
      <c r="AC105" t="s">
        <v>399</v>
      </c>
      <c r="AD105">
        <v>1563</v>
      </c>
      <c r="AE105">
        <v>1915</v>
      </c>
      <c r="AF105">
        <v>-0.18381201044386419</v>
      </c>
      <c r="AG105">
        <v>1.9193857965451051E-3</v>
      </c>
      <c r="AH105">
        <v>5.2219321148825064E-4</v>
      </c>
      <c r="AI105">
        <v>1.397192585056855E-3</v>
      </c>
      <c r="AJ105" t="s">
        <v>399</v>
      </c>
      <c r="AK105" t="s">
        <v>399</v>
      </c>
      <c r="AL105" t="s">
        <v>399</v>
      </c>
    </row>
    <row r="106" spans="1:38">
      <c r="A106" t="s">
        <v>503</v>
      </c>
      <c r="B106">
        <v>8.6</v>
      </c>
      <c r="C106">
        <v>16.39</v>
      </c>
      <c r="D106">
        <v>-0.47528981086028071</v>
      </c>
      <c r="E106">
        <v>0.99883720930232556</v>
      </c>
      <c r="F106">
        <v>0.99938987187309325</v>
      </c>
      <c r="G106">
        <v>-5.5266257076769243E-4</v>
      </c>
      <c r="H106">
        <v>8.6</v>
      </c>
      <c r="I106">
        <v>16.39</v>
      </c>
      <c r="J106">
        <v>-0.47528981086028071</v>
      </c>
      <c r="K106">
        <v>1</v>
      </c>
      <c r="L106">
        <v>1</v>
      </c>
      <c r="M106" t="s">
        <v>399</v>
      </c>
      <c r="N106" t="s">
        <v>399</v>
      </c>
      <c r="O106" t="s">
        <v>399</v>
      </c>
      <c r="P106" t="s">
        <v>399</v>
      </c>
      <c r="Q106" t="s">
        <v>399</v>
      </c>
      <c r="R106" t="s">
        <v>399</v>
      </c>
      <c r="S106">
        <v>0</v>
      </c>
      <c r="T106">
        <v>1</v>
      </c>
      <c r="V106" t="s">
        <v>399</v>
      </c>
      <c r="W106" t="s">
        <v>399</v>
      </c>
      <c r="X106" t="s">
        <v>399</v>
      </c>
      <c r="Y106" t="s">
        <v>399</v>
      </c>
      <c r="Z106" t="s">
        <v>399</v>
      </c>
      <c r="AA106" t="s">
        <v>399</v>
      </c>
      <c r="AB106" t="s">
        <v>399</v>
      </c>
      <c r="AC106" t="s">
        <v>399</v>
      </c>
      <c r="AD106">
        <v>737</v>
      </c>
      <c r="AE106">
        <v>737</v>
      </c>
      <c r="AF106">
        <v>0</v>
      </c>
      <c r="AG106">
        <v>1.3568521031207599E-3</v>
      </c>
      <c r="AH106" t="s">
        <v>399</v>
      </c>
      <c r="AI106">
        <v>1.3568521031207599E-3</v>
      </c>
      <c r="AJ106" t="s">
        <v>399</v>
      </c>
      <c r="AK106" t="s">
        <v>399</v>
      </c>
      <c r="AL106" t="s">
        <v>399</v>
      </c>
    </row>
    <row r="107" spans="1:38">
      <c r="A107" t="s">
        <v>504</v>
      </c>
      <c r="B107">
        <v>8.6</v>
      </c>
      <c r="C107">
        <v>73.75</v>
      </c>
      <c r="D107">
        <v>-0.88338983050847464</v>
      </c>
      <c r="E107">
        <v>0.99883720930232556</v>
      </c>
      <c r="F107">
        <v>0.99945762711864394</v>
      </c>
      <c r="G107">
        <v>-6.20417816318386E-4</v>
      </c>
      <c r="H107">
        <v>8.6</v>
      </c>
      <c r="I107">
        <v>18.4375</v>
      </c>
      <c r="J107">
        <v>-0.53355932203389833</v>
      </c>
      <c r="K107">
        <v>1</v>
      </c>
      <c r="L107">
        <v>4</v>
      </c>
      <c r="M107">
        <v>-0.75</v>
      </c>
      <c r="N107" t="s">
        <v>399</v>
      </c>
      <c r="O107" t="s">
        <v>399</v>
      </c>
      <c r="P107" t="s">
        <v>399</v>
      </c>
      <c r="Q107" t="s">
        <v>399</v>
      </c>
      <c r="R107" t="s">
        <v>399</v>
      </c>
      <c r="S107">
        <v>0</v>
      </c>
      <c r="T107">
        <v>1</v>
      </c>
      <c r="V107" t="s">
        <v>399</v>
      </c>
      <c r="W107" t="s">
        <v>399</v>
      </c>
      <c r="X107" t="s">
        <v>399</v>
      </c>
      <c r="Y107" t="s">
        <v>399</v>
      </c>
      <c r="Z107" t="s">
        <v>399</v>
      </c>
      <c r="AA107" t="s">
        <v>399</v>
      </c>
      <c r="AB107" t="s">
        <v>399</v>
      </c>
      <c r="AC107" t="s">
        <v>399</v>
      </c>
      <c r="AD107">
        <v>3046</v>
      </c>
      <c r="AE107">
        <v>3426</v>
      </c>
      <c r="AF107">
        <v>-0.1109165207238762</v>
      </c>
      <c r="AG107">
        <v>3.2829940906106372E-4</v>
      </c>
      <c r="AH107">
        <v>5.837711617046118E-4</v>
      </c>
      <c r="AI107">
        <v>-2.5547175264354808E-4</v>
      </c>
      <c r="AJ107" t="s">
        <v>399</v>
      </c>
      <c r="AK107" t="s">
        <v>399</v>
      </c>
      <c r="AL107" t="s">
        <v>399</v>
      </c>
    </row>
    <row r="108" spans="1:38">
      <c r="A108" t="s">
        <v>505</v>
      </c>
      <c r="B108">
        <v>8.6</v>
      </c>
      <c r="C108">
        <v>90.14</v>
      </c>
      <c r="D108">
        <v>-0.90459285555802105</v>
      </c>
      <c r="E108">
        <v>0.99883720930232556</v>
      </c>
      <c r="F108">
        <v>0.99944530729975578</v>
      </c>
      <c r="G108">
        <v>-6.0809799743022364E-4</v>
      </c>
      <c r="H108">
        <v>8.6</v>
      </c>
      <c r="I108">
        <v>22.535</v>
      </c>
      <c r="J108">
        <v>-0.61837142223208341</v>
      </c>
      <c r="K108">
        <v>1</v>
      </c>
      <c r="L108">
        <v>5</v>
      </c>
      <c r="M108">
        <v>-0.8</v>
      </c>
      <c r="N108" t="s">
        <v>399</v>
      </c>
      <c r="O108" t="s">
        <v>399</v>
      </c>
      <c r="P108" t="s">
        <v>399</v>
      </c>
      <c r="Q108" t="s">
        <v>399</v>
      </c>
      <c r="R108" t="s">
        <v>399</v>
      </c>
      <c r="S108">
        <v>0</v>
      </c>
      <c r="T108">
        <v>1</v>
      </c>
      <c r="V108" t="s">
        <v>399</v>
      </c>
      <c r="W108" t="s">
        <v>399</v>
      </c>
      <c r="X108" t="s">
        <v>399</v>
      </c>
      <c r="Y108" t="s">
        <v>399</v>
      </c>
      <c r="Z108" t="s">
        <v>399</v>
      </c>
      <c r="AA108" t="s">
        <v>399</v>
      </c>
      <c r="AB108" t="s">
        <v>399</v>
      </c>
      <c r="AC108" t="s">
        <v>399</v>
      </c>
      <c r="AD108">
        <v>956</v>
      </c>
      <c r="AE108">
        <v>1032</v>
      </c>
      <c r="AF108">
        <v>-7.3643410852713184E-2</v>
      </c>
      <c r="AG108">
        <v>1.0460251046025099E-3</v>
      </c>
      <c r="AH108">
        <v>3.875968992248062E-3</v>
      </c>
      <c r="AI108">
        <v>-2.8299438876455509E-3</v>
      </c>
      <c r="AJ108" t="s">
        <v>399</v>
      </c>
      <c r="AK108" t="s">
        <v>399</v>
      </c>
      <c r="AL108" t="s">
        <v>399</v>
      </c>
    </row>
    <row r="109" spans="1:38">
      <c r="A109" t="s">
        <v>506</v>
      </c>
      <c r="B109">
        <v>8.6</v>
      </c>
      <c r="C109">
        <v>57.36</v>
      </c>
      <c r="D109">
        <v>-0.85006973500697347</v>
      </c>
      <c r="E109">
        <v>0.99883720930232556</v>
      </c>
      <c r="F109">
        <v>0.99947698744769864</v>
      </c>
      <c r="G109">
        <v>-6.3977814537319322E-4</v>
      </c>
      <c r="H109">
        <v>8.6</v>
      </c>
      <c r="I109">
        <v>28.68</v>
      </c>
      <c r="J109">
        <v>-0.70013947001394683</v>
      </c>
      <c r="K109">
        <v>1</v>
      </c>
      <c r="L109">
        <v>3</v>
      </c>
      <c r="M109">
        <v>-0.66666666666666663</v>
      </c>
      <c r="N109" t="s">
        <v>399</v>
      </c>
      <c r="O109" t="s">
        <v>399</v>
      </c>
      <c r="P109" t="s">
        <v>399</v>
      </c>
      <c r="Q109" t="s">
        <v>399</v>
      </c>
      <c r="R109" t="s">
        <v>399</v>
      </c>
      <c r="S109">
        <v>0</v>
      </c>
      <c r="T109">
        <v>1</v>
      </c>
      <c r="V109" t="s">
        <v>399</v>
      </c>
      <c r="W109" t="s">
        <v>399</v>
      </c>
      <c r="X109" t="s">
        <v>399</v>
      </c>
      <c r="Y109" t="s">
        <v>399</v>
      </c>
      <c r="Z109" t="s">
        <v>399</v>
      </c>
      <c r="AA109" t="s">
        <v>399</v>
      </c>
      <c r="AB109" t="s">
        <v>399</v>
      </c>
      <c r="AC109" t="s">
        <v>399</v>
      </c>
      <c r="AD109">
        <v>1529</v>
      </c>
      <c r="AE109">
        <v>1980</v>
      </c>
      <c r="AF109">
        <v>-0.2277777777777778</v>
      </c>
      <c r="AG109">
        <v>6.5402223675604975E-4</v>
      </c>
      <c r="AH109" t="s">
        <v>399</v>
      </c>
      <c r="AI109">
        <v>6.5402223675604975E-4</v>
      </c>
      <c r="AJ109" t="s">
        <v>399</v>
      </c>
      <c r="AK109" t="s">
        <v>399</v>
      </c>
      <c r="AL109" t="s">
        <v>399</v>
      </c>
    </row>
    <row r="110" spans="1:38">
      <c r="A110" t="s">
        <v>507</v>
      </c>
      <c r="B110">
        <v>8.6</v>
      </c>
      <c r="C110">
        <v>40.97</v>
      </c>
      <c r="D110">
        <v>-0.7900903099829143</v>
      </c>
      <c r="E110">
        <v>0.99883720930232556</v>
      </c>
      <c r="F110">
        <v>0.99951183793019271</v>
      </c>
      <c r="G110">
        <v>-6.746286278671576E-4</v>
      </c>
      <c r="H110">
        <v>8.6</v>
      </c>
      <c r="I110">
        <v>40.97</v>
      </c>
      <c r="J110">
        <v>-0.7900903099829143</v>
      </c>
      <c r="K110">
        <v>1</v>
      </c>
      <c r="L110">
        <v>2</v>
      </c>
      <c r="M110">
        <v>-0.5</v>
      </c>
      <c r="N110" t="s">
        <v>399</v>
      </c>
      <c r="O110" t="s">
        <v>399</v>
      </c>
      <c r="P110" t="s">
        <v>399</v>
      </c>
      <c r="Q110" t="s">
        <v>399</v>
      </c>
      <c r="R110" t="s">
        <v>399</v>
      </c>
      <c r="S110">
        <v>0</v>
      </c>
      <c r="T110">
        <v>1</v>
      </c>
      <c r="V110" t="s">
        <v>399</v>
      </c>
      <c r="W110" t="s">
        <v>399</v>
      </c>
      <c r="X110" t="s">
        <v>399</v>
      </c>
      <c r="Y110" t="s">
        <v>399</v>
      </c>
      <c r="Z110" t="s">
        <v>399</v>
      </c>
      <c r="AA110" t="s">
        <v>399</v>
      </c>
      <c r="AB110" t="s">
        <v>399</v>
      </c>
      <c r="AC110" t="s">
        <v>399</v>
      </c>
      <c r="AD110">
        <v>1151</v>
      </c>
      <c r="AE110">
        <v>1166</v>
      </c>
      <c r="AF110">
        <v>-1.286449399656947E-2</v>
      </c>
      <c r="AG110">
        <v>8.6880973066898344E-4</v>
      </c>
      <c r="AH110" t="s">
        <v>399</v>
      </c>
      <c r="AI110">
        <v>8.6880973066898344E-4</v>
      </c>
      <c r="AJ110" t="s">
        <v>399</v>
      </c>
      <c r="AK110" t="s">
        <v>399</v>
      </c>
      <c r="AL110" t="s">
        <v>399</v>
      </c>
    </row>
    <row r="111" spans="1:38">
      <c r="A111" t="s">
        <v>508</v>
      </c>
      <c r="B111">
        <v>8.6</v>
      </c>
      <c r="C111">
        <v>188.48</v>
      </c>
      <c r="D111">
        <v>-0.95437181663837023</v>
      </c>
      <c r="E111">
        <v>0.99883720930232556</v>
      </c>
      <c r="F111">
        <v>0.99962860780984719</v>
      </c>
      <c r="G111">
        <v>-7.9139850752163454E-4</v>
      </c>
      <c r="H111">
        <v>8.6</v>
      </c>
      <c r="I111">
        <v>62.826666666666661</v>
      </c>
      <c r="J111">
        <v>-0.86311544991511036</v>
      </c>
      <c r="K111">
        <v>1</v>
      </c>
      <c r="L111">
        <v>7</v>
      </c>
      <c r="M111">
        <v>-0.8571428571428571</v>
      </c>
      <c r="N111" t="s">
        <v>399</v>
      </c>
      <c r="O111" t="s">
        <v>399</v>
      </c>
      <c r="P111" t="s">
        <v>399</v>
      </c>
      <c r="Q111" t="s">
        <v>399</v>
      </c>
      <c r="R111" t="s">
        <v>399</v>
      </c>
      <c r="S111">
        <v>0</v>
      </c>
      <c r="T111">
        <v>1</v>
      </c>
      <c r="V111" t="s">
        <v>399</v>
      </c>
      <c r="W111" t="s">
        <v>399</v>
      </c>
      <c r="X111" t="s">
        <v>399</v>
      </c>
      <c r="Y111" t="s">
        <v>399</v>
      </c>
      <c r="Z111" t="s">
        <v>399</v>
      </c>
      <c r="AA111" t="s">
        <v>399</v>
      </c>
      <c r="AB111" t="s">
        <v>399</v>
      </c>
      <c r="AC111" t="s">
        <v>399</v>
      </c>
      <c r="AD111">
        <v>2934</v>
      </c>
      <c r="AE111">
        <v>2536</v>
      </c>
      <c r="AF111">
        <v>0.15694006309148259</v>
      </c>
      <c r="AG111">
        <v>3.4083162917518753E-4</v>
      </c>
      <c r="AH111">
        <v>7.8864353312302837E-4</v>
      </c>
      <c r="AI111">
        <v>-4.478119039478409E-4</v>
      </c>
      <c r="AJ111" t="s">
        <v>399</v>
      </c>
      <c r="AK111" t="s">
        <v>399</v>
      </c>
      <c r="AL111" t="s">
        <v>399</v>
      </c>
    </row>
    <row r="112" spans="1:38">
      <c r="A112" t="s">
        <v>509</v>
      </c>
      <c r="B112" t="s">
        <v>399</v>
      </c>
      <c r="C112" t="s">
        <v>399</v>
      </c>
      <c r="H112" t="s">
        <v>399</v>
      </c>
      <c r="J112" t="s">
        <v>399</v>
      </c>
      <c r="K112" t="s">
        <v>399</v>
      </c>
      <c r="L112" t="s">
        <v>399</v>
      </c>
      <c r="M112" t="s">
        <v>399</v>
      </c>
      <c r="N112" t="s">
        <v>399</v>
      </c>
      <c r="O112" t="s">
        <v>399</v>
      </c>
      <c r="P112" t="s">
        <v>399</v>
      </c>
      <c r="Q112" t="s">
        <v>399</v>
      </c>
      <c r="R112" t="s">
        <v>399</v>
      </c>
      <c r="S112" t="s">
        <v>399</v>
      </c>
      <c r="T112" t="s">
        <v>399</v>
      </c>
      <c r="V112" t="s">
        <v>399</v>
      </c>
      <c r="W112" t="s">
        <v>399</v>
      </c>
      <c r="X112" t="s">
        <v>399</v>
      </c>
      <c r="Y112" t="s">
        <v>399</v>
      </c>
      <c r="Z112" t="s">
        <v>399</v>
      </c>
      <c r="AA112" t="s">
        <v>399</v>
      </c>
      <c r="AB112" t="s">
        <v>399</v>
      </c>
      <c r="AC112" t="s">
        <v>399</v>
      </c>
      <c r="AD112">
        <v>1523</v>
      </c>
      <c r="AE112">
        <v>1586</v>
      </c>
      <c r="AF112">
        <v>-3.9722572509457758E-2</v>
      </c>
      <c r="AG112" t="s">
        <v>399</v>
      </c>
      <c r="AH112" t="s">
        <v>399</v>
      </c>
      <c r="AI112" t="s">
        <v>399</v>
      </c>
      <c r="AJ112" t="s">
        <v>399</v>
      </c>
      <c r="AK112" t="s">
        <v>399</v>
      </c>
      <c r="AL112" t="s">
        <v>399</v>
      </c>
    </row>
    <row r="113" spans="1:38">
      <c r="A113" t="s">
        <v>510</v>
      </c>
      <c r="B113" t="s">
        <v>399</v>
      </c>
      <c r="C113" t="s">
        <v>399</v>
      </c>
      <c r="H113" t="s">
        <v>399</v>
      </c>
      <c r="J113" t="s">
        <v>399</v>
      </c>
      <c r="K113" t="s">
        <v>399</v>
      </c>
      <c r="L113" t="s">
        <v>399</v>
      </c>
      <c r="M113" t="s">
        <v>399</v>
      </c>
      <c r="N113" t="s">
        <v>399</v>
      </c>
      <c r="O113" t="s">
        <v>399</v>
      </c>
      <c r="P113" t="s">
        <v>399</v>
      </c>
      <c r="Q113" t="s">
        <v>399</v>
      </c>
      <c r="R113" t="s">
        <v>399</v>
      </c>
      <c r="S113" t="s">
        <v>399</v>
      </c>
      <c r="T113" t="s">
        <v>399</v>
      </c>
      <c r="V113" t="s">
        <v>399</v>
      </c>
      <c r="W113" t="s">
        <v>399</v>
      </c>
      <c r="X113" t="s">
        <v>399</v>
      </c>
      <c r="Y113" t="s">
        <v>399</v>
      </c>
      <c r="Z113" t="s">
        <v>399</v>
      </c>
      <c r="AA113" t="s">
        <v>399</v>
      </c>
      <c r="AB113" t="s">
        <v>399</v>
      </c>
      <c r="AC113" t="s">
        <v>399</v>
      </c>
      <c r="AD113">
        <v>714</v>
      </c>
      <c r="AE113">
        <v>676</v>
      </c>
      <c r="AF113">
        <v>5.6213017751479293E-2</v>
      </c>
      <c r="AG113" t="s">
        <v>399</v>
      </c>
      <c r="AH113" t="s">
        <v>399</v>
      </c>
      <c r="AI113" t="s">
        <v>399</v>
      </c>
      <c r="AJ113" t="s">
        <v>399</v>
      </c>
      <c r="AK113" t="s">
        <v>399</v>
      </c>
      <c r="AL113" t="s">
        <v>399</v>
      </c>
    </row>
    <row r="114" spans="1:38">
      <c r="A114" t="s">
        <v>511</v>
      </c>
      <c r="B114" t="s">
        <v>399</v>
      </c>
      <c r="C114">
        <v>32.78</v>
      </c>
      <c r="D114">
        <v>-1</v>
      </c>
      <c r="F114">
        <v>0.99938987187309325</v>
      </c>
      <c r="H114" t="s">
        <v>399</v>
      </c>
      <c r="I114">
        <v>10.926666666666669</v>
      </c>
      <c r="J114" t="s">
        <v>399</v>
      </c>
      <c r="K114" t="s">
        <v>399</v>
      </c>
      <c r="L114">
        <v>2</v>
      </c>
      <c r="M114">
        <v>-1</v>
      </c>
      <c r="N114" t="s">
        <v>399</v>
      </c>
      <c r="O114" t="s">
        <v>399</v>
      </c>
      <c r="P114" t="s">
        <v>399</v>
      </c>
      <c r="Q114" t="s">
        <v>399</v>
      </c>
      <c r="R114" t="s">
        <v>399</v>
      </c>
      <c r="S114" t="s">
        <v>399</v>
      </c>
      <c r="T114" t="s">
        <v>399</v>
      </c>
      <c r="V114" t="s">
        <v>399</v>
      </c>
      <c r="W114" t="s">
        <v>399</v>
      </c>
      <c r="X114" t="s">
        <v>399</v>
      </c>
      <c r="Y114" t="s">
        <v>399</v>
      </c>
      <c r="Z114" t="s">
        <v>399</v>
      </c>
      <c r="AA114" t="s">
        <v>399</v>
      </c>
      <c r="AB114" t="s">
        <v>399</v>
      </c>
      <c r="AC114" t="s">
        <v>399</v>
      </c>
      <c r="AD114">
        <v>2550</v>
      </c>
      <c r="AE114">
        <v>2765</v>
      </c>
      <c r="AF114">
        <v>-7.7757685352622063E-2</v>
      </c>
      <c r="AG114" t="s">
        <v>399</v>
      </c>
      <c r="AH114">
        <v>3.6166365280289331E-4</v>
      </c>
      <c r="AI114" t="s">
        <v>399</v>
      </c>
      <c r="AJ114" t="s">
        <v>399</v>
      </c>
      <c r="AK114" t="s">
        <v>399</v>
      </c>
      <c r="AL114" t="s">
        <v>399</v>
      </c>
    </row>
    <row r="115" spans="1:38">
      <c r="A115" t="s">
        <v>512</v>
      </c>
      <c r="B115" t="s">
        <v>399</v>
      </c>
      <c r="C115">
        <v>31.14</v>
      </c>
      <c r="D115">
        <v>-1</v>
      </c>
      <c r="F115">
        <v>0.99935773924213223</v>
      </c>
      <c r="H115" t="s">
        <v>399</v>
      </c>
      <c r="I115">
        <v>15.57</v>
      </c>
      <c r="J115" t="s">
        <v>399</v>
      </c>
      <c r="K115" t="s">
        <v>399</v>
      </c>
      <c r="L115">
        <v>2</v>
      </c>
      <c r="M115">
        <v>-1</v>
      </c>
      <c r="N115" t="s">
        <v>399</v>
      </c>
      <c r="O115" t="s">
        <v>399</v>
      </c>
      <c r="P115" t="s">
        <v>399</v>
      </c>
      <c r="Q115" t="s">
        <v>399</v>
      </c>
      <c r="R115" t="s">
        <v>399</v>
      </c>
      <c r="S115" t="s">
        <v>399</v>
      </c>
      <c r="T115" t="s">
        <v>399</v>
      </c>
      <c r="V115" t="s">
        <v>399</v>
      </c>
      <c r="W115" t="s">
        <v>399</v>
      </c>
      <c r="X115" t="s">
        <v>399</v>
      </c>
      <c r="Y115" t="s">
        <v>399</v>
      </c>
      <c r="Z115" t="s">
        <v>399</v>
      </c>
      <c r="AA115" t="s">
        <v>399</v>
      </c>
      <c r="AB115" t="s">
        <v>399</v>
      </c>
      <c r="AC115" t="s">
        <v>399</v>
      </c>
      <c r="AD115">
        <v>848</v>
      </c>
      <c r="AE115">
        <v>904</v>
      </c>
      <c r="AF115">
        <v>-6.1946902654867249E-2</v>
      </c>
      <c r="AG115" t="s">
        <v>399</v>
      </c>
      <c r="AH115">
        <v>1.1061946902654869E-3</v>
      </c>
      <c r="AI115" t="s">
        <v>399</v>
      </c>
      <c r="AJ115" t="s">
        <v>399</v>
      </c>
      <c r="AK115" t="s">
        <v>399</v>
      </c>
      <c r="AL115" t="s">
        <v>399</v>
      </c>
    </row>
    <row r="116" spans="1:38">
      <c r="A116" t="s">
        <v>513</v>
      </c>
      <c r="B116" t="s">
        <v>399</v>
      </c>
      <c r="C116">
        <v>47.53</v>
      </c>
      <c r="D116">
        <v>-1</v>
      </c>
      <c r="F116">
        <v>0.99936881969282565</v>
      </c>
      <c r="H116" t="s">
        <v>399</v>
      </c>
      <c r="I116">
        <v>15.84333333333333</v>
      </c>
      <c r="J116" t="s">
        <v>399</v>
      </c>
      <c r="K116" t="s">
        <v>399</v>
      </c>
      <c r="L116">
        <v>3</v>
      </c>
      <c r="M116">
        <v>-1</v>
      </c>
      <c r="N116" t="s">
        <v>399</v>
      </c>
      <c r="O116" t="s">
        <v>399</v>
      </c>
      <c r="P116" t="s">
        <v>399</v>
      </c>
      <c r="Q116" t="s">
        <v>399</v>
      </c>
      <c r="R116" t="s">
        <v>399</v>
      </c>
      <c r="S116" t="s">
        <v>399</v>
      </c>
      <c r="T116" t="s">
        <v>399</v>
      </c>
      <c r="V116" t="s">
        <v>399</v>
      </c>
      <c r="W116" t="s">
        <v>399</v>
      </c>
      <c r="X116" t="s">
        <v>399</v>
      </c>
      <c r="Y116" t="s">
        <v>399</v>
      </c>
      <c r="Z116" t="s">
        <v>399</v>
      </c>
      <c r="AA116" t="s">
        <v>399</v>
      </c>
      <c r="AB116" t="s">
        <v>399</v>
      </c>
      <c r="AC116" t="s">
        <v>399</v>
      </c>
      <c r="AD116">
        <v>1620</v>
      </c>
      <c r="AE116">
        <v>2002</v>
      </c>
      <c r="AF116">
        <v>-0.19080919080919079</v>
      </c>
      <c r="AG116" t="s">
        <v>399</v>
      </c>
      <c r="AH116">
        <v>1.4985014985014989E-3</v>
      </c>
      <c r="AI116" t="s">
        <v>399</v>
      </c>
      <c r="AJ116" t="s">
        <v>399</v>
      </c>
      <c r="AK116" t="s">
        <v>399</v>
      </c>
      <c r="AL116" t="s">
        <v>399</v>
      </c>
    </row>
    <row r="117" spans="1:38">
      <c r="A117" t="s">
        <v>514</v>
      </c>
      <c r="B117" t="s">
        <v>399</v>
      </c>
      <c r="C117">
        <v>16.39</v>
      </c>
      <c r="D117">
        <v>-1</v>
      </c>
      <c r="F117">
        <v>0.99938987187309325</v>
      </c>
      <c r="H117" t="s">
        <v>399</v>
      </c>
      <c r="I117">
        <v>16.39</v>
      </c>
      <c r="J117" t="s">
        <v>399</v>
      </c>
      <c r="K117" t="s">
        <v>399</v>
      </c>
      <c r="L117">
        <v>1</v>
      </c>
      <c r="M117">
        <v>-1</v>
      </c>
      <c r="N117" t="s">
        <v>399</v>
      </c>
      <c r="O117" t="s">
        <v>399</v>
      </c>
      <c r="P117" t="s">
        <v>399</v>
      </c>
      <c r="Q117" t="s">
        <v>399</v>
      </c>
      <c r="R117" t="s">
        <v>399</v>
      </c>
      <c r="S117" t="s">
        <v>399</v>
      </c>
      <c r="T117" t="s">
        <v>399</v>
      </c>
      <c r="V117" t="s">
        <v>399</v>
      </c>
      <c r="W117" t="s">
        <v>399</v>
      </c>
      <c r="X117" t="s">
        <v>399</v>
      </c>
      <c r="Y117" t="s">
        <v>399</v>
      </c>
      <c r="Z117" t="s">
        <v>399</v>
      </c>
      <c r="AA117" t="s">
        <v>399</v>
      </c>
      <c r="AB117" t="s">
        <v>399</v>
      </c>
      <c r="AC117" t="s">
        <v>399</v>
      </c>
      <c r="AD117">
        <v>1095</v>
      </c>
      <c r="AE117">
        <v>1358</v>
      </c>
      <c r="AF117">
        <v>-0.19366715758468339</v>
      </c>
      <c r="AG117" t="s">
        <v>399</v>
      </c>
      <c r="AH117">
        <v>7.3637702503681884E-4</v>
      </c>
      <c r="AI117" t="s">
        <v>399</v>
      </c>
      <c r="AJ117" t="s">
        <v>399</v>
      </c>
      <c r="AK117" t="s">
        <v>399</v>
      </c>
      <c r="AL117" t="s">
        <v>399</v>
      </c>
    </row>
    <row r="118" spans="1:38">
      <c r="A118" t="s">
        <v>515</v>
      </c>
      <c r="B118" t="s">
        <v>399</v>
      </c>
      <c r="C118">
        <v>16.39</v>
      </c>
      <c r="D118">
        <v>-1</v>
      </c>
      <c r="F118">
        <v>0.99938987187309325</v>
      </c>
      <c r="H118" t="s">
        <v>399</v>
      </c>
      <c r="I118">
        <v>16.39</v>
      </c>
      <c r="J118" t="s">
        <v>399</v>
      </c>
      <c r="K118" t="s">
        <v>399</v>
      </c>
      <c r="L118">
        <v>1</v>
      </c>
      <c r="M118">
        <v>-1</v>
      </c>
      <c r="N118" t="s">
        <v>399</v>
      </c>
      <c r="O118" t="s">
        <v>399</v>
      </c>
      <c r="P118" t="s">
        <v>399</v>
      </c>
      <c r="Q118" t="s">
        <v>399</v>
      </c>
      <c r="R118" t="s">
        <v>399</v>
      </c>
      <c r="S118" t="s">
        <v>399</v>
      </c>
      <c r="T118" t="s">
        <v>399</v>
      </c>
      <c r="V118" t="s">
        <v>399</v>
      </c>
      <c r="W118" t="s">
        <v>399</v>
      </c>
      <c r="X118" t="s">
        <v>399</v>
      </c>
      <c r="Y118" t="s">
        <v>399</v>
      </c>
      <c r="Z118" t="s">
        <v>399</v>
      </c>
      <c r="AA118" t="s">
        <v>399</v>
      </c>
      <c r="AB118" t="s">
        <v>399</v>
      </c>
      <c r="AC118" t="s">
        <v>399</v>
      </c>
      <c r="AD118">
        <v>919</v>
      </c>
      <c r="AE118">
        <v>1512</v>
      </c>
      <c r="AF118">
        <v>-0.39219576719576721</v>
      </c>
      <c r="AG118" t="s">
        <v>399</v>
      </c>
      <c r="AH118">
        <v>6.6137566137566134E-4</v>
      </c>
      <c r="AI118" t="s">
        <v>399</v>
      </c>
      <c r="AJ118" t="s">
        <v>399</v>
      </c>
      <c r="AK118" t="s">
        <v>399</v>
      </c>
      <c r="AL118" t="s">
        <v>399</v>
      </c>
    </row>
    <row r="119" spans="1:38">
      <c r="A119" t="s">
        <v>516</v>
      </c>
      <c r="B119" t="s">
        <v>399</v>
      </c>
      <c r="C119">
        <v>16.39</v>
      </c>
      <c r="D119">
        <v>-1</v>
      </c>
      <c r="F119">
        <v>0.99938987187309325</v>
      </c>
      <c r="H119" t="s">
        <v>399</v>
      </c>
      <c r="I119">
        <v>16.39</v>
      </c>
      <c r="J119" t="s">
        <v>399</v>
      </c>
      <c r="K119" t="s">
        <v>399</v>
      </c>
      <c r="L119">
        <v>1</v>
      </c>
      <c r="M119">
        <v>-1</v>
      </c>
      <c r="N119" t="s">
        <v>399</v>
      </c>
      <c r="O119" t="s">
        <v>399</v>
      </c>
      <c r="P119" t="s">
        <v>399</v>
      </c>
      <c r="Q119" t="s">
        <v>399</v>
      </c>
      <c r="R119" t="s">
        <v>399</v>
      </c>
      <c r="S119" t="s">
        <v>399</v>
      </c>
      <c r="T119" t="s">
        <v>399</v>
      </c>
      <c r="V119" t="s">
        <v>399</v>
      </c>
      <c r="W119" t="s">
        <v>399</v>
      </c>
      <c r="X119" t="s">
        <v>399</v>
      </c>
      <c r="Y119" t="s">
        <v>399</v>
      </c>
      <c r="Z119" t="s">
        <v>399</v>
      </c>
      <c r="AA119" t="s">
        <v>399</v>
      </c>
      <c r="AB119" t="s">
        <v>399</v>
      </c>
      <c r="AC119" t="s">
        <v>399</v>
      </c>
      <c r="AD119" t="s">
        <v>399</v>
      </c>
      <c r="AE119" t="s">
        <v>399</v>
      </c>
      <c r="AF119" t="s">
        <v>399</v>
      </c>
      <c r="AG119" t="s">
        <v>399</v>
      </c>
      <c r="AH119" t="s">
        <v>399</v>
      </c>
      <c r="AI119" t="s">
        <v>399</v>
      </c>
      <c r="AJ119" t="s">
        <v>399</v>
      </c>
      <c r="AK119" t="s">
        <v>399</v>
      </c>
      <c r="AL119" t="s">
        <v>399</v>
      </c>
    </row>
    <row r="120" spans="1:38">
      <c r="A120" t="s">
        <v>517</v>
      </c>
      <c r="B120" t="s">
        <v>399</v>
      </c>
      <c r="C120">
        <v>40.97</v>
      </c>
      <c r="D120">
        <v>-1</v>
      </c>
      <c r="F120">
        <v>0.99951183793019271</v>
      </c>
      <c r="H120" t="s">
        <v>399</v>
      </c>
      <c r="I120">
        <v>20.484999999999999</v>
      </c>
      <c r="J120" t="s">
        <v>399</v>
      </c>
      <c r="K120" t="s">
        <v>399</v>
      </c>
      <c r="L120">
        <v>2</v>
      </c>
      <c r="M120">
        <v>-1</v>
      </c>
      <c r="N120" t="s">
        <v>399</v>
      </c>
      <c r="O120" t="s">
        <v>399</v>
      </c>
      <c r="P120" t="s">
        <v>399</v>
      </c>
      <c r="Q120" t="s">
        <v>399</v>
      </c>
      <c r="R120" t="s">
        <v>399</v>
      </c>
      <c r="S120" t="s">
        <v>399</v>
      </c>
      <c r="T120" t="s">
        <v>399</v>
      </c>
      <c r="V120" t="s">
        <v>399</v>
      </c>
      <c r="W120" t="s">
        <v>399</v>
      </c>
      <c r="X120" t="s">
        <v>399</v>
      </c>
      <c r="Y120" t="s">
        <v>399</v>
      </c>
      <c r="Z120" t="s">
        <v>399</v>
      </c>
      <c r="AA120" t="s">
        <v>399</v>
      </c>
      <c r="AB120" t="s">
        <v>399</v>
      </c>
      <c r="AC120" t="s">
        <v>399</v>
      </c>
      <c r="AD120">
        <v>251</v>
      </c>
      <c r="AE120">
        <v>339</v>
      </c>
      <c r="AF120">
        <v>-0.25958702064896749</v>
      </c>
      <c r="AG120" t="s">
        <v>399</v>
      </c>
      <c r="AH120">
        <v>5.8997050147492616E-3</v>
      </c>
      <c r="AI120" t="s">
        <v>399</v>
      </c>
      <c r="AJ120" t="s">
        <v>399</v>
      </c>
      <c r="AK120" t="s">
        <v>399</v>
      </c>
      <c r="AL120" t="s">
        <v>399</v>
      </c>
    </row>
    <row r="121" spans="1:38">
      <c r="A121" t="s">
        <v>518</v>
      </c>
      <c r="B121" t="s">
        <v>399</v>
      </c>
      <c r="C121">
        <v>46.7</v>
      </c>
      <c r="D121">
        <v>-1</v>
      </c>
      <c r="F121">
        <v>0.99957173447537451</v>
      </c>
      <c r="H121" t="s">
        <v>399</v>
      </c>
      <c r="I121">
        <v>23.35</v>
      </c>
      <c r="J121" t="s">
        <v>399</v>
      </c>
      <c r="K121" t="s">
        <v>399</v>
      </c>
      <c r="L121">
        <v>2</v>
      </c>
      <c r="M121">
        <v>-1</v>
      </c>
      <c r="N121" t="s">
        <v>399</v>
      </c>
      <c r="O121" t="s">
        <v>399</v>
      </c>
      <c r="P121" t="s">
        <v>399</v>
      </c>
      <c r="Q121" t="s">
        <v>399</v>
      </c>
      <c r="R121" t="s">
        <v>399</v>
      </c>
      <c r="S121" t="s">
        <v>399</v>
      </c>
      <c r="T121" t="s">
        <v>399</v>
      </c>
      <c r="V121" t="s">
        <v>399</v>
      </c>
      <c r="W121" t="s">
        <v>399</v>
      </c>
      <c r="X121" t="s">
        <v>399</v>
      </c>
      <c r="Y121" t="s">
        <v>399</v>
      </c>
      <c r="Z121" t="s">
        <v>399</v>
      </c>
      <c r="AA121" t="s">
        <v>399</v>
      </c>
      <c r="AB121" t="s">
        <v>399</v>
      </c>
      <c r="AC121" t="s">
        <v>399</v>
      </c>
      <c r="AD121">
        <v>1157</v>
      </c>
      <c r="AE121">
        <v>1262</v>
      </c>
      <c r="AF121">
        <v>-8.3201267828843101E-2</v>
      </c>
      <c r="AG121" t="s">
        <v>399</v>
      </c>
      <c r="AH121">
        <v>7.9239302694136295E-4</v>
      </c>
      <c r="AI121" t="s">
        <v>399</v>
      </c>
      <c r="AJ121" t="s">
        <v>399</v>
      </c>
      <c r="AK121" t="s">
        <v>399</v>
      </c>
      <c r="AL121" t="s">
        <v>399</v>
      </c>
    </row>
    <row r="122" spans="1:38">
      <c r="A122" t="s">
        <v>519</v>
      </c>
      <c r="B122" t="s">
        <v>399</v>
      </c>
      <c r="C122">
        <v>49.16</v>
      </c>
      <c r="D122">
        <v>-1</v>
      </c>
      <c r="F122">
        <v>0.9995931651749389</v>
      </c>
      <c r="H122" t="s">
        <v>399</v>
      </c>
      <c r="I122">
        <v>24.58</v>
      </c>
      <c r="J122" t="s">
        <v>399</v>
      </c>
      <c r="K122" t="s">
        <v>399</v>
      </c>
      <c r="L122">
        <v>2</v>
      </c>
      <c r="M122">
        <v>-1</v>
      </c>
      <c r="N122" t="s">
        <v>399</v>
      </c>
      <c r="O122" t="s">
        <v>399</v>
      </c>
      <c r="P122" t="s">
        <v>399</v>
      </c>
      <c r="Q122" t="s">
        <v>399</v>
      </c>
      <c r="R122" t="s">
        <v>399</v>
      </c>
      <c r="S122" t="s">
        <v>399</v>
      </c>
      <c r="T122" t="s">
        <v>399</v>
      </c>
      <c r="V122" t="s">
        <v>399</v>
      </c>
      <c r="W122" t="s">
        <v>399</v>
      </c>
      <c r="X122" t="s">
        <v>399</v>
      </c>
      <c r="Y122" t="s">
        <v>399</v>
      </c>
      <c r="Z122" t="s">
        <v>399</v>
      </c>
      <c r="AA122" t="s">
        <v>399</v>
      </c>
      <c r="AB122" t="s">
        <v>399</v>
      </c>
      <c r="AC122" t="s">
        <v>399</v>
      </c>
      <c r="AD122">
        <v>1429</v>
      </c>
      <c r="AE122">
        <v>1452</v>
      </c>
      <c r="AF122">
        <v>-1.5840220385674932E-2</v>
      </c>
      <c r="AG122" t="s">
        <v>399</v>
      </c>
      <c r="AH122">
        <v>6.8870523415977963E-4</v>
      </c>
      <c r="AI122" t="s">
        <v>399</v>
      </c>
      <c r="AJ122" t="s">
        <v>399</v>
      </c>
      <c r="AK122" t="s">
        <v>399</v>
      </c>
      <c r="AL122" t="s">
        <v>399</v>
      </c>
    </row>
    <row r="123" spans="1:38">
      <c r="A123" t="s">
        <v>520</v>
      </c>
      <c r="B123" t="s">
        <v>399</v>
      </c>
      <c r="C123">
        <v>24.58</v>
      </c>
      <c r="D123">
        <v>-1</v>
      </c>
      <c r="F123">
        <v>0.9995931651749389</v>
      </c>
      <c r="H123" t="s">
        <v>399</v>
      </c>
      <c r="I123">
        <v>24.58</v>
      </c>
      <c r="J123" t="s">
        <v>399</v>
      </c>
      <c r="K123" t="s">
        <v>399</v>
      </c>
      <c r="L123">
        <v>1</v>
      </c>
      <c r="M123">
        <v>-1</v>
      </c>
      <c r="N123" t="s">
        <v>399</v>
      </c>
      <c r="O123" t="s">
        <v>399</v>
      </c>
      <c r="P123" t="s">
        <v>399</v>
      </c>
      <c r="Q123" t="s">
        <v>399</v>
      </c>
      <c r="R123" t="s">
        <v>399</v>
      </c>
      <c r="S123" t="s">
        <v>399</v>
      </c>
      <c r="T123" t="s">
        <v>399</v>
      </c>
      <c r="V123" t="s">
        <v>399</v>
      </c>
      <c r="W123" t="s">
        <v>399</v>
      </c>
      <c r="X123" t="s">
        <v>399</v>
      </c>
      <c r="Y123" t="s">
        <v>399</v>
      </c>
      <c r="Z123" t="s">
        <v>399</v>
      </c>
      <c r="AA123" t="s">
        <v>399</v>
      </c>
      <c r="AB123" t="s">
        <v>399</v>
      </c>
      <c r="AC123" t="s">
        <v>399</v>
      </c>
      <c r="AD123">
        <v>988</v>
      </c>
      <c r="AE123">
        <v>1021</v>
      </c>
      <c r="AF123">
        <v>-3.2321253672869733E-2</v>
      </c>
      <c r="AG123" t="s">
        <v>399</v>
      </c>
      <c r="AH123">
        <v>9.7943192948090111E-4</v>
      </c>
      <c r="AI123" t="s">
        <v>399</v>
      </c>
      <c r="AJ123" t="s">
        <v>399</v>
      </c>
      <c r="AK123" t="s">
        <v>399</v>
      </c>
      <c r="AL123" t="s">
        <v>399</v>
      </c>
    </row>
    <row r="124" spans="1:38">
      <c r="A124" t="s">
        <v>521</v>
      </c>
      <c r="B124" t="s">
        <v>399</v>
      </c>
      <c r="C124">
        <v>24.58</v>
      </c>
      <c r="D124">
        <v>-1</v>
      </c>
      <c r="F124">
        <v>0.9995931651749389</v>
      </c>
      <c r="H124" t="s">
        <v>399</v>
      </c>
      <c r="I124">
        <v>24.58</v>
      </c>
      <c r="J124" t="s">
        <v>399</v>
      </c>
      <c r="K124" t="s">
        <v>399</v>
      </c>
      <c r="L124">
        <v>1</v>
      </c>
      <c r="M124">
        <v>-1</v>
      </c>
      <c r="N124" t="s">
        <v>399</v>
      </c>
      <c r="O124" t="s">
        <v>399</v>
      </c>
      <c r="P124" t="s">
        <v>399</v>
      </c>
      <c r="Q124" t="s">
        <v>399</v>
      </c>
      <c r="R124" t="s">
        <v>399</v>
      </c>
      <c r="S124" t="s">
        <v>399</v>
      </c>
      <c r="T124" t="s">
        <v>399</v>
      </c>
      <c r="V124" t="s">
        <v>399</v>
      </c>
      <c r="W124" t="s">
        <v>399</v>
      </c>
      <c r="X124" t="s">
        <v>399</v>
      </c>
      <c r="Y124" t="s">
        <v>399</v>
      </c>
      <c r="Z124" t="s">
        <v>399</v>
      </c>
      <c r="AA124" t="s">
        <v>399</v>
      </c>
      <c r="AB124" t="s">
        <v>399</v>
      </c>
      <c r="AC124" t="s">
        <v>399</v>
      </c>
      <c r="AD124">
        <v>854</v>
      </c>
      <c r="AE124">
        <v>784</v>
      </c>
      <c r="AF124">
        <v>8.9285714285714288E-2</v>
      </c>
      <c r="AG124" t="s">
        <v>399</v>
      </c>
      <c r="AH124" t="s">
        <v>399</v>
      </c>
      <c r="AI124" t="s">
        <v>399</v>
      </c>
      <c r="AJ124" t="s">
        <v>399</v>
      </c>
      <c r="AK124" t="s">
        <v>399</v>
      </c>
      <c r="AL124" t="s">
        <v>399</v>
      </c>
    </row>
    <row r="125" spans="1:38">
      <c r="A125" t="s">
        <v>522</v>
      </c>
      <c r="B125" t="s">
        <v>399</v>
      </c>
      <c r="C125">
        <v>155.69</v>
      </c>
      <c r="D125">
        <v>-1</v>
      </c>
      <c r="F125">
        <v>0.99948615839167565</v>
      </c>
      <c r="H125" t="s">
        <v>399</v>
      </c>
      <c r="I125">
        <v>31.138000000000002</v>
      </c>
      <c r="J125" t="s">
        <v>399</v>
      </c>
      <c r="K125" t="s">
        <v>399</v>
      </c>
      <c r="L125">
        <v>8</v>
      </c>
      <c r="M125">
        <v>-1</v>
      </c>
      <c r="N125" t="s">
        <v>399</v>
      </c>
      <c r="O125" t="s">
        <v>399</v>
      </c>
      <c r="P125" t="s">
        <v>399</v>
      </c>
      <c r="Q125" t="s">
        <v>399</v>
      </c>
      <c r="R125" t="s">
        <v>399</v>
      </c>
      <c r="S125" t="s">
        <v>399</v>
      </c>
      <c r="T125" t="s">
        <v>399</v>
      </c>
      <c r="V125" t="s">
        <v>399</v>
      </c>
      <c r="W125" t="s">
        <v>399</v>
      </c>
      <c r="X125" t="s">
        <v>399</v>
      </c>
      <c r="Y125" t="s">
        <v>399</v>
      </c>
      <c r="Z125" t="s">
        <v>399</v>
      </c>
      <c r="AA125" t="s">
        <v>399</v>
      </c>
      <c r="AB125" t="s">
        <v>399</v>
      </c>
      <c r="AC125" t="s">
        <v>399</v>
      </c>
      <c r="AD125">
        <v>1343</v>
      </c>
      <c r="AE125">
        <v>1417</v>
      </c>
      <c r="AF125">
        <v>-5.2223006351446721E-2</v>
      </c>
      <c r="AG125" t="s">
        <v>399</v>
      </c>
      <c r="AH125">
        <v>1.4114326040931551E-3</v>
      </c>
      <c r="AI125" t="s">
        <v>399</v>
      </c>
      <c r="AJ125" t="s">
        <v>399</v>
      </c>
      <c r="AK125" t="s">
        <v>399</v>
      </c>
      <c r="AL125" t="s">
        <v>399</v>
      </c>
    </row>
    <row r="126" spans="1:38">
      <c r="A126" t="s">
        <v>523</v>
      </c>
      <c r="B126" t="s">
        <v>399</v>
      </c>
      <c r="C126">
        <v>63.92</v>
      </c>
      <c r="D126">
        <v>-1</v>
      </c>
      <c r="F126">
        <v>0.99953066332916152</v>
      </c>
      <c r="H126" t="s">
        <v>399</v>
      </c>
      <c r="I126">
        <v>31.96</v>
      </c>
      <c r="J126" t="s">
        <v>399</v>
      </c>
      <c r="K126" t="s">
        <v>399</v>
      </c>
      <c r="L126">
        <v>3</v>
      </c>
      <c r="M126">
        <v>-1</v>
      </c>
      <c r="N126" t="s">
        <v>399</v>
      </c>
      <c r="O126" t="s">
        <v>399</v>
      </c>
      <c r="P126" t="s">
        <v>399</v>
      </c>
      <c r="Q126" t="s">
        <v>399</v>
      </c>
      <c r="R126" t="s">
        <v>399</v>
      </c>
      <c r="S126" t="s">
        <v>399</v>
      </c>
      <c r="T126" t="s">
        <v>399</v>
      </c>
      <c r="V126" t="s">
        <v>399</v>
      </c>
      <c r="W126" t="s">
        <v>399</v>
      </c>
      <c r="X126" t="s">
        <v>399</v>
      </c>
      <c r="Y126" t="s">
        <v>399</v>
      </c>
      <c r="Z126" t="s">
        <v>399</v>
      </c>
      <c r="AA126" t="s">
        <v>399</v>
      </c>
      <c r="AB126" t="s">
        <v>399</v>
      </c>
      <c r="AC126" t="s">
        <v>399</v>
      </c>
      <c r="AD126">
        <v>675</v>
      </c>
      <c r="AE126">
        <v>557</v>
      </c>
      <c r="AF126">
        <v>0.2118491921005386</v>
      </c>
      <c r="AG126" t="s">
        <v>399</v>
      </c>
      <c r="AH126">
        <v>3.5906642728904849E-3</v>
      </c>
      <c r="AI126" t="s">
        <v>399</v>
      </c>
      <c r="AJ126" t="s">
        <v>399</v>
      </c>
      <c r="AK126" t="s">
        <v>399</v>
      </c>
      <c r="AL126" t="s">
        <v>399</v>
      </c>
    </row>
    <row r="127" spans="1:38">
      <c r="A127" t="s">
        <v>524</v>
      </c>
      <c r="B127" t="s">
        <v>399</v>
      </c>
      <c r="C127">
        <v>32.78</v>
      </c>
      <c r="D127">
        <v>-1</v>
      </c>
      <c r="F127">
        <v>0.99938987187309325</v>
      </c>
      <c r="H127" t="s">
        <v>399</v>
      </c>
      <c r="I127">
        <v>32.78</v>
      </c>
      <c r="J127" t="s">
        <v>399</v>
      </c>
      <c r="K127" t="s">
        <v>399</v>
      </c>
      <c r="L127">
        <v>2</v>
      </c>
      <c r="M127">
        <v>-1</v>
      </c>
      <c r="N127" t="s">
        <v>399</v>
      </c>
      <c r="O127" t="s">
        <v>399</v>
      </c>
      <c r="P127" t="s">
        <v>399</v>
      </c>
      <c r="Q127" t="s">
        <v>399</v>
      </c>
      <c r="R127" t="s">
        <v>399</v>
      </c>
      <c r="S127" t="s">
        <v>399</v>
      </c>
      <c r="T127" t="s">
        <v>399</v>
      </c>
      <c r="V127" t="s">
        <v>399</v>
      </c>
      <c r="W127" t="s">
        <v>399</v>
      </c>
      <c r="X127" t="s">
        <v>399</v>
      </c>
      <c r="Y127" t="s">
        <v>399</v>
      </c>
      <c r="Z127" t="s">
        <v>399</v>
      </c>
      <c r="AA127" t="s">
        <v>399</v>
      </c>
      <c r="AB127" t="s">
        <v>399</v>
      </c>
      <c r="AC127" t="s">
        <v>399</v>
      </c>
      <c r="AD127">
        <v>1360</v>
      </c>
      <c r="AE127">
        <v>1480</v>
      </c>
      <c r="AF127">
        <v>-8.1081081081081086E-2</v>
      </c>
      <c r="AG127" t="s">
        <v>399</v>
      </c>
      <c r="AH127" t="s">
        <v>399</v>
      </c>
      <c r="AI127" t="s">
        <v>399</v>
      </c>
      <c r="AJ127" t="s">
        <v>399</v>
      </c>
      <c r="AK127" t="s">
        <v>399</v>
      </c>
      <c r="AL127" t="s">
        <v>399</v>
      </c>
    </row>
    <row r="128" spans="1:38">
      <c r="A128" t="s">
        <v>525</v>
      </c>
      <c r="B128" t="s">
        <v>399</v>
      </c>
      <c r="C128">
        <v>32.78</v>
      </c>
      <c r="D128">
        <v>-1</v>
      </c>
      <c r="F128">
        <v>0.99938987187309325</v>
      </c>
      <c r="H128" t="s">
        <v>399</v>
      </c>
      <c r="I128">
        <v>32.78</v>
      </c>
      <c r="J128" t="s">
        <v>399</v>
      </c>
      <c r="K128" t="s">
        <v>399</v>
      </c>
      <c r="L128">
        <v>2</v>
      </c>
      <c r="M128">
        <v>-1</v>
      </c>
      <c r="N128" t="s">
        <v>399</v>
      </c>
      <c r="O128" t="s">
        <v>399</v>
      </c>
      <c r="P128" t="s">
        <v>399</v>
      </c>
      <c r="Q128" t="s">
        <v>399</v>
      </c>
      <c r="R128" t="s">
        <v>399</v>
      </c>
      <c r="S128" t="s">
        <v>399</v>
      </c>
      <c r="T128" t="s">
        <v>399</v>
      </c>
      <c r="V128" t="s">
        <v>399</v>
      </c>
      <c r="W128" t="s">
        <v>399</v>
      </c>
      <c r="X128" t="s">
        <v>399</v>
      </c>
      <c r="Y128" t="s">
        <v>399</v>
      </c>
      <c r="Z128" t="s">
        <v>399</v>
      </c>
      <c r="AA128" t="s">
        <v>399</v>
      </c>
      <c r="AB128" t="s">
        <v>399</v>
      </c>
      <c r="AC128" t="s">
        <v>399</v>
      </c>
      <c r="AD128">
        <v>274</v>
      </c>
      <c r="AE128">
        <v>319</v>
      </c>
      <c r="AF128">
        <v>-0.14106583072100309</v>
      </c>
      <c r="AG128" t="s">
        <v>399</v>
      </c>
      <c r="AH128" t="s">
        <v>399</v>
      </c>
      <c r="AI128" t="s">
        <v>399</v>
      </c>
      <c r="AJ128" t="s">
        <v>399</v>
      </c>
      <c r="AK128" t="s">
        <v>399</v>
      </c>
      <c r="AL128" t="s">
        <v>399</v>
      </c>
    </row>
    <row r="129" spans="1:38">
      <c r="A129" t="s">
        <v>526</v>
      </c>
      <c r="B129" t="s">
        <v>399</v>
      </c>
      <c r="C129">
        <v>106.53</v>
      </c>
      <c r="D129">
        <v>-1</v>
      </c>
      <c r="F129">
        <v>0.99943677837228939</v>
      </c>
      <c r="H129" t="s">
        <v>399</v>
      </c>
      <c r="I129">
        <v>35.51</v>
      </c>
      <c r="J129" t="s">
        <v>399</v>
      </c>
      <c r="K129" t="s">
        <v>399</v>
      </c>
      <c r="L129">
        <v>6</v>
      </c>
      <c r="M129">
        <v>-1</v>
      </c>
      <c r="N129" t="s">
        <v>399</v>
      </c>
      <c r="O129" t="s">
        <v>399</v>
      </c>
      <c r="P129" t="s">
        <v>399</v>
      </c>
      <c r="Q129" t="s">
        <v>399</v>
      </c>
      <c r="R129" t="s">
        <v>399</v>
      </c>
      <c r="S129" t="s">
        <v>399</v>
      </c>
      <c r="T129" t="s">
        <v>399</v>
      </c>
      <c r="V129" t="s">
        <v>399</v>
      </c>
      <c r="W129" t="s">
        <v>399</v>
      </c>
      <c r="X129" t="s">
        <v>399</v>
      </c>
      <c r="Y129" t="s">
        <v>399</v>
      </c>
      <c r="Z129" t="s">
        <v>399</v>
      </c>
      <c r="AA129" t="s">
        <v>399</v>
      </c>
      <c r="AB129" t="s">
        <v>399</v>
      </c>
      <c r="AC129" t="s">
        <v>399</v>
      </c>
      <c r="AD129">
        <v>1102</v>
      </c>
      <c r="AE129">
        <v>1268</v>
      </c>
      <c r="AF129">
        <v>-0.1309148264984227</v>
      </c>
      <c r="AG129" t="s">
        <v>399</v>
      </c>
      <c r="AH129">
        <v>1.577287066246057E-3</v>
      </c>
      <c r="AI129" t="s">
        <v>399</v>
      </c>
      <c r="AJ129" t="s">
        <v>399</v>
      </c>
      <c r="AK129" t="s">
        <v>399</v>
      </c>
      <c r="AL129" t="s">
        <v>399</v>
      </c>
    </row>
    <row r="130" spans="1:38">
      <c r="A130" t="s">
        <v>527</v>
      </c>
      <c r="B130" t="s">
        <v>399</v>
      </c>
      <c r="C130">
        <v>114.72</v>
      </c>
      <c r="D130">
        <v>-1</v>
      </c>
      <c r="F130">
        <v>0.99956415620641548</v>
      </c>
      <c r="H130" t="s">
        <v>399</v>
      </c>
      <c r="I130">
        <v>38.24</v>
      </c>
      <c r="J130" t="s">
        <v>399</v>
      </c>
      <c r="K130" t="s">
        <v>399</v>
      </c>
      <c r="L130">
        <v>5</v>
      </c>
      <c r="M130">
        <v>-1</v>
      </c>
      <c r="N130" t="s">
        <v>399</v>
      </c>
      <c r="O130" t="s">
        <v>399</v>
      </c>
      <c r="P130" t="s">
        <v>399</v>
      </c>
      <c r="Q130" t="s">
        <v>399</v>
      </c>
      <c r="R130" t="s">
        <v>399</v>
      </c>
      <c r="S130" t="s">
        <v>399</v>
      </c>
      <c r="T130" t="s">
        <v>399</v>
      </c>
      <c r="V130" t="s">
        <v>399</v>
      </c>
      <c r="W130" t="s">
        <v>399</v>
      </c>
      <c r="X130" t="s">
        <v>399</v>
      </c>
      <c r="Y130" t="s">
        <v>399</v>
      </c>
      <c r="Z130" t="s">
        <v>399</v>
      </c>
      <c r="AA130" t="s">
        <v>399</v>
      </c>
      <c r="AB130" t="s">
        <v>399</v>
      </c>
      <c r="AC130" t="s">
        <v>399</v>
      </c>
      <c r="AD130">
        <v>2103</v>
      </c>
      <c r="AE130">
        <v>2195</v>
      </c>
      <c r="AF130">
        <v>-4.1913439635535309E-2</v>
      </c>
      <c r="AG130" t="s">
        <v>399</v>
      </c>
      <c r="AH130">
        <v>4.5558086560364472E-4</v>
      </c>
      <c r="AI130" t="s">
        <v>399</v>
      </c>
      <c r="AJ130" t="s">
        <v>399</v>
      </c>
      <c r="AK130" t="s">
        <v>399</v>
      </c>
      <c r="AL130" t="s">
        <v>399</v>
      </c>
    </row>
    <row r="131" spans="1:38">
      <c r="A131" t="s">
        <v>528</v>
      </c>
      <c r="B131" t="s">
        <v>399</v>
      </c>
      <c r="C131">
        <v>40.97</v>
      </c>
      <c r="D131">
        <v>-1</v>
      </c>
      <c r="F131">
        <v>0.99951183793019271</v>
      </c>
      <c r="H131" t="s">
        <v>399</v>
      </c>
      <c r="I131">
        <v>40.97</v>
      </c>
      <c r="J131" t="s">
        <v>399</v>
      </c>
      <c r="K131" t="s">
        <v>399</v>
      </c>
      <c r="L131">
        <v>2</v>
      </c>
      <c r="M131">
        <v>-1</v>
      </c>
      <c r="N131" t="s">
        <v>399</v>
      </c>
      <c r="O131" t="s">
        <v>399</v>
      </c>
      <c r="P131" t="s">
        <v>399</v>
      </c>
      <c r="Q131" t="s">
        <v>399</v>
      </c>
      <c r="R131" t="s">
        <v>399</v>
      </c>
      <c r="S131" t="s">
        <v>399</v>
      </c>
      <c r="T131" t="s">
        <v>399</v>
      </c>
      <c r="V131" t="s">
        <v>399</v>
      </c>
      <c r="W131" t="s">
        <v>399</v>
      </c>
      <c r="X131" t="s">
        <v>399</v>
      </c>
      <c r="Y131" t="s">
        <v>399</v>
      </c>
      <c r="Z131" t="s">
        <v>399</v>
      </c>
      <c r="AA131" t="s">
        <v>399</v>
      </c>
      <c r="AB131" t="s">
        <v>399</v>
      </c>
      <c r="AC131" t="s">
        <v>399</v>
      </c>
      <c r="AD131">
        <v>566</v>
      </c>
      <c r="AE131">
        <v>1253</v>
      </c>
      <c r="AF131">
        <v>-0.54828411811652034</v>
      </c>
      <c r="AG131" t="s">
        <v>399</v>
      </c>
      <c r="AH131" t="s">
        <v>399</v>
      </c>
      <c r="AI131" t="s">
        <v>399</v>
      </c>
      <c r="AJ131" t="s">
        <v>399</v>
      </c>
      <c r="AK131" t="s">
        <v>399</v>
      </c>
      <c r="AL131" t="s">
        <v>399</v>
      </c>
    </row>
    <row r="132" spans="1:38">
      <c r="A132" t="s">
        <v>529</v>
      </c>
      <c r="B132" t="s">
        <v>399</v>
      </c>
      <c r="C132">
        <v>40.97</v>
      </c>
      <c r="D132">
        <v>-1</v>
      </c>
      <c r="F132">
        <v>0.99951183793019271</v>
      </c>
      <c r="H132" t="s">
        <v>399</v>
      </c>
      <c r="I132">
        <v>40.97</v>
      </c>
      <c r="J132" t="s">
        <v>399</v>
      </c>
      <c r="K132" t="s">
        <v>399</v>
      </c>
      <c r="L132">
        <v>2</v>
      </c>
      <c r="M132">
        <v>-1</v>
      </c>
      <c r="N132" t="s">
        <v>399</v>
      </c>
      <c r="O132" t="s">
        <v>399</v>
      </c>
      <c r="P132" t="s">
        <v>399</v>
      </c>
      <c r="Q132" t="s">
        <v>399</v>
      </c>
      <c r="R132" t="s">
        <v>399</v>
      </c>
      <c r="S132" t="s">
        <v>399</v>
      </c>
      <c r="T132" t="s">
        <v>399</v>
      </c>
      <c r="V132" t="s">
        <v>399</v>
      </c>
      <c r="W132" t="s">
        <v>399</v>
      </c>
      <c r="X132" t="s">
        <v>399</v>
      </c>
      <c r="Y132" t="s">
        <v>399</v>
      </c>
      <c r="Z132" t="s">
        <v>399</v>
      </c>
      <c r="AA132" t="s">
        <v>399</v>
      </c>
      <c r="AB132" t="s">
        <v>399</v>
      </c>
      <c r="AC132" t="s">
        <v>399</v>
      </c>
      <c r="AD132">
        <v>257</v>
      </c>
      <c r="AE132">
        <v>319</v>
      </c>
      <c r="AF132">
        <v>-0.19435736677115989</v>
      </c>
      <c r="AG132" t="s">
        <v>399</v>
      </c>
      <c r="AH132">
        <v>3.134796238244514E-3</v>
      </c>
      <c r="AI132" t="s">
        <v>399</v>
      </c>
      <c r="AJ132" t="s">
        <v>399</v>
      </c>
      <c r="AK132" t="s">
        <v>399</v>
      </c>
      <c r="AL132" t="s">
        <v>399</v>
      </c>
    </row>
    <row r="133" spans="1:38">
      <c r="A133" t="s">
        <v>530</v>
      </c>
      <c r="B133" t="s">
        <v>399</v>
      </c>
      <c r="C133">
        <v>98.34</v>
      </c>
      <c r="D133">
        <v>-1</v>
      </c>
      <c r="F133">
        <v>0.99959324791539561</v>
      </c>
      <c r="H133" t="s">
        <v>399</v>
      </c>
      <c r="I133">
        <v>49.17</v>
      </c>
      <c r="J133" t="s">
        <v>399</v>
      </c>
      <c r="K133" t="s">
        <v>399</v>
      </c>
      <c r="L133">
        <v>4</v>
      </c>
      <c r="M133">
        <v>-1</v>
      </c>
      <c r="N133" t="s">
        <v>399</v>
      </c>
      <c r="O133" t="s">
        <v>399</v>
      </c>
      <c r="P133" t="s">
        <v>399</v>
      </c>
      <c r="Q133" t="s">
        <v>399</v>
      </c>
      <c r="R133" t="s">
        <v>399</v>
      </c>
      <c r="S133" t="s">
        <v>399</v>
      </c>
      <c r="T133" t="s">
        <v>399</v>
      </c>
      <c r="V133" t="s">
        <v>399</v>
      </c>
      <c r="W133" t="s">
        <v>399</v>
      </c>
      <c r="X133" t="s">
        <v>399</v>
      </c>
      <c r="Y133" t="s">
        <v>399</v>
      </c>
      <c r="Z133" t="s">
        <v>399</v>
      </c>
      <c r="AA133" t="s">
        <v>399</v>
      </c>
      <c r="AB133" t="s">
        <v>399</v>
      </c>
      <c r="AC133" t="s">
        <v>399</v>
      </c>
      <c r="AD133">
        <v>867</v>
      </c>
      <c r="AE133">
        <v>774</v>
      </c>
      <c r="AF133">
        <v>0.1201550387596899</v>
      </c>
      <c r="AG133" t="s">
        <v>399</v>
      </c>
      <c r="AH133">
        <v>1.291989664082687E-3</v>
      </c>
      <c r="AI133" t="s">
        <v>399</v>
      </c>
      <c r="AJ133" t="s">
        <v>399</v>
      </c>
      <c r="AK133" t="s">
        <v>399</v>
      </c>
      <c r="AL133" t="s">
        <v>399</v>
      </c>
    </row>
    <row r="134" spans="1:38">
      <c r="A134" t="s">
        <v>531</v>
      </c>
      <c r="B134" t="s">
        <v>399</v>
      </c>
      <c r="C134">
        <v>49.17</v>
      </c>
      <c r="D134">
        <v>-1</v>
      </c>
      <c r="F134">
        <v>0.99959324791539561</v>
      </c>
      <c r="H134" t="s">
        <v>399</v>
      </c>
      <c r="I134">
        <v>49.17</v>
      </c>
      <c r="J134" t="s">
        <v>399</v>
      </c>
      <c r="K134" t="s">
        <v>399</v>
      </c>
      <c r="L134">
        <v>2</v>
      </c>
      <c r="M134">
        <v>-1</v>
      </c>
      <c r="N134" t="s">
        <v>399</v>
      </c>
      <c r="O134" t="s">
        <v>399</v>
      </c>
      <c r="P134" t="s">
        <v>399</v>
      </c>
      <c r="Q134" t="s">
        <v>399</v>
      </c>
      <c r="R134" t="s">
        <v>399</v>
      </c>
      <c r="S134" t="s">
        <v>399</v>
      </c>
      <c r="T134" t="s">
        <v>399</v>
      </c>
      <c r="V134" t="s">
        <v>399</v>
      </c>
      <c r="W134" t="s">
        <v>399</v>
      </c>
      <c r="X134" t="s">
        <v>399</v>
      </c>
      <c r="Y134" t="s">
        <v>399</v>
      </c>
      <c r="Z134" t="s">
        <v>399</v>
      </c>
      <c r="AA134" t="s">
        <v>399</v>
      </c>
      <c r="AB134" t="s">
        <v>399</v>
      </c>
      <c r="AC134" t="s">
        <v>399</v>
      </c>
      <c r="AD134" t="s">
        <v>399</v>
      </c>
      <c r="AE134" t="s">
        <v>399</v>
      </c>
      <c r="AF134" t="s">
        <v>399</v>
      </c>
      <c r="AG134" t="s">
        <v>399</v>
      </c>
      <c r="AH134" t="s">
        <v>399</v>
      </c>
      <c r="AI134" t="s">
        <v>399</v>
      </c>
      <c r="AJ134" t="s">
        <v>399</v>
      </c>
      <c r="AK134" t="s">
        <v>399</v>
      </c>
      <c r="AL134" t="s">
        <v>399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81E8-CAEB-4F4E-A71D-08635538034E}">
  <sheetPr codeName="Foglio41">
    <tabColor rgb="FFFFC000"/>
  </sheetPr>
  <dimension ref="A2:E180"/>
  <sheetViews>
    <sheetView workbookViewId="0">
      <selection activeCell="D2" sqref="D2"/>
    </sheetView>
  </sheetViews>
  <sheetFormatPr defaultRowHeight="13.15"/>
  <cols>
    <col min="1" max="1" width="29.85546875" bestFit="1" customWidth="1"/>
    <col min="2" max="2" width="29.28515625" bestFit="1" customWidth="1"/>
  </cols>
  <sheetData>
    <row r="2" spans="1:5">
      <c r="A2" t="str">
        <f>MID(Trasferimento_Dati[[#This Row],[Punto Vendita]],6,30)</f>
        <v xml:space="preserve"> MILANO CERTOSA</v>
      </c>
      <c r="B2" t="str">
        <f>TRIM(A2)</f>
        <v>MILANO CERTOSA</v>
      </c>
      <c r="C2">
        <f>IFERROR(_xlfn.NUMBERVALUE(Trasferimento_Dati[[#This Row],[Imponibile Ac]]),0)</f>
        <v>351.77</v>
      </c>
      <c r="D2">
        <f>IFERROR(_xlfn.NUMBERVALUE(Trasferimento_Dati[[#This Row],[Ticket Medio Ac]]),0)</f>
        <v>35.177</v>
      </c>
      <c r="E2">
        <f>C2/D2</f>
        <v>10</v>
      </c>
    </row>
    <row r="3" spans="1:5">
      <c r="A3" t="str">
        <f>MID(Trasferimento_Dati[[#This Row],[Punto Vendita]],6,30)</f>
        <v xml:space="preserve"> GALLARATE</v>
      </c>
      <c r="B3" t="str">
        <f t="shared" ref="B3:B66" si="0">TRIM(A3)</f>
        <v>GALLARATE</v>
      </c>
      <c r="C3">
        <f>IFERROR(_xlfn.NUMBERVALUE(Trasferimento_Dati[[#This Row],[Imponibile Ac]]),0)</f>
        <v>217</v>
      </c>
      <c r="D3">
        <f>IFERROR(_xlfn.NUMBERVALUE(Trasferimento_Dati[[#This Row],[Ticket Medio Ac]]),0)</f>
        <v>31</v>
      </c>
      <c r="E3">
        <f t="shared" ref="E3:E66" si="1">C3/D3</f>
        <v>7</v>
      </c>
    </row>
    <row r="4" spans="1:5">
      <c r="A4" t="str">
        <f>MID(Trasferimento_Dati[[#This Row],[Punto Vendita]],6,30)</f>
        <v xml:space="preserve"> MILANO CITTA' 1</v>
      </c>
      <c r="B4" t="str">
        <f t="shared" si="0"/>
        <v>MILANO CITTA' 1</v>
      </c>
      <c r="C4">
        <f>IFERROR(_xlfn.NUMBERVALUE(Trasferimento_Dati[[#This Row],[Imponibile Ac]]),0)</f>
        <v>162.21</v>
      </c>
      <c r="D4">
        <f>IFERROR(_xlfn.NUMBERVALUE(Trasferimento_Dati[[#This Row],[Ticket Medio Ac]]),0)</f>
        <v>23.172857142857101</v>
      </c>
      <c r="E4">
        <f t="shared" si="1"/>
        <v>7.0000000000000133</v>
      </c>
    </row>
    <row r="5" spans="1:5">
      <c r="A5" t="str">
        <f>MID(Trasferimento_Dati[[#This Row],[Punto Vendita]],6,30)</f>
        <v xml:space="preserve"> MODENA</v>
      </c>
      <c r="B5" t="str">
        <f t="shared" si="0"/>
        <v>MODENA</v>
      </c>
      <c r="C5">
        <f>IFERROR(_xlfn.NUMBERVALUE(Trasferimento_Dati[[#This Row],[Imponibile Ac]]),0)</f>
        <v>161.18</v>
      </c>
      <c r="D5">
        <f>IFERROR(_xlfn.NUMBERVALUE(Trasferimento_Dati[[#This Row],[Ticket Medio Ac]]),0)</f>
        <v>26.863333333333301</v>
      </c>
      <c r="E5">
        <f t="shared" si="1"/>
        <v>6.0000000000000071</v>
      </c>
    </row>
    <row r="6" spans="1:5">
      <c r="A6" t="str">
        <f>MID(Trasferimento_Dati[[#This Row],[Punto Vendita]],6,30)</f>
        <v xml:space="preserve"> MILANO EST</v>
      </c>
      <c r="B6" t="str">
        <f t="shared" si="0"/>
        <v>MILANO EST</v>
      </c>
      <c r="C6">
        <f>IFERROR(_xlfn.NUMBERVALUE(Trasferimento_Dati[[#This Row],[Imponibile Ac]]),0)</f>
        <v>161.12</v>
      </c>
      <c r="D6">
        <f>IFERROR(_xlfn.NUMBERVALUE(Trasferimento_Dati[[#This Row],[Ticket Medio Ac]]),0)</f>
        <v>26.8533333333333</v>
      </c>
      <c r="E6">
        <f t="shared" si="1"/>
        <v>6.000000000000008</v>
      </c>
    </row>
    <row r="7" spans="1:5">
      <c r="A7" t="str">
        <f>MID(Trasferimento_Dati[[#This Row],[Punto Vendita]],6,30)</f>
        <v xml:space="preserve"> CAGLIARI</v>
      </c>
      <c r="B7" t="str">
        <f t="shared" si="0"/>
        <v>CAGLIARI</v>
      </c>
      <c r="C7">
        <f>IFERROR(_xlfn.NUMBERVALUE(Trasferimento_Dati[[#This Row],[Imponibile Ac]]),0)</f>
        <v>139.41</v>
      </c>
      <c r="D7">
        <f>IFERROR(_xlfn.NUMBERVALUE(Trasferimento_Dati[[#This Row],[Ticket Medio Ac]]),0)</f>
        <v>27.882000000000001</v>
      </c>
      <c r="E7">
        <f t="shared" si="1"/>
        <v>5</v>
      </c>
    </row>
    <row r="8" spans="1:5">
      <c r="A8" t="str">
        <f>MID(Trasferimento_Dati[[#This Row],[Punto Vendita]],6,30)</f>
        <v xml:space="preserve"> ROMA 4</v>
      </c>
      <c r="B8" t="str">
        <f t="shared" si="0"/>
        <v>ROMA 4</v>
      </c>
      <c r="C8">
        <f>IFERROR(_xlfn.NUMBERVALUE(Trasferimento_Dati[[#This Row],[Imponibile Ac]]),0)</f>
        <v>122.05</v>
      </c>
      <c r="D8">
        <f>IFERROR(_xlfn.NUMBERVALUE(Trasferimento_Dati[[#This Row],[Ticket Medio Ac]]),0)</f>
        <v>17.435714285714301</v>
      </c>
      <c r="E8">
        <f t="shared" si="1"/>
        <v>6.9999999999999938</v>
      </c>
    </row>
    <row r="9" spans="1:5">
      <c r="A9" t="str">
        <f>MID(Trasferimento_Dati[[#This Row],[Punto Vendita]],6,30)</f>
        <v xml:space="preserve"> VERANO BRIANZA</v>
      </c>
      <c r="B9" t="str">
        <f t="shared" si="0"/>
        <v>VERANO BRIANZA</v>
      </c>
      <c r="C9">
        <f>IFERROR(_xlfn.NUMBERVALUE(Trasferimento_Dati[[#This Row],[Imponibile Ac]]),0)</f>
        <v>121.14</v>
      </c>
      <c r="D9">
        <f>IFERROR(_xlfn.NUMBERVALUE(Trasferimento_Dati[[#This Row],[Ticket Medio Ac]]),0)</f>
        <v>20.190000000000001</v>
      </c>
      <c r="E9">
        <f t="shared" si="1"/>
        <v>6</v>
      </c>
    </row>
    <row r="10" spans="1:5">
      <c r="A10" t="str">
        <f>MID(Trasferimento_Dati[[#This Row],[Punto Vendita]],6,30)</f>
        <v xml:space="preserve"> BRESCIA 1</v>
      </c>
      <c r="B10" t="str">
        <f t="shared" si="0"/>
        <v>BRESCIA 1</v>
      </c>
      <c r="C10">
        <f>IFERROR(_xlfn.NUMBERVALUE(Trasferimento_Dati[[#This Row],[Imponibile Ac]]),0)</f>
        <v>107.43</v>
      </c>
      <c r="D10">
        <f>IFERROR(_xlfn.NUMBERVALUE(Trasferimento_Dati[[#This Row],[Ticket Medio Ac]]),0)</f>
        <v>17.905000000000001</v>
      </c>
      <c r="E10">
        <f t="shared" si="1"/>
        <v>6</v>
      </c>
    </row>
    <row r="11" spans="1:5">
      <c r="A11" t="str">
        <f>MID(Trasferimento_Dati[[#This Row],[Punto Vendita]],6,30)</f>
        <v xml:space="preserve"> ARESE</v>
      </c>
      <c r="B11" t="str">
        <f t="shared" si="0"/>
        <v>ARESE</v>
      </c>
      <c r="C11">
        <f>IFERROR(_xlfn.NUMBERVALUE(Trasferimento_Dati[[#This Row],[Imponibile Ac]]),0)</f>
        <v>106.52</v>
      </c>
      <c r="D11">
        <f>IFERROR(_xlfn.NUMBERVALUE(Trasferimento_Dati[[#This Row],[Ticket Medio Ac]]),0)</f>
        <v>35.506666666666703</v>
      </c>
      <c r="E11">
        <f t="shared" si="1"/>
        <v>2.9999999999999969</v>
      </c>
    </row>
    <row r="12" spans="1:5">
      <c r="A12" t="str">
        <f>MID(Trasferimento_Dati[[#This Row],[Punto Vendita]],6,30)</f>
        <v xml:space="preserve"> LODI</v>
      </c>
      <c r="B12" t="str">
        <f t="shared" si="0"/>
        <v>LODI</v>
      </c>
      <c r="C12">
        <f>IFERROR(_xlfn.NUMBERVALUE(Trasferimento_Dati[[#This Row],[Imponibile Ac]]),0)</f>
        <v>99.64</v>
      </c>
      <c r="D12">
        <f>IFERROR(_xlfn.NUMBERVALUE(Trasferimento_Dati[[#This Row],[Ticket Medio Ac]]),0)</f>
        <v>19.928000000000001</v>
      </c>
      <c r="E12">
        <f t="shared" si="1"/>
        <v>5</v>
      </c>
    </row>
    <row r="13" spans="1:5">
      <c r="A13" t="str">
        <f>MID(Trasferimento_Dati[[#This Row],[Punto Vendita]],6,30)</f>
        <v xml:space="preserve"> ROMA 5</v>
      </c>
      <c r="B13" t="str">
        <f t="shared" si="0"/>
        <v>ROMA 5</v>
      </c>
      <c r="C13">
        <f>IFERROR(_xlfn.NUMBERVALUE(Trasferimento_Dati[[#This Row],[Imponibile Ac]]),0)</f>
        <v>97.17</v>
      </c>
      <c r="D13">
        <f>IFERROR(_xlfn.NUMBERVALUE(Trasferimento_Dati[[#This Row],[Ticket Medio Ac]]),0)</f>
        <v>48.585000000000001</v>
      </c>
      <c r="E13">
        <f t="shared" si="1"/>
        <v>2</v>
      </c>
    </row>
    <row r="14" spans="1:5">
      <c r="A14" t="str">
        <f>MID(Trasferimento_Dati[[#This Row],[Punto Vendita]],6,30)</f>
        <v xml:space="preserve"> PAVIA XPRESS</v>
      </c>
      <c r="B14" t="str">
        <f t="shared" si="0"/>
        <v>PAVIA XPRESS</v>
      </c>
      <c r="C14">
        <f>IFERROR(_xlfn.NUMBERVALUE(Trasferimento_Dati[[#This Row],[Imponibile Ac]]),0)</f>
        <v>97.05</v>
      </c>
      <c r="D14">
        <f>IFERROR(_xlfn.NUMBERVALUE(Trasferimento_Dati[[#This Row],[Ticket Medio Ac]]),0)</f>
        <v>24.262499999999999</v>
      </c>
      <c r="E14">
        <f t="shared" si="1"/>
        <v>4</v>
      </c>
    </row>
    <row r="15" spans="1:5">
      <c r="A15" t="str">
        <f>MID(Trasferimento_Dati[[#This Row],[Punto Vendita]],6,30)</f>
        <v xml:space="preserve"> RIETI</v>
      </c>
      <c r="B15" t="str">
        <f t="shared" si="0"/>
        <v>RIETI</v>
      </c>
      <c r="C15">
        <f>IFERROR(_xlfn.NUMBERVALUE(Trasferimento_Dati[[#This Row],[Imponibile Ac]]),0)</f>
        <v>89.75</v>
      </c>
      <c r="D15">
        <f>IFERROR(_xlfn.NUMBERVALUE(Trasferimento_Dati[[#This Row],[Ticket Medio Ac]]),0)</f>
        <v>29.9166666666667</v>
      </c>
      <c r="E15">
        <f t="shared" si="1"/>
        <v>2.9999999999999969</v>
      </c>
    </row>
    <row r="16" spans="1:5">
      <c r="A16" t="str">
        <f>MID(Trasferimento_Dati[[#This Row],[Punto Vendita]],6,30)</f>
        <v xml:space="preserve"> MARGHERA</v>
      </c>
      <c r="B16" t="str">
        <f t="shared" si="0"/>
        <v>MARGHERA</v>
      </c>
      <c r="C16">
        <f>IFERROR(_xlfn.NUMBERVALUE(Trasferimento_Dati[[#This Row],[Imponibile Ac]]),0)</f>
        <v>89.75</v>
      </c>
      <c r="D16">
        <f>IFERROR(_xlfn.NUMBERVALUE(Trasferimento_Dati[[#This Row],[Ticket Medio Ac]]),0)</f>
        <v>29.9166666666667</v>
      </c>
      <c r="E16">
        <f t="shared" si="1"/>
        <v>2.9999999999999969</v>
      </c>
    </row>
    <row r="17" spans="1:5">
      <c r="A17" t="str">
        <f>MID(Trasferimento_Dati[[#This Row],[Punto Vendita]],6,30)</f>
        <v xml:space="preserve"> FIRENZE 1</v>
      </c>
      <c r="B17" t="str">
        <f t="shared" si="0"/>
        <v>FIRENZE 1</v>
      </c>
      <c r="C17">
        <f>IFERROR(_xlfn.NUMBERVALUE(Trasferimento_Dati[[#This Row],[Imponibile Ac]]),0)</f>
        <v>89.55</v>
      </c>
      <c r="D17">
        <f>IFERROR(_xlfn.NUMBERVALUE(Trasferimento_Dati[[#This Row],[Ticket Medio Ac]]),0)</f>
        <v>29.85</v>
      </c>
      <c r="E17">
        <f t="shared" si="1"/>
        <v>2.9999999999999996</v>
      </c>
    </row>
    <row r="18" spans="1:5">
      <c r="A18" t="str">
        <f>MID(Trasferimento_Dati[[#This Row],[Punto Vendita]],6,30)</f>
        <v xml:space="preserve"> BASSANO DEL GRAPPA</v>
      </c>
      <c r="B18" t="str">
        <f t="shared" si="0"/>
        <v>BASSANO DEL GRAPPA</v>
      </c>
      <c r="C18">
        <f>IFERROR(_xlfn.NUMBERVALUE(Trasferimento_Dati[[#This Row],[Imponibile Ac]]),0)</f>
        <v>87.07</v>
      </c>
      <c r="D18">
        <f>IFERROR(_xlfn.NUMBERVALUE(Trasferimento_Dati[[#This Row],[Ticket Medio Ac]]),0)</f>
        <v>29.023333333333301</v>
      </c>
      <c r="E18">
        <f t="shared" si="1"/>
        <v>3.0000000000000031</v>
      </c>
    </row>
    <row r="19" spans="1:5">
      <c r="A19" t="str">
        <f>MID(Trasferimento_Dati[[#This Row],[Punto Vendita]],6,30)</f>
        <v xml:space="preserve"> BOLOGNA 2</v>
      </c>
      <c r="B19" t="str">
        <f t="shared" si="0"/>
        <v>BOLOGNA 2</v>
      </c>
      <c r="C19">
        <f>IFERROR(_xlfn.NUMBERVALUE(Trasferimento_Dati[[#This Row],[Imponibile Ac]]),0)</f>
        <v>83.59</v>
      </c>
      <c r="D19">
        <f>IFERROR(_xlfn.NUMBERVALUE(Trasferimento_Dati[[#This Row],[Ticket Medio Ac]]),0)</f>
        <v>20.897500000000001</v>
      </c>
      <c r="E19">
        <f t="shared" si="1"/>
        <v>4</v>
      </c>
    </row>
    <row r="20" spans="1:5">
      <c r="A20" t="str">
        <f>MID(Trasferimento_Dati[[#This Row],[Punto Vendita]],6,30)</f>
        <v xml:space="preserve"> PAVIA SMS</v>
      </c>
      <c r="B20" t="str">
        <f t="shared" si="0"/>
        <v>PAVIA SMS</v>
      </c>
      <c r="C20">
        <f>IFERROR(_xlfn.NUMBERVALUE(Trasferimento_Dati[[#This Row],[Imponibile Ac]]),0)</f>
        <v>82.1</v>
      </c>
      <c r="D20">
        <f>IFERROR(_xlfn.NUMBERVALUE(Trasferimento_Dati[[#This Row],[Ticket Medio Ac]]),0)</f>
        <v>27.366666666666699</v>
      </c>
      <c r="E20">
        <f t="shared" si="1"/>
        <v>2.9999999999999964</v>
      </c>
    </row>
    <row r="21" spans="1:5">
      <c r="A21" t="str">
        <f>MID(Trasferimento_Dati[[#This Row],[Punto Vendita]],6,30)</f>
        <v xml:space="preserve"> MILANO NORD</v>
      </c>
      <c r="B21" t="str">
        <f t="shared" si="0"/>
        <v>MILANO NORD</v>
      </c>
      <c r="C21">
        <f>IFERROR(_xlfn.NUMBERVALUE(Trasferimento_Dati[[#This Row],[Imponibile Ac]]),0)</f>
        <v>79.02</v>
      </c>
      <c r="D21">
        <f>IFERROR(_xlfn.NUMBERVALUE(Trasferimento_Dati[[#This Row],[Ticket Medio Ac]]),0)</f>
        <v>39.51</v>
      </c>
      <c r="E21">
        <f t="shared" si="1"/>
        <v>2</v>
      </c>
    </row>
    <row r="22" spans="1:5">
      <c r="A22" t="str">
        <f>MID(Trasferimento_Dati[[#This Row],[Punto Vendita]],6,30)</f>
        <v xml:space="preserve"> CHIETI</v>
      </c>
      <c r="B22" t="str">
        <f t="shared" si="0"/>
        <v>CHIETI</v>
      </c>
      <c r="C22">
        <f>IFERROR(_xlfn.NUMBERVALUE(Trasferimento_Dati[[#This Row],[Imponibile Ac]]),0)</f>
        <v>77.58</v>
      </c>
      <c r="D22">
        <f>IFERROR(_xlfn.NUMBERVALUE(Trasferimento_Dati[[#This Row],[Ticket Medio Ac]]),0)</f>
        <v>25.86</v>
      </c>
      <c r="E22">
        <f t="shared" si="1"/>
        <v>3</v>
      </c>
    </row>
    <row r="23" spans="1:5">
      <c r="A23" t="str">
        <f>MID(Trasferimento_Dati[[#This Row],[Punto Vendita]],6,30)</f>
        <v xml:space="preserve"> UDINE</v>
      </c>
      <c r="B23" t="str">
        <f t="shared" si="0"/>
        <v>UDINE</v>
      </c>
      <c r="C23">
        <f>IFERROR(_xlfn.NUMBERVALUE(Trasferimento_Dati[[#This Row],[Imponibile Ac]]),0)</f>
        <v>77.58</v>
      </c>
      <c r="D23">
        <f>IFERROR(_xlfn.NUMBERVALUE(Trasferimento_Dati[[#This Row],[Ticket Medio Ac]]),0)</f>
        <v>25.86</v>
      </c>
      <c r="E23">
        <f t="shared" si="1"/>
        <v>3</v>
      </c>
    </row>
    <row r="24" spans="1:5">
      <c r="A24" t="str">
        <f>MID(Trasferimento_Dati[[#This Row],[Punto Vendita]],6,30)</f>
        <v xml:space="preserve"> TRENTO</v>
      </c>
      <c r="B24" t="str">
        <f t="shared" si="0"/>
        <v>TRENTO</v>
      </c>
      <c r="C24">
        <f>IFERROR(_xlfn.NUMBERVALUE(Trasferimento_Dati[[#This Row],[Imponibile Ac]]),0)</f>
        <v>76.09</v>
      </c>
      <c r="D24">
        <f>IFERROR(_xlfn.NUMBERVALUE(Trasferimento_Dati[[#This Row],[Ticket Medio Ac]]),0)</f>
        <v>15.218</v>
      </c>
      <c r="E24">
        <f t="shared" si="1"/>
        <v>5</v>
      </c>
    </row>
    <row r="25" spans="1:5">
      <c r="A25" t="str">
        <f>MID(Trasferimento_Dati[[#This Row],[Punto Vendita]],6,30)</f>
        <v xml:space="preserve"> CASTELLETTO TICINO</v>
      </c>
      <c r="B25" t="str">
        <f t="shared" si="0"/>
        <v>CASTELLETTO TICINO</v>
      </c>
      <c r="C25">
        <f>IFERROR(_xlfn.NUMBERVALUE(Trasferimento_Dati[[#This Row],[Imponibile Ac]]),0)</f>
        <v>74.650000000000006</v>
      </c>
      <c r="D25">
        <f>IFERROR(_xlfn.NUMBERVALUE(Trasferimento_Dati[[#This Row],[Ticket Medio Ac]]),0)</f>
        <v>24.883333333333301</v>
      </c>
      <c r="E25">
        <f t="shared" si="1"/>
        <v>3.000000000000004</v>
      </c>
    </row>
    <row r="26" spans="1:5">
      <c r="A26" t="str">
        <f>MID(Trasferimento_Dati[[#This Row],[Punto Vendita]],6,30)</f>
        <v xml:space="preserve"> PADOVA 1</v>
      </c>
      <c r="B26" t="str">
        <f t="shared" si="0"/>
        <v>PADOVA 1</v>
      </c>
      <c r="C26">
        <f>IFERROR(_xlfn.NUMBERVALUE(Trasferimento_Dati[[#This Row],[Imponibile Ac]]),0)</f>
        <v>74.56</v>
      </c>
      <c r="D26">
        <f>IFERROR(_xlfn.NUMBERVALUE(Trasferimento_Dati[[#This Row],[Ticket Medio Ac]]),0)</f>
        <v>12.4266666666667</v>
      </c>
      <c r="E26">
        <f t="shared" si="1"/>
        <v>5.999999999999984</v>
      </c>
    </row>
    <row r="27" spans="1:5">
      <c r="A27" t="str">
        <f>MID(Trasferimento_Dati[[#This Row],[Punto Vendita]],6,30)</f>
        <v xml:space="preserve"> BOLZANO</v>
      </c>
      <c r="B27" t="str">
        <f t="shared" si="0"/>
        <v>BOLZANO</v>
      </c>
      <c r="C27">
        <f>IFERROR(_xlfn.NUMBERVALUE(Trasferimento_Dati[[#This Row],[Imponibile Ac]]),0)</f>
        <v>73.75</v>
      </c>
      <c r="D27">
        <f>IFERROR(_xlfn.NUMBERVALUE(Trasferimento_Dati[[#This Row],[Ticket Medio Ac]]),0)</f>
        <v>36.875</v>
      </c>
      <c r="E27">
        <f t="shared" si="1"/>
        <v>2</v>
      </c>
    </row>
    <row r="28" spans="1:5">
      <c r="A28" t="str">
        <f>MID(Trasferimento_Dati[[#This Row],[Punto Vendita]],6,30)</f>
        <v xml:space="preserve"> PESCARA 2</v>
      </c>
      <c r="B28" t="str">
        <f t="shared" si="0"/>
        <v>PESCARA 2</v>
      </c>
      <c r="C28">
        <f>IFERROR(_xlfn.NUMBERVALUE(Trasferimento_Dati[[#This Row],[Imponibile Ac]]),0)</f>
        <v>71.56</v>
      </c>
      <c r="D28">
        <f>IFERROR(_xlfn.NUMBERVALUE(Trasferimento_Dati[[#This Row],[Ticket Medio Ac]]),0)</f>
        <v>23.8533333333333</v>
      </c>
      <c r="E28">
        <f t="shared" si="1"/>
        <v>3.0000000000000044</v>
      </c>
    </row>
    <row r="29" spans="1:5">
      <c r="A29" t="str">
        <f>MID(Trasferimento_Dati[[#This Row],[Punto Vendita]],6,30)</f>
        <v xml:space="preserve"> PISA</v>
      </c>
      <c r="B29" t="str">
        <f t="shared" si="0"/>
        <v>PISA</v>
      </c>
      <c r="C29">
        <f>IFERROR(_xlfn.NUMBERVALUE(Trasferimento_Dati[[#This Row],[Imponibile Ac]]),0)</f>
        <v>70.819999999999993</v>
      </c>
      <c r="D29">
        <f>IFERROR(_xlfn.NUMBERVALUE(Trasferimento_Dati[[#This Row],[Ticket Medio Ac]]),0)</f>
        <v>35.409999999999997</v>
      </c>
      <c r="E29">
        <f t="shared" si="1"/>
        <v>2</v>
      </c>
    </row>
    <row r="30" spans="1:5">
      <c r="A30" t="str">
        <f>MID(Trasferimento_Dati[[#This Row],[Punto Vendita]],6,30)</f>
        <v xml:space="preserve"> VERONA 3</v>
      </c>
      <c r="B30" t="str">
        <f t="shared" si="0"/>
        <v>VERONA 3</v>
      </c>
      <c r="C30">
        <f>IFERROR(_xlfn.NUMBERVALUE(Trasferimento_Dati[[#This Row],[Imponibile Ac]]),0)</f>
        <v>67.349999999999994</v>
      </c>
      <c r="D30">
        <f>IFERROR(_xlfn.NUMBERVALUE(Trasferimento_Dati[[#This Row],[Ticket Medio Ac]]),0)</f>
        <v>33.674999999999997</v>
      </c>
      <c r="E30">
        <f t="shared" si="1"/>
        <v>2</v>
      </c>
    </row>
    <row r="31" spans="1:5">
      <c r="A31" t="str">
        <f>MID(Trasferimento_Dati[[#This Row],[Punto Vendita]],6,30)</f>
        <v xml:space="preserve"> ROVIGO</v>
      </c>
      <c r="B31" t="str">
        <f t="shared" si="0"/>
        <v>ROVIGO</v>
      </c>
      <c r="C31">
        <f>IFERROR(_xlfn.NUMBERVALUE(Trasferimento_Dati[[#This Row],[Imponibile Ac]]),0)</f>
        <v>67.2</v>
      </c>
      <c r="D31">
        <f>IFERROR(_xlfn.NUMBERVALUE(Trasferimento_Dati[[#This Row],[Ticket Medio Ac]]),0)</f>
        <v>22.4</v>
      </c>
      <c r="E31">
        <f t="shared" si="1"/>
        <v>3.0000000000000004</v>
      </c>
    </row>
    <row r="32" spans="1:5">
      <c r="A32" t="str">
        <f>MID(Trasferimento_Dati[[#This Row],[Punto Vendita]],6,30)</f>
        <v xml:space="preserve"> BRUGHERIO XPRESS</v>
      </c>
      <c r="B32" t="str">
        <f t="shared" si="0"/>
        <v>BRUGHERIO XPRESS</v>
      </c>
      <c r="C32">
        <f>IFERROR(_xlfn.NUMBERVALUE(Trasferimento_Dati[[#This Row],[Imponibile Ac]]),0)</f>
        <v>65.56</v>
      </c>
      <c r="D32">
        <f>IFERROR(_xlfn.NUMBERVALUE(Trasferimento_Dati[[#This Row],[Ticket Medio Ac]]),0)</f>
        <v>32.78</v>
      </c>
      <c r="E32">
        <f t="shared" si="1"/>
        <v>2</v>
      </c>
    </row>
    <row r="33" spans="1:5">
      <c r="A33" t="str">
        <f>MID(Trasferimento_Dati[[#This Row],[Punto Vendita]],6,30)</f>
        <v xml:space="preserve"> TREVISO 1</v>
      </c>
      <c r="B33" t="str">
        <f t="shared" si="0"/>
        <v>TREVISO 1</v>
      </c>
      <c r="C33">
        <f>IFERROR(_xlfn.NUMBERVALUE(Trasferimento_Dati[[#This Row],[Imponibile Ac]]),0)</f>
        <v>64.59</v>
      </c>
      <c r="D33">
        <f>IFERROR(_xlfn.NUMBERVALUE(Trasferimento_Dati[[#This Row],[Ticket Medio Ac]]),0)</f>
        <v>12.917999999999999</v>
      </c>
      <c r="E33">
        <f t="shared" si="1"/>
        <v>5.0000000000000009</v>
      </c>
    </row>
    <row r="34" spans="1:5">
      <c r="A34" t="str">
        <f>MID(Trasferimento_Dati[[#This Row],[Punto Vendita]],6,30)</f>
        <v xml:space="preserve"> PARMA</v>
      </c>
      <c r="B34" t="str">
        <f t="shared" si="0"/>
        <v>PARMA</v>
      </c>
      <c r="C34">
        <f>IFERROR(_xlfn.NUMBERVALUE(Trasferimento_Dati[[#This Row],[Imponibile Ac]]),0)</f>
        <v>62</v>
      </c>
      <c r="D34">
        <f>IFERROR(_xlfn.NUMBERVALUE(Trasferimento_Dati[[#This Row],[Ticket Medio Ac]]),0)</f>
        <v>15.5</v>
      </c>
      <c r="E34">
        <f t="shared" si="1"/>
        <v>4</v>
      </c>
    </row>
    <row r="35" spans="1:5">
      <c r="A35" t="str">
        <f>MID(Trasferimento_Dati[[#This Row],[Punto Vendita]],6,30)</f>
        <v xml:space="preserve"> CONEGLIANO</v>
      </c>
      <c r="B35" t="str">
        <f t="shared" si="0"/>
        <v>CONEGLIANO</v>
      </c>
      <c r="C35">
        <f>IFERROR(_xlfn.NUMBERVALUE(Trasferimento_Dati[[#This Row],[Imponibile Ac]]),0)</f>
        <v>59.9</v>
      </c>
      <c r="D35">
        <f>IFERROR(_xlfn.NUMBERVALUE(Trasferimento_Dati[[#This Row],[Ticket Medio Ac]]),0)</f>
        <v>29.95</v>
      </c>
      <c r="E35">
        <f t="shared" si="1"/>
        <v>2</v>
      </c>
    </row>
    <row r="36" spans="1:5">
      <c r="A36" t="str">
        <f>MID(Trasferimento_Dati[[#This Row],[Punto Vendita]],6,30)</f>
        <v xml:space="preserve"> FIRENZE 2</v>
      </c>
      <c r="B36" t="str">
        <f t="shared" si="0"/>
        <v>FIRENZE 2</v>
      </c>
      <c r="C36">
        <f>IFERROR(_xlfn.NUMBERVALUE(Trasferimento_Dati[[#This Row],[Imponibile Ac]]),0)</f>
        <v>59.7</v>
      </c>
      <c r="D36">
        <f>IFERROR(_xlfn.NUMBERVALUE(Trasferimento_Dati[[#This Row],[Ticket Medio Ac]]),0)</f>
        <v>29.85</v>
      </c>
      <c r="E36">
        <f t="shared" si="1"/>
        <v>2</v>
      </c>
    </row>
    <row r="37" spans="1:5">
      <c r="A37" t="str">
        <f>MID(Trasferimento_Dati[[#This Row],[Punto Vendita]],6,30)</f>
        <v xml:space="preserve"> COSENZA</v>
      </c>
      <c r="B37" t="str">
        <f t="shared" si="0"/>
        <v>COSENZA</v>
      </c>
      <c r="C37">
        <f>IFERROR(_xlfn.NUMBERVALUE(Trasferimento_Dati[[#This Row],[Imponibile Ac]]),0)</f>
        <v>57.77</v>
      </c>
      <c r="D37">
        <f>IFERROR(_xlfn.NUMBERVALUE(Trasferimento_Dati[[#This Row],[Ticket Medio Ac]]),0)</f>
        <v>28.885000000000002</v>
      </c>
      <c r="E37">
        <f t="shared" si="1"/>
        <v>2</v>
      </c>
    </row>
    <row r="38" spans="1:5">
      <c r="A38" t="str">
        <f>MID(Trasferimento_Dati[[#This Row],[Punto Vendita]],6,30)</f>
        <v xml:space="preserve"> REGGIO CALABRIA SMART</v>
      </c>
      <c r="B38" t="str">
        <f t="shared" si="0"/>
        <v>REGGIO CALABRIA SMART</v>
      </c>
      <c r="C38">
        <f>IFERROR(_xlfn.NUMBERVALUE(Trasferimento_Dati[[#This Row],[Imponibile Ac]]),0)</f>
        <v>53.4</v>
      </c>
      <c r="D38">
        <f>IFERROR(_xlfn.NUMBERVALUE(Trasferimento_Dati[[#This Row],[Ticket Medio Ac]]),0)</f>
        <v>17.8</v>
      </c>
      <c r="E38">
        <f t="shared" si="1"/>
        <v>3</v>
      </c>
    </row>
    <row r="39" spans="1:5">
      <c r="A39" t="str">
        <f>MID(Trasferimento_Dati[[#This Row],[Punto Vendita]],6,30)</f>
        <v xml:space="preserve"> VERONA 2</v>
      </c>
      <c r="B39" t="str">
        <f t="shared" si="0"/>
        <v>VERONA 2</v>
      </c>
      <c r="C39">
        <f>IFERROR(_xlfn.NUMBERVALUE(Trasferimento_Dati[[#This Row],[Imponibile Ac]]),0)</f>
        <v>53.2</v>
      </c>
      <c r="D39">
        <f>IFERROR(_xlfn.NUMBERVALUE(Trasferimento_Dati[[#This Row],[Ticket Medio Ac]]),0)</f>
        <v>10.64</v>
      </c>
      <c r="E39">
        <f t="shared" si="1"/>
        <v>5</v>
      </c>
    </row>
    <row r="40" spans="1:5">
      <c r="A40" t="str">
        <f>MID(Trasferimento_Dati[[#This Row],[Punto Vendita]],6,30)</f>
        <v xml:space="preserve"> LIMBIATE</v>
      </c>
      <c r="B40" t="str">
        <f t="shared" si="0"/>
        <v>LIMBIATE</v>
      </c>
      <c r="C40">
        <f>IFERROR(_xlfn.NUMBERVALUE(Trasferimento_Dati[[#This Row],[Imponibile Ac]]),0)</f>
        <v>52.25</v>
      </c>
      <c r="D40">
        <f>IFERROR(_xlfn.NUMBERVALUE(Trasferimento_Dati[[#This Row],[Ticket Medio Ac]]),0)</f>
        <v>26.125</v>
      </c>
      <c r="E40">
        <f t="shared" si="1"/>
        <v>2</v>
      </c>
    </row>
    <row r="41" spans="1:5">
      <c r="A41" t="str">
        <f>MID(Trasferimento_Dati[[#This Row],[Punto Vendita]],6,30)</f>
        <v xml:space="preserve"> MONTANO LUCINO XPRESS</v>
      </c>
      <c r="B41" t="str">
        <f t="shared" si="0"/>
        <v>MONTANO LUCINO XPRESS</v>
      </c>
      <c r="C41">
        <f>IFERROR(_xlfn.NUMBERVALUE(Trasferimento_Dati[[#This Row],[Imponibile Ac]]),0)</f>
        <v>49.17</v>
      </c>
      <c r="D41">
        <f>IFERROR(_xlfn.NUMBERVALUE(Trasferimento_Dati[[#This Row],[Ticket Medio Ac]]),0)</f>
        <v>24.585000000000001</v>
      </c>
      <c r="E41">
        <f t="shared" si="1"/>
        <v>2</v>
      </c>
    </row>
    <row r="42" spans="1:5">
      <c r="A42" t="str">
        <f>MID(Trasferimento_Dati[[#This Row],[Punto Vendita]],6,30)</f>
        <v xml:space="preserve"> ASCOLI PICENO</v>
      </c>
      <c r="B42" t="str">
        <f t="shared" si="0"/>
        <v>ASCOLI PICENO</v>
      </c>
      <c r="C42">
        <f>IFERROR(_xlfn.NUMBERVALUE(Trasferimento_Dati[[#This Row],[Imponibile Ac]]),0)</f>
        <v>49.17</v>
      </c>
      <c r="D42">
        <f>IFERROR(_xlfn.NUMBERVALUE(Trasferimento_Dati[[#This Row],[Ticket Medio Ac]]),0)</f>
        <v>24.585000000000001</v>
      </c>
      <c r="E42">
        <f t="shared" si="1"/>
        <v>2</v>
      </c>
    </row>
    <row r="43" spans="1:5">
      <c r="A43" t="str">
        <f>MID(Trasferimento_Dati[[#This Row],[Punto Vendita]],6,30)</f>
        <v xml:space="preserve"> BERGAMO 2</v>
      </c>
      <c r="B43" t="str">
        <f t="shared" si="0"/>
        <v>BERGAMO 2</v>
      </c>
      <c r="C43">
        <f>IFERROR(_xlfn.NUMBERVALUE(Trasferimento_Dati[[#This Row],[Imponibile Ac]]),0)</f>
        <v>49.17</v>
      </c>
      <c r="D43">
        <f>IFERROR(_xlfn.NUMBERVALUE(Trasferimento_Dati[[#This Row],[Ticket Medio Ac]]),0)</f>
        <v>24.585000000000001</v>
      </c>
      <c r="E43">
        <f t="shared" si="1"/>
        <v>2</v>
      </c>
    </row>
    <row r="44" spans="1:5">
      <c r="A44" t="str">
        <f>MID(Trasferimento_Dati[[#This Row],[Punto Vendita]],6,30)</f>
        <v xml:space="preserve"> VARESE</v>
      </c>
      <c r="B44" t="str">
        <f t="shared" si="0"/>
        <v>VARESE</v>
      </c>
      <c r="C44">
        <f>IFERROR(_xlfn.NUMBERVALUE(Trasferimento_Dati[[#This Row],[Imponibile Ac]]),0)</f>
        <v>49.17</v>
      </c>
      <c r="D44">
        <f>IFERROR(_xlfn.NUMBERVALUE(Trasferimento_Dati[[#This Row],[Ticket Medio Ac]]),0)</f>
        <v>24.585000000000001</v>
      </c>
      <c r="E44">
        <f t="shared" si="1"/>
        <v>2</v>
      </c>
    </row>
    <row r="45" spans="1:5">
      <c r="A45" t="str">
        <f>MID(Trasferimento_Dati[[#This Row],[Punto Vendita]],6,30)</f>
        <v xml:space="preserve"> VERONA 1</v>
      </c>
      <c r="B45" t="str">
        <f t="shared" si="0"/>
        <v>VERONA 1</v>
      </c>
      <c r="C45">
        <f>IFERROR(_xlfn.NUMBERVALUE(Trasferimento_Dati[[#This Row],[Imponibile Ac]]),0)</f>
        <v>49.17</v>
      </c>
      <c r="D45">
        <f>IFERROR(_xlfn.NUMBERVALUE(Trasferimento_Dati[[#This Row],[Ticket Medio Ac]]),0)</f>
        <v>16.39</v>
      </c>
      <c r="E45">
        <f t="shared" si="1"/>
        <v>3</v>
      </c>
    </row>
    <row r="46" spans="1:5">
      <c r="A46" t="str">
        <f>MID(Trasferimento_Dati[[#This Row],[Punto Vendita]],6,30)</f>
        <v xml:space="preserve"> BARI BLU</v>
      </c>
      <c r="B46" t="str">
        <f t="shared" si="0"/>
        <v>BARI BLU</v>
      </c>
      <c r="C46">
        <f>IFERROR(_xlfn.NUMBERVALUE(Trasferimento_Dati[[#This Row],[Imponibile Ac]]),0)</f>
        <v>49.16</v>
      </c>
      <c r="D46">
        <f>IFERROR(_xlfn.NUMBERVALUE(Trasferimento_Dati[[#This Row],[Ticket Medio Ac]]),0)</f>
        <v>24.58</v>
      </c>
      <c r="E46">
        <f t="shared" si="1"/>
        <v>2</v>
      </c>
    </row>
    <row r="47" spans="1:5">
      <c r="A47" t="str">
        <f>MID(Trasferimento_Dati[[#This Row],[Punto Vendita]],6,30)</f>
        <v xml:space="preserve"> CATANIA 2</v>
      </c>
      <c r="B47" t="str">
        <f t="shared" si="0"/>
        <v>CATANIA 2</v>
      </c>
      <c r="C47">
        <f>IFERROR(_xlfn.NUMBERVALUE(Trasferimento_Dati[[#This Row],[Imponibile Ac]]),0)</f>
        <v>47.53</v>
      </c>
      <c r="D47">
        <f>IFERROR(_xlfn.NUMBERVALUE(Trasferimento_Dati[[#This Row],[Ticket Medio Ac]]),0)</f>
        <v>23.765000000000001</v>
      </c>
      <c r="E47">
        <f t="shared" si="1"/>
        <v>2</v>
      </c>
    </row>
    <row r="48" spans="1:5">
      <c r="A48" t="str">
        <f>MID(Trasferimento_Dati[[#This Row],[Punto Vendita]],6,30)</f>
        <v xml:space="preserve"> REGGIO EMILIA</v>
      </c>
      <c r="B48" t="str">
        <f t="shared" si="0"/>
        <v>REGGIO EMILIA</v>
      </c>
      <c r="C48">
        <f>IFERROR(_xlfn.NUMBERVALUE(Trasferimento_Dati[[#This Row],[Imponibile Ac]]),0)</f>
        <v>47.05</v>
      </c>
      <c r="D48">
        <f>IFERROR(_xlfn.NUMBERVALUE(Trasferimento_Dati[[#This Row],[Ticket Medio Ac]]),0)</f>
        <v>15.6833333333333</v>
      </c>
      <c r="E48">
        <f t="shared" si="1"/>
        <v>3.0000000000000062</v>
      </c>
    </row>
    <row r="49" spans="1:5">
      <c r="A49" t="str">
        <f>MID(Trasferimento_Dati[[#This Row],[Punto Vendita]],6,30)</f>
        <v xml:space="preserve"> RESCALDINA</v>
      </c>
      <c r="B49" t="str">
        <f t="shared" si="0"/>
        <v>RESCALDINA</v>
      </c>
      <c r="C49">
        <f>IFERROR(_xlfn.NUMBERVALUE(Trasferimento_Dati[[#This Row],[Imponibile Ac]]),0)</f>
        <v>46.24</v>
      </c>
      <c r="D49">
        <f>IFERROR(_xlfn.NUMBERVALUE(Trasferimento_Dati[[#This Row],[Ticket Medio Ac]]),0)</f>
        <v>23.12</v>
      </c>
      <c r="E49">
        <f t="shared" si="1"/>
        <v>2</v>
      </c>
    </row>
    <row r="50" spans="1:5">
      <c r="A50" t="str">
        <f>MID(Trasferimento_Dati[[#This Row],[Punto Vendita]],6,30)</f>
        <v xml:space="preserve"> VILLESSE</v>
      </c>
      <c r="B50" t="str">
        <f t="shared" si="0"/>
        <v>VILLESSE</v>
      </c>
      <c r="C50">
        <f>IFERROR(_xlfn.NUMBERVALUE(Trasferimento_Dati[[#This Row],[Imponibile Ac]]),0)</f>
        <v>45.26</v>
      </c>
      <c r="D50">
        <f>IFERROR(_xlfn.NUMBERVALUE(Trasferimento_Dati[[#This Row],[Ticket Medio Ac]]),0)</f>
        <v>45.26</v>
      </c>
      <c r="E50">
        <f t="shared" si="1"/>
        <v>1</v>
      </c>
    </row>
    <row r="51" spans="1:5">
      <c r="A51" t="str">
        <f>MID(Trasferimento_Dati[[#This Row],[Punto Vendita]],6,30)</f>
        <v xml:space="preserve"> VANZAGHELLO XPRESS</v>
      </c>
      <c r="B51" t="str">
        <f t="shared" si="0"/>
        <v>VANZAGHELLO XPRESS</v>
      </c>
      <c r="C51">
        <f>IFERROR(_xlfn.NUMBERVALUE(Trasferimento_Dati[[#This Row],[Imponibile Ac]]),0)</f>
        <v>44.8</v>
      </c>
      <c r="D51">
        <f>IFERROR(_xlfn.NUMBERVALUE(Trasferimento_Dati[[#This Row],[Ticket Medio Ac]]),0)</f>
        <v>22.4</v>
      </c>
      <c r="E51">
        <f t="shared" si="1"/>
        <v>2</v>
      </c>
    </row>
    <row r="52" spans="1:5">
      <c r="A52" t="str">
        <f>MID(Trasferimento_Dati[[#This Row],[Punto Vendita]],6,30)</f>
        <v xml:space="preserve"> CORRIDONIA</v>
      </c>
      <c r="B52" t="str">
        <f t="shared" si="0"/>
        <v>CORRIDONIA</v>
      </c>
      <c r="C52">
        <f>IFERROR(_xlfn.NUMBERVALUE(Trasferimento_Dati[[#This Row],[Imponibile Ac]]),0)</f>
        <v>44.8</v>
      </c>
      <c r="D52">
        <f>IFERROR(_xlfn.NUMBERVALUE(Trasferimento_Dati[[#This Row],[Ticket Medio Ac]]),0)</f>
        <v>22.4</v>
      </c>
      <c r="E52">
        <f t="shared" si="1"/>
        <v>2</v>
      </c>
    </row>
    <row r="53" spans="1:5">
      <c r="A53" t="str">
        <f>MID(Trasferimento_Dati[[#This Row],[Punto Vendita]],6,30)</f>
        <v xml:space="preserve"> BOLOGNA 1</v>
      </c>
      <c r="B53" t="str">
        <f t="shared" si="0"/>
        <v>BOLOGNA 1</v>
      </c>
      <c r="C53">
        <f>IFERROR(_xlfn.NUMBERVALUE(Trasferimento_Dati[[#This Row],[Imponibile Ac]]),0)</f>
        <v>44.8</v>
      </c>
      <c r="D53">
        <f>IFERROR(_xlfn.NUMBERVALUE(Trasferimento_Dati[[#This Row],[Ticket Medio Ac]]),0)</f>
        <v>22.4</v>
      </c>
      <c r="E53">
        <f t="shared" si="1"/>
        <v>2</v>
      </c>
    </row>
    <row r="54" spans="1:5">
      <c r="A54" t="str">
        <f>MID(Trasferimento_Dati[[#This Row],[Punto Vendita]],6,30)</f>
        <v xml:space="preserve"> PERUGIA</v>
      </c>
      <c r="B54" t="str">
        <f t="shared" si="0"/>
        <v>PERUGIA</v>
      </c>
      <c r="C54">
        <f>IFERROR(_xlfn.NUMBERVALUE(Trasferimento_Dati[[#This Row],[Imponibile Ac]]),0)</f>
        <v>44.8</v>
      </c>
      <c r="D54">
        <f>IFERROR(_xlfn.NUMBERVALUE(Trasferimento_Dati[[#This Row],[Ticket Medio Ac]]),0)</f>
        <v>22.4</v>
      </c>
      <c r="E54">
        <f t="shared" si="1"/>
        <v>2</v>
      </c>
    </row>
    <row r="55" spans="1:5">
      <c r="A55" t="str">
        <f>MID(Trasferimento_Dati[[#This Row],[Punto Vendita]],6,30)</f>
        <v xml:space="preserve"> PIACENZA</v>
      </c>
      <c r="B55" t="str">
        <f t="shared" si="0"/>
        <v>PIACENZA</v>
      </c>
      <c r="C55">
        <f>IFERROR(_xlfn.NUMBERVALUE(Trasferimento_Dati[[#This Row],[Imponibile Ac]]),0)</f>
        <v>41.38</v>
      </c>
      <c r="D55">
        <f>IFERROR(_xlfn.NUMBERVALUE(Trasferimento_Dati[[#This Row],[Ticket Medio Ac]]),0)</f>
        <v>20.69</v>
      </c>
      <c r="E55">
        <f t="shared" si="1"/>
        <v>2</v>
      </c>
    </row>
    <row r="56" spans="1:5">
      <c r="A56" t="str">
        <f>MID(Trasferimento_Dati[[#This Row],[Punto Vendita]],6,30)</f>
        <v xml:space="preserve"> TORINO 2</v>
      </c>
      <c r="B56" t="str">
        <f t="shared" si="0"/>
        <v>TORINO 2</v>
      </c>
      <c r="C56">
        <f>IFERROR(_xlfn.NUMBERVALUE(Trasferimento_Dati[[#This Row],[Imponibile Ac]]),0)</f>
        <v>41.38</v>
      </c>
      <c r="D56">
        <f>IFERROR(_xlfn.NUMBERVALUE(Trasferimento_Dati[[#This Row],[Ticket Medio Ac]]),0)</f>
        <v>20.69</v>
      </c>
      <c r="E56">
        <f t="shared" si="1"/>
        <v>2</v>
      </c>
    </row>
    <row r="57" spans="1:5">
      <c r="A57" t="str">
        <f>MID(Trasferimento_Dati[[#This Row],[Punto Vendita]],6,30)</f>
        <v xml:space="preserve"> LECCO</v>
      </c>
      <c r="B57" t="str">
        <f t="shared" si="0"/>
        <v>LECCO</v>
      </c>
      <c r="C57">
        <f>IFERROR(_xlfn.NUMBERVALUE(Trasferimento_Dati[[#This Row],[Imponibile Ac]]),0)</f>
        <v>40.97</v>
      </c>
      <c r="D57">
        <f>IFERROR(_xlfn.NUMBERVALUE(Trasferimento_Dati[[#This Row],[Ticket Medio Ac]]),0)</f>
        <v>40.97</v>
      </c>
      <c r="E57">
        <f t="shared" si="1"/>
        <v>1</v>
      </c>
    </row>
    <row r="58" spans="1:5">
      <c r="A58" t="str">
        <f>MID(Trasferimento_Dati[[#This Row],[Punto Vendita]],6,30)</f>
        <v xml:space="preserve"> TORINO CASTELLO SMART</v>
      </c>
      <c r="B58" t="str">
        <f t="shared" si="0"/>
        <v>TORINO CASTELLO SMART</v>
      </c>
      <c r="C58">
        <f>IFERROR(_xlfn.NUMBERVALUE(Trasferimento_Dati[[#This Row],[Imponibile Ac]]),0)</f>
        <v>40.97</v>
      </c>
      <c r="D58">
        <f>IFERROR(_xlfn.NUMBERVALUE(Trasferimento_Dati[[#This Row],[Ticket Medio Ac]]),0)</f>
        <v>40.97</v>
      </c>
      <c r="E58">
        <f t="shared" si="1"/>
        <v>1</v>
      </c>
    </row>
    <row r="59" spans="1:5">
      <c r="A59" t="str">
        <f>MID(Trasferimento_Dati[[#This Row],[Punto Vendita]],6,30)</f>
        <v xml:space="preserve"> ROMAGNANO XPRESS</v>
      </c>
      <c r="B59" t="str">
        <f t="shared" si="0"/>
        <v>ROMAGNANO XPRESS</v>
      </c>
      <c r="C59">
        <f>IFERROR(_xlfn.NUMBERVALUE(Trasferimento_Dati[[#This Row],[Imponibile Ac]]),0)</f>
        <v>38.450000000000003</v>
      </c>
      <c r="D59">
        <f>IFERROR(_xlfn.NUMBERVALUE(Trasferimento_Dati[[#This Row],[Ticket Medio Ac]]),0)</f>
        <v>19.225000000000001</v>
      </c>
      <c r="E59">
        <f t="shared" si="1"/>
        <v>2</v>
      </c>
    </row>
    <row r="60" spans="1:5">
      <c r="A60" t="str">
        <f>MID(Trasferimento_Dati[[#This Row],[Punto Vendita]],6,30)</f>
        <v xml:space="preserve"> CATANZARO</v>
      </c>
      <c r="B60" t="str">
        <f t="shared" si="0"/>
        <v>CATANZARO</v>
      </c>
      <c r="C60">
        <f>IFERROR(_xlfn.NUMBERVALUE(Trasferimento_Dati[[#This Row],[Imponibile Ac]]),0)</f>
        <v>37.5</v>
      </c>
      <c r="D60">
        <f>IFERROR(_xlfn.NUMBERVALUE(Trasferimento_Dati[[#This Row],[Ticket Medio Ac]]),0)</f>
        <v>37.5</v>
      </c>
      <c r="E60">
        <f t="shared" si="1"/>
        <v>1</v>
      </c>
    </row>
    <row r="61" spans="1:5">
      <c r="A61" t="str">
        <f>MID(Trasferimento_Dati[[#This Row],[Punto Vendita]],6,30)</f>
        <v xml:space="preserve"> CHIVASSO</v>
      </c>
      <c r="B61" t="str">
        <f t="shared" si="0"/>
        <v>CHIVASSO</v>
      </c>
      <c r="C61">
        <f>IFERROR(_xlfn.NUMBERVALUE(Trasferimento_Dati[[#This Row],[Imponibile Ac]]),0)</f>
        <v>37.5</v>
      </c>
      <c r="D61">
        <f>IFERROR(_xlfn.NUMBERVALUE(Trasferimento_Dati[[#This Row],[Ticket Medio Ac]]),0)</f>
        <v>37.5</v>
      </c>
      <c r="E61">
        <f t="shared" si="1"/>
        <v>1</v>
      </c>
    </row>
    <row r="62" spans="1:5">
      <c r="A62" t="str">
        <f>MID(Trasferimento_Dati[[#This Row],[Punto Vendita]],6,30)</f>
        <v xml:space="preserve"> FOGGIA</v>
      </c>
      <c r="B62" t="str">
        <f t="shared" si="0"/>
        <v>FOGGIA</v>
      </c>
      <c r="C62">
        <f>IFERROR(_xlfn.NUMBERVALUE(Trasferimento_Dati[[#This Row],[Imponibile Ac]]),0)</f>
        <v>32.78</v>
      </c>
      <c r="D62">
        <f>IFERROR(_xlfn.NUMBERVALUE(Trasferimento_Dati[[#This Row],[Ticket Medio Ac]]),0)</f>
        <v>10.9266666666667</v>
      </c>
      <c r="E62">
        <f t="shared" si="1"/>
        <v>2.9999999999999911</v>
      </c>
    </row>
    <row r="63" spans="1:5">
      <c r="A63" t="str">
        <f>MID(Trasferimento_Dati[[#This Row],[Punto Vendita]],6,30)</f>
        <v xml:space="preserve"> SASSARI</v>
      </c>
      <c r="B63" t="str">
        <f t="shared" si="0"/>
        <v>SASSARI</v>
      </c>
      <c r="C63">
        <f>IFERROR(_xlfn.NUMBERVALUE(Trasferimento_Dati[[#This Row],[Imponibile Ac]]),0)</f>
        <v>32.78</v>
      </c>
      <c r="D63">
        <f>IFERROR(_xlfn.NUMBERVALUE(Trasferimento_Dati[[#This Row],[Ticket Medio Ac]]),0)</f>
        <v>32.78</v>
      </c>
      <c r="E63">
        <f t="shared" si="1"/>
        <v>1</v>
      </c>
    </row>
    <row r="64" spans="1:5">
      <c r="A64" t="str">
        <f>MID(Trasferimento_Dati[[#This Row],[Punto Vendita]],6,30)</f>
        <v xml:space="preserve"> MANTOVA</v>
      </c>
      <c r="B64" t="str">
        <f t="shared" si="0"/>
        <v>MANTOVA</v>
      </c>
      <c r="C64">
        <f>IFERROR(_xlfn.NUMBERVALUE(Trasferimento_Dati[[#This Row],[Imponibile Ac]]),0)</f>
        <v>32.78</v>
      </c>
      <c r="D64">
        <f>IFERROR(_xlfn.NUMBERVALUE(Trasferimento_Dati[[#This Row],[Ticket Medio Ac]]),0)</f>
        <v>16.39</v>
      </c>
      <c r="E64">
        <f t="shared" si="1"/>
        <v>2</v>
      </c>
    </row>
    <row r="65" spans="1:5">
      <c r="A65" t="str">
        <f>MID(Trasferimento_Dati[[#This Row],[Punto Vendita]],6,30)</f>
        <v xml:space="preserve"> ROMA 2</v>
      </c>
      <c r="B65" t="str">
        <f t="shared" si="0"/>
        <v>ROMA 2</v>
      </c>
      <c r="C65">
        <f>IFERROR(_xlfn.NUMBERVALUE(Trasferimento_Dati[[#This Row],[Imponibile Ac]]),0)</f>
        <v>32.78</v>
      </c>
      <c r="D65">
        <f>IFERROR(_xlfn.NUMBERVALUE(Trasferimento_Dati[[#This Row],[Ticket Medio Ac]]),0)</f>
        <v>32.78</v>
      </c>
      <c r="E65">
        <f t="shared" si="1"/>
        <v>1</v>
      </c>
    </row>
    <row r="66" spans="1:5">
      <c r="A66" t="str">
        <f>MID(Trasferimento_Dati[[#This Row],[Punto Vendita]],6,30)</f>
        <v xml:space="preserve"> TERAMO</v>
      </c>
      <c r="B66" t="str">
        <f t="shared" si="0"/>
        <v>TERAMO</v>
      </c>
      <c r="C66">
        <f>IFERROR(_xlfn.NUMBERVALUE(Trasferimento_Dati[[#This Row],[Imponibile Ac]]),0)</f>
        <v>32.78</v>
      </c>
      <c r="D66">
        <f>IFERROR(_xlfn.NUMBERVALUE(Trasferimento_Dati[[#This Row],[Ticket Medio Ac]]),0)</f>
        <v>32.78</v>
      </c>
      <c r="E66">
        <f t="shared" si="1"/>
        <v>1</v>
      </c>
    </row>
    <row r="67" spans="1:5">
      <c r="A67" t="str">
        <f>MID(Trasferimento_Dati[[#This Row],[Punto Vendita]],6,30)</f>
        <v xml:space="preserve"> PISTOIA</v>
      </c>
      <c r="B67" t="str">
        <f t="shared" ref="B67:B130" si="2">TRIM(A67)</f>
        <v>PISTOIA</v>
      </c>
      <c r="C67">
        <f>IFERROR(_xlfn.NUMBERVALUE(Trasferimento_Dati[[#This Row],[Imponibile Ac]]),0)</f>
        <v>32.78</v>
      </c>
      <c r="D67">
        <f>IFERROR(_xlfn.NUMBERVALUE(Trasferimento_Dati[[#This Row],[Ticket Medio Ac]]),0)</f>
        <v>32.78</v>
      </c>
      <c r="E67">
        <f t="shared" ref="E67:E130" si="3">C67/D67</f>
        <v>1</v>
      </c>
    </row>
    <row r="68" spans="1:5">
      <c r="A68" t="str">
        <f>MID(Trasferimento_Dati[[#This Row],[Punto Vendita]],6,30)</f>
        <v xml:space="preserve"> VICENZA</v>
      </c>
      <c r="B68" t="str">
        <f t="shared" si="2"/>
        <v>VICENZA</v>
      </c>
      <c r="C68">
        <f>IFERROR(_xlfn.NUMBERVALUE(Trasferimento_Dati[[#This Row],[Imponibile Ac]]),0)</f>
        <v>32.78</v>
      </c>
      <c r="D68">
        <f>IFERROR(_xlfn.NUMBERVALUE(Trasferimento_Dati[[#This Row],[Ticket Medio Ac]]),0)</f>
        <v>32.78</v>
      </c>
      <c r="E68">
        <f t="shared" si="3"/>
        <v>1</v>
      </c>
    </row>
    <row r="69" spans="1:5">
      <c r="A69" t="str">
        <f>MID(Trasferimento_Dati[[#This Row],[Punto Vendita]],6,30)</f>
        <v xml:space="preserve"> PALERMO 1</v>
      </c>
      <c r="B69" t="str">
        <f t="shared" si="2"/>
        <v>PALERMO 1</v>
      </c>
      <c r="C69">
        <f>IFERROR(_xlfn.NUMBERVALUE(Trasferimento_Dati[[#This Row],[Imponibile Ac]]),0)</f>
        <v>32.770000000000003</v>
      </c>
      <c r="D69">
        <f>IFERROR(_xlfn.NUMBERVALUE(Trasferimento_Dati[[#This Row],[Ticket Medio Ac]]),0)</f>
        <v>32.770000000000003</v>
      </c>
      <c r="E69">
        <f t="shared" si="3"/>
        <v>1</v>
      </c>
    </row>
    <row r="70" spans="1:5">
      <c r="A70" t="str">
        <f>MID(Trasferimento_Dati[[#This Row],[Punto Vendita]],6,30)</f>
        <v xml:space="preserve"> CANTU CORE</v>
      </c>
      <c r="B70" t="str">
        <f t="shared" si="2"/>
        <v>CANTU CORE</v>
      </c>
      <c r="C70">
        <f>IFERROR(_xlfn.NUMBERVALUE(Trasferimento_Dati[[#This Row],[Imponibile Ac]]),0)</f>
        <v>31</v>
      </c>
      <c r="D70">
        <f>IFERROR(_xlfn.NUMBERVALUE(Trasferimento_Dati[[#This Row],[Ticket Medio Ac]]),0)</f>
        <v>15.5</v>
      </c>
      <c r="E70">
        <f t="shared" si="3"/>
        <v>2</v>
      </c>
    </row>
    <row r="71" spans="1:5">
      <c r="A71" t="str">
        <f>MID(Trasferimento_Dati[[#This Row],[Punto Vendita]],6,30)</f>
        <v xml:space="preserve"> POMEZIA</v>
      </c>
      <c r="B71" t="str">
        <f t="shared" si="2"/>
        <v>POMEZIA</v>
      </c>
      <c r="C71">
        <f>IFERROR(_xlfn.NUMBERVALUE(Trasferimento_Dati[[#This Row],[Imponibile Ac]]),0)</f>
        <v>31</v>
      </c>
      <c r="D71">
        <f>IFERROR(_xlfn.NUMBERVALUE(Trasferimento_Dati[[#This Row],[Ticket Medio Ac]]),0)</f>
        <v>15.5</v>
      </c>
      <c r="E71">
        <f t="shared" si="3"/>
        <v>2</v>
      </c>
    </row>
    <row r="72" spans="1:5">
      <c r="A72" t="str">
        <f>MID(Trasferimento_Dati[[#This Row],[Punto Vendita]],6,30)</f>
        <v xml:space="preserve"> GENOVA</v>
      </c>
      <c r="B72" t="str">
        <f t="shared" si="2"/>
        <v>GENOVA</v>
      </c>
      <c r="C72">
        <f>IFERROR(_xlfn.NUMBERVALUE(Trasferimento_Dati[[#This Row],[Imponibile Ac]]),0)</f>
        <v>31</v>
      </c>
      <c r="D72">
        <f>IFERROR(_xlfn.NUMBERVALUE(Trasferimento_Dati[[#This Row],[Ticket Medio Ac]]),0)</f>
        <v>15.5</v>
      </c>
      <c r="E72">
        <f t="shared" si="3"/>
        <v>2</v>
      </c>
    </row>
    <row r="73" spans="1:5">
      <c r="A73" t="str">
        <f>MID(Trasferimento_Dati[[#This Row],[Punto Vendita]],6,30)</f>
        <v xml:space="preserve"> EMPOLI</v>
      </c>
      <c r="B73" t="str">
        <f t="shared" si="2"/>
        <v>EMPOLI</v>
      </c>
      <c r="C73">
        <f>IFERROR(_xlfn.NUMBERVALUE(Trasferimento_Dati[[#This Row],[Imponibile Ac]]),0)</f>
        <v>31</v>
      </c>
      <c r="D73">
        <f>IFERROR(_xlfn.NUMBERVALUE(Trasferimento_Dati[[#This Row],[Ticket Medio Ac]]),0)</f>
        <v>15.5</v>
      </c>
      <c r="E73">
        <f t="shared" si="3"/>
        <v>2</v>
      </c>
    </row>
    <row r="74" spans="1:5">
      <c r="A74" t="str">
        <f>MID(Trasferimento_Dati[[#This Row],[Punto Vendita]],6,30)</f>
        <v xml:space="preserve"> ROMA GRANROMA</v>
      </c>
      <c r="B74" t="str">
        <f t="shared" si="2"/>
        <v>ROMA GRANROMA</v>
      </c>
      <c r="C74">
        <f>IFERROR(_xlfn.NUMBERVALUE(Trasferimento_Dati[[#This Row],[Imponibile Ac]]),0)</f>
        <v>29.85</v>
      </c>
      <c r="D74">
        <f>IFERROR(_xlfn.NUMBERVALUE(Trasferimento_Dati[[#This Row],[Ticket Medio Ac]]),0)</f>
        <v>29.85</v>
      </c>
      <c r="E74">
        <f t="shared" si="3"/>
        <v>1</v>
      </c>
    </row>
    <row r="75" spans="1:5">
      <c r="A75" t="str">
        <f>MID(Trasferimento_Dati[[#This Row],[Punto Vendita]],6,30)</f>
        <v xml:space="preserve"> LUCCA</v>
      </c>
      <c r="B75" t="str">
        <f t="shared" si="2"/>
        <v>LUCCA</v>
      </c>
      <c r="C75">
        <f>IFERROR(_xlfn.NUMBERVALUE(Trasferimento_Dati[[#This Row],[Imponibile Ac]]),0)</f>
        <v>29.85</v>
      </c>
      <c r="D75">
        <f>IFERROR(_xlfn.NUMBERVALUE(Trasferimento_Dati[[#This Row],[Ticket Medio Ac]]),0)</f>
        <v>29.85</v>
      </c>
      <c r="E75">
        <f t="shared" si="3"/>
        <v>1</v>
      </c>
    </row>
    <row r="76" spans="1:5">
      <c r="A76" t="str">
        <f>MID(Trasferimento_Dati[[#This Row],[Punto Vendita]],6,30)</f>
        <v xml:space="preserve"> PRADAMANO UDINE</v>
      </c>
      <c r="B76" t="str">
        <f t="shared" si="2"/>
        <v>PRADAMANO UDINE</v>
      </c>
      <c r="C76">
        <f>IFERROR(_xlfn.NUMBERVALUE(Trasferimento_Dati[[#This Row],[Imponibile Ac]]),0)</f>
        <v>29.85</v>
      </c>
      <c r="D76">
        <f>IFERROR(_xlfn.NUMBERVALUE(Trasferimento_Dati[[#This Row],[Ticket Medio Ac]]),0)</f>
        <v>29.85</v>
      </c>
      <c r="E76">
        <f t="shared" si="3"/>
        <v>1</v>
      </c>
    </row>
    <row r="77" spans="1:5">
      <c r="A77" t="str">
        <f>MID(Trasferimento_Dati[[#This Row],[Punto Vendita]],6,30)</f>
        <v xml:space="preserve"> ANCONA</v>
      </c>
      <c r="B77" t="str">
        <f t="shared" si="2"/>
        <v>ANCONA</v>
      </c>
      <c r="C77">
        <f>IFERROR(_xlfn.NUMBERVALUE(Trasferimento_Dati[[#This Row],[Imponibile Ac]]),0)</f>
        <v>29.85</v>
      </c>
      <c r="D77">
        <f>IFERROR(_xlfn.NUMBERVALUE(Trasferimento_Dati[[#This Row],[Ticket Medio Ac]]),0)</f>
        <v>29.85</v>
      </c>
      <c r="E77">
        <f t="shared" si="3"/>
        <v>1</v>
      </c>
    </row>
    <row r="78" spans="1:5">
      <c r="A78" t="str">
        <f>MID(Trasferimento_Dati[[#This Row],[Punto Vendita]],6,30)</f>
        <v xml:space="preserve"> BARI 1</v>
      </c>
      <c r="B78" t="str">
        <f t="shared" si="2"/>
        <v>BARI 1</v>
      </c>
      <c r="C78">
        <f>IFERROR(_xlfn.NUMBERVALUE(Trasferimento_Dati[[#This Row],[Imponibile Ac]]),0)</f>
        <v>29.85</v>
      </c>
      <c r="D78">
        <f>IFERROR(_xlfn.NUMBERVALUE(Trasferimento_Dati[[#This Row],[Ticket Medio Ac]]),0)</f>
        <v>29.85</v>
      </c>
      <c r="E78">
        <f t="shared" si="3"/>
        <v>1</v>
      </c>
    </row>
    <row r="79" spans="1:5">
      <c r="A79" t="str">
        <f>MID(Trasferimento_Dati[[#This Row],[Punto Vendita]],6,30)</f>
        <v xml:space="preserve"> PALERMO 2</v>
      </c>
      <c r="B79" t="str">
        <f t="shared" si="2"/>
        <v>PALERMO 2</v>
      </c>
      <c r="C79">
        <f>IFERROR(_xlfn.NUMBERVALUE(Trasferimento_Dati[[#This Row],[Imponibile Ac]]),0)</f>
        <v>29.85</v>
      </c>
      <c r="D79">
        <f>IFERROR(_xlfn.NUMBERVALUE(Trasferimento_Dati[[#This Row],[Ticket Medio Ac]]),0)</f>
        <v>29.85</v>
      </c>
      <c r="E79">
        <f t="shared" si="3"/>
        <v>1</v>
      </c>
    </row>
    <row r="80" spans="1:5">
      <c r="A80" t="str">
        <f>MID(Trasferimento_Dati[[#This Row],[Punto Vendita]],6,30)</f>
        <v xml:space="preserve"> TRIESTE</v>
      </c>
      <c r="B80" t="str">
        <f t="shared" si="2"/>
        <v>TRIESTE</v>
      </c>
      <c r="C80">
        <f>IFERROR(_xlfn.NUMBERVALUE(Trasferimento_Dati[[#This Row],[Imponibile Ac]]),0)</f>
        <v>24.99</v>
      </c>
      <c r="D80">
        <f>IFERROR(_xlfn.NUMBERVALUE(Trasferimento_Dati[[#This Row],[Ticket Medio Ac]]),0)</f>
        <v>12.494999999999999</v>
      </c>
      <c r="E80">
        <f t="shared" si="3"/>
        <v>2</v>
      </c>
    </row>
    <row r="81" spans="1:5">
      <c r="A81" t="str">
        <f>MID(Trasferimento_Dati[[#This Row],[Punto Vendita]],6,30)</f>
        <v xml:space="preserve"> TORINO 4</v>
      </c>
      <c r="B81" t="str">
        <f t="shared" si="2"/>
        <v>TORINO 4</v>
      </c>
      <c r="C81">
        <f>IFERROR(_xlfn.NUMBERVALUE(Trasferimento_Dati[[#This Row],[Imponibile Ac]]),0)</f>
        <v>24.99</v>
      </c>
      <c r="D81">
        <f>IFERROR(_xlfn.NUMBERVALUE(Trasferimento_Dati[[#This Row],[Ticket Medio Ac]]),0)</f>
        <v>12.494999999999999</v>
      </c>
      <c r="E81">
        <f t="shared" si="3"/>
        <v>2</v>
      </c>
    </row>
    <row r="82" spans="1:5">
      <c r="A82" t="str">
        <f>MID(Trasferimento_Dati[[#This Row],[Punto Vendita]],6,30)</f>
        <v xml:space="preserve"> RIMINI NORD</v>
      </c>
      <c r="B82" t="str">
        <f t="shared" si="2"/>
        <v>RIMINI NORD</v>
      </c>
      <c r="C82">
        <f>IFERROR(_xlfn.NUMBERVALUE(Trasferimento_Dati[[#This Row],[Imponibile Ac]]),0)</f>
        <v>24.99</v>
      </c>
      <c r="D82">
        <f>IFERROR(_xlfn.NUMBERVALUE(Trasferimento_Dati[[#This Row],[Ticket Medio Ac]]),0)</f>
        <v>12.494999999999999</v>
      </c>
      <c r="E82">
        <f t="shared" si="3"/>
        <v>2</v>
      </c>
    </row>
    <row r="83" spans="1:5">
      <c r="A83" t="str">
        <f>MID(Trasferimento_Dati[[#This Row],[Punto Vendita]],6,30)</f>
        <v xml:space="preserve"> NAPOLI 1</v>
      </c>
      <c r="B83" t="str">
        <f t="shared" si="2"/>
        <v>NAPOLI 1</v>
      </c>
      <c r="C83">
        <f>IFERROR(_xlfn.NUMBERVALUE(Trasferimento_Dati[[#This Row],[Imponibile Ac]]),0)</f>
        <v>24.58</v>
      </c>
      <c r="D83">
        <f>IFERROR(_xlfn.NUMBERVALUE(Trasferimento_Dati[[#This Row],[Ticket Medio Ac]]),0)</f>
        <v>24.58</v>
      </c>
      <c r="E83">
        <f t="shared" si="3"/>
        <v>1</v>
      </c>
    </row>
    <row r="84" spans="1:5">
      <c r="A84" t="str">
        <f>MID(Trasferimento_Dati[[#This Row],[Punto Vendita]],6,30)</f>
        <v xml:space="preserve"> CUNEO XPRESS</v>
      </c>
      <c r="B84" t="str">
        <f t="shared" si="2"/>
        <v>CUNEO XPRESS</v>
      </c>
      <c r="C84">
        <f>IFERROR(_xlfn.NUMBERVALUE(Trasferimento_Dati[[#This Row],[Imponibile Ac]]),0)</f>
        <v>22.4</v>
      </c>
      <c r="D84">
        <f>IFERROR(_xlfn.NUMBERVALUE(Trasferimento_Dati[[#This Row],[Ticket Medio Ac]]),0)</f>
        <v>22.4</v>
      </c>
      <c r="E84">
        <f t="shared" si="3"/>
        <v>1</v>
      </c>
    </row>
    <row r="85" spans="1:5">
      <c r="A85" t="str">
        <f>MID(Trasferimento_Dati[[#This Row],[Punto Vendita]],6,30)</f>
        <v xml:space="preserve"> REGGIO CALABRIA</v>
      </c>
      <c r="B85" t="str">
        <f t="shared" si="2"/>
        <v>REGGIO CALABRIA</v>
      </c>
      <c r="C85">
        <f>IFERROR(_xlfn.NUMBERVALUE(Trasferimento_Dati[[#This Row],[Imponibile Ac]]),0)</f>
        <v>22.4</v>
      </c>
      <c r="D85">
        <f>IFERROR(_xlfn.NUMBERVALUE(Trasferimento_Dati[[#This Row],[Ticket Medio Ac]]),0)</f>
        <v>22.4</v>
      </c>
      <c r="E85">
        <f t="shared" si="3"/>
        <v>1</v>
      </c>
    </row>
    <row r="86" spans="1:5">
      <c r="A86" t="str">
        <f>MID(Trasferimento_Dati[[#This Row],[Punto Vendita]],6,30)</f>
        <v xml:space="preserve"> MILANO PESCHIERA</v>
      </c>
      <c r="B86" t="str">
        <f t="shared" si="2"/>
        <v>MILANO PESCHIERA</v>
      </c>
      <c r="C86">
        <f>IFERROR(_xlfn.NUMBERVALUE(Trasferimento_Dati[[#This Row],[Imponibile Ac]]),0)</f>
        <v>22.4</v>
      </c>
      <c r="D86">
        <f>IFERROR(_xlfn.NUMBERVALUE(Trasferimento_Dati[[#This Row],[Ticket Medio Ac]]),0)</f>
        <v>22.4</v>
      </c>
      <c r="E86">
        <f t="shared" si="3"/>
        <v>1</v>
      </c>
    </row>
    <row r="87" spans="1:5">
      <c r="A87" t="str">
        <f>MID(Trasferimento_Dati[[#This Row],[Punto Vendita]],6,30)</f>
        <v xml:space="preserve"> VIGNATE</v>
      </c>
      <c r="B87" t="str">
        <f t="shared" si="2"/>
        <v>VIGNATE</v>
      </c>
      <c r="C87">
        <f>IFERROR(_xlfn.NUMBERVALUE(Trasferimento_Dati[[#This Row],[Imponibile Ac]]),0)</f>
        <v>22.4</v>
      </c>
      <c r="D87">
        <f>IFERROR(_xlfn.NUMBERVALUE(Trasferimento_Dati[[#This Row],[Ticket Medio Ac]]),0)</f>
        <v>22.4</v>
      </c>
      <c r="E87">
        <f t="shared" si="3"/>
        <v>1</v>
      </c>
    </row>
    <row r="88" spans="1:5">
      <c r="A88" t="str">
        <f>MID(Trasferimento_Dati[[#This Row],[Punto Vendita]],6,30)</f>
        <v xml:space="preserve"> BERGAMO 1</v>
      </c>
      <c r="B88" t="str">
        <f t="shared" si="2"/>
        <v>BERGAMO 1</v>
      </c>
      <c r="C88">
        <f>IFERROR(_xlfn.NUMBERVALUE(Trasferimento_Dati[[#This Row],[Imponibile Ac]]),0)</f>
        <v>22.4</v>
      </c>
      <c r="D88">
        <f>IFERROR(_xlfn.NUMBERVALUE(Trasferimento_Dati[[#This Row],[Ticket Medio Ac]]),0)</f>
        <v>22.4</v>
      </c>
      <c r="E88">
        <f t="shared" si="3"/>
        <v>1</v>
      </c>
    </row>
    <row r="89" spans="1:5">
      <c r="A89" t="str">
        <f>MID(Trasferimento_Dati[[#This Row],[Punto Vendita]],6,30)</f>
        <v xml:space="preserve"> LECCE</v>
      </c>
      <c r="B89" t="str">
        <f t="shared" si="2"/>
        <v>LECCE</v>
      </c>
      <c r="C89">
        <f>IFERROR(_xlfn.NUMBERVALUE(Trasferimento_Dati[[#This Row],[Imponibile Ac]]),0)</f>
        <v>22.4</v>
      </c>
      <c r="D89">
        <f>IFERROR(_xlfn.NUMBERVALUE(Trasferimento_Dati[[#This Row],[Ticket Medio Ac]]),0)</f>
        <v>22.4</v>
      </c>
      <c r="E89">
        <f t="shared" si="3"/>
        <v>1</v>
      </c>
    </row>
    <row r="90" spans="1:5">
      <c r="A90" t="str">
        <f>MID(Trasferimento_Dati[[#This Row],[Punto Vendita]],6,30)</f>
        <v xml:space="preserve"> RAVENNA</v>
      </c>
      <c r="B90" t="str">
        <f t="shared" si="2"/>
        <v>RAVENNA</v>
      </c>
      <c r="C90">
        <f>IFERROR(_xlfn.NUMBERVALUE(Trasferimento_Dati[[#This Row],[Imponibile Ac]]),0)</f>
        <v>22.4</v>
      </c>
      <c r="D90">
        <f>IFERROR(_xlfn.NUMBERVALUE(Trasferimento_Dati[[#This Row],[Ticket Medio Ac]]),0)</f>
        <v>22.4</v>
      </c>
      <c r="E90">
        <f t="shared" si="3"/>
        <v>1</v>
      </c>
    </row>
    <row r="91" spans="1:5">
      <c r="A91" t="str">
        <f>MID(Trasferimento_Dati[[#This Row],[Punto Vendita]],6,30)</f>
        <v xml:space="preserve"> PAVONE CANAVESE XPRESS</v>
      </c>
      <c r="B91" t="str">
        <f t="shared" si="2"/>
        <v>PAVONE CANAVESE XPRESS</v>
      </c>
      <c r="C91">
        <f>IFERROR(_xlfn.NUMBERVALUE(Trasferimento_Dati[[#This Row],[Imponibile Ac]]),0)</f>
        <v>22.4</v>
      </c>
      <c r="D91">
        <f>IFERROR(_xlfn.NUMBERVALUE(Trasferimento_Dati[[#This Row],[Ticket Medio Ac]]),0)</f>
        <v>22.4</v>
      </c>
      <c r="E91">
        <f t="shared" si="3"/>
        <v>1</v>
      </c>
    </row>
    <row r="92" spans="1:5">
      <c r="A92" t="str">
        <f>MID(Trasferimento_Dati[[#This Row],[Punto Vendita]],6,30)</f>
        <v xml:space="preserve"> COMO</v>
      </c>
      <c r="B92" t="str">
        <f t="shared" si="2"/>
        <v>COMO</v>
      </c>
      <c r="C92">
        <f>IFERROR(_xlfn.NUMBERVALUE(Trasferimento_Dati[[#This Row],[Imponibile Ac]]),0)</f>
        <v>17.2</v>
      </c>
      <c r="D92">
        <f>IFERROR(_xlfn.NUMBERVALUE(Trasferimento_Dati[[#This Row],[Ticket Medio Ac]]),0)</f>
        <v>17.2</v>
      </c>
      <c r="E92">
        <f t="shared" si="3"/>
        <v>1</v>
      </c>
    </row>
    <row r="93" spans="1:5">
      <c r="A93" t="str">
        <f>MID(Trasferimento_Dati[[#This Row],[Punto Vendita]],6,30)</f>
        <v xml:space="preserve"> CATANIA 1</v>
      </c>
      <c r="B93" t="str">
        <f t="shared" si="2"/>
        <v>CATANIA 1</v>
      </c>
      <c r="C93">
        <f>IFERROR(_xlfn.NUMBERVALUE(Trasferimento_Dati[[#This Row],[Imponibile Ac]]),0)</f>
        <v>16.39</v>
      </c>
      <c r="D93">
        <f>IFERROR(_xlfn.NUMBERVALUE(Trasferimento_Dati[[#This Row],[Ticket Medio Ac]]),0)</f>
        <v>16.39</v>
      </c>
      <c r="E93">
        <f t="shared" si="3"/>
        <v>1</v>
      </c>
    </row>
    <row r="94" spans="1:5">
      <c r="A94" t="str">
        <f>MID(Trasferimento_Dati[[#This Row],[Punto Vendita]],6,30)</f>
        <v xml:space="preserve"> LA SPEZIA</v>
      </c>
      <c r="B94" t="str">
        <f t="shared" si="2"/>
        <v>LA SPEZIA</v>
      </c>
      <c r="C94">
        <f>IFERROR(_xlfn.NUMBERVALUE(Trasferimento_Dati[[#This Row],[Imponibile Ac]]),0)</f>
        <v>16.39</v>
      </c>
      <c r="D94">
        <f>IFERROR(_xlfn.NUMBERVALUE(Trasferimento_Dati[[#This Row],[Ticket Medio Ac]]),0)</f>
        <v>16.39</v>
      </c>
      <c r="E94">
        <f t="shared" si="3"/>
        <v>1</v>
      </c>
    </row>
    <row r="95" spans="1:5">
      <c r="A95" t="str">
        <f>MID(Trasferimento_Dati[[#This Row],[Punto Vendita]],6,30)</f>
        <v xml:space="preserve"> TORINO MILLECITY XPRESS</v>
      </c>
      <c r="B95" t="str">
        <f t="shared" si="2"/>
        <v>TORINO MILLECITY XPRESS</v>
      </c>
      <c r="C95">
        <f>IFERROR(_xlfn.NUMBERVALUE(Trasferimento_Dati[[#This Row],[Imponibile Ac]]),0)</f>
        <v>16.39</v>
      </c>
      <c r="D95">
        <f>IFERROR(_xlfn.NUMBERVALUE(Trasferimento_Dati[[#This Row],[Ticket Medio Ac]]),0)</f>
        <v>16.39</v>
      </c>
      <c r="E95">
        <f t="shared" si="3"/>
        <v>1</v>
      </c>
    </row>
    <row r="96" spans="1:5">
      <c r="A96" t="str">
        <f>MID(Trasferimento_Dati[[#This Row],[Punto Vendita]],6,30)</f>
        <v xml:space="preserve"> MILANO CITTA' 2</v>
      </c>
      <c r="B96" t="str">
        <f t="shared" si="2"/>
        <v>MILANO CITTA' 2</v>
      </c>
      <c r="C96">
        <f>IFERROR(_xlfn.NUMBERVALUE(Trasferimento_Dati[[#This Row],[Imponibile Ac]]),0)</f>
        <v>16.39</v>
      </c>
      <c r="D96">
        <f>IFERROR(_xlfn.NUMBERVALUE(Trasferimento_Dati[[#This Row],[Ticket Medio Ac]]),0)</f>
        <v>16.39</v>
      </c>
      <c r="E96">
        <f t="shared" si="3"/>
        <v>1</v>
      </c>
    </row>
    <row r="97" spans="1:5">
      <c r="A97" t="str">
        <f>MID(Trasferimento_Dati[[#This Row],[Punto Vendita]],6,30)</f>
        <v xml:space="preserve"> TERNI</v>
      </c>
      <c r="B97" t="str">
        <f t="shared" si="2"/>
        <v>TERNI</v>
      </c>
      <c r="C97">
        <f>IFERROR(_xlfn.NUMBERVALUE(Trasferimento_Dati[[#This Row],[Imponibile Ac]]),0)</f>
        <v>16.39</v>
      </c>
      <c r="D97">
        <f>IFERROR(_xlfn.NUMBERVALUE(Trasferimento_Dati[[#This Row],[Ticket Medio Ac]]),0)</f>
        <v>16.39</v>
      </c>
      <c r="E97">
        <f t="shared" si="3"/>
        <v>1</v>
      </c>
    </row>
    <row r="98" spans="1:5">
      <c r="A98" t="str">
        <f>MID(Trasferimento_Dati[[#This Row],[Punto Vendita]],6,30)</f>
        <v xml:space="preserve"> L'AQUILA</v>
      </c>
      <c r="B98" t="str">
        <f t="shared" si="2"/>
        <v>L'AQUILA</v>
      </c>
      <c r="C98">
        <f>IFERROR(_xlfn.NUMBERVALUE(Trasferimento_Dati[[#This Row],[Imponibile Ac]]),0)</f>
        <v>16.39</v>
      </c>
      <c r="D98">
        <f>IFERROR(_xlfn.NUMBERVALUE(Trasferimento_Dati[[#This Row],[Ticket Medio Ac]]),0)</f>
        <v>16.39</v>
      </c>
      <c r="E98">
        <f t="shared" si="3"/>
        <v>1</v>
      </c>
    </row>
    <row r="99" spans="1:5">
      <c r="A99" t="str">
        <f>MID(Trasferimento_Dati[[#This Row],[Punto Vendita]],6,30)</f>
        <v xml:space="preserve"> MESTRE</v>
      </c>
      <c r="B99" t="str">
        <f t="shared" si="2"/>
        <v>MESTRE</v>
      </c>
      <c r="C99">
        <f>IFERROR(_xlfn.NUMBERVALUE(Trasferimento_Dati[[#This Row],[Imponibile Ac]]),0)</f>
        <v>16.39</v>
      </c>
      <c r="D99">
        <f>IFERROR(_xlfn.NUMBERVALUE(Trasferimento_Dati[[#This Row],[Ticket Medio Ac]]),0)</f>
        <v>16.39</v>
      </c>
      <c r="E99">
        <f t="shared" si="3"/>
        <v>1</v>
      </c>
    </row>
    <row r="100" spans="1:5">
      <c r="A100" t="str">
        <f>MID(Trasferimento_Dati[[#This Row],[Punto Vendita]],6,30)</f>
        <v xml:space="preserve"> VITTUONE</v>
      </c>
      <c r="B100" t="str">
        <f t="shared" si="2"/>
        <v>VITTUONE</v>
      </c>
      <c r="C100">
        <f>IFERROR(_xlfn.NUMBERVALUE(Trasferimento_Dati[[#This Row],[Imponibile Ac]]),0)</f>
        <v>8.6</v>
      </c>
      <c r="D100">
        <f>IFERROR(_xlfn.NUMBERVALUE(Trasferimento_Dati[[#This Row],[Ticket Medio Ac]]),0)</f>
        <v>8.6</v>
      </c>
      <c r="E100">
        <f t="shared" si="3"/>
        <v>1</v>
      </c>
    </row>
    <row r="101" spans="1:5">
      <c r="A101" t="str">
        <f>MID(Trasferimento_Dati[[#This Row],[Punto Vendita]],6,30)</f>
        <v xml:space="preserve"> MONTEBELLO</v>
      </c>
      <c r="B101" t="str">
        <f t="shared" si="2"/>
        <v>MONTEBELLO</v>
      </c>
      <c r="C101">
        <f>IFERROR(_xlfn.NUMBERVALUE(Trasferimento_Dati[[#This Row],[Imponibile Ac]]),0)</f>
        <v>8.6</v>
      </c>
      <c r="D101">
        <f>IFERROR(_xlfn.NUMBERVALUE(Trasferimento_Dati[[#This Row],[Ticket Medio Ac]]),0)</f>
        <v>8.6</v>
      </c>
      <c r="E101">
        <f t="shared" si="3"/>
        <v>1</v>
      </c>
    </row>
    <row r="102" spans="1:5">
      <c r="A102" t="str">
        <f>MID(Trasferimento_Dati[[#This Row],[Punto Vendita]],6,30)</f>
        <v xml:space="preserve"> STEZZANO</v>
      </c>
      <c r="B102" t="str">
        <f t="shared" si="2"/>
        <v>STEZZANO</v>
      </c>
      <c r="C102">
        <f>IFERROR(_xlfn.NUMBERVALUE(Trasferimento_Dati[[#This Row],[Imponibile Ac]]),0)</f>
        <v>8.6</v>
      </c>
      <c r="D102">
        <f>IFERROR(_xlfn.NUMBERVALUE(Trasferimento_Dati[[#This Row],[Ticket Medio Ac]]),0)</f>
        <v>8.6</v>
      </c>
      <c r="E102">
        <f t="shared" si="3"/>
        <v>1</v>
      </c>
    </row>
    <row r="103" spans="1:5">
      <c r="A103" t="str">
        <f>MID(Trasferimento_Dati[[#This Row],[Punto Vendita]],6,30)</f>
        <v xml:space="preserve"> CREMONA</v>
      </c>
      <c r="B103" t="str">
        <f t="shared" si="2"/>
        <v>CREMONA</v>
      </c>
      <c r="C103">
        <f>IFERROR(_xlfn.NUMBERVALUE(Trasferimento_Dati[[#This Row],[Imponibile Ac]]),0)</f>
        <v>8.6</v>
      </c>
      <c r="D103">
        <f>IFERROR(_xlfn.NUMBERVALUE(Trasferimento_Dati[[#This Row],[Ticket Medio Ac]]),0)</f>
        <v>8.6</v>
      </c>
      <c r="E103">
        <f t="shared" si="3"/>
        <v>1</v>
      </c>
    </row>
    <row r="104" spans="1:5">
      <c r="A104" t="str">
        <f>MID(Trasferimento_Dati[[#This Row],[Punto Vendita]],6,30)</f>
        <v xml:space="preserve"> ERBA XPRESS</v>
      </c>
      <c r="B104" t="str">
        <f t="shared" si="2"/>
        <v>ERBA XPRESS</v>
      </c>
      <c r="C104">
        <f>IFERROR(_xlfn.NUMBERVALUE(Trasferimento_Dati[[#This Row],[Imponibile Ac]]),0)</f>
        <v>8.6</v>
      </c>
      <c r="D104">
        <f>IFERROR(_xlfn.NUMBERVALUE(Trasferimento_Dati[[#This Row],[Ticket Medio Ac]]),0)</f>
        <v>8.6</v>
      </c>
      <c r="E104">
        <f t="shared" si="3"/>
        <v>1</v>
      </c>
    </row>
    <row r="105" spans="1:5">
      <c r="A105" t="str">
        <f>MID(Trasferimento_Dati[[#This Row],[Punto Vendita]],6,30)</f>
        <v xml:space="preserve"> MILANOFIORI</v>
      </c>
      <c r="B105" t="str">
        <f t="shared" si="2"/>
        <v>MILANOFIORI</v>
      </c>
      <c r="C105">
        <f>IFERROR(_xlfn.NUMBERVALUE(Trasferimento_Dati[[#This Row],[Imponibile Ac]]),0)</f>
        <v>8.6</v>
      </c>
      <c r="D105">
        <f>IFERROR(_xlfn.NUMBERVALUE(Trasferimento_Dati[[#This Row],[Ticket Medio Ac]]),0)</f>
        <v>2.8666666666666698</v>
      </c>
      <c r="E105">
        <f t="shared" si="3"/>
        <v>2.9999999999999964</v>
      </c>
    </row>
    <row r="106" spans="1:5">
      <c r="A106" t="str">
        <f>MID(Trasferimento_Dati[[#This Row],[Punto Vendita]],6,30)</f>
        <v xml:space="preserve"> FERRARA</v>
      </c>
      <c r="B106" t="str">
        <f t="shared" si="2"/>
        <v>FERRARA</v>
      </c>
      <c r="C106">
        <f>IFERROR(_xlfn.NUMBERVALUE(Trasferimento_Dati[[#This Row],[Imponibile Ac]]),0)</f>
        <v>8.6</v>
      </c>
      <c r="D106">
        <f>IFERROR(_xlfn.NUMBERVALUE(Trasferimento_Dati[[#This Row],[Ticket Medio Ac]]),0)</f>
        <v>8.6</v>
      </c>
      <c r="E106">
        <f t="shared" si="3"/>
        <v>1</v>
      </c>
    </row>
    <row r="107" spans="1:5">
      <c r="A107" t="str">
        <f>MID(Trasferimento_Dati[[#This Row],[Punto Vendita]],6,30)</f>
        <v xml:space="preserve"> TORINO 1</v>
      </c>
      <c r="B107" t="str">
        <f t="shared" si="2"/>
        <v>TORINO 1</v>
      </c>
      <c r="C107">
        <f>IFERROR(_xlfn.NUMBERVALUE(Trasferimento_Dati[[#This Row],[Imponibile Ac]]),0)</f>
        <v>8.6</v>
      </c>
      <c r="D107">
        <f>IFERROR(_xlfn.NUMBERVALUE(Trasferimento_Dati[[#This Row],[Ticket Medio Ac]]),0)</f>
        <v>8.6</v>
      </c>
      <c r="E107">
        <f t="shared" si="3"/>
        <v>1</v>
      </c>
    </row>
    <row r="108" spans="1:5">
      <c r="A108" t="str">
        <f>MID(Trasferimento_Dati[[#This Row],[Punto Vendita]],6,30)</f>
        <v xml:space="preserve"> ALESSANDRIA</v>
      </c>
      <c r="B108" t="str">
        <f t="shared" si="2"/>
        <v>ALESSANDRIA</v>
      </c>
      <c r="C108">
        <f>IFERROR(_xlfn.NUMBERVALUE(Trasferimento_Dati[[#This Row],[Imponibile Ac]]),0)</f>
        <v>8.6</v>
      </c>
      <c r="D108">
        <f>IFERROR(_xlfn.NUMBERVALUE(Trasferimento_Dati[[#This Row],[Ticket Medio Ac]]),0)</f>
        <v>8.6</v>
      </c>
      <c r="E108">
        <f t="shared" si="3"/>
        <v>1</v>
      </c>
    </row>
    <row r="109" spans="1:5">
      <c r="A109" t="str">
        <f>MID(Trasferimento_Dati[[#This Row],[Punto Vendita]],6,30)</f>
        <v xml:space="preserve"> BUSNAGO</v>
      </c>
      <c r="B109" t="str">
        <f t="shared" si="2"/>
        <v>BUSNAGO</v>
      </c>
      <c r="C109">
        <f>IFERROR(_xlfn.NUMBERVALUE(Trasferimento_Dati[[#This Row],[Imponibile Ac]]),0)</f>
        <v>8.6</v>
      </c>
      <c r="D109">
        <f>IFERROR(_xlfn.NUMBERVALUE(Trasferimento_Dati[[#This Row],[Ticket Medio Ac]]),0)</f>
        <v>8.6</v>
      </c>
      <c r="E109">
        <f t="shared" si="3"/>
        <v>1</v>
      </c>
    </row>
    <row r="110" spans="1:5">
      <c r="A110" t="str">
        <f>MID(Trasferimento_Dati[[#This Row],[Punto Vendita]],6,30)</f>
        <v xml:space="preserve"> PORDENONE</v>
      </c>
      <c r="B110" t="str">
        <f t="shared" si="2"/>
        <v>PORDENONE</v>
      </c>
      <c r="C110">
        <f>IFERROR(_xlfn.NUMBERVALUE(Trasferimento_Dati[[#This Row],[Imponibile Ac]]),0)</f>
        <v>8.6</v>
      </c>
      <c r="D110">
        <f>IFERROR(_xlfn.NUMBERVALUE(Trasferimento_Dati[[#This Row],[Ticket Medio Ac]]),0)</f>
        <v>8.6</v>
      </c>
      <c r="E110">
        <f t="shared" si="3"/>
        <v>1</v>
      </c>
    </row>
    <row r="111" spans="1:5">
      <c r="A111" t="str">
        <f>MID(Trasferimento_Dati[[#This Row],[Punto Vendita]],6,30)</f>
        <v xml:space="preserve"> CARUGATE</v>
      </c>
      <c r="B111" t="str">
        <f t="shared" si="2"/>
        <v>CARUGATE</v>
      </c>
      <c r="C111">
        <f>IFERROR(_xlfn.NUMBERVALUE(Trasferimento_Dati[[#This Row],[Imponibile Ac]]),0)</f>
        <v>8.6</v>
      </c>
      <c r="D111">
        <f>IFERROR(_xlfn.NUMBERVALUE(Trasferimento_Dati[[#This Row],[Ticket Medio Ac]]),0)</f>
        <v>8.6</v>
      </c>
      <c r="E111">
        <f t="shared" si="3"/>
        <v>1</v>
      </c>
    </row>
    <row r="112" spans="1:5">
      <c r="A112" t="str">
        <f>MID(Trasferimento_Dati[[#This Row],[Punto Vendita]],6,30)</f>
        <v xml:space="preserve"> BARI 2</v>
      </c>
      <c r="B112" t="str">
        <f t="shared" si="2"/>
        <v>BARI 2</v>
      </c>
      <c r="C112">
        <f>IFERROR(_xlfn.NUMBERVALUE(Trasferimento_Dati[[#This Row],[Imponibile Ac]]),0)</f>
        <v>0</v>
      </c>
      <c r="D112">
        <f>IFERROR(_xlfn.NUMBERVALUE(Trasferimento_Dati[[#This Row],[Ticket Medio Ac]]),0)</f>
        <v>0</v>
      </c>
      <c r="E112" t="e">
        <f t="shared" si="3"/>
        <v>#DIV/0!</v>
      </c>
    </row>
    <row r="113" spans="1:5">
      <c r="A113" t="str">
        <f>MID(Trasferimento_Dati[[#This Row],[Punto Vendita]],6,30)</f>
        <v xml:space="preserve"> AVEZZANO</v>
      </c>
      <c r="B113" t="str">
        <f t="shared" si="2"/>
        <v>AVEZZANO</v>
      </c>
      <c r="C113">
        <f>IFERROR(_xlfn.NUMBERVALUE(Trasferimento_Dati[[#This Row],[Imponibile Ac]]),0)</f>
        <v>0</v>
      </c>
      <c r="D113">
        <f>IFERROR(_xlfn.NUMBERVALUE(Trasferimento_Dati[[#This Row],[Ticket Medio Ac]]),0)</f>
        <v>0</v>
      </c>
      <c r="E113" t="e">
        <f t="shared" si="3"/>
        <v>#DIV/0!</v>
      </c>
    </row>
    <row r="114" spans="1:5">
      <c r="A114" t="str">
        <f>MID(Trasferimento_Dati[[#This Row],[Punto Vendita]],6,30)</f>
        <v xml:space="preserve"> MILANO SUD</v>
      </c>
      <c r="B114" t="str">
        <f t="shared" si="2"/>
        <v>MILANO SUD</v>
      </c>
      <c r="C114">
        <f>IFERROR(_xlfn.NUMBERVALUE(Trasferimento_Dati[[#This Row],[Imponibile Ac]]),0)</f>
        <v>0</v>
      </c>
      <c r="D114">
        <f>IFERROR(_xlfn.NUMBERVALUE(Trasferimento_Dati[[#This Row],[Ticket Medio Ac]]),0)</f>
        <v>0</v>
      </c>
      <c r="E114" t="e">
        <f t="shared" si="3"/>
        <v>#DIV/0!</v>
      </c>
    </row>
    <row r="115" spans="1:5">
      <c r="A115" t="str">
        <f>MID(Trasferimento_Dati[[#This Row],[Punto Vendita]],6,30)</f>
        <v xml:space="preserve"> FIGLINE VALDARNO</v>
      </c>
      <c r="B115" t="str">
        <f t="shared" si="2"/>
        <v>FIGLINE VALDARNO</v>
      </c>
      <c r="C115">
        <f>IFERROR(_xlfn.NUMBERVALUE(Trasferimento_Dati[[#This Row],[Imponibile Ac]]),0)</f>
        <v>0</v>
      </c>
      <c r="D115">
        <f>IFERROR(_xlfn.NUMBERVALUE(Trasferimento_Dati[[#This Row],[Ticket Medio Ac]]),0)</f>
        <v>0</v>
      </c>
      <c r="E115" t="e">
        <f t="shared" si="3"/>
        <v>#DIV/0!</v>
      </c>
    </row>
    <row r="116" spans="1:5">
      <c r="A116" t="str">
        <f>MID(Trasferimento_Dati[[#This Row],[Punto Vendita]],6,30)</f>
        <v xml:space="preserve"> FIRENZE NOVOLI</v>
      </c>
      <c r="B116" t="str">
        <f t="shared" si="2"/>
        <v>FIRENZE NOVOLI</v>
      </c>
      <c r="C116">
        <f>IFERROR(_xlfn.NUMBERVALUE(Trasferimento_Dati[[#This Row],[Imponibile Ac]]),0)</f>
        <v>0</v>
      </c>
      <c r="D116">
        <f>IFERROR(_xlfn.NUMBERVALUE(Trasferimento_Dati[[#This Row],[Ticket Medio Ac]]),0)</f>
        <v>0</v>
      </c>
      <c r="E116" t="e">
        <f t="shared" si="3"/>
        <v>#DIV/0!</v>
      </c>
    </row>
    <row r="117" spans="1:5">
      <c r="A117" t="str">
        <f>MID(Trasferimento_Dati[[#This Row],[Punto Vendita]],6,30)</f>
        <v xml:space="preserve"> MOLFETTA</v>
      </c>
      <c r="B117" t="str">
        <f t="shared" si="2"/>
        <v>MOLFETTA</v>
      </c>
      <c r="C117">
        <f>IFERROR(_xlfn.NUMBERVALUE(Trasferimento_Dati[[#This Row],[Imponibile Ac]]),0)</f>
        <v>0</v>
      </c>
      <c r="D117">
        <f>IFERROR(_xlfn.NUMBERVALUE(Trasferimento_Dati[[#This Row],[Ticket Medio Ac]]),0)</f>
        <v>0</v>
      </c>
      <c r="E117" t="e">
        <f t="shared" si="3"/>
        <v>#DIV/0!</v>
      </c>
    </row>
    <row r="118" spans="1:5">
      <c r="A118" t="str">
        <f>MID(Trasferimento_Dati[[#This Row],[Punto Vendita]],6,30)</f>
        <v xml:space="preserve"> PESCARA 1</v>
      </c>
      <c r="B118" t="str">
        <f t="shared" si="2"/>
        <v>PESCARA 1</v>
      </c>
      <c r="C118">
        <f>IFERROR(_xlfn.NUMBERVALUE(Trasferimento_Dati[[#This Row],[Imponibile Ac]]),0)</f>
        <v>0</v>
      </c>
      <c r="D118">
        <f>IFERROR(_xlfn.NUMBERVALUE(Trasferimento_Dati[[#This Row],[Ticket Medio Ac]]),0)</f>
        <v>0</v>
      </c>
      <c r="E118" t="e">
        <f t="shared" si="3"/>
        <v>#DIV/0!</v>
      </c>
    </row>
    <row r="119" spans="1:5">
      <c r="A119" t="str">
        <f>MID(Trasferimento_Dati[[#This Row],[Punto Vendita]],6,30)</f>
        <v xml:space="preserve"> FORLI</v>
      </c>
      <c r="B119" t="str">
        <f t="shared" si="2"/>
        <v>FORLI</v>
      </c>
      <c r="C119">
        <f>IFERROR(_xlfn.NUMBERVALUE(Trasferimento_Dati[[#This Row],[Imponibile Ac]]),0)</f>
        <v>0</v>
      </c>
      <c r="D119">
        <f>IFERROR(_xlfn.NUMBERVALUE(Trasferimento_Dati[[#This Row],[Ticket Medio Ac]]),0)</f>
        <v>0</v>
      </c>
      <c r="E119" t="e">
        <f t="shared" si="3"/>
        <v>#DIV/0!</v>
      </c>
    </row>
    <row r="120" spans="1:5">
      <c r="A120" t="str">
        <f>MID(Trasferimento_Dati[[#This Row],[Punto Vendita]],6,30)</f>
        <v xml:space="preserve"> GENOVA SMART</v>
      </c>
      <c r="B120" t="str">
        <f t="shared" si="2"/>
        <v>GENOVA SMART</v>
      </c>
      <c r="C120">
        <f>IFERROR(_xlfn.NUMBERVALUE(Trasferimento_Dati[[#This Row],[Imponibile Ac]]),0)</f>
        <v>0</v>
      </c>
      <c r="D120">
        <f>IFERROR(_xlfn.NUMBERVALUE(Trasferimento_Dati[[#This Row],[Ticket Medio Ac]]),0)</f>
        <v>0</v>
      </c>
      <c r="E120" t="e">
        <f t="shared" si="3"/>
        <v>#DIV/0!</v>
      </c>
    </row>
    <row r="121" spans="1:5">
      <c r="A121" t="str">
        <f>MID(Trasferimento_Dati[[#This Row],[Punto Vendita]],6,30)</f>
        <v xml:space="preserve"> SIRACUSA</v>
      </c>
      <c r="B121" t="str">
        <f t="shared" si="2"/>
        <v>SIRACUSA</v>
      </c>
      <c r="C121">
        <f>IFERROR(_xlfn.NUMBERVALUE(Trasferimento_Dati[[#This Row],[Imponibile Ac]]),0)</f>
        <v>0</v>
      </c>
      <c r="D121">
        <f>IFERROR(_xlfn.NUMBERVALUE(Trasferimento_Dati[[#This Row],[Ticket Medio Ac]]),0)</f>
        <v>0</v>
      </c>
      <c r="E121" t="e">
        <f t="shared" si="3"/>
        <v>#DIV/0!</v>
      </c>
    </row>
    <row r="122" spans="1:5">
      <c r="A122" t="str">
        <f>MID(Trasferimento_Dati[[#This Row],[Punto Vendita]],6,30)</f>
        <v xml:space="preserve"> ERBUSCO</v>
      </c>
      <c r="B122" t="str">
        <f t="shared" si="2"/>
        <v>ERBUSCO</v>
      </c>
      <c r="C122">
        <f>IFERROR(_xlfn.NUMBERVALUE(Trasferimento_Dati[[#This Row],[Imponibile Ac]]),0)</f>
        <v>0</v>
      </c>
      <c r="D122">
        <f>IFERROR(_xlfn.NUMBERVALUE(Trasferimento_Dati[[#This Row],[Ticket Medio Ac]]),0)</f>
        <v>0</v>
      </c>
      <c r="E122" t="e">
        <f t="shared" si="3"/>
        <v>#DIV/0!</v>
      </c>
    </row>
    <row r="123" spans="1:5">
      <c r="A123" t="str">
        <f>MID(Trasferimento_Dati[[#This Row],[Punto Vendita]],6,30)</f>
        <v xml:space="preserve"> BENEVENTO</v>
      </c>
      <c r="B123" t="str">
        <f t="shared" si="2"/>
        <v>BENEVENTO</v>
      </c>
      <c r="C123">
        <f>IFERROR(_xlfn.NUMBERVALUE(Trasferimento_Dati[[#This Row],[Imponibile Ac]]),0)</f>
        <v>0</v>
      </c>
      <c r="D123">
        <f>IFERROR(_xlfn.NUMBERVALUE(Trasferimento_Dati[[#This Row],[Ticket Medio Ac]]),0)</f>
        <v>0</v>
      </c>
      <c r="E123" t="e">
        <f t="shared" si="3"/>
        <v>#DIV/0!</v>
      </c>
    </row>
    <row r="124" spans="1:5">
      <c r="A124" t="str">
        <f>MID(Trasferimento_Dati[[#This Row],[Punto Vendita]],6,30)</f>
        <v xml:space="preserve"> IMOLA</v>
      </c>
      <c r="B124" t="str">
        <f t="shared" si="2"/>
        <v>IMOLA</v>
      </c>
      <c r="C124">
        <f>IFERROR(_xlfn.NUMBERVALUE(Trasferimento_Dati[[#This Row],[Imponibile Ac]]),0)</f>
        <v>0</v>
      </c>
      <c r="D124">
        <f>IFERROR(_xlfn.NUMBERVALUE(Trasferimento_Dati[[#This Row],[Ticket Medio Ac]]),0)</f>
        <v>0</v>
      </c>
      <c r="E124" t="e">
        <f t="shared" si="3"/>
        <v>#DIV/0!</v>
      </c>
    </row>
    <row r="125" spans="1:5">
      <c r="A125" t="str">
        <f>MID(Trasferimento_Dati[[#This Row],[Punto Vendita]],6,30)</f>
        <v xml:space="preserve"> ROMA 3</v>
      </c>
      <c r="B125" t="str">
        <f t="shared" si="2"/>
        <v>ROMA 3</v>
      </c>
      <c r="C125">
        <f>IFERROR(_xlfn.NUMBERVALUE(Trasferimento_Dati[[#This Row],[Imponibile Ac]]),0)</f>
        <v>0</v>
      </c>
      <c r="D125">
        <f>IFERROR(_xlfn.NUMBERVALUE(Trasferimento_Dati[[#This Row],[Ticket Medio Ac]]),0)</f>
        <v>0</v>
      </c>
      <c r="E125" t="e">
        <f t="shared" si="3"/>
        <v>#DIV/0!</v>
      </c>
    </row>
    <row r="126" spans="1:5">
      <c r="A126" t="str">
        <f>MID(Trasferimento_Dati[[#This Row],[Punto Vendita]],6,30)</f>
        <v xml:space="preserve"> SALERNO PORTA DEL MARE</v>
      </c>
      <c r="B126" t="str">
        <f t="shared" si="2"/>
        <v>SALERNO PORTA DEL MARE</v>
      </c>
      <c r="C126">
        <f>IFERROR(_xlfn.NUMBERVALUE(Trasferimento_Dati[[#This Row],[Imponibile Ac]]),0)</f>
        <v>0</v>
      </c>
      <c r="D126">
        <f>IFERROR(_xlfn.NUMBERVALUE(Trasferimento_Dati[[#This Row],[Ticket Medio Ac]]),0)</f>
        <v>0</v>
      </c>
      <c r="E126" t="e">
        <f t="shared" si="3"/>
        <v>#DIV/0!</v>
      </c>
    </row>
    <row r="127" spans="1:5">
      <c r="A127" t="str">
        <f>MID(Trasferimento_Dati[[#This Row],[Punto Vendita]],6,30)</f>
        <v xml:space="preserve"> PADOVA 2</v>
      </c>
      <c r="B127" t="str">
        <f t="shared" si="2"/>
        <v>PADOVA 2</v>
      </c>
      <c r="C127">
        <f>IFERROR(_xlfn.NUMBERVALUE(Trasferimento_Dati[[#This Row],[Imponibile Ac]]),0)</f>
        <v>0</v>
      </c>
      <c r="D127">
        <f>IFERROR(_xlfn.NUMBERVALUE(Trasferimento_Dati[[#This Row],[Ticket Medio Ac]]),0)</f>
        <v>0</v>
      </c>
      <c r="E127" t="e">
        <f t="shared" si="3"/>
        <v>#DIV/0!</v>
      </c>
    </row>
    <row r="128" spans="1:5">
      <c r="A128" t="str">
        <f>MID(Trasferimento_Dati[[#This Row],[Punto Vendita]],6,30)</f>
        <v xml:space="preserve"> ROMA LEGA LOMBARDA SMART</v>
      </c>
      <c r="B128" t="str">
        <f t="shared" si="2"/>
        <v>ROMA LEGA LOMBARDA SMART</v>
      </c>
      <c r="C128">
        <f>IFERROR(_xlfn.NUMBERVALUE(Trasferimento_Dati[[#This Row],[Imponibile Ac]]),0)</f>
        <v>0</v>
      </c>
      <c r="D128">
        <f>IFERROR(_xlfn.NUMBERVALUE(Trasferimento_Dati[[#This Row],[Ticket Medio Ac]]),0)</f>
        <v>0</v>
      </c>
      <c r="E128" t="e">
        <f t="shared" si="3"/>
        <v>#DIV/0!</v>
      </c>
    </row>
    <row r="129" spans="1:5">
      <c r="A129" t="str">
        <f>MID(Trasferimento_Dati[[#This Row],[Punto Vendita]],6,30)</f>
        <v xml:space="preserve"> TORINO 3</v>
      </c>
      <c r="B129" t="str">
        <f t="shared" si="2"/>
        <v>TORINO 3</v>
      </c>
      <c r="C129">
        <f>IFERROR(_xlfn.NUMBERVALUE(Trasferimento_Dati[[#This Row],[Imponibile Ac]]),0)</f>
        <v>0</v>
      </c>
      <c r="D129">
        <f>IFERROR(_xlfn.NUMBERVALUE(Trasferimento_Dati[[#This Row],[Ticket Medio Ac]]),0)</f>
        <v>0</v>
      </c>
      <c r="E129" t="e">
        <f t="shared" si="3"/>
        <v>#DIV/0!</v>
      </c>
    </row>
    <row r="130" spans="1:5">
      <c r="A130" t="str">
        <f>MID(Trasferimento_Dati[[#This Row],[Punto Vendita]],6,30)</f>
        <v xml:space="preserve"> ROMA LUNGHEZZA</v>
      </c>
      <c r="B130" t="str">
        <f t="shared" si="2"/>
        <v>ROMA LUNGHEZZA</v>
      </c>
      <c r="C130">
        <f>IFERROR(_xlfn.NUMBERVALUE(Trasferimento_Dati[[#This Row],[Imponibile Ac]]),0)</f>
        <v>0</v>
      </c>
      <c r="D130">
        <f>IFERROR(_xlfn.NUMBERVALUE(Trasferimento_Dati[[#This Row],[Ticket Medio Ac]]),0)</f>
        <v>0</v>
      </c>
      <c r="E130" t="e">
        <f t="shared" si="3"/>
        <v>#DIV/0!</v>
      </c>
    </row>
    <row r="131" spans="1:5">
      <c r="A131" t="str">
        <f>MID(Trasferimento_Dati[[#This Row],[Punto Vendita]],6,30)</f>
        <v xml:space="preserve"> CANTU XPRESS</v>
      </c>
      <c r="B131" t="str">
        <f t="shared" ref="B131:B180" si="4">TRIM(A131)</f>
        <v>CANTU XPRESS</v>
      </c>
      <c r="C131">
        <f>IFERROR(_xlfn.NUMBERVALUE(Trasferimento_Dati[[#This Row],[Imponibile Ac]]),0)</f>
        <v>0</v>
      </c>
      <c r="D131">
        <f>IFERROR(_xlfn.NUMBERVALUE(Trasferimento_Dati[[#This Row],[Ticket Medio Ac]]),0)</f>
        <v>0</v>
      </c>
      <c r="E131" t="e">
        <f t="shared" ref="E131:E180" si="5">C131/D131</f>
        <v>#DIV/0!</v>
      </c>
    </row>
    <row r="132" spans="1:5">
      <c r="A132" t="str">
        <f>MID(Trasferimento_Dati[[#This Row],[Punto Vendita]],6,30)</f>
        <v xml:space="preserve"> FOLIGNO</v>
      </c>
      <c r="B132" t="str">
        <f t="shared" si="4"/>
        <v>FOLIGNO</v>
      </c>
      <c r="C132">
        <f>IFERROR(_xlfn.NUMBERVALUE(Trasferimento_Dati[[#This Row],[Imponibile Ac]]),0)</f>
        <v>0</v>
      </c>
      <c r="D132">
        <f>IFERROR(_xlfn.NUMBERVALUE(Trasferimento_Dati[[#This Row],[Ticket Medio Ac]]),0)</f>
        <v>0</v>
      </c>
      <c r="E132" t="e">
        <f t="shared" si="5"/>
        <v>#DIV/0!</v>
      </c>
    </row>
    <row r="133" spans="1:5">
      <c r="A133" t="str">
        <f>MID(Trasferimento_Dati[[#This Row],[Punto Vendita]],6,30)</f>
        <v xml:space="preserve"> BRINDISI</v>
      </c>
      <c r="B133" t="str">
        <f t="shared" si="4"/>
        <v>BRINDISI</v>
      </c>
      <c r="C133">
        <f>IFERROR(_xlfn.NUMBERVALUE(Trasferimento_Dati[[#This Row],[Imponibile Ac]]),0)</f>
        <v>0</v>
      </c>
      <c r="D133">
        <f>IFERROR(_xlfn.NUMBERVALUE(Trasferimento_Dati[[#This Row],[Ticket Medio Ac]]),0)</f>
        <v>0</v>
      </c>
      <c r="E133" t="e">
        <f t="shared" si="5"/>
        <v>#DIV/0!</v>
      </c>
    </row>
    <row r="134" spans="1:5">
      <c r="A134" t="str">
        <f>MID(Trasferimento_Dati[[#This Row],[Punto Vendita]],6,30)</f>
        <v xml:space="preserve"> PESARO</v>
      </c>
      <c r="B134" t="str">
        <f t="shared" si="4"/>
        <v>PESARO</v>
      </c>
      <c r="C134">
        <f>IFERROR(_xlfn.NUMBERVALUE(Trasferimento_Dati[[#This Row],[Imponibile Ac]]),0)</f>
        <v>0</v>
      </c>
      <c r="D134">
        <f>IFERROR(_xlfn.NUMBERVALUE(Trasferimento_Dati[[#This Row],[Ticket Medio Ac]]),0)</f>
        <v>0</v>
      </c>
      <c r="E134" t="e">
        <f t="shared" si="5"/>
        <v>#DIV/0!</v>
      </c>
    </row>
    <row r="135" spans="1:5">
      <c r="A135" t="e">
        <f>MID(Trasferimento_Dati[[#This Row],[Punto Vendita]],6,30)</f>
        <v>#VALUE!</v>
      </c>
      <c r="B135" t="e">
        <f t="shared" si="4"/>
        <v>#VALUE!</v>
      </c>
      <c r="C135">
        <f>IFERROR(_xlfn.NUMBERVALUE(Trasferimento_Dati[[#This Row],[Imponibile Ac]]),0)</f>
        <v>0</v>
      </c>
      <c r="D135">
        <f>IFERROR(_xlfn.NUMBERVALUE(Trasferimento_Dati[[#This Row],[Ticket Medio Ac]]),0)</f>
        <v>0</v>
      </c>
      <c r="E135" t="e">
        <f t="shared" si="5"/>
        <v>#DIV/0!</v>
      </c>
    </row>
    <row r="136" spans="1:5">
      <c r="A136" t="e">
        <f>MID(Trasferimento_Dati[[#This Row],[Punto Vendita]],6,30)</f>
        <v>#VALUE!</v>
      </c>
      <c r="B136" t="e">
        <f t="shared" si="4"/>
        <v>#VALUE!</v>
      </c>
      <c r="C136">
        <f>IFERROR(_xlfn.NUMBERVALUE(Trasferimento_Dati[[#This Row],[Imponibile Ac]]),0)</f>
        <v>0</v>
      </c>
      <c r="D136">
        <f>IFERROR(_xlfn.NUMBERVALUE(Trasferimento_Dati[[#This Row],[Ticket Medio Ac]]),0)</f>
        <v>0</v>
      </c>
      <c r="E136" t="e">
        <f t="shared" si="5"/>
        <v>#DIV/0!</v>
      </c>
    </row>
    <row r="137" spans="1:5">
      <c r="A137" t="e">
        <f>MID(Trasferimento_Dati[[#This Row],[Punto Vendita]],6,30)</f>
        <v>#VALUE!</v>
      </c>
      <c r="B137" t="e">
        <f t="shared" si="4"/>
        <v>#VALUE!</v>
      </c>
      <c r="C137">
        <f>IFERROR(_xlfn.NUMBERVALUE(Trasferimento_Dati[[#This Row],[Imponibile Ac]]),0)</f>
        <v>0</v>
      </c>
      <c r="D137">
        <f>IFERROR(_xlfn.NUMBERVALUE(Trasferimento_Dati[[#This Row],[Ticket Medio Ac]]),0)</f>
        <v>0</v>
      </c>
      <c r="E137" t="e">
        <f t="shared" si="5"/>
        <v>#DIV/0!</v>
      </c>
    </row>
    <row r="138" spans="1:5">
      <c r="A138" t="e">
        <f>MID(Trasferimento_Dati[[#This Row],[Punto Vendita]],6,30)</f>
        <v>#VALUE!</v>
      </c>
      <c r="B138" t="e">
        <f t="shared" si="4"/>
        <v>#VALUE!</v>
      </c>
      <c r="C138">
        <f>IFERROR(_xlfn.NUMBERVALUE(Trasferimento_Dati[[#This Row],[Imponibile Ac]]),0)</f>
        <v>0</v>
      </c>
      <c r="D138">
        <f>IFERROR(_xlfn.NUMBERVALUE(Trasferimento_Dati[[#This Row],[Ticket Medio Ac]]),0)</f>
        <v>0</v>
      </c>
      <c r="E138" t="e">
        <f t="shared" si="5"/>
        <v>#DIV/0!</v>
      </c>
    </row>
    <row r="139" spans="1:5">
      <c r="A139" t="e">
        <f>MID(Trasferimento_Dati[[#This Row],[Punto Vendita]],6,30)</f>
        <v>#VALUE!</v>
      </c>
      <c r="B139" t="e">
        <f t="shared" si="4"/>
        <v>#VALUE!</v>
      </c>
      <c r="C139">
        <f>IFERROR(_xlfn.NUMBERVALUE(Trasferimento_Dati[[#This Row],[Imponibile Ac]]),0)</f>
        <v>0</v>
      </c>
      <c r="D139">
        <f>IFERROR(_xlfn.NUMBERVALUE(Trasferimento_Dati[[#This Row],[Ticket Medio Ac]]),0)</f>
        <v>0</v>
      </c>
      <c r="E139" t="e">
        <f t="shared" si="5"/>
        <v>#DIV/0!</v>
      </c>
    </row>
    <row r="140" spans="1:5">
      <c r="A140" t="e">
        <f>MID(Trasferimento_Dati[[#This Row],[Punto Vendita]],6,30)</f>
        <v>#VALUE!</v>
      </c>
      <c r="B140" t="e">
        <f t="shared" si="4"/>
        <v>#VALUE!</v>
      </c>
      <c r="C140">
        <f>IFERROR(_xlfn.NUMBERVALUE(Trasferimento_Dati[[#This Row],[Imponibile Ac]]),0)</f>
        <v>0</v>
      </c>
      <c r="D140">
        <f>IFERROR(_xlfn.NUMBERVALUE(Trasferimento_Dati[[#This Row],[Ticket Medio Ac]]),0)</f>
        <v>0</v>
      </c>
      <c r="E140" t="e">
        <f t="shared" si="5"/>
        <v>#DIV/0!</v>
      </c>
    </row>
    <row r="141" spans="1:5">
      <c r="A141" t="e">
        <f>MID(Trasferimento_Dati[[#This Row],[Punto Vendita]],6,30)</f>
        <v>#VALUE!</v>
      </c>
      <c r="B141" t="e">
        <f t="shared" si="4"/>
        <v>#VALUE!</v>
      </c>
      <c r="C141">
        <f>IFERROR(_xlfn.NUMBERVALUE(Trasferimento_Dati[[#This Row],[Imponibile Ac]]),0)</f>
        <v>0</v>
      </c>
      <c r="D141">
        <f>IFERROR(_xlfn.NUMBERVALUE(Trasferimento_Dati[[#This Row],[Ticket Medio Ac]]),0)</f>
        <v>0</v>
      </c>
      <c r="E141" t="e">
        <f t="shared" si="5"/>
        <v>#DIV/0!</v>
      </c>
    </row>
    <row r="142" spans="1:5">
      <c r="A142" t="e">
        <f>MID(Trasferimento_Dati[[#This Row],[Punto Vendita]],6,30)</f>
        <v>#VALUE!</v>
      </c>
      <c r="B142" t="e">
        <f t="shared" si="4"/>
        <v>#VALUE!</v>
      </c>
      <c r="C142">
        <f>IFERROR(_xlfn.NUMBERVALUE(Trasferimento_Dati[[#This Row],[Imponibile Ac]]),0)</f>
        <v>0</v>
      </c>
      <c r="D142">
        <f>IFERROR(_xlfn.NUMBERVALUE(Trasferimento_Dati[[#This Row],[Ticket Medio Ac]]),0)</f>
        <v>0</v>
      </c>
      <c r="E142" t="e">
        <f t="shared" si="5"/>
        <v>#DIV/0!</v>
      </c>
    </row>
    <row r="143" spans="1:5">
      <c r="A143" t="e">
        <f>MID(Trasferimento_Dati[[#This Row],[Punto Vendita]],6,30)</f>
        <v>#VALUE!</v>
      </c>
      <c r="B143" t="e">
        <f t="shared" si="4"/>
        <v>#VALUE!</v>
      </c>
      <c r="C143">
        <f>IFERROR(_xlfn.NUMBERVALUE(Trasferimento_Dati[[#This Row],[Imponibile Ac]]),0)</f>
        <v>0</v>
      </c>
      <c r="D143">
        <f>IFERROR(_xlfn.NUMBERVALUE(Trasferimento_Dati[[#This Row],[Ticket Medio Ac]]),0)</f>
        <v>0</v>
      </c>
      <c r="E143" t="e">
        <f t="shared" si="5"/>
        <v>#DIV/0!</v>
      </c>
    </row>
    <row r="144" spans="1:5">
      <c r="A144" t="e">
        <f>MID(Trasferimento_Dati[[#This Row],[Punto Vendita]],6,30)</f>
        <v>#VALUE!</v>
      </c>
      <c r="B144" t="e">
        <f t="shared" si="4"/>
        <v>#VALUE!</v>
      </c>
      <c r="C144">
        <f>IFERROR(_xlfn.NUMBERVALUE(Trasferimento_Dati[[#This Row],[Imponibile Ac]]),0)</f>
        <v>0</v>
      </c>
      <c r="D144">
        <f>IFERROR(_xlfn.NUMBERVALUE(Trasferimento_Dati[[#This Row],[Ticket Medio Ac]]),0)</f>
        <v>0</v>
      </c>
      <c r="E144" t="e">
        <f t="shared" si="5"/>
        <v>#DIV/0!</v>
      </c>
    </row>
    <row r="145" spans="1:5">
      <c r="A145" t="e">
        <f>MID(Trasferimento_Dati[[#This Row],[Punto Vendita]],6,30)</f>
        <v>#VALUE!</v>
      </c>
      <c r="B145" t="e">
        <f t="shared" si="4"/>
        <v>#VALUE!</v>
      </c>
      <c r="C145">
        <f>IFERROR(_xlfn.NUMBERVALUE(Trasferimento_Dati[[#This Row],[Imponibile Ac]]),0)</f>
        <v>0</v>
      </c>
      <c r="D145">
        <f>IFERROR(_xlfn.NUMBERVALUE(Trasferimento_Dati[[#This Row],[Ticket Medio Ac]]),0)</f>
        <v>0</v>
      </c>
      <c r="E145" t="e">
        <f t="shared" si="5"/>
        <v>#DIV/0!</v>
      </c>
    </row>
    <row r="146" spans="1:5">
      <c r="A146" t="e">
        <f>MID(Trasferimento_Dati[[#This Row],[Punto Vendita]],6,30)</f>
        <v>#VALUE!</v>
      </c>
      <c r="B146" t="e">
        <f t="shared" si="4"/>
        <v>#VALUE!</v>
      </c>
      <c r="C146">
        <f>IFERROR(_xlfn.NUMBERVALUE(Trasferimento_Dati[[#This Row],[Imponibile Ac]]),0)</f>
        <v>0</v>
      </c>
      <c r="D146">
        <f>IFERROR(_xlfn.NUMBERVALUE(Trasferimento_Dati[[#This Row],[Ticket Medio Ac]]),0)</f>
        <v>0</v>
      </c>
      <c r="E146" t="e">
        <f t="shared" si="5"/>
        <v>#DIV/0!</v>
      </c>
    </row>
    <row r="147" spans="1:5">
      <c r="A147" t="e">
        <f>MID(Trasferimento_Dati[[#This Row],[Punto Vendita]],6,30)</f>
        <v>#VALUE!</v>
      </c>
      <c r="B147" t="e">
        <f t="shared" si="4"/>
        <v>#VALUE!</v>
      </c>
      <c r="C147">
        <f>IFERROR(_xlfn.NUMBERVALUE(Trasferimento_Dati[[#This Row],[Imponibile Ac]]),0)</f>
        <v>0</v>
      </c>
      <c r="D147">
        <f>IFERROR(_xlfn.NUMBERVALUE(Trasferimento_Dati[[#This Row],[Ticket Medio Ac]]),0)</f>
        <v>0</v>
      </c>
      <c r="E147" t="e">
        <f t="shared" si="5"/>
        <v>#DIV/0!</v>
      </c>
    </row>
    <row r="148" spans="1:5">
      <c r="A148" t="e">
        <f>MID(Trasferimento_Dati[[#This Row],[Punto Vendita]],6,30)</f>
        <v>#VALUE!</v>
      </c>
      <c r="B148" t="e">
        <f t="shared" si="4"/>
        <v>#VALUE!</v>
      </c>
      <c r="C148">
        <f>IFERROR(_xlfn.NUMBERVALUE(Trasferimento_Dati[[#This Row],[Imponibile Ac]]),0)</f>
        <v>0</v>
      </c>
      <c r="D148">
        <f>IFERROR(_xlfn.NUMBERVALUE(Trasferimento_Dati[[#This Row],[Ticket Medio Ac]]),0)</f>
        <v>0</v>
      </c>
      <c r="E148" t="e">
        <f t="shared" si="5"/>
        <v>#DIV/0!</v>
      </c>
    </row>
    <row r="149" spans="1:5">
      <c r="A149" t="e">
        <f>MID(Trasferimento_Dati[[#This Row],[Punto Vendita]],6,30)</f>
        <v>#VALUE!</v>
      </c>
      <c r="B149" t="e">
        <f t="shared" si="4"/>
        <v>#VALUE!</v>
      </c>
      <c r="C149">
        <f>IFERROR(_xlfn.NUMBERVALUE(Trasferimento_Dati[[#This Row],[Imponibile Ac]]),0)</f>
        <v>0</v>
      </c>
      <c r="D149">
        <f>IFERROR(_xlfn.NUMBERVALUE(Trasferimento_Dati[[#This Row],[Ticket Medio Ac]]),0)</f>
        <v>0</v>
      </c>
      <c r="E149" t="e">
        <f t="shared" si="5"/>
        <v>#DIV/0!</v>
      </c>
    </row>
    <row r="150" spans="1:5">
      <c r="A150" t="e">
        <f>MID(Trasferimento_Dati[[#This Row],[Punto Vendita]],6,30)</f>
        <v>#VALUE!</v>
      </c>
      <c r="B150" t="e">
        <f t="shared" si="4"/>
        <v>#VALUE!</v>
      </c>
      <c r="C150">
        <f>IFERROR(_xlfn.NUMBERVALUE(Trasferimento_Dati[[#This Row],[Imponibile Ac]]),0)</f>
        <v>0</v>
      </c>
      <c r="D150">
        <f>IFERROR(_xlfn.NUMBERVALUE(Trasferimento_Dati[[#This Row],[Ticket Medio Ac]]),0)</f>
        <v>0</v>
      </c>
      <c r="E150" t="e">
        <f t="shared" si="5"/>
        <v>#DIV/0!</v>
      </c>
    </row>
    <row r="151" spans="1:5">
      <c r="A151" t="e">
        <f>MID(Trasferimento_Dati[[#This Row],[Punto Vendita]],6,30)</f>
        <v>#VALUE!</v>
      </c>
      <c r="B151" t="e">
        <f t="shared" si="4"/>
        <v>#VALUE!</v>
      </c>
      <c r="C151">
        <f>IFERROR(_xlfn.NUMBERVALUE(Trasferimento_Dati[[#This Row],[Imponibile Ac]]),0)</f>
        <v>0</v>
      </c>
      <c r="D151">
        <f>IFERROR(_xlfn.NUMBERVALUE(Trasferimento_Dati[[#This Row],[Ticket Medio Ac]]),0)</f>
        <v>0</v>
      </c>
      <c r="E151" t="e">
        <f t="shared" si="5"/>
        <v>#DIV/0!</v>
      </c>
    </row>
    <row r="152" spans="1:5">
      <c r="A152" t="e">
        <f>MID(Trasferimento_Dati[[#This Row],[Punto Vendita]],6,30)</f>
        <v>#VALUE!</v>
      </c>
      <c r="B152" t="e">
        <f t="shared" si="4"/>
        <v>#VALUE!</v>
      </c>
      <c r="C152">
        <f>IFERROR(_xlfn.NUMBERVALUE(Trasferimento_Dati[[#This Row],[Imponibile Ac]]),0)</f>
        <v>0</v>
      </c>
      <c r="D152">
        <f>IFERROR(_xlfn.NUMBERVALUE(Trasferimento_Dati[[#This Row],[Ticket Medio Ac]]),0)</f>
        <v>0</v>
      </c>
      <c r="E152" t="e">
        <f t="shared" si="5"/>
        <v>#DIV/0!</v>
      </c>
    </row>
    <row r="153" spans="1:5">
      <c r="A153" t="e">
        <f>MID(Trasferimento_Dati[[#This Row],[Punto Vendita]],6,30)</f>
        <v>#VALUE!</v>
      </c>
      <c r="B153" t="e">
        <f t="shared" si="4"/>
        <v>#VALUE!</v>
      </c>
      <c r="C153">
        <f>IFERROR(_xlfn.NUMBERVALUE(Trasferimento_Dati[[#This Row],[Imponibile Ac]]),0)</f>
        <v>0</v>
      </c>
      <c r="D153">
        <f>IFERROR(_xlfn.NUMBERVALUE(Trasferimento_Dati[[#This Row],[Ticket Medio Ac]]),0)</f>
        <v>0</v>
      </c>
      <c r="E153" t="e">
        <f t="shared" si="5"/>
        <v>#DIV/0!</v>
      </c>
    </row>
    <row r="154" spans="1:5">
      <c r="A154" t="e">
        <f>MID(Trasferimento_Dati[[#This Row],[Punto Vendita]],6,30)</f>
        <v>#VALUE!</v>
      </c>
      <c r="B154" t="e">
        <f t="shared" si="4"/>
        <v>#VALUE!</v>
      </c>
      <c r="C154">
        <f>IFERROR(_xlfn.NUMBERVALUE(Trasferimento_Dati[[#This Row],[Imponibile Ac]]),0)</f>
        <v>0</v>
      </c>
      <c r="D154">
        <f>IFERROR(_xlfn.NUMBERVALUE(Trasferimento_Dati[[#This Row],[Ticket Medio Ac]]),0)</f>
        <v>0</v>
      </c>
      <c r="E154" t="e">
        <f t="shared" si="5"/>
        <v>#DIV/0!</v>
      </c>
    </row>
    <row r="155" spans="1:5">
      <c r="A155" t="e">
        <f>MID(Trasferimento_Dati[[#This Row],[Punto Vendita]],6,30)</f>
        <v>#VALUE!</v>
      </c>
      <c r="B155" t="e">
        <f t="shared" si="4"/>
        <v>#VALUE!</v>
      </c>
      <c r="C155">
        <f>IFERROR(_xlfn.NUMBERVALUE(Trasferimento_Dati[[#This Row],[Imponibile Ac]]),0)</f>
        <v>0</v>
      </c>
      <c r="D155">
        <f>IFERROR(_xlfn.NUMBERVALUE(Trasferimento_Dati[[#This Row],[Ticket Medio Ac]]),0)</f>
        <v>0</v>
      </c>
      <c r="E155" t="e">
        <f t="shared" si="5"/>
        <v>#DIV/0!</v>
      </c>
    </row>
    <row r="156" spans="1:5">
      <c r="A156" t="e">
        <f>MID(Trasferimento_Dati[[#This Row],[Punto Vendita]],6,30)</f>
        <v>#VALUE!</v>
      </c>
      <c r="B156" t="e">
        <f t="shared" si="4"/>
        <v>#VALUE!</v>
      </c>
      <c r="C156">
        <f>IFERROR(_xlfn.NUMBERVALUE(Trasferimento_Dati[[#This Row],[Imponibile Ac]]),0)</f>
        <v>0</v>
      </c>
      <c r="D156">
        <f>IFERROR(_xlfn.NUMBERVALUE(Trasferimento_Dati[[#This Row],[Ticket Medio Ac]]),0)</f>
        <v>0</v>
      </c>
      <c r="E156" t="e">
        <f t="shared" si="5"/>
        <v>#DIV/0!</v>
      </c>
    </row>
    <row r="157" spans="1:5">
      <c r="A157" t="e">
        <f>MID(Trasferimento_Dati[[#This Row],[Punto Vendita]],6,30)</f>
        <v>#VALUE!</v>
      </c>
      <c r="B157" t="e">
        <f t="shared" si="4"/>
        <v>#VALUE!</v>
      </c>
      <c r="C157">
        <f>IFERROR(_xlfn.NUMBERVALUE(Trasferimento_Dati[[#This Row],[Imponibile Ac]]),0)</f>
        <v>0</v>
      </c>
      <c r="D157">
        <f>IFERROR(_xlfn.NUMBERVALUE(Trasferimento_Dati[[#This Row],[Ticket Medio Ac]]),0)</f>
        <v>0</v>
      </c>
      <c r="E157" t="e">
        <f t="shared" si="5"/>
        <v>#DIV/0!</v>
      </c>
    </row>
    <row r="158" spans="1:5">
      <c r="A158" t="e">
        <f>MID(Trasferimento_Dati[[#This Row],[Punto Vendita]],6,30)</f>
        <v>#VALUE!</v>
      </c>
      <c r="B158" t="e">
        <f t="shared" si="4"/>
        <v>#VALUE!</v>
      </c>
      <c r="C158">
        <f>IFERROR(_xlfn.NUMBERVALUE(Trasferimento_Dati[[#This Row],[Imponibile Ac]]),0)</f>
        <v>0</v>
      </c>
      <c r="D158">
        <f>IFERROR(_xlfn.NUMBERVALUE(Trasferimento_Dati[[#This Row],[Ticket Medio Ac]]),0)</f>
        <v>0</v>
      </c>
      <c r="E158" t="e">
        <f t="shared" si="5"/>
        <v>#DIV/0!</v>
      </c>
    </row>
    <row r="159" spans="1:5">
      <c r="A159" t="e">
        <f>MID(Trasferimento_Dati[[#This Row],[Punto Vendita]],6,30)</f>
        <v>#VALUE!</v>
      </c>
      <c r="B159" t="e">
        <f t="shared" si="4"/>
        <v>#VALUE!</v>
      </c>
      <c r="C159">
        <f>IFERROR(_xlfn.NUMBERVALUE(Trasferimento_Dati[[#This Row],[Imponibile Ac]]),0)</f>
        <v>0</v>
      </c>
      <c r="D159">
        <f>IFERROR(_xlfn.NUMBERVALUE(Trasferimento_Dati[[#This Row],[Ticket Medio Ac]]),0)</f>
        <v>0</v>
      </c>
      <c r="E159" t="e">
        <f t="shared" si="5"/>
        <v>#DIV/0!</v>
      </c>
    </row>
    <row r="160" spans="1:5">
      <c r="A160" t="e">
        <f>MID(Trasferimento_Dati[[#This Row],[Punto Vendita]],6,30)</f>
        <v>#VALUE!</v>
      </c>
      <c r="B160" t="e">
        <f t="shared" si="4"/>
        <v>#VALUE!</v>
      </c>
      <c r="C160">
        <f>IFERROR(_xlfn.NUMBERVALUE(Trasferimento_Dati[[#This Row],[Imponibile Ac]]),0)</f>
        <v>0</v>
      </c>
      <c r="D160">
        <f>IFERROR(_xlfn.NUMBERVALUE(Trasferimento_Dati[[#This Row],[Ticket Medio Ac]]),0)</f>
        <v>0</v>
      </c>
      <c r="E160" t="e">
        <f t="shared" si="5"/>
        <v>#DIV/0!</v>
      </c>
    </row>
    <row r="161" spans="1:5">
      <c r="A161" t="e">
        <f>MID(Trasferimento_Dati[[#This Row],[Punto Vendita]],6,30)</f>
        <v>#VALUE!</v>
      </c>
      <c r="B161" t="e">
        <f t="shared" si="4"/>
        <v>#VALUE!</v>
      </c>
      <c r="C161">
        <f>IFERROR(_xlfn.NUMBERVALUE(Trasferimento_Dati[[#This Row],[Imponibile Ac]]),0)</f>
        <v>0</v>
      </c>
      <c r="D161">
        <f>IFERROR(_xlfn.NUMBERVALUE(Trasferimento_Dati[[#This Row],[Ticket Medio Ac]]),0)</f>
        <v>0</v>
      </c>
      <c r="E161" t="e">
        <f t="shared" si="5"/>
        <v>#DIV/0!</v>
      </c>
    </row>
    <row r="162" spans="1:5">
      <c r="A162" t="e">
        <f>MID(Trasferimento_Dati[[#This Row],[Punto Vendita]],6,30)</f>
        <v>#VALUE!</v>
      </c>
      <c r="B162" t="e">
        <f t="shared" si="4"/>
        <v>#VALUE!</v>
      </c>
      <c r="C162">
        <f>IFERROR(_xlfn.NUMBERVALUE(Trasferimento_Dati[[#This Row],[Imponibile Ac]]),0)</f>
        <v>0</v>
      </c>
      <c r="D162">
        <f>IFERROR(_xlfn.NUMBERVALUE(Trasferimento_Dati[[#This Row],[Ticket Medio Ac]]),0)</f>
        <v>0</v>
      </c>
      <c r="E162" t="e">
        <f t="shared" si="5"/>
        <v>#DIV/0!</v>
      </c>
    </row>
    <row r="163" spans="1:5">
      <c r="A163" t="e">
        <f>MID(Trasferimento_Dati[[#This Row],[Punto Vendita]],6,30)</f>
        <v>#VALUE!</v>
      </c>
      <c r="B163" t="e">
        <f t="shared" si="4"/>
        <v>#VALUE!</v>
      </c>
      <c r="C163">
        <f>IFERROR(_xlfn.NUMBERVALUE(Trasferimento_Dati[[#This Row],[Imponibile Ac]]),0)</f>
        <v>0</v>
      </c>
      <c r="D163">
        <f>IFERROR(_xlfn.NUMBERVALUE(Trasferimento_Dati[[#This Row],[Ticket Medio Ac]]),0)</f>
        <v>0</v>
      </c>
      <c r="E163" t="e">
        <f t="shared" si="5"/>
        <v>#DIV/0!</v>
      </c>
    </row>
    <row r="164" spans="1:5">
      <c r="A164" t="e">
        <f>MID(Trasferimento_Dati[[#This Row],[Punto Vendita]],6,30)</f>
        <v>#VALUE!</v>
      </c>
      <c r="B164" t="e">
        <f t="shared" si="4"/>
        <v>#VALUE!</v>
      </c>
      <c r="C164">
        <f>IFERROR(_xlfn.NUMBERVALUE(Trasferimento_Dati[[#This Row],[Imponibile Ac]]),0)</f>
        <v>0</v>
      </c>
      <c r="D164">
        <f>IFERROR(_xlfn.NUMBERVALUE(Trasferimento_Dati[[#This Row],[Ticket Medio Ac]]),0)</f>
        <v>0</v>
      </c>
      <c r="E164" t="e">
        <f t="shared" si="5"/>
        <v>#DIV/0!</v>
      </c>
    </row>
    <row r="165" spans="1:5">
      <c r="A165" t="e">
        <f>MID(Trasferimento_Dati[[#This Row],[Punto Vendita]],6,30)</f>
        <v>#VALUE!</v>
      </c>
      <c r="B165" t="e">
        <f t="shared" si="4"/>
        <v>#VALUE!</v>
      </c>
      <c r="C165">
        <f>IFERROR(_xlfn.NUMBERVALUE(Trasferimento_Dati[[#This Row],[Imponibile Ac]]),0)</f>
        <v>0</v>
      </c>
      <c r="D165">
        <f>IFERROR(_xlfn.NUMBERVALUE(Trasferimento_Dati[[#This Row],[Ticket Medio Ac]]),0)</f>
        <v>0</v>
      </c>
      <c r="E165" t="e">
        <f t="shared" si="5"/>
        <v>#DIV/0!</v>
      </c>
    </row>
    <row r="166" spans="1:5">
      <c r="A166" t="e">
        <f>MID(Trasferimento_Dati[[#This Row],[Punto Vendita]],6,30)</f>
        <v>#VALUE!</v>
      </c>
      <c r="B166" t="e">
        <f t="shared" si="4"/>
        <v>#VALUE!</v>
      </c>
      <c r="C166">
        <f>IFERROR(_xlfn.NUMBERVALUE(Trasferimento_Dati[[#This Row],[Imponibile Ac]]),0)</f>
        <v>0</v>
      </c>
      <c r="D166">
        <f>IFERROR(_xlfn.NUMBERVALUE(Trasferimento_Dati[[#This Row],[Ticket Medio Ac]]),0)</f>
        <v>0</v>
      </c>
      <c r="E166" t="e">
        <f t="shared" si="5"/>
        <v>#DIV/0!</v>
      </c>
    </row>
    <row r="167" spans="1:5">
      <c r="A167" t="e">
        <f>MID(Trasferimento_Dati[[#This Row],[Punto Vendita]],6,30)</f>
        <v>#VALUE!</v>
      </c>
      <c r="B167" t="e">
        <f t="shared" si="4"/>
        <v>#VALUE!</v>
      </c>
      <c r="C167">
        <f>IFERROR(_xlfn.NUMBERVALUE(Trasferimento_Dati[[#This Row],[Imponibile Ac]]),0)</f>
        <v>0</v>
      </c>
      <c r="D167">
        <f>IFERROR(_xlfn.NUMBERVALUE(Trasferimento_Dati[[#This Row],[Ticket Medio Ac]]),0)</f>
        <v>0</v>
      </c>
      <c r="E167" t="e">
        <f t="shared" si="5"/>
        <v>#DIV/0!</v>
      </c>
    </row>
    <row r="168" spans="1:5">
      <c r="A168" t="e">
        <f>MID(Trasferimento_Dati[[#This Row],[Punto Vendita]],6,30)</f>
        <v>#VALUE!</v>
      </c>
      <c r="B168" t="e">
        <f t="shared" si="4"/>
        <v>#VALUE!</v>
      </c>
      <c r="C168">
        <f>IFERROR(_xlfn.NUMBERVALUE(Trasferimento_Dati[[#This Row],[Imponibile Ac]]),0)</f>
        <v>0</v>
      </c>
      <c r="D168">
        <f>IFERROR(_xlfn.NUMBERVALUE(Trasferimento_Dati[[#This Row],[Ticket Medio Ac]]),0)</f>
        <v>0</v>
      </c>
      <c r="E168" t="e">
        <f t="shared" si="5"/>
        <v>#DIV/0!</v>
      </c>
    </row>
    <row r="169" spans="1:5">
      <c r="A169" t="e">
        <f>MID(Trasferimento_Dati[[#This Row],[Punto Vendita]],6,30)</f>
        <v>#VALUE!</v>
      </c>
      <c r="B169" t="e">
        <f t="shared" si="4"/>
        <v>#VALUE!</v>
      </c>
      <c r="C169">
        <f>IFERROR(_xlfn.NUMBERVALUE(Trasferimento_Dati[[#This Row],[Imponibile Ac]]),0)</f>
        <v>0</v>
      </c>
      <c r="D169">
        <f>IFERROR(_xlfn.NUMBERVALUE(Trasferimento_Dati[[#This Row],[Ticket Medio Ac]]),0)</f>
        <v>0</v>
      </c>
      <c r="E169" t="e">
        <f t="shared" si="5"/>
        <v>#DIV/0!</v>
      </c>
    </row>
    <row r="170" spans="1:5">
      <c r="A170" t="e">
        <f>MID(Trasferimento_Dati[[#This Row],[Punto Vendita]],6,30)</f>
        <v>#VALUE!</v>
      </c>
      <c r="B170" t="e">
        <f t="shared" si="4"/>
        <v>#VALUE!</v>
      </c>
      <c r="C170">
        <f>IFERROR(_xlfn.NUMBERVALUE(Trasferimento_Dati[[#This Row],[Imponibile Ac]]),0)</f>
        <v>0</v>
      </c>
      <c r="D170">
        <f>IFERROR(_xlfn.NUMBERVALUE(Trasferimento_Dati[[#This Row],[Ticket Medio Ac]]),0)</f>
        <v>0</v>
      </c>
      <c r="E170" t="e">
        <f t="shared" si="5"/>
        <v>#DIV/0!</v>
      </c>
    </row>
    <row r="171" spans="1:5">
      <c r="A171" t="e">
        <f>MID(Trasferimento_Dati[[#This Row],[Punto Vendita]],6,30)</f>
        <v>#VALUE!</v>
      </c>
      <c r="B171" t="e">
        <f t="shared" si="4"/>
        <v>#VALUE!</v>
      </c>
      <c r="C171">
        <f>IFERROR(_xlfn.NUMBERVALUE(Trasferimento_Dati[[#This Row],[Imponibile Ac]]),0)</f>
        <v>0</v>
      </c>
      <c r="D171">
        <f>IFERROR(_xlfn.NUMBERVALUE(Trasferimento_Dati[[#This Row],[Ticket Medio Ac]]),0)</f>
        <v>0</v>
      </c>
      <c r="E171" t="e">
        <f t="shared" si="5"/>
        <v>#DIV/0!</v>
      </c>
    </row>
    <row r="172" spans="1:5">
      <c r="A172" t="e">
        <f>MID(Trasferimento_Dati[[#This Row],[Punto Vendita]],6,30)</f>
        <v>#VALUE!</v>
      </c>
      <c r="B172" t="e">
        <f t="shared" si="4"/>
        <v>#VALUE!</v>
      </c>
      <c r="C172">
        <f>IFERROR(_xlfn.NUMBERVALUE(Trasferimento_Dati[[#This Row],[Imponibile Ac]]),0)</f>
        <v>0</v>
      </c>
      <c r="D172">
        <f>IFERROR(_xlfn.NUMBERVALUE(Trasferimento_Dati[[#This Row],[Ticket Medio Ac]]),0)</f>
        <v>0</v>
      </c>
      <c r="E172" t="e">
        <f t="shared" si="5"/>
        <v>#DIV/0!</v>
      </c>
    </row>
    <row r="173" spans="1:5">
      <c r="A173" t="e">
        <f>MID(Trasferimento_Dati[[#This Row],[Punto Vendita]],6,30)</f>
        <v>#VALUE!</v>
      </c>
      <c r="B173" t="e">
        <f t="shared" si="4"/>
        <v>#VALUE!</v>
      </c>
      <c r="C173">
        <f>IFERROR(_xlfn.NUMBERVALUE(Trasferimento_Dati[[#This Row],[Imponibile Ac]]),0)</f>
        <v>0</v>
      </c>
      <c r="D173">
        <f>IFERROR(_xlfn.NUMBERVALUE(Trasferimento_Dati[[#This Row],[Ticket Medio Ac]]),0)</f>
        <v>0</v>
      </c>
      <c r="E173" t="e">
        <f t="shared" si="5"/>
        <v>#DIV/0!</v>
      </c>
    </row>
    <row r="174" spans="1:5">
      <c r="A174" t="e">
        <f>MID(Trasferimento_Dati[[#This Row],[Punto Vendita]],6,30)</f>
        <v>#VALUE!</v>
      </c>
      <c r="B174" t="e">
        <f t="shared" si="4"/>
        <v>#VALUE!</v>
      </c>
      <c r="C174">
        <f>IFERROR(_xlfn.NUMBERVALUE(Trasferimento_Dati[[#This Row],[Imponibile Ac]]),0)</f>
        <v>0</v>
      </c>
      <c r="D174">
        <f>IFERROR(_xlfn.NUMBERVALUE(Trasferimento_Dati[[#This Row],[Ticket Medio Ac]]),0)</f>
        <v>0</v>
      </c>
      <c r="E174" t="e">
        <f t="shared" si="5"/>
        <v>#DIV/0!</v>
      </c>
    </row>
    <row r="175" spans="1:5">
      <c r="A175" t="e">
        <f>MID(Trasferimento_Dati[[#This Row],[Punto Vendita]],6,30)</f>
        <v>#VALUE!</v>
      </c>
      <c r="B175" t="e">
        <f t="shared" si="4"/>
        <v>#VALUE!</v>
      </c>
      <c r="C175">
        <f>IFERROR(_xlfn.NUMBERVALUE(Trasferimento_Dati[[#This Row],[Imponibile Ac]]),0)</f>
        <v>0</v>
      </c>
      <c r="D175">
        <f>IFERROR(_xlfn.NUMBERVALUE(Trasferimento_Dati[[#This Row],[Ticket Medio Ac]]),0)</f>
        <v>0</v>
      </c>
      <c r="E175" t="e">
        <f t="shared" si="5"/>
        <v>#DIV/0!</v>
      </c>
    </row>
    <row r="176" spans="1:5">
      <c r="A176" t="e">
        <f>MID(Trasferimento_Dati[[#This Row],[Punto Vendita]],6,30)</f>
        <v>#VALUE!</v>
      </c>
      <c r="B176" t="e">
        <f t="shared" si="4"/>
        <v>#VALUE!</v>
      </c>
      <c r="C176">
        <f>IFERROR(_xlfn.NUMBERVALUE(Trasferimento_Dati[[#This Row],[Imponibile Ac]]),0)</f>
        <v>0</v>
      </c>
      <c r="D176">
        <f>IFERROR(_xlfn.NUMBERVALUE(Trasferimento_Dati[[#This Row],[Ticket Medio Ac]]),0)</f>
        <v>0</v>
      </c>
      <c r="E176" t="e">
        <f t="shared" si="5"/>
        <v>#DIV/0!</v>
      </c>
    </row>
    <row r="177" spans="1:5">
      <c r="A177" t="e">
        <f>MID(Trasferimento_Dati[[#This Row],[Punto Vendita]],6,30)</f>
        <v>#VALUE!</v>
      </c>
      <c r="B177" t="e">
        <f t="shared" si="4"/>
        <v>#VALUE!</v>
      </c>
      <c r="C177">
        <f>IFERROR(_xlfn.NUMBERVALUE(Trasferimento_Dati[[#This Row],[Imponibile Ac]]),0)</f>
        <v>0</v>
      </c>
      <c r="D177">
        <f>IFERROR(_xlfn.NUMBERVALUE(Trasferimento_Dati[[#This Row],[Ticket Medio Ac]]),0)</f>
        <v>0</v>
      </c>
      <c r="E177" t="e">
        <f t="shared" si="5"/>
        <v>#DIV/0!</v>
      </c>
    </row>
    <row r="178" spans="1:5">
      <c r="A178" t="e">
        <f>MID(Trasferimento_Dati[[#This Row],[Punto Vendita]],6,30)</f>
        <v>#VALUE!</v>
      </c>
      <c r="B178" t="e">
        <f t="shared" si="4"/>
        <v>#VALUE!</v>
      </c>
      <c r="C178">
        <f>IFERROR(_xlfn.NUMBERVALUE(Trasferimento_Dati[[#This Row],[Imponibile Ac]]),0)</f>
        <v>0</v>
      </c>
      <c r="D178">
        <f>IFERROR(_xlfn.NUMBERVALUE(Trasferimento_Dati[[#This Row],[Ticket Medio Ac]]),0)</f>
        <v>0</v>
      </c>
      <c r="E178" t="e">
        <f t="shared" si="5"/>
        <v>#DIV/0!</v>
      </c>
    </row>
    <row r="179" spans="1:5">
      <c r="A179" t="e">
        <f>MID(Trasferimento_Dati[[#This Row],[Punto Vendita]],6,30)</f>
        <v>#VALUE!</v>
      </c>
      <c r="B179" t="e">
        <f t="shared" si="4"/>
        <v>#VALUE!</v>
      </c>
      <c r="C179">
        <f>IFERROR(_xlfn.NUMBERVALUE(Trasferimento_Dati[[#This Row],[Imponibile Ac]]),0)</f>
        <v>0</v>
      </c>
      <c r="D179">
        <f>IFERROR(_xlfn.NUMBERVALUE(Trasferimento_Dati[[#This Row],[Ticket Medio Ac]]),0)</f>
        <v>0</v>
      </c>
      <c r="E179" t="e">
        <f t="shared" si="5"/>
        <v>#DIV/0!</v>
      </c>
    </row>
    <row r="180" spans="1:5">
      <c r="A180" t="e">
        <f>MID(Trasferimento_Dati[[#This Row],[Punto Vendita]],6,30)</f>
        <v>#VALUE!</v>
      </c>
      <c r="B180" t="e">
        <f t="shared" si="4"/>
        <v>#VALUE!</v>
      </c>
      <c r="C180">
        <f>IFERROR(_xlfn.NUMBERVALUE(Trasferimento_Dati[[#This Row],[Imponibile Ac]]),0)</f>
        <v>0</v>
      </c>
      <c r="D180">
        <f>IFERROR(_xlfn.NUMBERVALUE(Trasferimento_Dati[[#This Row],[Ticket Medio Ac]]),0)</f>
        <v>0</v>
      </c>
      <c r="E180" t="e">
        <f t="shared" si="5"/>
        <v>#DIV/0!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53A6-49CB-4ED3-9BB3-36F65A3D1CBB}">
  <sheetPr codeName="Foglio42">
    <tabColor rgb="FFFFC000"/>
  </sheetPr>
  <dimension ref="A1:AL154"/>
  <sheetViews>
    <sheetView workbookViewId="0">
      <selection activeCell="D2" sqref="D2"/>
    </sheetView>
  </sheetViews>
  <sheetFormatPr defaultRowHeight="13.15"/>
  <cols>
    <col min="1" max="1" width="34.28515625" bestFit="1" customWidth="1"/>
    <col min="2" max="2" width="14.7109375" bestFit="1" customWidth="1"/>
    <col min="3" max="3" width="14.85546875" bestFit="1" customWidth="1"/>
    <col min="4" max="4" width="13.140625" bestFit="1" customWidth="1"/>
    <col min="5" max="5" width="12.85546875" bestFit="1" customWidth="1"/>
    <col min="6" max="6" width="13" bestFit="1" customWidth="1"/>
    <col min="7" max="7" width="14.140625" bestFit="1" customWidth="1"/>
    <col min="8" max="8" width="17" bestFit="1" customWidth="1"/>
    <col min="9" max="9" width="17.140625" bestFit="1" customWidth="1"/>
    <col min="10" max="10" width="14.140625" bestFit="1" customWidth="1"/>
    <col min="11" max="12" width="10.7109375" bestFit="1" customWidth="1"/>
    <col min="13" max="13" width="12.7109375" bestFit="1" customWidth="1"/>
    <col min="14" max="14" width="19.140625" bestFit="1" customWidth="1"/>
    <col min="15" max="15" width="21.5703125" bestFit="1" customWidth="1"/>
    <col min="16" max="16" width="20.28515625" bestFit="1" customWidth="1"/>
    <col min="17" max="17" width="22.5703125" bestFit="1" customWidth="1"/>
    <col min="18" max="18" width="11.7109375" bestFit="1" customWidth="1"/>
    <col min="19" max="19" width="12.28515625" bestFit="1" customWidth="1"/>
    <col min="20" max="20" width="13.5703125" bestFit="1" customWidth="1"/>
    <col min="21" max="22" width="14.140625" bestFit="1" customWidth="1"/>
    <col min="23" max="23" width="13.42578125" bestFit="1" customWidth="1"/>
    <col min="24" max="24" width="15.42578125" bestFit="1" customWidth="1"/>
    <col min="25" max="25" width="18.5703125" bestFit="1" customWidth="1"/>
    <col min="26" max="26" width="21.28515625" bestFit="1" customWidth="1"/>
    <col min="27" max="27" width="14.28515625" bestFit="1" customWidth="1"/>
    <col min="28" max="28" width="18.5703125" bestFit="1" customWidth="1"/>
    <col min="29" max="29" width="22.42578125" bestFit="1" customWidth="1"/>
    <col min="30" max="30" width="16.7109375" bestFit="1" customWidth="1"/>
    <col min="31" max="31" width="16.85546875" bestFit="1" customWidth="1"/>
    <col min="32" max="32" width="13.85546875" bestFit="1" customWidth="1"/>
    <col min="33" max="33" width="15.7109375" bestFit="1" customWidth="1"/>
    <col min="34" max="34" width="15.85546875" bestFit="1" customWidth="1"/>
    <col min="35" max="35" width="17" bestFit="1" customWidth="1"/>
    <col min="36" max="36" width="8.28515625" bestFit="1" customWidth="1"/>
    <col min="37" max="37" width="9.42578125" bestFit="1" customWidth="1"/>
    <col min="38" max="38" width="13.42578125" bestFit="1" customWidth="1"/>
  </cols>
  <sheetData>
    <row r="1" spans="1:38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202</v>
      </c>
      <c r="S1" t="s">
        <v>203</v>
      </c>
      <c r="T1" t="s">
        <v>384</v>
      </c>
      <c r="U1" t="s">
        <v>218</v>
      </c>
      <c r="V1" t="s">
        <v>214</v>
      </c>
      <c r="W1" t="s">
        <v>385</v>
      </c>
      <c r="X1" t="s">
        <v>386</v>
      </c>
      <c r="Y1" t="s">
        <v>387</v>
      </c>
      <c r="Z1" t="s">
        <v>388</v>
      </c>
      <c r="AA1" t="s">
        <v>389</v>
      </c>
      <c r="AB1" t="s">
        <v>390</v>
      </c>
      <c r="AC1" t="s">
        <v>391</v>
      </c>
      <c r="AD1" t="s">
        <v>392</v>
      </c>
      <c r="AE1" t="s">
        <v>393</v>
      </c>
      <c r="AF1" t="s">
        <v>394</v>
      </c>
      <c r="AG1" t="s">
        <v>395</v>
      </c>
      <c r="AH1" t="s">
        <v>396</v>
      </c>
      <c r="AI1" t="s">
        <v>397</v>
      </c>
      <c r="AJ1" t="s">
        <v>211</v>
      </c>
      <c r="AK1" t="s">
        <v>212</v>
      </c>
      <c r="AL1" t="s">
        <v>334</v>
      </c>
    </row>
    <row r="2" spans="1:38">
      <c r="A2" t="s">
        <v>405</v>
      </c>
      <c r="B2">
        <v>39374.580000000024</v>
      </c>
      <c r="C2">
        <v>35105.37000000001</v>
      </c>
      <c r="D2">
        <v>0.1216113090390448</v>
      </c>
      <c r="E2">
        <v>-7.185168705291585E-2</v>
      </c>
      <c r="F2">
        <v>-0.18889218373143471</v>
      </c>
      <c r="G2">
        <v>0.1170404966785188</v>
      </c>
      <c r="H2">
        <v>432.68769230769249</v>
      </c>
      <c r="I2">
        <v>297.50313559322041</v>
      </c>
      <c r="J2">
        <v>0.45439708205062951</v>
      </c>
      <c r="K2">
        <v>90</v>
      </c>
      <c r="L2">
        <v>111</v>
      </c>
      <c r="M2">
        <v>-0.1891891891891892</v>
      </c>
      <c r="N2" t="s">
        <v>399</v>
      </c>
      <c r="O2" t="s">
        <v>399</v>
      </c>
      <c r="P2" t="s">
        <v>399</v>
      </c>
      <c r="Q2" t="s">
        <v>399</v>
      </c>
      <c r="R2" t="s">
        <v>399</v>
      </c>
      <c r="S2">
        <v>0</v>
      </c>
      <c r="T2" t="s">
        <v>399</v>
      </c>
      <c r="V2" t="s">
        <v>399</v>
      </c>
      <c r="W2" t="s">
        <v>399</v>
      </c>
      <c r="X2" t="s">
        <v>399</v>
      </c>
      <c r="Y2" t="s">
        <v>399</v>
      </c>
      <c r="Z2">
        <v>0</v>
      </c>
      <c r="AA2" t="s">
        <v>399</v>
      </c>
      <c r="AB2" t="s">
        <v>399</v>
      </c>
      <c r="AC2" t="s">
        <v>399</v>
      </c>
      <c r="AD2">
        <v>4827</v>
      </c>
      <c r="AE2">
        <v>4546</v>
      </c>
      <c r="AF2">
        <v>6.1812582490101187E-2</v>
      </c>
      <c r="AG2">
        <v>1.056556867619639E-2</v>
      </c>
      <c r="AH2">
        <v>1.6498020237571489E-2</v>
      </c>
      <c r="AI2">
        <v>-5.9324515613750966E-3</v>
      </c>
      <c r="AJ2" t="s">
        <v>399</v>
      </c>
      <c r="AK2" t="s">
        <v>399</v>
      </c>
      <c r="AL2" t="s">
        <v>399</v>
      </c>
    </row>
    <row r="3" spans="1:38">
      <c r="A3" t="s">
        <v>398</v>
      </c>
      <c r="B3">
        <v>32936.550000000003</v>
      </c>
      <c r="C3">
        <v>40322.210000000006</v>
      </c>
      <c r="D3">
        <v>-0.18316605166234701</v>
      </c>
      <c r="E3">
        <v>-0.1132547276505888</v>
      </c>
      <c r="F3">
        <v>-0.19896354887294121</v>
      </c>
      <c r="G3">
        <v>8.5708821222352405E-2</v>
      </c>
      <c r="H3">
        <v>392.10178571428582</v>
      </c>
      <c r="I3">
        <v>415.69288659793818</v>
      </c>
      <c r="J3">
        <v>-5.6751273943424337E-2</v>
      </c>
      <c r="K3">
        <v>83</v>
      </c>
      <c r="L3">
        <v>95</v>
      </c>
      <c r="M3">
        <v>-0.12631578947368419</v>
      </c>
      <c r="N3" t="s">
        <v>399</v>
      </c>
      <c r="O3" t="s">
        <v>399</v>
      </c>
      <c r="P3" t="s">
        <v>399</v>
      </c>
      <c r="Q3" t="s">
        <v>399</v>
      </c>
      <c r="R3" t="s">
        <v>399</v>
      </c>
      <c r="S3">
        <v>0</v>
      </c>
      <c r="T3" t="s">
        <v>399</v>
      </c>
      <c r="V3" t="s">
        <v>399</v>
      </c>
      <c r="W3" t="s">
        <v>399</v>
      </c>
      <c r="X3" t="s">
        <v>399</v>
      </c>
      <c r="Y3" t="s">
        <v>399</v>
      </c>
      <c r="Z3">
        <v>0</v>
      </c>
      <c r="AA3" t="s">
        <v>399</v>
      </c>
      <c r="AB3" t="s">
        <v>399</v>
      </c>
      <c r="AC3" t="s">
        <v>399</v>
      </c>
      <c r="AD3">
        <v>1718</v>
      </c>
      <c r="AE3">
        <v>2462</v>
      </c>
      <c r="AF3">
        <v>-0.30219333874898457</v>
      </c>
      <c r="AG3">
        <v>3.4924330616996513E-2</v>
      </c>
      <c r="AH3">
        <v>2.55889520714866E-2</v>
      </c>
      <c r="AI3">
        <v>9.3353785455099099E-3</v>
      </c>
      <c r="AJ3" t="s">
        <v>399</v>
      </c>
      <c r="AK3" t="s">
        <v>399</v>
      </c>
      <c r="AL3" t="s">
        <v>399</v>
      </c>
    </row>
    <row r="4" spans="1:38">
      <c r="A4" t="s">
        <v>402</v>
      </c>
      <c r="B4">
        <v>31823.650000000009</v>
      </c>
      <c r="C4">
        <v>23851.09</v>
      </c>
      <c r="D4">
        <v>0.33426396864881242</v>
      </c>
      <c r="E4">
        <v>-8.539372447849311E-2</v>
      </c>
      <c r="F4">
        <v>-0.2158819575960679</v>
      </c>
      <c r="G4">
        <v>0.13048823311757479</v>
      </c>
      <c r="H4">
        <v>402.83101265822802</v>
      </c>
      <c r="I4">
        <v>335.93084507042261</v>
      </c>
      <c r="J4">
        <v>0.1991486300514643</v>
      </c>
      <c r="K4">
        <v>78</v>
      </c>
      <c r="L4">
        <v>67</v>
      </c>
      <c r="M4">
        <v>0.16417910447761189</v>
      </c>
      <c r="N4" t="s">
        <v>399</v>
      </c>
      <c r="O4" t="s">
        <v>399</v>
      </c>
      <c r="P4" t="s">
        <v>399</v>
      </c>
      <c r="Q4" t="s">
        <v>399</v>
      </c>
      <c r="R4" t="s">
        <v>399</v>
      </c>
      <c r="S4">
        <v>0</v>
      </c>
      <c r="T4" t="s">
        <v>399</v>
      </c>
      <c r="V4" t="s">
        <v>399</v>
      </c>
      <c r="W4" t="s">
        <v>399</v>
      </c>
      <c r="X4" t="s">
        <v>399</v>
      </c>
      <c r="Y4" t="s">
        <v>399</v>
      </c>
      <c r="Z4">
        <v>0</v>
      </c>
      <c r="AA4" t="s">
        <v>399</v>
      </c>
      <c r="AB4" t="s">
        <v>399</v>
      </c>
      <c r="AC4" t="s">
        <v>399</v>
      </c>
      <c r="AD4">
        <v>2434</v>
      </c>
      <c r="AE4">
        <v>3013</v>
      </c>
      <c r="AF4">
        <v>-0.19216727514105539</v>
      </c>
      <c r="AG4">
        <v>2.300739523418242E-2</v>
      </c>
      <c r="AH4">
        <v>1.493528045137736E-2</v>
      </c>
      <c r="AI4">
        <v>8.0721147828050517E-3</v>
      </c>
      <c r="AJ4" t="s">
        <v>399</v>
      </c>
      <c r="AK4" t="s">
        <v>399</v>
      </c>
      <c r="AL4" t="s">
        <v>399</v>
      </c>
    </row>
    <row r="5" spans="1:38">
      <c r="A5" t="s">
        <v>421</v>
      </c>
      <c r="B5">
        <v>31333.4</v>
      </c>
      <c r="C5">
        <v>38548.6</v>
      </c>
      <c r="D5">
        <v>-0.18717151855060879</v>
      </c>
      <c r="E5">
        <v>-5.1702017655281561E-2</v>
      </c>
      <c r="F5">
        <v>-0.18276772697322349</v>
      </c>
      <c r="G5">
        <v>0.1310657093179419</v>
      </c>
      <c r="H5">
        <v>423.42432432432429</v>
      </c>
      <c r="I5">
        <v>414.5010752688172</v>
      </c>
      <c r="J5">
        <v>2.1527686145856512E-2</v>
      </c>
      <c r="K5">
        <v>68</v>
      </c>
      <c r="L5">
        <v>92</v>
      </c>
      <c r="M5">
        <v>-0.2608695652173913</v>
      </c>
      <c r="N5" t="s">
        <v>399</v>
      </c>
      <c r="O5" t="s">
        <v>399</v>
      </c>
      <c r="P5" t="s">
        <v>399</v>
      </c>
      <c r="Q5" t="s">
        <v>399</v>
      </c>
      <c r="R5" t="s">
        <v>399</v>
      </c>
      <c r="S5">
        <v>0</v>
      </c>
      <c r="T5" t="s">
        <v>399</v>
      </c>
      <c r="V5" t="s">
        <v>399</v>
      </c>
      <c r="W5" t="s">
        <v>399</v>
      </c>
      <c r="X5" t="s">
        <v>399</v>
      </c>
      <c r="Y5" t="s">
        <v>399</v>
      </c>
      <c r="Z5">
        <v>0</v>
      </c>
      <c r="AA5" t="s">
        <v>399</v>
      </c>
      <c r="AB5" t="s">
        <v>399</v>
      </c>
      <c r="AC5" t="s">
        <v>399</v>
      </c>
      <c r="AD5">
        <v>1583</v>
      </c>
      <c r="AE5">
        <v>1849</v>
      </c>
      <c r="AF5">
        <v>-0.14386154678204441</v>
      </c>
      <c r="AG5">
        <v>3.2849020846494E-2</v>
      </c>
      <c r="AH5">
        <v>3.5154137371552187E-2</v>
      </c>
      <c r="AI5">
        <v>-2.3051165250581938E-3</v>
      </c>
      <c r="AJ5" t="s">
        <v>399</v>
      </c>
      <c r="AK5" t="s">
        <v>399</v>
      </c>
      <c r="AL5" t="s">
        <v>399</v>
      </c>
    </row>
    <row r="6" spans="1:38">
      <c r="A6" t="s">
        <v>418</v>
      </c>
      <c r="B6">
        <v>29973.05999999999</v>
      </c>
      <c r="C6">
        <v>29914.009999999991</v>
      </c>
      <c r="D6">
        <v>1.9739914508286561E-3</v>
      </c>
      <c r="E6">
        <v>-8.6594428463426826E-2</v>
      </c>
      <c r="F6">
        <v>-0.17129833145071491</v>
      </c>
      <c r="G6">
        <v>8.4703902987288082E-2</v>
      </c>
      <c r="H6">
        <v>384.26999999999992</v>
      </c>
      <c r="I6">
        <v>369.3087654320986</v>
      </c>
      <c r="J6">
        <v>4.0511452660475927E-2</v>
      </c>
      <c r="K6">
        <v>78</v>
      </c>
      <c r="L6">
        <v>75</v>
      </c>
      <c r="M6">
        <v>0.04</v>
      </c>
      <c r="N6">
        <v>147.53</v>
      </c>
      <c r="O6">
        <v>4.922086700523738E-3</v>
      </c>
      <c r="P6">
        <v>147.53</v>
      </c>
      <c r="Q6">
        <v>4.922086700523738E-3</v>
      </c>
      <c r="R6" t="s">
        <v>399</v>
      </c>
      <c r="S6">
        <v>0</v>
      </c>
      <c r="T6" t="s">
        <v>399</v>
      </c>
      <c r="V6" t="s">
        <v>399</v>
      </c>
      <c r="W6" t="s">
        <v>399</v>
      </c>
      <c r="X6" t="s">
        <v>399</v>
      </c>
      <c r="Y6" t="s">
        <v>399</v>
      </c>
      <c r="Z6">
        <v>0</v>
      </c>
      <c r="AA6" t="s">
        <v>399</v>
      </c>
      <c r="AB6" t="s">
        <v>399</v>
      </c>
      <c r="AC6" t="s">
        <v>399</v>
      </c>
      <c r="AD6">
        <v>1686</v>
      </c>
      <c r="AE6">
        <v>2080</v>
      </c>
      <c r="AF6">
        <v>-0.18942307692307689</v>
      </c>
      <c r="AG6">
        <v>2.6097271648873072E-2</v>
      </c>
      <c r="AH6">
        <v>2.3557692307692311E-2</v>
      </c>
      <c r="AI6">
        <v>2.5395793411807639E-3</v>
      </c>
      <c r="AJ6" t="s">
        <v>399</v>
      </c>
      <c r="AK6" t="s">
        <v>399</v>
      </c>
      <c r="AL6" t="s">
        <v>399</v>
      </c>
    </row>
    <row r="7" spans="1:38">
      <c r="A7" t="s">
        <v>407</v>
      </c>
      <c r="B7">
        <v>28855.91999999998</v>
      </c>
      <c r="C7">
        <v>28831.590000000011</v>
      </c>
      <c r="D7">
        <v>8.4386605109117857E-4</v>
      </c>
      <c r="E7">
        <v>-6.722121491881046E-2</v>
      </c>
      <c r="F7">
        <v>-0.13334158816770081</v>
      </c>
      <c r="G7">
        <v>6.6120373248890349E-2</v>
      </c>
      <c r="H7">
        <v>384.7455999999998</v>
      </c>
      <c r="I7">
        <v>347.36855421686749</v>
      </c>
      <c r="J7">
        <v>0.107600545096541</v>
      </c>
      <c r="K7">
        <v>78</v>
      </c>
      <c r="L7">
        <v>82</v>
      </c>
      <c r="M7">
        <v>-4.878048780487805E-2</v>
      </c>
      <c r="N7" t="s">
        <v>399</v>
      </c>
      <c r="O7" t="s">
        <v>399</v>
      </c>
      <c r="P7" t="s">
        <v>399</v>
      </c>
      <c r="Q7" t="s">
        <v>399</v>
      </c>
      <c r="R7" t="s">
        <v>399</v>
      </c>
      <c r="S7">
        <v>0</v>
      </c>
      <c r="T7" t="s">
        <v>399</v>
      </c>
      <c r="V7" t="s">
        <v>399</v>
      </c>
      <c r="W7" t="s">
        <v>399</v>
      </c>
      <c r="X7" t="s">
        <v>399</v>
      </c>
      <c r="Y7" t="s">
        <v>399</v>
      </c>
      <c r="Z7">
        <v>0</v>
      </c>
      <c r="AA7" t="s">
        <v>399</v>
      </c>
      <c r="AB7" t="s">
        <v>399</v>
      </c>
      <c r="AC7" t="s">
        <v>399</v>
      </c>
      <c r="AD7">
        <v>1690</v>
      </c>
      <c r="AE7">
        <v>1582</v>
      </c>
      <c r="AF7">
        <v>6.8268015170670035E-2</v>
      </c>
      <c r="AG7">
        <v>3.0177514792899408E-2</v>
      </c>
      <c r="AH7">
        <v>4.1087231352718079E-2</v>
      </c>
      <c r="AI7">
        <v>-1.090971655981867E-2</v>
      </c>
      <c r="AJ7" t="s">
        <v>399</v>
      </c>
      <c r="AK7" t="s">
        <v>399</v>
      </c>
      <c r="AL7" t="s">
        <v>399</v>
      </c>
    </row>
    <row r="8" spans="1:38">
      <c r="A8" t="s">
        <v>469</v>
      </c>
      <c r="B8">
        <v>26269.7</v>
      </c>
      <c r="C8">
        <v>22333.270000000011</v>
      </c>
      <c r="D8">
        <v>0.1762585595391982</v>
      </c>
      <c r="E8">
        <v>-0.10800351736030479</v>
      </c>
      <c r="F8">
        <v>-0.2222648094076683</v>
      </c>
      <c r="G8">
        <v>0.1142612920473635</v>
      </c>
      <c r="H8">
        <v>332.52784810126582</v>
      </c>
      <c r="I8">
        <v>333.33238805970171</v>
      </c>
      <c r="J8">
        <v>-2.413626719920603E-3</v>
      </c>
      <c r="K8">
        <v>83</v>
      </c>
      <c r="L8">
        <v>62</v>
      </c>
      <c r="M8">
        <v>0.33870967741935482</v>
      </c>
      <c r="N8" t="s">
        <v>399</v>
      </c>
      <c r="O8" t="s">
        <v>399</v>
      </c>
      <c r="P8" t="s">
        <v>399</v>
      </c>
      <c r="Q8" t="s">
        <v>399</v>
      </c>
      <c r="R8" t="s">
        <v>399</v>
      </c>
      <c r="S8">
        <v>0</v>
      </c>
      <c r="T8" t="s">
        <v>399</v>
      </c>
      <c r="V8" t="s">
        <v>399</v>
      </c>
      <c r="W8" t="s">
        <v>399</v>
      </c>
      <c r="X8" t="s">
        <v>399</v>
      </c>
      <c r="Y8" t="s">
        <v>399</v>
      </c>
      <c r="Z8">
        <v>0</v>
      </c>
      <c r="AA8" t="s">
        <v>399</v>
      </c>
      <c r="AB8" t="s">
        <v>399</v>
      </c>
      <c r="AC8" t="s">
        <v>399</v>
      </c>
      <c r="AD8">
        <v>2768</v>
      </c>
      <c r="AE8">
        <v>3426</v>
      </c>
      <c r="AF8">
        <v>-0.1920607122008173</v>
      </c>
      <c r="AG8">
        <v>1.9508670520231211E-2</v>
      </c>
      <c r="AH8">
        <v>1.284296555750146E-2</v>
      </c>
      <c r="AI8">
        <v>6.665704962729755E-3</v>
      </c>
      <c r="AJ8" t="s">
        <v>399</v>
      </c>
      <c r="AK8" t="s">
        <v>399</v>
      </c>
      <c r="AL8" t="s">
        <v>399</v>
      </c>
    </row>
    <row r="9" spans="1:38">
      <c r="A9" t="s">
        <v>504</v>
      </c>
      <c r="B9">
        <v>26258.98</v>
      </c>
      <c r="C9">
        <v>17683.91</v>
      </c>
      <c r="D9">
        <v>0.4849080322168573</v>
      </c>
      <c r="E9">
        <v>-0.1291379177713681</v>
      </c>
      <c r="F9">
        <v>-0.18461697667540719</v>
      </c>
      <c r="G9">
        <v>5.5479058904039147E-2</v>
      </c>
      <c r="H9">
        <v>386.16147058823532</v>
      </c>
      <c r="I9">
        <v>289.90016393442619</v>
      </c>
      <c r="J9">
        <v>0.33204985242982771</v>
      </c>
      <c r="K9">
        <v>65</v>
      </c>
      <c r="L9">
        <v>49</v>
      </c>
      <c r="M9">
        <v>0.32653061224489788</v>
      </c>
      <c r="N9">
        <v>328.69</v>
      </c>
      <c r="O9">
        <v>1.251724172073706E-2</v>
      </c>
      <c r="P9" t="s">
        <v>399</v>
      </c>
      <c r="Q9" t="s">
        <v>399</v>
      </c>
      <c r="R9" t="s">
        <v>399</v>
      </c>
      <c r="S9">
        <v>0</v>
      </c>
      <c r="T9" t="s">
        <v>399</v>
      </c>
      <c r="V9" t="s">
        <v>399</v>
      </c>
      <c r="W9" t="s">
        <v>399</v>
      </c>
      <c r="X9" t="s">
        <v>399</v>
      </c>
      <c r="Y9" t="s">
        <v>399</v>
      </c>
      <c r="Z9">
        <v>0</v>
      </c>
      <c r="AA9" t="s">
        <v>399</v>
      </c>
      <c r="AB9" t="s">
        <v>399</v>
      </c>
      <c r="AC9" t="s">
        <v>399</v>
      </c>
      <c r="AD9">
        <v>3046</v>
      </c>
      <c r="AE9">
        <v>3426</v>
      </c>
      <c r="AF9">
        <v>-0.1109165207238762</v>
      </c>
      <c r="AG9">
        <v>1.247537754432042E-2</v>
      </c>
      <c r="AH9">
        <v>1.1091652072387621E-2</v>
      </c>
      <c r="AI9">
        <v>1.3837254719327959E-3</v>
      </c>
      <c r="AJ9" t="s">
        <v>399</v>
      </c>
      <c r="AK9" t="s">
        <v>399</v>
      </c>
      <c r="AL9" t="s">
        <v>399</v>
      </c>
    </row>
    <row r="10" spans="1:38">
      <c r="A10" t="s">
        <v>423</v>
      </c>
      <c r="B10">
        <v>24958.82</v>
      </c>
      <c r="C10">
        <v>32939.179999999978</v>
      </c>
      <c r="D10">
        <v>-0.2422756122040676</v>
      </c>
      <c r="E10">
        <v>-8.5707978181660829E-2</v>
      </c>
      <c r="F10">
        <v>-0.1551222586597481</v>
      </c>
      <c r="G10">
        <v>6.9414280478087273E-2</v>
      </c>
      <c r="H10">
        <v>423.0308474576272</v>
      </c>
      <c r="I10">
        <v>401.6973170731705</v>
      </c>
      <c r="J10">
        <v>5.3108471174007701E-2</v>
      </c>
      <c r="K10">
        <v>61</v>
      </c>
      <c r="L10">
        <v>88</v>
      </c>
      <c r="M10">
        <v>-0.30681818181818182</v>
      </c>
      <c r="N10" t="s">
        <v>399</v>
      </c>
      <c r="O10" t="s">
        <v>399</v>
      </c>
      <c r="P10" t="s">
        <v>399</v>
      </c>
      <c r="Q10" t="s">
        <v>399</v>
      </c>
      <c r="R10" t="s">
        <v>399</v>
      </c>
      <c r="S10">
        <v>0</v>
      </c>
      <c r="T10" t="s">
        <v>399</v>
      </c>
      <c r="V10" t="s">
        <v>399</v>
      </c>
      <c r="W10" t="s">
        <v>399</v>
      </c>
      <c r="X10" t="s">
        <v>399</v>
      </c>
      <c r="Y10" t="s">
        <v>399</v>
      </c>
      <c r="Z10">
        <v>0</v>
      </c>
      <c r="AA10" t="s">
        <v>399</v>
      </c>
      <c r="AB10" t="s">
        <v>399</v>
      </c>
      <c r="AC10" t="s">
        <v>399</v>
      </c>
      <c r="AD10">
        <v>1401</v>
      </c>
      <c r="AE10">
        <v>1669</v>
      </c>
      <c r="AF10">
        <v>-0.16057519472738169</v>
      </c>
      <c r="AG10">
        <v>2.640970735189151E-2</v>
      </c>
      <c r="AH10">
        <v>3.1156381066506891E-2</v>
      </c>
      <c r="AI10">
        <v>-4.7466737146153841E-3</v>
      </c>
      <c r="AJ10" t="s">
        <v>399</v>
      </c>
      <c r="AK10" t="s">
        <v>399</v>
      </c>
      <c r="AL10" t="s">
        <v>399</v>
      </c>
    </row>
    <row r="11" spans="1:38">
      <c r="A11" t="s">
        <v>400</v>
      </c>
      <c r="B11">
        <v>24649.740000000009</v>
      </c>
      <c r="C11">
        <v>17620.96</v>
      </c>
      <c r="D11">
        <v>0.39888746129609348</v>
      </c>
      <c r="E11">
        <v>-7.1891224816164334E-2</v>
      </c>
      <c r="F11">
        <v>-0.2119453196647629</v>
      </c>
      <c r="G11">
        <v>0.14005409484859849</v>
      </c>
      <c r="H11">
        <v>404.09409836065578</v>
      </c>
      <c r="I11">
        <v>400.47636363636349</v>
      </c>
      <c r="J11">
        <v>9.0335786398051416E-3</v>
      </c>
      <c r="K11">
        <v>58</v>
      </c>
      <c r="L11">
        <v>45</v>
      </c>
      <c r="M11">
        <v>0.28888888888888881</v>
      </c>
      <c r="N11">
        <v>81.93</v>
      </c>
      <c r="O11">
        <v>3.3237673095132029E-3</v>
      </c>
      <c r="P11" t="s">
        <v>399</v>
      </c>
      <c r="Q11" t="s">
        <v>399</v>
      </c>
      <c r="R11" t="s">
        <v>399</v>
      </c>
      <c r="S11">
        <v>0</v>
      </c>
      <c r="T11" t="s">
        <v>399</v>
      </c>
      <c r="V11" t="s">
        <v>399</v>
      </c>
      <c r="W11" t="s">
        <v>399</v>
      </c>
      <c r="X11" t="s">
        <v>399</v>
      </c>
      <c r="Y11" t="s">
        <v>399</v>
      </c>
      <c r="Z11">
        <v>0</v>
      </c>
      <c r="AA11" t="s">
        <v>399</v>
      </c>
      <c r="AB11" t="s">
        <v>399</v>
      </c>
      <c r="AC11" t="s">
        <v>399</v>
      </c>
      <c r="AD11">
        <v>1493</v>
      </c>
      <c r="AE11">
        <v>1414</v>
      </c>
      <c r="AF11">
        <v>5.586987270155587E-2</v>
      </c>
      <c r="AG11">
        <v>2.880107166778299E-2</v>
      </c>
      <c r="AH11">
        <v>2.050919377652051E-2</v>
      </c>
      <c r="AI11">
        <v>8.2918778912624766E-3</v>
      </c>
      <c r="AJ11" t="s">
        <v>399</v>
      </c>
      <c r="AK11" t="s">
        <v>399</v>
      </c>
      <c r="AL11" t="s">
        <v>399</v>
      </c>
    </row>
    <row r="12" spans="1:38">
      <c r="A12" t="s">
        <v>446</v>
      </c>
      <c r="B12">
        <v>23309.56</v>
      </c>
      <c r="C12">
        <v>23247.78999999999</v>
      </c>
      <c r="D12">
        <v>2.6570267539414009E-3</v>
      </c>
      <c r="E12">
        <v>-0.1093165207751669</v>
      </c>
      <c r="F12">
        <v>-0.16646614581429031</v>
      </c>
      <c r="G12">
        <v>5.7149625039123443E-2</v>
      </c>
      <c r="H12">
        <v>408.93964912280711</v>
      </c>
      <c r="I12">
        <v>363.2467187499999</v>
      </c>
      <c r="J12">
        <v>0.12579034582898679</v>
      </c>
      <c r="K12">
        <v>57</v>
      </c>
      <c r="L12">
        <v>64</v>
      </c>
      <c r="M12">
        <v>-0.109375</v>
      </c>
      <c r="N12">
        <v>662.29000000000008</v>
      </c>
      <c r="O12">
        <v>2.841280573292675E-2</v>
      </c>
      <c r="P12">
        <v>662.29000000000008</v>
      </c>
      <c r="Q12">
        <v>2.841280573292675E-2</v>
      </c>
      <c r="R12" t="s">
        <v>399</v>
      </c>
      <c r="S12">
        <v>0</v>
      </c>
      <c r="T12" t="s">
        <v>399</v>
      </c>
      <c r="V12" t="s">
        <v>399</v>
      </c>
      <c r="W12" t="s">
        <v>399</v>
      </c>
      <c r="X12" t="s">
        <v>399</v>
      </c>
      <c r="Y12" t="s">
        <v>399</v>
      </c>
      <c r="Z12">
        <v>0</v>
      </c>
      <c r="AA12" t="s">
        <v>399</v>
      </c>
      <c r="AB12" t="s">
        <v>399</v>
      </c>
      <c r="AC12" t="s">
        <v>399</v>
      </c>
      <c r="AD12" t="s">
        <v>399</v>
      </c>
      <c r="AE12" t="s">
        <v>399</v>
      </c>
      <c r="AF12" t="s">
        <v>399</v>
      </c>
      <c r="AG12" t="s">
        <v>399</v>
      </c>
      <c r="AH12" t="s">
        <v>399</v>
      </c>
      <c r="AI12" t="s">
        <v>399</v>
      </c>
      <c r="AJ12" t="s">
        <v>399</v>
      </c>
      <c r="AK12" t="s">
        <v>399</v>
      </c>
      <c r="AL12" t="s">
        <v>399</v>
      </c>
    </row>
    <row r="13" spans="1:38">
      <c r="A13" t="s">
        <v>408</v>
      </c>
      <c r="B13">
        <v>22397.59</v>
      </c>
      <c r="C13">
        <v>27611.87999999999</v>
      </c>
      <c r="D13">
        <v>-0.18884226644473309</v>
      </c>
      <c r="E13">
        <v>-0.1107587914592597</v>
      </c>
      <c r="F13">
        <v>-0.2442061170771421</v>
      </c>
      <c r="G13">
        <v>0.13344732561788239</v>
      </c>
      <c r="H13">
        <v>422.59603773584911</v>
      </c>
      <c r="I13">
        <v>394.45542857142851</v>
      </c>
      <c r="J13">
        <v>7.1340402808843087E-2</v>
      </c>
      <c r="K13">
        <v>50</v>
      </c>
      <c r="L13">
        <v>73</v>
      </c>
      <c r="M13">
        <v>-0.31506849315068491</v>
      </c>
      <c r="N13" t="s">
        <v>399</v>
      </c>
      <c r="O13" t="s">
        <v>399</v>
      </c>
      <c r="P13" t="s">
        <v>399</v>
      </c>
      <c r="Q13" t="s">
        <v>399</v>
      </c>
      <c r="R13" t="s">
        <v>399</v>
      </c>
      <c r="S13">
        <v>0</v>
      </c>
      <c r="T13" t="s">
        <v>399</v>
      </c>
      <c r="V13" t="s">
        <v>399</v>
      </c>
      <c r="W13" t="s">
        <v>399</v>
      </c>
      <c r="X13" t="s">
        <v>399</v>
      </c>
      <c r="Y13" t="s">
        <v>399</v>
      </c>
      <c r="Z13">
        <v>0</v>
      </c>
      <c r="AA13" t="s">
        <v>399</v>
      </c>
      <c r="AB13" t="s">
        <v>399</v>
      </c>
      <c r="AC13" t="s">
        <v>399</v>
      </c>
      <c r="AD13">
        <v>3196</v>
      </c>
      <c r="AE13">
        <v>3652</v>
      </c>
      <c r="AF13">
        <v>-0.1248630887185104</v>
      </c>
      <c r="AG13">
        <v>1.1576971214017521E-2</v>
      </c>
      <c r="AH13">
        <v>1.204819277108434E-2</v>
      </c>
      <c r="AI13">
        <v>-4.7122155706681539E-4</v>
      </c>
      <c r="AJ13" t="s">
        <v>399</v>
      </c>
      <c r="AK13" t="s">
        <v>399</v>
      </c>
      <c r="AL13" t="s">
        <v>399</v>
      </c>
    </row>
    <row r="14" spans="1:38">
      <c r="A14" t="s">
        <v>406</v>
      </c>
      <c r="B14">
        <v>22138.53</v>
      </c>
      <c r="C14">
        <v>23465.64</v>
      </c>
      <c r="D14">
        <v>-5.6555457255800419E-2</v>
      </c>
      <c r="E14">
        <v>-9.6072774479606368E-2</v>
      </c>
      <c r="F14">
        <v>-0.17523025155077809</v>
      </c>
      <c r="G14">
        <v>7.9157477071171753E-2</v>
      </c>
      <c r="H14">
        <v>417.70811320754723</v>
      </c>
      <c r="I14">
        <v>366.65062499999999</v>
      </c>
      <c r="J14">
        <v>0.13925378746469391</v>
      </c>
      <c r="K14">
        <v>53</v>
      </c>
      <c r="L14">
        <v>63</v>
      </c>
      <c r="M14">
        <v>-0.15873015873015869</v>
      </c>
      <c r="N14" t="s">
        <v>399</v>
      </c>
      <c r="O14" t="s">
        <v>399</v>
      </c>
      <c r="P14" t="s">
        <v>399</v>
      </c>
      <c r="Q14" t="s">
        <v>399</v>
      </c>
      <c r="R14" t="s">
        <v>399</v>
      </c>
      <c r="S14">
        <v>0</v>
      </c>
      <c r="T14" t="s">
        <v>399</v>
      </c>
      <c r="V14" t="s">
        <v>399</v>
      </c>
      <c r="W14" t="s">
        <v>399</v>
      </c>
      <c r="X14" t="s">
        <v>399</v>
      </c>
      <c r="Y14" t="s">
        <v>399</v>
      </c>
      <c r="Z14">
        <v>0</v>
      </c>
      <c r="AA14" t="s">
        <v>399</v>
      </c>
      <c r="AB14" t="s">
        <v>399</v>
      </c>
      <c r="AC14" t="s">
        <v>399</v>
      </c>
      <c r="AD14" t="s">
        <v>399</v>
      </c>
      <c r="AE14" t="s">
        <v>399</v>
      </c>
      <c r="AF14" t="s">
        <v>399</v>
      </c>
      <c r="AG14" t="s">
        <v>399</v>
      </c>
      <c r="AH14" t="s">
        <v>399</v>
      </c>
      <c r="AI14" t="s">
        <v>399</v>
      </c>
      <c r="AJ14" t="s">
        <v>399</v>
      </c>
      <c r="AK14" t="s">
        <v>399</v>
      </c>
      <c r="AL14" t="s">
        <v>399</v>
      </c>
    </row>
    <row r="15" spans="1:38">
      <c r="A15" t="s">
        <v>440</v>
      </c>
      <c r="B15">
        <v>21766.27</v>
      </c>
      <c r="C15">
        <v>28045.21000000001</v>
      </c>
      <c r="D15">
        <v>-0.2238863606298547</v>
      </c>
      <c r="E15">
        <v>-0.1116649752116462</v>
      </c>
      <c r="F15">
        <v>-0.18012594664115539</v>
      </c>
      <c r="G15">
        <v>6.8460971429509174E-2</v>
      </c>
      <c r="H15">
        <v>329.79196969696977</v>
      </c>
      <c r="I15">
        <v>384.18095890410979</v>
      </c>
      <c r="J15">
        <v>-0.14157127766635441</v>
      </c>
      <c r="K15">
        <v>67</v>
      </c>
      <c r="L15">
        <v>77</v>
      </c>
      <c r="M15">
        <v>-0.12987012987012991</v>
      </c>
      <c r="N15" t="s">
        <v>399</v>
      </c>
      <c r="O15" t="s">
        <v>399</v>
      </c>
      <c r="P15" t="s">
        <v>399</v>
      </c>
      <c r="Q15" t="s">
        <v>399</v>
      </c>
      <c r="R15" t="s">
        <v>399</v>
      </c>
      <c r="S15">
        <v>0</v>
      </c>
      <c r="T15" t="s">
        <v>399</v>
      </c>
      <c r="V15" t="s">
        <v>399</v>
      </c>
      <c r="W15" t="s">
        <v>399</v>
      </c>
      <c r="X15" t="s">
        <v>399</v>
      </c>
      <c r="Y15" t="s">
        <v>399</v>
      </c>
      <c r="Z15">
        <v>0</v>
      </c>
      <c r="AA15" t="s">
        <v>399</v>
      </c>
      <c r="AB15" t="s">
        <v>399</v>
      </c>
      <c r="AC15" t="s">
        <v>399</v>
      </c>
      <c r="AD15">
        <v>2678</v>
      </c>
      <c r="AE15">
        <v>3162</v>
      </c>
      <c r="AF15">
        <v>-0.15306767868437701</v>
      </c>
      <c r="AG15">
        <v>1.7550410754294251E-2</v>
      </c>
      <c r="AH15">
        <v>1.549652118912081E-2</v>
      </c>
      <c r="AI15">
        <v>2.0538895651734412E-3</v>
      </c>
      <c r="AJ15" t="s">
        <v>399</v>
      </c>
      <c r="AK15" t="s">
        <v>399</v>
      </c>
      <c r="AL15" t="s">
        <v>399</v>
      </c>
    </row>
    <row r="16" spans="1:38">
      <c r="A16" t="s">
        <v>508</v>
      </c>
      <c r="B16">
        <v>21224.73</v>
      </c>
      <c r="C16">
        <v>21482.69</v>
      </c>
      <c r="D16">
        <v>-1.2007807215949009E-2</v>
      </c>
      <c r="E16">
        <v>-0.1113281535265702</v>
      </c>
      <c r="F16">
        <v>-0.16375183927152509</v>
      </c>
      <c r="G16">
        <v>5.2423685744954908E-2</v>
      </c>
      <c r="H16">
        <v>331.63640624999999</v>
      </c>
      <c r="I16">
        <v>278.99597402597402</v>
      </c>
      <c r="J16">
        <v>0.1886781069433113</v>
      </c>
      <c r="K16">
        <v>62</v>
      </c>
      <c r="L16">
        <v>53</v>
      </c>
      <c r="M16">
        <v>0.169811320754717</v>
      </c>
      <c r="N16">
        <v>983.6</v>
      </c>
      <c r="O16">
        <v>4.6342167839119743E-2</v>
      </c>
      <c r="P16" t="s">
        <v>399</v>
      </c>
      <c r="Q16" t="s">
        <v>399</v>
      </c>
      <c r="R16" t="s">
        <v>399</v>
      </c>
      <c r="S16">
        <v>0</v>
      </c>
      <c r="T16" t="s">
        <v>399</v>
      </c>
      <c r="V16" t="s">
        <v>399</v>
      </c>
      <c r="W16" t="s">
        <v>399</v>
      </c>
      <c r="X16" t="s">
        <v>399</v>
      </c>
      <c r="Y16" t="s">
        <v>399</v>
      </c>
      <c r="Z16">
        <v>0</v>
      </c>
      <c r="AA16" t="s">
        <v>399</v>
      </c>
      <c r="AB16" t="s">
        <v>399</v>
      </c>
      <c r="AC16" t="s">
        <v>399</v>
      </c>
      <c r="AD16">
        <v>2934</v>
      </c>
      <c r="AE16">
        <v>2536</v>
      </c>
      <c r="AF16">
        <v>0.15694006309148259</v>
      </c>
      <c r="AG16">
        <v>1.4655760054533061E-2</v>
      </c>
      <c r="AH16">
        <v>2.1687697160883281E-2</v>
      </c>
      <c r="AI16">
        <v>-7.0319371063502214E-3</v>
      </c>
      <c r="AJ16" t="s">
        <v>399</v>
      </c>
      <c r="AK16" t="s">
        <v>399</v>
      </c>
      <c r="AL16" t="s">
        <v>399</v>
      </c>
    </row>
    <row r="17" spans="1:38">
      <c r="A17" t="s">
        <v>416</v>
      </c>
      <c r="B17">
        <v>20316.700000000012</v>
      </c>
      <c r="C17">
        <v>15004.54</v>
      </c>
      <c r="D17">
        <v>0.35403684484829318</v>
      </c>
      <c r="E17">
        <v>-0.1128613406704829</v>
      </c>
      <c r="F17">
        <v>-0.16843302093899579</v>
      </c>
      <c r="G17">
        <v>5.5571680268512967E-2</v>
      </c>
      <c r="H17">
        <v>398.36666666666679</v>
      </c>
      <c r="I17">
        <v>416.7927777777777</v>
      </c>
      <c r="J17">
        <v>-4.4209285989440059E-2</v>
      </c>
      <c r="K17">
        <v>49</v>
      </c>
      <c r="L17">
        <v>40</v>
      </c>
      <c r="M17">
        <v>0.22500000000000001</v>
      </c>
      <c r="N17" t="s">
        <v>399</v>
      </c>
      <c r="O17" t="s">
        <v>399</v>
      </c>
      <c r="P17" t="s">
        <v>399</v>
      </c>
      <c r="Q17" t="s">
        <v>399</v>
      </c>
      <c r="R17" t="s">
        <v>399</v>
      </c>
      <c r="S17">
        <v>0</v>
      </c>
      <c r="T17" t="s">
        <v>399</v>
      </c>
      <c r="V17" t="s">
        <v>399</v>
      </c>
      <c r="W17" t="s">
        <v>399</v>
      </c>
      <c r="X17" t="s">
        <v>399</v>
      </c>
      <c r="Y17" t="s">
        <v>399</v>
      </c>
      <c r="Z17">
        <v>0</v>
      </c>
      <c r="AA17" t="s">
        <v>399</v>
      </c>
      <c r="AB17" t="s">
        <v>399</v>
      </c>
      <c r="AC17" t="s">
        <v>399</v>
      </c>
      <c r="AD17">
        <v>1490</v>
      </c>
      <c r="AE17">
        <v>1579</v>
      </c>
      <c r="AF17">
        <v>-5.6364787840405321E-2</v>
      </c>
      <c r="AG17">
        <v>2.4832214765100669E-2</v>
      </c>
      <c r="AH17">
        <v>1.519949335022166E-2</v>
      </c>
      <c r="AI17">
        <v>9.6327214148790117E-3</v>
      </c>
      <c r="AJ17" t="s">
        <v>399</v>
      </c>
      <c r="AK17" t="s">
        <v>399</v>
      </c>
      <c r="AL17" t="s">
        <v>399</v>
      </c>
    </row>
    <row r="18" spans="1:38">
      <c r="A18" t="s">
        <v>424</v>
      </c>
      <c r="B18">
        <v>19331.97</v>
      </c>
      <c r="C18">
        <v>19857.929999999989</v>
      </c>
      <c r="D18">
        <v>-2.6486144326221091E-2</v>
      </c>
      <c r="E18">
        <v>-0.14612064885265191</v>
      </c>
      <c r="F18">
        <v>-0.22167567314417971</v>
      </c>
      <c r="G18">
        <v>7.5555024291527856E-2</v>
      </c>
      <c r="H18">
        <v>471.51146341463402</v>
      </c>
      <c r="I18">
        <v>367.7394444444443</v>
      </c>
      <c r="J18">
        <v>0.28218898064351372</v>
      </c>
      <c r="K18">
        <v>43</v>
      </c>
      <c r="L18">
        <v>54</v>
      </c>
      <c r="M18">
        <v>-0.20370370370370369</v>
      </c>
      <c r="N18" t="s">
        <v>399</v>
      </c>
      <c r="O18" t="s">
        <v>399</v>
      </c>
      <c r="P18" t="s">
        <v>399</v>
      </c>
      <c r="Q18" t="s">
        <v>399</v>
      </c>
      <c r="R18" t="s">
        <v>399</v>
      </c>
      <c r="S18">
        <v>0</v>
      </c>
      <c r="T18" t="s">
        <v>399</v>
      </c>
      <c r="V18" t="s">
        <v>399</v>
      </c>
      <c r="W18" t="s">
        <v>399</v>
      </c>
      <c r="X18" t="s">
        <v>399</v>
      </c>
      <c r="Y18" t="s">
        <v>399</v>
      </c>
      <c r="Z18">
        <v>0</v>
      </c>
      <c r="AA18" t="s">
        <v>399</v>
      </c>
      <c r="AB18" t="s">
        <v>399</v>
      </c>
      <c r="AC18" t="s">
        <v>399</v>
      </c>
      <c r="AD18">
        <v>2397</v>
      </c>
      <c r="AE18">
        <v>2669</v>
      </c>
      <c r="AF18">
        <v>-0.1019108280254777</v>
      </c>
      <c r="AG18">
        <v>1.209845640383813E-2</v>
      </c>
      <c r="AH18">
        <v>1.3113525665043089E-2</v>
      </c>
      <c r="AI18">
        <v>-1.0150692612049561E-3</v>
      </c>
      <c r="AJ18" t="s">
        <v>399</v>
      </c>
      <c r="AK18" t="s">
        <v>399</v>
      </c>
      <c r="AL18" t="s">
        <v>399</v>
      </c>
    </row>
    <row r="19" spans="1:38">
      <c r="A19" t="s">
        <v>410</v>
      </c>
      <c r="B19">
        <v>19045.02</v>
      </c>
      <c r="C19">
        <v>24909.369999999981</v>
      </c>
      <c r="D19">
        <v>-0.2354274716702987</v>
      </c>
      <c r="E19">
        <v>-9.5450674244500627E-2</v>
      </c>
      <c r="F19">
        <v>-0.2085098900534218</v>
      </c>
      <c r="G19">
        <v>0.1130592158089211</v>
      </c>
      <c r="H19">
        <v>388.67387755102038</v>
      </c>
      <c r="I19">
        <v>429.47189655172389</v>
      </c>
      <c r="J19">
        <v>-9.4995782793414738E-2</v>
      </c>
      <c r="K19">
        <v>45</v>
      </c>
      <c r="L19">
        <v>59</v>
      </c>
      <c r="M19">
        <v>-0.23728813559322029</v>
      </c>
      <c r="N19" t="s">
        <v>399</v>
      </c>
      <c r="O19" t="s">
        <v>399</v>
      </c>
      <c r="P19" t="s">
        <v>399</v>
      </c>
      <c r="Q19" t="s">
        <v>399</v>
      </c>
      <c r="R19" t="s">
        <v>399</v>
      </c>
      <c r="S19">
        <v>0</v>
      </c>
      <c r="T19" t="s">
        <v>399</v>
      </c>
      <c r="V19" t="s">
        <v>399</v>
      </c>
      <c r="W19" t="s">
        <v>399</v>
      </c>
      <c r="X19" t="s">
        <v>399</v>
      </c>
      <c r="Y19" t="s">
        <v>399</v>
      </c>
      <c r="Z19">
        <v>0</v>
      </c>
      <c r="AA19" t="s">
        <v>399</v>
      </c>
      <c r="AB19" t="s">
        <v>399</v>
      </c>
      <c r="AC19" t="s">
        <v>399</v>
      </c>
      <c r="AD19">
        <v>2172</v>
      </c>
      <c r="AE19">
        <v>2150</v>
      </c>
      <c r="AF19">
        <v>1.0232558139534879E-2</v>
      </c>
      <c r="AG19">
        <v>1.5653775322283611E-2</v>
      </c>
      <c r="AH19">
        <v>1.7209302325581391E-2</v>
      </c>
      <c r="AI19">
        <v>-1.555527003297783E-3</v>
      </c>
      <c r="AJ19" t="s">
        <v>399</v>
      </c>
      <c r="AK19" t="s">
        <v>399</v>
      </c>
      <c r="AL19" t="s">
        <v>399</v>
      </c>
    </row>
    <row r="20" spans="1:38">
      <c r="A20" t="s">
        <v>404</v>
      </c>
      <c r="B20">
        <v>18993.36</v>
      </c>
      <c r="C20">
        <v>25968.200000000012</v>
      </c>
      <c r="D20">
        <v>-0.26859158509253639</v>
      </c>
      <c r="E20">
        <v>-0.15708489703770159</v>
      </c>
      <c r="F20">
        <v>-0.12615622184055891</v>
      </c>
      <c r="G20">
        <v>-3.0928675197142711E-2</v>
      </c>
      <c r="H20">
        <v>358.36528301886801</v>
      </c>
      <c r="I20">
        <v>316.68536585365871</v>
      </c>
      <c r="J20">
        <v>0.13161301929079261</v>
      </c>
      <c r="K20">
        <v>56</v>
      </c>
      <c r="L20">
        <v>68</v>
      </c>
      <c r="M20">
        <v>-0.17647058823529421</v>
      </c>
      <c r="N20">
        <v>568.94000000000005</v>
      </c>
      <c r="O20">
        <v>2.9954678898309731E-2</v>
      </c>
      <c r="P20">
        <v>568.94000000000005</v>
      </c>
      <c r="Q20">
        <v>2.9954678898309731E-2</v>
      </c>
      <c r="R20" t="s">
        <v>399</v>
      </c>
      <c r="S20">
        <v>0</v>
      </c>
      <c r="T20" t="s">
        <v>399</v>
      </c>
      <c r="V20" t="s">
        <v>399</v>
      </c>
      <c r="W20" t="s">
        <v>399</v>
      </c>
      <c r="X20" t="s">
        <v>399</v>
      </c>
      <c r="Y20" t="s">
        <v>399</v>
      </c>
      <c r="Z20">
        <v>0</v>
      </c>
      <c r="AA20" t="s">
        <v>399</v>
      </c>
      <c r="AB20" t="s">
        <v>399</v>
      </c>
      <c r="AC20" t="s">
        <v>399</v>
      </c>
      <c r="AD20">
        <v>1535</v>
      </c>
      <c r="AE20">
        <v>1453</v>
      </c>
      <c r="AF20">
        <v>5.6434962147281477E-2</v>
      </c>
      <c r="AG20">
        <v>2.4755700325732901E-2</v>
      </c>
      <c r="AH20">
        <v>3.922918100481762E-2</v>
      </c>
      <c r="AI20">
        <v>-1.4473480679084719E-2</v>
      </c>
      <c r="AJ20" t="s">
        <v>399</v>
      </c>
      <c r="AK20" t="s">
        <v>399</v>
      </c>
      <c r="AL20" t="s">
        <v>399</v>
      </c>
    </row>
    <row r="21" spans="1:38">
      <c r="A21" t="s">
        <v>431</v>
      </c>
      <c r="B21">
        <v>17936.97</v>
      </c>
      <c r="C21">
        <v>29910.299999999988</v>
      </c>
      <c r="D21">
        <v>-0.40030792068284171</v>
      </c>
      <c r="E21">
        <v>-5.3743748247334952E-2</v>
      </c>
      <c r="F21">
        <v>-0.17443522799838179</v>
      </c>
      <c r="G21">
        <v>0.1206914797510469</v>
      </c>
      <c r="H21">
        <v>398.59933333333322</v>
      </c>
      <c r="I21">
        <v>388.44545454545448</v>
      </c>
      <c r="J21">
        <v>2.613978016491534E-2</v>
      </c>
      <c r="K21">
        <v>46</v>
      </c>
      <c r="L21">
        <v>72</v>
      </c>
      <c r="M21">
        <v>-0.3611111111111111</v>
      </c>
      <c r="N21" t="s">
        <v>399</v>
      </c>
      <c r="O21" t="s">
        <v>399</v>
      </c>
      <c r="P21" t="s">
        <v>399</v>
      </c>
      <c r="Q21" t="s">
        <v>399</v>
      </c>
      <c r="R21" t="s">
        <v>399</v>
      </c>
      <c r="S21">
        <v>0</v>
      </c>
      <c r="T21" t="s">
        <v>399</v>
      </c>
      <c r="V21" t="s">
        <v>399</v>
      </c>
      <c r="W21" t="s">
        <v>399</v>
      </c>
      <c r="X21" t="s">
        <v>399</v>
      </c>
      <c r="Y21" t="s">
        <v>399</v>
      </c>
      <c r="Z21">
        <v>0</v>
      </c>
      <c r="AA21" t="s">
        <v>399</v>
      </c>
      <c r="AB21" t="s">
        <v>399</v>
      </c>
      <c r="AC21" t="s">
        <v>399</v>
      </c>
      <c r="AD21">
        <v>2260</v>
      </c>
      <c r="AE21">
        <v>2541</v>
      </c>
      <c r="AF21">
        <v>-0.110586383313656</v>
      </c>
      <c r="AG21">
        <v>1.63716814159292E-2</v>
      </c>
      <c r="AH21">
        <v>1.8496654860291221E-2</v>
      </c>
      <c r="AI21">
        <v>-2.1249734443620221E-3</v>
      </c>
      <c r="AJ21" t="s">
        <v>399</v>
      </c>
      <c r="AK21" t="s">
        <v>399</v>
      </c>
      <c r="AL21" t="s">
        <v>399</v>
      </c>
    </row>
    <row r="22" spans="1:38">
      <c r="A22" t="s">
        <v>511</v>
      </c>
      <c r="B22">
        <v>17539.150000000001</v>
      </c>
      <c r="C22">
        <v>20842.62</v>
      </c>
      <c r="D22">
        <v>-0.1584959088636648</v>
      </c>
      <c r="E22">
        <v>-7.5979736760333288E-2</v>
      </c>
      <c r="F22">
        <v>-0.18157506110076371</v>
      </c>
      <c r="G22">
        <v>0.10559532434043049</v>
      </c>
      <c r="H22">
        <v>407.88720930232557</v>
      </c>
      <c r="I22">
        <v>330.83523809523808</v>
      </c>
      <c r="J22">
        <v>0.2329013428276539</v>
      </c>
      <c r="K22">
        <v>43</v>
      </c>
      <c r="L22">
        <v>60</v>
      </c>
      <c r="M22">
        <v>-0.28333333333333333</v>
      </c>
      <c r="N22" t="s">
        <v>399</v>
      </c>
      <c r="O22" t="s">
        <v>399</v>
      </c>
      <c r="P22" t="s">
        <v>399</v>
      </c>
      <c r="Q22" t="s">
        <v>399</v>
      </c>
      <c r="R22" t="s">
        <v>399</v>
      </c>
      <c r="S22">
        <v>0</v>
      </c>
      <c r="T22" t="s">
        <v>399</v>
      </c>
      <c r="V22" t="s">
        <v>399</v>
      </c>
      <c r="W22" t="s">
        <v>399</v>
      </c>
      <c r="X22" t="s">
        <v>399</v>
      </c>
      <c r="Y22" t="s">
        <v>399</v>
      </c>
      <c r="Z22">
        <v>0</v>
      </c>
      <c r="AA22" t="s">
        <v>399</v>
      </c>
      <c r="AB22" t="s">
        <v>399</v>
      </c>
      <c r="AC22" t="s">
        <v>399</v>
      </c>
      <c r="AD22">
        <v>2550</v>
      </c>
      <c r="AE22">
        <v>2765</v>
      </c>
      <c r="AF22">
        <v>-7.7757685352622063E-2</v>
      </c>
      <c r="AG22">
        <v>1.1372549019607841E-2</v>
      </c>
      <c r="AH22">
        <v>1.2296564195298371E-2</v>
      </c>
      <c r="AI22">
        <v>-9.2401517569052998E-4</v>
      </c>
      <c r="AJ22" t="s">
        <v>399</v>
      </c>
      <c r="AK22" t="s">
        <v>399</v>
      </c>
      <c r="AL22" t="s">
        <v>399</v>
      </c>
    </row>
    <row r="23" spans="1:38">
      <c r="A23" t="s">
        <v>514</v>
      </c>
      <c r="B23">
        <v>17177</v>
      </c>
      <c r="C23">
        <v>16998.169999999991</v>
      </c>
      <c r="D23">
        <v>1.0520544270353911E-2</v>
      </c>
      <c r="E23">
        <v>-5.0795249461489222E-2</v>
      </c>
      <c r="F23">
        <v>-0.17079485615216231</v>
      </c>
      <c r="G23">
        <v>0.1199996066906731</v>
      </c>
      <c r="H23">
        <v>440.43589743589729</v>
      </c>
      <c r="I23">
        <v>472.17138888888871</v>
      </c>
      <c r="J23">
        <v>-6.7211805288904025E-2</v>
      </c>
      <c r="K23">
        <v>40</v>
      </c>
      <c r="L23">
        <v>36</v>
      </c>
      <c r="M23">
        <v>0.1111111111111111</v>
      </c>
      <c r="N23" t="s">
        <v>399</v>
      </c>
      <c r="O23" t="s">
        <v>399</v>
      </c>
      <c r="P23" t="s">
        <v>399</v>
      </c>
      <c r="Q23" t="s">
        <v>399</v>
      </c>
      <c r="R23" t="s">
        <v>399</v>
      </c>
      <c r="S23">
        <v>0</v>
      </c>
      <c r="T23" t="s">
        <v>399</v>
      </c>
      <c r="V23" t="s">
        <v>399</v>
      </c>
      <c r="W23" t="s">
        <v>399</v>
      </c>
      <c r="X23" t="s">
        <v>399</v>
      </c>
      <c r="Y23" t="s">
        <v>399</v>
      </c>
      <c r="Z23">
        <v>0</v>
      </c>
      <c r="AA23" t="s">
        <v>399</v>
      </c>
      <c r="AB23" t="s">
        <v>399</v>
      </c>
      <c r="AC23" t="s">
        <v>399</v>
      </c>
      <c r="AD23">
        <v>1095</v>
      </c>
      <c r="AE23">
        <v>1358</v>
      </c>
      <c r="AF23">
        <v>-0.19366715758468339</v>
      </c>
      <c r="AG23">
        <v>2.831050228310502E-2</v>
      </c>
      <c r="AH23">
        <v>1.6936671575846829E-2</v>
      </c>
      <c r="AI23">
        <v>1.1373830707258189E-2</v>
      </c>
      <c r="AJ23" t="s">
        <v>399</v>
      </c>
      <c r="AK23" t="s">
        <v>399</v>
      </c>
      <c r="AL23" t="s">
        <v>399</v>
      </c>
    </row>
    <row r="24" spans="1:38">
      <c r="A24" t="s">
        <v>401</v>
      </c>
      <c r="B24">
        <v>17163.52</v>
      </c>
      <c r="C24">
        <v>21743.249999999989</v>
      </c>
      <c r="D24">
        <v>-0.21062766605728189</v>
      </c>
      <c r="E24">
        <v>-0.12157820773361171</v>
      </c>
      <c r="F24">
        <v>-0.15079024524852541</v>
      </c>
      <c r="G24">
        <v>2.921203751491375E-2</v>
      </c>
      <c r="H24">
        <v>381.41155555555548</v>
      </c>
      <c r="I24">
        <v>388.27232142857127</v>
      </c>
      <c r="J24">
        <v>-1.7669984426839661E-2</v>
      </c>
      <c r="K24">
        <v>47</v>
      </c>
      <c r="L24">
        <v>48</v>
      </c>
      <c r="M24">
        <v>-2.0833333333333329E-2</v>
      </c>
      <c r="N24" t="s">
        <v>399</v>
      </c>
      <c r="O24" t="s">
        <v>399</v>
      </c>
      <c r="P24" t="s">
        <v>399</v>
      </c>
      <c r="Q24" t="s">
        <v>399</v>
      </c>
      <c r="R24" t="s">
        <v>399</v>
      </c>
      <c r="S24">
        <v>0</v>
      </c>
      <c r="T24" t="s">
        <v>399</v>
      </c>
      <c r="V24" t="s">
        <v>399</v>
      </c>
      <c r="W24" t="s">
        <v>399</v>
      </c>
      <c r="X24" t="s">
        <v>399</v>
      </c>
      <c r="Y24" t="s">
        <v>399</v>
      </c>
      <c r="Z24">
        <v>0</v>
      </c>
      <c r="AA24" t="s">
        <v>399</v>
      </c>
      <c r="AB24" t="s">
        <v>399</v>
      </c>
      <c r="AC24" t="s">
        <v>399</v>
      </c>
      <c r="AD24">
        <v>1257</v>
      </c>
      <c r="AE24">
        <v>1434</v>
      </c>
      <c r="AF24">
        <v>-0.1234309623430962</v>
      </c>
      <c r="AG24">
        <v>2.704852824184566E-2</v>
      </c>
      <c r="AH24">
        <v>2.2315202231520219E-2</v>
      </c>
      <c r="AI24">
        <v>4.7333260103254414E-3</v>
      </c>
      <c r="AJ24" t="s">
        <v>399</v>
      </c>
      <c r="AK24" t="s">
        <v>399</v>
      </c>
      <c r="AL24" t="s">
        <v>399</v>
      </c>
    </row>
    <row r="25" spans="1:38">
      <c r="A25" t="s">
        <v>465</v>
      </c>
      <c r="B25">
        <v>16861.87</v>
      </c>
      <c r="C25">
        <v>17695.099999999999</v>
      </c>
      <c r="D25">
        <v>-4.7088176952941763E-2</v>
      </c>
      <c r="E25">
        <v>-3.4220996840801148E-2</v>
      </c>
      <c r="F25">
        <v>-0.18957168933772631</v>
      </c>
      <c r="G25">
        <v>0.1553506924969251</v>
      </c>
      <c r="H25">
        <v>455.72621621621619</v>
      </c>
      <c r="I25">
        <v>411.51395348837212</v>
      </c>
      <c r="J25">
        <v>0.1074380646222569</v>
      </c>
      <c r="K25">
        <v>38</v>
      </c>
      <c r="L25">
        <v>44</v>
      </c>
      <c r="M25">
        <v>-0.13636363636363641</v>
      </c>
      <c r="N25" t="s">
        <v>399</v>
      </c>
      <c r="O25" t="s">
        <v>399</v>
      </c>
      <c r="P25" t="s">
        <v>399</v>
      </c>
      <c r="Q25" t="s">
        <v>399</v>
      </c>
      <c r="R25" t="s">
        <v>399</v>
      </c>
      <c r="S25">
        <v>0</v>
      </c>
      <c r="T25" t="s">
        <v>399</v>
      </c>
      <c r="V25" t="s">
        <v>399</v>
      </c>
      <c r="W25" t="s">
        <v>399</v>
      </c>
      <c r="X25" t="s">
        <v>399</v>
      </c>
      <c r="Y25" t="s">
        <v>399</v>
      </c>
      <c r="Z25">
        <v>0</v>
      </c>
      <c r="AA25" t="s">
        <v>399</v>
      </c>
      <c r="AB25" t="s">
        <v>399</v>
      </c>
      <c r="AC25" t="s">
        <v>399</v>
      </c>
      <c r="AD25">
        <v>2311</v>
      </c>
      <c r="AE25">
        <v>2362</v>
      </c>
      <c r="AF25">
        <v>-2.159187129551228E-2</v>
      </c>
      <c r="AG25">
        <v>1.2981393336218091E-2</v>
      </c>
      <c r="AH25">
        <v>1.2701100762066051E-2</v>
      </c>
      <c r="AI25">
        <v>2.8029257415204158E-4</v>
      </c>
      <c r="AJ25" t="s">
        <v>399</v>
      </c>
      <c r="AK25" t="s">
        <v>399</v>
      </c>
      <c r="AL25" t="s">
        <v>399</v>
      </c>
    </row>
    <row r="26" spans="1:38">
      <c r="A26" t="s">
        <v>430</v>
      </c>
      <c r="B26">
        <v>15929.53</v>
      </c>
      <c r="C26">
        <v>13315.85</v>
      </c>
      <c r="D26">
        <v>0.19628337657753731</v>
      </c>
      <c r="E26">
        <v>-9.639581331024831E-2</v>
      </c>
      <c r="F26">
        <v>-0.2145165348062647</v>
      </c>
      <c r="G26">
        <v>0.11812072149601641</v>
      </c>
      <c r="H26">
        <v>398.23824999999999</v>
      </c>
      <c r="I26">
        <v>403.51060606060599</v>
      </c>
      <c r="J26">
        <v>-1.306621432353158E-2</v>
      </c>
      <c r="K26">
        <v>40</v>
      </c>
      <c r="L26">
        <v>33</v>
      </c>
      <c r="M26">
        <v>0.2121212121212121</v>
      </c>
      <c r="N26" t="s">
        <v>399</v>
      </c>
      <c r="O26" t="s">
        <v>399</v>
      </c>
      <c r="P26" t="s">
        <v>399</v>
      </c>
      <c r="Q26" t="s">
        <v>399</v>
      </c>
      <c r="R26" t="s">
        <v>399</v>
      </c>
      <c r="S26">
        <v>0</v>
      </c>
      <c r="T26" t="s">
        <v>399</v>
      </c>
      <c r="V26" t="s">
        <v>399</v>
      </c>
      <c r="W26" t="s">
        <v>399</v>
      </c>
      <c r="X26" t="s">
        <v>399</v>
      </c>
      <c r="Y26" t="s">
        <v>399</v>
      </c>
      <c r="Z26">
        <v>0</v>
      </c>
      <c r="AA26" t="s">
        <v>399</v>
      </c>
      <c r="AB26" t="s">
        <v>399</v>
      </c>
      <c r="AC26" t="s">
        <v>399</v>
      </c>
      <c r="AD26">
        <v>1161</v>
      </c>
      <c r="AE26">
        <v>1215</v>
      </c>
      <c r="AF26">
        <v>-4.4444444444444453E-2</v>
      </c>
      <c r="AG26">
        <v>2.1533161068044791E-2</v>
      </c>
      <c r="AH26">
        <v>2.0576131687242798E-2</v>
      </c>
      <c r="AI26">
        <v>9.5702938080199224E-4</v>
      </c>
      <c r="AJ26" t="s">
        <v>399</v>
      </c>
      <c r="AK26" t="s">
        <v>399</v>
      </c>
      <c r="AL26" t="s">
        <v>399</v>
      </c>
    </row>
    <row r="27" spans="1:38">
      <c r="A27" t="s">
        <v>477</v>
      </c>
      <c r="B27">
        <v>15896.56</v>
      </c>
      <c r="C27">
        <v>10649.72</v>
      </c>
      <c r="D27">
        <v>0.49267398579493221</v>
      </c>
      <c r="E27">
        <v>-6.4579380696200908E-2</v>
      </c>
      <c r="F27">
        <v>-0.16283057207137841</v>
      </c>
      <c r="G27">
        <v>9.8251191375177446E-2</v>
      </c>
      <c r="H27">
        <v>529.88533333333339</v>
      </c>
      <c r="I27">
        <v>343.53935483870958</v>
      </c>
      <c r="J27">
        <v>0.54242978532143005</v>
      </c>
      <c r="K27">
        <v>31</v>
      </c>
      <c r="L27">
        <v>33</v>
      </c>
      <c r="M27">
        <v>-6.0606060606060608E-2</v>
      </c>
      <c r="N27" t="s">
        <v>399</v>
      </c>
      <c r="O27" t="s">
        <v>399</v>
      </c>
      <c r="P27" t="s">
        <v>399</v>
      </c>
      <c r="Q27" t="s">
        <v>399</v>
      </c>
      <c r="R27" t="s">
        <v>399</v>
      </c>
      <c r="S27">
        <v>0</v>
      </c>
      <c r="T27" t="s">
        <v>399</v>
      </c>
      <c r="V27" t="s">
        <v>399</v>
      </c>
      <c r="W27" t="s">
        <v>399</v>
      </c>
      <c r="X27" t="s">
        <v>399</v>
      </c>
      <c r="Y27" t="s">
        <v>399</v>
      </c>
      <c r="Z27">
        <v>0</v>
      </c>
      <c r="AA27" t="s">
        <v>399</v>
      </c>
      <c r="AB27" t="s">
        <v>399</v>
      </c>
      <c r="AC27" t="s">
        <v>399</v>
      </c>
      <c r="AD27">
        <v>894</v>
      </c>
      <c r="AE27">
        <v>976</v>
      </c>
      <c r="AF27">
        <v>-8.4016393442622947E-2</v>
      </c>
      <c r="AG27">
        <v>2.3489932885906041E-2</v>
      </c>
      <c r="AH27">
        <v>2.049180327868852E-2</v>
      </c>
      <c r="AI27">
        <v>2.998129607217518E-3</v>
      </c>
      <c r="AJ27" t="s">
        <v>399</v>
      </c>
      <c r="AK27" t="s">
        <v>399</v>
      </c>
      <c r="AL27" t="s">
        <v>399</v>
      </c>
    </row>
    <row r="28" spans="1:38">
      <c r="A28" t="s">
        <v>485</v>
      </c>
      <c r="B28">
        <v>15871.11</v>
      </c>
      <c r="C28">
        <v>20715.12</v>
      </c>
      <c r="D28">
        <v>-0.2338393405396639</v>
      </c>
      <c r="E28">
        <v>-0.1072779408623593</v>
      </c>
      <c r="F28">
        <v>-0.19481084348051081</v>
      </c>
      <c r="G28">
        <v>8.753290261815147E-2</v>
      </c>
      <c r="H28">
        <v>369.09558139534869</v>
      </c>
      <c r="I28">
        <v>390.85132075471688</v>
      </c>
      <c r="J28">
        <v>-5.566244299074851E-2</v>
      </c>
      <c r="K28">
        <v>43</v>
      </c>
      <c r="L28">
        <v>53</v>
      </c>
      <c r="M28">
        <v>-0.18867924528301891</v>
      </c>
      <c r="N28" t="s">
        <v>399</v>
      </c>
      <c r="O28" t="s">
        <v>399</v>
      </c>
      <c r="P28" t="s">
        <v>399</v>
      </c>
      <c r="Q28" t="s">
        <v>399</v>
      </c>
      <c r="R28" t="s">
        <v>399</v>
      </c>
      <c r="S28">
        <v>0</v>
      </c>
      <c r="T28" t="s">
        <v>399</v>
      </c>
      <c r="V28" t="s">
        <v>399</v>
      </c>
      <c r="W28" t="s">
        <v>399</v>
      </c>
      <c r="X28" t="s">
        <v>399</v>
      </c>
      <c r="Y28" t="s">
        <v>399</v>
      </c>
      <c r="Z28">
        <v>0</v>
      </c>
      <c r="AA28" t="s">
        <v>399</v>
      </c>
      <c r="AB28" t="s">
        <v>399</v>
      </c>
      <c r="AC28" t="s">
        <v>399</v>
      </c>
      <c r="AD28">
        <v>1842</v>
      </c>
      <c r="AE28">
        <v>2183</v>
      </c>
      <c r="AF28">
        <v>-0.15620705451213929</v>
      </c>
      <c r="AG28">
        <v>1.8458197611292079E-2</v>
      </c>
      <c r="AH28">
        <v>1.6949152542372881E-2</v>
      </c>
      <c r="AI28">
        <v>1.509045068919194E-3</v>
      </c>
      <c r="AJ28" t="s">
        <v>399</v>
      </c>
      <c r="AK28" t="s">
        <v>399</v>
      </c>
      <c r="AL28" t="s">
        <v>399</v>
      </c>
    </row>
    <row r="29" spans="1:38">
      <c r="A29" t="s">
        <v>454</v>
      </c>
      <c r="B29">
        <v>15865.7</v>
      </c>
      <c r="C29">
        <v>20213.18</v>
      </c>
      <c r="D29">
        <v>-0.21508144685794131</v>
      </c>
      <c r="E29">
        <v>-9.8503060060381856E-2</v>
      </c>
      <c r="F29">
        <v>-0.17308162298064919</v>
      </c>
      <c r="G29">
        <v>7.4578562920267363E-2</v>
      </c>
      <c r="H29">
        <v>337.56808510638302</v>
      </c>
      <c r="I29">
        <v>306.26030303030308</v>
      </c>
      <c r="J29">
        <v>0.1022260533484228</v>
      </c>
      <c r="K29">
        <v>48</v>
      </c>
      <c r="L29">
        <v>67</v>
      </c>
      <c r="M29">
        <v>-0.28358208955223879</v>
      </c>
      <c r="N29" t="s">
        <v>399</v>
      </c>
      <c r="O29" t="s">
        <v>399</v>
      </c>
      <c r="P29" t="s">
        <v>399</v>
      </c>
      <c r="Q29" t="s">
        <v>399</v>
      </c>
      <c r="R29" t="s">
        <v>399</v>
      </c>
      <c r="S29">
        <v>0</v>
      </c>
      <c r="T29" t="s">
        <v>399</v>
      </c>
      <c r="V29" t="s">
        <v>399</v>
      </c>
      <c r="W29" t="s">
        <v>399</v>
      </c>
      <c r="X29" t="s">
        <v>399</v>
      </c>
      <c r="Y29" t="s">
        <v>399</v>
      </c>
      <c r="Z29">
        <v>0</v>
      </c>
      <c r="AA29" t="s">
        <v>399</v>
      </c>
      <c r="AB29" t="s">
        <v>399</v>
      </c>
      <c r="AC29" t="s">
        <v>399</v>
      </c>
      <c r="AD29">
        <v>1250</v>
      </c>
      <c r="AE29">
        <v>1347</v>
      </c>
      <c r="AF29">
        <v>-7.2011878247958433E-2</v>
      </c>
      <c r="AG29">
        <v>2.7199999999999998E-2</v>
      </c>
      <c r="AH29">
        <v>3.711952487008166E-2</v>
      </c>
      <c r="AI29">
        <v>-9.919524870081662E-3</v>
      </c>
      <c r="AJ29" t="s">
        <v>399</v>
      </c>
      <c r="AK29" t="s">
        <v>399</v>
      </c>
      <c r="AL29" t="s">
        <v>399</v>
      </c>
    </row>
    <row r="30" spans="1:38">
      <c r="A30" t="s">
        <v>442</v>
      </c>
      <c r="B30">
        <v>15804.01</v>
      </c>
      <c r="C30">
        <v>14045.78</v>
      </c>
      <c r="D30">
        <v>0.12517852337143309</v>
      </c>
      <c r="E30">
        <v>-6.0849113611039223E-2</v>
      </c>
      <c r="F30">
        <v>-0.17975719397569959</v>
      </c>
      <c r="G30">
        <v>0.1189080803646603</v>
      </c>
      <c r="H30">
        <v>509.80677419354851</v>
      </c>
      <c r="I30">
        <v>390.16055555555539</v>
      </c>
      <c r="J30">
        <v>0.30665893036682551</v>
      </c>
      <c r="K30">
        <v>34</v>
      </c>
      <c r="L30">
        <v>35</v>
      </c>
      <c r="M30">
        <v>-2.8571428571428571E-2</v>
      </c>
      <c r="N30" t="s">
        <v>399</v>
      </c>
      <c r="O30" t="s">
        <v>399</v>
      </c>
      <c r="P30" t="s">
        <v>399</v>
      </c>
      <c r="Q30" t="s">
        <v>399</v>
      </c>
      <c r="R30" t="s">
        <v>399</v>
      </c>
      <c r="S30">
        <v>0</v>
      </c>
      <c r="T30" t="s">
        <v>399</v>
      </c>
      <c r="V30" t="s">
        <v>399</v>
      </c>
      <c r="W30" t="s">
        <v>399</v>
      </c>
      <c r="X30" t="s">
        <v>399</v>
      </c>
      <c r="Y30" t="s">
        <v>399</v>
      </c>
      <c r="Z30">
        <v>0</v>
      </c>
      <c r="AA30" t="s">
        <v>399</v>
      </c>
      <c r="AB30" t="s">
        <v>399</v>
      </c>
      <c r="AC30" t="s">
        <v>399</v>
      </c>
      <c r="AD30">
        <v>1551</v>
      </c>
      <c r="AE30">
        <v>1763</v>
      </c>
      <c r="AF30">
        <v>-0.1202495745887691</v>
      </c>
      <c r="AG30">
        <v>1.2250161186331401E-2</v>
      </c>
      <c r="AH30">
        <v>1.5882019285309131E-2</v>
      </c>
      <c r="AI30">
        <v>-3.6318580989777331E-3</v>
      </c>
      <c r="AJ30" t="s">
        <v>399</v>
      </c>
      <c r="AK30" t="s">
        <v>399</v>
      </c>
      <c r="AL30" t="s">
        <v>399</v>
      </c>
    </row>
    <row r="31" spans="1:38">
      <c r="A31" t="s">
        <v>519</v>
      </c>
      <c r="B31">
        <v>15585.14</v>
      </c>
      <c r="C31">
        <v>22363.82</v>
      </c>
      <c r="D31">
        <v>-0.30310921837145888</v>
      </c>
      <c r="E31">
        <v>-5.7401473454842242E-2</v>
      </c>
      <c r="F31">
        <v>-0.1996707181510135</v>
      </c>
      <c r="G31">
        <v>0.14226924469617119</v>
      </c>
      <c r="H31">
        <v>338.80739130434779</v>
      </c>
      <c r="I31">
        <v>392.34771929824569</v>
      </c>
      <c r="J31">
        <v>-0.13646142276463399</v>
      </c>
      <c r="K31">
        <v>45</v>
      </c>
      <c r="L31">
        <v>57</v>
      </c>
      <c r="M31">
        <v>-0.2105263157894737</v>
      </c>
      <c r="N31" t="s">
        <v>399</v>
      </c>
      <c r="O31" t="s">
        <v>399</v>
      </c>
      <c r="P31" t="s">
        <v>399</v>
      </c>
      <c r="Q31" t="s">
        <v>399</v>
      </c>
      <c r="R31" t="s">
        <v>399</v>
      </c>
      <c r="S31">
        <v>0</v>
      </c>
      <c r="T31" t="s">
        <v>399</v>
      </c>
      <c r="V31" t="s">
        <v>399</v>
      </c>
      <c r="W31" t="s">
        <v>399</v>
      </c>
      <c r="X31" t="s">
        <v>399</v>
      </c>
      <c r="Y31" t="s">
        <v>399</v>
      </c>
      <c r="Z31">
        <v>0</v>
      </c>
      <c r="AA31" t="s">
        <v>399</v>
      </c>
      <c r="AB31" t="s">
        <v>399</v>
      </c>
      <c r="AC31" t="s">
        <v>399</v>
      </c>
      <c r="AD31">
        <v>1429</v>
      </c>
      <c r="AE31">
        <v>1452</v>
      </c>
      <c r="AF31">
        <v>-1.5840220385674932E-2</v>
      </c>
      <c r="AG31">
        <v>2.0293911826452061E-2</v>
      </c>
      <c r="AH31">
        <v>2.3415977961432511E-2</v>
      </c>
      <c r="AI31">
        <v>-3.1220661349804441E-3</v>
      </c>
      <c r="AJ31" t="s">
        <v>399</v>
      </c>
      <c r="AK31" t="s">
        <v>399</v>
      </c>
      <c r="AL31" t="s">
        <v>399</v>
      </c>
    </row>
    <row r="32" spans="1:38">
      <c r="A32" t="s">
        <v>475</v>
      </c>
      <c r="B32">
        <v>15473.83</v>
      </c>
      <c r="C32">
        <v>16933.5</v>
      </c>
      <c r="D32">
        <v>-8.620013582543469E-2</v>
      </c>
      <c r="E32">
        <v>-7.9666766404955972E-2</v>
      </c>
      <c r="F32">
        <v>-0.21830985915492951</v>
      </c>
      <c r="G32">
        <v>0.13864309274997361</v>
      </c>
      <c r="H32">
        <v>329.23042553191488</v>
      </c>
      <c r="I32">
        <v>384.85227272727269</v>
      </c>
      <c r="J32">
        <v>-0.1445277867301942</v>
      </c>
      <c r="K32">
        <v>46</v>
      </c>
      <c r="L32">
        <v>46</v>
      </c>
      <c r="M32" t="s">
        <v>399</v>
      </c>
      <c r="N32" t="s">
        <v>399</v>
      </c>
      <c r="O32" t="s">
        <v>399</v>
      </c>
      <c r="P32" t="s">
        <v>399</v>
      </c>
      <c r="Q32" t="s">
        <v>399</v>
      </c>
      <c r="R32" t="s">
        <v>399</v>
      </c>
      <c r="S32">
        <v>0</v>
      </c>
      <c r="T32" t="s">
        <v>399</v>
      </c>
      <c r="V32" t="s">
        <v>399</v>
      </c>
      <c r="W32" t="s">
        <v>399</v>
      </c>
      <c r="X32" t="s">
        <v>399</v>
      </c>
      <c r="Y32" t="s">
        <v>399</v>
      </c>
      <c r="Z32">
        <v>0</v>
      </c>
      <c r="AA32" t="s">
        <v>399</v>
      </c>
      <c r="AB32" t="s">
        <v>399</v>
      </c>
      <c r="AC32" t="s">
        <v>399</v>
      </c>
      <c r="AD32">
        <v>1559</v>
      </c>
      <c r="AE32">
        <v>1482</v>
      </c>
      <c r="AF32">
        <v>5.1956815114709849E-2</v>
      </c>
      <c r="AG32">
        <v>1.9884541372674789E-2</v>
      </c>
      <c r="AH32">
        <v>2.0242914979757089E-2</v>
      </c>
      <c r="AI32">
        <v>-3.5837360708229279E-4</v>
      </c>
      <c r="AJ32" t="s">
        <v>399</v>
      </c>
      <c r="AK32" t="s">
        <v>399</v>
      </c>
      <c r="AL32" t="s">
        <v>399</v>
      </c>
    </row>
    <row r="33" spans="1:38">
      <c r="A33" t="s">
        <v>450</v>
      </c>
      <c r="B33">
        <v>15053.97</v>
      </c>
      <c r="C33">
        <v>19842.939999999991</v>
      </c>
      <c r="D33">
        <v>-0.2413437726465934</v>
      </c>
      <c r="E33">
        <v>-8.9452815436725328E-2</v>
      </c>
      <c r="F33">
        <v>-0.25088620940243739</v>
      </c>
      <c r="G33">
        <v>0.16143339396571199</v>
      </c>
      <c r="H33">
        <v>367.17</v>
      </c>
      <c r="I33">
        <v>413.39458333333317</v>
      </c>
      <c r="J33">
        <v>-0.1118170996838168</v>
      </c>
      <c r="K33">
        <v>43</v>
      </c>
      <c r="L33">
        <v>54</v>
      </c>
      <c r="M33">
        <v>-0.20370370370370369</v>
      </c>
      <c r="N33" t="s">
        <v>399</v>
      </c>
      <c r="O33" t="s">
        <v>399</v>
      </c>
      <c r="P33" t="s">
        <v>399</v>
      </c>
      <c r="Q33" t="s">
        <v>399</v>
      </c>
      <c r="R33" t="s">
        <v>399</v>
      </c>
      <c r="S33">
        <v>0</v>
      </c>
      <c r="T33" t="s">
        <v>399</v>
      </c>
      <c r="V33" t="s">
        <v>399</v>
      </c>
      <c r="W33" t="s">
        <v>399</v>
      </c>
      <c r="X33" t="s">
        <v>399</v>
      </c>
      <c r="Y33" t="s">
        <v>399</v>
      </c>
      <c r="Z33">
        <v>0</v>
      </c>
      <c r="AA33" t="s">
        <v>399</v>
      </c>
      <c r="AB33" t="s">
        <v>399</v>
      </c>
      <c r="AC33" t="s">
        <v>399</v>
      </c>
      <c r="AD33">
        <v>1973</v>
      </c>
      <c r="AE33">
        <v>2155</v>
      </c>
      <c r="AF33">
        <v>-8.4454756380510435E-2</v>
      </c>
      <c r="AG33">
        <v>1.5712113532691328E-2</v>
      </c>
      <c r="AH33">
        <v>1.5777262180974479E-2</v>
      </c>
      <c r="AI33">
        <v>-6.5148648283146898E-5</v>
      </c>
      <c r="AJ33" t="s">
        <v>399</v>
      </c>
      <c r="AK33" t="s">
        <v>399</v>
      </c>
      <c r="AL33" t="s">
        <v>399</v>
      </c>
    </row>
    <row r="34" spans="1:38">
      <c r="A34" t="s">
        <v>420</v>
      </c>
      <c r="B34">
        <v>14923.73</v>
      </c>
      <c r="C34">
        <v>25576.7</v>
      </c>
      <c r="D34">
        <v>-0.41651073046952891</v>
      </c>
      <c r="E34">
        <v>-6.7115258718832324E-2</v>
      </c>
      <c r="F34">
        <v>-0.15101713669081629</v>
      </c>
      <c r="G34">
        <v>8.3901877971983937E-2</v>
      </c>
      <c r="H34">
        <v>363.99341463414629</v>
      </c>
      <c r="I34">
        <v>412.52741935483863</v>
      </c>
      <c r="J34">
        <v>-0.1176503729051412</v>
      </c>
      <c r="K34">
        <v>41</v>
      </c>
      <c r="L34">
        <v>62</v>
      </c>
      <c r="M34">
        <v>-0.33870967741935482</v>
      </c>
      <c r="N34">
        <v>57.38</v>
      </c>
      <c r="O34">
        <v>3.8448832832006482E-3</v>
      </c>
      <c r="P34">
        <v>57.38</v>
      </c>
      <c r="Q34">
        <v>3.8448832832006482E-3</v>
      </c>
      <c r="R34" t="s">
        <v>399</v>
      </c>
      <c r="S34">
        <v>0</v>
      </c>
      <c r="T34" t="s">
        <v>399</v>
      </c>
      <c r="V34" t="s">
        <v>399</v>
      </c>
      <c r="W34" t="s">
        <v>399</v>
      </c>
      <c r="X34" t="s">
        <v>399</v>
      </c>
      <c r="Y34" t="s">
        <v>399</v>
      </c>
      <c r="Z34">
        <v>0</v>
      </c>
      <c r="AA34" t="s">
        <v>399</v>
      </c>
      <c r="AB34" t="s">
        <v>399</v>
      </c>
      <c r="AC34" t="s">
        <v>399</v>
      </c>
      <c r="AD34">
        <v>971</v>
      </c>
      <c r="AE34">
        <v>1223</v>
      </c>
      <c r="AF34">
        <v>-0.20605069501226489</v>
      </c>
      <c r="AG34">
        <v>2.986611740473738E-2</v>
      </c>
      <c r="AH34">
        <v>3.6794766966475878E-2</v>
      </c>
      <c r="AI34">
        <v>-6.9286495617384954E-3</v>
      </c>
      <c r="AJ34" t="s">
        <v>399</v>
      </c>
      <c r="AK34" t="s">
        <v>399</v>
      </c>
      <c r="AL34" t="s">
        <v>399</v>
      </c>
    </row>
    <row r="35" spans="1:38">
      <c r="A35" t="s">
        <v>415</v>
      </c>
      <c r="B35">
        <v>14798.23000000001</v>
      </c>
      <c r="C35">
        <v>12598.64</v>
      </c>
      <c r="D35">
        <v>0.17458947949937531</v>
      </c>
      <c r="E35">
        <v>-9.4780929881479029E-2</v>
      </c>
      <c r="F35">
        <v>-0.1939463307150614</v>
      </c>
      <c r="G35">
        <v>9.9165400833582343E-2</v>
      </c>
      <c r="H35">
        <v>493.27433333333352</v>
      </c>
      <c r="I35">
        <v>340.50378378378372</v>
      </c>
      <c r="J35">
        <v>0.44866035804922971</v>
      </c>
      <c r="K35">
        <v>30</v>
      </c>
      <c r="L35">
        <v>35</v>
      </c>
      <c r="M35">
        <v>-0.14285714285714279</v>
      </c>
      <c r="N35" t="s">
        <v>399</v>
      </c>
      <c r="O35" t="s">
        <v>399</v>
      </c>
      <c r="P35" t="s">
        <v>399</v>
      </c>
      <c r="Q35" t="s">
        <v>399</v>
      </c>
      <c r="R35" t="s">
        <v>399</v>
      </c>
      <c r="S35">
        <v>0</v>
      </c>
      <c r="T35" t="s">
        <v>399</v>
      </c>
      <c r="V35" t="s">
        <v>399</v>
      </c>
      <c r="W35" t="s">
        <v>399</v>
      </c>
      <c r="X35" t="s">
        <v>399</v>
      </c>
      <c r="Y35" t="s">
        <v>399</v>
      </c>
      <c r="Z35">
        <v>0</v>
      </c>
      <c r="AA35" t="s">
        <v>399</v>
      </c>
      <c r="AB35" t="s">
        <v>399</v>
      </c>
      <c r="AC35" t="s">
        <v>399</v>
      </c>
      <c r="AD35">
        <v>1580</v>
      </c>
      <c r="AE35">
        <v>1116</v>
      </c>
      <c r="AF35">
        <v>0.4157706093189964</v>
      </c>
      <c r="AG35">
        <v>1.645569620253165E-2</v>
      </c>
      <c r="AH35">
        <v>2.2401433691756269E-2</v>
      </c>
      <c r="AI35">
        <v>-5.9457374892246256E-3</v>
      </c>
      <c r="AJ35" t="s">
        <v>399</v>
      </c>
      <c r="AK35" t="s">
        <v>399</v>
      </c>
      <c r="AL35" t="s">
        <v>399</v>
      </c>
    </row>
    <row r="36" spans="1:38">
      <c r="A36" t="s">
        <v>426</v>
      </c>
      <c r="B36">
        <v>14244.88</v>
      </c>
      <c r="C36">
        <v>8087.4800000000014</v>
      </c>
      <c r="D36">
        <v>0.76134964166835617</v>
      </c>
      <c r="E36">
        <v>-7.6879552512902877E-2</v>
      </c>
      <c r="F36">
        <v>-0.2095399308560886</v>
      </c>
      <c r="G36">
        <v>0.13266037834318581</v>
      </c>
      <c r="H36">
        <v>395.69111111111101</v>
      </c>
      <c r="I36">
        <v>269.58266666666668</v>
      </c>
      <c r="J36">
        <v>0.4677913680569632</v>
      </c>
      <c r="K36">
        <v>37</v>
      </c>
      <c r="L36">
        <v>31</v>
      </c>
      <c r="M36">
        <v>0.19354838709677419</v>
      </c>
      <c r="N36" t="s">
        <v>399</v>
      </c>
      <c r="O36" t="s">
        <v>399</v>
      </c>
      <c r="P36" t="s">
        <v>399</v>
      </c>
      <c r="Q36" t="s">
        <v>399</v>
      </c>
      <c r="R36" t="s">
        <v>399</v>
      </c>
      <c r="S36">
        <v>0</v>
      </c>
      <c r="T36" t="s">
        <v>399</v>
      </c>
      <c r="V36" t="s">
        <v>399</v>
      </c>
      <c r="W36" t="s">
        <v>399</v>
      </c>
      <c r="X36" t="s">
        <v>399</v>
      </c>
      <c r="Y36" t="s">
        <v>399</v>
      </c>
      <c r="Z36">
        <v>0</v>
      </c>
      <c r="AA36" t="s">
        <v>399</v>
      </c>
      <c r="AB36" t="s">
        <v>399</v>
      </c>
      <c r="AC36" t="s">
        <v>399</v>
      </c>
      <c r="AD36">
        <v>839</v>
      </c>
      <c r="AE36">
        <v>670</v>
      </c>
      <c r="AF36">
        <v>0.25223880597014919</v>
      </c>
      <c r="AG36">
        <v>2.7413587604290818E-2</v>
      </c>
      <c r="AH36">
        <v>3.134328358208955E-2</v>
      </c>
      <c r="AI36">
        <v>-3.9296959777987278E-3</v>
      </c>
      <c r="AJ36" t="s">
        <v>399</v>
      </c>
      <c r="AK36" t="s">
        <v>399</v>
      </c>
      <c r="AL36" t="s">
        <v>399</v>
      </c>
    </row>
    <row r="37" spans="1:38">
      <c r="A37" t="s">
        <v>526</v>
      </c>
      <c r="B37">
        <v>14177.61</v>
      </c>
      <c r="C37">
        <v>19792.439999999999</v>
      </c>
      <c r="D37">
        <v>-0.28368558904308921</v>
      </c>
      <c r="E37">
        <v>-0.1245209876699951</v>
      </c>
      <c r="F37">
        <v>-0.2259115096471177</v>
      </c>
      <c r="G37">
        <v>0.1013905219771226</v>
      </c>
      <c r="H37">
        <v>315.05799999999999</v>
      </c>
      <c r="I37">
        <v>439.83199999999999</v>
      </c>
      <c r="J37">
        <v>-0.28368558904308921</v>
      </c>
      <c r="K37">
        <v>42</v>
      </c>
      <c r="L37">
        <v>45</v>
      </c>
      <c r="M37">
        <v>-6.6666666666666666E-2</v>
      </c>
      <c r="N37" t="s">
        <v>399</v>
      </c>
      <c r="O37" t="s">
        <v>399</v>
      </c>
      <c r="P37" t="s">
        <v>399</v>
      </c>
      <c r="Q37" t="s">
        <v>399</v>
      </c>
      <c r="R37" t="s">
        <v>399</v>
      </c>
      <c r="S37">
        <v>0</v>
      </c>
      <c r="T37" t="s">
        <v>399</v>
      </c>
      <c r="V37" t="s">
        <v>399</v>
      </c>
      <c r="W37" t="s">
        <v>399</v>
      </c>
      <c r="X37" t="s">
        <v>399</v>
      </c>
      <c r="Y37" t="s">
        <v>399</v>
      </c>
      <c r="Z37">
        <v>0</v>
      </c>
      <c r="AA37" t="s">
        <v>399</v>
      </c>
      <c r="AB37" t="s">
        <v>399</v>
      </c>
      <c r="AC37" t="s">
        <v>399</v>
      </c>
      <c r="AD37">
        <v>1102</v>
      </c>
      <c r="AE37">
        <v>1268</v>
      </c>
      <c r="AF37">
        <v>-0.1309148264984227</v>
      </c>
      <c r="AG37">
        <v>2.540834845735027E-2</v>
      </c>
      <c r="AH37">
        <v>2.7602523659305989E-2</v>
      </c>
      <c r="AI37">
        <v>-2.1941752019557191E-3</v>
      </c>
      <c r="AJ37" t="s">
        <v>399</v>
      </c>
      <c r="AK37" t="s">
        <v>399</v>
      </c>
      <c r="AL37" t="s">
        <v>399</v>
      </c>
    </row>
    <row r="38" spans="1:38">
      <c r="A38" t="s">
        <v>466</v>
      </c>
      <c r="B38">
        <v>14145.63</v>
      </c>
      <c r="C38">
        <v>14146.41</v>
      </c>
      <c r="D38">
        <v>-5.5137663902311101E-5</v>
      </c>
      <c r="E38">
        <v>-0.10668383097818911</v>
      </c>
      <c r="F38">
        <v>-0.2197737800615138</v>
      </c>
      <c r="G38">
        <v>0.1130899490833247</v>
      </c>
      <c r="H38">
        <v>336.80071428571421</v>
      </c>
      <c r="I38">
        <v>314.36466666666672</v>
      </c>
      <c r="J38">
        <v>7.1369495360104743E-2</v>
      </c>
      <c r="K38">
        <v>46</v>
      </c>
      <c r="L38">
        <v>44</v>
      </c>
      <c r="M38">
        <v>4.5454545454545463E-2</v>
      </c>
      <c r="N38" t="s">
        <v>399</v>
      </c>
      <c r="O38" t="s">
        <v>399</v>
      </c>
      <c r="P38" t="s">
        <v>399</v>
      </c>
      <c r="Q38" t="s">
        <v>399</v>
      </c>
      <c r="R38" t="s">
        <v>399</v>
      </c>
      <c r="S38">
        <v>0</v>
      </c>
      <c r="T38" t="s">
        <v>399</v>
      </c>
      <c r="V38" t="s">
        <v>399</v>
      </c>
      <c r="W38" t="s">
        <v>399</v>
      </c>
      <c r="X38" t="s">
        <v>399</v>
      </c>
      <c r="Y38" t="s">
        <v>399</v>
      </c>
      <c r="Z38">
        <v>0</v>
      </c>
      <c r="AA38" t="s">
        <v>399</v>
      </c>
      <c r="AB38" t="s">
        <v>399</v>
      </c>
      <c r="AC38" t="s">
        <v>399</v>
      </c>
      <c r="AD38">
        <v>2041</v>
      </c>
      <c r="AE38">
        <v>1942</v>
      </c>
      <c r="AF38">
        <v>5.09783728115345E-2</v>
      </c>
      <c r="AG38">
        <v>1.1758941695247429E-2</v>
      </c>
      <c r="AH38">
        <v>1.6477857878475801E-2</v>
      </c>
      <c r="AI38">
        <v>-4.7189161832283701E-3</v>
      </c>
      <c r="AJ38" t="s">
        <v>399</v>
      </c>
      <c r="AK38" t="s">
        <v>399</v>
      </c>
      <c r="AL38" t="s">
        <v>399</v>
      </c>
    </row>
    <row r="39" spans="1:38">
      <c r="A39" t="s">
        <v>453</v>
      </c>
      <c r="B39">
        <v>14024.30000000001</v>
      </c>
      <c r="C39">
        <v>22322.42000000002</v>
      </c>
      <c r="D39">
        <v>-0.37173926482881348</v>
      </c>
      <c r="E39">
        <v>-9.2570039146338795E-2</v>
      </c>
      <c r="F39">
        <v>-0.19096182223970309</v>
      </c>
      <c r="G39">
        <v>9.8391783093364354E-2</v>
      </c>
      <c r="H39">
        <v>333.91190476190491</v>
      </c>
      <c r="I39">
        <v>348.78781250000031</v>
      </c>
      <c r="J39">
        <v>-4.265030831057303E-2</v>
      </c>
      <c r="K39">
        <v>45</v>
      </c>
      <c r="L39">
        <v>66</v>
      </c>
      <c r="M39">
        <v>-0.31818181818181818</v>
      </c>
      <c r="N39" t="s">
        <v>399</v>
      </c>
      <c r="O39" t="s">
        <v>399</v>
      </c>
      <c r="P39" t="s">
        <v>399</v>
      </c>
      <c r="Q39" t="s">
        <v>399</v>
      </c>
      <c r="R39" t="s">
        <v>399</v>
      </c>
      <c r="S39">
        <v>0</v>
      </c>
      <c r="T39" t="s">
        <v>399</v>
      </c>
      <c r="V39" t="s">
        <v>399</v>
      </c>
      <c r="W39" t="s">
        <v>399</v>
      </c>
      <c r="X39" t="s">
        <v>399</v>
      </c>
      <c r="Y39" t="s">
        <v>399</v>
      </c>
      <c r="Z39">
        <v>0</v>
      </c>
      <c r="AA39" t="s">
        <v>399</v>
      </c>
      <c r="AB39" t="s">
        <v>399</v>
      </c>
      <c r="AC39" t="s">
        <v>399</v>
      </c>
      <c r="AD39">
        <v>1003</v>
      </c>
      <c r="AE39">
        <v>1202</v>
      </c>
      <c r="AF39">
        <v>-0.16555740432612309</v>
      </c>
      <c r="AG39">
        <v>2.991026919242273E-2</v>
      </c>
      <c r="AH39">
        <v>3.9101497504159727E-2</v>
      </c>
      <c r="AI39">
        <v>-9.1912283117370035E-3</v>
      </c>
      <c r="AJ39" t="s">
        <v>399</v>
      </c>
      <c r="AK39" t="s">
        <v>399</v>
      </c>
      <c r="AL39" t="s">
        <v>399</v>
      </c>
    </row>
    <row r="40" spans="1:38">
      <c r="A40" t="s">
        <v>522</v>
      </c>
      <c r="B40">
        <v>13894.99</v>
      </c>
      <c r="C40">
        <v>26014.95</v>
      </c>
      <c r="D40">
        <v>-0.46588442414842229</v>
      </c>
      <c r="E40">
        <v>-0.15161651789601871</v>
      </c>
      <c r="F40">
        <v>-0.1558711433233583</v>
      </c>
      <c r="G40">
        <v>4.2546254273396764E-3</v>
      </c>
      <c r="H40">
        <v>323.13930232558141</v>
      </c>
      <c r="I40">
        <v>382.57279411764699</v>
      </c>
      <c r="J40">
        <v>-0.1553521126068074</v>
      </c>
      <c r="K40">
        <v>42</v>
      </c>
      <c r="L40">
        <v>65</v>
      </c>
      <c r="M40">
        <v>-0.35384615384615392</v>
      </c>
      <c r="N40">
        <v>552.79999999999995</v>
      </c>
      <c r="O40">
        <v>3.9784123630171739E-2</v>
      </c>
      <c r="P40">
        <v>491.39</v>
      </c>
      <c r="Q40">
        <v>3.5364545062644893E-2</v>
      </c>
      <c r="R40" t="s">
        <v>399</v>
      </c>
      <c r="S40">
        <v>0</v>
      </c>
      <c r="T40" t="s">
        <v>399</v>
      </c>
      <c r="V40" t="s">
        <v>399</v>
      </c>
      <c r="W40" t="s">
        <v>399</v>
      </c>
      <c r="X40" t="s">
        <v>399</v>
      </c>
      <c r="Y40" t="s">
        <v>399</v>
      </c>
      <c r="Z40">
        <v>0</v>
      </c>
      <c r="AA40" t="s">
        <v>399</v>
      </c>
      <c r="AB40" t="s">
        <v>399</v>
      </c>
      <c r="AC40" t="s">
        <v>399</v>
      </c>
      <c r="AD40">
        <v>1343</v>
      </c>
      <c r="AE40">
        <v>1417</v>
      </c>
      <c r="AF40">
        <v>-5.2223006351446721E-2</v>
      </c>
      <c r="AG40">
        <v>2.0104244229337299E-2</v>
      </c>
      <c r="AH40">
        <v>3.3168666196189127E-2</v>
      </c>
      <c r="AI40">
        <v>-1.3064421966851829E-2</v>
      </c>
      <c r="AJ40" t="s">
        <v>399</v>
      </c>
      <c r="AK40" t="s">
        <v>399</v>
      </c>
      <c r="AL40" t="s">
        <v>399</v>
      </c>
    </row>
    <row r="41" spans="1:38">
      <c r="A41" t="s">
        <v>509</v>
      </c>
      <c r="B41">
        <v>13824.44</v>
      </c>
      <c r="C41">
        <v>12162.83</v>
      </c>
      <c r="D41">
        <v>0.1366137650530343</v>
      </c>
      <c r="E41">
        <v>-3.1869645352723137E-2</v>
      </c>
      <c r="F41">
        <v>-0.18301086178134529</v>
      </c>
      <c r="G41">
        <v>0.15114121642862219</v>
      </c>
      <c r="H41">
        <v>552.97759999999994</v>
      </c>
      <c r="I41">
        <v>347.5094285714286</v>
      </c>
      <c r="J41">
        <v>0.59125927107424803</v>
      </c>
      <c r="K41">
        <v>26</v>
      </c>
      <c r="L41">
        <v>35</v>
      </c>
      <c r="M41">
        <v>-0.25714285714285712</v>
      </c>
      <c r="N41" t="s">
        <v>399</v>
      </c>
      <c r="O41" t="s">
        <v>399</v>
      </c>
      <c r="P41" t="s">
        <v>399</v>
      </c>
      <c r="Q41" t="s">
        <v>399</v>
      </c>
      <c r="R41" t="s">
        <v>399</v>
      </c>
      <c r="S41">
        <v>0</v>
      </c>
      <c r="T41" t="s">
        <v>399</v>
      </c>
      <c r="V41" t="s">
        <v>399</v>
      </c>
      <c r="W41" t="s">
        <v>399</v>
      </c>
      <c r="X41" t="s">
        <v>399</v>
      </c>
      <c r="Y41" t="s">
        <v>399</v>
      </c>
      <c r="Z41">
        <v>0</v>
      </c>
      <c r="AA41" t="s">
        <v>399</v>
      </c>
      <c r="AB41" t="s">
        <v>399</v>
      </c>
      <c r="AC41" t="s">
        <v>399</v>
      </c>
      <c r="AD41">
        <v>1523</v>
      </c>
      <c r="AE41">
        <v>1586</v>
      </c>
      <c r="AF41">
        <v>-3.9722572509457758E-2</v>
      </c>
      <c r="AG41">
        <v>1.313197636244255E-2</v>
      </c>
      <c r="AH41">
        <v>1.3871374527112229E-2</v>
      </c>
      <c r="AI41">
        <v>-7.3939816466968462E-4</v>
      </c>
      <c r="AJ41" t="s">
        <v>399</v>
      </c>
      <c r="AK41" t="s">
        <v>399</v>
      </c>
      <c r="AL41" t="s">
        <v>399</v>
      </c>
    </row>
    <row r="42" spans="1:38">
      <c r="A42" t="s">
        <v>439</v>
      </c>
      <c r="B42">
        <v>13813.82</v>
      </c>
      <c r="C42">
        <v>15119.54</v>
      </c>
      <c r="D42">
        <v>-8.6359770204649036E-2</v>
      </c>
      <c r="E42">
        <v>-9.8877066589835388E-2</v>
      </c>
      <c r="F42">
        <v>-0.19084310766068269</v>
      </c>
      <c r="G42">
        <v>9.1966041070847354E-2</v>
      </c>
      <c r="H42">
        <v>445.60709677419362</v>
      </c>
      <c r="I42">
        <v>431.98685714285722</v>
      </c>
      <c r="J42">
        <v>3.1529291704428579E-2</v>
      </c>
      <c r="K42">
        <v>31</v>
      </c>
      <c r="L42">
        <v>37</v>
      </c>
      <c r="M42">
        <v>-0.1621621621621622</v>
      </c>
      <c r="N42" t="s">
        <v>399</v>
      </c>
      <c r="O42" t="s">
        <v>399</v>
      </c>
      <c r="P42" t="s">
        <v>399</v>
      </c>
      <c r="Q42" t="s">
        <v>399</v>
      </c>
      <c r="R42" t="s">
        <v>399</v>
      </c>
      <c r="S42">
        <v>0</v>
      </c>
      <c r="T42" t="s">
        <v>399</v>
      </c>
      <c r="V42" t="s">
        <v>399</v>
      </c>
      <c r="W42" t="s">
        <v>399</v>
      </c>
      <c r="X42" t="s">
        <v>399</v>
      </c>
      <c r="Y42" t="s">
        <v>399</v>
      </c>
      <c r="Z42">
        <v>0</v>
      </c>
      <c r="AA42" t="s">
        <v>399</v>
      </c>
      <c r="AB42" t="s">
        <v>399</v>
      </c>
      <c r="AC42" t="s">
        <v>399</v>
      </c>
      <c r="AD42">
        <v>1146</v>
      </c>
      <c r="AE42">
        <v>1421</v>
      </c>
      <c r="AF42">
        <v>-0.1935256861365236</v>
      </c>
      <c r="AG42">
        <v>1.9197207678883069E-2</v>
      </c>
      <c r="AH42">
        <v>1.3370865587614361E-2</v>
      </c>
      <c r="AI42">
        <v>5.8263420912687174E-3</v>
      </c>
      <c r="AJ42" t="s">
        <v>399</v>
      </c>
      <c r="AK42" t="s">
        <v>399</v>
      </c>
      <c r="AL42" t="s">
        <v>399</v>
      </c>
    </row>
    <row r="43" spans="1:38">
      <c r="A43" t="s">
        <v>434</v>
      </c>
      <c r="B43">
        <v>13794.88</v>
      </c>
      <c r="C43">
        <v>14926.44</v>
      </c>
      <c r="D43">
        <v>-7.5809101165448659E-2</v>
      </c>
      <c r="E43">
        <v>-0.12743786100350271</v>
      </c>
      <c r="F43">
        <v>-0.17719094439129479</v>
      </c>
      <c r="G43">
        <v>4.975308338779208E-2</v>
      </c>
      <c r="H43">
        <v>270.48784313725491</v>
      </c>
      <c r="I43">
        <v>287.04692307692312</v>
      </c>
      <c r="J43">
        <v>-5.768771099222212E-2</v>
      </c>
      <c r="K43">
        <v>47</v>
      </c>
      <c r="L43">
        <v>52</v>
      </c>
      <c r="M43">
        <v>-9.6153846153846159E-2</v>
      </c>
      <c r="N43">
        <v>532.78</v>
      </c>
      <c r="O43">
        <v>3.8621575541070298E-2</v>
      </c>
      <c r="P43">
        <v>532.78</v>
      </c>
      <c r="Q43">
        <v>3.8621575541070298E-2</v>
      </c>
      <c r="R43" t="s">
        <v>399</v>
      </c>
      <c r="S43">
        <v>0</v>
      </c>
      <c r="T43" t="s">
        <v>399</v>
      </c>
      <c r="V43" t="s">
        <v>399</v>
      </c>
      <c r="W43" t="s">
        <v>399</v>
      </c>
      <c r="X43" t="s">
        <v>399</v>
      </c>
      <c r="Y43" t="s">
        <v>399</v>
      </c>
      <c r="Z43">
        <v>0</v>
      </c>
      <c r="AA43" t="s">
        <v>399</v>
      </c>
      <c r="AB43" t="s">
        <v>399</v>
      </c>
      <c r="AC43" t="s">
        <v>399</v>
      </c>
      <c r="AD43">
        <v>2165</v>
      </c>
      <c r="AE43">
        <v>2325</v>
      </c>
      <c r="AF43">
        <v>-6.8817204301075269E-2</v>
      </c>
      <c r="AG43">
        <v>1.8475750577367209E-2</v>
      </c>
      <c r="AH43">
        <v>1.5483870967741941E-2</v>
      </c>
      <c r="AI43">
        <v>2.9918796096252702E-3</v>
      </c>
      <c r="AJ43" t="s">
        <v>399</v>
      </c>
      <c r="AK43" t="s">
        <v>399</v>
      </c>
      <c r="AL43" t="s">
        <v>399</v>
      </c>
    </row>
    <row r="44" spans="1:38">
      <c r="A44" t="s">
        <v>498</v>
      </c>
      <c r="B44">
        <v>13737.27</v>
      </c>
      <c r="C44">
        <v>9821.14</v>
      </c>
      <c r="D44">
        <v>0.39874495221532308</v>
      </c>
      <c r="E44">
        <v>-8.1877985946261528E-2</v>
      </c>
      <c r="F44">
        <v>-0.1930539631855365</v>
      </c>
      <c r="G44">
        <v>0.1111759772392749</v>
      </c>
      <c r="H44">
        <v>371.27756756756759</v>
      </c>
      <c r="I44">
        <v>327.37133333333338</v>
      </c>
      <c r="J44">
        <v>0.13411752882323499</v>
      </c>
      <c r="K44">
        <v>34</v>
      </c>
      <c r="L44">
        <v>33</v>
      </c>
      <c r="M44">
        <v>3.03030303030303E-2</v>
      </c>
      <c r="N44" t="s">
        <v>399</v>
      </c>
      <c r="O44" t="s">
        <v>399</v>
      </c>
      <c r="P44" t="s">
        <v>399</v>
      </c>
      <c r="Q44" t="s">
        <v>399</v>
      </c>
      <c r="R44" t="s">
        <v>399</v>
      </c>
      <c r="S44">
        <v>0</v>
      </c>
      <c r="T44" t="s">
        <v>399</v>
      </c>
      <c r="V44" t="s">
        <v>399</v>
      </c>
      <c r="W44" t="s">
        <v>399</v>
      </c>
      <c r="X44" t="s">
        <v>399</v>
      </c>
      <c r="Y44" t="s">
        <v>399</v>
      </c>
      <c r="Z44">
        <v>0</v>
      </c>
      <c r="AA44" t="s">
        <v>399</v>
      </c>
      <c r="AB44" t="s">
        <v>399</v>
      </c>
      <c r="AC44" t="s">
        <v>399</v>
      </c>
      <c r="AD44">
        <v>1263</v>
      </c>
      <c r="AE44">
        <v>1341</v>
      </c>
      <c r="AF44">
        <v>-5.8165548098433988E-2</v>
      </c>
      <c r="AG44">
        <v>1.5043547110055421E-2</v>
      </c>
      <c r="AH44">
        <v>1.4914243102162571E-2</v>
      </c>
      <c r="AI44">
        <v>1.2930400789285849E-4</v>
      </c>
      <c r="AJ44" t="s">
        <v>399</v>
      </c>
      <c r="AK44" t="s">
        <v>399</v>
      </c>
      <c r="AL44" t="s">
        <v>399</v>
      </c>
    </row>
    <row r="45" spans="1:38">
      <c r="A45" t="s">
        <v>493</v>
      </c>
      <c r="B45">
        <v>13555.57</v>
      </c>
      <c r="C45">
        <v>13586.09</v>
      </c>
      <c r="D45">
        <v>-2.246415267380392E-3</v>
      </c>
      <c r="E45">
        <v>-0.1001094015227689</v>
      </c>
      <c r="F45">
        <v>-0.1348496881737129</v>
      </c>
      <c r="G45">
        <v>3.474028665094403E-2</v>
      </c>
      <c r="H45">
        <v>423.61156249999999</v>
      </c>
      <c r="I45">
        <v>295.34978260869582</v>
      </c>
      <c r="J45">
        <v>0.43427077805314063</v>
      </c>
      <c r="K45">
        <v>30</v>
      </c>
      <c r="L45">
        <v>44</v>
      </c>
      <c r="M45">
        <v>-0.31818181818181818</v>
      </c>
      <c r="N45" t="s">
        <v>399</v>
      </c>
      <c r="O45" t="s">
        <v>399</v>
      </c>
      <c r="P45" t="s">
        <v>399</v>
      </c>
      <c r="Q45" t="s">
        <v>399</v>
      </c>
      <c r="R45" t="s">
        <v>399</v>
      </c>
      <c r="S45">
        <v>0</v>
      </c>
      <c r="T45" t="s">
        <v>399</v>
      </c>
      <c r="V45" t="s">
        <v>399</v>
      </c>
      <c r="W45" t="s">
        <v>399</v>
      </c>
      <c r="X45" t="s">
        <v>399</v>
      </c>
      <c r="Y45" t="s">
        <v>399</v>
      </c>
      <c r="Z45">
        <v>0</v>
      </c>
      <c r="AA45" t="s">
        <v>399</v>
      </c>
      <c r="AB45" t="s">
        <v>399</v>
      </c>
      <c r="AC45" t="s">
        <v>399</v>
      </c>
      <c r="AD45">
        <v>1241</v>
      </c>
      <c r="AE45">
        <v>1362</v>
      </c>
      <c r="AF45">
        <v>-8.8839941262848748E-2</v>
      </c>
      <c r="AG45">
        <v>1.6116035455278E-2</v>
      </c>
      <c r="AH45">
        <v>2.3494860499265781E-2</v>
      </c>
      <c r="AI45">
        <v>-7.3788250439877833E-3</v>
      </c>
      <c r="AJ45" t="s">
        <v>399</v>
      </c>
      <c r="AK45" t="s">
        <v>399</v>
      </c>
      <c r="AL45" t="s">
        <v>399</v>
      </c>
    </row>
    <row r="46" spans="1:38">
      <c r="A46" t="s">
        <v>445</v>
      </c>
      <c r="B46">
        <v>13540.53</v>
      </c>
      <c r="C46" t="s">
        <v>399</v>
      </c>
      <c r="E46">
        <v>-5.5957189268071493E-2</v>
      </c>
      <c r="H46">
        <v>451.35099999999989</v>
      </c>
      <c r="J46" t="s">
        <v>399</v>
      </c>
      <c r="K46">
        <v>33</v>
      </c>
      <c r="L46" t="s">
        <v>399</v>
      </c>
      <c r="M46" t="s">
        <v>399</v>
      </c>
      <c r="N46" t="s">
        <v>399</v>
      </c>
      <c r="O46" t="s">
        <v>399</v>
      </c>
      <c r="P46" t="s">
        <v>399</v>
      </c>
      <c r="Q46" t="s">
        <v>399</v>
      </c>
      <c r="R46" t="s">
        <v>399</v>
      </c>
      <c r="S46">
        <v>0</v>
      </c>
      <c r="T46" t="s">
        <v>399</v>
      </c>
      <c r="V46" t="s">
        <v>399</v>
      </c>
      <c r="W46" t="s">
        <v>399</v>
      </c>
      <c r="X46" t="s">
        <v>399</v>
      </c>
      <c r="Y46" t="s">
        <v>399</v>
      </c>
      <c r="Z46">
        <v>0</v>
      </c>
      <c r="AA46" t="s">
        <v>399</v>
      </c>
      <c r="AB46" t="s">
        <v>399</v>
      </c>
      <c r="AC46" t="s">
        <v>399</v>
      </c>
      <c r="AD46">
        <v>772</v>
      </c>
      <c r="AE46" t="s">
        <v>399</v>
      </c>
      <c r="AF46" t="s">
        <v>399</v>
      </c>
      <c r="AG46">
        <v>3.2383419689119168E-2</v>
      </c>
      <c r="AH46" t="s">
        <v>399</v>
      </c>
      <c r="AI46" t="s">
        <v>399</v>
      </c>
      <c r="AJ46" t="s">
        <v>399</v>
      </c>
      <c r="AK46" t="s">
        <v>399</v>
      </c>
      <c r="AL46" t="s">
        <v>399</v>
      </c>
    </row>
    <row r="47" spans="1:38">
      <c r="A47" t="s">
        <v>437</v>
      </c>
      <c r="B47">
        <v>13494.64</v>
      </c>
      <c r="C47">
        <v>17240.68</v>
      </c>
      <c r="D47">
        <v>-0.217279132841628</v>
      </c>
      <c r="E47">
        <v>-7.062730091354788E-2</v>
      </c>
      <c r="F47">
        <v>-0.16876886526517509</v>
      </c>
      <c r="G47">
        <v>9.8141564351627214E-2</v>
      </c>
      <c r="H47">
        <v>355.12210526315789</v>
      </c>
      <c r="I47">
        <v>325.2958490566038</v>
      </c>
      <c r="J47">
        <v>9.1689630510360942E-2</v>
      </c>
      <c r="K47">
        <v>38</v>
      </c>
      <c r="L47">
        <v>51</v>
      </c>
      <c r="M47">
        <v>-0.25490196078431371</v>
      </c>
      <c r="N47" t="s">
        <v>399</v>
      </c>
      <c r="O47" t="s">
        <v>399</v>
      </c>
      <c r="P47" t="s">
        <v>399</v>
      </c>
      <c r="Q47" t="s">
        <v>399</v>
      </c>
      <c r="R47" t="s">
        <v>399</v>
      </c>
      <c r="S47">
        <v>0</v>
      </c>
      <c r="T47" t="s">
        <v>399</v>
      </c>
      <c r="V47" t="s">
        <v>399</v>
      </c>
      <c r="W47" t="s">
        <v>399</v>
      </c>
      <c r="X47" t="s">
        <v>399</v>
      </c>
      <c r="Y47" t="s">
        <v>399</v>
      </c>
      <c r="Z47">
        <v>0</v>
      </c>
      <c r="AA47" t="s">
        <v>399</v>
      </c>
      <c r="AB47" t="s">
        <v>399</v>
      </c>
      <c r="AC47" t="s">
        <v>399</v>
      </c>
      <c r="AD47">
        <v>2158</v>
      </c>
      <c r="AE47">
        <v>2441</v>
      </c>
      <c r="AF47">
        <v>-0.1159360917656698</v>
      </c>
      <c r="AG47">
        <v>1.158480074142725E-2</v>
      </c>
      <c r="AH47">
        <v>1.515772224498156E-2</v>
      </c>
      <c r="AI47">
        <v>-3.5729215035543182E-3</v>
      </c>
      <c r="AJ47" t="s">
        <v>399</v>
      </c>
      <c r="AK47" t="s">
        <v>399</v>
      </c>
      <c r="AL47" t="s">
        <v>399</v>
      </c>
    </row>
    <row r="48" spans="1:38">
      <c r="A48" t="s">
        <v>490</v>
      </c>
      <c r="B48">
        <v>13478.66</v>
      </c>
      <c r="C48">
        <v>11769.49</v>
      </c>
      <c r="D48">
        <v>0.14522039612591531</v>
      </c>
      <c r="E48">
        <v>-0.11732026774174879</v>
      </c>
      <c r="F48">
        <v>-0.22156610014537589</v>
      </c>
      <c r="G48">
        <v>0.1042458324036271</v>
      </c>
      <c r="H48">
        <v>421.20812499999988</v>
      </c>
      <c r="I48">
        <v>318.09432432432419</v>
      </c>
      <c r="J48">
        <v>0.32416108302058971</v>
      </c>
      <c r="K48">
        <v>33</v>
      </c>
      <c r="L48">
        <v>37</v>
      </c>
      <c r="M48">
        <v>-0.1081081081081081</v>
      </c>
      <c r="N48" t="s">
        <v>399</v>
      </c>
      <c r="O48" t="s">
        <v>399</v>
      </c>
      <c r="P48" t="s">
        <v>399</v>
      </c>
      <c r="Q48" t="s">
        <v>399</v>
      </c>
      <c r="R48" t="s">
        <v>399</v>
      </c>
      <c r="S48">
        <v>0</v>
      </c>
      <c r="T48" t="s">
        <v>399</v>
      </c>
      <c r="V48" t="s">
        <v>399</v>
      </c>
      <c r="W48" t="s">
        <v>399</v>
      </c>
      <c r="X48" t="s">
        <v>399</v>
      </c>
      <c r="Y48" t="s">
        <v>399</v>
      </c>
      <c r="Z48">
        <v>0</v>
      </c>
      <c r="AA48" t="s">
        <v>399</v>
      </c>
      <c r="AB48" t="s">
        <v>399</v>
      </c>
      <c r="AC48" t="s">
        <v>399</v>
      </c>
      <c r="AD48">
        <v>1408</v>
      </c>
      <c r="AE48">
        <v>1338</v>
      </c>
      <c r="AF48">
        <v>5.2316890881913297E-2</v>
      </c>
      <c r="AG48">
        <v>1.207386363636364E-2</v>
      </c>
      <c r="AH48">
        <v>1.9431988041853511E-2</v>
      </c>
      <c r="AI48">
        <v>-7.3581244054898749E-3</v>
      </c>
      <c r="AJ48" t="s">
        <v>399</v>
      </c>
      <c r="AK48" t="s">
        <v>399</v>
      </c>
      <c r="AL48" t="s">
        <v>399</v>
      </c>
    </row>
    <row r="49" spans="1:38">
      <c r="A49" t="s">
        <v>480</v>
      </c>
      <c r="B49">
        <v>13441.24</v>
      </c>
      <c r="C49">
        <v>16630.32</v>
      </c>
      <c r="D49">
        <v>-0.19176299674329789</v>
      </c>
      <c r="E49">
        <v>-0.12147986346497799</v>
      </c>
      <c r="F49">
        <v>-0.18947380447279411</v>
      </c>
      <c r="G49">
        <v>6.799394100781618E-2</v>
      </c>
      <c r="H49">
        <v>395.33058823529399</v>
      </c>
      <c r="I49">
        <v>426.41846153846149</v>
      </c>
      <c r="J49">
        <v>-7.2904613911429994E-2</v>
      </c>
      <c r="K49">
        <v>38</v>
      </c>
      <c r="L49">
        <v>33</v>
      </c>
      <c r="M49">
        <v>0.15151515151515149</v>
      </c>
      <c r="N49">
        <v>65.569999999999993</v>
      </c>
      <c r="O49">
        <v>4.8782701595983706E-3</v>
      </c>
      <c r="P49" t="s">
        <v>399</v>
      </c>
      <c r="Q49" t="s">
        <v>399</v>
      </c>
      <c r="R49" t="s">
        <v>399</v>
      </c>
      <c r="S49">
        <v>0</v>
      </c>
      <c r="T49" t="s">
        <v>399</v>
      </c>
      <c r="V49" t="s">
        <v>399</v>
      </c>
      <c r="W49" t="s">
        <v>399</v>
      </c>
      <c r="X49" t="s">
        <v>399</v>
      </c>
      <c r="Y49" t="s">
        <v>399</v>
      </c>
      <c r="Z49">
        <v>0</v>
      </c>
      <c r="AA49" t="s">
        <v>399</v>
      </c>
      <c r="AB49" t="s">
        <v>399</v>
      </c>
      <c r="AC49" t="s">
        <v>399</v>
      </c>
      <c r="AD49">
        <v>1018</v>
      </c>
      <c r="AE49">
        <v>1144</v>
      </c>
      <c r="AF49">
        <v>-0.1101398601398601</v>
      </c>
      <c r="AG49">
        <v>1.8664047151277011E-2</v>
      </c>
      <c r="AH49">
        <v>2.5349650349650352E-2</v>
      </c>
      <c r="AI49">
        <v>-6.6856031983733334E-3</v>
      </c>
      <c r="AJ49" t="s">
        <v>399</v>
      </c>
      <c r="AK49" t="s">
        <v>399</v>
      </c>
      <c r="AL49" t="s">
        <v>399</v>
      </c>
    </row>
    <row r="50" spans="1:38">
      <c r="A50" t="s">
        <v>503</v>
      </c>
      <c r="B50">
        <v>13400.61</v>
      </c>
      <c r="C50">
        <v>11377.43</v>
      </c>
      <c r="D50">
        <v>0.1778239901278231</v>
      </c>
      <c r="E50">
        <v>-0.14345764856972931</v>
      </c>
      <c r="F50">
        <v>-0.13749238624188409</v>
      </c>
      <c r="G50">
        <v>-5.9652623278452221E-3</v>
      </c>
      <c r="H50">
        <v>335.01524999999998</v>
      </c>
      <c r="I50">
        <v>307.49810810810811</v>
      </c>
      <c r="J50">
        <v>8.9487190868236421E-2</v>
      </c>
      <c r="K50">
        <v>45</v>
      </c>
      <c r="L50">
        <v>34</v>
      </c>
      <c r="M50">
        <v>0.3235294117647059</v>
      </c>
      <c r="N50">
        <v>656.14</v>
      </c>
      <c r="O50">
        <v>4.896344270895131E-2</v>
      </c>
      <c r="P50" t="s">
        <v>399</v>
      </c>
      <c r="Q50" t="s">
        <v>399</v>
      </c>
      <c r="R50" t="s">
        <v>399</v>
      </c>
      <c r="S50">
        <v>0</v>
      </c>
      <c r="T50" t="s">
        <v>399</v>
      </c>
      <c r="V50" t="s">
        <v>399</v>
      </c>
      <c r="W50" t="s">
        <v>399</v>
      </c>
      <c r="X50" t="s">
        <v>399</v>
      </c>
      <c r="Y50" t="s">
        <v>399</v>
      </c>
      <c r="Z50">
        <v>0</v>
      </c>
      <c r="AA50" t="s">
        <v>399</v>
      </c>
      <c r="AB50" t="s">
        <v>399</v>
      </c>
      <c r="AC50" t="s">
        <v>399</v>
      </c>
      <c r="AD50">
        <v>737</v>
      </c>
      <c r="AE50">
        <v>737</v>
      </c>
      <c r="AF50">
        <v>0</v>
      </c>
      <c r="AG50">
        <v>3.2564450474898227E-2</v>
      </c>
      <c r="AH50">
        <v>3.2564450474898227E-2</v>
      </c>
      <c r="AI50">
        <v>0</v>
      </c>
      <c r="AJ50" t="s">
        <v>399</v>
      </c>
      <c r="AK50" t="s">
        <v>399</v>
      </c>
      <c r="AL50" t="s">
        <v>399</v>
      </c>
    </row>
    <row r="51" spans="1:38">
      <c r="A51" t="s">
        <v>497</v>
      </c>
      <c r="B51">
        <v>13377.76</v>
      </c>
      <c r="C51">
        <v>16834.060000000001</v>
      </c>
      <c r="D51">
        <v>-0.20531588933388589</v>
      </c>
      <c r="E51">
        <v>-0.13651388573273851</v>
      </c>
      <c r="F51">
        <v>-0.19664002623253099</v>
      </c>
      <c r="G51">
        <v>6.0126140499792508E-2</v>
      </c>
      <c r="H51">
        <v>334.44400000000007</v>
      </c>
      <c r="I51">
        <v>317.62377358490562</v>
      </c>
      <c r="J51">
        <v>5.2956446632601177E-2</v>
      </c>
      <c r="K51">
        <v>36</v>
      </c>
      <c r="L51">
        <v>51</v>
      </c>
      <c r="M51">
        <v>-0.29411764705882348</v>
      </c>
      <c r="N51" t="s">
        <v>399</v>
      </c>
      <c r="O51" t="s">
        <v>399</v>
      </c>
      <c r="P51" t="s">
        <v>399</v>
      </c>
      <c r="Q51" t="s">
        <v>399</v>
      </c>
      <c r="R51" t="s">
        <v>399</v>
      </c>
      <c r="S51">
        <v>0</v>
      </c>
      <c r="T51" t="s">
        <v>399</v>
      </c>
      <c r="V51" t="s">
        <v>399</v>
      </c>
      <c r="W51" t="s">
        <v>399</v>
      </c>
      <c r="X51" t="s">
        <v>399</v>
      </c>
      <c r="Y51" t="s">
        <v>399</v>
      </c>
      <c r="Z51">
        <v>0</v>
      </c>
      <c r="AA51" t="s">
        <v>399</v>
      </c>
      <c r="AB51" t="s">
        <v>399</v>
      </c>
      <c r="AC51" t="s">
        <v>399</v>
      </c>
      <c r="AD51">
        <v>1687</v>
      </c>
      <c r="AE51">
        <v>2038</v>
      </c>
      <c r="AF51">
        <v>-0.17222767419038271</v>
      </c>
      <c r="AG51">
        <v>1.481920569057499E-2</v>
      </c>
      <c r="AH51">
        <v>1.8645731108930329E-2</v>
      </c>
      <c r="AI51">
        <v>-3.8265254183553411E-3</v>
      </c>
      <c r="AJ51" t="s">
        <v>399</v>
      </c>
      <c r="AK51" t="s">
        <v>399</v>
      </c>
      <c r="AL51" t="s">
        <v>399</v>
      </c>
    </row>
    <row r="52" spans="1:38">
      <c r="A52" t="s">
        <v>425</v>
      </c>
      <c r="B52">
        <v>13249.59</v>
      </c>
      <c r="C52">
        <v>8521.18</v>
      </c>
      <c r="D52">
        <v>0.55490084706578169</v>
      </c>
      <c r="E52">
        <v>-0.1061715871962831</v>
      </c>
      <c r="F52">
        <v>-0.1551944683717513</v>
      </c>
      <c r="G52">
        <v>4.9022881175468193E-2</v>
      </c>
      <c r="H52">
        <v>315.46642857142848</v>
      </c>
      <c r="I52">
        <v>340.84719999999999</v>
      </c>
      <c r="J52">
        <v>-7.4463781508463181E-2</v>
      </c>
      <c r="K52">
        <v>43</v>
      </c>
      <c r="L52">
        <v>25</v>
      </c>
      <c r="M52">
        <v>0.72</v>
      </c>
      <c r="N52" t="s">
        <v>399</v>
      </c>
      <c r="O52" t="s">
        <v>399</v>
      </c>
      <c r="P52" t="s">
        <v>399</v>
      </c>
      <c r="Q52" t="s">
        <v>399</v>
      </c>
      <c r="R52" t="s">
        <v>399</v>
      </c>
      <c r="S52">
        <v>0</v>
      </c>
      <c r="T52" t="s">
        <v>399</v>
      </c>
      <c r="V52" t="s">
        <v>399</v>
      </c>
      <c r="W52" t="s">
        <v>399</v>
      </c>
      <c r="X52" t="s">
        <v>399</v>
      </c>
      <c r="Y52" t="s">
        <v>399</v>
      </c>
      <c r="Z52">
        <v>0</v>
      </c>
      <c r="AA52" t="s">
        <v>399</v>
      </c>
      <c r="AB52" t="s">
        <v>399</v>
      </c>
      <c r="AC52" t="s">
        <v>399</v>
      </c>
      <c r="AD52">
        <v>853</v>
      </c>
      <c r="AE52">
        <v>1024</v>
      </c>
      <c r="AF52">
        <v>-0.1669921875</v>
      </c>
      <c r="AG52">
        <v>3.048065650644783E-2</v>
      </c>
      <c r="AH52">
        <v>1.46484375E-2</v>
      </c>
      <c r="AI52">
        <v>1.583221900644783E-2</v>
      </c>
      <c r="AJ52" t="s">
        <v>399</v>
      </c>
      <c r="AK52" t="s">
        <v>399</v>
      </c>
      <c r="AL52" t="s">
        <v>399</v>
      </c>
    </row>
    <row r="53" spans="1:38">
      <c r="A53" t="s">
        <v>527</v>
      </c>
      <c r="B53">
        <v>12957.77</v>
      </c>
      <c r="C53">
        <v>15405.67</v>
      </c>
      <c r="D53">
        <v>-0.15889604282059819</v>
      </c>
      <c r="E53">
        <v>-0.1213117689232021</v>
      </c>
      <c r="F53">
        <v>-0.19872034127694541</v>
      </c>
      <c r="G53">
        <v>7.7408572353743293E-2</v>
      </c>
      <c r="H53">
        <v>381.11088235294108</v>
      </c>
      <c r="I53">
        <v>334.90586956521742</v>
      </c>
      <c r="J53">
        <v>0.1379641773603672</v>
      </c>
      <c r="K53">
        <v>34</v>
      </c>
      <c r="L53">
        <v>45</v>
      </c>
      <c r="M53">
        <v>-0.24444444444444441</v>
      </c>
      <c r="N53">
        <v>409.83</v>
      </c>
      <c r="O53">
        <v>3.1628127370681852E-2</v>
      </c>
      <c r="P53">
        <v>409.83</v>
      </c>
      <c r="Q53">
        <v>3.1628127370681852E-2</v>
      </c>
      <c r="R53" t="s">
        <v>399</v>
      </c>
      <c r="S53">
        <v>0</v>
      </c>
      <c r="T53" t="s">
        <v>399</v>
      </c>
      <c r="V53" t="s">
        <v>399</v>
      </c>
      <c r="W53" t="s">
        <v>399</v>
      </c>
      <c r="X53" t="s">
        <v>399</v>
      </c>
      <c r="Y53" t="s">
        <v>399</v>
      </c>
      <c r="Z53">
        <v>0</v>
      </c>
      <c r="AA53" t="s">
        <v>399</v>
      </c>
      <c r="AB53" t="s">
        <v>399</v>
      </c>
      <c r="AC53" t="s">
        <v>399</v>
      </c>
      <c r="AD53">
        <v>2103</v>
      </c>
      <c r="AE53">
        <v>2195</v>
      </c>
      <c r="AF53">
        <v>-4.1913439635535309E-2</v>
      </c>
      <c r="AG53">
        <v>1.2363290537327629E-2</v>
      </c>
      <c r="AH53">
        <v>1.23006833712984E-2</v>
      </c>
      <c r="AI53">
        <v>6.2607166029222602E-5</v>
      </c>
      <c r="AJ53" t="s">
        <v>399</v>
      </c>
      <c r="AK53" t="s">
        <v>399</v>
      </c>
      <c r="AL53" t="s">
        <v>399</v>
      </c>
    </row>
    <row r="54" spans="1:38">
      <c r="A54" t="s">
        <v>419</v>
      </c>
      <c r="B54">
        <v>12773.32</v>
      </c>
      <c r="C54">
        <v>14088.74</v>
      </c>
      <c r="D54">
        <v>-9.3366759554083883E-2</v>
      </c>
      <c r="E54">
        <v>-3.1627642617581012E-2</v>
      </c>
      <c r="F54">
        <v>-0.21508381870912521</v>
      </c>
      <c r="G54">
        <v>0.18345617609154419</v>
      </c>
      <c r="H54">
        <v>345.22486486486468</v>
      </c>
      <c r="I54">
        <v>327.64511627906978</v>
      </c>
      <c r="J54">
        <v>5.3654847004713208E-2</v>
      </c>
      <c r="K54">
        <v>37</v>
      </c>
      <c r="L54">
        <v>40</v>
      </c>
      <c r="M54">
        <v>-7.4999999999999997E-2</v>
      </c>
      <c r="N54" t="s">
        <v>399</v>
      </c>
      <c r="O54" t="s">
        <v>399</v>
      </c>
      <c r="P54" t="s">
        <v>399</v>
      </c>
      <c r="Q54" t="s">
        <v>399</v>
      </c>
      <c r="R54" t="s">
        <v>399</v>
      </c>
      <c r="S54">
        <v>0</v>
      </c>
      <c r="T54" t="s">
        <v>399</v>
      </c>
      <c r="V54" t="s">
        <v>399</v>
      </c>
      <c r="W54" t="s">
        <v>399</v>
      </c>
      <c r="X54" t="s">
        <v>399</v>
      </c>
      <c r="Y54" t="s">
        <v>399</v>
      </c>
      <c r="Z54">
        <v>0</v>
      </c>
      <c r="AA54" t="s">
        <v>399</v>
      </c>
      <c r="AB54" t="s">
        <v>399</v>
      </c>
      <c r="AC54" t="s">
        <v>399</v>
      </c>
      <c r="AD54">
        <v>1582</v>
      </c>
      <c r="AE54">
        <v>1795</v>
      </c>
      <c r="AF54">
        <v>-0.11866295264623961</v>
      </c>
      <c r="AG54">
        <v>1.7067003792667509E-2</v>
      </c>
      <c r="AH54">
        <v>1.7270194986072421E-2</v>
      </c>
      <c r="AI54">
        <v>-2.0319119340491551E-4</v>
      </c>
      <c r="AJ54" t="s">
        <v>399</v>
      </c>
      <c r="AK54" t="s">
        <v>399</v>
      </c>
      <c r="AL54" t="s">
        <v>399</v>
      </c>
    </row>
    <row r="55" spans="1:38">
      <c r="A55" t="s">
        <v>486</v>
      </c>
      <c r="B55">
        <v>12607.61</v>
      </c>
      <c r="C55">
        <v>15133.57</v>
      </c>
      <c r="D55">
        <v>-0.16691104610478569</v>
      </c>
      <c r="E55">
        <v>-5.9122228558783158E-2</v>
      </c>
      <c r="F55">
        <v>-0.2294646933935614</v>
      </c>
      <c r="G55">
        <v>0.1703424648347783</v>
      </c>
      <c r="H55">
        <v>300.18119047619041</v>
      </c>
      <c r="I55">
        <v>291.03019230769229</v>
      </c>
      <c r="J55">
        <v>3.1443466727408158E-2</v>
      </c>
      <c r="K55">
        <v>42</v>
      </c>
      <c r="L55">
        <v>48</v>
      </c>
      <c r="M55">
        <v>-0.125</v>
      </c>
      <c r="N55" t="s">
        <v>399</v>
      </c>
      <c r="O55" t="s">
        <v>399</v>
      </c>
      <c r="P55" t="s">
        <v>399</v>
      </c>
      <c r="Q55" t="s">
        <v>399</v>
      </c>
      <c r="R55" t="s">
        <v>399</v>
      </c>
      <c r="S55">
        <v>0</v>
      </c>
      <c r="T55" t="s">
        <v>399</v>
      </c>
      <c r="V55" t="s">
        <v>399</v>
      </c>
      <c r="W55" t="s">
        <v>399</v>
      </c>
      <c r="X55" t="s">
        <v>399</v>
      </c>
      <c r="Y55" t="s">
        <v>399</v>
      </c>
      <c r="Z55">
        <v>0</v>
      </c>
      <c r="AA55" t="s">
        <v>399</v>
      </c>
      <c r="AB55" t="s">
        <v>399</v>
      </c>
      <c r="AC55" t="s">
        <v>399</v>
      </c>
      <c r="AD55">
        <v>1602</v>
      </c>
      <c r="AE55">
        <v>1759</v>
      </c>
      <c r="AF55">
        <v>-8.9255258669698689E-2</v>
      </c>
      <c r="AG55">
        <v>1.6853932584269659E-2</v>
      </c>
      <c r="AH55">
        <v>2.1034678794769751E-2</v>
      </c>
      <c r="AI55">
        <v>-4.1807462105000921E-3</v>
      </c>
      <c r="AJ55" t="s">
        <v>399</v>
      </c>
      <c r="AK55" t="s">
        <v>399</v>
      </c>
      <c r="AL55" t="s">
        <v>399</v>
      </c>
    </row>
    <row r="56" spans="1:38">
      <c r="A56" t="s">
        <v>403</v>
      </c>
      <c r="B56">
        <v>12492.67</v>
      </c>
      <c r="C56">
        <v>17828.740000000002</v>
      </c>
      <c r="D56">
        <v>-0.29929596819517229</v>
      </c>
      <c r="E56">
        <v>-5.7817103949756123E-2</v>
      </c>
      <c r="F56">
        <v>-0.17076753601207931</v>
      </c>
      <c r="G56">
        <v>0.11295043206232321</v>
      </c>
      <c r="H56">
        <v>378.56575757575757</v>
      </c>
      <c r="I56">
        <v>318.37035714285707</v>
      </c>
      <c r="J56">
        <v>0.18907350851728319</v>
      </c>
      <c r="K56">
        <v>34</v>
      </c>
      <c r="L56">
        <v>54</v>
      </c>
      <c r="M56">
        <v>-0.37037037037037029</v>
      </c>
      <c r="N56">
        <v>120.42</v>
      </c>
      <c r="O56">
        <v>9.6392524576411603E-3</v>
      </c>
      <c r="P56">
        <v>57.34</v>
      </c>
      <c r="Q56">
        <v>4.5898915123828614E-3</v>
      </c>
      <c r="R56" t="s">
        <v>399</v>
      </c>
      <c r="S56">
        <v>0</v>
      </c>
      <c r="T56" t="s">
        <v>399</v>
      </c>
      <c r="V56" t="s">
        <v>399</v>
      </c>
      <c r="W56" t="s">
        <v>399</v>
      </c>
      <c r="X56" t="s">
        <v>399</v>
      </c>
      <c r="Y56" t="s">
        <v>399</v>
      </c>
      <c r="Z56">
        <v>0</v>
      </c>
      <c r="AA56" t="s">
        <v>399</v>
      </c>
      <c r="AB56" t="s">
        <v>399</v>
      </c>
      <c r="AC56" t="s">
        <v>399</v>
      </c>
      <c r="AD56">
        <v>1175</v>
      </c>
      <c r="AE56">
        <v>1314</v>
      </c>
      <c r="AF56">
        <v>-0.1057838660578387</v>
      </c>
      <c r="AG56">
        <v>1.7872340425531919E-2</v>
      </c>
      <c r="AH56">
        <v>2.5875190258751901E-2</v>
      </c>
      <c r="AI56">
        <v>-8.0028498332199854E-3</v>
      </c>
      <c r="AJ56" t="s">
        <v>399</v>
      </c>
      <c r="AK56" t="s">
        <v>399</v>
      </c>
      <c r="AL56" t="s">
        <v>399</v>
      </c>
    </row>
    <row r="57" spans="1:38">
      <c r="A57" t="s">
        <v>499</v>
      </c>
      <c r="B57">
        <v>12235.95</v>
      </c>
      <c r="C57">
        <v>8597.0200000000041</v>
      </c>
      <c r="D57">
        <v>0.42327806612058538</v>
      </c>
      <c r="E57">
        <v>-6.4764893612674151E-2</v>
      </c>
      <c r="F57">
        <v>-0.193860198068633</v>
      </c>
      <c r="G57">
        <v>0.12909530445595879</v>
      </c>
      <c r="H57">
        <v>470.61346153846159</v>
      </c>
      <c r="I57">
        <v>277.32322580645172</v>
      </c>
      <c r="J57">
        <v>0.69698538652839048</v>
      </c>
      <c r="K57">
        <v>26</v>
      </c>
      <c r="L57">
        <v>29</v>
      </c>
      <c r="M57">
        <v>-0.10344827586206901</v>
      </c>
      <c r="N57" t="s">
        <v>399</v>
      </c>
      <c r="O57" t="s">
        <v>399</v>
      </c>
      <c r="P57" t="s">
        <v>399</v>
      </c>
      <c r="Q57" t="s">
        <v>399</v>
      </c>
      <c r="R57" t="s">
        <v>399</v>
      </c>
      <c r="S57">
        <v>0</v>
      </c>
      <c r="T57" t="s">
        <v>399</v>
      </c>
      <c r="V57" t="s">
        <v>399</v>
      </c>
      <c r="W57" t="s">
        <v>399</v>
      </c>
      <c r="X57" t="s">
        <v>399</v>
      </c>
      <c r="Y57" t="s">
        <v>399</v>
      </c>
      <c r="Z57">
        <v>0</v>
      </c>
      <c r="AA57" t="s">
        <v>399</v>
      </c>
      <c r="AB57" t="s">
        <v>399</v>
      </c>
      <c r="AC57" t="s">
        <v>399</v>
      </c>
      <c r="AD57">
        <v>911</v>
      </c>
      <c r="AE57">
        <v>1166</v>
      </c>
      <c r="AF57">
        <v>-0.218696397941681</v>
      </c>
      <c r="AG57">
        <v>1.756311745334797E-2</v>
      </c>
      <c r="AH57">
        <v>1.9725557461406518E-2</v>
      </c>
      <c r="AI57">
        <v>-2.162440008058548E-3</v>
      </c>
      <c r="AJ57" t="s">
        <v>399</v>
      </c>
      <c r="AK57" t="s">
        <v>399</v>
      </c>
      <c r="AL57" t="s">
        <v>399</v>
      </c>
    </row>
    <row r="58" spans="1:38">
      <c r="A58" t="s">
        <v>502</v>
      </c>
      <c r="B58">
        <v>12184.24</v>
      </c>
      <c r="C58">
        <v>11642.4</v>
      </c>
      <c r="D58">
        <v>4.6540232254518137E-2</v>
      </c>
      <c r="E58">
        <v>-2.6295443950545939E-2</v>
      </c>
      <c r="F58">
        <v>-0.22065295815295821</v>
      </c>
      <c r="G58">
        <v>0.19435751420241229</v>
      </c>
      <c r="H58">
        <v>468.62461538461542</v>
      </c>
      <c r="I58">
        <v>342.42352941176472</v>
      </c>
      <c r="J58">
        <v>0.36855261140975443</v>
      </c>
      <c r="K58">
        <v>28</v>
      </c>
      <c r="L58">
        <v>34</v>
      </c>
      <c r="M58">
        <v>-0.17647058823529421</v>
      </c>
      <c r="N58" t="s">
        <v>399</v>
      </c>
      <c r="O58" t="s">
        <v>399</v>
      </c>
      <c r="P58" t="s">
        <v>399</v>
      </c>
      <c r="Q58" t="s">
        <v>399</v>
      </c>
      <c r="R58" t="s">
        <v>399</v>
      </c>
      <c r="S58">
        <v>0</v>
      </c>
      <c r="T58" t="s">
        <v>399</v>
      </c>
      <c r="V58" t="s">
        <v>399</v>
      </c>
      <c r="W58" t="s">
        <v>399</v>
      </c>
      <c r="X58" t="s">
        <v>399</v>
      </c>
      <c r="Y58" t="s">
        <v>399</v>
      </c>
      <c r="Z58">
        <v>0</v>
      </c>
      <c r="AA58" t="s">
        <v>399</v>
      </c>
      <c r="AB58" t="s">
        <v>399</v>
      </c>
      <c r="AC58" t="s">
        <v>399</v>
      </c>
      <c r="AD58">
        <v>1563</v>
      </c>
      <c r="AE58">
        <v>1915</v>
      </c>
      <c r="AF58">
        <v>-0.18381201044386419</v>
      </c>
      <c r="AG58">
        <v>1.08765195137556E-2</v>
      </c>
      <c r="AH58">
        <v>8.8772845953002614E-3</v>
      </c>
      <c r="AI58">
        <v>1.9992349184553369E-3</v>
      </c>
      <c r="AJ58" t="s">
        <v>399</v>
      </c>
      <c r="AK58" t="s">
        <v>399</v>
      </c>
      <c r="AL58" t="s">
        <v>399</v>
      </c>
    </row>
    <row r="59" spans="1:38">
      <c r="A59" t="s">
        <v>413</v>
      </c>
      <c r="B59">
        <v>12102.95</v>
      </c>
      <c r="C59">
        <v>12622.96</v>
      </c>
      <c r="D59">
        <v>-4.1195567442184743E-2</v>
      </c>
      <c r="E59">
        <v>-9.4978496978009502E-2</v>
      </c>
      <c r="F59">
        <v>-0.1667580345655853</v>
      </c>
      <c r="G59">
        <v>7.177953758757577E-2</v>
      </c>
      <c r="H59">
        <v>345.79857142857139</v>
      </c>
      <c r="I59">
        <v>268.57361702127662</v>
      </c>
      <c r="J59">
        <v>0.28753738086335201</v>
      </c>
      <c r="K59">
        <v>39</v>
      </c>
      <c r="L59">
        <v>46</v>
      </c>
      <c r="M59">
        <v>-0.1521739130434783</v>
      </c>
      <c r="N59" t="s">
        <v>399</v>
      </c>
      <c r="O59" t="s">
        <v>399</v>
      </c>
      <c r="P59" t="s">
        <v>399</v>
      </c>
      <c r="Q59" t="s">
        <v>399</v>
      </c>
      <c r="R59" t="s">
        <v>399</v>
      </c>
      <c r="S59">
        <v>0</v>
      </c>
      <c r="T59" t="s">
        <v>399</v>
      </c>
      <c r="V59" t="s">
        <v>399</v>
      </c>
      <c r="W59" t="s">
        <v>399</v>
      </c>
      <c r="X59" t="s">
        <v>399</v>
      </c>
      <c r="Y59" t="s">
        <v>399</v>
      </c>
      <c r="Z59">
        <v>0</v>
      </c>
      <c r="AA59" t="s">
        <v>399</v>
      </c>
      <c r="AB59" t="s">
        <v>399</v>
      </c>
      <c r="AC59" t="s">
        <v>399</v>
      </c>
      <c r="AD59">
        <v>2192</v>
      </c>
      <c r="AE59">
        <v>2347</v>
      </c>
      <c r="AF59">
        <v>-6.6041755432466973E-2</v>
      </c>
      <c r="AG59">
        <v>6.8430656934306573E-3</v>
      </c>
      <c r="AH59">
        <v>1.363442692799318E-2</v>
      </c>
      <c r="AI59">
        <v>-6.7913612345625258E-3</v>
      </c>
      <c r="AJ59" t="s">
        <v>399</v>
      </c>
      <c r="AK59" t="s">
        <v>399</v>
      </c>
      <c r="AL59" t="s">
        <v>399</v>
      </c>
    </row>
    <row r="60" spans="1:38">
      <c r="A60" t="s">
        <v>427</v>
      </c>
      <c r="B60">
        <v>11691.41</v>
      </c>
      <c r="C60">
        <v>15305.67</v>
      </c>
      <c r="D60">
        <v>-0.23613863359134241</v>
      </c>
      <c r="E60">
        <v>-7.4199775732781595E-2</v>
      </c>
      <c r="F60">
        <v>-0.15469495944966799</v>
      </c>
      <c r="G60">
        <v>8.0495183716886395E-2</v>
      </c>
      <c r="H60">
        <v>403.15206896551717</v>
      </c>
      <c r="I60">
        <v>402.78078947368431</v>
      </c>
      <c r="J60">
        <v>9.2179046651686639E-4</v>
      </c>
      <c r="K60">
        <v>26</v>
      </c>
      <c r="L60">
        <v>40</v>
      </c>
      <c r="M60">
        <v>-0.35</v>
      </c>
      <c r="N60" t="s">
        <v>399</v>
      </c>
      <c r="O60" t="s">
        <v>399</v>
      </c>
      <c r="P60" t="s">
        <v>399</v>
      </c>
      <c r="Q60" t="s">
        <v>399</v>
      </c>
      <c r="R60" t="s">
        <v>399</v>
      </c>
      <c r="S60">
        <v>0</v>
      </c>
      <c r="T60" t="s">
        <v>399</v>
      </c>
      <c r="V60" t="s">
        <v>399</v>
      </c>
      <c r="W60" t="s">
        <v>399</v>
      </c>
      <c r="X60" t="s">
        <v>399</v>
      </c>
      <c r="Y60" t="s">
        <v>399</v>
      </c>
      <c r="Z60">
        <v>0</v>
      </c>
      <c r="AA60" t="s">
        <v>399</v>
      </c>
      <c r="AB60" t="s">
        <v>399</v>
      </c>
      <c r="AC60" t="s">
        <v>399</v>
      </c>
      <c r="AD60">
        <v>2085</v>
      </c>
      <c r="AE60">
        <v>2459</v>
      </c>
      <c r="AF60">
        <v>-0.15209434729564861</v>
      </c>
      <c r="AG60">
        <v>1.0551558752997601E-2</v>
      </c>
      <c r="AH60">
        <v>1.0573403822692151E-2</v>
      </c>
      <c r="AI60">
        <v>-2.184506969454825E-5</v>
      </c>
      <c r="AJ60" t="s">
        <v>399</v>
      </c>
      <c r="AK60" t="s">
        <v>399</v>
      </c>
      <c r="AL60" t="s">
        <v>399</v>
      </c>
    </row>
    <row r="61" spans="1:38">
      <c r="A61" t="s">
        <v>476</v>
      </c>
      <c r="B61">
        <v>11429.6</v>
      </c>
      <c r="C61">
        <v>11688.42</v>
      </c>
      <c r="D61">
        <v>-2.2143283694459809E-2</v>
      </c>
      <c r="E61">
        <v>-0.1231285434310912</v>
      </c>
      <c r="F61">
        <v>-0.23215712645507269</v>
      </c>
      <c r="G61">
        <v>0.1090285830239815</v>
      </c>
      <c r="H61">
        <v>476.23333333333329</v>
      </c>
      <c r="I61">
        <v>556.59142857142854</v>
      </c>
      <c r="J61">
        <v>-0.1443753732326524</v>
      </c>
      <c r="K61">
        <v>25</v>
      </c>
      <c r="L61">
        <v>21</v>
      </c>
      <c r="M61">
        <v>0.19047619047619049</v>
      </c>
      <c r="N61" t="s">
        <v>399</v>
      </c>
      <c r="O61" t="s">
        <v>399</v>
      </c>
      <c r="P61" t="s">
        <v>399</v>
      </c>
      <c r="Q61" t="s">
        <v>399</v>
      </c>
      <c r="R61" t="s">
        <v>399</v>
      </c>
      <c r="S61">
        <v>0</v>
      </c>
      <c r="T61" t="s">
        <v>399</v>
      </c>
      <c r="V61" t="s">
        <v>399</v>
      </c>
      <c r="W61" t="s">
        <v>399</v>
      </c>
      <c r="X61" t="s">
        <v>399</v>
      </c>
      <c r="Y61" t="s">
        <v>399</v>
      </c>
      <c r="Z61">
        <v>0</v>
      </c>
      <c r="AA61" t="s">
        <v>399</v>
      </c>
      <c r="AB61" t="s">
        <v>399</v>
      </c>
      <c r="AC61" t="s">
        <v>399</v>
      </c>
      <c r="AD61">
        <v>711</v>
      </c>
      <c r="AE61">
        <v>882</v>
      </c>
      <c r="AF61">
        <v>-0.19387755102040821</v>
      </c>
      <c r="AG61">
        <v>2.3909985935302389E-2</v>
      </c>
      <c r="AH61">
        <v>1.4739229024943311E-2</v>
      </c>
      <c r="AI61">
        <v>9.1707569103590784E-3</v>
      </c>
      <c r="AJ61" t="s">
        <v>399</v>
      </c>
      <c r="AK61" t="s">
        <v>399</v>
      </c>
      <c r="AL61" t="s">
        <v>399</v>
      </c>
    </row>
    <row r="62" spans="1:38">
      <c r="A62" t="s">
        <v>422</v>
      </c>
      <c r="B62">
        <v>11398.73</v>
      </c>
      <c r="C62">
        <v>11951.53</v>
      </c>
      <c r="D62">
        <v>-4.62534922307015E-2</v>
      </c>
      <c r="E62">
        <v>-0.12601930215032731</v>
      </c>
      <c r="F62">
        <v>-0.21574810923789681</v>
      </c>
      <c r="G62">
        <v>8.9728807087569556E-2</v>
      </c>
      <c r="H62">
        <v>335.25676470588229</v>
      </c>
      <c r="I62">
        <v>385.53322580645153</v>
      </c>
      <c r="J62">
        <v>-0.1304075958574043</v>
      </c>
      <c r="K62">
        <v>32</v>
      </c>
      <c r="L62">
        <v>32</v>
      </c>
      <c r="M62" t="s">
        <v>399</v>
      </c>
      <c r="N62">
        <v>1516.39</v>
      </c>
      <c r="O62">
        <v>0.13303148684107791</v>
      </c>
      <c r="P62" t="s">
        <v>399</v>
      </c>
      <c r="Q62" t="s">
        <v>399</v>
      </c>
      <c r="R62" t="s">
        <v>399</v>
      </c>
      <c r="S62">
        <v>0</v>
      </c>
      <c r="T62" t="s">
        <v>399</v>
      </c>
      <c r="V62" t="s">
        <v>399</v>
      </c>
      <c r="W62" t="s">
        <v>399</v>
      </c>
      <c r="X62" t="s">
        <v>399</v>
      </c>
      <c r="Y62" t="s">
        <v>399</v>
      </c>
      <c r="Z62">
        <v>0</v>
      </c>
      <c r="AA62" t="s">
        <v>399</v>
      </c>
      <c r="AB62" t="s">
        <v>399</v>
      </c>
      <c r="AC62" t="s">
        <v>399</v>
      </c>
      <c r="AD62">
        <v>1331</v>
      </c>
      <c r="AE62">
        <v>1322</v>
      </c>
      <c r="AF62">
        <v>6.8078668683812403E-3</v>
      </c>
      <c r="AG62">
        <v>1.502629601803156E-2</v>
      </c>
      <c r="AH62">
        <v>1.6641452344931921E-2</v>
      </c>
      <c r="AI62">
        <v>-1.6151563269003659E-3</v>
      </c>
      <c r="AJ62" t="s">
        <v>399</v>
      </c>
      <c r="AK62" t="s">
        <v>399</v>
      </c>
      <c r="AL62" t="s">
        <v>399</v>
      </c>
    </row>
    <row r="63" spans="1:38">
      <c r="A63" t="s">
        <v>409</v>
      </c>
      <c r="B63">
        <v>11321.78</v>
      </c>
      <c r="C63">
        <v>17779.14</v>
      </c>
      <c r="D63">
        <v>-0.36319866990191868</v>
      </c>
      <c r="E63">
        <v>-7.9247256173499217E-2</v>
      </c>
      <c r="F63">
        <v>-0.21512176629465771</v>
      </c>
      <c r="G63">
        <v>0.13587451012115839</v>
      </c>
      <c r="H63">
        <v>353.80562500000002</v>
      </c>
      <c r="I63">
        <v>329.24333333333328</v>
      </c>
      <c r="J63">
        <v>7.4602244540512119E-2</v>
      </c>
      <c r="K63">
        <v>33</v>
      </c>
      <c r="L63">
        <v>53</v>
      </c>
      <c r="M63">
        <v>-0.37735849056603782</v>
      </c>
      <c r="N63" t="s">
        <v>399</v>
      </c>
      <c r="O63" t="s">
        <v>399</v>
      </c>
      <c r="P63" t="s">
        <v>399</v>
      </c>
      <c r="Q63" t="s">
        <v>399</v>
      </c>
      <c r="R63" t="s">
        <v>399</v>
      </c>
      <c r="S63">
        <v>0</v>
      </c>
      <c r="T63" t="s">
        <v>399</v>
      </c>
      <c r="V63" t="s">
        <v>399</v>
      </c>
      <c r="W63" t="s">
        <v>399</v>
      </c>
      <c r="X63" t="s">
        <v>399</v>
      </c>
      <c r="Y63" t="s">
        <v>399</v>
      </c>
      <c r="Z63">
        <v>0</v>
      </c>
      <c r="AA63" t="s">
        <v>399</v>
      </c>
      <c r="AB63" t="s">
        <v>399</v>
      </c>
      <c r="AC63" t="s">
        <v>399</v>
      </c>
      <c r="AD63">
        <v>1020</v>
      </c>
      <c r="AE63">
        <v>1160</v>
      </c>
      <c r="AF63">
        <v>-0.1206896551724138</v>
      </c>
      <c r="AG63">
        <v>1.862745098039216E-2</v>
      </c>
      <c r="AH63">
        <v>2.844827586206897E-2</v>
      </c>
      <c r="AI63">
        <v>-9.8208248816768103E-3</v>
      </c>
      <c r="AJ63" t="s">
        <v>399</v>
      </c>
      <c r="AK63" t="s">
        <v>399</v>
      </c>
      <c r="AL63" t="s">
        <v>399</v>
      </c>
    </row>
    <row r="64" spans="1:38">
      <c r="A64" t="s">
        <v>441</v>
      </c>
      <c r="B64">
        <v>11304.58</v>
      </c>
      <c r="C64">
        <v>13976.44</v>
      </c>
      <c r="D64">
        <v>-0.1911688527264454</v>
      </c>
      <c r="E64">
        <v>-0.14299071703681171</v>
      </c>
      <c r="F64">
        <v>-0.16630629831344751</v>
      </c>
      <c r="G64">
        <v>2.3315581276635799E-2</v>
      </c>
      <c r="H64">
        <v>322.98799999999989</v>
      </c>
      <c r="I64">
        <v>297.3710638297872</v>
      </c>
      <c r="J64">
        <v>8.614468348163043E-2</v>
      </c>
      <c r="K64">
        <v>35</v>
      </c>
      <c r="L64">
        <v>42</v>
      </c>
      <c r="M64">
        <v>-0.16666666666666671</v>
      </c>
      <c r="N64" t="s">
        <v>399</v>
      </c>
      <c r="O64" t="s">
        <v>399</v>
      </c>
      <c r="P64" t="s">
        <v>399</v>
      </c>
      <c r="Q64" t="s">
        <v>399</v>
      </c>
      <c r="R64" t="s">
        <v>399</v>
      </c>
      <c r="S64">
        <v>0</v>
      </c>
      <c r="T64" t="s">
        <v>399</v>
      </c>
      <c r="V64" t="s">
        <v>399</v>
      </c>
      <c r="W64" t="s">
        <v>399</v>
      </c>
      <c r="X64" t="s">
        <v>399</v>
      </c>
      <c r="Y64" t="s">
        <v>399</v>
      </c>
      <c r="Z64">
        <v>0</v>
      </c>
      <c r="AA64" t="s">
        <v>399</v>
      </c>
      <c r="AB64" t="s">
        <v>399</v>
      </c>
      <c r="AC64" t="s">
        <v>399</v>
      </c>
      <c r="AD64">
        <v>1996</v>
      </c>
      <c r="AE64">
        <v>2114</v>
      </c>
      <c r="AF64">
        <v>-5.5818353831598867E-2</v>
      </c>
      <c r="AG64">
        <v>1.052104208416834E-2</v>
      </c>
      <c r="AH64">
        <v>1.7502365184484388E-2</v>
      </c>
      <c r="AI64">
        <v>-6.9813231003160508E-3</v>
      </c>
      <c r="AJ64" t="s">
        <v>399</v>
      </c>
      <c r="AK64" t="s">
        <v>399</v>
      </c>
      <c r="AL64" t="s">
        <v>399</v>
      </c>
    </row>
    <row r="65" spans="1:38">
      <c r="A65" t="s">
        <v>452</v>
      </c>
      <c r="B65">
        <v>11231.82</v>
      </c>
      <c r="C65">
        <v>17697.650000000001</v>
      </c>
      <c r="D65">
        <v>-0.36534963681618721</v>
      </c>
      <c r="E65">
        <v>-0.11304935442341491</v>
      </c>
      <c r="F65">
        <v>-0.14540631100739371</v>
      </c>
      <c r="G65">
        <v>3.2356956583978767E-2</v>
      </c>
      <c r="H65">
        <v>320.90914285714302</v>
      </c>
      <c r="I65">
        <v>384.73152173913041</v>
      </c>
      <c r="J65">
        <v>-0.16588809410127461</v>
      </c>
      <c r="K65">
        <v>35</v>
      </c>
      <c r="L65">
        <v>49</v>
      </c>
      <c r="M65">
        <v>-0.2857142857142857</v>
      </c>
      <c r="N65" t="s">
        <v>399</v>
      </c>
      <c r="O65" t="s">
        <v>399</v>
      </c>
      <c r="P65" t="s">
        <v>399</v>
      </c>
      <c r="Q65" t="s">
        <v>399</v>
      </c>
      <c r="R65" t="s">
        <v>399</v>
      </c>
      <c r="S65">
        <v>0</v>
      </c>
      <c r="T65" t="s">
        <v>399</v>
      </c>
      <c r="V65" t="s">
        <v>399</v>
      </c>
      <c r="W65" t="s">
        <v>399</v>
      </c>
      <c r="X65" t="s">
        <v>399</v>
      </c>
      <c r="Y65" t="s">
        <v>399</v>
      </c>
      <c r="Z65">
        <v>0</v>
      </c>
      <c r="AA65" t="s">
        <v>399</v>
      </c>
      <c r="AB65" t="s">
        <v>399</v>
      </c>
      <c r="AC65" t="s">
        <v>399</v>
      </c>
      <c r="AD65">
        <v>1379</v>
      </c>
      <c r="AE65">
        <v>1535</v>
      </c>
      <c r="AF65">
        <v>-0.101628664495114</v>
      </c>
      <c r="AG65">
        <v>1.7403915881073241E-2</v>
      </c>
      <c r="AH65">
        <v>1.954397394136808E-2</v>
      </c>
      <c r="AI65">
        <v>-2.1400580602948349E-3</v>
      </c>
      <c r="AJ65" t="s">
        <v>399</v>
      </c>
      <c r="AK65" t="s">
        <v>399</v>
      </c>
      <c r="AL65" t="s">
        <v>399</v>
      </c>
    </row>
    <row r="66" spans="1:38">
      <c r="A66" t="s">
        <v>505</v>
      </c>
      <c r="B66">
        <v>10871.01</v>
      </c>
      <c r="C66">
        <v>15334.62</v>
      </c>
      <c r="D66">
        <v>-0.29108057454309277</v>
      </c>
      <c r="E66">
        <v>-0.15130792815019031</v>
      </c>
      <c r="F66">
        <v>-0.19899091076270559</v>
      </c>
      <c r="G66">
        <v>4.7682982612515253E-2</v>
      </c>
      <c r="H66">
        <v>286.07921052631571</v>
      </c>
      <c r="I66">
        <v>365.11</v>
      </c>
      <c r="J66">
        <v>-0.21645747712657629</v>
      </c>
      <c r="K66">
        <v>33</v>
      </c>
      <c r="L66">
        <v>39</v>
      </c>
      <c r="M66">
        <v>-0.15384615384615391</v>
      </c>
      <c r="N66">
        <v>65.569999999999993</v>
      </c>
      <c r="O66">
        <v>6.0316382746405366E-3</v>
      </c>
      <c r="P66">
        <v>65.569999999999993</v>
      </c>
      <c r="Q66">
        <v>6.0316382746405366E-3</v>
      </c>
      <c r="R66" t="s">
        <v>399</v>
      </c>
      <c r="S66">
        <v>0</v>
      </c>
      <c r="T66" t="s">
        <v>399</v>
      </c>
      <c r="V66" t="s">
        <v>399</v>
      </c>
      <c r="W66" t="s">
        <v>399</v>
      </c>
      <c r="X66" t="s">
        <v>399</v>
      </c>
      <c r="Y66" t="s">
        <v>399</v>
      </c>
      <c r="Z66">
        <v>0</v>
      </c>
      <c r="AA66" t="s">
        <v>399</v>
      </c>
      <c r="AB66" t="s">
        <v>399</v>
      </c>
      <c r="AC66" t="s">
        <v>399</v>
      </c>
      <c r="AD66">
        <v>956</v>
      </c>
      <c r="AE66">
        <v>1032</v>
      </c>
      <c r="AF66">
        <v>-7.3643410852713184E-2</v>
      </c>
      <c r="AG66">
        <v>3.2426778242677833E-2</v>
      </c>
      <c r="AH66">
        <v>2.616279069767442E-2</v>
      </c>
      <c r="AI66">
        <v>6.2639875450034056E-3</v>
      </c>
      <c r="AJ66" t="s">
        <v>399</v>
      </c>
      <c r="AK66" t="s">
        <v>399</v>
      </c>
      <c r="AL66" t="s">
        <v>399</v>
      </c>
    </row>
    <row r="67" spans="1:38">
      <c r="A67" t="s">
        <v>524</v>
      </c>
      <c r="B67">
        <v>10799.97</v>
      </c>
      <c r="C67">
        <v>9130.1299999999956</v>
      </c>
      <c r="D67">
        <v>0.18289334324922041</v>
      </c>
      <c r="E67">
        <v>-0.18286254498855081</v>
      </c>
      <c r="F67">
        <v>-0.1936905608134824</v>
      </c>
      <c r="G67">
        <v>1.082801582493154E-2</v>
      </c>
      <c r="H67">
        <v>415.38346153846157</v>
      </c>
      <c r="I67">
        <v>365.20519999999988</v>
      </c>
      <c r="J67">
        <v>0.13739744543194271</v>
      </c>
      <c r="K67">
        <v>27</v>
      </c>
      <c r="L67">
        <v>24</v>
      </c>
      <c r="M67">
        <v>0.125</v>
      </c>
      <c r="N67" t="s">
        <v>399</v>
      </c>
      <c r="O67" t="s">
        <v>399</v>
      </c>
      <c r="P67" t="s">
        <v>399</v>
      </c>
      <c r="Q67" t="s">
        <v>399</v>
      </c>
      <c r="R67" t="s">
        <v>399</v>
      </c>
      <c r="S67">
        <v>0</v>
      </c>
      <c r="T67" t="s">
        <v>399</v>
      </c>
      <c r="V67" t="s">
        <v>399</v>
      </c>
      <c r="W67" t="s">
        <v>399</v>
      </c>
      <c r="X67" t="s">
        <v>399</v>
      </c>
      <c r="Y67" t="s">
        <v>399</v>
      </c>
      <c r="Z67">
        <v>0</v>
      </c>
      <c r="AA67" t="s">
        <v>399</v>
      </c>
      <c r="AB67" t="s">
        <v>399</v>
      </c>
      <c r="AC67" t="s">
        <v>399</v>
      </c>
      <c r="AD67">
        <v>1360</v>
      </c>
      <c r="AE67">
        <v>1480</v>
      </c>
      <c r="AF67">
        <v>-8.1081081081081086E-2</v>
      </c>
      <c r="AG67">
        <v>1.470588235294118E-2</v>
      </c>
      <c r="AH67">
        <v>1.2162162162162159E-2</v>
      </c>
      <c r="AI67">
        <v>2.543720190779013E-3</v>
      </c>
      <c r="AJ67" t="s">
        <v>399</v>
      </c>
      <c r="AK67" t="s">
        <v>399</v>
      </c>
      <c r="AL67" t="s">
        <v>399</v>
      </c>
    </row>
    <row r="68" spans="1:38">
      <c r="A68" t="s">
        <v>463</v>
      </c>
      <c r="B68">
        <v>10620.48</v>
      </c>
      <c r="C68">
        <v>12422.63</v>
      </c>
      <c r="D68">
        <v>-0.14506992480658309</v>
      </c>
      <c r="E68">
        <v>-9.3496715779324474E-2</v>
      </c>
      <c r="F68">
        <v>-9.0517869404465837E-2</v>
      </c>
      <c r="G68">
        <v>-2.978846374858637E-3</v>
      </c>
      <c r="H68">
        <v>354.01600000000002</v>
      </c>
      <c r="I68">
        <v>365.37147058823541</v>
      </c>
      <c r="J68">
        <v>-3.1079248114127472E-2</v>
      </c>
      <c r="K68">
        <v>29</v>
      </c>
      <c r="L68">
        <v>36</v>
      </c>
      <c r="M68">
        <v>-0.19444444444444439</v>
      </c>
      <c r="N68" t="s">
        <v>399</v>
      </c>
      <c r="O68" t="s">
        <v>399</v>
      </c>
      <c r="P68" t="s">
        <v>399</v>
      </c>
      <c r="Q68" t="s">
        <v>399</v>
      </c>
      <c r="R68" t="s">
        <v>399</v>
      </c>
      <c r="S68">
        <v>0</v>
      </c>
      <c r="T68" t="s">
        <v>399</v>
      </c>
      <c r="V68" t="s">
        <v>399</v>
      </c>
      <c r="W68" t="s">
        <v>399</v>
      </c>
      <c r="X68" t="s">
        <v>399</v>
      </c>
      <c r="Y68" t="s">
        <v>399</v>
      </c>
      <c r="Z68">
        <v>0</v>
      </c>
      <c r="AA68" t="s">
        <v>399</v>
      </c>
      <c r="AB68" t="s">
        <v>399</v>
      </c>
      <c r="AC68" t="s">
        <v>399</v>
      </c>
      <c r="AD68">
        <v>1287</v>
      </c>
      <c r="AE68">
        <v>1500</v>
      </c>
      <c r="AF68">
        <v>-0.14199999999999999</v>
      </c>
      <c r="AG68">
        <v>1.3986013986013989E-2</v>
      </c>
      <c r="AH68">
        <v>1.6E-2</v>
      </c>
      <c r="AI68">
        <v>-2.0139860139860139E-3</v>
      </c>
      <c r="AJ68" t="s">
        <v>399</v>
      </c>
      <c r="AK68" t="s">
        <v>399</v>
      </c>
      <c r="AL68" t="s">
        <v>399</v>
      </c>
    </row>
    <row r="69" spans="1:38">
      <c r="A69" t="s">
        <v>451</v>
      </c>
      <c r="B69">
        <v>10461.76</v>
      </c>
      <c r="C69">
        <v>14574.87</v>
      </c>
      <c r="D69">
        <v>-0.28220560457829152</v>
      </c>
      <c r="E69">
        <v>-0.12953843330376541</v>
      </c>
      <c r="F69">
        <v>-0.19041610662736611</v>
      </c>
      <c r="G69">
        <v>6.0877673323600758E-2</v>
      </c>
      <c r="H69">
        <v>337.47612903225797</v>
      </c>
      <c r="I69">
        <v>404.85750000000002</v>
      </c>
      <c r="J69">
        <v>-0.16643231499414479</v>
      </c>
      <c r="K69">
        <v>30</v>
      </c>
      <c r="L69">
        <v>37</v>
      </c>
      <c r="M69">
        <v>-0.1891891891891892</v>
      </c>
      <c r="N69" t="s">
        <v>399</v>
      </c>
      <c r="O69" t="s">
        <v>399</v>
      </c>
      <c r="P69" t="s">
        <v>399</v>
      </c>
      <c r="Q69" t="s">
        <v>399</v>
      </c>
      <c r="R69" t="s">
        <v>399</v>
      </c>
      <c r="S69">
        <v>0</v>
      </c>
      <c r="T69" t="s">
        <v>399</v>
      </c>
      <c r="V69" t="s">
        <v>399</v>
      </c>
      <c r="W69" t="s">
        <v>399</v>
      </c>
      <c r="X69" t="s">
        <v>399</v>
      </c>
      <c r="Y69" t="s">
        <v>399</v>
      </c>
      <c r="Z69">
        <v>0</v>
      </c>
      <c r="AA69" t="s">
        <v>399</v>
      </c>
      <c r="AB69" t="s">
        <v>399</v>
      </c>
      <c r="AC69" t="s">
        <v>399</v>
      </c>
      <c r="AD69">
        <v>2055</v>
      </c>
      <c r="AE69">
        <v>2489</v>
      </c>
      <c r="AF69">
        <v>-0.17436721574929689</v>
      </c>
      <c r="AG69">
        <v>1.0705596107055961E-2</v>
      </c>
      <c r="AH69">
        <v>8.8388911209321009E-3</v>
      </c>
      <c r="AI69">
        <v>1.8667049861238599E-3</v>
      </c>
      <c r="AJ69" t="s">
        <v>399</v>
      </c>
      <c r="AK69" t="s">
        <v>399</v>
      </c>
      <c r="AL69" t="s">
        <v>399</v>
      </c>
    </row>
    <row r="70" spans="1:38">
      <c r="A70" t="s">
        <v>444</v>
      </c>
      <c r="B70">
        <v>10393.85</v>
      </c>
      <c r="C70">
        <v>11216.03</v>
      </c>
      <c r="D70">
        <v>-7.3304012203961683E-2</v>
      </c>
      <c r="E70">
        <v>-0.10289161379084751</v>
      </c>
      <c r="F70">
        <v>-0.14255311371314089</v>
      </c>
      <c r="G70">
        <v>3.9661499922293432E-2</v>
      </c>
      <c r="H70">
        <v>259.84624999999988</v>
      </c>
      <c r="I70">
        <v>373.86766666666671</v>
      </c>
      <c r="J70">
        <v>-0.30497800915297141</v>
      </c>
      <c r="K70">
        <v>41</v>
      </c>
      <c r="L70">
        <v>31</v>
      </c>
      <c r="M70">
        <v>0.32258064516129031</v>
      </c>
      <c r="N70" t="s">
        <v>399</v>
      </c>
      <c r="O70" t="s">
        <v>399</v>
      </c>
      <c r="P70" t="s">
        <v>399</v>
      </c>
      <c r="Q70" t="s">
        <v>399</v>
      </c>
      <c r="R70" t="s">
        <v>399</v>
      </c>
      <c r="S70">
        <v>0</v>
      </c>
      <c r="T70" t="s">
        <v>399</v>
      </c>
      <c r="V70" t="s">
        <v>399</v>
      </c>
      <c r="W70" t="s">
        <v>399</v>
      </c>
      <c r="X70" t="s">
        <v>399</v>
      </c>
      <c r="Y70" t="s">
        <v>399</v>
      </c>
      <c r="Z70">
        <v>0</v>
      </c>
      <c r="AA70" t="s">
        <v>399</v>
      </c>
      <c r="AB70" t="s">
        <v>399</v>
      </c>
      <c r="AC70" t="s">
        <v>399</v>
      </c>
      <c r="AD70">
        <v>958</v>
      </c>
      <c r="AE70">
        <v>936</v>
      </c>
      <c r="AF70">
        <v>2.3504273504273501E-2</v>
      </c>
      <c r="AG70">
        <v>2.9227557411273489E-2</v>
      </c>
      <c r="AH70">
        <v>2.3504273504273501E-2</v>
      </c>
      <c r="AI70">
        <v>5.7232839069999812E-3</v>
      </c>
      <c r="AJ70" t="s">
        <v>399</v>
      </c>
      <c r="AK70" t="s">
        <v>399</v>
      </c>
      <c r="AL70" t="s">
        <v>399</v>
      </c>
    </row>
    <row r="71" spans="1:38">
      <c r="A71" t="s">
        <v>515</v>
      </c>
      <c r="B71">
        <v>10347.77</v>
      </c>
      <c r="C71">
        <v>12284.61000000001</v>
      </c>
      <c r="D71">
        <v>-0.15766393886334251</v>
      </c>
      <c r="E71">
        <v>-9.9297723084297379E-2</v>
      </c>
      <c r="F71">
        <v>-0.14534934360960569</v>
      </c>
      <c r="G71">
        <v>4.605162052530834E-2</v>
      </c>
      <c r="H71">
        <v>344.92566666666659</v>
      </c>
      <c r="I71">
        <v>279.19568181818198</v>
      </c>
      <c r="J71">
        <v>0.2354262230004309</v>
      </c>
      <c r="K71">
        <v>30</v>
      </c>
      <c r="L71">
        <v>52</v>
      </c>
      <c r="M71">
        <v>-0.42307692307692307</v>
      </c>
      <c r="N71" t="s">
        <v>399</v>
      </c>
      <c r="O71" t="s">
        <v>399</v>
      </c>
      <c r="P71" t="s">
        <v>399</v>
      </c>
      <c r="Q71" t="s">
        <v>399</v>
      </c>
      <c r="R71" t="s">
        <v>399</v>
      </c>
      <c r="S71">
        <v>0</v>
      </c>
      <c r="T71" t="s">
        <v>399</v>
      </c>
      <c r="V71" t="s">
        <v>399</v>
      </c>
      <c r="W71" t="s">
        <v>399</v>
      </c>
      <c r="X71" t="s">
        <v>399</v>
      </c>
      <c r="Y71" t="s">
        <v>399</v>
      </c>
      <c r="Z71">
        <v>0</v>
      </c>
      <c r="AA71" t="s">
        <v>399</v>
      </c>
      <c r="AB71" t="s">
        <v>399</v>
      </c>
      <c r="AC71" t="s">
        <v>399</v>
      </c>
      <c r="AD71">
        <v>919</v>
      </c>
      <c r="AE71">
        <v>1512</v>
      </c>
      <c r="AF71">
        <v>-0.39219576719576721</v>
      </c>
      <c r="AG71">
        <v>2.393906420021763E-2</v>
      </c>
      <c r="AH71">
        <v>1.7195767195767191E-2</v>
      </c>
      <c r="AI71">
        <v>6.7432970044504319E-3</v>
      </c>
      <c r="AJ71" t="s">
        <v>399</v>
      </c>
      <c r="AK71" t="s">
        <v>399</v>
      </c>
      <c r="AL71" t="s">
        <v>399</v>
      </c>
    </row>
    <row r="72" spans="1:38">
      <c r="A72" t="s">
        <v>491</v>
      </c>
      <c r="B72">
        <v>10316.89</v>
      </c>
      <c r="C72">
        <v>13427.58</v>
      </c>
      <c r="D72">
        <v>-0.23166423138048739</v>
      </c>
      <c r="E72">
        <v>-5.1282896299175401E-2</v>
      </c>
      <c r="F72">
        <v>-0.15512102702050551</v>
      </c>
      <c r="G72">
        <v>0.10383813072133009</v>
      </c>
      <c r="H72">
        <v>322.40281249999992</v>
      </c>
      <c r="I72">
        <v>319.70428571428579</v>
      </c>
      <c r="J72">
        <v>8.4406963131103078E-3</v>
      </c>
      <c r="K72">
        <v>29</v>
      </c>
      <c r="L72">
        <v>42</v>
      </c>
      <c r="M72">
        <v>-0.30952380952380948</v>
      </c>
      <c r="N72" t="s">
        <v>399</v>
      </c>
      <c r="O72" t="s">
        <v>399</v>
      </c>
      <c r="P72" t="s">
        <v>399</v>
      </c>
      <c r="Q72" t="s">
        <v>399</v>
      </c>
      <c r="R72" t="s">
        <v>399</v>
      </c>
      <c r="S72">
        <v>0</v>
      </c>
      <c r="T72" t="s">
        <v>399</v>
      </c>
      <c r="V72" t="s">
        <v>399</v>
      </c>
      <c r="W72" t="s">
        <v>399</v>
      </c>
      <c r="X72" t="s">
        <v>399</v>
      </c>
      <c r="Y72" t="s">
        <v>399</v>
      </c>
      <c r="Z72">
        <v>0</v>
      </c>
      <c r="AA72" t="s">
        <v>399</v>
      </c>
      <c r="AB72" t="s">
        <v>399</v>
      </c>
      <c r="AC72" t="s">
        <v>399</v>
      </c>
      <c r="AD72">
        <v>1349</v>
      </c>
      <c r="AE72">
        <v>1390</v>
      </c>
      <c r="AF72">
        <v>-2.9496402877697839E-2</v>
      </c>
      <c r="AG72">
        <v>1.8532246108228321E-2</v>
      </c>
      <c r="AH72">
        <v>1.798561151079137E-2</v>
      </c>
      <c r="AI72">
        <v>5.4663459743695131E-4</v>
      </c>
      <c r="AJ72" t="s">
        <v>399</v>
      </c>
      <c r="AK72" t="s">
        <v>399</v>
      </c>
      <c r="AL72" t="s">
        <v>399</v>
      </c>
    </row>
    <row r="73" spans="1:38">
      <c r="A73" t="s">
        <v>462</v>
      </c>
      <c r="B73">
        <v>10313.32</v>
      </c>
      <c r="C73">
        <v>8028.05</v>
      </c>
      <c r="D73">
        <v>0.28466065856590322</v>
      </c>
      <c r="E73">
        <v>-0.15992134443612729</v>
      </c>
      <c r="F73">
        <v>-0.2103262934336482</v>
      </c>
      <c r="G73">
        <v>5.0404948997520932E-2</v>
      </c>
      <c r="H73">
        <v>303.33294117647063</v>
      </c>
      <c r="I73">
        <v>334.50208333333342</v>
      </c>
      <c r="J73">
        <v>-9.3180711600538979E-2</v>
      </c>
      <c r="K73">
        <v>34</v>
      </c>
      <c r="L73">
        <v>25</v>
      </c>
      <c r="M73">
        <v>0.36</v>
      </c>
      <c r="N73" t="s">
        <v>399</v>
      </c>
      <c r="O73" t="s">
        <v>399</v>
      </c>
      <c r="P73" t="s">
        <v>399</v>
      </c>
      <c r="Q73" t="s">
        <v>399</v>
      </c>
      <c r="R73" t="s">
        <v>399</v>
      </c>
      <c r="S73">
        <v>0</v>
      </c>
      <c r="T73" t="s">
        <v>399</v>
      </c>
      <c r="V73" t="s">
        <v>399</v>
      </c>
      <c r="W73" t="s">
        <v>399</v>
      </c>
      <c r="X73" t="s">
        <v>399</v>
      </c>
      <c r="Y73" t="s">
        <v>399</v>
      </c>
      <c r="Z73">
        <v>0</v>
      </c>
      <c r="AA73" t="s">
        <v>399</v>
      </c>
      <c r="AB73" t="s">
        <v>399</v>
      </c>
      <c r="AC73" t="s">
        <v>399</v>
      </c>
      <c r="AD73">
        <v>414</v>
      </c>
      <c r="AE73">
        <v>1276</v>
      </c>
      <c r="AF73">
        <v>-0.67554858934169282</v>
      </c>
      <c r="AG73">
        <v>5.7971014492753617E-2</v>
      </c>
      <c r="AH73">
        <v>1.175548589341693E-2</v>
      </c>
      <c r="AI73">
        <v>4.6215528599336697E-2</v>
      </c>
      <c r="AJ73" t="s">
        <v>399</v>
      </c>
      <c r="AK73" t="s">
        <v>399</v>
      </c>
      <c r="AL73" t="s">
        <v>399</v>
      </c>
    </row>
    <row r="74" spans="1:38">
      <c r="A74" t="s">
        <v>414</v>
      </c>
      <c r="B74">
        <v>10121.61</v>
      </c>
      <c r="C74">
        <v>15939.06</v>
      </c>
      <c r="D74">
        <v>-0.36498074541409598</v>
      </c>
      <c r="E74">
        <v>-0.13159270116117891</v>
      </c>
      <c r="F74">
        <v>-0.19668035630708461</v>
      </c>
      <c r="G74">
        <v>6.5087655145905782E-2</v>
      </c>
      <c r="H74">
        <v>374.87444444444441</v>
      </c>
      <c r="I74">
        <v>332.06375000000003</v>
      </c>
      <c r="J74">
        <v>0.12892311926382941</v>
      </c>
      <c r="K74">
        <v>27</v>
      </c>
      <c r="L74">
        <v>48</v>
      </c>
      <c r="M74">
        <v>-0.4375</v>
      </c>
      <c r="N74" t="s">
        <v>399</v>
      </c>
      <c r="O74" t="s">
        <v>399</v>
      </c>
      <c r="P74" t="s">
        <v>399</v>
      </c>
      <c r="Q74" t="s">
        <v>399</v>
      </c>
      <c r="R74" t="s">
        <v>399</v>
      </c>
      <c r="S74">
        <v>0</v>
      </c>
      <c r="T74" t="s">
        <v>399</v>
      </c>
      <c r="V74" t="s">
        <v>399</v>
      </c>
      <c r="W74" t="s">
        <v>399</v>
      </c>
      <c r="X74" t="s">
        <v>399</v>
      </c>
      <c r="Y74" t="s">
        <v>399</v>
      </c>
      <c r="Z74">
        <v>0</v>
      </c>
      <c r="AA74" t="s">
        <v>399</v>
      </c>
      <c r="AB74" t="s">
        <v>399</v>
      </c>
      <c r="AC74" t="s">
        <v>399</v>
      </c>
      <c r="AD74">
        <v>2483</v>
      </c>
      <c r="AE74">
        <v>2709</v>
      </c>
      <c r="AF74">
        <v>-8.3425618309339242E-2</v>
      </c>
      <c r="AG74">
        <v>8.0547724526782126E-3</v>
      </c>
      <c r="AH74">
        <v>1.32890365448505E-2</v>
      </c>
      <c r="AI74">
        <v>-5.2342640921722861E-3</v>
      </c>
      <c r="AJ74" t="s">
        <v>399</v>
      </c>
      <c r="AK74" t="s">
        <v>399</v>
      </c>
      <c r="AL74" t="s">
        <v>399</v>
      </c>
    </row>
    <row r="75" spans="1:38">
      <c r="A75" t="s">
        <v>500</v>
      </c>
      <c r="B75">
        <v>10059.209999999999</v>
      </c>
      <c r="C75">
        <v>6066.8499999999976</v>
      </c>
      <c r="D75">
        <v>0.65806143220946667</v>
      </c>
      <c r="E75">
        <v>-7.3006727168435703E-2</v>
      </c>
      <c r="F75">
        <v>-0.197860504215532</v>
      </c>
      <c r="G75">
        <v>0.1248537770470963</v>
      </c>
      <c r="H75">
        <v>372.56333333333328</v>
      </c>
      <c r="I75">
        <v>216.67321428571421</v>
      </c>
      <c r="J75">
        <v>0.71947111488389115</v>
      </c>
      <c r="K75">
        <v>27</v>
      </c>
      <c r="L75">
        <v>24</v>
      </c>
      <c r="M75">
        <v>0.125</v>
      </c>
      <c r="N75" t="s">
        <v>399</v>
      </c>
      <c r="O75" t="s">
        <v>399</v>
      </c>
      <c r="P75" t="s">
        <v>399</v>
      </c>
      <c r="Q75" t="s">
        <v>399</v>
      </c>
      <c r="R75" t="s">
        <v>399</v>
      </c>
      <c r="S75">
        <v>0</v>
      </c>
      <c r="T75" t="s">
        <v>399</v>
      </c>
      <c r="V75" t="s">
        <v>399</v>
      </c>
      <c r="W75" t="s">
        <v>399</v>
      </c>
      <c r="X75" t="s">
        <v>399</v>
      </c>
      <c r="Y75" t="s">
        <v>399</v>
      </c>
      <c r="Z75">
        <v>0</v>
      </c>
      <c r="AA75" t="s">
        <v>399</v>
      </c>
      <c r="AB75" t="s">
        <v>399</v>
      </c>
      <c r="AC75" t="s">
        <v>399</v>
      </c>
      <c r="AD75">
        <v>795</v>
      </c>
      <c r="AE75">
        <v>737</v>
      </c>
      <c r="AF75">
        <v>7.8697421981004073E-2</v>
      </c>
      <c r="AG75">
        <v>2.5157232704402521E-2</v>
      </c>
      <c r="AH75">
        <v>2.5780189959294441E-2</v>
      </c>
      <c r="AI75">
        <v>-6.2295725489192033E-4</v>
      </c>
      <c r="AJ75" t="s">
        <v>399</v>
      </c>
      <c r="AK75" t="s">
        <v>399</v>
      </c>
      <c r="AL75" t="s">
        <v>399</v>
      </c>
    </row>
    <row r="76" spans="1:38">
      <c r="A76" t="s">
        <v>472</v>
      </c>
      <c r="B76">
        <v>9721.35</v>
      </c>
      <c r="C76">
        <v>15403.19</v>
      </c>
      <c r="D76">
        <v>-0.36887423968671451</v>
      </c>
      <c r="E76">
        <v>-0.13111347703765419</v>
      </c>
      <c r="F76">
        <v>-0.17343809951055589</v>
      </c>
      <c r="G76">
        <v>4.2324622472901668E-2</v>
      </c>
      <c r="H76">
        <v>262.73918918918918</v>
      </c>
      <c r="I76">
        <v>385.0797500000001</v>
      </c>
      <c r="J76">
        <v>-0.31770188074239403</v>
      </c>
      <c r="K76">
        <v>36</v>
      </c>
      <c r="L76">
        <v>39</v>
      </c>
      <c r="M76">
        <v>-7.6923076923076927E-2</v>
      </c>
      <c r="N76" t="s">
        <v>399</v>
      </c>
      <c r="O76" t="s">
        <v>399</v>
      </c>
      <c r="P76" t="s">
        <v>399</v>
      </c>
      <c r="Q76" t="s">
        <v>399</v>
      </c>
      <c r="R76" t="s">
        <v>399</v>
      </c>
      <c r="S76">
        <v>0</v>
      </c>
      <c r="T76" t="s">
        <v>399</v>
      </c>
      <c r="V76" t="s">
        <v>399</v>
      </c>
      <c r="W76" t="s">
        <v>399</v>
      </c>
      <c r="X76" t="s">
        <v>399</v>
      </c>
      <c r="Y76" t="s">
        <v>399</v>
      </c>
      <c r="Z76">
        <v>0</v>
      </c>
      <c r="AA76" t="s">
        <v>399</v>
      </c>
      <c r="AB76" t="s">
        <v>399</v>
      </c>
      <c r="AC76" t="s">
        <v>399</v>
      </c>
      <c r="AD76">
        <v>1003</v>
      </c>
      <c r="AE76">
        <v>860</v>
      </c>
      <c r="AF76">
        <v>0.16627906976744189</v>
      </c>
      <c r="AG76">
        <v>2.392821535393819E-2</v>
      </c>
      <c r="AH76">
        <v>3.023255813953489E-2</v>
      </c>
      <c r="AI76">
        <v>-6.3043427855966963E-3</v>
      </c>
      <c r="AJ76" t="s">
        <v>399</v>
      </c>
      <c r="AK76" t="s">
        <v>399</v>
      </c>
      <c r="AL76" t="s">
        <v>399</v>
      </c>
    </row>
    <row r="77" spans="1:38">
      <c r="A77" t="s">
        <v>470</v>
      </c>
      <c r="B77">
        <v>9507.77</v>
      </c>
      <c r="C77">
        <v>8529.3700000000008</v>
      </c>
      <c r="D77">
        <v>0.1147095271983745</v>
      </c>
      <c r="E77">
        <v>-6.7493218704280822E-2</v>
      </c>
      <c r="F77">
        <v>-0.17568823957689719</v>
      </c>
      <c r="G77">
        <v>0.1081950208726164</v>
      </c>
      <c r="H77">
        <v>327.85413793103447</v>
      </c>
      <c r="I77">
        <v>355.39041666666668</v>
      </c>
      <c r="J77">
        <v>-7.7481770594448704E-2</v>
      </c>
      <c r="K77">
        <v>32</v>
      </c>
      <c r="L77">
        <v>26</v>
      </c>
      <c r="M77">
        <v>0.23076923076923081</v>
      </c>
      <c r="N77" t="s">
        <v>399</v>
      </c>
      <c r="O77" t="s">
        <v>399</v>
      </c>
      <c r="P77" t="s">
        <v>399</v>
      </c>
      <c r="Q77" t="s">
        <v>399</v>
      </c>
      <c r="R77" t="s">
        <v>399</v>
      </c>
      <c r="S77">
        <v>0</v>
      </c>
      <c r="T77" t="s">
        <v>399</v>
      </c>
      <c r="V77" t="s">
        <v>399</v>
      </c>
      <c r="W77" t="s">
        <v>399</v>
      </c>
      <c r="X77" t="s">
        <v>399</v>
      </c>
      <c r="Y77" t="s">
        <v>399</v>
      </c>
      <c r="Z77">
        <v>0</v>
      </c>
      <c r="AA77" t="s">
        <v>399</v>
      </c>
      <c r="AB77" t="s">
        <v>399</v>
      </c>
      <c r="AC77" t="s">
        <v>399</v>
      </c>
      <c r="AD77">
        <v>1353</v>
      </c>
      <c r="AE77">
        <v>1398</v>
      </c>
      <c r="AF77">
        <v>-3.2188841201716743E-2</v>
      </c>
      <c r="AG77">
        <v>1.6260162601626021E-2</v>
      </c>
      <c r="AH77">
        <v>1.0014306151645209E-2</v>
      </c>
      <c r="AI77">
        <v>6.2458564499808106E-3</v>
      </c>
      <c r="AJ77" t="s">
        <v>399</v>
      </c>
      <c r="AK77" t="s">
        <v>399</v>
      </c>
      <c r="AL77" t="s">
        <v>399</v>
      </c>
    </row>
    <row r="78" spans="1:38">
      <c r="A78" t="s">
        <v>518</v>
      </c>
      <c r="B78">
        <v>9427.2899999999954</v>
      </c>
      <c r="C78">
        <v>7502.7700000000013</v>
      </c>
      <c r="D78">
        <v>0.2565079297379495</v>
      </c>
      <c r="E78">
        <v>-4.906818396379023E-2</v>
      </c>
      <c r="F78">
        <v>-0.19104010918634051</v>
      </c>
      <c r="G78">
        <v>0.14197192522255031</v>
      </c>
      <c r="H78">
        <v>448.91857142857128</v>
      </c>
      <c r="I78">
        <v>312.6154166666667</v>
      </c>
      <c r="J78">
        <v>0.43600906255765659</v>
      </c>
      <c r="K78">
        <v>21</v>
      </c>
      <c r="L78">
        <v>23</v>
      </c>
      <c r="M78">
        <v>-8.6956521739130432E-2</v>
      </c>
      <c r="N78" t="s">
        <v>399</v>
      </c>
      <c r="O78" t="s">
        <v>399</v>
      </c>
      <c r="P78" t="s">
        <v>399</v>
      </c>
      <c r="Q78" t="s">
        <v>399</v>
      </c>
      <c r="R78" t="s">
        <v>399</v>
      </c>
      <c r="S78">
        <v>0</v>
      </c>
      <c r="T78" t="s">
        <v>399</v>
      </c>
      <c r="V78" t="s">
        <v>399</v>
      </c>
      <c r="W78" t="s">
        <v>399</v>
      </c>
      <c r="X78" t="s">
        <v>399</v>
      </c>
      <c r="Y78" t="s">
        <v>399</v>
      </c>
      <c r="Z78">
        <v>0</v>
      </c>
      <c r="AA78" t="s">
        <v>399</v>
      </c>
      <c r="AB78" t="s">
        <v>399</v>
      </c>
      <c r="AC78" t="s">
        <v>399</v>
      </c>
      <c r="AD78">
        <v>1157</v>
      </c>
      <c r="AE78">
        <v>1262</v>
      </c>
      <c r="AF78">
        <v>-8.3201267828843101E-2</v>
      </c>
      <c r="AG78">
        <v>1.123595505617977E-2</v>
      </c>
      <c r="AH78">
        <v>1.347068145800317E-2</v>
      </c>
      <c r="AI78">
        <v>-2.2347264018233951E-3</v>
      </c>
      <c r="AJ78" t="s">
        <v>399</v>
      </c>
      <c r="AK78" t="s">
        <v>399</v>
      </c>
      <c r="AL78" t="s">
        <v>399</v>
      </c>
    </row>
    <row r="79" spans="1:38">
      <c r="A79" t="s">
        <v>460</v>
      </c>
      <c r="B79">
        <v>9372.85</v>
      </c>
      <c r="C79">
        <v>11113.44</v>
      </c>
      <c r="D79">
        <v>-0.1566202723909069</v>
      </c>
      <c r="E79">
        <v>-9.4571021620958401E-2</v>
      </c>
      <c r="F79">
        <v>-0.25600984033746521</v>
      </c>
      <c r="G79">
        <v>0.16143881871650681</v>
      </c>
      <c r="H79">
        <v>323.20172413793102</v>
      </c>
      <c r="I79">
        <v>358.49806451612898</v>
      </c>
      <c r="J79">
        <v>-9.8456153245452219E-2</v>
      </c>
      <c r="K79">
        <v>29</v>
      </c>
      <c r="L79">
        <v>29</v>
      </c>
      <c r="M79" t="s">
        <v>399</v>
      </c>
      <c r="N79">
        <v>450</v>
      </c>
      <c r="O79">
        <v>4.8011010525080423E-2</v>
      </c>
      <c r="P79" t="s">
        <v>399</v>
      </c>
      <c r="Q79" t="s">
        <v>399</v>
      </c>
      <c r="R79" t="s">
        <v>399</v>
      </c>
      <c r="S79">
        <v>0</v>
      </c>
      <c r="T79" t="s">
        <v>399</v>
      </c>
      <c r="V79" t="s">
        <v>399</v>
      </c>
      <c r="W79" t="s">
        <v>399</v>
      </c>
      <c r="X79" t="s">
        <v>399</v>
      </c>
      <c r="Y79" t="s">
        <v>399</v>
      </c>
      <c r="Z79">
        <v>0</v>
      </c>
      <c r="AA79" t="s">
        <v>399</v>
      </c>
      <c r="AB79" t="s">
        <v>399</v>
      </c>
      <c r="AC79" t="s">
        <v>399</v>
      </c>
      <c r="AD79">
        <v>1266</v>
      </c>
      <c r="AE79">
        <v>1349</v>
      </c>
      <c r="AF79">
        <v>-6.1527057079318007E-2</v>
      </c>
      <c r="AG79">
        <v>1.8957345971563979E-2</v>
      </c>
      <c r="AH79">
        <v>1.630837657524092E-2</v>
      </c>
      <c r="AI79">
        <v>2.6489693963230622E-3</v>
      </c>
      <c r="AJ79" t="s">
        <v>399</v>
      </c>
      <c r="AK79" t="s">
        <v>399</v>
      </c>
      <c r="AL79" t="s">
        <v>399</v>
      </c>
    </row>
    <row r="80" spans="1:38">
      <c r="A80" t="s">
        <v>478</v>
      </c>
      <c r="B80">
        <v>9312.52</v>
      </c>
      <c r="C80">
        <v>6262.85</v>
      </c>
      <c r="D80">
        <v>0.48694603894393101</v>
      </c>
      <c r="E80">
        <v>-8.4922233724061783E-2</v>
      </c>
      <c r="F80">
        <v>-0.21635038361129511</v>
      </c>
      <c r="G80">
        <v>0.13142814988723331</v>
      </c>
      <c r="H80">
        <v>388.02166666666648</v>
      </c>
      <c r="I80">
        <v>284.67500000000001</v>
      </c>
      <c r="J80">
        <v>0.36303386903193668</v>
      </c>
      <c r="K80">
        <v>25</v>
      </c>
      <c r="L80">
        <v>24</v>
      </c>
      <c r="M80">
        <v>4.1666666666666657E-2</v>
      </c>
      <c r="N80" t="s">
        <v>399</v>
      </c>
      <c r="O80" t="s">
        <v>399</v>
      </c>
      <c r="P80" t="s">
        <v>399</v>
      </c>
      <c r="Q80" t="s">
        <v>399</v>
      </c>
      <c r="R80" t="s">
        <v>399</v>
      </c>
      <c r="S80">
        <v>0</v>
      </c>
      <c r="T80" t="s">
        <v>399</v>
      </c>
      <c r="V80" t="s">
        <v>399</v>
      </c>
      <c r="W80" t="s">
        <v>399</v>
      </c>
      <c r="X80" t="s">
        <v>399</v>
      </c>
      <c r="Y80" t="s">
        <v>399</v>
      </c>
      <c r="Z80">
        <v>0</v>
      </c>
      <c r="AA80" t="s">
        <v>399</v>
      </c>
      <c r="AB80" t="s">
        <v>399</v>
      </c>
      <c r="AC80" t="s">
        <v>399</v>
      </c>
      <c r="AD80">
        <v>862</v>
      </c>
      <c r="AE80">
        <v>1159</v>
      </c>
      <c r="AF80">
        <v>-0.25625539257981023</v>
      </c>
      <c r="AG80">
        <v>1.6241299303944311E-2</v>
      </c>
      <c r="AH80">
        <v>9.4909404659188953E-3</v>
      </c>
      <c r="AI80">
        <v>6.7503588380254196E-3</v>
      </c>
      <c r="AJ80" t="s">
        <v>399</v>
      </c>
      <c r="AK80" t="s">
        <v>399</v>
      </c>
      <c r="AL80" t="s">
        <v>399</v>
      </c>
    </row>
    <row r="81" spans="1:38">
      <c r="A81" t="s">
        <v>496</v>
      </c>
      <c r="B81">
        <v>9303.77</v>
      </c>
      <c r="C81">
        <v>13321.1</v>
      </c>
      <c r="D81">
        <v>-0.30157644638956238</v>
      </c>
      <c r="E81">
        <v>-9.0102184383319892E-2</v>
      </c>
      <c r="F81">
        <v>-0.2303000502961467</v>
      </c>
      <c r="G81">
        <v>0.14019786591282679</v>
      </c>
      <c r="H81">
        <v>332.27749999999997</v>
      </c>
      <c r="I81">
        <v>333.02749999999992</v>
      </c>
      <c r="J81">
        <v>-2.2520662708032922E-3</v>
      </c>
      <c r="K81">
        <v>27</v>
      </c>
      <c r="L81">
        <v>37</v>
      </c>
      <c r="M81">
        <v>-0.27027027027027029</v>
      </c>
      <c r="N81" t="s">
        <v>399</v>
      </c>
      <c r="O81" t="s">
        <v>399</v>
      </c>
      <c r="P81" t="s">
        <v>399</v>
      </c>
      <c r="Q81" t="s">
        <v>399</v>
      </c>
      <c r="R81" t="s">
        <v>399</v>
      </c>
      <c r="S81">
        <v>0</v>
      </c>
      <c r="T81" t="s">
        <v>399</v>
      </c>
      <c r="V81" t="s">
        <v>399</v>
      </c>
      <c r="W81" t="s">
        <v>399</v>
      </c>
      <c r="X81" t="s">
        <v>399</v>
      </c>
      <c r="Y81" t="s">
        <v>399</v>
      </c>
      <c r="Z81">
        <v>0</v>
      </c>
      <c r="AA81" t="s">
        <v>399</v>
      </c>
      <c r="AB81" t="s">
        <v>399</v>
      </c>
      <c r="AC81" t="s">
        <v>399</v>
      </c>
      <c r="AD81">
        <v>1034</v>
      </c>
      <c r="AE81">
        <v>1006</v>
      </c>
      <c r="AF81">
        <v>2.7833001988071569E-2</v>
      </c>
      <c r="AG81">
        <v>1.547388781431335E-2</v>
      </c>
      <c r="AH81">
        <v>2.3856858846918488E-2</v>
      </c>
      <c r="AI81">
        <v>-8.382971032605142E-3</v>
      </c>
      <c r="AJ81" t="s">
        <v>399</v>
      </c>
      <c r="AK81" t="s">
        <v>399</v>
      </c>
      <c r="AL81" t="s">
        <v>399</v>
      </c>
    </row>
    <row r="82" spans="1:38">
      <c r="A82" t="s">
        <v>507</v>
      </c>
      <c r="B82">
        <v>9223.8799999999992</v>
      </c>
      <c r="C82">
        <v>18338.11</v>
      </c>
      <c r="D82">
        <v>-0.49701032440093318</v>
      </c>
      <c r="E82">
        <v>-0.13971777603351301</v>
      </c>
      <c r="F82">
        <v>-0.1914030398988773</v>
      </c>
      <c r="G82">
        <v>5.1685263865364289E-2</v>
      </c>
      <c r="H82">
        <v>249.2940540540541</v>
      </c>
      <c r="I82">
        <v>416.77522727272719</v>
      </c>
      <c r="J82">
        <v>-0.4018501155038125</v>
      </c>
      <c r="K82">
        <v>37</v>
      </c>
      <c r="L82">
        <v>44</v>
      </c>
      <c r="M82">
        <v>-0.15909090909090909</v>
      </c>
      <c r="N82" t="s">
        <v>399</v>
      </c>
      <c r="O82" t="s">
        <v>399</v>
      </c>
      <c r="P82" t="s">
        <v>399</v>
      </c>
      <c r="Q82" t="s">
        <v>399</v>
      </c>
      <c r="R82" t="s">
        <v>399</v>
      </c>
      <c r="S82">
        <v>0</v>
      </c>
      <c r="T82" t="s">
        <v>399</v>
      </c>
      <c r="V82" t="s">
        <v>399</v>
      </c>
      <c r="W82" t="s">
        <v>399</v>
      </c>
      <c r="X82" t="s">
        <v>399</v>
      </c>
      <c r="Y82" t="s">
        <v>399</v>
      </c>
      <c r="Z82">
        <v>0</v>
      </c>
      <c r="AA82" t="s">
        <v>399</v>
      </c>
      <c r="AB82" t="s">
        <v>399</v>
      </c>
      <c r="AC82" t="s">
        <v>399</v>
      </c>
      <c r="AD82">
        <v>1151</v>
      </c>
      <c r="AE82">
        <v>1166</v>
      </c>
      <c r="AF82">
        <v>-1.286449399656947E-2</v>
      </c>
      <c r="AG82">
        <v>2.0851433536055609E-2</v>
      </c>
      <c r="AH82">
        <v>2.4871355060034309E-2</v>
      </c>
      <c r="AI82">
        <v>-4.0199215239786999E-3</v>
      </c>
      <c r="AJ82" t="s">
        <v>399</v>
      </c>
      <c r="AK82" t="s">
        <v>399</v>
      </c>
      <c r="AL82" t="s">
        <v>399</v>
      </c>
    </row>
    <row r="83" spans="1:38">
      <c r="A83" t="s">
        <v>461</v>
      </c>
      <c r="B83">
        <v>8905.5599999999977</v>
      </c>
      <c r="C83">
        <v>13898.8</v>
      </c>
      <c r="D83">
        <v>-0.35925691426597989</v>
      </c>
      <c r="E83">
        <v>-9.5719977182793695E-2</v>
      </c>
      <c r="F83">
        <v>-0.21564955247935069</v>
      </c>
      <c r="G83">
        <v>0.119929575296557</v>
      </c>
      <c r="H83">
        <v>296.85199999999992</v>
      </c>
      <c r="I83">
        <v>295.7191489361702</v>
      </c>
      <c r="J83">
        <v>3.8308343166314211E-3</v>
      </c>
      <c r="K83">
        <v>30</v>
      </c>
      <c r="L83">
        <v>46</v>
      </c>
      <c r="M83">
        <v>-0.34782608695652167</v>
      </c>
      <c r="N83" t="s">
        <v>399</v>
      </c>
      <c r="O83" t="s">
        <v>399</v>
      </c>
      <c r="P83" t="s">
        <v>399</v>
      </c>
      <c r="Q83" t="s">
        <v>399</v>
      </c>
      <c r="R83" t="s">
        <v>399</v>
      </c>
      <c r="S83">
        <v>0</v>
      </c>
      <c r="T83" t="s">
        <v>399</v>
      </c>
      <c r="V83" t="s">
        <v>399</v>
      </c>
      <c r="W83" t="s">
        <v>399</v>
      </c>
      <c r="X83" t="s">
        <v>399</v>
      </c>
      <c r="Y83" t="s">
        <v>399</v>
      </c>
      <c r="Z83">
        <v>0</v>
      </c>
      <c r="AA83" t="s">
        <v>399</v>
      </c>
      <c r="AB83" t="s">
        <v>399</v>
      </c>
      <c r="AC83" t="s">
        <v>399</v>
      </c>
      <c r="AD83">
        <v>986</v>
      </c>
      <c r="AE83">
        <v>1036</v>
      </c>
      <c r="AF83">
        <v>-4.8262548262548263E-2</v>
      </c>
      <c r="AG83">
        <v>2.231237322515213E-2</v>
      </c>
      <c r="AH83">
        <v>3.1853281853281852E-2</v>
      </c>
      <c r="AI83">
        <v>-9.5409086281297243E-3</v>
      </c>
      <c r="AJ83" t="s">
        <v>399</v>
      </c>
      <c r="AK83" t="s">
        <v>399</v>
      </c>
      <c r="AL83" t="s">
        <v>399</v>
      </c>
    </row>
    <row r="84" spans="1:38">
      <c r="A84" t="s">
        <v>487</v>
      </c>
      <c r="B84">
        <v>8846.619999999999</v>
      </c>
      <c r="C84">
        <v>9408.1000000000022</v>
      </c>
      <c r="D84">
        <v>-5.9680488090050388E-2</v>
      </c>
      <c r="E84">
        <v>-0.10637169902177331</v>
      </c>
      <c r="F84">
        <v>-0.16468893825533309</v>
      </c>
      <c r="G84">
        <v>5.8317239233559831E-2</v>
      </c>
      <c r="H84">
        <v>368.60916666666662</v>
      </c>
      <c r="I84">
        <v>348.44814814814822</v>
      </c>
      <c r="J84">
        <v>5.7859450898693328E-2</v>
      </c>
      <c r="K84">
        <v>24</v>
      </c>
      <c r="L84">
        <v>26</v>
      </c>
      <c r="M84">
        <v>-7.6923076923076927E-2</v>
      </c>
      <c r="N84" t="s">
        <v>399</v>
      </c>
      <c r="O84" t="s">
        <v>399</v>
      </c>
      <c r="P84" t="s">
        <v>399</v>
      </c>
      <c r="Q84" t="s">
        <v>399</v>
      </c>
      <c r="R84" t="s">
        <v>399</v>
      </c>
      <c r="S84">
        <v>0</v>
      </c>
      <c r="T84" t="s">
        <v>399</v>
      </c>
      <c r="V84" t="s">
        <v>399</v>
      </c>
      <c r="W84" t="s">
        <v>399</v>
      </c>
      <c r="X84" t="s">
        <v>399</v>
      </c>
      <c r="Y84" t="s">
        <v>399</v>
      </c>
      <c r="Z84">
        <v>0</v>
      </c>
      <c r="AA84" t="s">
        <v>399</v>
      </c>
      <c r="AB84" t="s">
        <v>399</v>
      </c>
      <c r="AC84" t="s">
        <v>399</v>
      </c>
      <c r="AD84">
        <v>645</v>
      </c>
      <c r="AE84">
        <v>661</v>
      </c>
      <c r="AF84">
        <v>-2.4205748865355519E-2</v>
      </c>
      <c r="AG84">
        <v>2.170542635658915E-2</v>
      </c>
      <c r="AH84">
        <v>2.4205748865355519E-2</v>
      </c>
      <c r="AI84">
        <v>-2.500322508766376E-3</v>
      </c>
      <c r="AJ84" t="s">
        <v>399</v>
      </c>
      <c r="AK84" t="s">
        <v>399</v>
      </c>
      <c r="AL84" t="s">
        <v>399</v>
      </c>
    </row>
    <row r="85" spans="1:38">
      <c r="A85" t="s">
        <v>474</v>
      </c>
      <c r="B85">
        <v>8711.23</v>
      </c>
      <c r="C85">
        <v>4969.33</v>
      </c>
      <c r="D85">
        <v>0.75299889522329966</v>
      </c>
      <c r="E85">
        <v>-0.14341947118833959</v>
      </c>
      <c r="F85">
        <v>-0.22720567963890501</v>
      </c>
      <c r="G85">
        <v>8.3786208450565364E-2</v>
      </c>
      <c r="H85">
        <v>362.96791666666672</v>
      </c>
      <c r="I85">
        <v>414.1108333333334</v>
      </c>
      <c r="J85">
        <v>-0.1235005523883502</v>
      </c>
      <c r="K85">
        <v>28</v>
      </c>
      <c r="L85">
        <v>12</v>
      </c>
      <c r="M85">
        <v>1.333333333333333</v>
      </c>
      <c r="N85" t="s">
        <v>399</v>
      </c>
      <c r="O85" t="s">
        <v>399</v>
      </c>
      <c r="P85" t="s">
        <v>399</v>
      </c>
      <c r="Q85" t="s">
        <v>399</v>
      </c>
      <c r="R85" t="s">
        <v>399</v>
      </c>
      <c r="S85">
        <v>0</v>
      </c>
      <c r="T85" t="s">
        <v>399</v>
      </c>
      <c r="V85" t="s">
        <v>399</v>
      </c>
      <c r="W85" t="s">
        <v>399</v>
      </c>
      <c r="X85" t="s">
        <v>399</v>
      </c>
      <c r="Y85" t="s">
        <v>399</v>
      </c>
      <c r="Z85">
        <v>0</v>
      </c>
      <c r="AA85" t="s">
        <v>399</v>
      </c>
      <c r="AB85" t="s">
        <v>399</v>
      </c>
      <c r="AC85" t="s">
        <v>399</v>
      </c>
      <c r="AD85">
        <v>701</v>
      </c>
      <c r="AE85">
        <v>792</v>
      </c>
      <c r="AF85">
        <v>-0.1148989898989899</v>
      </c>
      <c r="AG85">
        <v>2.2824536376604851E-2</v>
      </c>
      <c r="AH85">
        <v>1.01010101010101E-2</v>
      </c>
      <c r="AI85">
        <v>1.2723526275594751E-2</v>
      </c>
      <c r="AJ85" t="s">
        <v>399</v>
      </c>
      <c r="AK85" t="s">
        <v>399</v>
      </c>
      <c r="AL85" t="s">
        <v>399</v>
      </c>
    </row>
    <row r="86" spans="1:38">
      <c r="A86" t="s">
        <v>513</v>
      </c>
      <c r="B86">
        <v>8476.6099999999988</v>
      </c>
      <c r="C86">
        <v>14804.56</v>
      </c>
      <c r="D86">
        <v>-0.42743249377218923</v>
      </c>
      <c r="E86">
        <v>-0.1441035980185475</v>
      </c>
      <c r="F86">
        <v>-0.22951239347876601</v>
      </c>
      <c r="G86">
        <v>8.5408795460218456E-2</v>
      </c>
      <c r="H86">
        <v>256.86696969696959</v>
      </c>
      <c r="I86">
        <v>336.46727272727281</v>
      </c>
      <c r="J86">
        <v>-0.236576658362919</v>
      </c>
      <c r="K86">
        <v>36</v>
      </c>
      <c r="L86">
        <v>43</v>
      </c>
      <c r="M86">
        <v>-0.16279069767441859</v>
      </c>
      <c r="N86" t="s">
        <v>399</v>
      </c>
      <c r="O86" t="s">
        <v>399</v>
      </c>
      <c r="P86" t="s">
        <v>399</v>
      </c>
      <c r="Q86" t="s">
        <v>399</v>
      </c>
      <c r="R86" t="s">
        <v>399</v>
      </c>
      <c r="S86">
        <v>0</v>
      </c>
      <c r="T86" t="s">
        <v>399</v>
      </c>
      <c r="V86" t="s">
        <v>399</v>
      </c>
      <c r="W86" t="s">
        <v>399</v>
      </c>
      <c r="X86" t="s">
        <v>399</v>
      </c>
      <c r="Y86" t="s">
        <v>399</v>
      </c>
      <c r="Z86">
        <v>0</v>
      </c>
      <c r="AA86" t="s">
        <v>399</v>
      </c>
      <c r="AB86" t="s">
        <v>399</v>
      </c>
      <c r="AC86" t="s">
        <v>399</v>
      </c>
      <c r="AD86">
        <v>1620</v>
      </c>
      <c r="AE86">
        <v>2002</v>
      </c>
      <c r="AF86">
        <v>-0.19080919080919079</v>
      </c>
      <c r="AG86">
        <v>1.666666666666667E-2</v>
      </c>
      <c r="AH86">
        <v>1.248751248751249E-2</v>
      </c>
      <c r="AI86">
        <v>4.1791541791541794E-3</v>
      </c>
      <c r="AJ86" t="s">
        <v>399</v>
      </c>
      <c r="AK86" t="s">
        <v>399</v>
      </c>
      <c r="AL86" t="s">
        <v>399</v>
      </c>
    </row>
    <row r="87" spans="1:38">
      <c r="A87" t="s">
        <v>436</v>
      </c>
      <c r="B87">
        <v>8430.84</v>
      </c>
      <c r="C87">
        <v>9771.7400000000016</v>
      </c>
      <c r="D87">
        <v>-0.13722223472994591</v>
      </c>
      <c r="E87">
        <v>-5.4270986046467483E-2</v>
      </c>
      <c r="F87">
        <v>-0.2384171089283996</v>
      </c>
      <c r="G87">
        <v>0.18414612288193211</v>
      </c>
      <c r="H87">
        <v>401.46857142857141</v>
      </c>
      <c r="I87">
        <v>361.91629629629642</v>
      </c>
      <c r="J87">
        <v>0.1092856982043552</v>
      </c>
      <c r="K87">
        <v>21</v>
      </c>
      <c r="L87">
        <v>30</v>
      </c>
      <c r="M87">
        <v>-0.3</v>
      </c>
      <c r="N87" t="s">
        <v>399</v>
      </c>
      <c r="O87" t="s">
        <v>399</v>
      </c>
      <c r="P87" t="s">
        <v>399</v>
      </c>
      <c r="Q87" t="s">
        <v>399</v>
      </c>
      <c r="R87" t="s">
        <v>399</v>
      </c>
      <c r="S87">
        <v>0</v>
      </c>
      <c r="T87" t="s">
        <v>399</v>
      </c>
      <c r="V87" t="s">
        <v>399</v>
      </c>
      <c r="W87" t="s">
        <v>399</v>
      </c>
      <c r="X87" t="s">
        <v>399</v>
      </c>
      <c r="Y87" t="s">
        <v>399</v>
      </c>
      <c r="Z87">
        <v>0</v>
      </c>
      <c r="AA87" t="s">
        <v>399</v>
      </c>
      <c r="AB87" t="s">
        <v>399</v>
      </c>
      <c r="AC87" t="s">
        <v>399</v>
      </c>
      <c r="AD87">
        <v>1068</v>
      </c>
      <c r="AE87">
        <v>1115</v>
      </c>
      <c r="AF87">
        <v>-4.2152466367713012E-2</v>
      </c>
      <c r="AG87">
        <v>1.4981273408239701E-2</v>
      </c>
      <c r="AH87">
        <v>1.1659192825112109E-2</v>
      </c>
      <c r="AI87">
        <v>3.3220805831275929E-3</v>
      </c>
      <c r="AJ87" t="s">
        <v>399</v>
      </c>
      <c r="AK87" t="s">
        <v>399</v>
      </c>
      <c r="AL87" t="s">
        <v>399</v>
      </c>
    </row>
    <row r="88" spans="1:38">
      <c r="A88" t="s">
        <v>467</v>
      </c>
      <c r="B88">
        <v>8303.3399999999965</v>
      </c>
      <c r="C88" t="s">
        <v>399</v>
      </c>
      <c r="E88">
        <v>-7.2089062955389069E-2</v>
      </c>
      <c r="H88">
        <v>332.13359999999989</v>
      </c>
      <c r="J88" t="s">
        <v>399</v>
      </c>
      <c r="K88">
        <v>26</v>
      </c>
      <c r="L88" t="s">
        <v>399</v>
      </c>
      <c r="M88" t="s">
        <v>399</v>
      </c>
      <c r="N88" t="s">
        <v>399</v>
      </c>
      <c r="O88" t="s">
        <v>399</v>
      </c>
      <c r="P88" t="s">
        <v>399</v>
      </c>
      <c r="Q88" t="s">
        <v>399</v>
      </c>
      <c r="R88" t="s">
        <v>399</v>
      </c>
      <c r="S88">
        <v>0</v>
      </c>
      <c r="T88" t="s">
        <v>399</v>
      </c>
      <c r="V88" t="s">
        <v>399</v>
      </c>
      <c r="W88" t="s">
        <v>399</v>
      </c>
      <c r="X88" t="s">
        <v>399</v>
      </c>
      <c r="Y88" t="s">
        <v>399</v>
      </c>
      <c r="Z88">
        <v>0</v>
      </c>
      <c r="AA88" t="s">
        <v>399</v>
      </c>
      <c r="AB88" t="s">
        <v>399</v>
      </c>
      <c r="AC88" t="s">
        <v>399</v>
      </c>
      <c r="AD88">
        <v>1013</v>
      </c>
      <c r="AE88" t="s">
        <v>399</v>
      </c>
      <c r="AF88" t="s">
        <v>399</v>
      </c>
      <c r="AG88">
        <v>1.5794669299111549E-2</v>
      </c>
      <c r="AH88" t="s">
        <v>399</v>
      </c>
      <c r="AI88" t="s">
        <v>399</v>
      </c>
      <c r="AJ88" t="s">
        <v>399</v>
      </c>
      <c r="AK88" t="s">
        <v>399</v>
      </c>
      <c r="AL88" t="s">
        <v>399</v>
      </c>
    </row>
    <row r="89" spans="1:38">
      <c r="A89" t="s">
        <v>520</v>
      </c>
      <c r="B89">
        <v>8269.5</v>
      </c>
      <c r="C89">
        <v>11267.75</v>
      </c>
      <c r="D89">
        <v>-0.26609127820549799</v>
      </c>
      <c r="E89">
        <v>-9.033919825866131E-2</v>
      </c>
      <c r="F89">
        <v>-0.19401388919704471</v>
      </c>
      <c r="G89">
        <v>0.1036746909383833</v>
      </c>
      <c r="H89">
        <v>359.54347826086962</v>
      </c>
      <c r="I89">
        <v>417.32407407407408</v>
      </c>
      <c r="J89">
        <v>-0.13845497876297591</v>
      </c>
      <c r="K89">
        <v>24</v>
      </c>
      <c r="L89">
        <v>28</v>
      </c>
      <c r="M89">
        <v>-0.14285714285714279</v>
      </c>
      <c r="N89" t="s">
        <v>399</v>
      </c>
      <c r="O89" t="s">
        <v>399</v>
      </c>
      <c r="P89" t="s">
        <v>399</v>
      </c>
      <c r="Q89" t="s">
        <v>399</v>
      </c>
      <c r="R89" t="s">
        <v>399</v>
      </c>
      <c r="S89">
        <v>0</v>
      </c>
      <c r="T89" t="s">
        <v>399</v>
      </c>
      <c r="V89" t="s">
        <v>399</v>
      </c>
      <c r="W89" t="s">
        <v>399</v>
      </c>
      <c r="X89" t="s">
        <v>399</v>
      </c>
      <c r="Y89" t="s">
        <v>399</v>
      </c>
      <c r="Z89">
        <v>0</v>
      </c>
      <c r="AA89" t="s">
        <v>399</v>
      </c>
      <c r="AB89" t="s">
        <v>399</v>
      </c>
      <c r="AC89" t="s">
        <v>399</v>
      </c>
      <c r="AD89">
        <v>988</v>
      </c>
      <c r="AE89">
        <v>1021</v>
      </c>
      <c r="AF89">
        <v>-3.2321253672869733E-2</v>
      </c>
      <c r="AG89">
        <v>1.8218623481781372E-2</v>
      </c>
      <c r="AH89">
        <v>1.469147894221352E-2</v>
      </c>
      <c r="AI89">
        <v>3.527144539567859E-3</v>
      </c>
      <c r="AJ89" t="s">
        <v>399</v>
      </c>
      <c r="AK89" t="s">
        <v>399</v>
      </c>
      <c r="AL89" t="s">
        <v>399</v>
      </c>
    </row>
    <row r="90" spans="1:38">
      <c r="A90" t="s">
        <v>489</v>
      </c>
      <c r="B90">
        <v>8207.26</v>
      </c>
      <c r="C90">
        <v>10509.74</v>
      </c>
      <c r="D90">
        <v>-0.2190805861990878</v>
      </c>
      <c r="E90">
        <v>-0.104535496621284</v>
      </c>
      <c r="F90">
        <v>-0.1853081046724277</v>
      </c>
      <c r="G90">
        <v>8.0772608051143641E-2</v>
      </c>
      <c r="H90">
        <v>455.95888888888891</v>
      </c>
      <c r="I90">
        <v>375.34785714285721</v>
      </c>
      <c r="J90">
        <v>0.21476353257919681</v>
      </c>
      <c r="K90">
        <v>18</v>
      </c>
      <c r="L90">
        <v>28</v>
      </c>
      <c r="M90">
        <v>-0.35714285714285721</v>
      </c>
      <c r="N90" t="s">
        <v>399</v>
      </c>
      <c r="O90" t="s">
        <v>399</v>
      </c>
      <c r="P90" t="s">
        <v>399</v>
      </c>
      <c r="Q90" t="s">
        <v>399</v>
      </c>
      <c r="R90" t="s">
        <v>399</v>
      </c>
      <c r="S90">
        <v>0</v>
      </c>
      <c r="T90" t="s">
        <v>399</v>
      </c>
      <c r="V90" t="s">
        <v>399</v>
      </c>
      <c r="W90" t="s">
        <v>399</v>
      </c>
      <c r="X90" t="s">
        <v>399</v>
      </c>
      <c r="Y90" t="s">
        <v>399</v>
      </c>
      <c r="Z90">
        <v>0</v>
      </c>
      <c r="AA90" t="s">
        <v>399</v>
      </c>
      <c r="AB90" t="s">
        <v>399</v>
      </c>
      <c r="AC90" t="s">
        <v>399</v>
      </c>
      <c r="AD90">
        <v>632</v>
      </c>
      <c r="AE90">
        <v>700</v>
      </c>
      <c r="AF90">
        <v>-9.7142857142857142E-2</v>
      </c>
      <c r="AG90">
        <v>2.8481012658227851E-2</v>
      </c>
      <c r="AH90">
        <v>2.571428571428571E-2</v>
      </c>
      <c r="AI90">
        <v>2.766726943942133E-3</v>
      </c>
      <c r="AJ90" t="s">
        <v>399</v>
      </c>
      <c r="AK90" t="s">
        <v>399</v>
      </c>
      <c r="AL90" t="s">
        <v>399</v>
      </c>
    </row>
    <row r="91" spans="1:38">
      <c r="A91" t="s">
        <v>532</v>
      </c>
      <c r="B91">
        <v>7925.79</v>
      </c>
      <c r="C91">
        <v>14617.68</v>
      </c>
      <c r="D91">
        <v>-0.45779426010146618</v>
      </c>
      <c r="E91">
        <v>-0.1095373458040145</v>
      </c>
      <c r="F91">
        <v>-0.23211344071015369</v>
      </c>
      <c r="G91">
        <v>0.1225760949061392</v>
      </c>
      <c r="H91">
        <v>330.24124999999998</v>
      </c>
      <c r="I91">
        <v>384.67578947368429</v>
      </c>
      <c r="J91">
        <v>-0.14150757849398829</v>
      </c>
      <c r="K91">
        <v>24</v>
      </c>
      <c r="L91">
        <v>37</v>
      </c>
      <c r="M91">
        <v>-0.35135135135135143</v>
      </c>
      <c r="N91" t="s">
        <v>399</v>
      </c>
      <c r="O91" t="s">
        <v>399</v>
      </c>
      <c r="P91" t="s">
        <v>399</v>
      </c>
      <c r="Q91" t="s">
        <v>399</v>
      </c>
      <c r="R91" t="s">
        <v>399</v>
      </c>
      <c r="S91">
        <v>0</v>
      </c>
      <c r="T91" t="s">
        <v>399</v>
      </c>
      <c r="V91" t="s">
        <v>399</v>
      </c>
      <c r="W91" t="s">
        <v>399</v>
      </c>
      <c r="X91" t="s">
        <v>399</v>
      </c>
      <c r="Y91" t="s">
        <v>399</v>
      </c>
      <c r="Z91">
        <v>0</v>
      </c>
      <c r="AA91" t="s">
        <v>399</v>
      </c>
      <c r="AB91" t="s">
        <v>399</v>
      </c>
      <c r="AC91" t="s">
        <v>399</v>
      </c>
      <c r="AD91">
        <v>2673</v>
      </c>
      <c r="AE91">
        <v>1794</v>
      </c>
      <c r="AF91">
        <v>0.48996655518394649</v>
      </c>
      <c r="AG91">
        <v>5.985783763561541E-3</v>
      </c>
      <c r="AH91">
        <v>1.003344481605351E-2</v>
      </c>
      <c r="AI91">
        <v>-4.047661052491971E-3</v>
      </c>
      <c r="AJ91" t="s">
        <v>399</v>
      </c>
      <c r="AK91" t="s">
        <v>399</v>
      </c>
      <c r="AL91" t="s">
        <v>399</v>
      </c>
    </row>
    <row r="92" spans="1:38">
      <c r="A92" t="s">
        <v>484</v>
      </c>
      <c r="B92">
        <v>7600.7999999999984</v>
      </c>
      <c r="C92">
        <v>6430.16</v>
      </c>
      <c r="D92">
        <v>0.18205456784901139</v>
      </c>
      <c r="E92">
        <v>-0.14484001684033271</v>
      </c>
      <c r="F92">
        <v>-0.2039358274133147</v>
      </c>
      <c r="G92">
        <v>5.9095810572982077E-2</v>
      </c>
      <c r="H92">
        <v>422.26666666666671</v>
      </c>
      <c r="I92">
        <v>321.50799999999998</v>
      </c>
      <c r="J92">
        <v>0.31339396427667948</v>
      </c>
      <c r="K92">
        <v>19</v>
      </c>
      <c r="L92">
        <v>20</v>
      </c>
      <c r="M92">
        <v>-0.05</v>
      </c>
      <c r="N92" t="s">
        <v>399</v>
      </c>
      <c r="O92" t="s">
        <v>399</v>
      </c>
      <c r="P92" t="s">
        <v>399</v>
      </c>
      <c r="Q92" t="s">
        <v>399</v>
      </c>
      <c r="R92" t="s">
        <v>399</v>
      </c>
      <c r="S92">
        <v>0</v>
      </c>
      <c r="T92" t="s">
        <v>399</v>
      </c>
      <c r="V92" t="s">
        <v>399</v>
      </c>
      <c r="W92" t="s">
        <v>399</v>
      </c>
      <c r="X92" t="s">
        <v>399</v>
      </c>
      <c r="Y92" t="s">
        <v>399</v>
      </c>
      <c r="Z92">
        <v>0</v>
      </c>
      <c r="AA92" t="s">
        <v>399</v>
      </c>
      <c r="AB92" t="s">
        <v>399</v>
      </c>
      <c r="AC92" t="s">
        <v>399</v>
      </c>
      <c r="AD92">
        <v>1154</v>
      </c>
      <c r="AE92">
        <v>1371</v>
      </c>
      <c r="AF92">
        <v>-0.1582786287381473</v>
      </c>
      <c r="AG92">
        <v>6.9324090121317163E-3</v>
      </c>
      <c r="AH92">
        <v>1.021152443471918E-2</v>
      </c>
      <c r="AI92">
        <v>-3.279115422587468E-3</v>
      </c>
      <c r="AJ92" t="s">
        <v>399</v>
      </c>
      <c r="AK92" t="s">
        <v>399</v>
      </c>
      <c r="AL92" t="s">
        <v>399</v>
      </c>
    </row>
    <row r="93" spans="1:38">
      <c r="A93" t="s">
        <v>458</v>
      </c>
      <c r="B93">
        <v>7487.2199999999984</v>
      </c>
      <c r="C93">
        <v>12855.58</v>
      </c>
      <c r="D93">
        <v>-0.41758987147993321</v>
      </c>
      <c r="E93">
        <v>-7.8105091075192146E-2</v>
      </c>
      <c r="F93">
        <v>-0.17086354719118091</v>
      </c>
      <c r="G93">
        <v>9.2758456115988736E-2</v>
      </c>
      <c r="H93">
        <v>356.53428571428572</v>
      </c>
      <c r="I93">
        <v>459.12785714285712</v>
      </c>
      <c r="J93">
        <v>-0.2234531619732443</v>
      </c>
      <c r="K93">
        <v>22</v>
      </c>
      <c r="L93">
        <v>29</v>
      </c>
      <c r="M93">
        <v>-0.2413793103448276</v>
      </c>
      <c r="N93" t="s">
        <v>399</v>
      </c>
      <c r="O93" t="s">
        <v>399</v>
      </c>
      <c r="P93" t="s">
        <v>399</v>
      </c>
      <c r="Q93" t="s">
        <v>399</v>
      </c>
      <c r="R93" t="s">
        <v>399</v>
      </c>
      <c r="S93">
        <v>0</v>
      </c>
      <c r="T93" t="s">
        <v>399</v>
      </c>
      <c r="V93" t="s">
        <v>399</v>
      </c>
      <c r="W93" t="s">
        <v>399</v>
      </c>
      <c r="X93" t="s">
        <v>399</v>
      </c>
      <c r="Y93" t="s">
        <v>399</v>
      </c>
      <c r="Z93">
        <v>0</v>
      </c>
      <c r="AA93" t="s">
        <v>399</v>
      </c>
      <c r="AB93" t="s">
        <v>399</v>
      </c>
      <c r="AC93" t="s">
        <v>399</v>
      </c>
      <c r="AD93">
        <v>788</v>
      </c>
      <c r="AE93">
        <v>841</v>
      </c>
      <c r="AF93">
        <v>-6.3020214030915581E-2</v>
      </c>
      <c r="AG93">
        <v>1.7766497461928939E-2</v>
      </c>
      <c r="AH93">
        <v>2.3781212841854939E-2</v>
      </c>
      <c r="AI93">
        <v>-6.0147153799260007E-3</v>
      </c>
      <c r="AJ93" t="s">
        <v>399</v>
      </c>
      <c r="AK93" t="s">
        <v>399</v>
      </c>
      <c r="AL93" t="s">
        <v>399</v>
      </c>
    </row>
    <row r="94" spans="1:38">
      <c r="A94" t="s">
        <v>438</v>
      </c>
      <c r="B94">
        <v>7439.1599999999989</v>
      </c>
      <c r="C94">
        <v>5155.4799999999996</v>
      </c>
      <c r="D94">
        <v>0.44296166409335302</v>
      </c>
      <c r="E94">
        <v>-4.7373628205335007E-2</v>
      </c>
      <c r="F94">
        <v>-0.14764095680712561</v>
      </c>
      <c r="G94">
        <v>0.10026732860179061</v>
      </c>
      <c r="H94">
        <v>338.14363636363629</v>
      </c>
      <c r="I94">
        <v>257.774</v>
      </c>
      <c r="J94">
        <v>0.31178333099395711</v>
      </c>
      <c r="K94">
        <v>20</v>
      </c>
      <c r="L94">
        <v>19</v>
      </c>
      <c r="M94">
        <v>5.2631578947368418E-2</v>
      </c>
      <c r="N94" t="s">
        <v>399</v>
      </c>
      <c r="O94" t="s">
        <v>399</v>
      </c>
      <c r="P94" t="s">
        <v>399</v>
      </c>
      <c r="Q94" t="s">
        <v>399</v>
      </c>
      <c r="R94" t="s">
        <v>399</v>
      </c>
      <c r="S94">
        <v>0</v>
      </c>
      <c r="T94" t="s">
        <v>399</v>
      </c>
      <c r="V94" t="s">
        <v>399</v>
      </c>
      <c r="W94" t="s">
        <v>399</v>
      </c>
      <c r="X94" t="s">
        <v>399</v>
      </c>
      <c r="Y94" t="s">
        <v>399</v>
      </c>
      <c r="Z94">
        <v>0</v>
      </c>
      <c r="AA94" t="s">
        <v>399</v>
      </c>
      <c r="AB94" t="s">
        <v>399</v>
      </c>
      <c r="AC94" t="s">
        <v>399</v>
      </c>
      <c r="AD94">
        <v>711</v>
      </c>
      <c r="AE94">
        <v>1434</v>
      </c>
      <c r="AF94">
        <v>-0.50418410041841</v>
      </c>
      <c r="AG94">
        <v>2.2503516174402251E-2</v>
      </c>
      <c r="AH94">
        <v>1.0460251046025101E-2</v>
      </c>
      <c r="AI94">
        <v>1.204326512837715E-2</v>
      </c>
      <c r="AJ94" t="s">
        <v>399</v>
      </c>
      <c r="AK94" t="s">
        <v>399</v>
      </c>
      <c r="AL94" t="s">
        <v>399</v>
      </c>
    </row>
    <row r="95" spans="1:38">
      <c r="A95" t="s">
        <v>483</v>
      </c>
      <c r="B95">
        <v>7337.3000000000011</v>
      </c>
      <c r="C95">
        <v>13033.37</v>
      </c>
      <c r="D95">
        <v>-0.43703738940887887</v>
      </c>
      <c r="E95">
        <v>-7.8853256647540657E-2</v>
      </c>
      <c r="F95">
        <v>-0.16571539057051249</v>
      </c>
      <c r="G95">
        <v>8.6862133922971776E-2</v>
      </c>
      <c r="H95">
        <v>271.75185185185188</v>
      </c>
      <c r="I95">
        <v>394.95060606060611</v>
      </c>
      <c r="J95">
        <v>-0.31193458705529648</v>
      </c>
      <c r="K95">
        <v>26</v>
      </c>
      <c r="L95">
        <v>34</v>
      </c>
      <c r="M95">
        <v>-0.23529411764705879</v>
      </c>
      <c r="N95">
        <v>61.45</v>
      </c>
      <c r="O95">
        <v>8.3750153326155406E-3</v>
      </c>
      <c r="P95" t="s">
        <v>399</v>
      </c>
      <c r="Q95" t="s">
        <v>399</v>
      </c>
      <c r="R95" t="s">
        <v>399</v>
      </c>
      <c r="S95">
        <v>0</v>
      </c>
      <c r="T95" t="s">
        <v>399</v>
      </c>
      <c r="V95" t="s">
        <v>399</v>
      </c>
      <c r="W95" t="s">
        <v>399</v>
      </c>
      <c r="X95" t="s">
        <v>399</v>
      </c>
      <c r="Y95" t="s">
        <v>399</v>
      </c>
      <c r="Z95">
        <v>0</v>
      </c>
      <c r="AA95" t="s">
        <v>399</v>
      </c>
      <c r="AB95" t="s">
        <v>399</v>
      </c>
      <c r="AC95" t="s">
        <v>399</v>
      </c>
      <c r="AD95">
        <v>1440</v>
      </c>
      <c r="AE95">
        <v>1624</v>
      </c>
      <c r="AF95">
        <v>-0.1133004926108374</v>
      </c>
      <c r="AG95">
        <v>1.041666666666667E-2</v>
      </c>
      <c r="AH95">
        <v>1.3546798029556649E-2</v>
      </c>
      <c r="AI95">
        <v>-3.130131362889985E-3</v>
      </c>
      <c r="AJ95" t="s">
        <v>399</v>
      </c>
      <c r="AK95" t="s">
        <v>399</v>
      </c>
      <c r="AL95" t="s">
        <v>399</v>
      </c>
    </row>
    <row r="96" spans="1:38">
      <c r="A96" t="s">
        <v>459</v>
      </c>
      <c r="B96">
        <v>7240.09</v>
      </c>
      <c r="C96">
        <v>7986.79</v>
      </c>
      <c r="D96">
        <v>-9.3491878464314171E-2</v>
      </c>
      <c r="E96">
        <v>-3.7666658839876327E-2</v>
      </c>
      <c r="F96">
        <v>-0.22069191752881939</v>
      </c>
      <c r="G96">
        <v>0.18302525868894309</v>
      </c>
      <c r="H96">
        <v>344.7661904761905</v>
      </c>
      <c r="I96">
        <v>469.81117647058818</v>
      </c>
      <c r="J96">
        <v>-0.26616009209015912</v>
      </c>
      <c r="K96">
        <v>18</v>
      </c>
      <c r="L96">
        <v>17</v>
      </c>
      <c r="M96">
        <v>5.8823529411764712E-2</v>
      </c>
      <c r="N96" t="s">
        <v>399</v>
      </c>
      <c r="O96" t="s">
        <v>399</v>
      </c>
      <c r="P96" t="s">
        <v>399</v>
      </c>
      <c r="Q96" t="s">
        <v>399</v>
      </c>
      <c r="R96" t="s">
        <v>399</v>
      </c>
      <c r="S96">
        <v>0</v>
      </c>
      <c r="T96" t="s">
        <v>399</v>
      </c>
      <c r="V96" t="s">
        <v>399</v>
      </c>
      <c r="W96" t="s">
        <v>399</v>
      </c>
      <c r="X96" t="s">
        <v>399</v>
      </c>
      <c r="Y96" t="s">
        <v>399</v>
      </c>
      <c r="Z96">
        <v>0</v>
      </c>
      <c r="AA96" t="s">
        <v>399</v>
      </c>
      <c r="AB96" t="s">
        <v>399</v>
      </c>
      <c r="AC96" t="s">
        <v>399</v>
      </c>
      <c r="AD96">
        <v>999</v>
      </c>
      <c r="AE96">
        <v>1137</v>
      </c>
      <c r="AF96">
        <v>-0.12137203166226911</v>
      </c>
      <c r="AG96">
        <v>1.201201201201201E-2</v>
      </c>
      <c r="AH96">
        <v>9.6745822339489879E-3</v>
      </c>
      <c r="AI96">
        <v>2.337429778063024E-3</v>
      </c>
      <c r="AJ96" t="s">
        <v>399</v>
      </c>
      <c r="AK96" t="s">
        <v>399</v>
      </c>
      <c r="AL96" t="s">
        <v>399</v>
      </c>
    </row>
    <row r="97" spans="1:38">
      <c r="A97" t="s">
        <v>479</v>
      </c>
      <c r="B97">
        <v>7229.77</v>
      </c>
      <c r="C97">
        <v>10969.89</v>
      </c>
      <c r="D97">
        <v>-0.34094416625873231</v>
      </c>
      <c r="E97">
        <v>-2.4255266765056141E-2</v>
      </c>
      <c r="F97">
        <v>-0.15420482794266849</v>
      </c>
      <c r="G97">
        <v>0.1299495611776123</v>
      </c>
      <c r="H97">
        <v>314.33782608695651</v>
      </c>
      <c r="I97">
        <v>296.48351351351363</v>
      </c>
      <c r="J97">
        <v>6.022025427943091E-2</v>
      </c>
      <c r="K97">
        <v>23</v>
      </c>
      <c r="L97">
        <v>39</v>
      </c>
      <c r="M97">
        <v>-0.41025641025641019</v>
      </c>
      <c r="N97" t="s">
        <v>399</v>
      </c>
      <c r="O97" t="s">
        <v>399</v>
      </c>
      <c r="P97" t="s">
        <v>399</v>
      </c>
      <c r="Q97" t="s">
        <v>399</v>
      </c>
      <c r="R97" t="s">
        <v>399</v>
      </c>
      <c r="S97">
        <v>0</v>
      </c>
      <c r="T97" t="s">
        <v>399</v>
      </c>
      <c r="V97" t="s">
        <v>399</v>
      </c>
      <c r="W97" t="s">
        <v>399</v>
      </c>
      <c r="X97" t="s">
        <v>399</v>
      </c>
      <c r="Y97" t="s">
        <v>399</v>
      </c>
      <c r="Z97">
        <v>0</v>
      </c>
      <c r="AA97" t="s">
        <v>399</v>
      </c>
      <c r="AB97" t="s">
        <v>399</v>
      </c>
      <c r="AC97" t="s">
        <v>399</v>
      </c>
      <c r="AD97">
        <v>1137</v>
      </c>
      <c r="AE97">
        <v>1154</v>
      </c>
      <c r="AF97">
        <v>-1.47313691507799E-2</v>
      </c>
      <c r="AG97">
        <v>1.4951627088830251E-2</v>
      </c>
      <c r="AH97">
        <v>2.599653379549393E-2</v>
      </c>
      <c r="AI97">
        <v>-1.1044906706663681E-2</v>
      </c>
      <c r="AJ97" t="s">
        <v>399</v>
      </c>
      <c r="AK97" t="s">
        <v>399</v>
      </c>
      <c r="AL97" t="s">
        <v>399</v>
      </c>
    </row>
    <row r="98" spans="1:38">
      <c r="A98" t="s">
        <v>428</v>
      </c>
      <c r="B98">
        <v>7006.9</v>
      </c>
      <c r="C98">
        <v>12496.43</v>
      </c>
      <c r="D98">
        <v>-0.43928786061299108</v>
      </c>
      <c r="E98">
        <v>-0.11365939288415711</v>
      </c>
      <c r="F98">
        <v>-0.1715169852509876</v>
      </c>
      <c r="G98">
        <v>5.7857592366830538E-2</v>
      </c>
      <c r="H98">
        <v>250.24642857142859</v>
      </c>
      <c r="I98">
        <v>462.83074074074079</v>
      </c>
      <c r="J98">
        <v>-0.45931329416252709</v>
      </c>
      <c r="K98">
        <v>28</v>
      </c>
      <c r="L98">
        <v>28</v>
      </c>
      <c r="M98" t="s">
        <v>399</v>
      </c>
      <c r="N98" t="s">
        <v>399</v>
      </c>
      <c r="O98" t="s">
        <v>399</v>
      </c>
      <c r="P98" t="s">
        <v>399</v>
      </c>
      <c r="Q98" t="s">
        <v>399</v>
      </c>
      <c r="R98" t="s">
        <v>399</v>
      </c>
      <c r="S98">
        <v>0</v>
      </c>
      <c r="T98" t="s">
        <v>399</v>
      </c>
      <c r="V98" t="s">
        <v>399</v>
      </c>
      <c r="W98" t="s">
        <v>399</v>
      </c>
      <c r="X98" t="s">
        <v>399</v>
      </c>
      <c r="Y98" t="s">
        <v>399</v>
      </c>
      <c r="Z98">
        <v>0</v>
      </c>
      <c r="AA98" t="s">
        <v>399</v>
      </c>
      <c r="AB98" t="s">
        <v>399</v>
      </c>
      <c r="AC98" t="s">
        <v>399</v>
      </c>
      <c r="AD98">
        <v>1381</v>
      </c>
      <c r="AE98">
        <v>1314</v>
      </c>
      <c r="AF98">
        <v>5.0989345509893452E-2</v>
      </c>
      <c r="AG98">
        <v>1.375814627081825E-2</v>
      </c>
      <c r="AH98">
        <v>1.4459665144596651E-2</v>
      </c>
      <c r="AI98">
        <v>-7.0151887377840373E-4</v>
      </c>
      <c r="AJ98" t="s">
        <v>399</v>
      </c>
      <c r="AK98" t="s">
        <v>399</v>
      </c>
      <c r="AL98" t="s">
        <v>399</v>
      </c>
    </row>
    <row r="99" spans="1:38">
      <c r="A99" t="s">
        <v>482</v>
      </c>
      <c r="B99">
        <v>6886.6299999999983</v>
      </c>
      <c r="C99">
        <v>6622.68</v>
      </c>
      <c r="D99">
        <v>3.9855466367090038E-2</v>
      </c>
      <c r="E99">
        <v>-0.12655536888144131</v>
      </c>
      <c r="F99">
        <v>-0.2332348837630687</v>
      </c>
      <c r="G99">
        <v>0.1066795148816275</v>
      </c>
      <c r="H99">
        <v>327.93476190476179</v>
      </c>
      <c r="I99">
        <v>287.94260869565221</v>
      </c>
      <c r="J99">
        <v>0.13888932030681281</v>
      </c>
      <c r="K99">
        <v>19</v>
      </c>
      <c r="L99">
        <v>24</v>
      </c>
      <c r="M99">
        <v>-0.20833333333333329</v>
      </c>
      <c r="N99">
        <v>684.39</v>
      </c>
      <c r="O99">
        <v>9.9379522349828595E-2</v>
      </c>
      <c r="P99" t="s">
        <v>399</v>
      </c>
      <c r="Q99" t="s">
        <v>399</v>
      </c>
      <c r="R99" t="s">
        <v>399</v>
      </c>
      <c r="S99">
        <v>0</v>
      </c>
      <c r="T99" t="s">
        <v>399</v>
      </c>
      <c r="V99" t="s">
        <v>399</v>
      </c>
      <c r="W99" t="s">
        <v>399</v>
      </c>
      <c r="X99" t="s">
        <v>399</v>
      </c>
      <c r="Y99" t="s">
        <v>399</v>
      </c>
      <c r="Z99">
        <v>0</v>
      </c>
      <c r="AA99" t="s">
        <v>399</v>
      </c>
      <c r="AB99" t="s">
        <v>399</v>
      </c>
      <c r="AC99" t="s">
        <v>399</v>
      </c>
      <c r="AD99">
        <v>761</v>
      </c>
      <c r="AE99">
        <v>768</v>
      </c>
      <c r="AF99">
        <v>-9.1145833333333339E-3</v>
      </c>
      <c r="AG99">
        <v>1.708278580814717E-2</v>
      </c>
      <c r="AH99">
        <v>2.2135416666666671E-2</v>
      </c>
      <c r="AI99">
        <v>-5.052630858519494E-3</v>
      </c>
      <c r="AJ99" t="s">
        <v>399</v>
      </c>
      <c r="AK99" t="s">
        <v>399</v>
      </c>
      <c r="AL99" t="s">
        <v>399</v>
      </c>
    </row>
    <row r="100" spans="1:38">
      <c r="A100" t="s">
        <v>411</v>
      </c>
      <c r="B100">
        <v>6797.3699999999972</v>
      </c>
      <c r="C100" t="s">
        <v>399</v>
      </c>
      <c r="E100">
        <v>-0.10554817525013351</v>
      </c>
      <c r="H100">
        <v>339.86849999999993</v>
      </c>
      <c r="J100" t="s">
        <v>399</v>
      </c>
      <c r="K100">
        <v>21</v>
      </c>
      <c r="L100" t="s">
        <v>399</v>
      </c>
      <c r="M100" t="s">
        <v>399</v>
      </c>
      <c r="N100" t="s">
        <v>399</v>
      </c>
      <c r="O100" t="s">
        <v>399</v>
      </c>
      <c r="P100" t="s">
        <v>399</v>
      </c>
      <c r="Q100" t="s">
        <v>399</v>
      </c>
      <c r="R100" t="s">
        <v>399</v>
      </c>
      <c r="S100">
        <v>0</v>
      </c>
      <c r="T100" t="s">
        <v>399</v>
      </c>
      <c r="V100" t="s">
        <v>399</v>
      </c>
      <c r="W100" t="s">
        <v>399</v>
      </c>
      <c r="X100" t="s">
        <v>399</v>
      </c>
      <c r="Y100" t="s">
        <v>399</v>
      </c>
      <c r="Z100">
        <v>0</v>
      </c>
      <c r="AA100" t="s">
        <v>399</v>
      </c>
      <c r="AB100" t="s">
        <v>399</v>
      </c>
      <c r="AC100" t="s">
        <v>399</v>
      </c>
      <c r="AD100">
        <v>757</v>
      </c>
      <c r="AE100" t="s">
        <v>399</v>
      </c>
      <c r="AF100" t="s">
        <v>399</v>
      </c>
      <c r="AG100">
        <v>2.3778071334214002E-2</v>
      </c>
      <c r="AH100" t="s">
        <v>399</v>
      </c>
      <c r="AI100" t="s">
        <v>399</v>
      </c>
      <c r="AJ100" t="s">
        <v>399</v>
      </c>
      <c r="AK100" t="s">
        <v>399</v>
      </c>
      <c r="AL100" t="s">
        <v>399</v>
      </c>
    </row>
    <row r="101" spans="1:38">
      <c r="A101" t="s">
        <v>457</v>
      </c>
      <c r="B101">
        <v>6777.2000000000016</v>
      </c>
      <c r="C101">
        <v>13000.73</v>
      </c>
      <c r="D101">
        <v>-0.47870619572900891</v>
      </c>
      <c r="E101">
        <v>-0.12609042082275859</v>
      </c>
      <c r="F101">
        <v>-0.168274396899251</v>
      </c>
      <c r="G101">
        <v>4.2183976076492408E-2</v>
      </c>
      <c r="H101">
        <v>294.66086956521752</v>
      </c>
      <c r="I101">
        <v>295.47113636363628</v>
      </c>
      <c r="J101">
        <v>-2.7422874815821951E-3</v>
      </c>
      <c r="K101">
        <v>22</v>
      </c>
      <c r="L101">
        <v>38</v>
      </c>
      <c r="M101">
        <v>-0.42105263157894729</v>
      </c>
      <c r="N101">
        <v>184.35</v>
      </c>
      <c r="O101">
        <v>2.7201499144189331E-2</v>
      </c>
      <c r="P101" t="s">
        <v>399</v>
      </c>
      <c r="Q101" t="s">
        <v>399</v>
      </c>
      <c r="R101" t="s">
        <v>399</v>
      </c>
      <c r="S101">
        <v>0</v>
      </c>
      <c r="T101" t="s">
        <v>399</v>
      </c>
      <c r="V101" t="s">
        <v>399</v>
      </c>
      <c r="W101" t="s">
        <v>399</v>
      </c>
      <c r="X101" t="s">
        <v>399</v>
      </c>
      <c r="Y101" t="s">
        <v>399</v>
      </c>
      <c r="Z101">
        <v>0</v>
      </c>
      <c r="AA101" t="s">
        <v>399</v>
      </c>
      <c r="AB101" t="s">
        <v>399</v>
      </c>
      <c r="AC101" t="s">
        <v>399</v>
      </c>
      <c r="AD101">
        <v>789</v>
      </c>
      <c r="AE101">
        <v>881</v>
      </c>
      <c r="AF101">
        <v>-0.1044267877412032</v>
      </c>
      <c r="AG101">
        <v>1.774397972116603E-2</v>
      </c>
      <c r="AH101">
        <v>3.7457434733257661E-2</v>
      </c>
      <c r="AI101">
        <v>-1.9713455012091631E-2</v>
      </c>
      <c r="AJ101" t="s">
        <v>399</v>
      </c>
      <c r="AK101" t="s">
        <v>399</v>
      </c>
      <c r="AL101" t="s">
        <v>399</v>
      </c>
    </row>
    <row r="102" spans="1:38">
      <c r="A102" t="s">
        <v>533</v>
      </c>
      <c r="B102">
        <v>6737.43</v>
      </c>
      <c r="C102" t="s">
        <v>399</v>
      </c>
      <c r="E102">
        <v>-7.7391527629971688E-2</v>
      </c>
      <c r="H102">
        <v>481.24499999999989</v>
      </c>
      <c r="J102" t="s">
        <v>399</v>
      </c>
      <c r="K102">
        <v>16</v>
      </c>
      <c r="L102" t="s">
        <v>399</v>
      </c>
      <c r="M102" t="s">
        <v>399</v>
      </c>
      <c r="N102" t="s">
        <v>399</v>
      </c>
      <c r="O102" t="s">
        <v>399</v>
      </c>
      <c r="P102" t="s">
        <v>399</v>
      </c>
      <c r="Q102" t="s">
        <v>399</v>
      </c>
      <c r="R102" t="s">
        <v>399</v>
      </c>
      <c r="S102">
        <v>0</v>
      </c>
      <c r="T102" t="s">
        <v>399</v>
      </c>
      <c r="V102" t="s">
        <v>399</v>
      </c>
      <c r="W102" t="s">
        <v>399</v>
      </c>
      <c r="X102" t="s">
        <v>399</v>
      </c>
      <c r="Y102" t="s">
        <v>399</v>
      </c>
      <c r="Z102">
        <v>0</v>
      </c>
      <c r="AA102" t="s">
        <v>399</v>
      </c>
      <c r="AB102" t="s">
        <v>399</v>
      </c>
      <c r="AC102" t="s">
        <v>399</v>
      </c>
      <c r="AD102">
        <v>728</v>
      </c>
      <c r="AE102" t="s">
        <v>399</v>
      </c>
      <c r="AF102" t="s">
        <v>399</v>
      </c>
      <c r="AG102">
        <v>1.373626373626374E-2</v>
      </c>
      <c r="AH102" t="s">
        <v>399</v>
      </c>
      <c r="AI102" t="s">
        <v>399</v>
      </c>
      <c r="AJ102" t="s">
        <v>399</v>
      </c>
      <c r="AK102" t="s">
        <v>399</v>
      </c>
      <c r="AL102" t="s">
        <v>399</v>
      </c>
    </row>
    <row r="103" spans="1:38">
      <c r="A103" t="s">
        <v>455</v>
      </c>
      <c r="B103">
        <v>6692.72</v>
      </c>
      <c r="C103">
        <v>2559.83</v>
      </c>
      <c r="D103">
        <v>1.6145173702941209</v>
      </c>
      <c r="E103">
        <v>-0.1675208286018241</v>
      </c>
      <c r="F103">
        <v>-0.20898262775262411</v>
      </c>
      <c r="G103">
        <v>4.1461799150800061E-2</v>
      </c>
      <c r="H103">
        <v>514.82461538461541</v>
      </c>
      <c r="I103">
        <v>365.69</v>
      </c>
      <c r="J103">
        <v>0.40781704554298842</v>
      </c>
      <c r="K103">
        <v>14</v>
      </c>
      <c r="L103">
        <v>7</v>
      </c>
      <c r="M103">
        <v>1</v>
      </c>
      <c r="N103" t="s">
        <v>399</v>
      </c>
      <c r="O103" t="s">
        <v>399</v>
      </c>
      <c r="P103" t="s">
        <v>399</v>
      </c>
      <c r="Q103" t="s">
        <v>399</v>
      </c>
      <c r="R103" t="s">
        <v>399</v>
      </c>
      <c r="S103">
        <v>0</v>
      </c>
      <c r="T103" t="s">
        <v>399</v>
      </c>
      <c r="V103" t="s">
        <v>399</v>
      </c>
      <c r="W103" t="s">
        <v>399</v>
      </c>
      <c r="X103" t="s">
        <v>399</v>
      </c>
      <c r="Y103" t="s">
        <v>399</v>
      </c>
      <c r="Z103">
        <v>0</v>
      </c>
      <c r="AA103" t="s">
        <v>399</v>
      </c>
      <c r="AB103" t="s">
        <v>399</v>
      </c>
      <c r="AC103" t="s">
        <v>399</v>
      </c>
      <c r="AD103">
        <v>507</v>
      </c>
      <c r="AE103">
        <v>504</v>
      </c>
      <c r="AF103">
        <v>5.9523809523809521E-3</v>
      </c>
      <c r="AG103">
        <v>9.8619329388560158E-3</v>
      </c>
      <c r="AH103">
        <v>1.388888888888889E-2</v>
      </c>
      <c r="AI103">
        <v>-4.0269559500328723E-3</v>
      </c>
      <c r="AJ103" t="s">
        <v>399</v>
      </c>
      <c r="AK103" t="s">
        <v>399</v>
      </c>
      <c r="AL103" t="s">
        <v>399</v>
      </c>
    </row>
    <row r="104" spans="1:38">
      <c r="A104" t="s">
        <v>534</v>
      </c>
      <c r="B104">
        <v>6563.75</v>
      </c>
      <c r="C104">
        <v>5218.8300000000008</v>
      </c>
      <c r="D104">
        <v>0.25770527110482599</v>
      </c>
      <c r="E104">
        <v>-7.253475528470768E-2</v>
      </c>
      <c r="F104">
        <v>-0.17483228999603351</v>
      </c>
      <c r="G104">
        <v>0.1022975347113258</v>
      </c>
      <c r="H104">
        <v>437.58333333333331</v>
      </c>
      <c r="I104">
        <v>347.92200000000008</v>
      </c>
      <c r="J104">
        <v>0.25770527110482577</v>
      </c>
      <c r="K104">
        <v>16</v>
      </c>
      <c r="L104">
        <v>15</v>
      </c>
      <c r="M104">
        <v>6.6666666666666666E-2</v>
      </c>
      <c r="N104" t="s">
        <v>399</v>
      </c>
      <c r="O104" t="s">
        <v>399</v>
      </c>
      <c r="P104" t="s">
        <v>399</v>
      </c>
      <c r="Q104" t="s">
        <v>399</v>
      </c>
      <c r="R104" t="s">
        <v>399</v>
      </c>
      <c r="S104">
        <v>0</v>
      </c>
      <c r="T104" t="s">
        <v>399</v>
      </c>
      <c r="V104" t="s">
        <v>399</v>
      </c>
      <c r="W104" t="s">
        <v>399</v>
      </c>
      <c r="X104" t="s">
        <v>399</v>
      </c>
      <c r="Y104" t="s">
        <v>399</v>
      </c>
      <c r="Z104">
        <v>0</v>
      </c>
      <c r="AA104" t="s">
        <v>399</v>
      </c>
      <c r="AB104" t="s">
        <v>399</v>
      </c>
      <c r="AC104" t="s">
        <v>399</v>
      </c>
      <c r="AD104">
        <v>967</v>
      </c>
      <c r="AE104">
        <v>1284</v>
      </c>
      <c r="AF104">
        <v>-0.24688473520249221</v>
      </c>
      <c r="AG104">
        <v>1.034126163391934E-2</v>
      </c>
      <c r="AH104">
        <v>8.5669781931464167E-3</v>
      </c>
      <c r="AI104">
        <v>1.774283440772921E-3</v>
      </c>
      <c r="AJ104" t="s">
        <v>399</v>
      </c>
      <c r="AK104" t="s">
        <v>399</v>
      </c>
      <c r="AL104" t="s">
        <v>399</v>
      </c>
    </row>
    <row r="105" spans="1:38">
      <c r="A105" t="s">
        <v>523</v>
      </c>
      <c r="B105">
        <v>6478.65</v>
      </c>
      <c r="C105">
        <v>10382.51</v>
      </c>
      <c r="D105">
        <v>-0.37600349048544129</v>
      </c>
      <c r="E105">
        <v>-4.7026772552923861E-2</v>
      </c>
      <c r="F105">
        <v>-0.26654826241438728</v>
      </c>
      <c r="G105">
        <v>0.21952148986146339</v>
      </c>
      <c r="H105">
        <v>340.98157894736852</v>
      </c>
      <c r="I105">
        <v>384.53740740740739</v>
      </c>
      <c r="J105">
        <v>-0.1132681180582588</v>
      </c>
      <c r="K105">
        <v>20</v>
      </c>
      <c r="L105">
        <v>27</v>
      </c>
      <c r="M105">
        <v>-0.25925925925925919</v>
      </c>
      <c r="N105" t="s">
        <v>399</v>
      </c>
      <c r="O105" t="s">
        <v>399</v>
      </c>
      <c r="P105" t="s">
        <v>399</v>
      </c>
      <c r="Q105" t="s">
        <v>399</v>
      </c>
      <c r="R105" t="s">
        <v>399</v>
      </c>
      <c r="S105">
        <v>0</v>
      </c>
      <c r="T105" t="s">
        <v>399</v>
      </c>
      <c r="V105" t="s">
        <v>399</v>
      </c>
      <c r="W105" t="s">
        <v>399</v>
      </c>
      <c r="X105" t="s">
        <v>399</v>
      </c>
      <c r="Y105" t="s">
        <v>399</v>
      </c>
      <c r="Z105">
        <v>0</v>
      </c>
      <c r="AA105" t="s">
        <v>399</v>
      </c>
      <c r="AB105" t="s">
        <v>399</v>
      </c>
      <c r="AC105" t="s">
        <v>399</v>
      </c>
      <c r="AD105">
        <v>675</v>
      </c>
      <c r="AE105">
        <v>557</v>
      </c>
      <c r="AF105">
        <v>0.2118491921005386</v>
      </c>
      <c r="AG105">
        <v>1.9259259259259261E-2</v>
      </c>
      <c r="AH105">
        <v>2.8725314183123879E-2</v>
      </c>
      <c r="AI105">
        <v>-9.4660549238646183E-3</v>
      </c>
      <c r="AJ105" t="s">
        <v>399</v>
      </c>
      <c r="AK105" t="s">
        <v>399</v>
      </c>
      <c r="AL105" t="s">
        <v>399</v>
      </c>
    </row>
    <row r="106" spans="1:38">
      <c r="A106" t="s">
        <v>535</v>
      </c>
      <c r="B106">
        <v>6363.68</v>
      </c>
      <c r="C106">
        <v>7713.5</v>
      </c>
      <c r="D106">
        <v>-0.17499449017955551</v>
      </c>
      <c r="E106">
        <v>-8.9151245820028674E-2</v>
      </c>
      <c r="F106">
        <v>-0.2015051533026512</v>
      </c>
      <c r="G106">
        <v>0.1123539074826225</v>
      </c>
      <c r="H106">
        <v>334.93052631578951</v>
      </c>
      <c r="I106">
        <v>265.98275862068971</v>
      </c>
      <c r="J106">
        <v>0.25921893604173102</v>
      </c>
      <c r="K106">
        <v>20</v>
      </c>
      <c r="L106">
        <v>25</v>
      </c>
      <c r="M106">
        <v>-0.2</v>
      </c>
      <c r="N106" t="s">
        <v>399</v>
      </c>
      <c r="O106" t="s">
        <v>399</v>
      </c>
      <c r="P106" t="s">
        <v>399</v>
      </c>
      <c r="Q106" t="s">
        <v>399</v>
      </c>
      <c r="R106" t="s">
        <v>399</v>
      </c>
      <c r="S106">
        <v>0</v>
      </c>
      <c r="T106" t="s">
        <v>399</v>
      </c>
      <c r="V106" t="s">
        <v>399</v>
      </c>
      <c r="W106" t="s">
        <v>399</v>
      </c>
      <c r="X106" t="s">
        <v>399</v>
      </c>
      <c r="Y106" t="s">
        <v>399</v>
      </c>
      <c r="Z106">
        <v>0</v>
      </c>
      <c r="AA106" t="s">
        <v>399</v>
      </c>
      <c r="AB106" t="s">
        <v>399</v>
      </c>
      <c r="AC106" t="s">
        <v>399</v>
      </c>
      <c r="AD106">
        <v>1019</v>
      </c>
      <c r="AE106">
        <v>1222</v>
      </c>
      <c r="AF106">
        <v>-0.16612111292962359</v>
      </c>
      <c r="AG106">
        <v>1.4720314033366041E-2</v>
      </c>
      <c r="AH106">
        <v>2.1276595744680851E-2</v>
      </c>
      <c r="AI106">
        <v>-6.5562817113148054E-3</v>
      </c>
      <c r="AJ106" t="s">
        <v>399</v>
      </c>
      <c r="AK106" t="s">
        <v>399</v>
      </c>
      <c r="AL106" t="s">
        <v>399</v>
      </c>
    </row>
    <row r="107" spans="1:38">
      <c r="A107" t="s">
        <v>495</v>
      </c>
      <c r="B107">
        <v>6337.19</v>
      </c>
      <c r="C107">
        <v>10992.12</v>
      </c>
      <c r="D107">
        <v>-0.42347881937242321</v>
      </c>
      <c r="E107">
        <v>-0.12138345228721251</v>
      </c>
      <c r="F107">
        <v>-0.18716953599487629</v>
      </c>
      <c r="G107">
        <v>6.5786083707663881E-2</v>
      </c>
      <c r="H107">
        <v>301.77095238095228</v>
      </c>
      <c r="I107">
        <v>477.91826086956519</v>
      </c>
      <c r="J107">
        <v>-0.36857204026503487</v>
      </c>
      <c r="K107">
        <v>21</v>
      </c>
      <c r="L107">
        <v>26</v>
      </c>
      <c r="M107">
        <v>-0.19230769230769229</v>
      </c>
      <c r="N107" t="s">
        <v>399</v>
      </c>
      <c r="O107" t="s">
        <v>399</v>
      </c>
      <c r="P107" t="s">
        <v>399</v>
      </c>
      <c r="Q107" t="s">
        <v>399</v>
      </c>
      <c r="R107" t="s">
        <v>399</v>
      </c>
      <c r="S107">
        <v>0</v>
      </c>
      <c r="T107" t="s">
        <v>399</v>
      </c>
      <c r="V107" t="s">
        <v>399</v>
      </c>
      <c r="W107" t="s">
        <v>399</v>
      </c>
      <c r="X107" t="s">
        <v>399</v>
      </c>
      <c r="Y107" t="s">
        <v>399</v>
      </c>
      <c r="Z107">
        <v>0</v>
      </c>
      <c r="AA107" t="s">
        <v>399</v>
      </c>
      <c r="AB107" t="s">
        <v>399</v>
      </c>
      <c r="AC107" t="s">
        <v>399</v>
      </c>
      <c r="AD107">
        <v>832</v>
      </c>
      <c r="AE107">
        <v>1035</v>
      </c>
      <c r="AF107">
        <v>-0.19613526570048309</v>
      </c>
      <c r="AG107">
        <v>2.1634615384615381E-2</v>
      </c>
      <c r="AH107">
        <v>1.4492753623188409E-2</v>
      </c>
      <c r="AI107">
        <v>7.141861761426979E-3</v>
      </c>
      <c r="AJ107" t="s">
        <v>399</v>
      </c>
      <c r="AK107" t="s">
        <v>399</v>
      </c>
      <c r="AL107" t="s">
        <v>399</v>
      </c>
    </row>
    <row r="108" spans="1:38">
      <c r="A108" t="s">
        <v>468</v>
      </c>
      <c r="B108">
        <v>6212.7900000000009</v>
      </c>
      <c r="C108">
        <v>5555.73</v>
      </c>
      <c r="D108">
        <v>0.1182670864134867</v>
      </c>
      <c r="E108">
        <v>-7.7604425708900512E-2</v>
      </c>
      <c r="F108">
        <v>-0.23015877301452731</v>
      </c>
      <c r="G108">
        <v>0.15255434730562681</v>
      </c>
      <c r="H108">
        <v>345.15499999999997</v>
      </c>
      <c r="I108">
        <v>462.97750000000002</v>
      </c>
      <c r="J108">
        <v>-0.25448860905767562</v>
      </c>
      <c r="K108">
        <v>18</v>
      </c>
      <c r="L108">
        <v>12</v>
      </c>
      <c r="M108">
        <v>0.5</v>
      </c>
      <c r="N108" t="s">
        <v>399</v>
      </c>
      <c r="O108" t="s">
        <v>399</v>
      </c>
      <c r="P108" t="s">
        <v>399</v>
      </c>
      <c r="Q108" t="s">
        <v>399</v>
      </c>
      <c r="R108" t="s">
        <v>399</v>
      </c>
      <c r="S108">
        <v>0</v>
      </c>
      <c r="T108" t="s">
        <v>399</v>
      </c>
      <c r="V108" t="s">
        <v>399</v>
      </c>
      <c r="W108" t="s">
        <v>399</v>
      </c>
      <c r="X108" t="s">
        <v>399</v>
      </c>
      <c r="Y108" t="s">
        <v>399</v>
      </c>
      <c r="Z108">
        <v>0</v>
      </c>
      <c r="AA108" t="s">
        <v>399</v>
      </c>
      <c r="AB108" t="s">
        <v>399</v>
      </c>
      <c r="AC108" t="s">
        <v>399</v>
      </c>
      <c r="AD108">
        <v>481</v>
      </c>
      <c r="AE108">
        <v>407</v>
      </c>
      <c r="AF108">
        <v>0.1818181818181818</v>
      </c>
      <c r="AG108">
        <v>2.4948024948024949E-2</v>
      </c>
      <c r="AH108">
        <v>1.2285012285012281E-2</v>
      </c>
      <c r="AI108">
        <v>1.266301266301267E-2</v>
      </c>
      <c r="AJ108" t="s">
        <v>399</v>
      </c>
      <c r="AK108" t="s">
        <v>399</v>
      </c>
      <c r="AL108" t="s">
        <v>399</v>
      </c>
    </row>
    <row r="109" spans="1:38">
      <c r="A109" t="s">
        <v>494</v>
      </c>
      <c r="B109">
        <v>6112.1</v>
      </c>
      <c r="C109">
        <v>10771.14</v>
      </c>
      <c r="D109">
        <v>-0.43254845819476861</v>
      </c>
      <c r="E109">
        <v>-7.0571489340815738E-2</v>
      </c>
      <c r="F109">
        <v>-0.21534210863474071</v>
      </c>
      <c r="G109">
        <v>0.1447706192939249</v>
      </c>
      <c r="H109">
        <v>321.68947368421061</v>
      </c>
      <c r="I109">
        <v>347.45612903225799</v>
      </c>
      <c r="J109">
        <v>-7.415801073883288E-2</v>
      </c>
      <c r="K109">
        <v>19</v>
      </c>
      <c r="L109">
        <v>32</v>
      </c>
      <c r="M109">
        <v>-0.40625</v>
      </c>
      <c r="N109" t="s">
        <v>399</v>
      </c>
      <c r="O109" t="s">
        <v>399</v>
      </c>
      <c r="P109" t="s">
        <v>399</v>
      </c>
      <c r="Q109" t="s">
        <v>399</v>
      </c>
      <c r="R109" t="s">
        <v>399</v>
      </c>
      <c r="S109">
        <v>0</v>
      </c>
      <c r="T109" t="s">
        <v>399</v>
      </c>
      <c r="V109" t="s">
        <v>399</v>
      </c>
      <c r="W109" t="s">
        <v>399</v>
      </c>
      <c r="X109" t="s">
        <v>399</v>
      </c>
      <c r="Y109" t="s">
        <v>399</v>
      </c>
      <c r="Z109">
        <v>0</v>
      </c>
      <c r="AA109" t="s">
        <v>399</v>
      </c>
      <c r="AB109" t="s">
        <v>399</v>
      </c>
      <c r="AC109" t="s">
        <v>399</v>
      </c>
      <c r="AD109">
        <v>612</v>
      </c>
      <c r="AE109">
        <v>759</v>
      </c>
      <c r="AF109">
        <v>-0.19367588932806321</v>
      </c>
      <c r="AG109">
        <v>1.9607843137254902E-2</v>
      </c>
      <c r="AH109">
        <v>2.2397891963109359E-2</v>
      </c>
      <c r="AI109">
        <v>-2.7900488258544541E-3</v>
      </c>
      <c r="AJ109" t="s">
        <v>399</v>
      </c>
      <c r="AK109" t="s">
        <v>399</v>
      </c>
      <c r="AL109" t="s">
        <v>399</v>
      </c>
    </row>
    <row r="110" spans="1:38">
      <c r="A110" t="s">
        <v>506</v>
      </c>
      <c r="B110">
        <v>5976.14</v>
      </c>
      <c r="C110">
        <v>11915.29</v>
      </c>
      <c r="D110">
        <v>-0.49844779271003897</v>
      </c>
      <c r="E110">
        <v>-0.17095148373364749</v>
      </c>
      <c r="F110">
        <v>-0.2364843826713407</v>
      </c>
      <c r="G110">
        <v>6.5532898937693262E-2</v>
      </c>
      <c r="H110">
        <v>249.0058333333333</v>
      </c>
      <c r="I110">
        <v>290.61682926829258</v>
      </c>
      <c r="J110">
        <v>-0.14318164587964979</v>
      </c>
      <c r="K110">
        <v>23</v>
      </c>
      <c r="L110">
        <v>39</v>
      </c>
      <c r="M110">
        <v>-0.41025641025641019</v>
      </c>
      <c r="N110" t="s">
        <v>399</v>
      </c>
      <c r="O110" t="s">
        <v>399</v>
      </c>
      <c r="P110" t="s">
        <v>399</v>
      </c>
      <c r="Q110" t="s">
        <v>399</v>
      </c>
      <c r="R110" t="s">
        <v>399</v>
      </c>
      <c r="S110">
        <v>0</v>
      </c>
      <c r="T110" t="s">
        <v>399</v>
      </c>
      <c r="V110" t="s">
        <v>399</v>
      </c>
      <c r="W110" t="s">
        <v>399</v>
      </c>
      <c r="X110" t="s">
        <v>399</v>
      </c>
      <c r="Y110" t="s">
        <v>399</v>
      </c>
      <c r="Z110">
        <v>0</v>
      </c>
      <c r="AA110" t="s">
        <v>399</v>
      </c>
      <c r="AB110" t="s">
        <v>399</v>
      </c>
      <c r="AC110" t="s">
        <v>399</v>
      </c>
      <c r="AD110">
        <v>1529</v>
      </c>
      <c r="AE110">
        <v>1980</v>
      </c>
      <c r="AF110">
        <v>-0.2277777777777778</v>
      </c>
      <c r="AG110">
        <v>1.2426422498364941E-2</v>
      </c>
      <c r="AH110">
        <v>1.4646464646464651E-2</v>
      </c>
      <c r="AI110">
        <v>-2.2200421480997028E-3</v>
      </c>
      <c r="AJ110" t="s">
        <v>399</v>
      </c>
      <c r="AK110" t="s">
        <v>399</v>
      </c>
      <c r="AL110" t="s">
        <v>399</v>
      </c>
    </row>
    <row r="111" spans="1:38">
      <c r="A111" t="s">
        <v>433</v>
      </c>
      <c r="B111">
        <v>5971.79</v>
      </c>
      <c r="C111">
        <v>7291.5199999999986</v>
      </c>
      <c r="D111">
        <v>-0.18099518344597551</v>
      </c>
      <c r="E111">
        <v>-0.1672346147470021</v>
      </c>
      <c r="F111">
        <v>-0.1548826582111823</v>
      </c>
      <c r="G111">
        <v>-1.235195653581986E-2</v>
      </c>
      <c r="H111">
        <v>284.37095238095242</v>
      </c>
      <c r="I111">
        <v>260.41142857142847</v>
      </c>
      <c r="J111">
        <v>9.2006422072032634E-2</v>
      </c>
      <c r="K111">
        <v>22</v>
      </c>
      <c r="L111">
        <v>28</v>
      </c>
      <c r="M111">
        <v>-0.2142857142857143</v>
      </c>
      <c r="N111" t="s">
        <v>399</v>
      </c>
      <c r="O111" t="s">
        <v>399</v>
      </c>
      <c r="P111" t="s">
        <v>399</v>
      </c>
      <c r="Q111" t="s">
        <v>399</v>
      </c>
      <c r="R111" t="s">
        <v>399</v>
      </c>
      <c r="S111">
        <v>0</v>
      </c>
      <c r="T111" t="s">
        <v>399</v>
      </c>
      <c r="V111" t="s">
        <v>399</v>
      </c>
      <c r="W111" t="s">
        <v>399</v>
      </c>
      <c r="X111" t="s">
        <v>399</v>
      </c>
      <c r="Y111" t="s">
        <v>399</v>
      </c>
      <c r="Z111">
        <v>0</v>
      </c>
      <c r="AA111" t="s">
        <v>399</v>
      </c>
      <c r="AB111" t="s">
        <v>399</v>
      </c>
      <c r="AC111" t="s">
        <v>399</v>
      </c>
      <c r="AD111">
        <v>1198</v>
      </c>
      <c r="AE111">
        <v>1266</v>
      </c>
      <c r="AF111">
        <v>-5.3712480252764608E-2</v>
      </c>
      <c r="AG111">
        <v>1.335559265442404E-2</v>
      </c>
      <c r="AH111">
        <v>1.6587677725118481E-2</v>
      </c>
      <c r="AI111">
        <v>-3.2320850706944442E-3</v>
      </c>
      <c r="AJ111" t="s">
        <v>399</v>
      </c>
      <c r="AK111" t="s">
        <v>399</v>
      </c>
      <c r="AL111" t="s">
        <v>399</v>
      </c>
    </row>
    <row r="112" spans="1:38">
      <c r="A112" t="s">
        <v>449</v>
      </c>
      <c r="B112">
        <v>5967.19</v>
      </c>
      <c r="C112">
        <v>4557.1900000000014</v>
      </c>
      <c r="D112">
        <v>0.30940118801278832</v>
      </c>
      <c r="E112">
        <v>-0.14415495400682729</v>
      </c>
      <c r="F112">
        <v>-0.21598177824492709</v>
      </c>
      <c r="G112">
        <v>7.1826824238099829E-2</v>
      </c>
      <c r="H112">
        <v>596.71900000000005</v>
      </c>
      <c r="I112">
        <v>303.81266666666681</v>
      </c>
      <c r="J112">
        <v>0.9641017820191824</v>
      </c>
      <c r="K112">
        <v>10</v>
      </c>
      <c r="L112">
        <v>13</v>
      </c>
      <c r="M112">
        <v>-0.23076923076923081</v>
      </c>
      <c r="N112" t="s">
        <v>399</v>
      </c>
      <c r="O112" t="s">
        <v>399</v>
      </c>
      <c r="P112" t="s">
        <v>399</v>
      </c>
      <c r="Q112" t="s">
        <v>399</v>
      </c>
      <c r="R112" t="s">
        <v>399</v>
      </c>
      <c r="S112">
        <v>0</v>
      </c>
      <c r="T112" t="s">
        <v>399</v>
      </c>
      <c r="V112" t="s">
        <v>399</v>
      </c>
      <c r="W112" t="s">
        <v>399</v>
      </c>
      <c r="X112" t="s">
        <v>399</v>
      </c>
      <c r="Y112" t="s">
        <v>399</v>
      </c>
      <c r="Z112">
        <v>0</v>
      </c>
      <c r="AA112" t="s">
        <v>399</v>
      </c>
      <c r="AB112" t="s">
        <v>399</v>
      </c>
      <c r="AC112" t="s">
        <v>399</v>
      </c>
      <c r="AD112">
        <v>287</v>
      </c>
      <c r="AE112">
        <v>379</v>
      </c>
      <c r="AF112">
        <v>-0.2427440633245383</v>
      </c>
      <c r="AG112">
        <v>2.787456445993031E-2</v>
      </c>
      <c r="AH112">
        <v>2.9023746701846959E-2</v>
      </c>
      <c r="AI112">
        <v>-1.149182241916652E-3</v>
      </c>
      <c r="AJ112" t="s">
        <v>399</v>
      </c>
      <c r="AK112" t="s">
        <v>399</v>
      </c>
      <c r="AL112" t="s">
        <v>399</v>
      </c>
    </row>
    <row r="113" spans="1:38">
      <c r="A113" t="s">
        <v>471</v>
      </c>
      <c r="B113">
        <v>5598.11</v>
      </c>
      <c r="C113">
        <v>6093.02</v>
      </c>
      <c r="D113">
        <v>-8.1225730425962803E-2</v>
      </c>
      <c r="E113">
        <v>-9.232223018125757E-2</v>
      </c>
      <c r="F113">
        <v>-0.17964326393151511</v>
      </c>
      <c r="G113">
        <v>8.7321033750257487E-2</v>
      </c>
      <c r="H113">
        <v>399.86500000000001</v>
      </c>
      <c r="I113">
        <v>304.65100000000001</v>
      </c>
      <c r="J113">
        <v>0.3125346708200531</v>
      </c>
      <c r="K113">
        <v>14</v>
      </c>
      <c r="L113">
        <v>21</v>
      </c>
      <c r="M113">
        <v>-0.33333333333333331</v>
      </c>
      <c r="N113" t="s">
        <v>399</v>
      </c>
      <c r="O113" t="s">
        <v>399</v>
      </c>
      <c r="P113" t="s">
        <v>399</v>
      </c>
      <c r="Q113" t="s">
        <v>399</v>
      </c>
      <c r="R113" t="s">
        <v>399</v>
      </c>
      <c r="S113">
        <v>0</v>
      </c>
      <c r="T113" t="s">
        <v>399</v>
      </c>
      <c r="V113" t="s">
        <v>399</v>
      </c>
      <c r="W113" t="s">
        <v>399</v>
      </c>
      <c r="X113" t="s">
        <v>399</v>
      </c>
      <c r="Y113" t="s">
        <v>399</v>
      </c>
      <c r="Z113">
        <v>0</v>
      </c>
      <c r="AA113" t="s">
        <v>399</v>
      </c>
      <c r="AB113" t="s">
        <v>399</v>
      </c>
      <c r="AC113" t="s">
        <v>399</v>
      </c>
      <c r="AD113">
        <v>1108</v>
      </c>
      <c r="AE113">
        <v>1130</v>
      </c>
      <c r="AF113">
        <v>-1.946902654867257E-2</v>
      </c>
      <c r="AG113">
        <v>9.9277978339350204E-3</v>
      </c>
      <c r="AH113">
        <v>1.150442477876106E-2</v>
      </c>
      <c r="AI113">
        <v>-1.5766269448260429E-3</v>
      </c>
      <c r="AJ113" t="s">
        <v>399</v>
      </c>
      <c r="AK113" t="s">
        <v>399</v>
      </c>
      <c r="AL113" t="s">
        <v>399</v>
      </c>
    </row>
    <row r="114" spans="1:38">
      <c r="A114" t="s">
        <v>512</v>
      </c>
      <c r="B114">
        <v>5496.23</v>
      </c>
      <c r="C114">
        <v>9629.15</v>
      </c>
      <c r="D114">
        <v>-0.42920922407481449</v>
      </c>
      <c r="E114">
        <v>-0.2078970494320653</v>
      </c>
      <c r="F114">
        <v>-0.18021112974665471</v>
      </c>
      <c r="G114">
        <v>-2.7685919685410561E-2</v>
      </c>
      <c r="H114">
        <v>289.2752631578947</v>
      </c>
      <c r="I114">
        <v>356.63518518518521</v>
      </c>
      <c r="J114">
        <v>-0.18887626579052591</v>
      </c>
      <c r="K114">
        <v>20</v>
      </c>
      <c r="L114">
        <v>28</v>
      </c>
      <c r="M114">
        <v>-0.2857142857142857</v>
      </c>
      <c r="N114" t="s">
        <v>399</v>
      </c>
      <c r="O114" t="s">
        <v>399</v>
      </c>
      <c r="P114" t="s">
        <v>399</v>
      </c>
      <c r="Q114" t="s">
        <v>399</v>
      </c>
      <c r="R114" t="s">
        <v>399</v>
      </c>
      <c r="S114">
        <v>0</v>
      </c>
      <c r="T114" t="s">
        <v>399</v>
      </c>
      <c r="V114" t="s">
        <v>399</v>
      </c>
      <c r="W114" t="s">
        <v>399</v>
      </c>
      <c r="X114" t="s">
        <v>399</v>
      </c>
      <c r="Y114" t="s">
        <v>399</v>
      </c>
      <c r="Z114">
        <v>0</v>
      </c>
      <c r="AA114" t="s">
        <v>399</v>
      </c>
      <c r="AB114" t="s">
        <v>399</v>
      </c>
      <c r="AC114" t="s">
        <v>399</v>
      </c>
      <c r="AD114">
        <v>848</v>
      </c>
      <c r="AE114">
        <v>904</v>
      </c>
      <c r="AF114">
        <v>-6.1946902654867249E-2</v>
      </c>
      <c r="AG114">
        <v>1.7688679245283018E-2</v>
      </c>
      <c r="AH114">
        <v>1.6592920353982299E-2</v>
      </c>
      <c r="AI114">
        <v>1.095758891300716E-3</v>
      </c>
      <c r="AJ114" t="s">
        <v>399</v>
      </c>
      <c r="AK114" t="s">
        <v>399</v>
      </c>
      <c r="AL114" t="s">
        <v>399</v>
      </c>
    </row>
    <row r="115" spans="1:38">
      <c r="A115" t="s">
        <v>443</v>
      </c>
      <c r="B115">
        <v>5399.81</v>
      </c>
      <c r="C115">
        <v>3348.27</v>
      </c>
      <c r="D115">
        <v>0.61271641773214236</v>
      </c>
      <c r="E115">
        <v>-8.0582464938581164E-2</v>
      </c>
      <c r="F115">
        <v>-0.19771702998862101</v>
      </c>
      <c r="G115">
        <v>0.1171345650500399</v>
      </c>
      <c r="H115">
        <v>337.48812500000003</v>
      </c>
      <c r="I115">
        <v>304.38818181818181</v>
      </c>
      <c r="J115">
        <v>0.10874253719084789</v>
      </c>
      <c r="K115">
        <v>17</v>
      </c>
      <c r="L115">
        <v>11</v>
      </c>
      <c r="M115">
        <v>0.54545454545454541</v>
      </c>
      <c r="N115" t="s">
        <v>399</v>
      </c>
      <c r="O115" t="s">
        <v>399</v>
      </c>
      <c r="P115" t="s">
        <v>399</v>
      </c>
      <c r="Q115" t="s">
        <v>399</v>
      </c>
      <c r="R115" t="s">
        <v>399</v>
      </c>
      <c r="S115">
        <v>0</v>
      </c>
      <c r="T115" t="s">
        <v>399</v>
      </c>
      <c r="V115" t="s">
        <v>399</v>
      </c>
      <c r="W115" t="s">
        <v>399</v>
      </c>
      <c r="X115" t="s">
        <v>399</v>
      </c>
      <c r="Y115" t="s">
        <v>399</v>
      </c>
      <c r="Z115">
        <v>0</v>
      </c>
      <c r="AA115" t="s">
        <v>399</v>
      </c>
      <c r="AB115" t="s">
        <v>399</v>
      </c>
      <c r="AC115" t="s">
        <v>399</v>
      </c>
      <c r="AD115">
        <v>984</v>
      </c>
      <c r="AE115">
        <v>754</v>
      </c>
      <c r="AF115">
        <v>0.30503978779840851</v>
      </c>
      <c r="AG115">
        <v>1.117886178861789E-2</v>
      </c>
      <c r="AH115">
        <v>1.061007957559682E-2</v>
      </c>
      <c r="AI115">
        <v>5.6878221302106985E-4</v>
      </c>
      <c r="AJ115" t="s">
        <v>399</v>
      </c>
      <c r="AK115" t="s">
        <v>399</v>
      </c>
      <c r="AL115" t="s">
        <v>399</v>
      </c>
    </row>
    <row r="116" spans="1:38">
      <c r="A116" t="s">
        <v>530</v>
      </c>
      <c r="B116">
        <v>5314.0700000000024</v>
      </c>
      <c r="C116">
        <v>10890.04</v>
      </c>
      <c r="D116">
        <v>-0.51202474922038843</v>
      </c>
      <c r="E116">
        <v>-8.685997738080227E-2</v>
      </c>
      <c r="F116">
        <v>-0.15777260689584241</v>
      </c>
      <c r="G116">
        <v>7.091262951504014E-2</v>
      </c>
      <c r="H116">
        <v>265.70350000000008</v>
      </c>
      <c r="I116">
        <v>363.00133333333338</v>
      </c>
      <c r="J116">
        <v>-0.2680371238305827</v>
      </c>
      <c r="K116">
        <v>20</v>
      </c>
      <c r="L116">
        <v>28</v>
      </c>
      <c r="M116">
        <v>-0.2857142857142857</v>
      </c>
      <c r="N116" t="s">
        <v>399</v>
      </c>
      <c r="O116" t="s">
        <v>399</v>
      </c>
      <c r="P116" t="s">
        <v>399</v>
      </c>
      <c r="Q116" t="s">
        <v>399</v>
      </c>
      <c r="R116" t="s">
        <v>399</v>
      </c>
      <c r="S116">
        <v>0</v>
      </c>
      <c r="T116" t="s">
        <v>399</v>
      </c>
      <c r="V116" t="s">
        <v>399</v>
      </c>
      <c r="W116" t="s">
        <v>399</v>
      </c>
      <c r="X116" t="s">
        <v>399</v>
      </c>
      <c r="Y116" t="s">
        <v>399</v>
      </c>
      <c r="Z116">
        <v>0</v>
      </c>
      <c r="AA116" t="s">
        <v>399</v>
      </c>
      <c r="AB116" t="s">
        <v>399</v>
      </c>
      <c r="AC116" t="s">
        <v>399</v>
      </c>
      <c r="AD116">
        <v>867</v>
      </c>
      <c r="AE116">
        <v>774</v>
      </c>
      <c r="AF116">
        <v>0.1201550387596899</v>
      </c>
      <c r="AG116">
        <v>1.268742791234141E-2</v>
      </c>
      <c r="AH116">
        <v>2.713178294573643E-2</v>
      </c>
      <c r="AI116">
        <v>-1.4444355033395031E-2</v>
      </c>
      <c r="AJ116" t="s">
        <v>399</v>
      </c>
      <c r="AK116" t="s">
        <v>399</v>
      </c>
      <c r="AL116" t="s">
        <v>399</v>
      </c>
    </row>
    <row r="117" spans="1:38">
      <c r="A117" t="s">
        <v>510</v>
      </c>
      <c r="B117">
        <v>5180.2399999999989</v>
      </c>
      <c r="C117">
        <v>6475.39</v>
      </c>
      <c r="D117">
        <v>-0.2000111190214027</v>
      </c>
      <c r="E117">
        <v>-0.17538569641561019</v>
      </c>
      <c r="F117">
        <v>-0.15795187625764631</v>
      </c>
      <c r="G117">
        <v>-1.743382015796385E-2</v>
      </c>
      <c r="H117">
        <v>287.79111111111098</v>
      </c>
      <c r="I117">
        <v>308.35190476190468</v>
      </c>
      <c r="J117">
        <v>-6.6679638858303164E-2</v>
      </c>
      <c r="K117">
        <v>18</v>
      </c>
      <c r="L117">
        <v>20</v>
      </c>
      <c r="M117">
        <v>-0.1</v>
      </c>
      <c r="N117">
        <v>572.95000000000005</v>
      </c>
      <c r="O117">
        <v>0.1106029836455454</v>
      </c>
      <c r="P117">
        <v>572.95000000000005</v>
      </c>
      <c r="Q117">
        <v>0.1106029836455454</v>
      </c>
      <c r="R117" t="s">
        <v>399</v>
      </c>
      <c r="S117">
        <v>0</v>
      </c>
      <c r="T117" t="s">
        <v>399</v>
      </c>
      <c r="V117" t="s">
        <v>399</v>
      </c>
      <c r="W117" t="s">
        <v>399</v>
      </c>
      <c r="X117" t="s">
        <v>399</v>
      </c>
      <c r="Y117" t="s">
        <v>399</v>
      </c>
      <c r="Z117">
        <v>0</v>
      </c>
      <c r="AA117" t="s">
        <v>399</v>
      </c>
      <c r="AB117" t="s">
        <v>399</v>
      </c>
      <c r="AC117" t="s">
        <v>399</v>
      </c>
      <c r="AD117">
        <v>714</v>
      </c>
      <c r="AE117">
        <v>676</v>
      </c>
      <c r="AF117">
        <v>5.6213017751479293E-2</v>
      </c>
      <c r="AG117">
        <v>1.680672268907563E-2</v>
      </c>
      <c r="AH117">
        <v>1.4792899408284019E-2</v>
      </c>
      <c r="AI117">
        <v>2.0138232807916071E-3</v>
      </c>
      <c r="AJ117" t="s">
        <v>399</v>
      </c>
      <c r="AK117" t="s">
        <v>399</v>
      </c>
      <c r="AL117" t="s">
        <v>399</v>
      </c>
    </row>
    <row r="118" spans="1:38">
      <c r="A118" t="s">
        <v>536</v>
      </c>
      <c r="B118">
        <v>4903.8500000000004</v>
      </c>
      <c r="C118" t="s">
        <v>399</v>
      </c>
      <c r="E118">
        <v>-2.2926883978914531E-2</v>
      </c>
      <c r="H118">
        <v>544.87222222222226</v>
      </c>
      <c r="J118" t="s">
        <v>399</v>
      </c>
      <c r="K118">
        <v>10</v>
      </c>
      <c r="L118" t="s">
        <v>399</v>
      </c>
      <c r="M118" t="s">
        <v>399</v>
      </c>
      <c r="N118" t="s">
        <v>399</v>
      </c>
      <c r="O118" t="s">
        <v>399</v>
      </c>
      <c r="P118" t="s">
        <v>399</v>
      </c>
      <c r="Q118" t="s">
        <v>399</v>
      </c>
      <c r="R118" t="s">
        <v>399</v>
      </c>
      <c r="S118">
        <v>0</v>
      </c>
      <c r="T118" t="s">
        <v>399</v>
      </c>
      <c r="V118" t="s">
        <v>399</v>
      </c>
      <c r="W118" t="s">
        <v>399</v>
      </c>
      <c r="X118" t="s">
        <v>399</v>
      </c>
      <c r="Y118" t="s">
        <v>399</v>
      </c>
      <c r="Z118">
        <v>0</v>
      </c>
      <c r="AA118" t="s">
        <v>399</v>
      </c>
      <c r="AB118" t="s">
        <v>399</v>
      </c>
      <c r="AC118" t="s">
        <v>399</v>
      </c>
      <c r="AD118">
        <v>300</v>
      </c>
      <c r="AE118" t="s">
        <v>399</v>
      </c>
      <c r="AF118" t="s">
        <v>399</v>
      </c>
      <c r="AG118">
        <v>2.3333333333333331E-2</v>
      </c>
      <c r="AH118" t="s">
        <v>399</v>
      </c>
      <c r="AI118" t="s">
        <v>399</v>
      </c>
      <c r="AJ118" t="s">
        <v>399</v>
      </c>
      <c r="AK118" t="s">
        <v>399</v>
      </c>
      <c r="AL118" t="s">
        <v>399</v>
      </c>
    </row>
    <row r="119" spans="1:38">
      <c r="A119" t="s">
        <v>537</v>
      </c>
      <c r="B119">
        <v>4860.2299999999996</v>
      </c>
      <c r="C119">
        <v>4893.22</v>
      </c>
      <c r="D119">
        <v>-6.7419817625203396E-3</v>
      </c>
      <c r="E119">
        <v>-9.8571466782436196E-2</v>
      </c>
      <c r="F119">
        <v>-0.23277105873024309</v>
      </c>
      <c r="G119">
        <v>0.1341995919478069</v>
      </c>
      <c r="H119">
        <v>486.02300000000002</v>
      </c>
      <c r="I119">
        <v>376.40153846153851</v>
      </c>
      <c r="J119">
        <v>0.29123542370872341</v>
      </c>
      <c r="K119">
        <v>11</v>
      </c>
      <c r="L119">
        <v>13</v>
      </c>
      <c r="M119">
        <v>-0.15384615384615391</v>
      </c>
      <c r="N119" t="s">
        <v>399</v>
      </c>
      <c r="O119" t="s">
        <v>399</v>
      </c>
      <c r="P119" t="s">
        <v>399</v>
      </c>
      <c r="Q119" t="s">
        <v>399</v>
      </c>
      <c r="R119" t="s">
        <v>399</v>
      </c>
      <c r="S119">
        <v>0</v>
      </c>
      <c r="T119" t="s">
        <v>399</v>
      </c>
      <c r="V119" t="s">
        <v>399</v>
      </c>
      <c r="W119" t="s">
        <v>399</v>
      </c>
      <c r="X119" t="s">
        <v>399</v>
      </c>
      <c r="Y119" t="s">
        <v>399</v>
      </c>
      <c r="Z119">
        <v>0</v>
      </c>
      <c r="AA119" t="s">
        <v>399</v>
      </c>
      <c r="AB119" t="s">
        <v>399</v>
      </c>
      <c r="AC119" t="s">
        <v>399</v>
      </c>
      <c r="AD119">
        <v>599</v>
      </c>
      <c r="AE119">
        <v>544</v>
      </c>
      <c r="AF119">
        <v>0.1011029411764706</v>
      </c>
      <c r="AG119">
        <v>1.168614357262104E-2</v>
      </c>
      <c r="AH119">
        <v>1.470588235294118E-2</v>
      </c>
      <c r="AI119">
        <v>-3.0197387803201411E-3</v>
      </c>
      <c r="AJ119" t="s">
        <v>399</v>
      </c>
      <c r="AK119" t="s">
        <v>399</v>
      </c>
      <c r="AL119" t="s">
        <v>399</v>
      </c>
    </row>
    <row r="120" spans="1:38">
      <c r="A120" t="s">
        <v>417</v>
      </c>
      <c r="B120">
        <v>4838.28</v>
      </c>
      <c r="C120">
        <v>13668.4</v>
      </c>
      <c r="D120">
        <v>-0.64602440666061844</v>
      </c>
      <c r="E120">
        <v>-9.3169473449242299E-2</v>
      </c>
      <c r="F120">
        <v>-0.17782256884492709</v>
      </c>
      <c r="G120">
        <v>8.465309539568476E-2</v>
      </c>
      <c r="H120">
        <v>302.39249999999998</v>
      </c>
      <c r="I120">
        <v>350.47179487179483</v>
      </c>
      <c r="J120">
        <v>-0.1371844912352578</v>
      </c>
      <c r="K120">
        <v>17</v>
      </c>
      <c r="L120">
        <v>39</v>
      </c>
      <c r="M120">
        <v>-0.5641025641025641</v>
      </c>
      <c r="N120" t="s">
        <v>399</v>
      </c>
      <c r="O120" t="s">
        <v>399</v>
      </c>
      <c r="P120" t="s">
        <v>399</v>
      </c>
      <c r="Q120" t="s">
        <v>399</v>
      </c>
      <c r="R120" t="s">
        <v>399</v>
      </c>
      <c r="S120">
        <v>0</v>
      </c>
      <c r="T120" t="s">
        <v>399</v>
      </c>
      <c r="V120" t="s">
        <v>399</v>
      </c>
      <c r="W120" t="s">
        <v>399</v>
      </c>
      <c r="X120" t="s">
        <v>399</v>
      </c>
      <c r="Y120" t="s">
        <v>399</v>
      </c>
      <c r="Z120">
        <v>0</v>
      </c>
      <c r="AA120" t="s">
        <v>399</v>
      </c>
      <c r="AB120" t="s">
        <v>399</v>
      </c>
      <c r="AC120" t="s">
        <v>399</v>
      </c>
      <c r="AD120">
        <v>1306</v>
      </c>
      <c r="AE120">
        <v>1437</v>
      </c>
      <c r="AF120">
        <v>-9.1162143354210162E-2</v>
      </c>
      <c r="AG120">
        <v>8.4226646248085763E-3</v>
      </c>
      <c r="AH120">
        <v>1.809324982602644E-2</v>
      </c>
      <c r="AI120">
        <v>-9.6705852012178677E-3</v>
      </c>
      <c r="AJ120" t="s">
        <v>399</v>
      </c>
      <c r="AK120" t="s">
        <v>399</v>
      </c>
      <c r="AL120" t="s">
        <v>399</v>
      </c>
    </row>
    <row r="121" spans="1:38">
      <c r="A121" t="s">
        <v>432</v>
      </c>
      <c r="B121">
        <v>4754.09</v>
      </c>
      <c r="C121">
        <v>15130.15</v>
      </c>
      <c r="D121">
        <v>-0.68578698823210615</v>
      </c>
      <c r="E121">
        <v>-7.5183683943720034E-2</v>
      </c>
      <c r="F121">
        <v>-0.1616903996325218</v>
      </c>
      <c r="G121">
        <v>8.6506715688801764E-2</v>
      </c>
      <c r="H121">
        <v>475.40899999999999</v>
      </c>
      <c r="I121">
        <v>472.81718749999999</v>
      </c>
      <c r="J121">
        <v>5.4816376572603886E-3</v>
      </c>
      <c r="K121">
        <v>10</v>
      </c>
      <c r="L121">
        <v>33</v>
      </c>
      <c r="M121">
        <v>-0.69696969696969702</v>
      </c>
      <c r="N121" t="s">
        <v>399</v>
      </c>
      <c r="O121" t="s">
        <v>399</v>
      </c>
      <c r="P121" t="s">
        <v>399</v>
      </c>
      <c r="Q121" t="s">
        <v>399</v>
      </c>
      <c r="R121" t="s">
        <v>399</v>
      </c>
      <c r="S121">
        <v>0</v>
      </c>
      <c r="T121" t="s">
        <v>399</v>
      </c>
      <c r="V121" t="s">
        <v>399</v>
      </c>
      <c r="W121" t="s">
        <v>399</v>
      </c>
      <c r="X121" t="s">
        <v>399</v>
      </c>
      <c r="Y121" t="s">
        <v>399</v>
      </c>
      <c r="Z121">
        <v>0</v>
      </c>
      <c r="AA121" t="s">
        <v>399</v>
      </c>
      <c r="AB121" t="s">
        <v>399</v>
      </c>
      <c r="AC121" t="s">
        <v>399</v>
      </c>
      <c r="AD121">
        <v>772</v>
      </c>
      <c r="AE121">
        <v>1025</v>
      </c>
      <c r="AF121">
        <v>-0.2468292682926829</v>
      </c>
      <c r="AG121">
        <v>5.1813471502590684E-3</v>
      </c>
      <c r="AH121">
        <v>2.4390243902439029E-2</v>
      </c>
      <c r="AI121">
        <v>-1.920889675217996E-2</v>
      </c>
      <c r="AJ121" t="s">
        <v>399</v>
      </c>
      <c r="AK121" t="s">
        <v>399</v>
      </c>
      <c r="AL121" t="s">
        <v>399</v>
      </c>
    </row>
    <row r="122" spans="1:38">
      <c r="A122" t="s">
        <v>447</v>
      </c>
      <c r="B122">
        <v>4711.3999999999996</v>
      </c>
      <c r="C122">
        <v>8965.3899999999976</v>
      </c>
      <c r="D122">
        <v>-0.4744902341113994</v>
      </c>
      <c r="E122">
        <v>-9.7455108884832567E-2</v>
      </c>
      <c r="F122">
        <v>-0.25014528090802529</v>
      </c>
      <c r="G122">
        <v>0.15269017202319271</v>
      </c>
      <c r="H122">
        <v>362.4153846153846</v>
      </c>
      <c r="I122">
        <v>344.82269230769231</v>
      </c>
      <c r="J122">
        <v>5.1019531777201282E-2</v>
      </c>
      <c r="K122">
        <v>13</v>
      </c>
      <c r="L122">
        <v>24</v>
      </c>
      <c r="M122">
        <v>-0.45833333333333331</v>
      </c>
      <c r="N122" t="s">
        <v>399</v>
      </c>
      <c r="O122" t="s">
        <v>399</v>
      </c>
      <c r="P122" t="s">
        <v>399</v>
      </c>
      <c r="Q122" t="s">
        <v>399</v>
      </c>
      <c r="R122" t="s">
        <v>399</v>
      </c>
      <c r="S122">
        <v>0</v>
      </c>
      <c r="T122" t="s">
        <v>399</v>
      </c>
      <c r="V122" t="s">
        <v>399</v>
      </c>
      <c r="W122" t="s">
        <v>399</v>
      </c>
      <c r="X122" t="s">
        <v>399</v>
      </c>
      <c r="Y122" t="s">
        <v>399</v>
      </c>
      <c r="Z122">
        <v>0</v>
      </c>
      <c r="AA122" t="s">
        <v>399</v>
      </c>
      <c r="AB122" t="s">
        <v>399</v>
      </c>
      <c r="AC122" t="s">
        <v>399</v>
      </c>
      <c r="AD122">
        <v>1222</v>
      </c>
      <c r="AE122">
        <v>1323</v>
      </c>
      <c r="AF122">
        <v>-7.6341647770219193E-2</v>
      </c>
      <c r="AG122">
        <v>6.5466448445171853E-3</v>
      </c>
      <c r="AH122">
        <v>1.2093726379440671E-2</v>
      </c>
      <c r="AI122">
        <v>-5.5470815349234802E-3</v>
      </c>
      <c r="AJ122" t="s">
        <v>399</v>
      </c>
      <c r="AK122" t="s">
        <v>399</v>
      </c>
      <c r="AL122" t="s">
        <v>399</v>
      </c>
    </row>
    <row r="123" spans="1:38">
      <c r="A123" t="s">
        <v>473</v>
      </c>
      <c r="B123">
        <v>4678.25</v>
      </c>
      <c r="C123" t="s">
        <v>399</v>
      </c>
      <c r="E123">
        <v>-0.12530754021268631</v>
      </c>
      <c r="H123">
        <v>334.16071428571428</v>
      </c>
      <c r="J123" t="s">
        <v>399</v>
      </c>
      <c r="K123">
        <v>15</v>
      </c>
      <c r="L123" t="s">
        <v>399</v>
      </c>
      <c r="M123" t="s">
        <v>399</v>
      </c>
      <c r="N123" t="s">
        <v>399</v>
      </c>
      <c r="O123" t="s">
        <v>399</v>
      </c>
      <c r="P123" t="s">
        <v>399</v>
      </c>
      <c r="Q123" t="s">
        <v>399</v>
      </c>
      <c r="R123" t="s">
        <v>399</v>
      </c>
      <c r="S123">
        <v>0</v>
      </c>
      <c r="T123" t="s">
        <v>399</v>
      </c>
      <c r="V123" t="s">
        <v>399</v>
      </c>
      <c r="W123" t="s">
        <v>399</v>
      </c>
      <c r="X123" t="s">
        <v>399</v>
      </c>
      <c r="Y123" t="s">
        <v>399</v>
      </c>
      <c r="Z123">
        <v>0</v>
      </c>
      <c r="AA123" t="s">
        <v>399</v>
      </c>
      <c r="AB123" t="s">
        <v>399</v>
      </c>
      <c r="AC123" t="s">
        <v>399</v>
      </c>
      <c r="AD123">
        <v>674</v>
      </c>
      <c r="AE123" t="s">
        <v>399</v>
      </c>
      <c r="AF123" t="s">
        <v>399</v>
      </c>
      <c r="AG123">
        <v>1.335311572700297E-2</v>
      </c>
      <c r="AH123" t="s">
        <v>399</v>
      </c>
      <c r="AI123" t="s">
        <v>399</v>
      </c>
      <c r="AJ123" t="s">
        <v>399</v>
      </c>
      <c r="AK123" t="s">
        <v>399</v>
      </c>
      <c r="AL123" t="s">
        <v>399</v>
      </c>
    </row>
    <row r="124" spans="1:38">
      <c r="A124" t="s">
        <v>528</v>
      </c>
      <c r="B124">
        <v>4534.3499999999995</v>
      </c>
      <c r="C124">
        <v>12262.21</v>
      </c>
      <c r="D124">
        <v>-0.63021755458436945</v>
      </c>
      <c r="E124">
        <v>-0.21191571007972479</v>
      </c>
      <c r="F124">
        <v>-0.18827275018124801</v>
      </c>
      <c r="G124">
        <v>-2.3642959898476871E-2</v>
      </c>
      <c r="H124">
        <v>283.39687499999991</v>
      </c>
      <c r="I124">
        <v>408.74033333333318</v>
      </c>
      <c r="J124">
        <v>-0.30665791484569271</v>
      </c>
      <c r="K124">
        <v>16</v>
      </c>
      <c r="L124">
        <v>31</v>
      </c>
      <c r="M124">
        <v>-0.4838709677419355</v>
      </c>
      <c r="N124" t="s">
        <v>399</v>
      </c>
      <c r="O124" t="s">
        <v>399</v>
      </c>
      <c r="P124" t="s">
        <v>399</v>
      </c>
      <c r="Q124" t="s">
        <v>399</v>
      </c>
      <c r="R124" t="s">
        <v>399</v>
      </c>
      <c r="S124">
        <v>0</v>
      </c>
      <c r="T124" t="s">
        <v>399</v>
      </c>
      <c r="V124" t="s">
        <v>399</v>
      </c>
      <c r="W124" t="s">
        <v>399</v>
      </c>
      <c r="X124" t="s">
        <v>399</v>
      </c>
      <c r="Y124" t="s">
        <v>399</v>
      </c>
      <c r="Z124">
        <v>0</v>
      </c>
      <c r="AA124" t="s">
        <v>399</v>
      </c>
      <c r="AB124" t="s">
        <v>399</v>
      </c>
      <c r="AC124" t="s">
        <v>399</v>
      </c>
      <c r="AD124">
        <v>566</v>
      </c>
      <c r="AE124">
        <v>1253</v>
      </c>
      <c r="AF124">
        <v>-0.54828411811652034</v>
      </c>
      <c r="AG124">
        <v>2.1201413427561839E-2</v>
      </c>
      <c r="AH124">
        <v>1.4365522745411009E-2</v>
      </c>
      <c r="AI124">
        <v>6.8358906821508261E-3</v>
      </c>
      <c r="AJ124" t="s">
        <v>399</v>
      </c>
      <c r="AK124" t="s">
        <v>399</v>
      </c>
      <c r="AL124" t="s">
        <v>399</v>
      </c>
    </row>
    <row r="125" spans="1:38">
      <c r="A125" t="s">
        <v>538</v>
      </c>
      <c r="B125">
        <v>4189.33</v>
      </c>
      <c r="C125" t="s">
        <v>399</v>
      </c>
      <c r="E125">
        <v>-6.3463608739344951E-2</v>
      </c>
      <c r="H125">
        <v>418.93299999999999</v>
      </c>
      <c r="J125" t="s">
        <v>399</v>
      </c>
      <c r="K125">
        <v>10</v>
      </c>
      <c r="L125" t="s">
        <v>399</v>
      </c>
      <c r="M125" t="s">
        <v>399</v>
      </c>
      <c r="N125" t="s">
        <v>399</v>
      </c>
      <c r="O125" t="s">
        <v>399</v>
      </c>
      <c r="P125" t="s">
        <v>399</v>
      </c>
      <c r="Q125" t="s">
        <v>399</v>
      </c>
      <c r="R125" t="s">
        <v>399</v>
      </c>
      <c r="S125">
        <v>0</v>
      </c>
      <c r="T125" t="s">
        <v>399</v>
      </c>
      <c r="V125" t="s">
        <v>399</v>
      </c>
      <c r="W125" t="s">
        <v>399</v>
      </c>
      <c r="X125" t="s">
        <v>399</v>
      </c>
      <c r="Y125" t="s">
        <v>399</v>
      </c>
      <c r="Z125">
        <v>0</v>
      </c>
      <c r="AA125" t="s">
        <v>399</v>
      </c>
      <c r="AB125" t="s">
        <v>399</v>
      </c>
      <c r="AC125" t="s">
        <v>399</v>
      </c>
      <c r="AD125">
        <v>279</v>
      </c>
      <c r="AE125" t="s">
        <v>399</v>
      </c>
      <c r="AF125" t="s">
        <v>399</v>
      </c>
      <c r="AG125">
        <v>1.075268817204301E-2</v>
      </c>
      <c r="AH125" t="s">
        <v>399</v>
      </c>
      <c r="AI125" t="s">
        <v>399</v>
      </c>
      <c r="AJ125" t="s">
        <v>399</v>
      </c>
      <c r="AK125" t="s">
        <v>399</v>
      </c>
      <c r="AL125" t="s">
        <v>399</v>
      </c>
    </row>
    <row r="126" spans="1:38">
      <c r="A126" t="s">
        <v>539</v>
      </c>
      <c r="B126">
        <v>4188.0200000000004</v>
      </c>
      <c r="C126">
        <v>5154.8100000000004</v>
      </c>
      <c r="D126">
        <v>-0.18755104455838331</v>
      </c>
      <c r="E126">
        <v>-9.6042998839547061E-2</v>
      </c>
      <c r="F126">
        <v>-0.27735066859884261</v>
      </c>
      <c r="G126">
        <v>0.18130766975929549</v>
      </c>
      <c r="H126">
        <v>349.00166666666678</v>
      </c>
      <c r="I126">
        <v>368.2007142857143</v>
      </c>
      <c r="J126">
        <v>-5.2142885318113771E-2</v>
      </c>
      <c r="K126">
        <v>12</v>
      </c>
      <c r="L126">
        <v>14</v>
      </c>
      <c r="M126">
        <v>-0.14285714285714279</v>
      </c>
      <c r="N126" t="s">
        <v>399</v>
      </c>
      <c r="O126" t="s">
        <v>399</v>
      </c>
      <c r="P126" t="s">
        <v>399</v>
      </c>
      <c r="Q126" t="s">
        <v>399</v>
      </c>
      <c r="R126" t="s">
        <v>399</v>
      </c>
      <c r="S126">
        <v>0</v>
      </c>
      <c r="T126" t="s">
        <v>399</v>
      </c>
      <c r="V126" t="s">
        <v>399</v>
      </c>
      <c r="W126" t="s">
        <v>399</v>
      </c>
      <c r="X126" t="s">
        <v>399</v>
      </c>
      <c r="Y126" t="s">
        <v>399</v>
      </c>
      <c r="Z126">
        <v>0</v>
      </c>
      <c r="AA126" t="s">
        <v>399</v>
      </c>
      <c r="AB126" t="s">
        <v>399</v>
      </c>
      <c r="AC126" t="s">
        <v>399</v>
      </c>
      <c r="AD126">
        <v>652</v>
      </c>
      <c r="AE126">
        <v>702</v>
      </c>
      <c r="AF126">
        <v>-7.1225071225071226E-2</v>
      </c>
      <c r="AG126">
        <v>1.380368098159509E-2</v>
      </c>
      <c r="AH126">
        <v>1.8518518518518521E-2</v>
      </c>
      <c r="AI126">
        <v>-4.7148375369234254E-3</v>
      </c>
      <c r="AJ126" t="s">
        <v>399</v>
      </c>
      <c r="AK126" t="s">
        <v>399</v>
      </c>
      <c r="AL126" t="s">
        <v>399</v>
      </c>
    </row>
    <row r="127" spans="1:38">
      <c r="A127" t="s">
        <v>464</v>
      </c>
      <c r="B127">
        <v>4000.349999999999</v>
      </c>
      <c r="C127">
        <v>6730.13</v>
      </c>
      <c r="D127">
        <v>-0.4056058352513251</v>
      </c>
      <c r="E127">
        <v>-0.19280562950741811</v>
      </c>
      <c r="F127">
        <v>-0.24310971704855619</v>
      </c>
      <c r="G127">
        <v>5.0304087541138132E-2</v>
      </c>
      <c r="H127">
        <v>190.4928571428571</v>
      </c>
      <c r="I127">
        <v>292.61434782608688</v>
      </c>
      <c r="J127">
        <v>-0.34899686718002271</v>
      </c>
      <c r="K127">
        <v>21</v>
      </c>
      <c r="L127">
        <v>22</v>
      </c>
      <c r="M127">
        <v>-4.5454545454545463E-2</v>
      </c>
      <c r="N127" t="s">
        <v>399</v>
      </c>
      <c r="O127" t="s">
        <v>399</v>
      </c>
      <c r="P127" t="s">
        <v>399</v>
      </c>
      <c r="Q127" t="s">
        <v>399</v>
      </c>
      <c r="R127" t="s">
        <v>399</v>
      </c>
      <c r="S127">
        <v>0</v>
      </c>
      <c r="T127" t="s">
        <v>399</v>
      </c>
      <c r="V127" t="s">
        <v>399</v>
      </c>
      <c r="W127" t="s">
        <v>399</v>
      </c>
      <c r="X127" t="s">
        <v>399</v>
      </c>
      <c r="Y127" t="s">
        <v>399</v>
      </c>
      <c r="Z127">
        <v>0</v>
      </c>
      <c r="AA127" t="s">
        <v>399</v>
      </c>
      <c r="AB127" t="s">
        <v>399</v>
      </c>
      <c r="AC127" t="s">
        <v>399</v>
      </c>
      <c r="AD127">
        <v>856</v>
      </c>
      <c r="AE127">
        <v>894</v>
      </c>
      <c r="AF127">
        <v>-4.2505592841163307E-2</v>
      </c>
      <c r="AG127">
        <v>1.2850467289719629E-2</v>
      </c>
      <c r="AH127">
        <v>2.0134228187919458E-2</v>
      </c>
      <c r="AI127">
        <v>-7.2837608981998359E-3</v>
      </c>
      <c r="AJ127" t="s">
        <v>399</v>
      </c>
      <c r="AK127" t="s">
        <v>399</v>
      </c>
      <c r="AL127" t="s">
        <v>399</v>
      </c>
    </row>
    <row r="128" spans="1:38">
      <c r="A128" t="s">
        <v>540</v>
      </c>
      <c r="B128">
        <v>3961.3700000000008</v>
      </c>
      <c r="C128" t="s">
        <v>399</v>
      </c>
      <c r="E128">
        <v>-2.110885880389865E-2</v>
      </c>
      <c r="H128">
        <v>440.15222222222218</v>
      </c>
      <c r="J128" t="s">
        <v>399</v>
      </c>
      <c r="K128">
        <v>9</v>
      </c>
      <c r="L128" t="s">
        <v>399</v>
      </c>
      <c r="M128" t="s">
        <v>399</v>
      </c>
      <c r="N128" t="s">
        <v>399</v>
      </c>
      <c r="O128" t="s">
        <v>399</v>
      </c>
      <c r="P128" t="s">
        <v>399</v>
      </c>
      <c r="Q128" t="s">
        <v>399</v>
      </c>
      <c r="R128" t="s">
        <v>399</v>
      </c>
      <c r="S128">
        <v>0</v>
      </c>
      <c r="T128" t="s">
        <v>399</v>
      </c>
      <c r="V128" t="s">
        <v>399</v>
      </c>
      <c r="W128" t="s">
        <v>399</v>
      </c>
      <c r="X128" t="s">
        <v>399</v>
      </c>
      <c r="Y128" t="s">
        <v>399</v>
      </c>
      <c r="Z128">
        <v>0</v>
      </c>
      <c r="AA128" t="s">
        <v>399</v>
      </c>
      <c r="AB128" t="s">
        <v>399</v>
      </c>
      <c r="AC128" t="s">
        <v>399</v>
      </c>
      <c r="AD128">
        <v>524</v>
      </c>
      <c r="AE128" t="s">
        <v>399</v>
      </c>
      <c r="AF128" t="s">
        <v>399</v>
      </c>
      <c r="AG128">
        <v>1.1450381679389309E-2</v>
      </c>
      <c r="AH128" t="s">
        <v>399</v>
      </c>
      <c r="AI128" t="s">
        <v>399</v>
      </c>
      <c r="AJ128" t="s">
        <v>399</v>
      </c>
      <c r="AK128" t="s">
        <v>399</v>
      </c>
      <c r="AL128" t="s">
        <v>399</v>
      </c>
    </row>
    <row r="129" spans="1:38">
      <c r="A129" t="s">
        <v>448</v>
      </c>
      <c r="B129">
        <v>3869.8900000000008</v>
      </c>
      <c r="C129">
        <v>3137.45</v>
      </c>
      <c r="D129">
        <v>0.2334507322825865</v>
      </c>
      <c r="E129">
        <v>-0.1215486745101282</v>
      </c>
      <c r="F129">
        <v>-0.14413297423066501</v>
      </c>
      <c r="G129">
        <v>2.2584299720536841E-2</v>
      </c>
      <c r="H129">
        <v>276.42071428571433</v>
      </c>
      <c r="I129">
        <v>313.745</v>
      </c>
      <c r="J129">
        <v>-0.1189637626552955</v>
      </c>
      <c r="K129">
        <v>15</v>
      </c>
      <c r="L129">
        <v>10</v>
      </c>
      <c r="M129">
        <v>0.5</v>
      </c>
      <c r="N129" t="s">
        <v>399</v>
      </c>
      <c r="O129" t="s">
        <v>399</v>
      </c>
      <c r="P129" t="s">
        <v>399</v>
      </c>
      <c r="Q129" t="s">
        <v>399</v>
      </c>
      <c r="R129" t="s">
        <v>399</v>
      </c>
      <c r="S129">
        <v>0</v>
      </c>
      <c r="T129" t="s">
        <v>399</v>
      </c>
      <c r="V129" t="s">
        <v>399</v>
      </c>
      <c r="W129" t="s">
        <v>399</v>
      </c>
      <c r="X129" t="s">
        <v>399</v>
      </c>
      <c r="Y129" t="s">
        <v>399</v>
      </c>
      <c r="Z129">
        <v>0</v>
      </c>
      <c r="AA129" t="s">
        <v>399</v>
      </c>
      <c r="AB129" t="s">
        <v>399</v>
      </c>
      <c r="AC129" t="s">
        <v>399</v>
      </c>
      <c r="AD129">
        <v>429</v>
      </c>
      <c r="AE129">
        <v>490</v>
      </c>
      <c r="AF129">
        <v>-0.1244897959183673</v>
      </c>
      <c r="AG129">
        <v>2.097902097902098E-2</v>
      </c>
      <c r="AH129">
        <v>8.1632653061224497E-3</v>
      </c>
      <c r="AI129">
        <v>1.281575567289853E-2</v>
      </c>
      <c r="AJ129" t="s">
        <v>399</v>
      </c>
      <c r="AK129" t="s">
        <v>399</v>
      </c>
      <c r="AL129" t="s">
        <v>399</v>
      </c>
    </row>
    <row r="130" spans="1:38">
      <c r="A130" t="s">
        <v>541</v>
      </c>
      <c r="B130">
        <v>3762.21</v>
      </c>
      <c r="C130">
        <v>3830.07</v>
      </c>
      <c r="D130">
        <v>-1.771769184375236E-2</v>
      </c>
      <c r="E130">
        <v>-0.12753939838552339</v>
      </c>
      <c r="F130">
        <v>-0.1891610336103518</v>
      </c>
      <c r="G130">
        <v>6.1621635224828351E-2</v>
      </c>
      <c r="H130">
        <v>268.72928571428571</v>
      </c>
      <c r="I130">
        <v>348.18818181818182</v>
      </c>
      <c r="J130">
        <v>-0.22820675787723399</v>
      </c>
      <c r="K130">
        <v>12</v>
      </c>
      <c r="L130">
        <v>11</v>
      </c>
      <c r="M130">
        <v>9.0909090909090925E-2</v>
      </c>
      <c r="N130" t="s">
        <v>399</v>
      </c>
      <c r="O130" t="s">
        <v>399</v>
      </c>
      <c r="P130" t="s">
        <v>399</v>
      </c>
      <c r="Q130" t="s">
        <v>399</v>
      </c>
      <c r="R130" t="s">
        <v>399</v>
      </c>
      <c r="S130">
        <v>0</v>
      </c>
      <c r="T130" t="s">
        <v>399</v>
      </c>
      <c r="V130" t="s">
        <v>399</v>
      </c>
      <c r="W130" t="s">
        <v>399</v>
      </c>
      <c r="X130" t="s">
        <v>399</v>
      </c>
      <c r="Y130" t="s">
        <v>399</v>
      </c>
      <c r="Z130">
        <v>0</v>
      </c>
      <c r="AA130" t="s">
        <v>399</v>
      </c>
      <c r="AB130" t="s">
        <v>399</v>
      </c>
      <c r="AC130" t="s">
        <v>399</v>
      </c>
      <c r="AD130">
        <v>555</v>
      </c>
      <c r="AE130">
        <v>568</v>
      </c>
      <c r="AF130">
        <v>-2.2887323943661969E-2</v>
      </c>
      <c r="AG130">
        <v>2.342342342342342E-2</v>
      </c>
      <c r="AH130">
        <v>1.7605633802816899E-2</v>
      </c>
      <c r="AI130">
        <v>5.8177896206065213E-3</v>
      </c>
      <c r="AJ130" t="s">
        <v>399</v>
      </c>
      <c r="AK130" t="s">
        <v>399</v>
      </c>
      <c r="AL130" t="s">
        <v>399</v>
      </c>
    </row>
    <row r="131" spans="1:38">
      <c r="A131" t="s">
        <v>488</v>
      </c>
      <c r="B131">
        <v>3663.04</v>
      </c>
      <c r="C131">
        <v>3712.1799999999989</v>
      </c>
      <c r="D131">
        <v>-1.3237504646865029E-2</v>
      </c>
      <c r="E131">
        <v>-0.14777070411461521</v>
      </c>
      <c r="F131">
        <v>-0.20810682671637701</v>
      </c>
      <c r="G131">
        <v>6.0336122601761827E-2</v>
      </c>
      <c r="H131">
        <v>305.25333333333327</v>
      </c>
      <c r="I131">
        <v>247.47866666666661</v>
      </c>
      <c r="J131">
        <v>0.23345311919141881</v>
      </c>
      <c r="K131">
        <v>12</v>
      </c>
      <c r="L131">
        <v>15</v>
      </c>
      <c r="M131">
        <v>-0.2</v>
      </c>
      <c r="N131" t="s">
        <v>399</v>
      </c>
      <c r="O131" t="s">
        <v>399</v>
      </c>
      <c r="P131" t="s">
        <v>399</v>
      </c>
      <c r="Q131" t="s">
        <v>399</v>
      </c>
      <c r="R131" t="s">
        <v>399</v>
      </c>
      <c r="S131">
        <v>0</v>
      </c>
      <c r="T131" t="s">
        <v>399</v>
      </c>
      <c r="V131" t="s">
        <v>399</v>
      </c>
      <c r="W131" t="s">
        <v>399</v>
      </c>
      <c r="X131" t="s">
        <v>399</v>
      </c>
      <c r="Y131" t="s">
        <v>399</v>
      </c>
      <c r="Z131">
        <v>0</v>
      </c>
      <c r="AA131" t="s">
        <v>399</v>
      </c>
      <c r="AB131" t="s">
        <v>399</v>
      </c>
      <c r="AC131" t="s">
        <v>399</v>
      </c>
      <c r="AD131">
        <v>520</v>
      </c>
      <c r="AE131">
        <v>1194</v>
      </c>
      <c r="AF131">
        <v>-0.56448911222780573</v>
      </c>
      <c r="AG131">
        <v>1.5384615384615391E-2</v>
      </c>
      <c r="AH131">
        <v>1.0887772194304861E-2</v>
      </c>
      <c r="AI131">
        <v>4.4968431903105281E-3</v>
      </c>
      <c r="AJ131" t="s">
        <v>399</v>
      </c>
      <c r="AK131" t="s">
        <v>399</v>
      </c>
      <c r="AL131" t="s">
        <v>399</v>
      </c>
    </row>
    <row r="132" spans="1:38">
      <c r="A132" t="s">
        <v>542</v>
      </c>
      <c r="B132">
        <v>3502.8500000000008</v>
      </c>
      <c r="C132">
        <v>6325.9600000000009</v>
      </c>
      <c r="D132">
        <v>-0.44627376714364297</v>
      </c>
      <c r="E132">
        <v>-0.12118703341564729</v>
      </c>
      <c r="F132">
        <v>-0.13193570620111411</v>
      </c>
      <c r="G132">
        <v>1.0748672785466869E-2</v>
      </c>
      <c r="H132">
        <v>269.45</v>
      </c>
      <c r="I132">
        <v>451.85428571428582</v>
      </c>
      <c r="J132">
        <v>-0.40367944153930779</v>
      </c>
      <c r="K132">
        <v>13</v>
      </c>
      <c r="L132">
        <v>16</v>
      </c>
      <c r="M132">
        <v>-0.1875</v>
      </c>
      <c r="N132" t="s">
        <v>399</v>
      </c>
      <c r="O132" t="s">
        <v>399</v>
      </c>
      <c r="P132" t="s">
        <v>399</v>
      </c>
      <c r="Q132" t="s">
        <v>399</v>
      </c>
      <c r="R132" t="s">
        <v>399</v>
      </c>
      <c r="S132">
        <v>0</v>
      </c>
      <c r="T132" t="s">
        <v>399</v>
      </c>
      <c r="V132" t="s">
        <v>399</v>
      </c>
      <c r="W132" t="s">
        <v>399</v>
      </c>
      <c r="X132" t="s">
        <v>399</v>
      </c>
      <c r="Y132" t="s">
        <v>399</v>
      </c>
      <c r="Z132">
        <v>0</v>
      </c>
      <c r="AA132" t="s">
        <v>399</v>
      </c>
      <c r="AB132" t="s">
        <v>399</v>
      </c>
      <c r="AC132" t="s">
        <v>399</v>
      </c>
      <c r="AD132">
        <v>267</v>
      </c>
      <c r="AE132">
        <v>181</v>
      </c>
      <c r="AF132">
        <v>0.47513812154696128</v>
      </c>
      <c r="AG132">
        <v>2.9962546816479401E-2</v>
      </c>
      <c r="AH132">
        <v>4.4198895027624308E-2</v>
      </c>
      <c r="AI132">
        <v>-1.423634821114491E-2</v>
      </c>
      <c r="AJ132" t="s">
        <v>399</v>
      </c>
      <c r="AK132" t="s">
        <v>399</v>
      </c>
      <c r="AL132" t="s">
        <v>399</v>
      </c>
    </row>
    <row r="133" spans="1:38">
      <c r="A133" t="s">
        <v>543</v>
      </c>
      <c r="B133">
        <v>3369.65</v>
      </c>
      <c r="C133">
        <v>7496.6</v>
      </c>
      <c r="D133">
        <v>-0.55050956433583209</v>
      </c>
      <c r="E133">
        <v>-8.1029187007552697E-2</v>
      </c>
      <c r="F133">
        <v>-0.19646773203852411</v>
      </c>
      <c r="G133">
        <v>0.1154385450309714</v>
      </c>
      <c r="H133">
        <v>306.33181818181822</v>
      </c>
      <c r="I133">
        <v>258.50344827586213</v>
      </c>
      <c r="J133">
        <v>0.18502023947826041</v>
      </c>
      <c r="K133">
        <v>11</v>
      </c>
      <c r="L133">
        <v>27</v>
      </c>
      <c r="M133">
        <v>-0.59259259259259256</v>
      </c>
      <c r="N133" t="s">
        <v>399</v>
      </c>
      <c r="O133" t="s">
        <v>399</v>
      </c>
      <c r="P133" t="s">
        <v>399</v>
      </c>
      <c r="Q133" t="s">
        <v>399</v>
      </c>
      <c r="R133" t="s">
        <v>399</v>
      </c>
      <c r="S133">
        <v>0</v>
      </c>
      <c r="T133" t="s">
        <v>399</v>
      </c>
      <c r="V133" t="s">
        <v>399</v>
      </c>
      <c r="W133" t="s">
        <v>399</v>
      </c>
      <c r="X133" t="s">
        <v>399</v>
      </c>
      <c r="Y133" t="s">
        <v>399</v>
      </c>
      <c r="Z133">
        <v>0</v>
      </c>
      <c r="AA133" t="s">
        <v>399</v>
      </c>
      <c r="AB133" t="s">
        <v>399</v>
      </c>
      <c r="AC133" t="s">
        <v>399</v>
      </c>
      <c r="AD133">
        <v>1053</v>
      </c>
      <c r="AE133">
        <v>1355</v>
      </c>
      <c r="AF133">
        <v>-0.2228782287822878</v>
      </c>
      <c r="AG133">
        <v>6.6476733143399809E-3</v>
      </c>
      <c r="AH133">
        <v>1.6236162361623611E-2</v>
      </c>
      <c r="AI133">
        <v>-9.588489047283634E-3</v>
      </c>
      <c r="AJ133" t="s">
        <v>399</v>
      </c>
      <c r="AK133" t="s">
        <v>399</v>
      </c>
      <c r="AL133" t="s">
        <v>399</v>
      </c>
    </row>
    <row r="134" spans="1:38">
      <c r="A134" t="s">
        <v>501</v>
      </c>
      <c r="B134">
        <v>3307.3599999999992</v>
      </c>
      <c r="C134" t="s">
        <v>399</v>
      </c>
      <c r="E134">
        <v>-1.9317522132456119E-2</v>
      </c>
      <c r="H134">
        <v>551.22666666666657</v>
      </c>
      <c r="J134" t="s">
        <v>399</v>
      </c>
      <c r="K134">
        <v>6</v>
      </c>
      <c r="L134" t="s">
        <v>399</v>
      </c>
      <c r="M134" t="s">
        <v>399</v>
      </c>
      <c r="N134" t="s">
        <v>399</v>
      </c>
      <c r="O134" t="s">
        <v>399</v>
      </c>
      <c r="P134" t="s">
        <v>399</v>
      </c>
      <c r="Q134" t="s">
        <v>399</v>
      </c>
      <c r="R134" t="s">
        <v>399</v>
      </c>
      <c r="S134">
        <v>0</v>
      </c>
      <c r="T134" t="s">
        <v>399</v>
      </c>
      <c r="V134" t="s">
        <v>399</v>
      </c>
      <c r="W134" t="s">
        <v>399</v>
      </c>
      <c r="X134" t="s">
        <v>399</v>
      </c>
      <c r="Y134" t="s">
        <v>399</v>
      </c>
      <c r="Z134">
        <v>0</v>
      </c>
      <c r="AA134" t="s">
        <v>399</v>
      </c>
      <c r="AB134" t="s">
        <v>399</v>
      </c>
      <c r="AC134" t="s">
        <v>399</v>
      </c>
      <c r="AD134">
        <v>477</v>
      </c>
      <c r="AE134" t="s">
        <v>399</v>
      </c>
      <c r="AF134" t="s">
        <v>399</v>
      </c>
      <c r="AG134">
        <v>8.385744234800839E-3</v>
      </c>
      <c r="AH134" t="s">
        <v>399</v>
      </c>
      <c r="AI134" t="s">
        <v>399</v>
      </c>
      <c r="AJ134" t="s">
        <v>399</v>
      </c>
      <c r="AK134" t="s">
        <v>399</v>
      </c>
      <c r="AL134" t="s">
        <v>399</v>
      </c>
    </row>
    <row r="135" spans="1:38">
      <c r="A135" t="s">
        <v>456</v>
      </c>
      <c r="B135">
        <v>2700.78</v>
      </c>
      <c r="C135" t="s">
        <v>399</v>
      </c>
      <c r="E135">
        <v>-0.105739823310303</v>
      </c>
      <c r="H135">
        <v>270.07799999999997</v>
      </c>
      <c r="J135" t="s">
        <v>399</v>
      </c>
      <c r="K135">
        <v>10</v>
      </c>
      <c r="L135" t="s">
        <v>399</v>
      </c>
      <c r="M135" t="s">
        <v>399</v>
      </c>
      <c r="N135" t="s">
        <v>399</v>
      </c>
      <c r="O135" t="s">
        <v>399</v>
      </c>
      <c r="P135" t="s">
        <v>399</v>
      </c>
      <c r="Q135" t="s">
        <v>399</v>
      </c>
      <c r="R135" t="s">
        <v>399</v>
      </c>
      <c r="S135">
        <v>0</v>
      </c>
      <c r="T135" t="s">
        <v>399</v>
      </c>
      <c r="V135" t="s">
        <v>399</v>
      </c>
      <c r="W135" t="s">
        <v>399</v>
      </c>
      <c r="X135" t="s">
        <v>399</v>
      </c>
      <c r="Y135" t="s">
        <v>399</v>
      </c>
      <c r="Z135">
        <v>0</v>
      </c>
      <c r="AA135" t="s">
        <v>399</v>
      </c>
      <c r="AB135" t="s">
        <v>399</v>
      </c>
      <c r="AC135" t="s">
        <v>399</v>
      </c>
      <c r="AD135">
        <v>410</v>
      </c>
      <c r="AE135" t="s">
        <v>399</v>
      </c>
      <c r="AF135" t="s">
        <v>399</v>
      </c>
      <c r="AG135">
        <v>1.463414634146341E-2</v>
      </c>
      <c r="AH135" t="s">
        <v>399</v>
      </c>
      <c r="AI135" t="s">
        <v>399</v>
      </c>
      <c r="AJ135" t="s">
        <v>399</v>
      </c>
      <c r="AK135" t="s">
        <v>399</v>
      </c>
      <c r="AL135" t="s">
        <v>399</v>
      </c>
    </row>
    <row r="136" spans="1:38">
      <c r="A136" t="s">
        <v>521</v>
      </c>
      <c r="B136">
        <v>2649.18</v>
      </c>
      <c r="C136">
        <v>4360.3100000000004</v>
      </c>
      <c r="D136">
        <v>-0.39243310682038668</v>
      </c>
      <c r="E136">
        <v>-0.1049419065522162</v>
      </c>
      <c r="F136">
        <v>-0.13058933883141341</v>
      </c>
      <c r="G136">
        <v>2.5647432279197191E-2</v>
      </c>
      <c r="H136">
        <v>294.3533333333333</v>
      </c>
      <c r="I136">
        <v>229.49</v>
      </c>
      <c r="J136">
        <v>0.28264121893473909</v>
      </c>
      <c r="K136">
        <v>9</v>
      </c>
      <c r="L136">
        <v>19</v>
      </c>
      <c r="M136">
        <v>-0.52631578947368418</v>
      </c>
      <c r="N136" t="s">
        <v>399</v>
      </c>
      <c r="O136" t="s">
        <v>399</v>
      </c>
      <c r="P136" t="s">
        <v>399</v>
      </c>
      <c r="Q136" t="s">
        <v>399</v>
      </c>
      <c r="R136" t="s">
        <v>399</v>
      </c>
      <c r="S136">
        <v>0</v>
      </c>
      <c r="T136" t="s">
        <v>399</v>
      </c>
      <c r="V136" t="s">
        <v>399</v>
      </c>
      <c r="W136" t="s">
        <v>399</v>
      </c>
      <c r="X136" t="s">
        <v>399</v>
      </c>
      <c r="Y136" t="s">
        <v>399</v>
      </c>
      <c r="Z136">
        <v>0</v>
      </c>
      <c r="AA136" t="s">
        <v>399</v>
      </c>
      <c r="AB136" t="s">
        <v>399</v>
      </c>
      <c r="AC136" t="s">
        <v>399</v>
      </c>
      <c r="AD136">
        <v>854</v>
      </c>
      <c r="AE136">
        <v>784</v>
      </c>
      <c r="AF136">
        <v>8.9285714285714288E-2</v>
      </c>
      <c r="AG136">
        <v>7.0257611241217807E-3</v>
      </c>
      <c r="AH136">
        <v>1.785714285714286E-2</v>
      </c>
      <c r="AI136">
        <v>-1.0831381733021081E-2</v>
      </c>
      <c r="AJ136" t="s">
        <v>399</v>
      </c>
      <c r="AK136" t="s">
        <v>399</v>
      </c>
      <c r="AL136" t="s">
        <v>399</v>
      </c>
    </row>
    <row r="137" spans="1:38">
      <c r="A137" t="s">
        <v>544</v>
      </c>
      <c r="B137">
        <v>2271.37</v>
      </c>
      <c r="C137">
        <v>3343.11</v>
      </c>
      <c r="D137">
        <v>-0.32058173377483851</v>
      </c>
      <c r="E137">
        <v>-5.1334657057194553E-2</v>
      </c>
      <c r="F137">
        <v>-0.21505125467005271</v>
      </c>
      <c r="G137">
        <v>0.1637165976128582</v>
      </c>
      <c r="H137">
        <v>283.92124999999999</v>
      </c>
      <c r="I137">
        <v>371.45666666666671</v>
      </c>
      <c r="J137">
        <v>-0.23565445049669331</v>
      </c>
      <c r="K137">
        <v>6</v>
      </c>
      <c r="L137">
        <v>9</v>
      </c>
      <c r="M137">
        <v>-0.33333333333333331</v>
      </c>
      <c r="N137" t="s">
        <v>399</v>
      </c>
      <c r="O137" t="s">
        <v>399</v>
      </c>
      <c r="P137" t="s">
        <v>399</v>
      </c>
      <c r="Q137" t="s">
        <v>399</v>
      </c>
      <c r="R137" t="s">
        <v>399</v>
      </c>
      <c r="S137">
        <v>0</v>
      </c>
      <c r="T137" t="s">
        <v>399</v>
      </c>
      <c r="V137" t="s">
        <v>399</v>
      </c>
      <c r="W137" t="s">
        <v>399</v>
      </c>
      <c r="X137" t="s">
        <v>399</v>
      </c>
      <c r="Y137" t="s">
        <v>399</v>
      </c>
      <c r="Z137">
        <v>0</v>
      </c>
      <c r="AA137" t="s">
        <v>399</v>
      </c>
      <c r="AB137" t="s">
        <v>399</v>
      </c>
      <c r="AC137" t="s">
        <v>399</v>
      </c>
      <c r="AD137">
        <v>364</v>
      </c>
      <c r="AE137">
        <v>374</v>
      </c>
      <c r="AF137">
        <v>-2.6737967914438499E-2</v>
      </c>
      <c r="AG137">
        <v>1.373626373626374E-2</v>
      </c>
      <c r="AH137">
        <v>2.1390374331550801E-2</v>
      </c>
      <c r="AI137">
        <v>-7.654110595287064E-3</v>
      </c>
      <c r="AJ137" t="s">
        <v>399</v>
      </c>
      <c r="AK137" t="s">
        <v>399</v>
      </c>
      <c r="AL137" t="s">
        <v>399</v>
      </c>
    </row>
    <row r="138" spans="1:38">
      <c r="A138" t="s">
        <v>492</v>
      </c>
      <c r="B138">
        <v>2264.7600000000002</v>
      </c>
      <c r="C138">
        <v>90.16</v>
      </c>
      <c r="D138">
        <v>24.119343389529728</v>
      </c>
      <c r="E138">
        <v>-9.1837545700206608E-2</v>
      </c>
      <c r="F138">
        <v>-0.25454747116237803</v>
      </c>
      <c r="G138">
        <v>0.16270992546217139</v>
      </c>
      <c r="H138">
        <v>323.5371428571429</v>
      </c>
      <c r="I138">
        <v>90.16</v>
      </c>
      <c r="J138">
        <v>2.588477627075676</v>
      </c>
      <c r="K138">
        <v>7</v>
      </c>
      <c r="L138">
        <v>1</v>
      </c>
      <c r="M138">
        <v>6</v>
      </c>
      <c r="N138" t="s">
        <v>399</v>
      </c>
      <c r="O138" t="s">
        <v>399</v>
      </c>
      <c r="P138" t="s">
        <v>399</v>
      </c>
      <c r="Q138" t="s">
        <v>399</v>
      </c>
      <c r="R138" t="s">
        <v>399</v>
      </c>
      <c r="S138">
        <v>0</v>
      </c>
      <c r="T138" t="s">
        <v>399</v>
      </c>
      <c r="V138" t="s">
        <v>399</v>
      </c>
      <c r="W138" t="s">
        <v>399</v>
      </c>
      <c r="X138" t="s">
        <v>399</v>
      </c>
      <c r="Y138" t="s">
        <v>399</v>
      </c>
      <c r="Z138">
        <v>0</v>
      </c>
      <c r="AA138" t="s">
        <v>399</v>
      </c>
      <c r="AB138" t="s">
        <v>399</v>
      </c>
      <c r="AC138" t="s">
        <v>399</v>
      </c>
      <c r="AD138">
        <v>270</v>
      </c>
      <c r="AE138">
        <v>387</v>
      </c>
      <c r="AF138">
        <v>-0.30232558139534882</v>
      </c>
      <c r="AG138">
        <v>1.8518518518518521E-2</v>
      </c>
      <c r="AH138" t="s">
        <v>399</v>
      </c>
      <c r="AI138">
        <v>1.8518518518518521E-2</v>
      </c>
      <c r="AJ138" t="s">
        <v>399</v>
      </c>
      <c r="AK138" t="s">
        <v>399</v>
      </c>
      <c r="AL138" t="s">
        <v>399</v>
      </c>
    </row>
    <row r="139" spans="1:38">
      <c r="A139" t="s">
        <v>435</v>
      </c>
      <c r="B139">
        <v>2257.23</v>
      </c>
      <c r="C139">
        <v>4825.3899999999994</v>
      </c>
      <c r="D139">
        <v>-0.53221812122957923</v>
      </c>
      <c r="E139">
        <v>-3.5525843622493079E-2</v>
      </c>
      <c r="F139">
        <v>-0.1647307264283302</v>
      </c>
      <c r="G139">
        <v>0.12920488280583711</v>
      </c>
      <c r="H139">
        <v>282.15375000000012</v>
      </c>
      <c r="I139">
        <v>371.1838461538461</v>
      </c>
      <c r="J139">
        <v>-0.23985444699806621</v>
      </c>
      <c r="K139">
        <v>8</v>
      </c>
      <c r="L139">
        <v>13</v>
      </c>
      <c r="M139">
        <v>-0.38461538461538458</v>
      </c>
      <c r="N139" t="s">
        <v>399</v>
      </c>
      <c r="O139" t="s">
        <v>399</v>
      </c>
      <c r="P139" t="s">
        <v>399</v>
      </c>
      <c r="Q139" t="s">
        <v>399</v>
      </c>
      <c r="R139" t="s">
        <v>399</v>
      </c>
      <c r="S139">
        <v>0</v>
      </c>
      <c r="T139" t="s">
        <v>399</v>
      </c>
      <c r="V139" t="s">
        <v>399</v>
      </c>
      <c r="W139" t="s">
        <v>399</v>
      </c>
      <c r="X139" t="s">
        <v>399</v>
      </c>
      <c r="Y139" t="s">
        <v>399</v>
      </c>
      <c r="Z139">
        <v>0</v>
      </c>
      <c r="AA139" t="s">
        <v>399</v>
      </c>
      <c r="AB139" t="s">
        <v>399</v>
      </c>
      <c r="AC139" t="s">
        <v>399</v>
      </c>
      <c r="AD139">
        <v>479</v>
      </c>
      <c r="AE139">
        <v>449</v>
      </c>
      <c r="AF139">
        <v>6.6815144766147E-2</v>
      </c>
      <c r="AG139">
        <v>1.252609603340292E-2</v>
      </c>
      <c r="AH139">
        <v>1.7817371937639201E-2</v>
      </c>
      <c r="AI139">
        <v>-5.2912759042362742E-3</v>
      </c>
      <c r="AJ139" t="s">
        <v>399</v>
      </c>
      <c r="AK139" t="s">
        <v>399</v>
      </c>
      <c r="AL139" t="s">
        <v>399</v>
      </c>
    </row>
    <row r="140" spans="1:38">
      <c r="A140" t="s">
        <v>517</v>
      </c>
      <c r="B140">
        <v>2161.38</v>
      </c>
      <c r="C140">
        <v>2491.73</v>
      </c>
      <c r="D140">
        <v>-0.13257856990926001</v>
      </c>
      <c r="E140">
        <v>-8.8226040770248662E-2</v>
      </c>
      <c r="F140">
        <v>-0.2285239572505848</v>
      </c>
      <c r="G140">
        <v>0.1402979164803361</v>
      </c>
      <c r="H140">
        <v>308.76857142857142</v>
      </c>
      <c r="I140">
        <v>207.64416666666671</v>
      </c>
      <c r="J140">
        <v>0.48700816586984003</v>
      </c>
      <c r="K140">
        <v>5</v>
      </c>
      <c r="L140">
        <v>10</v>
      </c>
      <c r="M140">
        <v>-0.5</v>
      </c>
      <c r="N140">
        <v>122.87</v>
      </c>
      <c r="O140">
        <v>5.6847939742201738E-2</v>
      </c>
      <c r="P140" t="s">
        <v>399</v>
      </c>
      <c r="Q140" t="s">
        <v>399</v>
      </c>
      <c r="R140" t="s">
        <v>399</v>
      </c>
      <c r="S140">
        <v>0</v>
      </c>
      <c r="T140" t="s">
        <v>399</v>
      </c>
      <c r="V140" t="s">
        <v>399</v>
      </c>
      <c r="W140" t="s">
        <v>399</v>
      </c>
      <c r="X140" t="s">
        <v>399</v>
      </c>
      <c r="Y140" t="s">
        <v>399</v>
      </c>
      <c r="Z140">
        <v>0</v>
      </c>
      <c r="AA140" t="s">
        <v>399</v>
      </c>
      <c r="AB140" t="s">
        <v>399</v>
      </c>
      <c r="AC140" t="s">
        <v>399</v>
      </c>
      <c r="AD140">
        <v>251</v>
      </c>
      <c r="AE140">
        <v>339</v>
      </c>
      <c r="AF140">
        <v>-0.25958702064896749</v>
      </c>
      <c r="AG140">
        <v>1.1952191235059761E-2</v>
      </c>
      <c r="AH140">
        <v>2.6548672566371681E-2</v>
      </c>
      <c r="AI140">
        <v>-1.459648133131192E-2</v>
      </c>
      <c r="AJ140" t="s">
        <v>399</v>
      </c>
      <c r="AK140" t="s">
        <v>399</v>
      </c>
      <c r="AL140" t="s">
        <v>399</v>
      </c>
    </row>
    <row r="141" spans="1:38">
      <c r="A141" t="s">
        <v>429</v>
      </c>
      <c r="B141">
        <v>1976.22</v>
      </c>
      <c r="C141">
        <v>3083.52</v>
      </c>
      <c r="D141">
        <v>-0.35910258405977591</v>
      </c>
      <c r="E141">
        <v>-2.4314094584611E-2</v>
      </c>
      <c r="F141">
        <v>-0.11250129721876299</v>
      </c>
      <c r="G141">
        <v>8.8187202634151959E-2</v>
      </c>
      <c r="H141">
        <v>164.685</v>
      </c>
      <c r="I141">
        <v>342.61333333333329</v>
      </c>
      <c r="J141">
        <v>-0.51932693804483199</v>
      </c>
      <c r="K141">
        <v>12</v>
      </c>
      <c r="L141">
        <v>9</v>
      </c>
      <c r="M141">
        <v>0.33333333333333331</v>
      </c>
      <c r="N141" t="s">
        <v>399</v>
      </c>
      <c r="O141" t="s">
        <v>399</v>
      </c>
      <c r="P141" t="s">
        <v>399</v>
      </c>
      <c r="Q141" t="s">
        <v>399</v>
      </c>
      <c r="R141" t="s">
        <v>399</v>
      </c>
      <c r="S141">
        <v>0</v>
      </c>
      <c r="T141" t="s">
        <v>399</v>
      </c>
      <c r="V141" t="s">
        <v>399</v>
      </c>
      <c r="W141" t="s">
        <v>399</v>
      </c>
      <c r="X141" t="s">
        <v>399</v>
      </c>
      <c r="Y141" t="s">
        <v>399</v>
      </c>
      <c r="Z141">
        <v>0</v>
      </c>
      <c r="AA141" t="s">
        <v>399</v>
      </c>
      <c r="AB141" t="s">
        <v>399</v>
      </c>
      <c r="AC141" t="s">
        <v>399</v>
      </c>
      <c r="AD141">
        <v>467</v>
      </c>
      <c r="AE141">
        <v>467</v>
      </c>
      <c r="AF141">
        <v>0</v>
      </c>
      <c r="AG141">
        <v>1.284796573875803E-2</v>
      </c>
      <c r="AH141">
        <v>1.0706638115631689E-2</v>
      </c>
      <c r="AI141">
        <v>2.1413276231263389E-3</v>
      </c>
      <c r="AJ141" t="s">
        <v>399</v>
      </c>
      <c r="AK141" t="s">
        <v>399</v>
      </c>
      <c r="AL141" t="s">
        <v>399</v>
      </c>
    </row>
    <row r="142" spans="1:38">
      <c r="A142" t="s">
        <v>525</v>
      </c>
      <c r="B142">
        <v>1783.53</v>
      </c>
      <c r="C142">
        <v>5156.4599999999991</v>
      </c>
      <c r="D142">
        <v>-0.65411735958390049</v>
      </c>
      <c r="E142">
        <v>-0.16966913929118099</v>
      </c>
      <c r="F142">
        <v>-0.19540343569037669</v>
      </c>
      <c r="G142">
        <v>2.573429639919575E-2</v>
      </c>
      <c r="H142">
        <v>356.70600000000002</v>
      </c>
      <c r="I142">
        <v>468.76909090909078</v>
      </c>
      <c r="J142">
        <v>-0.2390581910845811</v>
      </c>
      <c r="K142">
        <v>5</v>
      </c>
      <c r="L142">
        <v>10</v>
      </c>
      <c r="M142">
        <v>-0.5</v>
      </c>
      <c r="N142" t="s">
        <v>399</v>
      </c>
      <c r="O142" t="s">
        <v>399</v>
      </c>
      <c r="P142" t="s">
        <v>399</v>
      </c>
      <c r="Q142" t="s">
        <v>399</v>
      </c>
      <c r="R142" t="s">
        <v>399</v>
      </c>
      <c r="S142">
        <v>0</v>
      </c>
      <c r="T142" t="s">
        <v>399</v>
      </c>
      <c r="V142" t="s">
        <v>399</v>
      </c>
      <c r="W142" t="s">
        <v>399</v>
      </c>
      <c r="X142" t="s">
        <v>399</v>
      </c>
      <c r="Y142" t="s">
        <v>399</v>
      </c>
      <c r="Z142">
        <v>0</v>
      </c>
      <c r="AA142" t="s">
        <v>399</v>
      </c>
      <c r="AB142" t="s">
        <v>399</v>
      </c>
      <c r="AC142" t="s">
        <v>399</v>
      </c>
      <c r="AD142">
        <v>274</v>
      </c>
      <c r="AE142">
        <v>319</v>
      </c>
      <c r="AF142">
        <v>-0.14106583072100309</v>
      </c>
      <c r="AG142">
        <v>1.094890510948905E-2</v>
      </c>
      <c r="AH142">
        <v>2.8213166144200628E-2</v>
      </c>
      <c r="AI142">
        <v>-1.726426103471158E-2</v>
      </c>
      <c r="AJ142" t="s">
        <v>399</v>
      </c>
      <c r="AK142" t="s">
        <v>399</v>
      </c>
      <c r="AL142" t="s">
        <v>399</v>
      </c>
    </row>
    <row r="143" spans="1:38">
      <c r="A143" t="s">
        <v>481</v>
      </c>
      <c r="B143">
        <v>1675.4</v>
      </c>
      <c r="C143" t="s">
        <v>399</v>
      </c>
      <c r="E143">
        <v>-0.1331920735346783</v>
      </c>
      <c r="H143">
        <v>239.3428571428571</v>
      </c>
      <c r="J143" t="s">
        <v>399</v>
      </c>
      <c r="K143">
        <v>8</v>
      </c>
      <c r="L143" t="s">
        <v>399</v>
      </c>
      <c r="M143" t="s">
        <v>399</v>
      </c>
      <c r="N143" t="s">
        <v>399</v>
      </c>
      <c r="O143" t="s">
        <v>399</v>
      </c>
      <c r="P143" t="s">
        <v>399</v>
      </c>
      <c r="Q143" t="s">
        <v>399</v>
      </c>
      <c r="R143" t="s">
        <v>399</v>
      </c>
      <c r="S143">
        <v>0</v>
      </c>
      <c r="T143" t="s">
        <v>399</v>
      </c>
      <c r="V143" t="s">
        <v>399</v>
      </c>
      <c r="W143" t="s">
        <v>399</v>
      </c>
      <c r="X143" t="s">
        <v>399</v>
      </c>
      <c r="Y143" t="s">
        <v>399</v>
      </c>
      <c r="Z143">
        <v>0</v>
      </c>
      <c r="AA143" t="s">
        <v>399</v>
      </c>
      <c r="AB143" t="s">
        <v>399</v>
      </c>
      <c r="AC143" t="s">
        <v>399</v>
      </c>
      <c r="AD143">
        <v>787</v>
      </c>
      <c r="AE143" t="s">
        <v>399</v>
      </c>
      <c r="AF143" t="s">
        <v>399</v>
      </c>
      <c r="AG143">
        <v>7.6238881829733167E-3</v>
      </c>
      <c r="AH143" t="s">
        <v>399</v>
      </c>
      <c r="AI143" t="s">
        <v>399</v>
      </c>
      <c r="AJ143" t="s">
        <v>399</v>
      </c>
      <c r="AK143" t="s">
        <v>399</v>
      </c>
      <c r="AL143" t="s">
        <v>399</v>
      </c>
    </row>
    <row r="144" spans="1:38">
      <c r="A144" t="s">
        <v>545</v>
      </c>
      <c r="B144">
        <v>1569.59</v>
      </c>
      <c r="C144" t="s">
        <v>399</v>
      </c>
      <c r="E144">
        <v>-8.5028574341069973E-2</v>
      </c>
      <c r="H144">
        <v>261.5983333333333</v>
      </c>
      <c r="J144" t="s">
        <v>399</v>
      </c>
      <c r="K144">
        <v>6</v>
      </c>
      <c r="L144" t="s">
        <v>399</v>
      </c>
      <c r="M144" t="s">
        <v>399</v>
      </c>
      <c r="N144" t="s">
        <v>399</v>
      </c>
      <c r="O144" t="s">
        <v>399</v>
      </c>
      <c r="P144" t="s">
        <v>399</v>
      </c>
      <c r="Q144" t="s">
        <v>399</v>
      </c>
      <c r="R144" t="s">
        <v>399</v>
      </c>
      <c r="S144">
        <v>0</v>
      </c>
      <c r="T144" t="s">
        <v>399</v>
      </c>
      <c r="V144" t="s">
        <v>399</v>
      </c>
      <c r="W144" t="s">
        <v>399</v>
      </c>
      <c r="X144" t="s">
        <v>399</v>
      </c>
      <c r="Y144" t="s">
        <v>399</v>
      </c>
      <c r="Z144">
        <v>0</v>
      </c>
      <c r="AA144" t="s">
        <v>399</v>
      </c>
      <c r="AB144" t="s">
        <v>399</v>
      </c>
      <c r="AC144" t="s">
        <v>399</v>
      </c>
      <c r="AD144">
        <v>268</v>
      </c>
      <c r="AE144" t="s">
        <v>399</v>
      </c>
      <c r="AF144" t="s">
        <v>399</v>
      </c>
      <c r="AG144">
        <v>2.2388059701492539E-2</v>
      </c>
      <c r="AH144" t="s">
        <v>399</v>
      </c>
      <c r="AI144" t="s">
        <v>399</v>
      </c>
      <c r="AJ144" t="s">
        <v>399</v>
      </c>
      <c r="AK144" t="s">
        <v>399</v>
      </c>
      <c r="AL144" t="s">
        <v>399</v>
      </c>
    </row>
    <row r="145" spans="1:38">
      <c r="A145" t="s">
        <v>546</v>
      </c>
      <c r="B145">
        <v>1358.19</v>
      </c>
      <c r="C145">
        <v>622.13</v>
      </c>
      <c r="D145">
        <v>1.183128928037549</v>
      </c>
      <c r="E145">
        <v>2.5695963009593299E-3</v>
      </c>
      <c r="F145">
        <v>-0.2002796843103532</v>
      </c>
      <c r="G145">
        <v>0.20284928061131249</v>
      </c>
      <c r="H145">
        <v>452.73</v>
      </c>
      <c r="I145">
        <v>622.13</v>
      </c>
      <c r="J145">
        <v>-0.27229035732081708</v>
      </c>
      <c r="K145">
        <v>3</v>
      </c>
      <c r="L145">
        <v>1</v>
      </c>
      <c r="M145">
        <v>2</v>
      </c>
      <c r="N145" t="s">
        <v>399</v>
      </c>
      <c r="O145" t="s">
        <v>399</v>
      </c>
      <c r="P145" t="s">
        <v>399</v>
      </c>
      <c r="Q145" t="s">
        <v>399</v>
      </c>
      <c r="R145" t="s">
        <v>399</v>
      </c>
      <c r="S145">
        <v>0</v>
      </c>
      <c r="T145" t="s">
        <v>399</v>
      </c>
      <c r="V145" t="s">
        <v>399</v>
      </c>
      <c r="W145" t="s">
        <v>399</v>
      </c>
      <c r="X145" t="s">
        <v>399</v>
      </c>
      <c r="Y145" t="s">
        <v>399</v>
      </c>
      <c r="Z145">
        <v>0</v>
      </c>
      <c r="AA145" t="s">
        <v>399</v>
      </c>
      <c r="AB145" t="s">
        <v>399</v>
      </c>
      <c r="AC145" t="s">
        <v>399</v>
      </c>
      <c r="AD145">
        <v>215</v>
      </c>
      <c r="AE145">
        <v>279</v>
      </c>
      <c r="AF145">
        <v>-0.2293906810035842</v>
      </c>
      <c r="AG145">
        <v>9.3023255813953487E-3</v>
      </c>
      <c r="AH145" t="s">
        <v>399</v>
      </c>
      <c r="AI145">
        <v>9.3023255813953487E-3</v>
      </c>
      <c r="AJ145" t="s">
        <v>399</v>
      </c>
      <c r="AK145" t="s">
        <v>399</v>
      </c>
      <c r="AL145" t="s">
        <v>399</v>
      </c>
    </row>
    <row r="146" spans="1:38">
      <c r="A146" t="s">
        <v>412</v>
      </c>
      <c r="B146">
        <v>1293.3599999999999</v>
      </c>
      <c r="C146">
        <v>3613.83</v>
      </c>
      <c r="D146">
        <v>-0.64210823420028063</v>
      </c>
      <c r="E146">
        <v>-0.18801416465639881</v>
      </c>
      <c r="F146">
        <v>-0.18543207621830579</v>
      </c>
      <c r="G146">
        <v>-2.582088438093016E-3</v>
      </c>
      <c r="H146">
        <v>215.56</v>
      </c>
      <c r="I146">
        <v>301.15249999999997</v>
      </c>
      <c r="J146">
        <v>-0.28421646840056097</v>
      </c>
      <c r="K146">
        <v>4</v>
      </c>
      <c r="L146">
        <v>12</v>
      </c>
      <c r="M146">
        <v>-0.66666666666666663</v>
      </c>
      <c r="N146">
        <v>572.95000000000005</v>
      </c>
      <c r="O146">
        <v>0.44299344343415598</v>
      </c>
      <c r="P146">
        <v>572.95000000000005</v>
      </c>
      <c r="Q146">
        <v>0.44299344343415598</v>
      </c>
      <c r="R146" t="s">
        <v>399</v>
      </c>
      <c r="S146">
        <v>0</v>
      </c>
      <c r="T146" t="s">
        <v>399</v>
      </c>
      <c r="V146" t="s">
        <v>399</v>
      </c>
      <c r="W146" t="s">
        <v>399</v>
      </c>
      <c r="X146" t="s">
        <v>399</v>
      </c>
      <c r="Y146" t="s">
        <v>399</v>
      </c>
      <c r="Z146">
        <v>0</v>
      </c>
      <c r="AA146" t="s">
        <v>399</v>
      </c>
      <c r="AB146" t="s">
        <v>399</v>
      </c>
      <c r="AC146" t="s">
        <v>399</v>
      </c>
      <c r="AD146">
        <v>537</v>
      </c>
      <c r="AE146">
        <v>450</v>
      </c>
      <c r="AF146">
        <v>0.19333333333333341</v>
      </c>
      <c r="AG146">
        <v>3.7243947858472998E-3</v>
      </c>
      <c r="AH146">
        <v>1.3333333333333331E-2</v>
      </c>
      <c r="AI146">
        <v>-9.6089385474860366E-3</v>
      </c>
      <c r="AJ146" t="s">
        <v>399</v>
      </c>
      <c r="AK146" t="s">
        <v>399</v>
      </c>
      <c r="AL146" t="s">
        <v>399</v>
      </c>
    </row>
    <row r="147" spans="1:38">
      <c r="A147" t="s">
        <v>547</v>
      </c>
      <c r="B147">
        <v>1277.04</v>
      </c>
      <c r="C147">
        <v>334.27</v>
      </c>
      <c r="D147">
        <v>2.820384718939779</v>
      </c>
      <c r="E147">
        <v>1.7407442210110952E-2</v>
      </c>
      <c r="F147">
        <v>-0.37122685254435039</v>
      </c>
      <c r="G147">
        <v>0.38863429475446132</v>
      </c>
      <c r="H147">
        <v>638.52</v>
      </c>
      <c r="I147">
        <v>111.4233333333333</v>
      </c>
      <c r="J147">
        <v>4.7305770784096692</v>
      </c>
      <c r="K147">
        <v>2</v>
      </c>
      <c r="L147">
        <v>4</v>
      </c>
      <c r="M147">
        <v>-0.5</v>
      </c>
      <c r="N147" t="s">
        <v>399</v>
      </c>
      <c r="O147" t="s">
        <v>399</v>
      </c>
      <c r="P147" t="s">
        <v>399</v>
      </c>
      <c r="Q147" t="s">
        <v>399</v>
      </c>
      <c r="R147" t="s">
        <v>399</v>
      </c>
      <c r="S147">
        <v>0</v>
      </c>
      <c r="T147" t="s">
        <v>399</v>
      </c>
      <c r="V147" t="s">
        <v>399</v>
      </c>
      <c r="W147" t="s">
        <v>399</v>
      </c>
      <c r="X147" t="s">
        <v>399</v>
      </c>
      <c r="Y147" t="s">
        <v>399</v>
      </c>
      <c r="Z147">
        <v>0</v>
      </c>
      <c r="AA147" t="s">
        <v>399</v>
      </c>
      <c r="AB147" t="s">
        <v>399</v>
      </c>
      <c r="AC147" t="s">
        <v>399</v>
      </c>
      <c r="AD147">
        <v>338</v>
      </c>
      <c r="AE147">
        <v>362</v>
      </c>
      <c r="AF147">
        <v>-6.6298342541436461E-2</v>
      </c>
      <c r="AG147" t="s">
        <v>399</v>
      </c>
      <c r="AH147">
        <v>8.2872928176795577E-3</v>
      </c>
      <c r="AI147" t="s">
        <v>399</v>
      </c>
      <c r="AJ147" t="s">
        <v>399</v>
      </c>
      <c r="AK147" t="s">
        <v>399</v>
      </c>
      <c r="AL147" t="s">
        <v>399</v>
      </c>
    </row>
    <row r="148" spans="1:38">
      <c r="A148" t="s">
        <v>548</v>
      </c>
      <c r="B148">
        <v>1127.3</v>
      </c>
      <c r="C148" t="s">
        <v>399</v>
      </c>
      <c r="E148">
        <v>-6.3487980129512969E-2</v>
      </c>
      <c r="H148">
        <v>281.82499999999999</v>
      </c>
      <c r="J148" t="s">
        <v>399</v>
      </c>
      <c r="K148">
        <v>2</v>
      </c>
      <c r="L148" t="s">
        <v>399</v>
      </c>
      <c r="M148" t="s">
        <v>399</v>
      </c>
      <c r="N148" t="s">
        <v>399</v>
      </c>
      <c r="O148" t="s">
        <v>399</v>
      </c>
      <c r="P148" t="s">
        <v>399</v>
      </c>
      <c r="Q148" t="s">
        <v>399</v>
      </c>
      <c r="R148" t="s">
        <v>399</v>
      </c>
      <c r="S148">
        <v>0</v>
      </c>
      <c r="T148" t="s">
        <v>399</v>
      </c>
      <c r="V148" t="s">
        <v>399</v>
      </c>
      <c r="W148" t="s">
        <v>399</v>
      </c>
      <c r="X148" t="s">
        <v>399</v>
      </c>
      <c r="Y148" t="s">
        <v>399</v>
      </c>
      <c r="Z148">
        <v>0</v>
      </c>
      <c r="AA148" t="s">
        <v>399</v>
      </c>
      <c r="AB148" t="s">
        <v>399</v>
      </c>
      <c r="AC148" t="s">
        <v>399</v>
      </c>
      <c r="AD148">
        <v>445</v>
      </c>
      <c r="AE148">
        <v>9</v>
      </c>
      <c r="AF148">
        <v>48.444444444444443</v>
      </c>
      <c r="AG148">
        <v>8.988764044943821E-3</v>
      </c>
      <c r="AH148" t="s">
        <v>399</v>
      </c>
      <c r="AI148">
        <v>8.988764044943821E-3</v>
      </c>
      <c r="AJ148" t="s">
        <v>399</v>
      </c>
      <c r="AK148" t="s">
        <v>399</v>
      </c>
      <c r="AL148" t="s">
        <v>399</v>
      </c>
    </row>
    <row r="149" spans="1:38">
      <c r="A149" t="s">
        <v>529</v>
      </c>
      <c r="B149">
        <v>963.12</v>
      </c>
      <c r="C149">
        <v>2755.62</v>
      </c>
      <c r="D149">
        <v>-0.65048881921309909</v>
      </c>
      <c r="E149">
        <v>-0.12044189716753879</v>
      </c>
      <c r="F149">
        <v>-0.32553472539755107</v>
      </c>
      <c r="G149">
        <v>0.20509282823001221</v>
      </c>
      <c r="H149">
        <v>192.624</v>
      </c>
      <c r="I149">
        <v>172.22624999999999</v>
      </c>
      <c r="J149">
        <v>0.1184357785180829</v>
      </c>
      <c r="K149">
        <v>5</v>
      </c>
      <c r="L149">
        <v>14</v>
      </c>
      <c r="M149">
        <v>-0.6428571428571429</v>
      </c>
      <c r="N149" t="s">
        <v>399</v>
      </c>
      <c r="O149" t="s">
        <v>399</v>
      </c>
      <c r="P149" t="s">
        <v>399</v>
      </c>
      <c r="Q149" t="s">
        <v>399</v>
      </c>
      <c r="R149" t="s">
        <v>399</v>
      </c>
      <c r="S149">
        <v>0</v>
      </c>
      <c r="T149" t="s">
        <v>399</v>
      </c>
      <c r="V149" t="s">
        <v>399</v>
      </c>
      <c r="W149" t="s">
        <v>399</v>
      </c>
      <c r="X149" t="s">
        <v>399</v>
      </c>
      <c r="Y149" t="s">
        <v>399</v>
      </c>
      <c r="Z149">
        <v>0</v>
      </c>
      <c r="AA149" t="s">
        <v>399</v>
      </c>
      <c r="AB149" t="s">
        <v>399</v>
      </c>
      <c r="AC149" t="s">
        <v>399</v>
      </c>
      <c r="AD149">
        <v>257</v>
      </c>
      <c r="AE149">
        <v>319</v>
      </c>
      <c r="AF149">
        <v>-0.19435736677115989</v>
      </c>
      <c r="AG149">
        <v>3.891050583657588E-3</v>
      </c>
      <c r="AH149">
        <v>3.4482758620689648E-2</v>
      </c>
      <c r="AI149">
        <v>-3.059170803703206E-2</v>
      </c>
      <c r="AJ149" t="s">
        <v>399</v>
      </c>
      <c r="AK149" t="s">
        <v>399</v>
      </c>
      <c r="AL149" t="s">
        <v>399</v>
      </c>
    </row>
    <row r="150" spans="1:38">
      <c r="A150" t="s">
        <v>549</v>
      </c>
      <c r="B150">
        <v>695.9</v>
      </c>
      <c r="C150" t="s">
        <v>399</v>
      </c>
      <c r="E150">
        <v>-7.3099583273458835E-2</v>
      </c>
      <c r="H150">
        <v>695.9</v>
      </c>
      <c r="J150" t="s">
        <v>399</v>
      </c>
      <c r="K150">
        <v>1</v>
      </c>
      <c r="L150" t="s">
        <v>399</v>
      </c>
      <c r="M150" t="s">
        <v>399</v>
      </c>
      <c r="N150" t="s">
        <v>399</v>
      </c>
      <c r="O150" t="s">
        <v>399</v>
      </c>
      <c r="P150" t="s">
        <v>399</v>
      </c>
      <c r="Q150" t="s">
        <v>399</v>
      </c>
      <c r="R150" t="s">
        <v>399</v>
      </c>
      <c r="S150">
        <v>0</v>
      </c>
      <c r="T150" t="s">
        <v>399</v>
      </c>
      <c r="V150" t="s">
        <v>399</v>
      </c>
      <c r="W150" t="s">
        <v>399</v>
      </c>
      <c r="X150" t="s">
        <v>399</v>
      </c>
      <c r="Y150" t="s">
        <v>399</v>
      </c>
      <c r="Z150">
        <v>0</v>
      </c>
      <c r="AA150" t="s">
        <v>399</v>
      </c>
      <c r="AB150" t="s">
        <v>399</v>
      </c>
      <c r="AC150" t="s">
        <v>399</v>
      </c>
      <c r="AD150">
        <v>261</v>
      </c>
      <c r="AE150" t="s">
        <v>399</v>
      </c>
      <c r="AF150" t="s">
        <v>399</v>
      </c>
      <c r="AG150" t="s">
        <v>399</v>
      </c>
      <c r="AH150" t="s">
        <v>399</v>
      </c>
      <c r="AI150" t="s">
        <v>399</v>
      </c>
      <c r="AJ150" t="s">
        <v>399</v>
      </c>
      <c r="AK150" t="s">
        <v>399</v>
      </c>
      <c r="AL150" t="s">
        <v>399</v>
      </c>
    </row>
    <row r="151" spans="1:38">
      <c r="A151" t="s">
        <v>550</v>
      </c>
      <c r="B151">
        <v>694.6</v>
      </c>
      <c r="C151">
        <v>4141.72</v>
      </c>
      <c r="D151">
        <v>-0.83229189805201698</v>
      </c>
      <c r="E151">
        <v>-5.3440829254247063E-2</v>
      </c>
      <c r="F151">
        <v>-0.1551625894555885</v>
      </c>
      <c r="G151">
        <v>0.1017217602013414</v>
      </c>
      <c r="H151">
        <v>138.91999999999999</v>
      </c>
      <c r="I151">
        <v>460.19111111111113</v>
      </c>
      <c r="J151">
        <v>-0.69812541649363069</v>
      </c>
      <c r="K151">
        <v>3</v>
      </c>
      <c r="L151">
        <v>9</v>
      </c>
      <c r="M151">
        <v>-0.66666666666666663</v>
      </c>
      <c r="N151" t="s">
        <v>399</v>
      </c>
      <c r="O151" t="s">
        <v>399</v>
      </c>
      <c r="P151" t="s">
        <v>399</v>
      </c>
      <c r="Q151" t="s">
        <v>399</v>
      </c>
      <c r="R151" t="s">
        <v>399</v>
      </c>
      <c r="S151">
        <v>0</v>
      </c>
      <c r="T151" t="s">
        <v>399</v>
      </c>
      <c r="V151" t="s">
        <v>399</v>
      </c>
      <c r="W151" t="s">
        <v>399</v>
      </c>
      <c r="X151" t="s">
        <v>399</v>
      </c>
      <c r="Y151" t="s">
        <v>399</v>
      </c>
      <c r="Z151">
        <v>0</v>
      </c>
      <c r="AA151" t="s">
        <v>399</v>
      </c>
      <c r="AB151" t="s">
        <v>399</v>
      </c>
      <c r="AC151" t="s">
        <v>399</v>
      </c>
      <c r="AD151">
        <v>447</v>
      </c>
      <c r="AE151">
        <v>547</v>
      </c>
      <c r="AF151">
        <v>-0.18281535648994521</v>
      </c>
      <c r="AG151">
        <v>4.4742729306487686E-3</v>
      </c>
      <c r="AH151">
        <v>1.279707495429616E-2</v>
      </c>
      <c r="AI151">
        <v>-8.322802023647392E-3</v>
      </c>
      <c r="AJ151" t="s">
        <v>399</v>
      </c>
      <c r="AK151" t="s">
        <v>399</v>
      </c>
      <c r="AL151" t="s">
        <v>399</v>
      </c>
    </row>
    <row r="152" spans="1:38">
      <c r="A152" t="s">
        <v>551</v>
      </c>
      <c r="B152">
        <v>611.48</v>
      </c>
      <c r="C152" t="s">
        <v>399</v>
      </c>
      <c r="E152">
        <v>-0.31054163668476492</v>
      </c>
      <c r="H152">
        <v>101.9133333333333</v>
      </c>
      <c r="J152" t="s">
        <v>399</v>
      </c>
      <c r="K152">
        <v>4</v>
      </c>
      <c r="L152" t="s">
        <v>399</v>
      </c>
      <c r="M152" t="s">
        <v>399</v>
      </c>
      <c r="N152" t="s">
        <v>399</v>
      </c>
      <c r="O152" t="s">
        <v>399</v>
      </c>
      <c r="P152" t="s">
        <v>399</v>
      </c>
      <c r="Q152" t="s">
        <v>399</v>
      </c>
      <c r="R152" t="s">
        <v>399</v>
      </c>
      <c r="S152">
        <v>0</v>
      </c>
      <c r="T152" t="s">
        <v>399</v>
      </c>
      <c r="V152" t="s">
        <v>399</v>
      </c>
      <c r="W152" t="s">
        <v>399</v>
      </c>
      <c r="X152" t="s">
        <v>399</v>
      </c>
      <c r="Y152" t="s">
        <v>399</v>
      </c>
      <c r="Z152">
        <v>0</v>
      </c>
      <c r="AA152" t="s">
        <v>399</v>
      </c>
      <c r="AB152" t="s">
        <v>399</v>
      </c>
      <c r="AC152" t="s">
        <v>399</v>
      </c>
      <c r="AD152">
        <v>287</v>
      </c>
      <c r="AE152" t="s">
        <v>399</v>
      </c>
      <c r="AF152" t="s">
        <v>399</v>
      </c>
      <c r="AG152">
        <v>1.393728222996516E-2</v>
      </c>
      <c r="AH152" t="s">
        <v>399</v>
      </c>
      <c r="AI152" t="s">
        <v>399</v>
      </c>
      <c r="AJ152" t="s">
        <v>399</v>
      </c>
      <c r="AK152" t="s">
        <v>399</v>
      </c>
      <c r="AL152" t="s">
        <v>399</v>
      </c>
    </row>
    <row r="153" spans="1:38">
      <c r="A153" t="s">
        <v>516</v>
      </c>
      <c r="B153" t="s">
        <v>399</v>
      </c>
      <c r="C153">
        <v>4089.8400000000011</v>
      </c>
      <c r="D153">
        <v>-1</v>
      </c>
      <c r="F153">
        <v>-0.19846742170842871</v>
      </c>
      <c r="H153" t="s">
        <v>399</v>
      </c>
      <c r="I153">
        <v>227.2133333333334</v>
      </c>
      <c r="J153" t="s">
        <v>399</v>
      </c>
      <c r="K153" t="s">
        <v>399</v>
      </c>
      <c r="L153">
        <v>14</v>
      </c>
      <c r="M153">
        <v>-1</v>
      </c>
      <c r="N153" t="s">
        <v>399</v>
      </c>
      <c r="O153" t="s">
        <v>399</v>
      </c>
      <c r="P153" t="s">
        <v>399</v>
      </c>
      <c r="Q153" t="s">
        <v>399</v>
      </c>
      <c r="R153" t="s">
        <v>399</v>
      </c>
      <c r="S153" t="s">
        <v>399</v>
      </c>
      <c r="T153" t="s">
        <v>399</v>
      </c>
      <c r="V153" t="s">
        <v>399</v>
      </c>
      <c r="W153" t="s">
        <v>399</v>
      </c>
      <c r="X153" t="s">
        <v>399</v>
      </c>
      <c r="Y153" t="s">
        <v>399</v>
      </c>
      <c r="Z153" t="s">
        <v>399</v>
      </c>
      <c r="AA153" t="s">
        <v>399</v>
      </c>
      <c r="AB153" t="s">
        <v>399</v>
      </c>
      <c r="AC153" t="s">
        <v>399</v>
      </c>
      <c r="AD153" t="s">
        <v>399</v>
      </c>
      <c r="AE153" t="s">
        <v>399</v>
      </c>
      <c r="AF153" t="s">
        <v>399</v>
      </c>
      <c r="AG153" t="s">
        <v>399</v>
      </c>
      <c r="AH153" t="s">
        <v>399</v>
      </c>
      <c r="AI153" t="s">
        <v>399</v>
      </c>
      <c r="AJ153" t="s">
        <v>399</v>
      </c>
      <c r="AK153" t="s">
        <v>399</v>
      </c>
      <c r="AL153" t="s">
        <v>399</v>
      </c>
    </row>
    <row r="154" spans="1:38">
      <c r="A154" t="s">
        <v>531</v>
      </c>
      <c r="B154" t="s">
        <v>399</v>
      </c>
      <c r="C154">
        <v>9647.98</v>
      </c>
      <c r="D154">
        <v>-1</v>
      </c>
      <c r="F154">
        <v>-0.24768811709808691</v>
      </c>
      <c r="H154" t="s">
        <v>399</v>
      </c>
      <c r="I154">
        <v>419.47739130434769</v>
      </c>
      <c r="J154" t="s">
        <v>399</v>
      </c>
      <c r="K154" t="s">
        <v>399</v>
      </c>
      <c r="L154">
        <v>26</v>
      </c>
      <c r="M154">
        <v>-1</v>
      </c>
      <c r="N154" t="s">
        <v>399</v>
      </c>
      <c r="O154" t="s">
        <v>399</v>
      </c>
      <c r="P154" t="s">
        <v>399</v>
      </c>
      <c r="Q154" t="s">
        <v>399</v>
      </c>
      <c r="R154" t="s">
        <v>399</v>
      </c>
      <c r="S154" t="s">
        <v>399</v>
      </c>
      <c r="T154" t="s">
        <v>399</v>
      </c>
      <c r="V154" t="s">
        <v>399</v>
      </c>
      <c r="W154" t="s">
        <v>399</v>
      </c>
      <c r="X154" t="s">
        <v>399</v>
      </c>
      <c r="Y154" t="s">
        <v>399</v>
      </c>
      <c r="Z154" t="s">
        <v>399</v>
      </c>
      <c r="AA154" t="s">
        <v>399</v>
      </c>
      <c r="AB154" t="s">
        <v>399</v>
      </c>
      <c r="AC154" t="s">
        <v>399</v>
      </c>
      <c r="AD154" t="s">
        <v>399</v>
      </c>
      <c r="AE154" t="s">
        <v>399</v>
      </c>
      <c r="AF154" t="s">
        <v>399</v>
      </c>
      <c r="AG154" t="s">
        <v>399</v>
      </c>
      <c r="AH154" t="s">
        <v>399</v>
      </c>
      <c r="AI154" t="s">
        <v>399</v>
      </c>
      <c r="AJ154" t="s">
        <v>399</v>
      </c>
      <c r="AK154" t="s">
        <v>399</v>
      </c>
      <c r="AL154" t="s">
        <v>399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0D63-76CD-4A69-A65C-D095F299D1A2}">
  <sheetPr codeName="Foglio43">
    <tabColor rgb="FFFFC000"/>
  </sheetPr>
  <dimension ref="A2:D180"/>
  <sheetViews>
    <sheetView topLeftCell="A2" workbookViewId="0">
      <selection activeCell="D2" sqref="D2"/>
    </sheetView>
  </sheetViews>
  <sheetFormatPr defaultRowHeight="13.15"/>
  <cols>
    <col min="1" max="1" width="29.85546875" bestFit="1" customWidth="1"/>
    <col min="2" max="2" width="29.28515625" bestFit="1" customWidth="1"/>
    <col min="3" max="3" width="12" style="196" bestFit="1" customWidth="1"/>
    <col min="4" max="4" width="11" bestFit="1" customWidth="1"/>
  </cols>
  <sheetData>
    <row r="2" spans="1:4">
      <c r="A2" t="str">
        <f>MID(Smartphones_Sales[[#This Row],[Punto Vendita]],6,30)</f>
        <v xml:space="preserve"> ROMA 4</v>
      </c>
      <c r="B2" t="str">
        <f>TRIM(A2)</f>
        <v>ROMA 4</v>
      </c>
      <c r="C2" s="196">
        <f>IFERROR(_xlfn.NUMBERVALUE(Smartphones_Sales[[#This Row],[Imponibile Ac]]),0)</f>
        <v>39374.58</v>
      </c>
      <c r="D2" s="282">
        <f>IFERROR(_xlfn.NUMBERVALUE(Smartphones_Sales[[#This Row],[Pezzi Ac]]),0)</f>
        <v>90</v>
      </c>
    </row>
    <row r="3" spans="1:4">
      <c r="A3" t="str">
        <f>MID(Smartphones_Sales[[#This Row],[Punto Vendita]],6,30)</f>
        <v xml:space="preserve"> MILANO CERTOSA</v>
      </c>
      <c r="B3" t="str">
        <f t="shared" ref="B3:B66" si="0">TRIM(A3)</f>
        <v>MILANO CERTOSA</v>
      </c>
      <c r="C3" s="196">
        <f>IFERROR(_xlfn.NUMBERVALUE(Smartphones_Sales[[#This Row],[Imponibile Ac]]),0)</f>
        <v>32936.550000000003</v>
      </c>
      <c r="D3" s="282">
        <f>IFERROR(_xlfn.NUMBERVALUE(Smartphones_Sales[[#This Row],[Pezzi Ac]]),0)</f>
        <v>83</v>
      </c>
    </row>
    <row r="4" spans="1:4">
      <c r="A4" t="str">
        <f>MID(Smartphones_Sales[[#This Row],[Punto Vendita]],6,30)</f>
        <v xml:space="preserve"> MODENA</v>
      </c>
      <c r="B4" t="str">
        <f t="shared" si="0"/>
        <v>MODENA</v>
      </c>
      <c r="C4" s="196">
        <f>IFERROR(_xlfn.NUMBERVALUE(Smartphones_Sales[[#This Row],[Imponibile Ac]]),0)</f>
        <v>31823.65</v>
      </c>
      <c r="D4" s="282">
        <f>IFERROR(_xlfn.NUMBERVALUE(Smartphones_Sales[[#This Row],[Pezzi Ac]]),0)</f>
        <v>78</v>
      </c>
    </row>
    <row r="5" spans="1:4">
      <c r="A5" t="str">
        <f>MID(Smartphones_Sales[[#This Row],[Punto Vendita]],6,30)</f>
        <v xml:space="preserve"> TRENTO</v>
      </c>
      <c r="B5" t="str">
        <f t="shared" si="0"/>
        <v>TRENTO</v>
      </c>
      <c r="C5" s="196">
        <f>IFERROR(_xlfn.NUMBERVALUE(Smartphones_Sales[[#This Row],[Imponibile Ac]]),0)</f>
        <v>31333.4</v>
      </c>
      <c r="D5" s="282">
        <f>IFERROR(_xlfn.NUMBERVALUE(Smartphones_Sales[[#This Row],[Pezzi Ac]]),0)</f>
        <v>68</v>
      </c>
    </row>
    <row r="6" spans="1:4">
      <c r="A6" t="str">
        <f>MID(Smartphones_Sales[[#This Row],[Punto Vendita]],6,30)</f>
        <v xml:space="preserve"> MILANO NORD</v>
      </c>
      <c r="B6" t="str">
        <f t="shared" si="0"/>
        <v>MILANO NORD</v>
      </c>
      <c r="C6" s="196">
        <f>IFERROR(_xlfn.NUMBERVALUE(Smartphones_Sales[[#This Row],[Imponibile Ac]]),0)</f>
        <v>29973.06</v>
      </c>
      <c r="D6" s="282">
        <f>IFERROR(_xlfn.NUMBERVALUE(Smartphones_Sales[[#This Row],[Pezzi Ac]]),0)</f>
        <v>78</v>
      </c>
    </row>
    <row r="7" spans="1:4">
      <c r="A7" t="str">
        <f>MID(Smartphones_Sales[[#This Row],[Punto Vendita]],6,30)</f>
        <v xml:space="preserve"> BRESCIA 1</v>
      </c>
      <c r="B7" t="str">
        <f t="shared" si="0"/>
        <v>BRESCIA 1</v>
      </c>
      <c r="C7" s="196">
        <f>IFERROR(_xlfn.NUMBERVALUE(Smartphones_Sales[[#This Row],[Imponibile Ac]]),0)</f>
        <v>28855.919999999998</v>
      </c>
      <c r="D7" s="282">
        <f>IFERROR(_xlfn.NUMBERVALUE(Smartphones_Sales[[#This Row],[Pezzi Ac]]),0)</f>
        <v>78</v>
      </c>
    </row>
    <row r="8" spans="1:4">
      <c r="A8" t="str">
        <f>MID(Smartphones_Sales[[#This Row],[Punto Vendita]],6,30)</f>
        <v xml:space="preserve"> GENOVA</v>
      </c>
      <c r="B8" t="str">
        <f t="shared" si="0"/>
        <v>GENOVA</v>
      </c>
      <c r="C8" s="196">
        <f>IFERROR(_xlfn.NUMBERVALUE(Smartphones_Sales[[#This Row],[Imponibile Ac]]),0)</f>
        <v>26269.7</v>
      </c>
      <c r="D8" s="282">
        <f>IFERROR(_xlfn.NUMBERVALUE(Smartphones_Sales[[#This Row],[Pezzi Ac]]),0)</f>
        <v>83</v>
      </c>
    </row>
    <row r="9" spans="1:4">
      <c r="A9" t="str">
        <f>MID(Smartphones_Sales[[#This Row],[Punto Vendita]],6,30)</f>
        <v xml:space="preserve"> TORINO 1</v>
      </c>
      <c r="B9" t="str">
        <f t="shared" si="0"/>
        <v>TORINO 1</v>
      </c>
      <c r="C9" s="196">
        <f>IFERROR(_xlfn.NUMBERVALUE(Smartphones_Sales[[#This Row],[Imponibile Ac]]),0)</f>
        <v>26258.98</v>
      </c>
      <c r="D9" s="282">
        <f>IFERROR(_xlfn.NUMBERVALUE(Smartphones_Sales[[#This Row],[Pezzi Ac]]),0)</f>
        <v>65</v>
      </c>
    </row>
    <row r="10" spans="1:4">
      <c r="A10" t="str">
        <f>MID(Smartphones_Sales[[#This Row],[Punto Vendita]],6,30)</f>
        <v xml:space="preserve"> PADOVA 1</v>
      </c>
      <c r="B10" t="str">
        <f t="shared" si="0"/>
        <v>PADOVA 1</v>
      </c>
      <c r="C10" s="196">
        <f>IFERROR(_xlfn.NUMBERVALUE(Smartphones_Sales[[#This Row],[Imponibile Ac]]),0)</f>
        <v>24958.82</v>
      </c>
      <c r="D10" s="282">
        <f>IFERROR(_xlfn.NUMBERVALUE(Smartphones_Sales[[#This Row],[Pezzi Ac]]),0)</f>
        <v>61</v>
      </c>
    </row>
    <row r="11" spans="1:4">
      <c r="A11" t="str">
        <f>MID(Smartphones_Sales[[#This Row],[Punto Vendita]],6,30)</f>
        <v xml:space="preserve"> GALLARATE</v>
      </c>
      <c r="B11" t="str">
        <f t="shared" si="0"/>
        <v>GALLARATE</v>
      </c>
      <c r="C11" s="196">
        <f>IFERROR(_xlfn.NUMBERVALUE(Smartphones_Sales[[#This Row],[Imponibile Ac]]),0)</f>
        <v>24649.74</v>
      </c>
      <c r="D11" s="282">
        <f>IFERROR(_xlfn.NUMBERVALUE(Smartphones_Sales[[#This Row],[Pezzi Ac]]),0)</f>
        <v>58</v>
      </c>
    </row>
    <row r="12" spans="1:4">
      <c r="A12" t="str">
        <f>MID(Smartphones_Sales[[#This Row],[Punto Vendita]],6,30)</f>
        <v xml:space="preserve"> RESCALDINA</v>
      </c>
      <c r="B12" t="str">
        <f t="shared" si="0"/>
        <v>RESCALDINA</v>
      </c>
      <c r="C12" s="196">
        <f>IFERROR(_xlfn.NUMBERVALUE(Smartphones_Sales[[#This Row],[Imponibile Ac]]),0)</f>
        <v>23309.56</v>
      </c>
      <c r="D12" s="282">
        <f>IFERROR(_xlfn.NUMBERVALUE(Smartphones_Sales[[#This Row],[Pezzi Ac]]),0)</f>
        <v>57</v>
      </c>
    </row>
    <row r="13" spans="1:4">
      <c r="A13" t="str">
        <f>MID(Smartphones_Sales[[#This Row],[Punto Vendita]],6,30)</f>
        <v xml:space="preserve"> ARESE</v>
      </c>
      <c r="B13" t="str">
        <f t="shared" si="0"/>
        <v>ARESE</v>
      </c>
      <c r="C13" s="196">
        <f>IFERROR(_xlfn.NUMBERVALUE(Smartphones_Sales[[#This Row],[Imponibile Ac]]),0)</f>
        <v>22397.59</v>
      </c>
      <c r="D13" s="282">
        <f>IFERROR(_xlfn.NUMBERVALUE(Smartphones_Sales[[#This Row],[Pezzi Ac]]),0)</f>
        <v>50</v>
      </c>
    </row>
    <row r="14" spans="1:4">
      <c r="A14" t="str">
        <f>MID(Smartphones_Sales[[#This Row],[Punto Vendita]],6,30)</f>
        <v xml:space="preserve"> VERANO BRIANZA</v>
      </c>
      <c r="B14" t="str">
        <f t="shared" si="0"/>
        <v>VERANO BRIANZA</v>
      </c>
      <c r="C14" s="196">
        <f>IFERROR(_xlfn.NUMBERVALUE(Smartphones_Sales[[#This Row],[Imponibile Ac]]),0)</f>
        <v>22138.53</v>
      </c>
      <c r="D14" s="282">
        <f>IFERROR(_xlfn.NUMBERVALUE(Smartphones_Sales[[#This Row],[Pezzi Ac]]),0)</f>
        <v>53</v>
      </c>
    </row>
    <row r="15" spans="1:4">
      <c r="A15" t="str">
        <f>MID(Smartphones_Sales[[#This Row],[Punto Vendita]],6,30)</f>
        <v xml:space="preserve"> BERGAMO 2</v>
      </c>
      <c r="B15" t="str">
        <f t="shared" si="0"/>
        <v>BERGAMO 2</v>
      </c>
      <c r="C15" s="196">
        <f>IFERROR(_xlfn.NUMBERVALUE(Smartphones_Sales[[#This Row],[Imponibile Ac]]),0)</f>
        <v>21766.27</v>
      </c>
      <c r="D15" s="282">
        <f>IFERROR(_xlfn.NUMBERVALUE(Smartphones_Sales[[#This Row],[Pezzi Ac]]),0)</f>
        <v>67</v>
      </c>
    </row>
    <row r="16" spans="1:4">
      <c r="A16" t="str">
        <f>MID(Smartphones_Sales[[#This Row],[Punto Vendita]],6,30)</f>
        <v xml:space="preserve"> CARUGATE</v>
      </c>
      <c r="B16" t="str">
        <f t="shared" si="0"/>
        <v>CARUGATE</v>
      </c>
      <c r="C16" s="196">
        <f>IFERROR(_xlfn.NUMBERVALUE(Smartphones_Sales[[#This Row],[Imponibile Ac]]),0)</f>
        <v>21224.73</v>
      </c>
      <c r="D16" s="282">
        <f>IFERROR(_xlfn.NUMBERVALUE(Smartphones_Sales[[#This Row],[Pezzi Ac]]),0)</f>
        <v>62</v>
      </c>
    </row>
    <row r="17" spans="1:4">
      <c r="A17" t="str">
        <f>MID(Smartphones_Sales[[#This Row],[Punto Vendita]],6,30)</f>
        <v xml:space="preserve"> BOLOGNA 2</v>
      </c>
      <c r="B17" t="str">
        <f t="shared" si="0"/>
        <v>BOLOGNA 2</v>
      </c>
      <c r="C17" s="196">
        <f>IFERROR(_xlfn.NUMBERVALUE(Smartphones_Sales[[#This Row],[Imponibile Ac]]),0)</f>
        <v>20316.7</v>
      </c>
      <c r="D17" s="282">
        <f>IFERROR(_xlfn.NUMBERVALUE(Smartphones_Sales[[#This Row],[Pezzi Ac]]),0)</f>
        <v>49</v>
      </c>
    </row>
    <row r="18" spans="1:4">
      <c r="A18" t="str">
        <f>MID(Smartphones_Sales[[#This Row],[Punto Vendita]],6,30)</f>
        <v xml:space="preserve"> BOLZANO</v>
      </c>
      <c r="B18" t="str">
        <f t="shared" si="0"/>
        <v>BOLZANO</v>
      </c>
      <c r="C18" s="196">
        <f>IFERROR(_xlfn.NUMBERVALUE(Smartphones_Sales[[#This Row],[Imponibile Ac]]),0)</f>
        <v>19331.97</v>
      </c>
      <c r="D18" s="282">
        <f>IFERROR(_xlfn.NUMBERVALUE(Smartphones_Sales[[#This Row],[Pezzi Ac]]),0)</f>
        <v>43</v>
      </c>
    </row>
    <row r="19" spans="1:4">
      <c r="A19" t="str">
        <f>MID(Smartphones_Sales[[#This Row],[Punto Vendita]],6,30)</f>
        <v xml:space="preserve"> ROMA 5</v>
      </c>
      <c r="B19" t="str">
        <f t="shared" si="0"/>
        <v>ROMA 5</v>
      </c>
      <c r="C19" s="196">
        <f>IFERROR(_xlfn.NUMBERVALUE(Smartphones_Sales[[#This Row],[Imponibile Ac]]),0)</f>
        <v>19045.02</v>
      </c>
      <c r="D19" s="282">
        <f>IFERROR(_xlfn.NUMBERVALUE(Smartphones_Sales[[#This Row],[Pezzi Ac]]),0)</f>
        <v>45</v>
      </c>
    </row>
    <row r="20" spans="1:4">
      <c r="A20" t="str">
        <f>MID(Smartphones_Sales[[#This Row],[Punto Vendita]],6,30)</f>
        <v xml:space="preserve"> CAGLIARI</v>
      </c>
      <c r="B20" t="str">
        <f t="shared" si="0"/>
        <v>CAGLIARI</v>
      </c>
      <c r="C20" s="196">
        <f>IFERROR(_xlfn.NUMBERVALUE(Smartphones_Sales[[#This Row],[Imponibile Ac]]),0)</f>
        <v>18993.36</v>
      </c>
      <c r="D20" s="282">
        <f>IFERROR(_xlfn.NUMBERVALUE(Smartphones_Sales[[#This Row],[Pezzi Ac]]),0)</f>
        <v>56</v>
      </c>
    </row>
    <row r="21" spans="1:4">
      <c r="A21" t="str">
        <f>MID(Smartphones_Sales[[#This Row],[Punto Vendita]],6,30)</f>
        <v xml:space="preserve"> PARMA</v>
      </c>
      <c r="B21" t="str">
        <f t="shared" si="0"/>
        <v>PARMA</v>
      </c>
      <c r="C21" s="196">
        <f>IFERROR(_xlfn.NUMBERVALUE(Smartphones_Sales[[#This Row],[Imponibile Ac]]),0)</f>
        <v>17936.97</v>
      </c>
      <c r="D21" s="282">
        <f>IFERROR(_xlfn.NUMBERVALUE(Smartphones_Sales[[#This Row],[Pezzi Ac]]),0)</f>
        <v>46</v>
      </c>
    </row>
    <row r="22" spans="1:4">
      <c r="A22" t="str">
        <f>MID(Smartphones_Sales[[#This Row],[Punto Vendita]],6,30)</f>
        <v xml:space="preserve"> MILANO SUD</v>
      </c>
      <c r="B22" t="str">
        <f t="shared" si="0"/>
        <v>MILANO SUD</v>
      </c>
      <c r="C22" s="196">
        <f>IFERROR(_xlfn.NUMBERVALUE(Smartphones_Sales[[#This Row],[Imponibile Ac]]),0)</f>
        <v>17539.150000000001</v>
      </c>
      <c r="D22" s="282">
        <f>IFERROR(_xlfn.NUMBERVALUE(Smartphones_Sales[[#This Row],[Pezzi Ac]]),0)</f>
        <v>43</v>
      </c>
    </row>
    <row r="23" spans="1:4">
      <c r="A23" t="str">
        <f>MID(Smartphones_Sales[[#This Row],[Punto Vendita]],6,30)</f>
        <v xml:space="preserve"> MOLFETTA</v>
      </c>
      <c r="B23" t="str">
        <f t="shared" si="0"/>
        <v>MOLFETTA</v>
      </c>
      <c r="C23" s="196">
        <f>IFERROR(_xlfn.NUMBERVALUE(Smartphones_Sales[[#This Row],[Imponibile Ac]]),0)</f>
        <v>17177</v>
      </c>
      <c r="D23" s="282">
        <f>IFERROR(_xlfn.NUMBERVALUE(Smartphones_Sales[[#This Row],[Pezzi Ac]]),0)</f>
        <v>40</v>
      </c>
    </row>
    <row r="24" spans="1:4">
      <c r="A24" t="str">
        <f>MID(Smartphones_Sales[[#This Row],[Punto Vendita]],6,30)</f>
        <v xml:space="preserve"> MILANO CITTA' 1</v>
      </c>
      <c r="B24" t="str">
        <f t="shared" si="0"/>
        <v>MILANO CITTA' 1</v>
      </c>
      <c r="C24" s="196">
        <f>IFERROR(_xlfn.NUMBERVALUE(Smartphones_Sales[[#This Row],[Imponibile Ac]]),0)</f>
        <v>17163.52</v>
      </c>
      <c r="D24" s="282">
        <f>IFERROR(_xlfn.NUMBERVALUE(Smartphones_Sales[[#This Row],[Pezzi Ac]]),0)</f>
        <v>47</v>
      </c>
    </row>
    <row r="25" spans="1:4">
      <c r="A25" t="str">
        <f>MID(Smartphones_Sales[[#This Row],[Punto Vendita]],6,30)</f>
        <v xml:space="preserve"> VICENZA</v>
      </c>
      <c r="B25" t="str">
        <f t="shared" si="0"/>
        <v>VICENZA</v>
      </c>
      <c r="C25" s="196">
        <f>IFERROR(_xlfn.NUMBERVALUE(Smartphones_Sales[[#This Row],[Imponibile Ac]]),0)</f>
        <v>16861.87</v>
      </c>
      <c r="D25" s="282">
        <f>IFERROR(_xlfn.NUMBERVALUE(Smartphones_Sales[[#This Row],[Pezzi Ac]]),0)</f>
        <v>38</v>
      </c>
    </row>
    <row r="26" spans="1:4">
      <c r="A26" t="str">
        <f>MID(Smartphones_Sales[[#This Row],[Punto Vendita]],6,30)</f>
        <v xml:space="preserve"> TREVISO 1</v>
      </c>
      <c r="B26" t="str">
        <f t="shared" si="0"/>
        <v>TREVISO 1</v>
      </c>
      <c r="C26" s="196">
        <f>IFERROR(_xlfn.NUMBERVALUE(Smartphones_Sales[[#This Row],[Imponibile Ac]]),0)</f>
        <v>15929.53</v>
      </c>
      <c r="D26" s="282">
        <f>IFERROR(_xlfn.NUMBERVALUE(Smartphones_Sales[[#This Row],[Pezzi Ac]]),0)</f>
        <v>40</v>
      </c>
    </row>
    <row r="27" spans="1:4">
      <c r="A27" t="str">
        <f>MID(Smartphones_Sales[[#This Row],[Punto Vendita]],6,30)</f>
        <v xml:space="preserve"> TRIESTE</v>
      </c>
      <c r="B27" t="str">
        <f t="shared" si="0"/>
        <v>TRIESTE</v>
      </c>
      <c r="C27" s="196">
        <f>IFERROR(_xlfn.NUMBERVALUE(Smartphones_Sales[[#This Row],[Imponibile Ac]]),0)</f>
        <v>15896.56</v>
      </c>
      <c r="D27" s="282">
        <f>IFERROR(_xlfn.NUMBERVALUE(Smartphones_Sales[[#This Row],[Pezzi Ac]]),0)</f>
        <v>31</v>
      </c>
    </row>
    <row r="28" spans="1:4">
      <c r="A28" t="str">
        <f>MID(Smartphones_Sales[[#This Row],[Punto Vendita]],6,30)</f>
        <v xml:space="preserve"> BERGAMO 1</v>
      </c>
      <c r="B28" t="str">
        <f t="shared" si="0"/>
        <v>BERGAMO 1</v>
      </c>
      <c r="C28" s="196">
        <f>IFERROR(_xlfn.NUMBERVALUE(Smartphones_Sales[[#This Row],[Imponibile Ac]]),0)</f>
        <v>15871.11</v>
      </c>
      <c r="D28" s="282">
        <f>IFERROR(_xlfn.NUMBERVALUE(Smartphones_Sales[[#This Row],[Pezzi Ac]]),0)</f>
        <v>43</v>
      </c>
    </row>
    <row r="29" spans="1:4">
      <c r="A29" t="str">
        <f>MID(Smartphones_Sales[[#This Row],[Punto Vendita]],6,30)</f>
        <v xml:space="preserve"> LECCO</v>
      </c>
      <c r="B29" t="str">
        <f t="shared" si="0"/>
        <v>LECCO</v>
      </c>
      <c r="C29" s="196">
        <f>IFERROR(_xlfn.NUMBERVALUE(Smartphones_Sales[[#This Row],[Imponibile Ac]]),0)</f>
        <v>15865.7</v>
      </c>
      <c r="D29" s="282">
        <f>IFERROR(_xlfn.NUMBERVALUE(Smartphones_Sales[[#This Row],[Pezzi Ac]]),0)</f>
        <v>48</v>
      </c>
    </row>
    <row r="30" spans="1:4">
      <c r="A30" t="str">
        <f>MID(Smartphones_Sales[[#This Row],[Punto Vendita]],6,30)</f>
        <v xml:space="preserve"> VERONA 1</v>
      </c>
      <c r="B30" t="str">
        <f t="shared" si="0"/>
        <v>VERONA 1</v>
      </c>
      <c r="C30" s="196">
        <f>IFERROR(_xlfn.NUMBERVALUE(Smartphones_Sales[[#This Row],[Imponibile Ac]]),0)</f>
        <v>15804.01</v>
      </c>
      <c r="D30" s="282">
        <f>IFERROR(_xlfn.NUMBERVALUE(Smartphones_Sales[[#This Row],[Pezzi Ac]]),0)</f>
        <v>34</v>
      </c>
    </row>
    <row r="31" spans="1:4">
      <c r="A31" t="str">
        <f>MID(Smartphones_Sales[[#This Row],[Punto Vendita]],6,30)</f>
        <v xml:space="preserve"> ERBUSCO</v>
      </c>
      <c r="B31" t="str">
        <f t="shared" si="0"/>
        <v>ERBUSCO</v>
      </c>
      <c r="C31" s="196">
        <f>IFERROR(_xlfn.NUMBERVALUE(Smartphones_Sales[[#This Row],[Imponibile Ac]]),0)</f>
        <v>15585.14</v>
      </c>
      <c r="D31" s="282">
        <f>IFERROR(_xlfn.NUMBERVALUE(Smartphones_Sales[[#This Row],[Pezzi Ac]]),0)</f>
        <v>45</v>
      </c>
    </row>
    <row r="32" spans="1:4">
      <c r="A32" t="str">
        <f>MID(Smartphones_Sales[[#This Row],[Punto Vendita]],6,30)</f>
        <v xml:space="preserve"> BARI 1</v>
      </c>
      <c r="B32" t="str">
        <f t="shared" si="0"/>
        <v>BARI 1</v>
      </c>
      <c r="C32" s="196">
        <f>IFERROR(_xlfn.NUMBERVALUE(Smartphones_Sales[[#This Row],[Imponibile Ac]]),0)</f>
        <v>15473.83</v>
      </c>
      <c r="D32" s="282">
        <f>IFERROR(_xlfn.NUMBERVALUE(Smartphones_Sales[[#This Row],[Pezzi Ac]]),0)</f>
        <v>46</v>
      </c>
    </row>
    <row r="33" spans="1:4">
      <c r="A33" t="str">
        <f>MID(Smartphones_Sales[[#This Row],[Punto Vendita]],6,30)</f>
        <v xml:space="preserve"> BOLOGNA 1</v>
      </c>
      <c r="B33" t="str">
        <f t="shared" si="0"/>
        <v>BOLOGNA 1</v>
      </c>
      <c r="C33" s="196">
        <f>IFERROR(_xlfn.NUMBERVALUE(Smartphones_Sales[[#This Row],[Imponibile Ac]]),0)</f>
        <v>15053.97</v>
      </c>
      <c r="D33" s="282">
        <f>IFERROR(_xlfn.NUMBERVALUE(Smartphones_Sales[[#This Row],[Pezzi Ac]]),0)</f>
        <v>43</v>
      </c>
    </row>
    <row r="34" spans="1:4">
      <c r="A34" t="str">
        <f>MID(Smartphones_Sales[[#This Row],[Punto Vendita]],6,30)</f>
        <v xml:space="preserve"> UDINE</v>
      </c>
      <c r="B34" t="str">
        <f t="shared" si="0"/>
        <v>UDINE</v>
      </c>
      <c r="C34" s="196">
        <f>IFERROR(_xlfn.NUMBERVALUE(Smartphones_Sales[[#This Row],[Imponibile Ac]]),0)</f>
        <v>14923.73</v>
      </c>
      <c r="D34" s="282">
        <f>IFERROR(_xlfn.NUMBERVALUE(Smartphones_Sales[[#This Row],[Pezzi Ac]]),0)</f>
        <v>41</v>
      </c>
    </row>
    <row r="35" spans="1:4">
      <c r="A35" t="str">
        <f>MID(Smartphones_Sales[[#This Row],[Punto Vendita]],6,30)</f>
        <v xml:space="preserve"> BASSANO DEL GRAPPA</v>
      </c>
      <c r="B35" t="str">
        <f t="shared" si="0"/>
        <v>BASSANO DEL GRAPPA</v>
      </c>
      <c r="C35" s="196">
        <f>IFERROR(_xlfn.NUMBERVALUE(Smartphones_Sales[[#This Row],[Imponibile Ac]]),0)</f>
        <v>14798.23</v>
      </c>
      <c r="D35" s="282">
        <f>IFERROR(_xlfn.NUMBERVALUE(Smartphones_Sales[[#This Row],[Pezzi Ac]]),0)</f>
        <v>30</v>
      </c>
    </row>
    <row r="36" spans="1:4">
      <c r="A36" t="str">
        <f>MID(Smartphones_Sales[[#This Row],[Punto Vendita]],6,30)</f>
        <v xml:space="preserve"> PISA</v>
      </c>
      <c r="B36" t="str">
        <f t="shared" si="0"/>
        <v>PISA</v>
      </c>
      <c r="C36" s="196">
        <f>IFERROR(_xlfn.NUMBERVALUE(Smartphones_Sales[[#This Row],[Imponibile Ac]]),0)</f>
        <v>14244.88</v>
      </c>
      <c r="D36" s="282">
        <f>IFERROR(_xlfn.NUMBERVALUE(Smartphones_Sales[[#This Row],[Pezzi Ac]]),0)</f>
        <v>37</v>
      </c>
    </row>
    <row r="37" spans="1:4">
      <c r="A37" t="str">
        <f>MID(Smartphones_Sales[[#This Row],[Punto Vendita]],6,30)</f>
        <v xml:space="preserve"> TORINO 3</v>
      </c>
      <c r="B37" t="str">
        <f t="shared" si="0"/>
        <v>TORINO 3</v>
      </c>
      <c r="C37" s="196">
        <f>IFERROR(_xlfn.NUMBERVALUE(Smartphones_Sales[[#This Row],[Imponibile Ac]]),0)</f>
        <v>14177.61</v>
      </c>
      <c r="D37" s="282">
        <f>IFERROR(_xlfn.NUMBERVALUE(Smartphones_Sales[[#This Row],[Pezzi Ac]]),0)</f>
        <v>42</v>
      </c>
    </row>
    <row r="38" spans="1:4">
      <c r="A38" t="str">
        <f>MID(Smartphones_Sales[[#This Row],[Punto Vendita]],6,30)</f>
        <v xml:space="preserve"> PALERMO 1</v>
      </c>
      <c r="B38" t="str">
        <f t="shared" si="0"/>
        <v>PALERMO 1</v>
      </c>
      <c r="C38" s="196">
        <f>IFERROR(_xlfn.NUMBERVALUE(Smartphones_Sales[[#This Row],[Imponibile Ac]]),0)</f>
        <v>14145.63</v>
      </c>
      <c r="D38" s="282">
        <f>IFERROR(_xlfn.NUMBERVALUE(Smartphones_Sales[[#This Row],[Pezzi Ac]]),0)</f>
        <v>46</v>
      </c>
    </row>
    <row r="39" spans="1:4">
      <c r="A39" t="str">
        <f>MID(Smartphones_Sales[[#This Row],[Punto Vendita]],6,30)</f>
        <v xml:space="preserve"> TORINO 2</v>
      </c>
      <c r="B39" t="str">
        <f t="shared" si="0"/>
        <v>TORINO 2</v>
      </c>
      <c r="C39" s="196">
        <f>IFERROR(_xlfn.NUMBERVALUE(Smartphones_Sales[[#This Row],[Imponibile Ac]]),0)</f>
        <v>14024.3</v>
      </c>
      <c r="D39" s="282">
        <f>IFERROR(_xlfn.NUMBERVALUE(Smartphones_Sales[[#This Row],[Pezzi Ac]]),0)</f>
        <v>45</v>
      </c>
    </row>
    <row r="40" spans="1:4">
      <c r="A40" t="str">
        <f>MID(Smartphones_Sales[[#This Row],[Punto Vendita]],6,30)</f>
        <v xml:space="preserve"> ROMA 3</v>
      </c>
      <c r="B40" t="str">
        <f t="shared" si="0"/>
        <v>ROMA 3</v>
      </c>
      <c r="C40" s="196">
        <f>IFERROR(_xlfn.NUMBERVALUE(Smartphones_Sales[[#This Row],[Imponibile Ac]]),0)</f>
        <v>13894.99</v>
      </c>
      <c r="D40" s="282">
        <f>IFERROR(_xlfn.NUMBERVALUE(Smartphones_Sales[[#This Row],[Pezzi Ac]]),0)</f>
        <v>42</v>
      </c>
    </row>
    <row r="41" spans="1:4">
      <c r="A41" t="str">
        <f>MID(Smartphones_Sales[[#This Row],[Punto Vendita]],6,30)</f>
        <v xml:space="preserve"> BARI 2</v>
      </c>
      <c r="B41" t="str">
        <f t="shared" si="0"/>
        <v>BARI 2</v>
      </c>
      <c r="C41" s="196">
        <f>IFERROR(_xlfn.NUMBERVALUE(Smartphones_Sales[[#This Row],[Imponibile Ac]]),0)</f>
        <v>13824.44</v>
      </c>
      <c r="D41" s="282">
        <f>IFERROR(_xlfn.NUMBERVALUE(Smartphones_Sales[[#This Row],[Pezzi Ac]]),0)</f>
        <v>26</v>
      </c>
    </row>
    <row r="42" spans="1:4">
      <c r="A42" t="str">
        <f>MID(Smartphones_Sales[[#This Row],[Punto Vendita]],6,30)</f>
        <v xml:space="preserve"> ASCOLI PICENO</v>
      </c>
      <c r="B42" t="str">
        <f t="shared" si="0"/>
        <v>ASCOLI PICENO</v>
      </c>
      <c r="C42" s="196">
        <f>IFERROR(_xlfn.NUMBERVALUE(Smartphones_Sales[[#This Row],[Imponibile Ac]]),0)</f>
        <v>13813.82</v>
      </c>
      <c r="D42" s="282">
        <f>IFERROR(_xlfn.NUMBERVALUE(Smartphones_Sales[[#This Row],[Pezzi Ac]]),0)</f>
        <v>31</v>
      </c>
    </row>
    <row r="43" spans="1:4">
      <c r="A43" t="str">
        <f>MID(Smartphones_Sales[[#This Row],[Punto Vendita]],6,30)</f>
        <v xml:space="preserve"> COSENZA</v>
      </c>
      <c r="B43" t="str">
        <f t="shared" si="0"/>
        <v>COSENZA</v>
      </c>
      <c r="C43" s="196">
        <f>IFERROR(_xlfn.NUMBERVALUE(Smartphones_Sales[[#This Row],[Imponibile Ac]]),0)</f>
        <v>13794.88</v>
      </c>
      <c r="D43" s="282">
        <f>IFERROR(_xlfn.NUMBERVALUE(Smartphones_Sales[[#This Row],[Pezzi Ac]]),0)</f>
        <v>47</v>
      </c>
    </row>
    <row r="44" spans="1:4">
      <c r="A44" t="str">
        <f>MID(Smartphones_Sales[[#This Row],[Punto Vendita]],6,30)</f>
        <v xml:space="preserve"> MONTEBELLO</v>
      </c>
      <c r="B44" t="str">
        <f t="shared" si="0"/>
        <v>MONTEBELLO</v>
      </c>
      <c r="C44" s="196">
        <f>IFERROR(_xlfn.NUMBERVALUE(Smartphones_Sales[[#This Row],[Imponibile Ac]]),0)</f>
        <v>13737.27</v>
      </c>
      <c r="D44" s="282">
        <f>IFERROR(_xlfn.NUMBERVALUE(Smartphones_Sales[[#This Row],[Pezzi Ac]]),0)</f>
        <v>34</v>
      </c>
    </row>
    <row r="45" spans="1:4">
      <c r="A45" t="str">
        <f>MID(Smartphones_Sales[[#This Row],[Punto Vendita]],6,30)</f>
        <v xml:space="preserve"> MILANO CITTA' 2</v>
      </c>
      <c r="B45" t="str">
        <f t="shared" si="0"/>
        <v>MILANO CITTA' 2</v>
      </c>
      <c r="C45" s="196">
        <f>IFERROR(_xlfn.NUMBERVALUE(Smartphones_Sales[[#This Row],[Imponibile Ac]]),0)</f>
        <v>13555.57</v>
      </c>
      <c r="D45" s="282">
        <f>IFERROR(_xlfn.NUMBERVALUE(Smartphones_Sales[[#This Row],[Pezzi Ac]]),0)</f>
        <v>30</v>
      </c>
    </row>
    <row r="46" spans="1:4">
      <c r="A46" t="str">
        <f>MID(Smartphones_Sales[[#This Row],[Punto Vendita]],6,30)</f>
        <v xml:space="preserve"> REGGIO EMILIA</v>
      </c>
      <c r="B46" t="str">
        <f t="shared" si="0"/>
        <v>REGGIO EMILIA</v>
      </c>
      <c r="C46" s="196">
        <f>IFERROR(_xlfn.NUMBERVALUE(Smartphones_Sales[[#This Row],[Imponibile Ac]]),0)</f>
        <v>13540.53</v>
      </c>
      <c r="D46" s="282">
        <f>IFERROR(_xlfn.NUMBERVALUE(Smartphones_Sales[[#This Row],[Pezzi Ac]]),0)</f>
        <v>33</v>
      </c>
    </row>
    <row r="47" spans="1:4">
      <c r="A47" t="str">
        <f>MID(Smartphones_Sales[[#This Row],[Punto Vendita]],6,30)</f>
        <v xml:space="preserve"> LIMBIATE</v>
      </c>
      <c r="B47" t="str">
        <f t="shared" si="0"/>
        <v>LIMBIATE</v>
      </c>
      <c r="C47" s="196">
        <f>IFERROR(_xlfn.NUMBERVALUE(Smartphones_Sales[[#This Row],[Imponibile Ac]]),0)</f>
        <v>13494.64</v>
      </c>
      <c r="D47" s="282">
        <f>IFERROR(_xlfn.NUMBERVALUE(Smartphones_Sales[[#This Row],[Pezzi Ac]]),0)</f>
        <v>38</v>
      </c>
    </row>
    <row r="48" spans="1:4">
      <c r="A48" t="str">
        <f>MID(Smartphones_Sales[[#This Row],[Punto Vendita]],6,30)</f>
        <v xml:space="preserve"> CATANIA 1</v>
      </c>
      <c r="B48" t="str">
        <f t="shared" si="0"/>
        <v>CATANIA 1</v>
      </c>
      <c r="C48" s="196">
        <f>IFERROR(_xlfn.NUMBERVALUE(Smartphones_Sales[[#This Row],[Imponibile Ac]]),0)</f>
        <v>13478.66</v>
      </c>
      <c r="D48" s="282">
        <f>IFERROR(_xlfn.NUMBERVALUE(Smartphones_Sales[[#This Row],[Pezzi Ac]]),0)</f>
        <v>33</v>
      </c>
    </row>
    <row r="49" spans="1:4">
      <c r="A49" t="str">
        <f>MID(Smartphones_Sales[[#This Row],[Punto Vendita]],6,30)</f>
        <v xml:space="preserve"> NAPOLI 1</v>
      </c>
      <c r="B49" t="str">
        <f t="shared" si="0"/>
        <v>NAPOLI 1</v>
      </c>
      <c r="C49" s="196">
        <f>IFERROR(_xlfn.NUMBERVALUE(Smartphones_Sales[[#This Row],[Imponibile Ac]]),0)</f>
        <v>13441.24</v>
      </c>
      <c r="D49" s="282">
        <f>IFERROR(_xlfn.NUMBERVALUE(Smartphones_Sales[[#This Row],[Pezzi Ac]]),0)</f>
        <v>38</v>
      </c>
    </row>
    <row r="50" spans="1:4">
      <c r="A50" t="str">
        <f>MID(Smartphones_Sales[[#This Row],[Punto Vendita]],6,30)</f>
        <v xml:space="preserve"> FERRARA</v>
      </c>
      <c r="B50" t="str">
        <f t="shared" si="0"/>
        <v>FERRARA</v>
      </c>
      <c r="C50" s="196">
        <f>IFERROR(_xlfn.NUMBERVALUE(Smartphones_Sales[[#This Row],[Imponibile Ac]]),0)</f>
        <v>13400.61</v>
      </c>
      <c r="D50" s="282">
        <f>IFERROR(_xlfn.NUMBERVALUE(Smartphones_Sales[[#This Row],[Pezzi Ac]]),0)</f>
        <v>45</v>
      </c>
    </row>
    <row r="51" spans="1:4">
      <c r="A51" t="str">
        <f>MID(Smartphones_Sales[[#This Row],[Punto Vendita]],6,30)</f>
        <v xml:space="preserve"> VITTUONE</v>
      </c>
      <c r="B51" t="str">
        <f t="shared" si="0"/>
        <v>VITTUONE</v>
      </c>
      <c r="C51" s="196">
        <f>IFERROR(_xlfn.NUMBERVALUE(Smartphones_Sales[[#This Row],[Imponibile Ac]]),0)</f>
        <v>13377.76</v>
      </c>
      <c r="D51" s="282">
        <f>IFERROR(_xlfn.NUMBERVALUE(Smartphones_Sales[[#This Row],[Pezzi Ac]]),0)</f>
        <v>36</v>
      </c>
    </row>
    <row r="52" spans="1:4">
      <c r="A52" t="str">
        <f>MID(Smartphones_Sales[[#This Row],[Punto Vendita]],6,30)</f>
        <v xml:space="preserve"> PESCARA 2</v>
      </c>
      <c r="B52" t="str">
        <f t="shared" si="0"/>
        <v>PESCARA 2</v>
      </c>
      <c r="C52" s="196">
        <f>IFERROR(_xlfn.NUMBERVALUE(Smartphones_Sales[[#This Row],[Imponibile Ac]]),0)</f>
        <v>13249.59</v>
      </c>
      <c r="D52" s="282">
        <f>IFERROR(_xlfn.NUMBERVALUE(Smartphones_Sales[[#This Row],[Pezzi Ac]]),0)</f>
        <v>43</v>
      </c>
    </row>
    <row r="53" spans="1:4">
      <c r="A53" t="str">
        <f>MID(Smartphones_Sales[[#This Row],[Punto Vendita]],6,30)</f>
        <v xml:space="preserve"> ROMA LUNGHEZZA</v>
      </c>
      <c r="B53" t="str">
        <f t="shared" si="0"/>
        <v>ROMA LUNGHEZZA</v>
      </c>
      <c r="C53" s="196">
        <f>IFERROR(_xlfn.NUMBERVALUE(Smartphones_Sales[[#This Row],[Imponibile Ac]]),0)</f>
        <v>12957.77</v>
      </c>
      <c r="D53" s="282">
        <f>IFERROR(_xlfn.NUMBERVALUE(Smartphones_Sales[[#This Row],[Pezzi Ac]]),0)</f>
        <v>34</v>
      </c>
    </row>
    <row r="54" spans="1:4">
      <c r="A54" t="str">
        <f>MID(Smartphones_Sales[[#This Row],[Punto Vendita]],6,30)</f>
        <v xml:space="preserve"> CHIETI</v>
      </c>
      <c r="B54" t="str">
        <f t="shared" si="0"/>
        <v>CHIETI</v>
      </c>
      <c r="C54" s="196">
        <f>IFERROR(_xlfn.NUMBERVALUE(Smartphones_Sales[[#This Row],[Imponibile Ac]]),0)</f>
        <v>12773.32</v>
      </c>
      <c r="D54" s="282">
        <f>IFERROR(_xlfn.NUMBERVALUE(Smartphones_Sales[[#This Row],[Pezzi Ac]]),0)</f>
        <v>37</v>
      </c>
    </row>
    <row r="55" spans="1:4">
      <c r="A55" t="str">
        <f>MID(Smartphones_Sales[[#This Row],[Punto Vendita]],6,30)</f>
        <v xml:space="preserve"> LECCE</v>
      </c>
      <c r="B55" t="str">
        <f t="shared" si="0"/>
        <v>LECCE</v>
      </c>
      <c r="C55" s="196">
        <f>IFERROR(_xlfn.NUMBERVALUE(Smartphones_Sales[[#This Row],[Imponibile Ac]]),0)</f>
        <v>12607.61</v>
      </c>
      <c r="D55" s="282">
        <f>IFERROR(_xlfn.NUMBERVALUE(Smartphones_Sales[[#This Row],[Pezzi Ac]]),0)</f>
        <v>42</v>
      </c>
    </row>
    <row r="56" spans="1:4">
      <c r="A56" t="str">
        <f>MID(Smartphones_Sales[[#This Row],[Punto Vendita]],6,30)</f>
        <v xml:space="preserve"> MILANO EST</v>
      </c>
      <c r="B56" t="str">
        <f t="shared" si="0"/>
        <v>MILANO EST</v>
      </c>
      <c r="C56" s="196">
        <f>IFERROR(_xlfn.NUMBERVALUE(Smartphones_Sales[[#This Row],[Imponibile Ac]]),0)</f>
        <v>12492.67</v>
      </c>
      <c r="D56" s="282">
        <f>IFERROR(_xlfn.NUMBERVALUE(Smartphones_Sales[[#This Row],[Pezzi Ac]]),0)</f>
        <v>34</v>
      </c>
    </row>
    <row r="57" spans="1:4">
      <c r="A57" t="str">
        <f>MID(Smartphones_Sales[[#This Row],[Punto Vendita]],6,30)</f>
        <v xml:space="preserve"> STEZZANO</v>
      </c>
      <c r="B57" t="str">
        <f t="shared" si="0"/>
        <v>STEZZANO</v>
      </c>
      <c r="C57" s="196">
        <f>IFERROR(_xlfn.NUMBERVALUE(Smartphones_Sales[[#This Row],[Imponibile Ac]]),0)</f>
        <v>12235.95</v>
      </c>
      <c r="D57" s="282">
        <f>IFERROR(_xlfn.NUMBERVALUE(Smartphones_Sales[[#This Row],[Pezzi Ac]]),0)</f>
        <v>26</v>
      </c>
    </row>
    <row r="58" spans="1:4">
      <c r="A58" t="str">
        <f>MID(Smartphones_Sales[[#This Row],[Punto Vendita]],6,30)</f>
        <v xml:space="preserve"> MILANOFIORI</v>
      </c>
      <c r="B58" t="str">
        <f t="shared" si="0"/>
        <v>MILANOFIORI</v>
      </c>
      <c r="C58" s="196">
        <f>IFERROR(_xlfn.NUMBERVALUE(Smartphones_Sales[[#This Row],[Imponibile Ac]]),0)</f>
        <v>12184.24</v>
      </c>
      <c r="D58" s="282">
        <f>IFERROR(_xlfn.NUMBERVALUE(Smartphones_Sales[[#This Row],[Pezzi Ac]]),0)</f>
        <v>28</v>
      </c>
    </row>
    <row r="59" spans="1:4">
      <c r="A59" t="str">
        <f>MID(Smartphones_Sales[[#This Row],[Punto Vendita]],6,30)</f>
        <v xml:space="preserve"> MARGHERA</v>
      </c>
      <c r="B59" t="str">
        <f t="shared" si="0"/>
        <v>MARGHERA</v>
      </c>
      <c r="C59" s="196">
        <f>IFERROR(_xlfn.NUMBERVALUE(Smartphones_Sales[[#This Row],[Imponibile Ac]]),0)</f>
        <v>12102.95</v>
      </c>
      <c r="D59" s="282">
        <f>IFERROR(_xlfn.NUMBERVALUE(Smartphones_Sales[[#This Row],[Pezzi Ac]]),0)</f>
        <v>39</v>
      </c>
    </row>
    <row r="60" spans="1:4">
      <c r="A60" t="str">
        <f>MID(Smartphones_Sales[[#This Row],[Punto Vendita]],6,30)</f>
        <v xml:space="preserve"> VERONA 3</v>
      </c>
      <c r="B60" t="str">
        <f t="shared" si="0"/>
        <v>VERONA 3</v>
      </c>
      <c r="C60" s="196">
        <f>IFERROR(_xlfn.NUMBERVALUE(Smartphones_Sales[[#This Row],[Imponibile Ac]]),0)</f>
        <v>11691.41</v>
      </c>
      <c r="D60" s="282">
        <f>IFERROR(_xlfn.NUMBERVALUE(Smartphones_Sales[[#This Row],[Pezzi Ac]]),0)</f>
        <v>26</v>
      </c>
    </row>
    <row r="61" spans="1:4">
      <c r="A61" t="str">
        <f>MID(Smartphones_Sales[[#This Row],[Punto Vendita]],6,30)</f>
        <v xml:space="preserve"> PALERMO 2</v>
      </c>
      <c r="B61" t="str">
        <f t="shared" si="0"/>
        <v>PALERMO 2</v>
      </c>
      <c r="C61" s="196">
        <f>IFERROR(_xlfn.NUMBERVALUE(Smartphones_Sales[[#This Row],[Imponibile Ac]]),0)</f>
        <v>11429.6</v>
      </c>
      <c r="D61" s="282">
        <f>IFERROR(_xlfn.NUMBERVALUE(Smartphones_Sales[[#This Row],[Pezzi Ac]]),0)</f>
        <v>25</v>
      </c>
    </row>
    <row r="62" spans="1:4">
      <c r="A62" t="str">
        <f>MID(Smartphones_Sales[[#This Row],[Punto Vendita]],6,30)</f>
        <v xml:space="preserve"> CASTELLETTO TICINO</v>
      </c>
      <c r="B62" t="str">
        <f t="shared" si="0"/>
        <v>CASTELLETTO TICINO</v>
      </c>
      <c r="C62" s="196">
        <f>IFERROR(_xlfn.NUMBERVALUE(Smartphones_Sales[[#This Row],[Imponibile Ac]]),0)</f>
        <v>11398.73</v>
      </c>
      <c r="D62" s="282">
        <f>IFERROR(_xlfn.NUMBERVALUE(Smartphones_Sales[[#This Row],[Pezzi Ac]]),0)</f>
        <v>32</v>
      </c>
    </row>
    <row r="63" spans="1:4">
      <c r="A63" t="str">
        <f>MID(Smartphones_Sales[[#This Row],[Punto Vendita]],6,30)</f>
        <v xml:space="preserve"> LODI</v>
      </c>
      <c r="B63" t="str">
        <f t="shared" si="0"/>
        <v>LODI</v>
      </c>
      <c r="C63" s="196">
        <f>IFERROR(_xlfn.NUMBERVALUE(Smartphones_Sales[[#This Row],[Imponibile Ac]]),0)</f>
        <v>11321.78</v>
      </c>
      <c r="D63" s="282">
        <f>IFERROR(_xlfn.NUMBERVALUE(Smartphones_Sales[[#This Row],[Pezzi Ac]]),0)</f>
        <v>33</v>
      </c>
    </row>
    <row r="64" spans="1:4">
      <c r="A64" t="str">
        <f>MID(Smartphones_Sales[[#This Row],[Punto Vendita]],6,30)</f>
        <v xml:space="preserve"> VARESE</v>
      </c>
      <c r="B64" t="str">
        <f t="shared" si="0"/>
        <v>VARESE</v>
      </c>
      <c r="C64" s="196">
        <f>IFERROR(_xlfn.NUMBERVALUE(Smartphones_Sales[[#This Row],[Imponibile Ac]]),0)</f>
        <v>11304.58</v>
      </c>
      <c r="D64" s="282">
        <f>IFERROR(_xlfn.NUMBERVALUE(Smartphones_Sales[[#This Row],[Pezzi Ac]]),0)</f>
        <v>35</v>
      </c>
    </row>
    <row r="65" spans="1:4">
      <c r="A65" t="str">
        <f>MID(Smartphones_Sales[[#This Row],[Punto Vendita]],6,30)</f>
        <v xml:space="preserve"> PIACENZA</v>
      </c>
      <c r="B65" t="str">
        <f t="shared" si="0"/>
        <v>PIACENZA</v>
      </c>
      <c r="C65" s="196">
        <f>IFERROR(_xlfn.NUMBERVALUE(Smartphones_Sales[[#This Row],[Imponibile Ac]]),0)</f>
        <v>11231.82</v>
      </c>
      <c r="D65" s="282">
        <f>IFERROR(_xlfn.NUMBERVALUE(Smartphones_Sales[[#This Row],[Pezzi Ac]]),0)</f>
        <v>35</v>
      </c>
    </row>
    <row r="66" spans="1:4">
      <c r="A66" t="str">
        <f>MID(Smartphones_Sales[[#This Row],[Punto Vendita]],6,30)</f>
        <v xml:space="preserve"> ALESSANDRIA</v>
      </c>
      <c r="B66" t="str">
        <f t="shared" si="0"/>
        <v>ALESSANDRIA</v>
      </c>
      <c r="C66" s="196">
        <f>IFERROR(_xlfn.NUMBERVALUE(Smartphones_Sales[[#This Row],[Imponibile Ac]]),0)</f>
        <v>10871.01</v>
      </c>
      <c r="D66" s="282">
        <f>IFERROR(_xlfn.NUMBERVALUE(Smartphones_Sales[[#This Row],[Pezzi Ac]]),0)</f>
        <v>33</v>
      </c>
    </row>
    <row r="67" spans="1:4">
      <c r="A67" t="str">
        <f>MID(Smartphones_Sales[[#This Row],[Punto Vendita]],6,30)</f>
        <v xml:space="preserve"> PADOVA 2</v>
      </c>
      <c r="B67" t="str">
        <f t="shared" ref="B67:B130" si="1">TRIM(A67)</f>
        <v>PADOVA 2</v>
      </c>
      <c r="C67" s="196">
        <f>IFERROR(_xlfn.NUMBERVALUE(Smartphones_Sales[[#This Row],[Imponibile Ac]]),0)</f>
        <v>10799.97</v>
      </c>
      <c r="D67" s="282">
        <f>IFERROR(_xlfn.NUMBERVALUE(Smartphones_Sales[[#This Row],[Pezzi Ac]]),0)</f>
        <v>27</v>
      </c>
    </row>
    <row r="68" spans="1:4">
      <c r="A68" t="str">
        <f>MID(Smartphones_Sales[[#This Row],[Punto Vendita]],6,30)</f>
        <v xml:space="preserve"> TERAMO</v>
      </c>
      <c r="B68" t="str">
        <f t="shared" si="1"/>
        <v>TERAMO</v>
      </c>
      <c r="C68" s="196">
        <f>IFERROR(_xlfn.NUMBERVALUE(Smartphones_Sales[[#This Row],[Imponibile Ac]]),0)</f>
        <v>10620.48</v>
      </c>
      <c r="D68" s="282">
        <f>IFERROR(_xlfn.NUMBERVALUE(Smartphones_Sales[[#This Row],[Pezzi Ac]]),0)</f>
        <v>29</v>
      </c>
    </row>
    <row r="69" spans="1:4">
      <c r="A69" t="str">
        <f>MID(Smartphones_Sales[[#This Row],[Punto Vendita]],6,30)</f>
        <v xml:space="preserve"> PERUGIA</v>
      </c>
      <c r="B69" t="str">
        <f t="shared" si="1"/>
        <v>PERUGIA</v>
      </c>
      <c r="C69" s="196">
        <f>IFERROR(_xlfn.NUMBERVALUE(Smartphones_Sales[[#This Row],[Imponibile Ac]]),0)</f>
        <v>10461.76</v>
      </c>
      <c r="D69" s="282">
        <f>IFERROR(_xlfn.NUMBERVALUE(Smartphones_Sales[[#This Row],[Pezzi Ac]]),0)</f>
        <v>30</v>
      </c>
    </row>
    <row r="70" spans="1:4">
      <c r="A70" t="str">
        <f>MID(Smartphones_Sales[[#This Row],[Punto Vendita]],6,30)</f>
        <v xml:space="preserve"> CATANIA 2</v>
      </c>
      <c r="B70" t="str">
        <f t="shared" si="1"/>
        <v>CATANIA 2</v>
      </c>
      <c r="C70" s="196">
        <f>IFERROR(_xlfn.NUMBERVALUE(Smartphones_Sales[[#This Row],[Imponibile Ac]]),0)</f>
        <v>10393.85</v>
      </c>
      <c r="D70" s="282">
        <f>IFERROR(_xlfn.NUMBERVALUE(Smartphones_Sales[[#This Row],[Pezzi Ac]]),0)</f>
        <v>41</v>
      </c>
    </row>
    <row r="71" spans="1:4">
      <c r="A71" t="str">
        <f>MID(Smartphones_Sales[[#This Row],[Punto Vendita]],6,30)</f>
        <v xml:space="preserve"> PESCARA 1</v>
      </c>
      <c r="B71" t="str">
        <f t="shared" si="1"/>
        <v>PESCARA 1</v>
      </c>
      <c r="C71" s="196">
        <f>IFERROR(_xlfn.NUMBERVALUE(Smartphones_Sales[[#This Row],[Imponibile Ac]]),0)</f>
        <v>10347.77</v>
      </c>
      <c r="D71" s="282">
        <f>IFERROR(_xlfn.NUMBERVALUE(Smartphones_Sales[[#This Row],[Pezzi Ac]]),0)</f>
        <v>30</v>
      </c>
    </row>
    <row r="72" spans="1:4">
      <c r="A72" t="str">
        <f>MID(Smartphones_Sales[[#This Row],[Punto Vendita]],6,30)</f>
        <v xml:space="preserve"> LA SPEZIA</v>
      </c>
      <c r="B72" t="str">
        <f t="shared" si="1"/>
        <v>LA SPEZIA</v>
      </c>
      <c r="C72" s="196">
        <f>IFERROR(_xlfn.NUMBERVALUE(Smartphones_Sales[[#This Row],[Imponibile Ac]]),0)</f>
        <v>10316.89</v>
      </c>
      <c r="D72" s="282">
        <f>IFERROR(_xlfn.NUMBERVALUE(Smartphones_Sales[[#This Row],[Pezzi Ac]]),0)</f>
        <v>29</v>
      </c>
    </row>
    <row r="73" spans="1:4">
      <c r="A73" t="str">
        <f>MID(Smartphones_Sales[[#This Row],[Punto Vendita]],6,30)</f>
        <v xml:space="preserve"> ROMA 2</v>
      </c>
      <c r="B73" t="str">
        <f t="shared" si="1"/>
        <v>ROMA 2</v>
      </c>
      <c r="C73" s="196">
        <f>IFERROR(_xlfn.NUMBERVALUE(Smartphones_Sales[[#This Row],[Imponibile Ac]]),0)</f>
        <v>10313.32</v>
      </c>
      <c r="D73" s="282">
        <f>IFERROR(_xlfn.NUMBERVALUE(Smartphones_Sales[[#This Row],[Pezzi Ac]]),0)</f>
        <v>34</v>
      </c>
    </row>
    <row r="74" spans="1:4">
      <c r="A74" t="str">
        <f>MID(Smartphones_Sales[[#This Row],[Punto Vendita]],6,30)</f>
        <v xml:space="preserve"> FIRENZE 1</v>
      </c>
      <c r="B74" t="str">
        <f t="shared" si="1"/>
        <v>FIRENZE 1</v>
      </c>
      <c r="C74" s="196">
        <f>IFERROR(_xlfn.NUMBERVALUE(Smartphones_Sales[[#This Row],[Imponibile Ac]]),0)</f>
        <v>10121.61</v>
      </c>
      <c r="D74" s="282">
        <f>IFERROR(_xlfn.NUMBERVALUE(Smartphones_Sales[[#This Row],[Pezzi Ac]]),0)</f>
        <v>27</v>
      </c>
    </row>
    <row r="75" spans="1:4">
      <c r="A75" t="str">
        <f>MID(Smartphones_Sales[[#This Row],[Punto Vendita]],6,30)</f>
        <v xml:space="preserve"> CREMONA</v>
      </c>
      <c r="B75" t="str">
        <f t="shared" si="1"/>
        <v>CREMONA</v>
      </c>
      <c r="C75" s="196">
        <f>IFERROR(_xlfn.NUMBERVALUE(Smartphones_Sales[[#This Row],[Imponibile Ac]]),0)</f>
        <v>10059.209999999999</v>
      </c>
      <c r="D75" s="282">
        <f>IFERROR(_xlfn.NUMBERVALUE(Smartphones_Sales[[#This Row],[Pezzi Ac]]),0)</f>
        <v>27</v>
      </c>
    </row>
    <row r="76" spans="1:4">
      <c r="A76" t="str">
        <f>MID(Smartphones_Sales[[#This Row],[Punto Vendita]],6,30)</f>
        <v xml:space="preserve"> LUCCA</v>
      </c>
      <c r="B76" t="str">
        <f t="shared" si="1"/>
        <v>LUCCA</v>
      </c>
      <c r="C76" s="196">
        <f>IFERROR(_xlfn.NUMBERVALUE(Smartphones_Sales[[#This Row],[Imponibile Ac]]),0)</f>
        <v>9721.35</v>
      </c>
      <c r="D76" s="282">
        <f>IFERROR(_xlfn.NUMBERVALUE(Smartphones_Sales[[#This Row],[Pezzi Ac]]),0)</f>
        <v>36</v>
      </c>
    </row>
    <row r="77" spans="1:4">
      <c r="A77" t="str">
        <f>MID(Smartphones_Sales[[#This Row],[Punto Vendita]],6,30)</f>
        <v xml:space="preserve"> EMPOLI</v>
      </c>
      <c r="B77" t="str">
        <f t="shared" si="1"/>
        <v>EMPOLI</v>
      </c>
      <c r="C77" s="196">
        <f>IFERROR(_xlfn.NUMBERVALUE(Smartphones_Sales[[#This Row],[Imponibile Ac]]),0)</f>
        <v>9507.77</v>
      </c>
      <c r="D77" s="282">
        <f>IFERROR(_xlfn.NUMBERVALUE(Smartphones_Sales[[#This Row],[Pezzi Ac]]),0)</f>
        <v>32</v>
      </c>
    </row>
    <row r="78" spans="1:4">
      <c r="A78" t="str">
        <f>MID(Smartphones_Sales[[#This Row],[Punto Vendita]],6,30)</f>
        <v xml:space="preserve"> SIRACUSA</v>
      </c>
      <c r="B78" t="str">
        <f t="shared" si="1"/>
        <v>SIRACUSA</v>
      </c>
      <c r="C78" s="196">
        <f>IFERROR(_xlfn.NUMBERVALUE(Smartphones_Sales[[#This Row],[Imponibile Ac]]),0)</f>
        <v>9427.2900000000009</v>
      </c>
      <c r="D78" s="282">
        <f>IFERROR(_xlfn.NUMBERVALUE(Smartphones_Sales[[#This Row],[Pezzi Ac]]),0)</f>
        <v>21</v>
      </c>
    </row>
    <row r="79" spans="1:4">
      <c r="A79" t="str">
        <f>MID(Smartphones_Sales[[#This Row],[Punto Vendita]],6,30)</f>
        <v xml:space="preserve"> SASSARI</v>
      </c>
      <c r="B79" t="str">
        <f t="shared" si="1"/>
        <v>SASSARI</v>
      </c>
      <c r="C79" s="196">
        <f>IFERROR(_xlfn.NUMBERVALUE(Smartphones_Sales[[#This Row],[Imponibile Ac]]),0)</f>
        <v>9372.85</v>
      </c>
      <c r="D79" s="282">
        <f>IFERROR(_xlfn.NUMBERVALUE(Smartphones_Sales[[#This Row],[Pezzi Ac]]),0)</f>
        <v>29</v>
      </c>
    </row>
    <row r="80" spans="1:4">
      <c r="A80" t="str">
        <f>MID(Smartphones_Sales[[#This Row],[Punto Vendita]],6,30)</f>
        <v xml:space="preserve"> TORINO 4</v>
      </c>
      <c r="B80" t="str">
        <f t="shared" si="1"/>
        <v>TORINO 4</v>
      </c>
      <c r="C80" s="196">
        <f>IFERROR(_xlfn.NUMBERVALUE(Smartphones_Sales[[#This Row],[Imponibile Ac]]),0)</f>
        <v>9312.52</v>
      </c>
      <c r="D80" s="282">
        <f>IFERROR(_xlfn.NUMBERVALUE(Smartphones_Sales[[#This Row],[Pezzi Ac]]),0)</f>
        <v>25</v>
      </c>
    </row>
    <row r="81" spans="1:4">
      <c r="A81" t="str">
        <f>MID(Smartphones_Sales[[#This Row],[Punto Vendita]],6,30)</f>
        <v xml:space="preserve"> MESTRE</v>
      </c>
      <c r="B81" t="str">
        <f t="shared" si="1"/>
        <v>MESTRE</v>
      </c>
      <c r="C81" s="196">
        <f>IFERROR(_xlfn.NUMBERVALUE(Smartphones_Sales[[#This Row],[Imponibile Ac]]),0)</f>
        <v>9303.77</v>
      </c>
      <c r="D81" s="282">
        <f>IFERROR(_xlfn.NUMBERVALUE(Smartphones_Sales[[#This Row],[Pezzi Ac]]),0)</f>
        <v>27</v>
      </c>
    </row>
    <row r="82" spans="1:4">
      <c r="A82" t="str">
        <f>MID(Smartphones_Sales[[#This Row],[Punto Vendita]],6,30)</f>
        <v xml:space="preserve"> PORDENONE</v>
      </c>
      <c r="B82" t="str">
        <f t="shared" si="1"/>
        <v>PORDENONE</v>
      </c>
      <c r="C82" s="196">
        <f>IFERROR(_xlfn.NUMBERVALUE(Smartphones_Sales[[#This Row],[Imponibile Ac]]),0)</f>
        <v>9223.8799999999992</v>
      </c>
      <c r="D82" s="282">
        <f>IFERROR(_xlfn.NUMBERVALUE(Smartphones_Sales[[#This Row],[Pezzi Ac]]),0)</f>
        <v>37</v>
      </c>
    </row>
    <row r="83" spans="1:4">
      <c r="A83" t="str">
        <f>MID(Smartphones_Sales[[#This Row],[Punto Vendita]],6,30)</f>
        <v xml:space="preserve"> MANTOVA</v>
      </c>
      <c r="B83" t="str">
        <f t="shared" si="1"/>
        <v>MANTOVA</v>
      </c>
      <c r="C83" s="196">
        <f>IFERROR(_xlfn.NUMBERVALUE(Smartphones_Sales[[#This Row],[Imponibile Ac]]),0)</f>
        <v>8905.56</v>
      </c>
      <c r="D83" s="282">
        <f>IFERROR(_xlfn.NUMBERVALUE(Smartphones_Sales[[#This Row],[Pezzi Ac]]),0)</f>
        <v>30</v>
      </c>
    </row>
    <row r="84" spans="1:4">
      <c r="A84" t="str">
        <f>MID(Smartphones_Sales[[#This Row],[Punto Vendita]],6,30)</f>
        <v xml:space="preserve"> RAVENNA</v>
      </c>
      <c r="B84" t="str">
        <f t="shared" si="1"/>
        <v>RAVENNA</v>
      </c>
      <c r="C84" s="196">
        <f>IFERROR(_xlfn.NUMBERVALUE(Smartphones_Sales[[#This Row],[Imponibile Ac]]),0)</f>
        <v>8846.6200000000008</v>
      </c>
      <c r="D84" s="282">
        <f>IFERROR(_xlfn.NUMBERVALUE(Smartphones_Sales[[#This Row],[Pezzi Ac]]),0)</f>
        <v>24</v>
      </c>
    </row>
    <row r="85" spans="1:4">
      <c r="A85" t="str">
        <f>MID(Smartphones_Sales[[#This Row],[Punto Vendita]],6,30)</f>
        <v xml:space="preserve"> ANCONA</v>
      </c>
      <c r="B85" t="str">
        <f t="shared" si="1"/>
        <v>ANCONA</v>
      </c>
      <c r="C85" s="196">
        <f>IFERROR(_xlfn.NUMBERVALUE(Smartphones_Sales[[#This Row],[Imponibile Ac]]),0)</f>
        <v>8711.23</v>
      </c>
      <c r="D85" s="282">
        <f>IFERROR(_xlfn.NUMBERVALUE(Smartphones_Sales[[#This Row],[Pezzi Ac]]),0)</f>
        <v>28</v>
      </c>
    </row>
    <row r="86" spans="1:4">
      <c r="A86" t="str">
        <f>MID(Smartphones_Sales[[#This Row],[Punto Vendita]],6,30)</f>
        <v xml:space="preserve"> FIRENZE NOVOLI</v>
      </c>
      <c r="B86" t="str">
        <f t="shared" si="1"/>
        <v>FIRENZE NOVOLI</v>
      </c>
      <c r="C86" s="196">
        <f>IFERROR(_xlfn.NUMBERVALUE(Smartphones_Sales[[#This Row],[Imponibile Ac]]),0)</f>
        <v>8476.61</v>
      </c>
      <c r="D86" s="282">
        <f>IFERROR(_xlfn.NUMBERVALUE(Smartphones_Sales[[#This Row],[Pezzi Ac]]),0)</f>
        <v>36</v>
      </c>
    </row>
    <row r="87" spans="1:4">
      <c r="A87" t="str">
        <f>MID(Smartphones_Sales[[#This Row],[Punto Vendita]],6,30)</f>
        <v xml:space="preserve"> VERONA 2</v>
      </c>
      <c r="B87" t="str">
        <f t="shared" si="1"/>
        <v>VERONA 2</v>
      </c>
      <c r="C87" s="196">
        <f>IFERROR(_xlfn.NUMBERVALUE(Smartphones_Sales[[#This Row],[Imponibile Ac]]),0)</f>
        <v>8430.84</v>
      </c>
      <c r="D87" s="282">
        <f>IFERROR(_xlfn.NUMBERVALUE(Smartphones_Sales[[#This Row],[Pezzi Ac]]),0)</f>
        <v>21</v>
      </c>
    </row>
    <row r="88" spans="1:4">
      <c r="A88" t="str">
        <f>MID(Smartphones_Sales[[#This Row],[Punto Vendita]],6,30)</f>
        <v xml:space="preserve"> CANTU CORE</v>
      </c>
      <c r="B88" t="str">
        <f t="shared" si="1"/>
        <v>CANTU CORE</v>
      </c>
      <c r="C88" s="196">
        <f>IFERROR(_xlfn.NUMBERVALUE(Smartphones_Sales[[#This Row],[Imponibile Ac]]),0)</f>
        <v>8303.34</v>
      </c>
      <c r="D88" s="282">
        <f>IFERROR(_xlfn.NUMBERVALUE(Smartphones_Sales[[#This Row],[Pezzi Ac]]),0)</f>
        <v>26</v>
      </c>
    </row>
    <row r="89" spans="1:4">
      <c r="A89" t="str">
        <f>MID(Smartphones_Sales[[#This Row],[Punto Vendita]],6,30)</f>
        <v xml:space="preserve"> BENEVENTO</v>
      </c>
      <c r="B89" t="str">
        <f t="shared" si="1"/>
        <v>BENEVENTO</v>
      </c>
      <c r="C89" s="196">
        <f>IFERROR(_xlfn.NUMBERVALUE(Smartphones_Sales[[#This Row],[Imponibile Ac]]),0)</f>
        <v>8269.5</v>
      </c>
      <c r="D89" s="282">
        <f>IFERROR(_xlfn.NUMBERVALUE(Smartphones_Sales[[#This Row],[Pezzi Ac]]),0)</f>
        <v>24</v>
      </c>
    </row>
    <row r="90" spans="1:4">
      <c r="A90" t="str">
        <f>MID(Smartphones_Sales[[#This Row],[Punto Vendita]],6,30)</f>
        <v xml:space="preserve"> COMO</v>
      </c>
      <c r="B90" t="str">
        <f t="shared" si="1"/>
        <v>COMO</v>
      </c>
      <c r="C90" s="196">
        <f>IFERROR(_xlfn.NUMBERVALUE(Smartphones_Sales[[#This Row],[Imponibile Ac]]),0)</f>
        <v>8207.26</v>
      </c>
      <c r="D90" s="282">
        <f>IFERROR(_xlfn.NUMBERVALUE(Smartphones_Sales[[#This Row],[Pezzi Ac]]),0)</f>
        <v>18</v>
      </c>
    </row>
    <row r="91" spans="1:4">
      <c r="A91" t="str">
        <f>MID(Smartphones_Sales[[#This Row],[Punto Vendita]],6,30)</f>
        <v xml:space="preserve"> CASERTA</v>
      </c>
      <c r="B91" t="str">
        <f t="shared" si="1"/>
        <v>CASERTA</v>
      </c>
      <c r="C91" s="196">
        <f>IFERROR(_xlfn.NUMBERVALUE(Smartphones_Sales[[#This Row],[Imponibile Ac]]),0)</f>
        <v>7925.79</v>
      </c>
      <c r="D91" s="282">
        <f>IFERROR(_xlfn.NUMBERVALUE(Smartphones_Sales[[#This Row],[Pezzi Ac]]),0)</f>
        <v>24</v>
      </c>
    </row>
    <row r="92" spans="1:4">
      <c r="A92" t="str">
        <f>MID(Smartphones_Sales[[#This Row],[Punto Vendita]],6,30)</f>
        <v xml:space="preserve"> VIGNATE</v>
      </c>
      <c r="B92" t="str">
        <f t="shared" si="1"/>
        <v>VIGNATE</v>
      </c>
      <c r="C92" s="196">
        <f>IFERROR(_xlfn.NUMBERVALUE(Smartphones_Sales[[#This Row],[Imponibile Ac]]),0)</f>
        <v>7600.8</v>
      </c>
      <c r="D92" s="282">
        <f>IFERROR(_xlfn.NUMBERVALUE(Smartphones_Sales[[#This Row],[Pezzi Ac]]),0)</f>
        <v>19</v>
      </c>
    </row>
    <row r="93" spans="1:4">
      <c r="A93" t="str">
        <f>MID(Smartphones_Sales[[#This Row],[Punto Vendita]],6,30)</f>
        <v xml:space="preserve"> CHIVASSO</v>
      </c>
      <c r="B93" t="str">
        <f t="shared" si="1"/>
        <v>CHIVASSO</v>
      </c>
      <c r="C93" s="196">
        <f>IFERROR(_xlfn.NUMBERVALUE(Smartphones_Sales[[#This Row],[Imponibile Ac]]),0)</f>
        <v>7487.22</v>
      </c>
      <c r="D93" s="282">
        <f>IFERROR(_xlfn.NUMBERVALUE(Smartphones_Sales[[#This Row],[Pezzi Ac]]),0)</f>
        <v>22</v>
      </c>
    </row>
    <row r="94" spans="1:4">
      <c r="A94" t="str">
        <f>MID(Smartphones_Sales[[#This Row],[Punto Vendita]],6,30)</f>
        <v xml:space="preserve"> MONTANO LUCINO XPRESS</v>
      </c>
      <c r="B94" t="str">
        <f t="shared" si="1"/>
        <v>MONTANO LUCINO XPRESS</v>
      </c>
      <c r="C94" s="196">
        <f>IFERROR(_xlfn.NUMBERVALUE(Smartphones_Sales[[#This Row],[Imponibile Ac]]),0)</f>
        <v>7439.16</v>
      </c>
      <c r="D94" s="282">
        <f>IFERROR(_xlfn.NUMBERVALUE(Smartphones_Sales[[#This Row],[Pezzi Ac]]),0)</f>
        <v>20</v>
      </c>
    </row>
    <row r="95" spans="1:4">
      <c r="A95" t="str">
        <f>MID(Smartphones_Sales[[#This Row],[Punto Vendita]],6,30)</f>
        <v xml:space="preserve"> MILANO PESCHIERA</v>
      </c>
      <c r="B95" t="str">
        <f t="shared" si="1"/>
        <v>MILANO PESCHIERA</v>
      </c>
      <c r="C95" s="196">
        <f>IFERROR(_xlfn.NUMBERVALUE(Smartphones_Sales[[#This Row],[Imponibile Ac]]),0)</f>
        <v>7337.3</v>
      </c>
      <c r="D95" s="282">
        <f>IFERROR(_xlfn.NUMBERVALUE(Smartphones_Sales[[#This Row],[Pezzi Ac]]),0)</f>
        <v>26</v>
      </c>
    </row>
    <row r="96" spans="1:4">
      <c r="A96" t="str">
        <f>MID(Smartphones_Sales[[#This Row],[Punto Vendita]],6,30)</f>
        <v xml:space="preserve"> FOGGIA</v>
      </c>
      <c r="B96" t="str">
        <f t="shared" si="1"/>
        <v>FOGGIA</v>
      </c>
      <c r="C96" s="196">
        <f>IFERROR(_xlfn.NUMBERVALUE(Smartphones_Sales[[#This Row],[Imponibile Ac]]),0)</f>
        <v>7240.09</v>
      </c>
      <c r="D96" s="282">
        <f>IFERROR(_xlfn.NUMBERVALUE(Smartphones_Sales[[#This Row],[Pezzi Ac]]),0)</f>
        <v>18</v>
      </c>
    </row>
    <row r="97" spans="1:4">
      <c r="A97" t="str">
        <f>MID(Smartphones_Sales[[#This Row],[Punto Vendita]],6,30)</f>
        <v xml:space="preserve"> RIMINI NORD</v>
      </c>
      <c r="B97" t="str">
        <f t="shared" si="1"/>
        <v>RIMINI NORD</v>
      </c>
      <c r="C97" s="196">
        <f>IFERROR(_xlfn.NUMBERVALUE(Smartphones_Sales[[#This Row],[Imponibile Ac]]),0)</f>
        <v>7229.77</v>
      </c>
      <c r="D97" s="282">
        <f>IFERROR(_xlfn.NUMBERVALUE(Smartphones_Sales[[#This Row],[Pezzi Ac]]),0)</f>
        <v>23</v>
      </c>
    </row>
    <row r="98" spans="1:4">
      <c r="A98" t="str">
        <f>MID(Smartphones_Sales[[#This Row],[Punto Vendita]],6,30)</f>
        <v xml:space="preserve"> ROVIGO</v>
      </c>
      <c r="B98" t="str">
        <f t="shared" si="1"/>
        <v>ROVIGO</v>
      </c>
      <c r="C98" s="196">
        <f>IFERROR(_xlfn.NUMBERVALUE(Smartphones_Sales[[#This Row],[Imponibile Ac]]),0)</f>
        <v>7006.9</v>
      </c>
      <c r="D98" s="282">
        <f>IFERROR(_xlfn.NUMBERVALUE(Smartphones_Sales[[#This Row],[Pezzi Ac]]),0)</f>
        <v>28</v>
      </c>
    </row>
    <row r="99" spans="1:4">
      <c r="A99" t="str">
        <f>MID(Smartphones_Sales[[#This Row],[Punto Vendita]],6,30)</f>
        <v xml:space="preserve"> REGGIO CALABRIA</v>
      </c>
      <c r="B99" t="str">
        <f t="shared" si="1"/>
        <v>REGGIO CALABRIA</v>
      </c>
      <c r="C99" s="196">
        <f>IFERROR(_xlfn.NUMBERVALUE(Smartphones_Sales[[#This Row],[Imponibile Ac]]),0)</f>
        <v>6886.63</v>
      </c>
      <c r="D99" s="282">
        <f>IFERROR(_xlfn.NUMBERVALUE(Smartphones_Sales[[#This Row],[Pezzi Ac]]),0)</f>
        <v>19</v>
      </c>
    </row>
    <row r="100" spans="1:4">
      <c r="A100" t="str">
        <f>MID(Smartphones_Sales[[#This Row],[Punto Vendita]],6,30)</f>
        <v xml:space="preserve"> PAVIA XPRESS</v>
      </c>
      <c r="B100" t="str">
        <f t="shared" si="1"/>
        <v>PAVIA XPRESS</v>
      </c>
      <c r="C100" s="196">
        <f>IFERROR(_xlfn.NUMBERVALUE(Smartphones_Sales[[#This Row],[Imponibile Ac]]),0)</f>
        <v>6797.37</v>
      </c>
      <c r="D100" s="282">
        <f>IFERROR(_xlfn.NUMBERVALUE(Smartphones_Sales[[#This Row],[Pezzi Ac]]),0)</f>
        <v>21</v>
      </c>
    </row>
    <row r="101" spans="1:4">
      <c r="A101" t="str">
        <f>MID(Smartphones_Sales[[#This Row],[Punto Vendita]],6,30)</f>
        <v xml:space="preserve"> CATANZARO</v>
      </c>
      <c r="B101" t="str">
        <f t="shared" si="1"/>
        <v>CATANZARO</v>
      </c>
      <c r="C101" s="196">
        <f>IFERROR(_xlfn.NUMBERVALUE(Smartphones_Sales[[#This Row],[Imponibile Ac]]),0)</f>
        <v>6777.2</v>
      </c>
      <c r="D101" s="282">
        <f>IFERROR(_xlfn.NUMBERVALUE(Smartphones_Sales[[#This Row],[Pezzi Ac]]),0)</f>
        <v>22</v>
      </c>
    </row>
    <row r="102" spans="1:4">
      <c r="A102" t="str">
        <f>MID(Smartphones_Sales[[#This Row],[Punto Vendita]],6,30)</f>
        <v xml:space="preserve"> BOLZANO SMART</v>
      </c>
      <c r="B102" t="str">
        <f t="shared" si="1"/>
        <v>BOLZANO SMART</v>
      </c>
      <c r="C102" s="196">
        <f>IFERROR(_xlfn.NUMBERVALUE(Smartphones_Sales[[#This Row],[Imponibile Ac]]),0)</f>
        <v>6737.43</v>
      </c>
      <c r="D102" s="282">
        <f>IFERROR(_xlfn.NUMBERVALUE(Smartphones_Sales[[#This Row],[Pezzi Ac]]),0)</f>
        <v>16</v>
      </c>
    </row>
    <row r="103" spans="1:4">
      <c r="A103" t="str">
        <f>MID(Smartphones_Sales[[#This Row],[Punto Vendita]],6,30)</f>
        <v xml:space="preserve"> TORINO CASTELLO SMART</v>
      </c>
      <c r="B103" t="str">
        <f t="shared" si="1"/>
        <v>TORINO CASTELLO SMART</v>
      </c>
      <c r="C103" s="196">
        <f>IFERROR(_xlfn.NUMBERVALUE(Smartphones_Sales[[#This Row],[Imponibile Ac]]),0)</f>
        <v>6692.72</v>
      </c>
      <c r="D103" s="282">
        <f>IFERROR(_xlfn.NUMBERVALUE(Smartphones_Sales[[#This Row],[Pezzi Ac]]),0)</f>
        <v>14</v>
      </c>
    </row>
    <row r="104" spans="1:4">
      <c r="A104" t="str">
        <f>MID(Smartphones_Sales[[#This Row],[Punto Vendita]],6,30)</f>
        <v xml:space="preserve"> TORINO 5</v>
      </c>
      <c r="B104" t="str">
        <f t="shared" si="1"/>
        <v>TORINO 5</v>
      </c>
      <c r="C104" s="196">
        <f>IFERROR(_xlfn.NUMBERVALUE(Smartphones_Sales[[#This Row],[Imponibile Ac]]),0)</f>
        <v>6563.75</v>
      </c>
      <c r="D104" s="282">
        <f>IFERROR(_xlfn.NUMBERVALUE(Smartphones_Sales[[#This Row],[Pezzi Ac]]),0)</f>
        <v>16</v>
      </c>
    </row>
    <row r="105" spans="1:4">
      <c r="A105" t="str">
        <f>MID(Smartphones_Sales[[#This Row],[Punto Vendita]],6,30)</f>
        <v xml:space="preserve"> SALERNO PORTA DEL MARE</v>
      </c>
      <c r="B105" t="str">
        <f t="shared" si="1"/>
        <v>SALERNO PORTA DEL MARE</v>
      </c>
      <c r="C105" s="196">
        <f>IFERROR(_xlfn.NUMBERVALUE(Smartphones_Sales[[#This Row],[Imponibile Ac]]),0)</f>
        <v>6478.65</v>
      </c>
      <c r="D105" s="282">
        <f>IFERROR(_xlfn.NUMBERVALUE(Smartphones_Sales[[#This Row],[Pezzi Ac]]),0)</f>
        <v>20</v>
      </c>
    </row>
    <row r="106" spans="1:4">
      <c r="A106" t="str">
        <f>MID(Smartphones_Sales[[#This Row],[Punto Vendita]],6,30)</f>
        <v xml:space="preserve"> ASTI</v>
      </c>
      <c r="B106" t="str">
        <f t="shared" si="1"/>
        <v>ASTI</v>
      </c>
      <c r="C106" s="196">
        <f>IFERROR(_xlfn.NUMBERVALUE(Smartphones_Sales[[#This Row],[Imponibile Ac]]),0)</f>
        <v>6363.68</v>
      </c>
      <c r="D106" s="282">
        <f>IFERROR(_xlfn.NUMBERVALUE(Smartphones_Sales[[#This Row],[Pezzi Ac]]),0)</f>
        <v>20</v>
      </c>
    </row>
    <row r="107" spans="1:4">
      <c r="A107" t="str">
        <f>MID(Smartphones_Sales[[#This Row],[Punto Vendita]],6,30)</f>
        <v xml:space="preserve"> L'AQUILA</v>
      </c>
      <c r="B107" t="str">
        <f t="shared" si="1"/>
        <v>L'AQUILA</v>
      </c>
      <c r="C107" s="196">
        <f>IFERROR(_xlfn.NUMBERVALUE(Smartphones_Sales[[#This Row],[Imponibile Ac]]),0)</f>
        <v>6337.19</v>
      </c>
      <c r="D107" s="282">
        <f>IFERROR(_xlfn.NUMBERVALUE(Smartphones_Sales[[#This Row],[Pezzi Ac]]),0)</f>
        <v>21</v>
      </c>
    </row>
    <row r="108" spans="1:4">
      <c r="A108" t="str">
        <f>MID(Smartphones_Sales[[#This Row],[Punto Vendita]],6,30)</f>
        <v xml:space="preserve"> POMEZIA</v>
      </c>
      <c r="B108" t="str">
        <f t="shared" si="1"/>
        <v>POMEZIA</v>
      </c>
      <c r="C108" s="196">
        <f>IFERROR(_xlfn.NUMBERVALUE(Smartphones_Sales[[#This Row],[Imponibile Ac]]),0)</f>
        <v>6212.79</v>
      </c>
      <c r="D108" s="282">
        <f>IFERROR(_xlfn.NUMBERVALUE(Smartphones_Sales[[#This Row],[Pezzi Ac]]),0)</f>
        <v>18</v>
      </c>
    </row>
    <row r="109" spans="1:4">
      <c r="A109" t="str">
        <f>MID(Smartphones_Sales[[#This Row],[Punto Vendita]],6,30)</f>
        <v xml:space="preserve"> TERNI</v>
      </c>
      <c r="B109" t="str">
        <f t="shared" si="1"/>
        <v>TERNI</v>
      </c>
      <c r="C109" s="196">
        <f>IFERROR(_xlfn.NUMBERVALUE(Smartphones_Sales[[#This Row],[Imponibile Ac]]),0)</f>
        <v>6112.1</v>
      </c>
      <c r="D109" s="282">
        <f>IFERROR(_xlfn.NUMBERVALUE(Smartphones_Sales[[#This Row],[Pezzi Ac]]),0)</f>
        <v>19</v>
      </c>
    </row>
    <row r="110" spans="1:4">
      <c r="A110" t="str">
        <f>MID(Smartphones_Sales[[#This Row],[Punto Vendita]],6,30)</f>
        <v xml:space="preserve"> BUSNAGO</v>
      </c>
      <c r="B110" t="str">
        <f t="shared" si="1"/>
        <v>BUSNAGO</v>
      </c>
      <c r="C110" s="196">
        <f>IFERROR(_xlfn.NUMBERVALUE(Smartphones_Sales[[#This Row],[Imponibile Ac]]),0)</f>
        <v>5976.14</v>
      </c>
      <c r="D110" s="282">
        <f>IFERROR(_xlfn.NUMBERVALUE(Smartphones_Sales[[#This Row],[Pezzi Ac]]),0)</f>
        <v>23</v>
      </c>
    </row>
    <row r="111" spans="1:4">
      <c r="A111" t="str">
        <f>MID(Smartphones_Sales[[#This Row],[Punto Vendita]],6,30)</f>
        <v xml:space="preserve"> FIRENZE 2</v>
      </c>
      <c r="B111" t="str">
        <f t="shared" si="1"/>
        <v>FIRENZE 2</v>
      </c>
      <c r="C111" s="196">
        <f>IFERROR(_xlfn.NUMBERVALUE(Smartphones_Sales[[#This Row],[Imponibile Ac]]),0)</f>
        <v>5971.79</v>
      </c>
      <c r="D111" s="282">
        <f>IFERROR(_xlfn.NUMBERVALUE(Smartphones_Sales[[#This Row],[Pezzi Ac]]),0)</f>
        <v>22</v>
      </c>
    </row>
    <row r="112" spans="1:4">
      <c r="A112" t="str">
        <f>MID(Smartphones_Sales[[#This Row],[Punto Vendita]],6,30)</f>
        <v xml:space="preserve"> CORRIDONIA</v>
      </c>
      <c r="B112" t="str">
        <f t="shared" si="1"/>
        <v>CORRIDONIA</v>
      </c>
      <c r="C112" s="196">
        <f>IFERROR(_xlfn.NUMBERVALUE(Smartphones_Sales[[#This Row],[Imponibile Ac]]),0)</f>
        <v>5967.19</v>
      </c>
      <c r="D112" s="282">
        <f>IFERROR(_xlfn.NUMBERVALUE(Smartphones_Sales[[#This Row],[Pezzi Ac]]),0)</f>
        <v>10</v>
      </c>
    </row>
    <row r="113" spans="1:4">
      <c r="A113" t="str">
        <f>MID(Smartphones_Sales[[#This Row],[Punto Vendita]],6,30)</f>
        <v xml:space="preserve"> ROMA GRANROMA</v>
      </c>
      <c r="B113" t="str">
        <f t="shared" si="1"/>
        <v>ROMA GRANROMA</v>
      </c>
      <c r="C113" s="196">
        <f>IFERROR(_xlfn.NUMBERVALUE(Smartphones_Sales[[#This Row],[Imponibile Ac]]),0)</f>
        <v>5598.11</v>
      </c>
      <c r="D113" s="282">
        <f>IFERROR(_xlfn.NUMBERVALUE(Smartphones_Sales[[#This Row],[Pezzi Ac]]),0)</f>
        <v>14</v>
      </c>
    </row>
    <row r="114" spans="1:4">
      <c r="A114" t="str">
        <f>MID(Smartphones_Sales[[#This Row],[Punto Vendita]],6,30)</f>
        <v xml:space="preserve"> FIGLINE VALDARNO</v>
      </c>
      <c r="B114" t="str">
        <f t="shared" si="1"/>
        <v>FIGLINE VALDARNO</v>
      </c>
      <c r="C114" s="196">
        <f>IFERROR(_xlfn.NUMBERVALUE(Smartphones_Sales[[#This Row],[Imponibile Ac]]),0)</f>
        <v>5496.23</v>
      </c>
      <c r="D114" s="282">
        <f>IFERROR(_xlfn.NUMBERVALUE(Smartphones_Sales[[#This Row],[Pezzi Ac]]),0)</f>
        <v>20</v>
      </c>
    </row>
    <row r="115" spans="1:4">
      <c r="A115" t="str">
        <f>MID(Smartphones_Sales[[#This Row],[Punto Vendita]],6,30)</f>
        <v xml:space="preserve"> BARI BLU</v>
      </c>
      <c r="B115" t="str">
        <f t="shared" si="1"/>
        <v>BARI BLU</v>
      </c>
      <c r="C115" s="196">
        <f>IFERROR(_xlfn.NUMBERVALUE(Smartphones_Sales[[#This Row],[Imponibile Ac]]),0)</f>
        <v>5399.81</v>
      </c>
      <c r="D115" s="282">
        <f>IFERROR(_xlfn.NUMBERVALUE(Smartphones_Sales[[#This Row],[Pezzi Ac]]),0)</f>
        <v>17</v>
      </c>
    </row>
    <row r="116" spans="1:4">
      <c r="A116" t="str">
        <f>MID(Smartphones_Sales[[#This Row],[Punto Vendita]],6,30)</f>
        <v xml:space="preserve"> BRINDISI</v>
      </c>
      <c r="B116" t="str">
        <f t="shared" si="1"/>
        <v>BRINDISI</v>
      </c>
      <c r="C116" s="196">
        <f>IFERROR(_xlfn.NUMBERVALUE(Smartphones_Sales[[#This Row],[Imponibile Ac]]),0)</f>
        <v>5314.07</v>
      </c>
      <c r="D116" s="282">
        <f>IFERROR(_xlfn.NUMBERVALUE(Smartphones_Sales[[#This Row],[Pezzi Ac]]),0)</f>
        <v>20</v>
      </c>
    </row>
    <row r="117" spans="1:4">
      <c r="A117" t="str">
        <f>MID(Smartphones_Sales[[#This Row],[Punto Vendita]],6,30)</f>
        <v xml:space="preserve"> AVEZZANO</v>
      </c>
      <c r="B117" t="str">
        <f t="shared" si="1"/>
        <v>AVEZZANO</v>
      </c>
      <c r="C117" s="196">
        <f>IFERROR(_xlfn.NUMBERVALUE(Smartphones_Sales[[#This Row],[Imponibile Ac]]),0)</f>
        <v>5180.24</v>
      </c>
      <c r="D117" s="282">
        <f>IFERROR(_xlfn.NUMBERVALUE(Smartphones_Sales[[#This Row],[Pezzi Ac]]),0)</f>
        <v>18</v>
      </c>
    </row>
    <row r="118" spans="1:4">
      <c r="A118" t="str">
        <f>MID(Smartphones_Sales[[#This Row],[Punto Vendita]],6,30)</f>
        <v xml:space="preserve"> REGGIO EMILIA SMART</v>
      </c>
      <c r="B118" t="str">
        <f t="shared" si="1"/>
        <v>REGGIO EMILIA SMART</v>
      </c>
      <c r="C118" s="196">
        <f>IFERROR(_xlfn.NUMBERVALUE(Smartphones_Sales[[#This Row],[Imponibile Ac]]),0)</f>
        <v>4903.8500000000004</v>
      </c>
      <c r="D118" s="282">
        <f>IFERROR(_xlfn.NUMBERVALUE(Smartphones_Sales[[#This Row],[Pezzi Ac]]),0)</f>
        <v>10</v>
      </c>
    </row>
    <row r="119" spans="1:4">
      <c r="A119" t="str">
        <f>MID(Smartphones_Sales[[#This Row],[Punto Vendita]],6,30)</f>
        <v xml:space="preserve"> CARPI</v>
      </c>
      <c r="B119" t="str">
        <f t="shared" si="1"/>
        <v>CARPI</v>
      </c>
      <c r="C119" s="196">
        <f>IFERROR(_xlfn.NUMBERVALUE(Smartphones_Sales[[#This Row],[Imponibile Ac]]),0)</f>
        <v>4860.2299999999996</v>
      </c>
      <c r="D119" s="282">
        <f>IFERROR(_xlfn.NUMBERVALUE(Smartphones_Sales[[#This Row],[Pezzi Ac]]),0)</f>
        <v>11</v>
      </c>
    </row>
    <row r="120" spans="1:4">
      <c r="A120" t="str">
        <f>MID(Smartphones_Sales[[#This Row],[Punto Vendita]],6,30)</f>
        <v xml:space="preserve"> PAVIA SMS</v>
      </c>
      <c r="B120" t="str">
        <f t="shared" si="1"/>
        <v>PAVIA SMS</v>
      </c>
      <c r="C120" s="196">
        <f>IFERROR(_xlfn.NUMBERVALUE(Smartphones_Sales[[#This Row],[Imponibile Ac]]),0)</f>
        <v>4838.28</v>
      </c>
      <c r="D120" s="282">
        <f>IFERROR(_xlfn.NUMBERVALUE(Smartphones_Sales[[#This Row],[Pezzi Ac]]),0)</f>
        <v>17</v>
      </c>
    </row>
    <row r="121" spans="1:4">
      <c r="A121" t="str">
        <f>MID(Smartphones_Sales[[#This Row],[Punto Vendita]],6,30)</f>
        <v xml:space="preserve"> CONEGLIANO</v>
      </c>
      <c r="B121" t="str">
        <f t="shared" si="1"/>
        <v>CONEGLIANO</v>
      </c>
      <c r="C121" s="196">
        <f>IFERROR(_xlfn.NUMBERVALUE(Smartphones_Sales[[#This Row],[Imponibile Ac]]),0)</f>
        <v>4754.09</v>
      </c>
      <c r="D121" s="282">
        <f>IFERROR(_xlfn.NUMBERVALUE(Smartphones_Sales[[#This Row],[Pezzi Ac]]),0)</f>
        <v>10</v>
      </c>
    </row>
    <row r="122" spans="1:4">
      <c r="A122" t="str">
        <f>MID(Smartphones_Sales[[#This Row],[Punto Vendita]],6,30)</f>
        <v xml:space="preserve"> VILLESSE</v>
      </c>
      <c r="B122" t="str">
        <f t="shared" si="1"/>
        <v>VILLESSE</v>
      </c>
      <c r="C122" s="196">
        <f>IFERROR(_xlfn.NUMBERVALUE(Smartphones_Sales[[#This Row],[Imponibile Ac]]),0)</f>
        <v>4711.3999999999996</v>
      </c>
      <c r="D122" s="282">
        <f>IFERROR(_xlfn.NUMBERVALUE(Smartphones_Sales[[#This Row],[Pezzi Ac]]),0)</f>
        <v>13</v>
      </c>
    </row>
    <row r="123" spans="1:4">
      <c r="A123" t="str">
        <f>MID(Smartphones_Sales[[#This Row],[Punto Vendita]],6,30)</f>
        <v xml:space="preserve"> PRADAMANO UDINE</v>
      </c>
      <c r="B123" t="str">
        <f t="shared" si="1"/>
        <v>PRADAMANO UDINE</v>
      </c>
      <c r="C123" s="196">
        <f>IFERROR(_xlfn.NUMBERVALUE(Smartphones_Sales[[#This Row],[Imponibile Ac]]),0)</f>
        <v>4678.25</v>
      </c>
      <c r="D123" s="282">
        <f>IFERROR(_xlfn.NUMBERVALUE(Smartphones_Sales[[#This Row],[Pezzi Ac]]),0)</f>
        <v>15</v>
      </c>
    </row>
    <row r="124" spans="1:4">
      <c r="A124" t="str">
        <f>MID(Smartphones_Sales[[#This Row],[Punto Vendita]],6,30)</f>
        <v xml:space="preserve"> CANTU XPRESS</v>
      </c>
      <c r="B124" t="str">
        <f t="shared" si="1"/>
        <v>CANTU XPRESS</v>
      </c>
      <c r="C124" s="196">
        <f>IFERROR(_xlfn.NUMBERVALUE(Smartphones_Sales[[#This Row],[Imponibile Ac]]),0)</f>
        <v>4534.3500000000004</v>
      </c>
      <c r="D124" s="282">
        <f>IFERROR(_xlfn.NUMBERVALUE(Smartphones_Sales[[#This Row],[Pezzi Ac]]),0)</f>
        <v>16</v>
      </c>
    </row>
    <row r="125" spans="1:4">
      <c r="A125" t="str">
        <f>MID(Smartphones_Sales[[#This Row],[Punto Vendita]],6,30)</f>
        <v xml:space="preserve"> ANZANO XPRESS</v>
      </c>
      <c r="B125" t="str">
        <f t="shared" si="1"/>
        <v>ANZANO XPRESS</v>
      </c>
      <c r="C125" s="196">
        <f>IFERROR(_xlfn.NUMBERVALUE(Smartphones_Sales[[#This Row],[Imponibile Ac]]),0)</f>
        <v>4189.33</v>
      </c>
      <c r="D125" s="282">
        <f>IFERROR(_xlfn.NUMBERVALUE(Smartphones_Sales[[#This Row],[Pezzi Ac]]),0)</f>
        <v>10</v>
      </c>
    </row>
    <row r="126" spans="1:4">
      <c r="A126" t="str">
        <f>MID(Smartphones_Sales[[#This Row],[Punto Vendita]],6,30)</f>
        <v xml:space="preserve"> MERANO</v>
      </c>
      <c r="B126" t="str">
        <f t="shared" si="1"/>
        <v>MERANO</v>
      </c>
      <c r="C126" s="196">
        <f>IFERROR(_xlfn.NUMBERVALUE(Smartphones_Sales[[#This Row],[Imponibile Ac]]),0)</f>
        <v>4188.0200000000004</v>
      </c>
      <c r="D126" s="282">
        <f>IFERROR(_xlfn.NUMBERVALUE(Smartphones_Sales[[#This Row],[Pezzi Ac]]),0)</f>
        <v>12</v>
      </c>
    </row>
    <row r="127" spans="1:4">
      <c r="A127" t="str">
        <f>MID(Smartphones_Sales[[#This Row],[Punto Vendita]],6,30)</f>
        <v xml:space="preserve"> PISTOIA</v>
      </c>
      <c r="B127" t="str">
        <f t="shared" si="1"/>
        <v>PISTOIA</v>
      </c>
      <c r="C127" s="196">
        <f>IFERROR(_xlfn.NUMBERVALUE(Smartphones_Sales[[#This Row],[Imponibile Ac]]),0)</f>
        <v>4000.35</v>
      </c>
      <c r="D127" s="282">
        <f>IFERROR(_xlfn.NUMBERVALUE(Smartphones_Sales[[#This Row],[Pezzi Ac]]),0)</f>
        <v>21</v>
      </c>
    </row>
    <row r="128" spans="1:4">
      <c r="A128" t="str">
        <f>MID(Smartphones_Sales[[#This Row],[Punto Vendita]],6,30)</f>
        <v xml:space="preserve"> NICHELINO XPRESS</v>
      </c>
      <c r="B128" t="str">
        <f t="shared" si="1"/>
        <v>NICHELINO XPRESS</v>
      </c>
      <c r="C128" s="196">
        <f>IFERROR(_xlfn.NUMBERVALUE(Smartphones_Sales[[#This Row],[Imponibile Ac]]),0)</f>
        <v>3961.37</v>
      </c>
      <c r="D128" s="282">
        <f>IFERROR(_xlfn.NUMBERVALUE(Smartphones_Sales[[#This Row],[Pezzi Ac]]),0)</f>
        <v>9</v>
      </c>
    </row>
    <row r="129" spans="1:4">
      <c r="A129" t="str">
        <f>MID(Smartphones_Sales[[#This Row],[Punto Vendita]],6,30)</f>
        <v xml:space="preserve"> VANZAGHELLO XPRESS</v>
      </c>
      <c r="B129" t="str">
        <f t="shared" si="1"/>
        <v>VANZAGHELLO XPRESS</v>
      </c>
      <c r="C129" s="196">
        <f>IFERROR(_xlfn.NUMBERVALUE(Smartphones_Sales[[#This Row],[Imponibile Ac]]),0)</f>
        <v>3869.89</v>
      </c>
      <c r="D129" s="282">
        <f>IFERROR(_xlfn.NUMBERVALUE(Smartphones_Sales[[#This Row],[Pezzi Ac]]),0)</f>
        <v>15</v>
      </c>
    </row>
    <row r="130" spans="1:4">
      <c r="A130" t="str">
        <f>MID(Smartphones_Sales[[#This Row],[Punto Vendita]],6,30)</f>
        <v xml:space="preserve"> VITERBO</v>
      </c>
      <c r="B130" t="str">
        <f t="shared" si="1"/>
        <v>VITERBO</v>
      </c>
      <c r="C130" s="196">
        <f>IFERROR(_xlfn.NUMBERVALUE(Smartphones_Sales[[#This Row],[Imponibile Ac]]),0)</f>
        <v>3762.21</v>
      </c>
      <c r="D130" s="282">
        <f>IFERROR(_xlfn.NUMBERVALUE(Smartphones_Sales[[#This Row],[Pezzi Ac]]),0)</f>
        <v>12</v>
      </c>
    </row>
    <row r="131" spans="1:4">
      <c r="A131" t="str">
        <f>MID(Smartphones_Sales[[#This Row],[Punto Vendita]],6,30)</f>
        <v xml:space="preserve"> PAVONE CANAVESE XPRESS</v>
      </c>
      <c r="B131" t="str">
        <f t="shared" ref="B131:B180" si="2">TRIM(A131)</f>
        <v>PAVONE CANAVESE XPRESS</v>
      </c>
      <c r="C131" s="196">
        <f>IFERROR(_xlfn.NUMBERVALUE(Smartphones_Sales[[#This Row],[Imponibile Ac]]),0)</f>
        <v>3663.04</v>
      </c>
      <c r="D131" s="282">
        <f>IFERROR(_xlfn.NUMBERVALUE(Smartphones_Sales[[#This Row],[Pezzi Ac]]),0)</f>
        <v>12</v>
      </c>
    </row>
    <row r="132" spans="1:4">
      <c r="A132" t="str">
        <f>MID(Smartphones_Sales[[#This Row],[Punto Vendita]],6,30)</f>
        <v xml:space="preserve"> ROMA CASAL BERTONE</v>
      </c>
      <c r="B132" t="str">
        <f t="shared" si="2"/>
        <v>ROMA CASAL BERTONE</v>
      </c>
      <c r="C132" s="196">
        <f>IFERROR(_xlfn.NUMBERVALUE(Smartphones_Sales[[#This Row],[Imponibile Ac]]),0)</f>
        <v>3502.85</v>
      </c>
      <c r="D132" s="282">
        <f>IFERROR(_xlfn.NUMBERVALUE(Smartphones_Sales[[#This Row],[Pezzi Ac]]),0)</f>
        <v>13</v>
      </c>
    </row>
    <row r="133" spans="1:4">
      <c r="A133" t="str">
        <f>MID(Smartphones_Sales[[#This Row],[Punto Vendita]],6,30)</f>
        <v xml:space="preserve"> POMPEI</v>
      </c>
      <c r="B133" t="str">
        <f t="shared" si="2"/>
        <v>POMPEI</v>
      </c>
      <c r="C133" s="196">
        <f>IFERROR(_xlfn.NUMBERVALUE(Smartphones_Sales[[#This Row],[Imponibile Ac]]),0)</f>
        <v>3369.65</v>
      </c>
      <c r="D133" s="282">
        <f>IFERROR(_xlfn.NUMBERVALUE(Smartphones_Sales[[#This Row],[Pezzi Ac]]),0)</f>
        <v>11</v>
      </c>
    </row>
    <row r="134" spans="1:4">
      <c r="A134" t="str">
        <f>MID(Smartphones_Sales[[#This Row],[Punto Vendita]],6,30)</f>
        <v xml:space="preserve"> ERBA XPRESS</v>
      </c>
      <c r="B134" t="str">
        <f t="shared" si="2"/>
        <v>ERBA XPRESS</v>
      </c>
      <c r="C134" s="196">
        <f>IFERROR(_xlfn.NUMBERVALUE(Smartphones_Sales[[#This Row],[Imponibile Ac]]),0)</f>
        <v>3307.36</v>
      </c>
      <c r="D134" s="282">
        <f>IFERROR(_xlfn.NUMBERVALUE(Smartphones_Sales[[#This Row],[Pezzi Ac]]),0)</f>
        <v>6</v>
      </c>
    </row>
    <row r="135" spans="1:4">
      <c r="A135" t="str">
        <f>MID(Smartphones_Sales[[#This Row],[Punto Vendita]],6,30)</f>
        <v xml:space="preserve"> ROMAGNANO XPRESS</v>
      </c>
      <c r="B135" t="str">
        <f t="shared" si="2"/>
        <v>ROMAGNANO XPRESS</v>
      </c>
      <c r="C135" s="196">
        <f>IFERROR(_xlfn.NUMBERVALUE(Smartphones_Sales[[#This Row],[Imponibile Ac]]),0)</f>
        <v>2700.78</v>
      </c>
      <c r="D135" s="282">
        <f>IFERROR(_xlfn.NUMBERVALUE(Smartphones_Sales[[#This Row],[Pezzi Ac]]),0)</f>
        <v>10</v>
      </c>
    </row>
    <row r="136" spans="1:4">
      <c r="A136" t="str">
        <f>MID(Smartphones_Sales[[#This Row],[Punto Vendita]],6,30)</f>
        <v xml:space="preserve"> IMOLA</v>
      </c>
      <c r="B136" t="str">
        <f t="shared" si="2"/>
        <v>IMOLA</v>
      </c>
      <c r="C136" s="196">
        <f>IFERROR(_xlfn.NUMBERVALUE(Smartphones_Sales[[#This Row],[Imponibile Ac]]),0)</f>
        <v>2649.18</v>
      </c>
      <c r="D136" s="282">
        <f>IFERROR(_xlfn.NUMBERVALUE(Smartphones_Sales[[#This Row],[Pezzi Ac]]),0)</f>
        <v>9</v>
      </c>
    </row>
    <row r="137" spans="1:4">
      <c r="A137" t="str">
        <f>MID(Smartphones_Sales[[#This Row],[Punto Vendita]],6,30)</f>
        <v xml:space="preserve"> VARESE SMART</v>
      </c>
      <c r="B137" t="str">
        <f t="shared" si="2"/>
        <v>VARESE SMART</v>
      </c>
      <c r="C137" s="196">
        <f>IFERROR(_xlfn.NUMBERVALUE(Smartphones_Sales[[#This Row],[Imponibile Ac]]),0)</f>
        <v>2271.37</v>
      </c>
      <c r="D137" s="282">
        <f>IFERROR(_xlfn.NUMBERVALUE(Smartphones_Sales[[#This Row],[Pezzi Ac]]),0)</f>
        <v>6</v>
      </c>
    </row>
    <row r="138" spans="1:4">
      <c r="A138" t="str">
        <f>MID(Smartphones_Sales[[#This Row],[Punto Vendita]],6,30)</f>
        <v xml:space="preserve"> TORINO MILLECITY XPRESS</v>
      </c>
      <c r="B138" t="str">
        <f t="shared" si="2"/>
        <v>TORINO MILLECITY XPRESS</v>
      </c>
      <c r="C138" s="196">
        <f>IFERROR(_xlfn.NUMBERVALUE(Smartphones_Sales[[#This Row],[Imponibile Ac]]),0)</f>
        <v>2264.7600000000002</v>
      </c>
      <c r="D138" s="282">
        <f>IFERROR(_xlfn.NUMBERVALUE(Smartphones_Sales[[#This Row],[Pezzi Ac]]),0)</f>
        <v>7</v>
      </c>
    </row>
    <row r="139" spans="1:4">
      <c r="A139" t="str">
        <f>MID(Smartphones_Sales[[#This Row],[Punto Vendita]],6,30)</f>
        <v xml:space="preserve"> REGGIO CALABRIA SMART</v>
      </c>
      <c r="B139" t="str">
        <f t="shared" si="2"/>
        <v>REGGIO CALABRIA SMART</v>
      </c>
      <c r="C139" s="196">
        <f>IFERROR(_xlfn.NUMBERVALUE(Smartphones_Sales[[#This Row],[Imponibile Ac]]),0)</f>
        <v>2257.23</v>
      </c>
      <c r="D139" s="282">
        <f>IFERROR(_xlfn.NUMBERVALUE(Smartphones_Sales[[#This Row],[Pezzi Ac]]),0)</f>
        <v>8</v>
      </c>
    </row>
    <row r="140" spans="1:4">
      <c r="A140" t="str">
        <f>MID(Smartphones_Sales[[#This Row],[Punto Vendita]],6,30)</f>
        <v xml:space="preserve"> GENOVA SMART</v>
      </c>
      <c r="B140" t="str">
        <f t="shared" si="2"/>
        <v>GENOVA SMART</v>
      </c>
      <c r="C140" s="196">
        <f>IFERROR(_xlfn.NUMBERVALUE(Smartphones_Sales[[#This Row],[Imponibile Ac]]),0)</f>
        <v>2161.38</v>
      </c>
      <c r="D140" s="282">
        <f>IFERROR(_xlfn.NUMBERVALUE(Smartphones_Sales[[#This Row],[Pezzi Ac]]),0)</f>
        <v>5</v>
      </c>
    </row>
    <row r="141" spans="1:4">
      <c r="A141" t="str">
        <f>MID(Smartphones_Sales[[#This Row],[Punto Vendita]],6,30)</f>
        <v xml:space="preserve"> BRUGHERIO XPRESS</v>
      </c>
      <c r="B141" t="str">
        <f t="shared" si="2"/>
        <v>BRUGHERIO XPRESS</v>
      </c>
      <c r="C141" s="196">
        <f>IFERROR(_xlfn.NUMBERVALUE(Smartphones_Sales[[#This Row],[Imponibile Ac]]),0)</f>
        <v>1976.22</v>
      </c>
      <c r="D141" s="282">
        <f>IFERROR(_xlfn.NUMBERVALUE(Smartphones_Sales[[#This Row],[Pezzi Ac]]),0)</f>
        <v>12</v>
      </c>
    </row>
    <row r="142" spans="1:4">
      <c r="A142" t="str">
        <f>MID(Smartphones_Sales[[#This Row],[Punto Vendita]],6,30)</f>
        <v xml:space="preserve"> ROMA LEGA LOMBARDA SMART</v>
      </c>
      <c r="B142" t="str">
        <f t="shared" si="2"/>
        <v>ROMA LEGA LOMBARDA SMART</v>
      </c>
      <c r="C142" s="196">
        <f>IFERROR(_xlfn.NUMBERVALUE(Smartphones_Sales[[#This Row],[Imponibile Ac]]),0)</f>
        <v>1783.53</v>
      </c>
      <c r="D142" s="282">
        <f>IFERROR(_xlfn.NUMBERVALUE(Smartphones_Sales[[#This Row],[Pezzi Ac]]),0)</f>
        <v>5</v>
      </c>
    </row>
    <row r="143" spans="1:4">
      <c r="A143" t="str">
        <f>MID(Smartphones_Sales[[#This Row],[Punto Vendita]],6,30)</f>
        <v xml:space="preserve"> CUNEO XPRESS</v>
      </c>
      <c r="B143" t="str">
        <f t="shared" si="2"/>
        <v>CUNEO XPRESS</v>
      </c>
      <c r="C143" s="196">
        <f>IFERROR(_xlfn.NUMBERVALUE(Smartphones_Sales[[#This Row],[Imponibile Ac]]),0)</f>
        <v>1675.4</v>
      </c>
      <c r="D143" s="282">
        <f>IFERROR(_xlfn.NUMBERVALUE(Smartphones_Sales[[#This Row],[Pezzi Ac]]),0)</f>
        <v>8</v>
      </c>
    </row>
    <row r="144" spans="1:4">
      <c r="A144" t="str">
        <f>MID(Smartphones_Sales[[#This Row],[Punto Vendita]],6,30)</f>
        <v xml:space="preserve"> ROMANO DI L. XPRESS</v>
      </c>
      <c r="B144" t="str">
        <f t="shared" si="2"/>
        <v>ROMANO DI L. XPRESS</v>
      </c>
      <c r="C144" s="196">
        <f>IFERROR(_xlfn.NUMBERVALUE(Smartphones_Sales[[#This Row],[Imponibile Ac]]),0)</f>
        <v>1569.59</v>
      </c>
      <c r="D144" s="282">
        <f>IFERROR(_xlfn.NUMBERVALUE(Smartphones_Sales[[#This Row],[Pezzi Ac]]),0)</f>
        <v>6</v>
      </c>
    </row>
    <row r="145" spans="1:4">
      <c r="A145" t="str">
        <f>MID(Smartphones_Sales[[#This Row],[Punto Vendita]],6,30)</f>
        <v xml:space="preserve"> VERCELLI XPRESS</v>
      </c>
      <c r="B145" t="str">
        <f t="shared" si="2"/>
        <v>VERCELLI XPRESS</v>
      </c>
      <c r="C145" s="196">
        <f>IFERROR(_xlfn.NUMBERVALUE(Smartphones_Sales[[#This Row],[Imponibile Ac]]),0)</f>
        <v>1358.19</v>
      </c>
      <c r="D145" s="282">
        <f>IFERROR(_xlfn.NUMBERVALUE(Smartphones_Sales[[#This Row],[Pezzi Ac]]),0)</f>
        <v>3</v>
      </c>
    </row>
    <row r="146" spans="1:4">
      <c r="A146" t="str">
        <f>MID(Smartphones_Sales[[#This Row],[Punto Vendita]],6,30)</f>
        <v xml:space="preserve"> RIETI</v>
      </c>
      <c r="B146" t="str">
        <f t="shared" si="2"/>
        <v>RIETI</v>
      </c>
      <c r="C146" s="196">
        <f>IFERROR(_xlfn.NUMBERVALUE(Smartphones_Sales[[#This Row],[Imponibile Ac]]),0)</f>
        <v>1293.3599999999999</v>
      </c>
      <c r="D146" s="282">
        <f>IFERROR(_xlfn.NUMBERVALUE(Smartphones_Sales[[#This Row],[Pezzi Ac]]),0)</f>
        <v>4</v>
      </c>
    </row>
    <row r="147" spans="1:4">
      <c r="A147" t="str">
        <f>MID(Smartphones_Sales[[#This Row],[Punto Vendita]],6,30)</f>
        <v xml:space="preserve"> PARMA SMART</v>
      </c>
      <c r="B147" t="str">
        <f t="shared" si="2"/>
        <v>PARMA SMART</v>
      </c>
      <c r="C147" s="196">
        <f>IFERROR(_xlfn.NUMBERVALUE(Smartphones_Sales[[#This Row],[Imponibile Ac]]),0)</f>
        <v>1277.04</v>
      </c>
      <c r="D147" s="282">
        <f>IFERROR(_xlfn.NUMBERVALUE(Smartphones_Sales[[#This Row],[Pezzi Ac]]),0)</f>
        <v>2</v>
      </c>
    </row>
    <row r="148" spans="1:4">
      <c r="A148" t="str">
        <f>MID(Smartphones_Sales[[#This Row],[Punto Vendita]],6,30)</f>
        <v xml:space="preserve"> TORINO CASELLE XPRESS</v>
      </c>
      <c r="B148" t="str">
        <f t="shared" si="2"/>
        <v>TORINO CASELLE XPRESS</v>
      </c>
      <c r="C148" s="196">
        <f>IFERROR(_xlfn.NUMBERVALUE(Smartphones_Sales[[#This Row],[Imponibile Ac]]),0)</f>
        <v>1127.3</v>
      </c>
      <c r="D148" s="282">
        <f>IFERROR(_xlfn.NUMBERVALUE(Smartphones_Sales[[#This Row],[Pezzi Ac]]),0)</f>
        <v>2</v>
      </c>
    </row>
    <row r="149" spans="1:4">
      <c r="A149" t="str">
        <f>MID(Smartphones_Sales[[#This Row],[Punto Vendita]],6,30)</f>
        <v xml:space="preserve"> FOLIGNO</v>
      </c>
      <c r="B149" t="str">
        <f t="shared" si="2"/>
        <v>FOLIGNO</v>
      </c>
      <c r="C149" s="196">
        <f>IFERROR(_xlfn.NUMBERVALUE(Smartphones_Sales[[#This Row],[Imponibile Ac]]),0)</f>
        <v>963.12</v>
      </c>
      <c r="D149" s="282">
        <f>IFERROR(_xlfn.NUMBERVALUE(Smartphones_Sales[[#This Row],[Pezzi Ac]]),0)</f>
        <v>5</v>
      </c>
    </row>
    <row r="150" spans="1:4">
      <c r="A150" t="str">
        <f>MID(Smartphones_Sales[[#This Row],[Punto Vendita]],6,30)</f>
        <v xml:space="preserve"> SANTA VITTORIA XPRESS</v>
      </c>
      <c r="B150" t="str">
        <f t="shared" si="2"/>
        <v>SANTA VITTORIA XPRESS</v>
      </c>
      <c r="C150" s="196">
        <f>IFERROR(_xlfn.NUMBERVALUE(Smartphones_Sales[[#This Row],[Imponibile Ac]]),0)</f>
        <v>695.9</v>
      </c>
      <c r="D150" s="282">
        <f>IFERROR(_xlfn.NUMBERVALUE(Smartphones_Sales[[#This Row],[Pezzi Ac]]),0)</f>
        <v>1</v>
      </c>
    </row>
    <row r="151" spans="1:4">
      <c r="A151" t="str">
        <f>MID(Smartphones_Sales[[#This Row],[Punto Vendita]],6,30)</f>
        <v xml:space="preserve"> ROMA TUSCOLANA SMART</v>
      </c>
      <c r="B151" t="str">
        <f t="shared" si="2"/>
        <v>ROMA TUSCOLANA SMART</v>
      </c>
      <c r="C151" s="196">
        <f>IFERROR(_xlfn.NUMBERVALUE(Smartphones_Sales[[#This Row],[Imponibile Ac]]),0)</f>
        <v>694.6</v>
      </c>
      <c r="D151" s="282">
        <f>IFERROR(_xlfn.NUMBERVALUE(Smartphones_Sales[[#This Row],[Pezzi Ac]]),0)</f>
        <v>3</v>
      </c>
    </row>
    <row r="152" spans="1:4">
      <c r="A152" t="str">
        <f>MID(Smartphones_Sales[[#This Row],[Punto Vendita]],6,30)</f>
        <v xml:space="preserve"> VAPRIO D’ADDA XPRESS</v>
      </c>
      <c r="B152" t="str">
        <f t="shared" si="2"/>
        <v>VAPRIO D’ADDA XPRESS</v>
      </c>
      <c r="C152" s="196">
        <f>IFERROR(_xlfn.NUMBERVALUE(Smartphones_Sales[[#This Row],[Imponibile Ac]]),0)</f>
        <v>611.48</v>
      </c>
      <c r="D152" s="282">
        <f>IFERROR(_xlfn.NUMBERVALUE(Smartphones_Sales[[#This Row],[Pezzi Ac]]),0)</f>
        <v>4</v>
      </c>
    </row>
    <row r="153" spans="1:4">
      <c r="A153" t="str">
        <f>MID(Smartphones_Sales[[#This Row],[Punto Vendita]],6,30)</f>
        <v xml:space="preserve"> FORLI</v>
      </c>
      <c r="B153" t="str">
        <f t="shared" si="2"/>
        <v>FORLI</v>
      </c>
      <c r="C153" s="196">
        <f>IFERROR(_xlfn.NUMBERVALUE(Smartphones_Sales[[#This Row],[Imponibile Ac]]),0)</f>
        <v>0</v>
      </c>
      <c r="D153" s="282">
        <f>IFERROR(_xlfn.NUMBERVALUE(Smartphones_Sales[[#This Row],[Pezzi Ac]]),0)</f>
        <v>0</v>
      </c>
    </row>
    <row r="154" spans="1:4">
      <c r="A154" t="str">
        <f>MID(Smartphones_Sales[[#This Row],[Punto Vendita]],6,30)</f>
        <v xml:space="preserve"> PESARO</v>
      </c>
      <c r="B154" t="str">
        <f t="shared" si="2"/>
        <v>PESARO</v>
      </c>
      <c r="C154" s="196">
        <f>IFERROR(_xlfn.NUMBERVALUE(Smartphones_Sales[[#This Row],[Imponibile Ac]]),0)</f>
        <v>0</v>
      </c>
      <c r="D154" s="282">
        <f>IFERROR(_xlfn.NUMBERVALUE(Smartphones_Sales[[#This Row],[Pezzi Ac]]),0)</f>
        <v>0</v>
      </c>
    </row>
    <row r="155" spans="1:4">
      <c r="A155" t="e">
        <f>MID(Smartphones_Sales[[#This Row],[Punto Vendita]],6,30)</f>
        <v>#VALUE!</v>
      </c>
      <c r="B155" t="e">
        <f t="shared" si="2"/>
        <v>#VALUE!</v>
      </c>
      <c r="C155" s="196">
        <f>IFERROR(_xlfn.NUMBERVALUE(Smartphones_Sales[[#This Row],[Imponibile Ac]]),0)</f>
        <v>0</v>
      </c>
      <c r="D155" s="282">
        <f>IFERROR(_xlfn.NUMBERVALUE(Smartphones_Sales[[#This Row],[Pezzi Ac]]),0)</f>
        <v>0</v>
      </c>
    </row>
    <row r="156" spans="1:4">
      <c r="A156" t="e">
        <f>MID(Smartphones_Sales[[#This Row],[Punto Vendita]],6,30)</f>
        <v>#VALUE!</v>
      </c>
      <c r="B156" t="e">
        <f t="shared" si="2"/>
        <v>#VALUE!</v>
      </c>
      <c r="C156" s="196">
        <f>IFERROR(_xlfn.NUMBERVALUE(Smartphones_Sales[[#This Row],[Imponibile Ac]]),0)</f>
        <v>0</v>
      </c>
      <c r="D156" s="282">
        <f>IFERROR(_xlfn.NUMBERVALUE(Smartphones_Sales[[#This Row],[Pezzi Ac]]),0)</f>
        <v>0</v>
      </c>
    </row>
    <row r="157" spans="1:4">
      <c r="A157" t="e">
        <f>MID(Smartphones_Sales[[#This Row],[Punto Vendita]],6,30)</f>
        <v>#VALUE!</v>
      </c>
      <c r="B157" t="e">
        <f t="shared" si="2"/>
        <v>#VALUE!</v>
      </c>
      <c r="C157" s="196">
        <f>IFERROR(_xlfn.NUMBERVALUE(Smartphones_Sales[[#This Row],[Imponibile Ac]]),0)</f>
        <v>0</v>
      </c>
      <c r="D157" s="282">
        <f>IFERROR(_xlfn.NUMBERVALUE(Smartphones_Sales[[#This Row],[Pezzi Ac]]),0)</f>
        <v>0</v>
      </c>
    </row>
    <row r="158" spans="1:4">
      <c r="A158" t="e">
        <f>MID(Smartphones_Sales[[#This Row],[Punto Vendita]],6,30)</f>
        <v>#VALUE!</v>
      </c>
      <c r="B158" t="e">
        <f t="shared" si="2"/>
        <v>#VALUE!</v>
      </c>
      <c r="C158" s="196">
        <f>IFERROR(_xlfn.NUMBERVALUE(Smartphones_Sales[[#This Row],[Imponibile Ac]]),0)</f>
        <v>0</v>
      </c>
      <c r="D158" s="282">
        <f>IFERROR(_xlfn.NUMBERVALUE(Smartphones_Sales[[#This Row],[Pezzi Ac]]),0)</f>
        <v>0</v>
      </c>
    </row>
    <row r="159" spans="1:4">
      <c r="A159" t="e">
        <f>MID(Smartphones_Sales[[#This Row],[Punto Vendita]],6,30)</f>
        <v>#VALUE!</v>
      </c>
      <c r="B159" t="e">
        <f t="shared" si="2"/>
        <v>#VALUE!</v>
      </c>
      <c r="C159" s="196">
        <f>IFERROR(_xlfn.NUMBERVALUE(Smartphones_Sales[[#This Row],[Imponibile Ac]]),0)</f>
        <v>0</v>
      </c>
      <c r="D159" s="282">
        <f>IFERROR(_xlfn.NUMBERVALUE(Smartphones_Sales[[#This Row],[Pezzi Ac]]),0)</f>
        <v>0</v>
      </c>
    </row>
    <row r="160" spans="1:4">
      <c r="A160" t="e">
        <f>MID(Smartphones_Sales[[#This Row],[Punto Vendita]],6,30)</f>
        <v>#VALUE!</v>
      </c>
      <c r="B160" t="e">
        <f t="shared" si="2"/>
        <v>#VALUE!</v>
      </c>
      <c r="C160" s="196">
        <f>IFERROR(_xlfn.NUMBERVALUE(Smartphones_Sales[[#This Row],[Imponibile Ac]]),0)</f>
        <v>0</v>
      </c>
      <c r="D160" s="282">
        <f>IFERROR(_xlfn.NUMBERVALUE(Smartphones_Sales[[#This Row],[Pezzi Ac]]),0)</f>
        <v>0</v>
      </c>
    </row>
    <row r="161" spans="1:4">
      <c r="A161" t="e">
        <f>MID(Smartphones_Sales[[#This Row],[Punto Vendita]],6,30)</f>
        <v>#VALUE!</v>
      </c>
      <c r="B161" t="e">
        <f t="shared" si="2"/>
        <v>#VALUE!</v>
      </c>
      <c r="C161" s="196">
        <f>IFERROR(_xlfn.NUMBERVALUE(Smartphones_Sales[[#This Row],[Imponibile Ac]]),0)</f>
        <v>0</v>
      </c>
      <c r="D161" s="282">
        <f>IFERROR(_xlfn.NUMBERVALUE(Smartphones_Sales[[#This Row],[Pezzi Ac]]),0)</f>
        <v>0</v>
      </c>
    </row>
    <row r="162" spans="1:4">
      <c r="A162" t="e">
        <f>MID(Smartphones_Sales[[#This Row],[Punto Vendita]],6,30)</f>
        <v>#VALUE!</v>
      </c>
      <c r="B162" t="e">
        <f t="shared" si="2"/>
        <v>#VALUE!</v>
      </c>
      <c r="C162" s="196">
        <f>IFERROR(_xlfn.NUMBERVALUE(Smartphones_Sales[[#This Row],[Imponibile Ac]]),0)</f>
        <v>0</v>
      </c>
      <c r="D162" s="282">
        <f>IFERROR(_xlfn.NUMBERVALUE(Smartphones_Sales[[#This Row],[Pezzi Ac]]),0)</f>
        <v>0</v>
      </c>
    </row>
    <row r="163" spans="1:4">
      <c r="A163" t="e">
        <f>MID(Smartphones_Sales[[#This Row],[Punto Vendita]],6,30)</f>
        <v>#VALUE!</v>
      </c>
      <c r="B163" t="e">
        <f t="shared" si="2"/>
        <v>#VALUE!</v>
      </c>
      <c r="C163" s="196">
        <f>IFERROR(_xlfn.NUMBERVALUE(Smartphones_Sales[[#This Row],[Imponibile Ac]]),0)</f>
        <v>0</v>
      </c>
      <c r="D163" s="282">
        <f>IFERROR(_xlfn.NUMBERVALUE(Smartphones_Sales[[#This Row],[Pezzi Ac]]),0)</f>
        <v>0</v>
      </c>
    </row>
    <row r="164" spans="1:4">
      <c r="A164" t="e">
        <f>MID(Smartphones_Sales[[#This Row],[Punto Vendita]],6,30)</f>
        <v>#VALUE!</v>
      </c>
      <c r="B164" t="e">
        <f t="shared" si="2"/>
        <v>#VALUE!</v>
      </c>
      <c r="C164" s="196">
        <f>IFERROR(_xlfn.NUMBERVALUE(Smartphones_Sales[[#This Row],[Imponibile Ac]]),0)</f>
        <v>0</v>
      </c>
      <c r="D164" s="282">
        <f>IFERROR(_xlfn.NUMBERVALUE(Smartphones_Sales[[#This Row],[Pezzi Ac]]),0)</f>
        <v>0</v>
      </c>
    </row>
    <row r="165" spans="1:4">
      <c r="A165" t="e">
        <f>MID(Smartphones_Sales[[#This Row],[Punto Vendita]],6,30)</f>
        <v>#VALUE!</v>
      </c>
      <c r="B165" t="e">
        <f t="shared" si="2"/>
        <v>#VALUE!</v>
      </c>
      <c r="C165" s="196">
        <f>IFERROR(_xlfn.NUMBERVALUE(Smartphones_Sales[[#This Row],[Imponibile Ac]]),0)</f>
        <v>0</v>
      </c>
      <c r="D165" s="282">
        <f>IFERROR(_xlfn.NUMBERVALUE(Smartphones_Sales[[#This Row],[Pezzi Ac]]),0)</f>
        <v>0</v>
      </c>
    </row>
    <row r="166" spans="1:4">
      <c r="A166" t="e">
        <f>MID(Smartphones_Sales[[#This Row],[Punto Vendita]],6,30)</f>
        <v>#VALUE!</v>
      </c>
      <c r="B166" t="e">
        <f t="shared" si="2"/>
        <v>#VALUE!</v>
      </c>
      <c r="C166" s="196">
        <f>IFERROR(_xlfn.NUMBERVALUE(Smartphones_Sales[[#This Row],[Imponibile Ac]]),0)</f>
        <v>0</v>
      </c>
      <c r="D166" s="282">
        <f>IFERROR(_xlfn.NUMBERVALUE(Smartphones_Sales[[#This Row],[Pezzi Ac]]),0)</f>
        <v>0</v>
      </c>
    </row>
    <row r="167" spans="1:4">
      <c r="A167" t="e">
        <f>MID(Smartphones_Sales[[#This Row],[Punto Vendita]],6,30)</f>
        <v>#VALUE!</v>
      </c>
      <c r="B167" t="e">
        <f t="shared" si="2"/>
        <v>#VALUE!</v>
      </c>
      <c r="C167" s="196">
        <f>IFERROR(_xlfn.NUMBERVALUE(Smartphones_Sales[[#This Row],[Imponibile Ac]]),0)</f>
        <v>0</v>
      </c>
      <c r="D167" s="282">
        <f>IFERROR(_xlfn.NUMBERVALUE(Smartphones_Sales[[#This Row],[Pezzi Ac]]),0)</f>
        <v>0</v>
      </c>
    </row>
    <row r="168" spans="1:4">
      <c r="A168" t="e">
        <f>MID(Smartphones_Sales[[#This Row],[Punto Vendita]],6,30)</f>
        <v>#VALUE!</v>
      </c>
      <c r="B168" t="e">
        <f t="shared" si="2"/>
        <v>#VALUE!</v>
      </c>
      <c r="C168" s="196">
        <f>IFERROR(_xlfn.NUMBERVALUE(Smartphones_Sales[[#This Row],[Imponibile Ac]]),0)</f>
        <v>0</v>
      </c>
      <c r="D168" s="282">
        <f>IFERROR(_xlfn.NUMBERVALUE(Smartphones_Sales[[#This Row],[Pezzi Ac]]),0)</f>
        <v>0</v>
      </c>
    </row>
    <row r="169" spans="1:4">
      <c r="A169" t="e">
        <f>MID(Smartphones_Sales[[#This Row],[Punto Vendita]],6,30)</f>
        <v>#VALUE!</v>
      </c>
      <c r="B169" t="e">
        <f t="shared" si="2"/>
        <v>#VALUE!</v>
      </c>
      <c r="C169" s="196">
        <f>IFERROR(_xlfn.NUMBERVALUE(Smartphones_Sales[[#This Row],[Imponibile Ac]]),0)</f>
        <v>0</v>
      </c>
      <c r="D169" s="282">
        <f>IFERROR(_xlfn.NUMBERVALUE(Smartphones_Sales[[#This Row],[Pezzi Ac]]),0)</f>
        <v>0</v>
      </c>
    </row>
    <row r="170" spans="1:4">
      <c r="A170" t="e">
        <f>MID(Smartphones_Sales[[#This Row],[Punto Vendita]],6,30)</f>
        <v>#VALUE!</v>
      </c>
      <c r="B170" t="e">
        <f t="shared" si="2"/>
        <v>#VALUE!</v>
      </c>
      <c r="C170" s="196">
        <f>IFERROR(_xlfn.NUMBERVALUE(Smartphones_Sales[[#This Row],[Imponibile Ac]]),0)</f>
        <v>0</v>
      </c>
      <c r="D170" s="282">
        <f>IFERROR(_xlfn.NUMBERVALUE(Smartphones_Sales[[#This Row],[Pezzi Ac]]),0)</f>
        <v>0</v>
      </c>
    </row>
    <row r="171" spans="1:4">
      <c r="A171" t="e">
        <f>MID(Smartphones_Sales[[#This Row],[Punto Vendita]],6,30)</f>
        <v>#VALUE!</v>
      </c>
      <c r="B171" t="e">
        <f t="shared" si="2"/>
        <v>#VALUE!</v>
      </c>
      <c r="C171" s="196">
        <f>IFERROR(_xlfn.NUMBERVALUE(Smartphones_Sales[[#This Row],[Imponibile Ac]]),0)</f>
        <v>0</v>
      </c>
      <c r="D171" s="282">
        <f>IFERROR(_xlfn.NUMBERVALUE(Smartphones_Sales[[#This Row],[Pezzi Ac]]),0)</f>
        <v>0</v>
      </c>
    </row>
    <row r="172" spans="1:4">
      <c r="A172" t="e">
        <f>MID(Smartphones_Sales[[#This Row],[Punto Vendita]],6,30)</f>
        <v>#VALUE!</v>
      </c>
      <c r="B172" t="e">
        <f t="shared" si="2"/>
        <v>#VALUE!</v>
      </c>
      <c r="C172" s="196">
        <f>IFERROR(_xlfn.NUMBERVALUE(Smartphones_Sales[[#This Row],[Imponibile Ac]]),0)</f>
        <v>0</v>
      </c>
      <c r="D172" s="282">
        <f>IFERROR(_xlfn.NUMBERVALUE(Smartphones_Sales[[#This Row],[Pezzi Ac]]),0)</f>
        <v>0</v>
      </c>
    </row>
    <row r="173" spans="1:4">
      <c r="A173" t="e">
        <f>MID(Smartphones_Sales[[#This Row],[Punto Vendita]],6,30)</f>
        <v>#VALUE!</v>
      </c>
      <c r="B173" t="e">
        <f t="shared" si="2"/>
        <v>#VALUE!</v>
      </c>
      <c r="C173" s="196">
        <f>IFERROR(_xlfn.NUMBERVALUE(Smartphones_Sales[[#This Row],[Imponibile Ac]]),0)</f>
        <v>0</v>
      </c>
      <c r="D173" s="282">
        <f>IFERROR(_xlfn.NUMBERVALUE(Smartphones_Sales[[#This Row],[Pezzi Ac]]),0)</f>
        <v>0</v>
      </c>
    </row>
    <row r="174" spans="1:4">
      <c r="A174" t="e">
        <f>MID(Smartphones_Sales[[#This Row],[Punto Vendita]],6,30)</f>
        <v>#VALUE!</v>
      </c>
      <c r="B174" t="e">
        <f t="shared" si="2"/>
        <v>#VALUE!</v>
      </c>
      <c r="C174" s="196">
        <f>IFERROR(_xlfn.NUMBERVALUE(Smartphones_Sales[[#This Row],[Imponibile Ac]]),0)</f>
        <v>0</v>
      </c>
      <c r="D174" s="282">
        <f>IFERROR(_xlfn.NUMBERVALUE(Smartphones_Sales[[#This Row],[Pezzi Ac]]),0)</f>
        <v>0</v>
      </c>
    </row>
    <row r="175" spans="1:4">
      <c r="A175" t="e">
        <f>MID(Smartphones_Sales[[#This Row],[Punto Vendita]],6,30)</f>
        <v>#VALUE!</v>
      </c>
      <c r="B175" t="e">
        <f t="shared" si="2"/>
        <v>#VALUE!</v>
      </c>
      <c r="C175" s="196">
        <f>IFERROR(_xlfn.NUMBERVALUE(Smartphones_Sales[[#This Row],[Imponibile Ac]]),0)</f>
        <v>0</v>
      </c>
      <c r="D175" s="282">
        <f>IFERROR(_xlfn.NUMBERVALUE(Smartphones_Sales[[#This Row],[Pezzi Ac]]),0)</f>
        <v>0</v>
      </c>
    </row>
    <row r="176" spans="1:4">
      <c r="A176" t="e">
        <f>MID(Smartphones_Sales[[#This Row],[Punto Vendita]],6,30)</f>
        <v>#VALUE!</v>
      </c>
      <c r="B176" t="e">
        <f t="shared" si="2"/>
        <v>#VALUE!</v>
      </c>
      <c r="C176" s="196">
        <f>IFERROR(_xlfn.NUMBERVALUE(Smartphones_Sales[[#This Row],[Imponibile Ac]]),0)</f>
        <v>0</v>
      </c>
      <c r="D176" s="282">
        <f>IFERROR(_xlfn.NUMBERVALUE(Smartphones_Sales[[#This Row],[Pezzi Ac]]),0)</f>
        <v>0</v>
      </c>
    </row>
    <row r="177" spans="1:4">
      <c r="A177" t="e">
        <f>MID(Smartphones_Sales[[#This Row],[Punto Vendita]],6,30)</f>
        <v>#VALUE!</v>
      </c>
      <c r="B177" t="e">
        <f t="shared" si="2"/>
        <v>#VALUE!</v>
      </c>
      <c r="C177" s="196">
        <f>IFERROR(_xlfn.NUMBERVALUE(Smartphones_Sales[[#This Row],[Imponibile Ac]]),0)</f>
        <v>0</v>
      </c>
      <c r="D177" s="282">
        <f>IFERROR(_xlfn.NUMBERVALUE(Smartphones_Sales[[#This Row],[Pezzi Ac]]),0)</f>
        <v>0</v>
      </c>
    </row>
    <row r="178" spans="1:4">
      <c r="A178" t="e">
        <f>MID(Smartphones_Sales[[#This Row],[Punto Vendita]],6,30)</f>
        <v>#VALUE!</v>
      </c>
      <c r="B178" t="e">
        <f t="shared" si="2"/>
        <v>#VALUE!</v>
      </c>
      <c r="C178" s="196">
        <f>IFERROR(_xlfn.NUMBERVALUE(Smartphones_Sales[[#This Row],[Imponibile Ac]]),0)</f>
        <v>0</v>
      </c>
      <c r="D178" s="282">
        <f>IFERROR(_xlfn.NUMBERVALUE(Smartphones_Sales[[#This Row],[Pezzi Ac]]),0)</f>
        <v>0</v>
      </c>
    </row>
    <row r="179" spans="1:4">
      <c r="A179" t="e">
        <f>MID(Smartphones_Sales[[#This Row],[Punto Vendita]],6,30)</f>
        <v>#VALUE!</v>
      </c>
      <c r="B179" t="e">
        <f t="shared" si="2"/>
        <v>#VALUE!</v>
      </c>
      <c r="C179" s="196">
        <f>IFERROR(_xlfn.NUMBERVALUE(Smartphones_Sales[[#This Row],[Imponibile Ac]]),0)</f>
        <v>0</v>
      </c>
      <c r="D179" s="282">
        <f>IFERROR(_xlfn.NUMBERVALUE(Smartphones_Sales[[#This Row],[Pezzi Ac]]),0)</f>
        <v>0</v>
      </c>
    </row>
    <row r="180" spans="1:4">
      <c r="A180" t="e">
        <f>MID(Smartphones_Sales[[#This Row],[Punto Vendita]],6,30)</f>
        <v>#VALUE!</v>
      </c>
      <c r="B180" t="e">
        <f t="shared" si="2"/>
        <v>#VALUE!</v>
      </c>
      <c r="C180" s="196">
        <f>IFERROR(_xlfn.NUMBERVALUE(Smartphones_Sales[[#This Row],[Imponibile Ac]]),0)</f>
        <v>0</v>
      </c>
      <c r="D180" s="282">
        <f>IFERROR(_xlfn.NUMBERVALUE(Smartphones_Sales[[#This Row],[Pezzi Ac]]),0)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0E0A-955E-444D-869C-926F4DC9C8D2}">
  <sheetPr codeName="Foglio44">
    <tabColor rgb="FFFFC000"/>
  </sheetPr>
  <dimension ref="A1:AL150"/>
  <sheetViews>
    <sheetView workbookViewId="0">
      <selection activeCell="D2" sqref="D2"/>
    </sheetView>
  </sheetViews>
  <sheetFormatPr defaultRowHeight="13.15"/>
  <cols>
    <col min="1" max="1" width="34.28515625" bestFit="1" customWidth="1"/>
    <col min="2" max="2" width="14.7109375" bestFit="1" customWidth="1"/>
    <col min="3" max="3" width="14.85546875" bestFit="1" customWidth="1"/>
    <col min="4" max="4" width="12.7109375" bestFit="1" customWidth="1"/>
    <col min="5" max="5" width="12.85546875" bestFit="1" customWidth="1"/>
    <col min="6" max="6" width="13" bestFit="1" customWidth="1"/>
    <col min="7" max="7" width="14.140625" bestFit="1" customWidth="1"/>
    <col min="8" max="8" width="17" bestFit="1" customWidth="1"/>
    <col min="9" max="9" width="17.140625" bestFit="1" customWidth="1"/>
    <col min="10" max="10" width="14.140625" bestFit="1" customWidth="1"/>
    <col min="11" max="12" width="10.7109375" bestFit="1" customWidth="1"/>
    <col min="13" max="13" width="12.7109375" bestFit="1" customWidth="1"/>
    <col min="14" max="14" width="19.140625" bestFit="1" customWidth="1"/>
    <col min="15" max="15" width="21.5703125" bestFit="1" customWidth="1"/>
    <col min="16" max="16" width="20.28515625" bestFit="1" customWidth="1"/>
    <col min="17" max="17" width="22.5703125" bestFit="1" customWidth="1"/>
    <col min="18" max="18" width="11.7109375" bestFit="1" customWidth="1"/>
    <col min="19" max="19" width="12.28515625" bestFit="1" customWidth="1"/>
    <col min="20" max="20" width="13.5703125" bestFit="1" customWidth="1"/>
    <col min="21" max="22" width="14.140625" bestFit="1" customWidth="1"/>
    <col min="23" max="23" width="13.42578125" bestFit="1" customWidth="1"/>
    <col min="24" max="24" width="15.42578125" bestFit="1" customWidth="1"/>
    <col min="25" max="25" width="18.5703125" bestFit="1" customWidth="1"/>
    <col min="26" max="26" width="21.28515625" bestFit="1" customWidth="1"/>
    <col min="27" max="27" width="14.28515625" bestFit="1" customWidth="1"/>
    <col min="28" max="28" width="18.5703125" bestFit="1" customWidth="1"/>
    <col min="29" max="29" width="22.42578125" bestFit="1" customWidth="1"/>
    <col min="30" max="30" width="16.7109375" bestFit="1" customWidth="1"/>
    <col min="31" max="31" width="16.85546875" bestFit="1" customWidth="1"/>
    <col min="32" max="32" width="13.85546875" bestFit="1" customWidth="1"/>
    <col min="33" max="33" width="15.7109375" bestFit="1" customWidth="1"/>
    <col min="34" max="34" width="15.85546875" bestFit="1" customWidth="1"/>
    <col min="35" max="35" width="17" bestFit="1" customWidth="1"/>
    <col min="36" max="36" width="8.28515625" bestFit="1" customWidth="1"/>
    <col min="37" max="37" width="9.42578125" bestFit="1" customWidth="1"/>
    <col min="38" max="38" width="13.42578125" bestFit="1" customWidth="1"/>
  </cols>
  <sheetData>
    <row r="1" spans="1:38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202</v>
      </c>
      <c r="S1" t="s">
        <v>203</v>
      </c>
      <c r="T1" t="s">
        <v>384</v>
      </c>
      <c r="U1" t="s">
        <v>218</v>
      </c>
      <c r="V1" t="s">
        <v>214</v>
      </c>
      <c r="W1" t="s">
        <v>385</v>
      </c>
      <c r="X1" t="s">
        <v>386</v>
      </c>
      <c r="Y1" t="s">
        <v>387</v>
      </c>
      <c r="Z1" t="s">
        <v>388</v>
      </c>
      <c r="AA1" t="s">
        <v>389</v>
      </c>
      <c r="AB1" t="s">
        <v>390</v>
      </c>
      <c r="AC1" t="s">
        <v>391</v>
      </c>
      <c r="AD1" t="s">
        <v>392</v>
      </c>
      <c r="AE1" t="s">
        <v>393</v>
      </c>
      <c r="AF1" t="s">
        <v>394</v>
      </c>
      <c r="AG1" t="s">
        <v>395</v>
      </c>
      <c r="AH1" t="s">
        <v>396</v>
      </c>
      <c r="AI1" t="s">
        <v>397</v>
      </c>
      <c r="AJ1" t="s">
        <v>211</v>
      </c>
      <c r="AK1" t="s">
        <v>212</v>
      </c>
      <c r="AL1" t="s">
        <v>334</v>
      </c>
    </row>
    <row r="2" spans="1:38">
      <c r="A2" t="s">
        <v>476</v>
      </c>
      <c r="B2">
        <v>63.09</v>
      </c>
      <c r="C2">
        <v>19.649999999999999</v>
      </c>
      <c r="D2">
        <v>2.210687022900764</v>
      </c>
      <c r="E2">
        <v>1</v>
      </c>
      <c r="F2">
        <v>1</v>
      </c>
      <c r="G2" t="s">
        <v>329</v>
      </c>
      <c r="H2">
        <v>21.03</v>
      </c>
      <c r="I2">
        <v>6.55</v>
      </c>
      <c r="J2">
        <v>2.2106870229007631</v>
      </c>
      <c r="K2">
        <v>3</v>
      </c>
      <c r="L2">
        <v>3</v>
      </c>
      <c r="M2" t="s">
        <v>399</v>
      </c>
      <c r="N2" t="s">
        <v>399</v>
      </c>
      <c r="O2" t="s">
        <v>399</v>
      </c>
      <c r="P2" t="s">
        <v>399</v>
      </c>
      <c r="Q2" t="s">
        <v>399</v>
      </c>
      <c r="R2" t="s">
        <v>399</v>
      </c>
      <c r="S2">
        <v>1</v>
      </c>
      <c r="T2" t="s">
        <v>399</v>
      </c>
      <c r="V2" t="s">
        <v>399</v>
      </c>
      <c r="W2" t="s">
        <v>399</v>
      </c>
      <c r="X2" t="s">
        <v>399</v>
      </c>
      <c r="Y2" t="s">
        <v>399</v>
      </c>
      <c r="Z2" t="s">
        <v>399</v>
      </c>
      <c r="AA2" t="s">
        <v>399</v>
      </c>
      <c r="AB2" t="s">
        <v>399</v>
      </c>
      <c r="AC2" t="s">
        <v>399</v>
      </c>
      <c r="AD2">
        <v>382</v>
      </c>
      <c r="AE2">
        <v>442</v>
      </c>
      <c r="AF2">
        <v>-0.13574660633484159</v>
      </c>
      <c r="AG2">
        <v>7.8534031413612562E-3</v>
      </c>
      <c r="AH2">
        <v>2.2624434389140269E-3</v>
      </c>
      <c r="AI2">
        <v>5.5909597024472284E-3</v>
      </c>
      <c r="AJ2" t="s">
        <v>399</v>
      </c>
      <c r="AK2" t="s">
        <v>399</v>
      </c>
      <c r="AL2" t="s">
        <v>399</v>
      </c>
    </row>
    <row r="3" spans="1:38">
      <c r="A3" t="s">
        <v>487</v>
      </c>
      <c r="B3">
        <v>54.889999999999993</v>
      </c>
      <c r="C3" t="s">
        <v>399</v>
      </c>
      <c r="E3">
        <v>1</v>
      </c>
      <c r="G3" t="s">
        <v>329</v>
      </c>
      <c r="H3">
        <v>13.7225</v>
      </c>
      <c r="J3" t="s">
        <v>399</v>
      </c>
      <c r="K3">
        <v>4</v>
      </c>
      <c r="L3" t="s">
        <v>399</v>
      </c>
      <c r="M3" t="s">
        <v>399</v>
      </c>
      <c r="N3" t="s">
        <v>399</v>
      </c>
      <c r="O3" t="s">
        <v>399</v>
      </c>
      <c r="P3" t="s">
        <v>399</v>
      </c>
      <c r="Q3" t="s">
        <v>399</v>
      </c>
      <c r="R3" t="s">
        <v>399</v>
      </c>
      <c r="S3">
        <v>1</v>
      </c>
      <c r="T3" t="s">
        <v>399</v>
      </c>
      <c r="V3" t="s">
        <v>399</v>
      </c>
      <c r="W3" t="s">
        <v>399</v>
      </c>
      <c r="X3" t="s">
        <v>399</v>
      </c>
      <c r="Y3" t="s">
        <v>399</v>
      </c>
      <c r="Z3" t="s">
        <v>399</v>
      </c>
      <c r="AA3" t="s">
        <v>399</v>
      </c>
      <c r="AB3" t="s">
        <v>399</v>
      </c>
      <c r="AC3" t="s">
        <v>399</v>
      </c>
      <c r="AD3">
        <v>321</v>
      </c>
      <c r="AE3">
        <v>288</v>
      </c>
      <c r="AF3">
        <v>0.1145833333333333</v>
      </c>
      <c r="AG3">
        <v>6.2305295950155761E-3</v>
      </c>
      <c r="AH3" t="s">
        <v>399</v>
      </c>
      <c r="AI3">
        <v>6.2305295950155761E-3</v>
      </c>
      <c r="AJ3" t="s">
        <v>399</v>
      </c>
      <c r="AK3" t="s">
        <v>399</v>
      </c>
      <c r="AL3" t="s">
        <v>399</v>
      </c>
    </row>
    <row r="4" spans="1:38">
      <c r="A4" t="s">
        <v>422</v>
      </c>
      <c r="B4">
        <v>52.43</v>
      </c>
      <c r="C4">
        <v>31.9</v>
      </c>
      <c r="D4">
        <v>0.64357366771159885</v>
      </c>
      <c r="E4">
        <v>1</v>
      </c>
      <c r="F4">
        <v>1</v>
      </c>
      <c r="G4" t="s">
        <v>329</v>
      </c>
      <c r="H4">
        <v>13.1075</v>
      </c>
      <c r="I4">
        <v>3.19</v>
      </c>
      <c r="J4">
        <v>3.1089341692789971</v>
      </c>
      <c r="K4">
        <v>4</v>
      </c>
      <c r="L4">
        <v>8</v>
      </c>
      <c r="M4">
        <v>-0.5</v>
      </c>
      <c r="N4" t="s">
        <v>399</v>
      </c>
      <c r="O4" t="s">
        <v>399</v>
      </c>
      <c r="P4" t="s">
        <v>399</v>
      </c>
      <c r="Q4" t="s">
        <v>399</v>
      </c>
      <c r="R4" t="s">
        <v>399</v>
      </c>
      <c r="S4">
        <v>1</v>
      </c>
      <c r="T4" t="s">
        <v>399</v>
      </c>
      <c r="V4" t="s">
        <v>399</v>
      </c>
      <c r="W4" t="s">
        <v>399</v>
      </c>
      <c r="X4" t="s">
        <v>399</v>
      </c>
      <c r="Y4" t="s">
        <v>399</v>
      </c>
      <c r="Z4" t="s">
        <v>399</v>
      </c>
      <c r="AA4" t="s">
        <v>399</v>
      </c>
      <c r="AB4" t="s">
        <v>399</v>
      </c>
      <c r="AC4" t="s">
        <v>399</v>
      </c>
      <c r="AD4">
        <v>356</v>
      </c>
      <c r="AE4">
        <v>340</v>
      </c>
      <c r="AF4">
        <v>4.7058823529411757E-2</v>
      </c>
      <c r="AG4">
        <v>5.6179775280898866E-3</v>
      </c>
      <c r="AH4">
        <v>2.058823529411765E-2</v>
      </c>
      <c r="AI4">
        <v>-1.4970257766027759E-2</v>
      </c>
      <c r="AJ4" t="s">
        <v>399</v>
      </c>
      <c r="AK4" t="s">
        <v>399</v>
      </c>
      <c r="AL4" t="s">
        <v>399</v>
      </c>
    </row>
    <row r="5" spans="1:38">
      <c r="A5" t="s">
        <v>418</v>
      </c>
      <c r="B5">
        <v>41.489999999999988</v>
      </c>
      <c r="C5">
        <v>17.190000000000001</v>
      </c>
      <c r="D5">
        <v>1.413612565445026</v>
      </c>
      <c r="E5">
        <v>1</v>
      </c>
      <c r="F5">
        <v>1</v>
      </c>
      <c r="G5" t="s">
        <v>329</v>
      </c>
      <c r="H5">
        <v>4.6099999999999994</v>
      </c>
      <c r="I5">
        <v>5.73</v>
      </c>
      <c r="J5">
        <v>-0.1954624781849913</v>
      </c>
      <c r="K5">
        <v>6</v>
      </c>
      <c r="L5">
        <v>3</v>
      </c>
      <c r="M5">
        <v>1</v>
      </c>
      <c r="N5" t="s">
        <v>399</v>
      </c>
      <c r="O5" t="s">
        <v>399</v>
      </c>
      <c r="P5" t="s">
        <v>399</v>
      </c>
      <c r="Q5" t="s">
        <v>399</v>
      </c>
      <c r="R5" t="s">
        <v>399</v>
      </c>
      <c r="S5">
        <v>1</v>
      </c>
      <c r="T5" t="s">
        <v>399</v>
      </c>
      <c r="V5" t="s">
        <v>399</v>
      </c>
      <c r="W5" t="s">
        <v>399</v>
      </c>
      <c r="X5" t="s">
        <v>399</v>
      </c>
      <c r="Y5" t="s">
        <v>399</v>
      </c>
      <c r="Z5" t="s">
        <v>399</v>
      </c>
      <c r="AA5" t="s">
        <v>399</v>
      </c>
      <c r="AB5" t="s">
        <v>399</v>
      </c>
      <c r="AC5" t="s">
        <v>399</v>
      </c>
      <c r="AD5">
        <v>554</v>
      </c>
      <c r="AE5">
        <v>707</v>
      </c>
      <c r="AF5">
        <v>-0.21640735502121641</v>
      </c>
      <c r="AG5">
        <v>1.263537906137184E-2</v>
      </c>
      <c r="AH5">
        <v>2.828854314002829E-3</v>
      </c>
      <c r="AI5">
        <v>9.8065247473690127E-3</v>
      </c>
      <c r="AJ5" t="s">
        <v>399</v>
      </c>
      <c r="AK5" t="s">
        <v>399</v>
      </c>
      <c r="AL5" t="s">
        <v>399</v>
      </c>
    </row>
    <row r="6" spans="1:38">
      <c r="A6" t="s">
        <v>490</v>
      </c>
      <c r="B6">
        <v>40.88000000000001</v>
      </c>
      <c r="C6" t="s">
        <v>399</v>
      </c>
      <c r="E6">
        <v>1</v>
      </c>
      <c r="G6" t="s">
        <v>329</v>
      </c>
      <c r="H6">
        <v>4.088000000000001</v>
      </c>
      <c r="J6" t="s">
        <v>399</v>
      </c>
      <c r="K6">
        <v>12</v>
      </c>
      <c r="L6" t="s">
        <v>399</v>
      </c>
      <c r="M6" t="s">
        <v>399</v>
      </c>
      <c r="N6" t="s">
        <v>399</v>
      </c>
      <c r="O6" t="s">
        <v>399</v>
      </c>
      <c r="P6" t="s">
        <v>399</v>
      </c>
      <c r="Q6" t="s">
        <v>399</v>
      </c>
      <c r="R6" t="s">
        <v>399</v>
      </c>
      <c r="S6">
        <v>0.99999999999999978</v>
      </c>
      <c r="T6" t="s">
        <v>399</v>
      </c>
      <c r="V6" t="s">
        <v>399</v>
      </c>
      <c r="W6" t="s">
        <v>399</v>
      </c>
      <c r="X6" t="s">
        <v>399</v>
      </c>
      <c r="Y6" t="s">
        <v>399</v>
      </c>
      <c r="Z6" t="s">
        <v>399</v>
      </c>
      <c r="AA6" t="s">
        <v>399</v>
      </c>
      <c r="AB6" t="s">
        <v>399</v>
      </c>
      <c r="AC6" t="s">
        <v>399</v>
      </c>
      <c r="AD6">
        <v>549</v>
      </c>
      <c r="AE6">
        <v>518</v>
      </c>
      <c r="AF6">
        <v>5.9845559845559837E-2</v>
      </c>
      <c r="AG6">
        <v>1.6393442622950821E-2</v>
      </c>
      <c r="AH6" t="s">
        <v>399</v>
      </c>
      <c r="AI6">
        <v>1.6393442622950821E-2</v>
      </c>
      <c r="AJ6" t="s">
        <v>399</v>
      </c>
      <c r="AK6" t="s">
        <v>399</v>
      </c>
      <c r="AL6" t="s">
        <v>399</v>
      </c>
    </row>
    <row r="7" spans="1:38">
      <c r="A7" t="s">
        <v>451</v>
      </c>
      <c r="B7">
        <v>35.090000000000003</v>
      </c>
      <c r="C7">
        <v>1.63</v>
      </c>
      <c r="D7">
        <v>20.527607361963192</v>
      </c>
      <c r="E7">
        <v>1</v>
      </c>
      <c r="F7">
        <v>1</v>
      </c>
      <c r="G7" t="s">
        <v>329</v>
      </c>
      <c r="H7">
        <v>2.0641176470588229</v>
      </c>
      <c r="I7">
        <v>1.63</v>
      </c>
      <c r="J7">
        <v>0.26632984482136413</v>
      </c>
      <c r="K7">
        <v>17</v>
      </c>
      <c r="L7">
        <v>1</v>
      </c>
      <c r="M7">
        <v>16</v>
      </c>
      <c r="N7" t="s">
        <v>399</v>
      </c>
      <c r="O7" t="s">
        <v>399</v>
      </c>
      <c r="P7" t="s">
        <v>399</v>
      </c>
      <c r="Q7" t="s">
        <v>399</v>
      </c>
      <c r="R7" t="s">
        <v>399</v>
      </c>
      <c r="S7">
        <v>1</v>
      </c>
      <c r="T7" t="s">
        <v>399</v>
      </c>
      <c r="V7" t="s">
        <v>399</v>
      </c>
      <c r="W7" t="s">
        <v>399</v>
      </c>
      <c r="X7" t="s">
        <v>399</v>
      </c>
      <c r="Y7" t="s">
        <v>399</v>
      </c>
      <c r="Z7" t="s">
        <v>399</v>
      </c>
      <c r="AA7" t="s">
        <v>399</v>
      </c>
      <c r="AB7" t="s">
        <v>399</v>
      </c>
      <c r="AC7" t="s">
        <v>399</v>
      </c>
      <c r="AD7">
        <v>574</v>
      </c>
      <c r="AE7">
        <v>608</v>
      </c>
      <c r="AF7">
        <v>-5.5921052631578948E-2</v>
      </c>
      <c r="AG7">
        <v>2.2648083623693381E-2</v>
      </c>
      <c r="AH7" t="s">
        <v>399</v>
      </c>
      <c r="AI7">
        <v>2.2648083623693381E-2</v>
      </c>
      <c r="AJ7" t="s">
        <v>399</v>
      </c>
      <c r="AK7" t="s">
        <v>399</v>
      </c>
      <c r="AL7" t="s">
        <v>399</v>
      </c>
    </row>
    <row r="8" spans="1:38">
      <c r="A8" t="s">
        <v>497</v>
      </c>
      <c r="B8">
        <v>31.84</v>
      </c>
      <c r="C8">
        <v>19.600000000000001</v>
      </c>
      <c r="D8">
        <v>0.62448979591836751</v>
      </c>
      <c r="E8">
        <v>1</v>
      </c>
      <c r="F8">
        <v>1</v>
      </c>
      <c r="G8" t="s">
        <v>329</v>
      </c>
      <c r="H8">
        <v>2.274285714285714</v>
      </c>
      <c r="I8">
        <v>2.4500000000000002</v>
      </c>
      <c r="J8">
        <v>-7.1720116618075633E-2</v>
      </c>
      <c r="K8">
        <v>14</v>
      </c>
      <c r="L8">
        <v>8</v>
      </c>
      <c r="M8">
        <v>0.75</v>
      </c>
      <c r="N8" t="s">
        <v>399</v>
      </c>
      <c r="O8" t="s">
        <v>399</v>
      </c>
      <c r="P8" t="s">
        <v>399</v>
      </c>
      <c r="Q8" t="s">
        <v>399</v>
      </c>
      <c r="R8" t="s">
        <v>399</v>
      </c>
      <c r="S8">
        <v>1</v>
      </c>
      <c r="T8" t="s">
        <v>399</v>
      </c>
      <c r="V8" t="s">
        <v>399</v>
      </c>
      <c r="W8" t="s">
        <v>399</v>
      </c>
      <c r="X8" t="s">
        <v>399</v>
      </c>
      <c r="Y8" t="s">
        <v>399</v>
      </c>
      <c r="Z8" t="s">
        <v>399</v>
      </c>
      <c r="AA8" t="s">
        <v>399</v>
      </c>
      <c r="AB8" t="s">
        <v>399</v>
      </c>
      <c r="AC8" t="s">
        <v>399</v>
      </c>
      <c r="AD8">
        <v>605</v>
      </c>
      <c r="AE8">
        <v>547</v>
      </c>
      <c r="AF8">
        <v>0.1060329067641682</v>
      </c>
      <c r="AG8">
        <v>1.15702479338843E-2</v>
      </c>
      <c r="AH8">
        <v>1.0968921389396711E-2</v>
      </c>
      <c r="AI8">
        <v>6.0132654448758795E-4</v>
      </c>
      <c r="AJ8" t="s">
        <v>399</v>
      </c>
      <c r="AK8" t="s">
        <v>399</v>
      </c>
      <c r="AL8" t="s">
        <v>399</v>
      </c>
    </row>
    <row r="9" spans="1:38">
      <c r="A9" t="s">
        <v>514</v>
      </c>
      <c r="B9">
        <v>31.13</v>
      </c>
      <c r="C9" t="s">
        <v>399</v>
      </c>
      <c r="E9">
        <v>1</v>
      </c>
      <c r="G9" t="s">
        <v>329</v>
      </c>
      <c r="H9">
        <v>15.565</v>
      </c>
      <c r="J9" t="s">
        <v>399</v>
      </c>
      <c r="K9">
        <v>2</v>
      </c>
      <c r="L9" t="s">
        <v>399</v>
      </c>
      <c r="M9" t="s">
        <v>399</v>
      </c>
      <c r="N9" t="s">
        <v>399</v>
      </c>
      <c r="O9" t="s">
        <v>399</v>
      </c>
      <c r="P9" t="s">
        <v>399</v>
      </c>
      <c r="Q9" t="s">
        <v>399</v>
      </c>
      <c r="R9" t="s">
        <v>399</v>
      </c>
      <c r="S9">
        <v>1</v>
      </c>
      <c r="T9" t="s">
        <v>399</v>
      </c>
      <c r="V9" t="s">
        <v>399</v>
      </c>
      <c r="W9" t="s">
        <v>399</v>
      </c>
      <c r="X9" t="s">
        <v>399</v>
      </c>
      <c r="Y9" t="s">
        <v>399</v>
      </c>
      <c r="Z9" t="s">
        <v>399</v>
      </c>
      <c r="AA9" t="s">
        <v>399</v>
      </c>
      <c r="AB9" t="s">
        <v>399</v>
      </c>
      <c r="AC9" t="s">
        <v>399</v>
      </c>
      <c r="AD9">
        <v>375</v>
      </c>
      <c r="AE9">
        <v>382</v>
      </c>
      <c r="AF9">
        <v>-1.832460732984293E-2</v>
      </c>
      <c r="AG9">
        <v>5.3333333333333332E-3</v>
      </c>
      <c r="AH9" t="s">
        <v>399</v>
      </c>
      <c r="AI9">
        <v>5.3333333333333332E-3</v>
      </c>
      <c r="AJ9" t="s">
        <v>399</v>
      </c>
      <c r="AK9" t="s">
        <v>399</v>
      </c>
      <c r="AL9" t="s">
        <v>399</v>
      </c>
    </row>
    <row r="10" spans="1:38">
      <c r="A10" t="s">
        <v>431</v>
      </c>
      <c r="B10">
        <v>27.84</v>
      </c>
      <c r="C10">
        <v>7.7</v>
      </c>
      <c r="D10">
        <v>2.615584415584415</v>
      </c>
      <c r="E10">
        <v>1</v>
      </c>
      <c r="F10">
        <v>1</v>
      </c>
      <c r="G10" t="s">
        <v>329</v>
      </c>
      <c r="H10">
        <v>6.9599999999999991</v>
      </c>
      <c r="I10">
        <v>2.5666666666666669</v>
      </c>
      <c r="J10">
        <v>1.711688311688311</v>
      </c>
      <c r="K10">
        <v>4</v>
      </c>
      <c r="L10">
        <v>3</v>
      </c>
      <c r="M10">
        <v>0.33333333333333331</v>
      </c>
      <c r="N10" t="s">
        <v>399</v>
      </c>
      <c r="O10" t="s">
        <v>399</v>
      </c>
      <c r="P10" t="s">
        <v>399</v>
      </c>
      <c r="Q10" t="s">
        <v>399</v>
      </c>
      <c r="R10" t="s">
        <v>399</v>
      </c>
      <c r="S10">
        <v>1</v>
      </c>
      <c r="T10" t="s">
        <v>399</v>
      </c>
      <c r="V10" t="s">
        <v>399</v>
      </c>
      <c r="W10" t="s">
        <v>399</v>
      </c>
      <c r="X10" t="s">
        <v>399</v>
      </c>
      <c r="Y10" t="s">
        <v>399</v>
      </c>
      <c r="Z10" t="s">
        <v>399</v>
      </c>
      <c r="AA10" t="s">
        <v>399</v>
      </c>
      <c r="AB10" t="s">
        <v>399</v>
      </c>
      <c r="AC10" t="s">
        <v>399</v>
      </c>
      <c r="AD10">
        <v>778</v>
      </c>
      <c r="AE10">
        <v>686</v>
      </c>
      <c r="AF10">
        <v>0.13411078717201169</v>
      </c>
      <c r="AG10">
        <v>5.1413881748071976E-3</v>
      </c>
      <c r="AH10">
        <v>4.3731778425655978E-3</v>
      </c>
      <c r="AI10">
        <v>7.6821033224159976E-4</v>
      </c>
      <c r="AJ10" t="s">
        <v>399</v>
      </c>
      <c r="AK10" t="s">
        <v>399</v>
      </c>
      <c r="AL10" t="s">
        <v>399</v>
      </c>
    </row>
    <row r="11" spans="1:38">
      <c r="A11" t="s">
        <v>416</v>
      </c>
      <c r="B11">
        <v>26.92</v>
      </c>
      <c r="C11">
        <v>3.27</v>
      </c>
      <c r="D11">
        <v>7.232415902140672</v>
      </c>
      <c r="E11">
        <v>1</v>
      </c>
      <c r="F11">
        <v>1</v>
      </c>
      <c r="G11" t="s">
        <v>329</v>
      </c>
      <c r="H11">
        <v>2.2433333333333332</v>
      </c>
      <c r="I11">
        <v>3.27</v>
      </c>
      <c r="J11">
        <v>-0.31396534148827732</v>
      </c>
      <c r="K11">
        <v>14</v>
      </c>
      <c r="L11">
        <v>1</v>
      </c>
      <c r="M11">
        <v>13</v>
      </c>
      <c r="N11" t="s">
        <v>399</v>
      </c>
      <c r="O11" t="s">
        <v>399</v>
      </c>
      <c r="P11" t="s">
        <v>399</v>
      </c>
      <c r="Q11" t="s">
        <v>399</v>
      </c>
      <c r="R11" t="s">
        <v>399</v>
      </c>
      <c r="S11">
        <v>1</v>
      </c>
      <c r="T11" t="s">
        <v>399</v>
      </c>
      <c r="V11" t="s">
        <v>399</v>
      </c>
      <c r="W11" t="s">
        <v>399</v>
      </c>
      <c r="X11" t="s">
        <v>399</v>
      </c>
      <c r="Y11" t="s">
        <v>399</v>
      </c>
      <c r="Z11" t="s">
        <v>399</v>
      </c>
      <c r="AA11" t="s">
        <v>399</v>
      </c>
      <c r="AB11" t="s">
        <v>399</v>
      </c>
      <c r="AC11" t="s">
        <v>399</v>
      </c>
      <c r="AD11">
        <v>457</v>
      </c>
      <c r="AE11">
        <v>496</v>
      </c>
      <c r="AF11">
        <v>-7.8629032258064516E-2</v>
      </c>
      <c r="AG11">
        <v>2.4070021881838079E-2</v>
      </c>
      <c r="AH11">
        <v>2.016129032258064E-3</v>
      </c>
      <c r="AI11">
        <v>2.2053892849580009E-2</v>
      </c>
      <c r="AJ11" t="s">
        <v>399</v>
      </c>
      <c r="AK11" t="s">
        <v>399</v>
      </c>
      <c r="AL11" t="s">
        <v>399</v>
      </c>
    </row>
    <row r="12" spans="1:38">
      <c r="A12" t="s">
        <v>430</v>
      </c>
      <c r="B12">
        <v>26.169999999999991</v>
      </c>
      <c r="C12">
        <v>10.62</v>
      </c>
      <c r="D12">
        <v>1.4642184557438791</v>
      </c>
      <c r="E12">
        <v>1</v>
      </c>
      <c r="F12">
        <v>1</v>
      </c>
      <c r="G12" t="s">
        <v>329</v>
      </c>
      <c r="H12">
        <v>3.738571428571428</v>
      </c>
      <c r="I12">
        <v>3.54</v>
      </c>
      <c r="J12">
        <v>5.609362389023375E-2</v>
      </c>
      <c r="K12">
        <v>7</v>
      </c>
      <c r="L12">
        <v>4</v>
      </c>
      <c r="M12">
        <v>0.75</v>
      </c>
      <c r="N12" t="s">
        <v>399</v>
      </c>
      <c r="O12" t="s">
        <v>399</v>
      </c>
      <c r="P12" t="s">
        <v>399</v>
      </c>
      <c r="Q12" t="s">
        <v>399</v>
      </c>
      <c r="R12" t="s">
        <v>399</v>
      </c>
      <c r="S12">
        <v>1</v>
      </c>
      <c r="T12" t="s">
        <v>399</v>
      </c>
      <c r="V12" t="s">
        <v>399</v>
      </c>
      <c r="W12" t="s">
        <v>399</v>
      </c>
      <c r="X12" t="s">
        <v>399</v>
      </c>
      <c r="Y12" t="s">
        <v>399</v>
      </c>
      <c r="Z12" t="s">
        <v>399</v>
      </c>
      <c r="AA12" t="s">
        <v>399</v>
      </c>
      <c r="AB12" t="s">
        <v>399</v>
      </c>
      <c r="AC12" t="s">
        <v>399</v>
      </c>
      <c r="AD12">
        <v>382</v>
      </c>
      <c r="AE12">
        <v>327</v>
      </c>
      <c r="AF12">
        <v>0.16819571865443431</v>
      </c>
      <c r="AG12">
        <v>1.3089005235602091E-2</v>
      </c>
      <c r="AH12">
        <v>6.1162079510703356E-3</v>
      </c>
      <c r="AI12">
        <v>6.9727972845317577E-3</v>
      </c>
      <c r="AJ12" t="s">
        <v>399</v>
      </c>
      <c r="AK12" t="s">
        <v>399</v>
      </c>
      <c r="AL12" t="s">
        <v>399</v>
      </c>
    </row>
    <row r="13" spans="1:38">
      <c r="A13" t="s">
        <v>407</v>
      </c>
      <c r="B13">
        <v>26.15</v>
      </c>
      <c r="C13">
        <v>19.61</v>
      </c>
      <c r="D13">
        <v>0.33350331463539012</v>
      </c>
      <c r="E13">
        <v>1</v>
      </c>
      <c r="F13">
        <v>1</v>
      </c>
      <c r="G13" t="s">
        <v>329</v>
      </c>
      <c r="H13">
        <v>2.6150000000000002</v>
      </c>
      <c r="I13">
        <v>2.8014285714285712</v>
      </c>
      <c r="J13">
        <v>-6.6547679755226921E-2</v>
      </c>
      <c r="K13">
        <v>9</v>
      </c>
      <c r="L13">
        <v>7</v>
      </c>
      <c r="M13">
        <v>0.2857142857142857</v>
      </c>
      <c r="N13" t="s">
        <v>399</v>
      </c>
      <c r="O13" t="s">
        <v>399</v>
      </c>
      <c r="P13" t="s">
        <v>399</v>
      </c>
      <c r="Q13" t="s">
        <v>399</v>
      </c>
      <c r="R13" t="s">
        <v>399</v>
      </c>
      <c r="S13">
        <v>1</v>
      </c>
      <c r="T13" t="s">
        <v>399</v>
      </c>
      <c r="V13" t="s">
        <v>399</v>
      </c>
      <c r="W13" t="s">
        <v>399</v>
      </c>
      <c r="X13" t="s">
        <v>399</v>
      </c>
      <c r="Y13" t="s">
        <v>399</v>
      </c>
      <c r="Z13" t="s">
        <v>399</v>
      </c>
      <c r="AA13" t="s">
        <v>399</v>
      </c>
      <c r="AB13" t="s">
        <v>399</v>
      </c>
      <c r="AC13" t="s">
        <v>399</v>
      </c>
      <c r="AD13">
        <v>735</v>
      </c>
      <c r="AE13">
        <v>592</v>
      </c>
      <c r="AF13">
        <v>0.24155405405405411</v>
      </c>
      <c r="AG13">
        <v>1.360544217687075E-2</v>
      </c>
      <c r="AH13">
        <v>6.756756756756758E-3</v>
      </c>
      <c r="AI13">
        <v>6.8486854201139907E-3</v>
      </c>
      <c r="AJ13" t="s">
        <v>399</v>
      </c>
      <c r="AK13" t="s">
        <v>399</v>
      </c>
      <c r="AL13" t="s">
        <v>399</v>
      </c>
    </row>
    <row r="14" spans="1:38">
      <c r="A14" t="s">
        <v>423</v>
      </c>
      <c r="B14">
        <v>25.349999999999991</v>
      </c>
      <c r="C14">
        <v>15.52</v>
      </c>
      <c r="D14">
        <v>0.6333762886597939</v>
      </c>
      <c r="E14">
        <v>1</v>
      </c>
      <c r="F14">
        <v>1</v>
      </c>
      <c r="G14" t="s">
        <v>329</v>
      </c>
      <c r="H14">
        <v>2.1124999999999989</v>
      </c>
      <c r="I14">
        <v>2.2171428571428571</v>
      </c>
      <c r="J14">
        <v>-4.719716494845367E-2</v>
      </c>
      <c r="K14">
        <v>7</v>
      </c>
      <c r="L14">
        <v>6</v>
      </c>
      <c r="M14">
        <v>0.16666666666666671</v>
      </c>
      <c r="N14" t="s">
        <v>399</v>
      </c>
      <c r="O14" t="s">
        <v>399</v>
      </c>
      <c r="P14" t="s">
        <v>399</v>
      </c>
      <c r="Q14" t="s">
        <v>399</v>
      </c>
      <c r="R14" t="s">
        <v>399</v>
      </c>
      <c r="S14">
        <v>1</v>
      </c>
      <c r="T14" t="s">
        <v>399</v>
      </c>
      <c r="V14" t="s">
        <v>399</v>
      </c>
      <c r="W14" t="s">
        <v>399</v>
      </c>
      <c r="X14" t="s">
        <v>399</v>
      </c>
      <c r="Y14" t="s">
        <v>399</v>
      </c>
      <c r="Z14" t="s">
        <v>399</v>
      </c>
      <c r="AA14" t="s">
        <v>399</v>
      </c>
      <c r="AB14" t="s">
        <v>399</v>
      </c>
      <c r="AC14" t="s">
        <v>399</v>
      </c>
      <c r="AD14">
        <v>641</v>
      </c>
      <c r="AE14">
        <v>629</v>
      </c>
      <c r="AF14">
        <v>1.9077901430842609E-2</v>
      </c>
      <c r="AG14">
        <v>1.5600624024961001E-2</v>
      </c>
      <c r="AH14">
        <v>4.7694753577106506E-3</v>
      </c>
      <c r="AI14">
        <v>1.0831148667250349E-2</v>
      </c>
      <c r="AJ14" t="s">
        <v>399</v>
      </c>
      <c r="AK14" t="s">
        <v>399</v>
      </c>
      <c r="AL14" t="s">
        <v>399</v>
      </c>
    </row>
    <row r="15" spans="1:38">
      <c r="A15" t="s">
        <v>462</v>
      </c>
      <c r="B15">
        <v>24.52</v>
      </c>
      <c r="C15" t="s">
        <v>399</v>
      </c>
      <c r="E15">
        <v>1</v>
      </c>
      <c r="G15" t="s">
        <v>329</v>
      </c>
      <c r="H15">
        <v>3.0649999999999999</v>
      </c>
      <c r="J15" t="s">
        <v>399</v>
      </c>
      <c r="K15">
        <v>8</v>
      </c>
      <c r="L15" t="s">
        <v>399</v>
      </c>
      <c r="M15" t="s">
        <v>399</v>
      </c>
      <c r="N15" t="s">
        <v>399</v>
      </c>
      <c r="O15" t="s">
        <v>399</v>
      </c>
      <c r="P15" t="s">
        <v>399</v>
      </c>
      <c r="Q15" t="s">
        <v>399</v>
      </c>
      <c r="R15" t="s">
        <v>399</v>
      </c>
      <c r="S15">
        <v>0.99999999999999978</v>
      </c>
      <c r="T15" t="s">
        <v>399</v>
      </c>
      <c r="V15" t="s">
        <v>399</v>
      </c>
      <c r="W15" t="s">
        <v>399</v>
      </c>
      <c r="X15" t="s">
        <v>399</v>
      </c>
      <c r="Y15" t="s">
        <v>399</v>
      </c>
      <c r="Z15" t="s">
        <v>399</v>
      </c>
      <c r="AA15" t="s">
        <v>399</v>
      </c>
      <c r="AB15" t="s">
        <v>399</v>
      </c>
      <c r="AC15" t="s">
        <v>399</v>
      </c>
      <c r="AD15">
        <v>648</v>
      </c>
      <c r="AE15">
        <v>547</v>
      </c>
      <c r="AF15">
        <v>0.18464351005484461</v>
      </c>
      <c r="AG15">
        <v>7.716049382716049E-3</v>
      </c>
      <c r="AH15" t="s">
        <v>399</v>
      </c>
      <c r="AI15">
        <v>7.716049382716049E-3</v>
      </c>
      <c r="AJ15" t="s">
        <v>399</v>
      </c>
      <c r="AK15" t="s">
        <v>399</v>
      </c>
      <c r="AL15" t="s">
        <v>399</v>
      </c>
    </row>
    <row r="16" spans="1:38">
      <c r="A16" t="s">
        <v>479</v>
      </c>
      <c r="B16">
        <v>23.71</v>
      </c>
      <c r="C16">
        <v>19.579999999999991</v>
      </c>
      <c r="D16">
        <v>0.21092951991828421</v>
      </c>
      <c r="E16">
        <v>1</v>
      </c>
      <c r="F16">
        <v>1</v>
      </c>
      <c r="G16" t="s">
        <v>329</v>
      </c>
      <c r="H16">
        <v>3.3871428571428561</v>
      </c>
      <c r="I16">
        <v>2.175555555555555</v>
      </c>
      <c r="J16">
        <v>0.55690938275207946</v>
      </c>
      <c r="K16">
        <v>7</v>
      </c>
      <c r="L16">
        <v>10</v>
      </c>
      <c r="M16">
        <v>-0.3</v>
      </c>
      <c r="N16" t="s">
        <v>399</v>
      </c>
      <c r="O16" t="s">
        <v>399</v>
      </c>
      <c r="P16" t="s">
        <v>399</v>
      </c>
      <c r="Q16" t="s">
        <v>399</v>
      </c>
      <c r="R16" t="s">
        <v>399</v>
      </c>
      <c r="S16">
        <v>1</v>
      </c>
      <c r="T16" t="s">
        <v>399</v>
      </c>
      <c r="V16" t="s">
        <v>399</v>
      </c>
      <c r="W16" t="s">
        <v>399</v>
      </c>
      <c r="X16" t="s">
        <v>399</v>
      </c>
      <c r="Y16" t="s">
        <v>399</v>
      </c>
      <c r="Z16" t="s">
        <v>399</v>
      </c>
      <c r="AA16" t="s">
        <v>399</v>
      </c>
      <c r="AB16" t="s">
        <v>399</v>
      </c>
      <c r="AC16" t="s">
        <v>399</v>
      </c>
      <c r="AD16">
        <v>392</v>
      </c>
      <c r="AE16">
        <v>374</v>
      </c>
      <c r="AF16">
        <v>4.8128342245989303E-2</v>
      </c>
      <c r="AG16">
        <v>1.020408163265306E-2</v>
      </c>
      <c r="AH16">
        <v>2.4064171122994651E-2</v>
      </c>
      <c r="AI16">
        <v>-1.3860089490341589E-2</v>
      </c>
      <c r="AJ16" t="s">
        <v>399</v>
      </c>
      <c r="AK16" t="s">
        <v>399</v>
      </c>
      <c r="AL16" t="s">
        <v>399</v>
      </c>
    </row>
    <row r="17" spans="1:38">
      <c r="A17" t="s">
        <v>438</v>
      </c>
      <c r="B17">
        <v>23.70999999999999</v>
      </c>
      <c r="C17" t="s">
        <v>399</v>
      </c>
      <c r="E17">
        <v>1</v>
      </c>
      <c r="G17" t="s">
        <v>329</v>
      </c>
      <c r="H17">
        <v>3.3871428571428561</v>
      </c>
      <c r="J17" t="s">
        <v>399</v>
      </c>
      <c r="K17">
        <v>7</v>
      </c>
      <c r="L17" t="s">
        <v>399</v>
      </c>
      <c r="M17" t="s">
        <v>399</v>
      </c>
      <c r="N17" t="s">
        <v>399</v>
      </c>
      <c r="O17" t="s">
        <v>399</v>
      </c>
      <c r="P17" t="s">
        <v>399</v>
      </c>
      <c r="Q17" t="s">
        <v>399</v>
      </c>
      <c r="R17" t="s">
        <v>399</v>
      </c>
      <c r="S17">
        <v>1</v>
      </c>
      <c r="T17" t="s">
        <v>399</v>
      </c>
      <c r="V17" t="s">
        <v>399</v>
      </c>
      <c r="W17" t="s">
        <v>399</v>
      </c>
      <c r="X17" t="s">
        <v>399</v>
      </c>
      <c r="Y17" t="s">
        <v>399</v>
      </c>
      <c r="Z17" t="s">
        <v>399</v>
      </c>
      <c r="AA17" t="s">
        <v>399</v>
      </c>
      <c r="AB17" t="s">
        <v>399</v>
      </c>
      <c r="AC17" t="s">
        <v>399</v>
      </c>
      <c r="AD17">
        <v>242</v>
      </c>
      <c r="AE17">
        <v>295</v>
      </c>
      <c r="AF17">
        <v>-0.17966101694915251</v>
      </c>
      <c r="AG17">
        <v>2.8925619834710741E-2</v>
      </c>
      <c r="AH17" t="s">
        <v>399</v>
      </c>
      <c r="AI17">
        <v>2.8925619834710741E-2</v>
      </c>
      <c r="AJ17" t="s">
        <v>399</v>
      </c>
      <c r="AK17" t="s">
        <v>399</v>
      </c>
      <c r="AL17" t="s">
        <v>399</v>
      </c>
    </row>
    <row r="18" spans="1:38">
      <c r="A18" t="s">
        <v>419</v>
      </c>
      <c r="B18">
        <v>23.70999999999999</v>
      </c>
      <c r="C18">
        <v>13.93</v>
      </c>
      <c r="D18">
        <v>0.70208183776022925</v>
      </c>
      <c r="E18">
        <v>1</v>
      </c>
      <c r="F18">
        <v>1</v>
      </c>
      <c r="G18" t="s">
        <v>329</v>
      </c>
      <c r="H18">
        <v>3.3871428571428561</v>
      </c>
      <c r="I18">
        <v>13.93</v>
      </c>
      <c r="J18">
        <v>-0.75684545174853879</v>
      </c>
      <c r="K18">
        <v>7</v>
      </c>
      <c r="L18">
        <v>1</v>
      </c>
      <c r="M18">
        <v>6</v>
      </c>
      <c r="N18" t="s">
        <v>399</v>
      </c>
      <c r="O18" t="s">
        <v>399</v>
      </c>
      <c r="P18" t="s">
        <v>399</v>
      </c>
      <c r="Q18" t="s">
        <v>399</v>
      </c>
      <c r="R18" t="s">
        <v>399</v>
      </c>
      <c r="S18">
        <v>1</v>
      </c>
      <c r="T18" t="s">
        <v>399</v>
      </c>
      <c r="V18" t="s">
        <v>399</v>
      </c>
      <c r="W18" t="s">
        <v>399</v>
      </c>
      <c r="X18" t="s">
        <v>399</v>
      </c>
      <c r="Y18" t="s">
        <v>399</v>
      </c>
      <c r="Z18" t="s">
        <v>399</v>
      </c>
      <c r="AA18" t="s">
        <v>399</v>
      </c>
      <c r="AB18" t="s">
        <v>399</v>
      </c>
      <c r="AC18" t="s">
        <v>399</v>
      </c>
      <c r="AD18">
        <v>440</v>
      </c>
      <c r="AE18">
        <v>437</v>
      </c>
      <c r="AF18">
        <v>6.8649885583524023E-3</v>
      </c>
      <c r="AG18">
        <v>9.0909090909090905E-3</v>
      </c>
      <c r="AH18" t="s">
        <v>399</v>
      </c>
      <c r="AI18">
        <v>9.0909090909090905E-3</v>
      </c>
      <c r="AJ18" t="s">
        <v>399</v>
      </c>
      <c r="AK18" t="s">
        <v>399</v>
      </c>
      <c r="AL18" t="s">
        <v>399</v>
      </c>
    </row>
    <row r="19" spans="1:38">
      <c r="A19" t="s">
        <v>405</v>
      </c>
      <c r="B19">
        <v>23.68</v>
      </c>
      <c r="C19">
        <v>43.36</v>
      </c>
      <c r="D19">
        <v>-0.45387453874538752</v>
      </c>
      <c r="E19">
        <v>1</v>
      </c>
      <c r="F19">
        <v>1</v>
      </c>
      <c r="G19" t="s">
        <v>329</v>
      </c>
      <c r="H19">
        <v>1.9733333333333329</v>
      </c>
      <c r="I19">
        <v>4.3360000000000003</v>
      </c>
      <c r="J19">
        <v>-0.54489544895448971</v>
      </c>
      <c r="K19">
        <v>10</v>
      </c>
      <c r="L19">
        <v>10</v>
      </c>
      <c r="M19" t="s">
        <v>399</v>
      </c>
      <c r="N19" t="s">
        <v>399</v>
      </c>
      <c r="O19" t="s">
        <v>399</v>
      </c>
      <c r="P19" t="s">
        <v>399</v>
      </c>
      <c r="Q19" t="s">
        <v>399</v>
      </c>
      <c r="R19" t="s">
        <v>399</v>
      </c>
      <c r="S19">
        <v>0.99999999999999978</v>
      </c>
      <c r="T19" t="s">
        <v>399</v>
      </c>
      <c r="V19" t="s">
        <v>399</v>
      </c>
      <c r="W19" t="s">
        <v>399</v>
      </c>
      <c r="X19" t="s">
        <v>399</v>
      </c>
      <c r="Y19" t="s">
        <v>399</v>
      </c>
      <c r="Z19" t="s">
        <v>399</v>
      </c>
      <c r="AA19" t="s">
        <v>399</v>
      </c>
      <c r="AB19" t="s">
        <v>399</v>
      </c>
      <c r="AC19" t="s">
        <v>399</v>
      </c>
      <c r="AD19">
        <v>1324</v>
      </c>
      <c r="AE19">
        <v>1330</v>
      </c>
      <c r="AF19">
        <v>-4.5112781954887221E-3</v>
      </c>
      <c r="AG19">
        <v>8.3081570996978854E-3</v>
      </c>
      <c r="AH19">
        <v>6.7669172932330827E-3</v>
      </c>
      <c r="AI19">
        <v>1.5412398064648029E-3</v>
      </c>
      <c r="AJ19" t="s">
        <v>399</v>
      </c>
      <c r="AK19" t="s">
        <v>399</v>
      </c>
      <c r="AL19" t="s">
        <v>399</v>
      </c>
    </row>
    <row r="20" spans="1:38">
      <c r="A20" t="s">
        <v>400</v>
      </c>
      <c r="B20">
        <v>22.89</v>
      </c>
      <c r="C20">
        <v>13.87</v>
      </c>
      <c r="D20">
        <v>0.65032444124008637</v>
      </c>
      <c r="E20">
        <v>1</v>
      </c>
      <c r="F20">
        <v>1</v>
      </c>
      <c r="G20" t="s">
        <v>329</v>
      </c>
      <c r="H20">
        <v>3.8149999999999999</v>
      </c>
      <c r="I20">
        <v>1.9814285714285711</v>
      </c>
      <c r="J20">
        <v>0.9253785147801008</v>
      </c>
      <c r="K20">
        <v>7</v>
      </c>
      <c r="L20">
        <v>6</v>
      </c>
      <c r="M20">
        <v>0.16666666666666671</v>
      </c>
      <c r="N20" t="s">
        <v>399</v>
      </c>
      <c r="O20" t="s">
        <v>399</v>
      </c>
      <c r="P20" t="s">
        <v>399</v>
      </c>
      <c r="Q20" t="s">
        <v>399</v>
      </c>
      <c r="R20" t="s">
        <v>399</v>
      </c>
      <c r="S20">
        <v>1</v>
      </c>
      <c r="T20" t="s">
        <v>399</v>
      </c>
      <c r="V20" t="s">
        <v>399</v>
      </c>
      <c r="W20" t="s">
        <v>399</v>
      </c>
      <c r="X20" t="s">
        <v>399</v>
      </c>
      <c r="Y20" t="s">
        <v>399</v>
      </c>
      <c r="Z20" t="s">
        <v>399</v>
      </c>
      <c r="AA20" t="s">
        <v>399</v>
      </c>
      <c r="AB20" t="s">
        <v>399</v>
      </c>
      <c r="AC20" t="s">
        <v>399</v>
      </c>
      <c r="AD20">
        <v>566</v>
      </c>
      <c r="AE20">
        <v>453</v>
      </c>
      <c r="AF20">
        <v>0.24944812362030899</v>
      </c>
      <c r="AG20">
        <v>7.0671378091872791E-3</v>
      </c>
      <c r="AH20">
        <v>1.1037527593818991E-2</v>
      </c>
      <c r="AI20">
        <v>-3.9703897846317063E-3</v>
      </c>
      <c r="AJ20" t="s">
        <v>399</v>
      </c>
      <c r="AK20" t="s">
        <v>399</v>
      </c>
      <c r="AL20" t="s">
        <v>399</v>
      </c>
    </row>
    <row r="21" spans="1:38">
      <c r="A21" t="s">
        <v>442</v>
      </c>
      <c r="B21">
        <v>22.08</v>
      </c>
      <c r="C21">
        <v>4.08</v>
      </c>
      <c r="D21">
        <v>4.4117647058823533</v>
      </c>
      <c r="E21">
        <v>1</v>
      </c>
      <c r="F21">
        <v>1</v>
      </c>
      <c r="G21" t="s">
        <v>329</v>
      </c>
      <c r="H21">
        <v>3.68</v>
      </c>
      <c r="I21">
        <v>2.04</v>
      </c>
      <c r="J21">
        <v>0.80392156862745079</v>
      </c>
      <c r="K21">
        <v>6</v>
      </c>
      <c r="L21">
        <v>2</v>
      </c>
      <c r="M21">
        <v>2</v>
      </c>
      <c r="N21" t="s">
        <v>399</v>
      </c>
      <c r="O21" t="s">
        <v>399</v>
      </c>
      <c r="P21" t="s">
        <v>399</v>
      </c>
      <c r="Q21" t="s">
        <v>399</v>
      </c>
      <c r="R21" t="s">
        <v>399</v>
      </c>
      <c r="S21">
        <v>1</v>
      </c>
      <c r="T21" t="s">
        <v>399</v>
      </c>
      <c r="V21" t="s">
        <v>399</v>
      </c>
      <c r="W21" t="s">
        <v>399</v>
      </c>
      <c r="X21" t="s">
        <v>399</v>
      </c>
      <c r="Y21" t="s">
        <v>399</v>
      </c>
      <c r="Z21" t="s">
        <v>399</v>
      </c>
      <c r="AA21" t="s">
        <v>399</v>
      </c>
      <c r="AB21" t="s">
        <v>399</v>
      </c>
      <c r="AC21" t="s">
        <v>399</v>
      </c>
      <c r="AD21">
        <v>534</v>
      </c>
      <c r="AE21">
        <v>538</v>
      </c>
      <c r="AF21">
        <v>-7.4349442379182153E-3</v>
      </c>
      <c r="AG21">
        <v>1.123595505617977E-2</v>
      </c>
      <c r="AH21">
        <v>3.7174721189591081E-3</v>
      </c>
      <c r="AI21">
        <v>7.5184829372206656E-3</v>
      </c>
      <c r="AJ21" t="s">
        <v>399</v>
      </c>
      <c r="AK21" t="s">
        <v>399</v>
      </c>
      <c r="AL21" t="s">
        <v>399</v>
      </c>
    </row>
    <row r="22" spans="1:38">
      <c r="A22" t="s">
        <v>543</v>
      </c>
      <c r="B22">
        <v>20.41</v>
      </c>
      <c r="C22">
        <v>6.53</v>
      </c>
      <c r="D22">
        <v>2.1255742725880542</v>
      </c>
      <c r="E22">
        <v>1</v>
      </c>
      <c r="F22">
        <v>1</v>
      </c>
      <c r="G22" t="s">
        <v>329</v>
      </c>
      <c r="H22">
        <v>2.267777777777777</v>
      </c>
      <c r="I22">
        <v>2.1766666666666672</v>
      </c>
      <c r="J22">
        <v>4.1858090862684848E-2</v>
      </c>
      <c r="K22">
        <v>9</v>
      </c>
      <c r="L22">
        <v>3</v>
      </c>
      <c r="M22">
        <v>2</v>
      </c>
      <c r="N22" t="s">
        <v>399</v>
      </c>
      <c r="O22" t="s">
        <v>399</v>
      </c>
      <c r="P22" t="s">
        <v>399</v>
      </c>
      <c r="Q22" t="s">
        <v>399</v>
      </c>
      <c r="R22" t="s">
        <v>399</v>
      </c>
      <c r="S22">
        <v>1</v>
      </c>
      <c r="T22" t="s">
        <v>399</v>
      </c>
      <c r="V22" t="s">
        <v>399</v>
      </c>
      <c r="W22" t="s">
        <v>399</v>
      </c>
      <c r="X22" t="s">
        <v>399</v>
      </c>
      <c r="Y22" t="s">
        <v>399</v>
      </c>
      <c r="Z22" t="s">
        <v>399</v>
      </c>
      <c r="AA22" t="s">
        <v>399</v>
      </c>
      <c r="AB22" t="s">
        <v>399</v>
      </c>
      <c r="AC22" t="s">
        <v>399</v>
      </c>
      <c r="AD22">
        <v>298</v>
      </c>
      <c r="AE22">
        <v>416</v>
      </c>
      <c r="AF22">
        <v>-0.28365384615384609</v>
      </c>
      <c r="AG22">
        <v>1.6778523489932889E-2</v>
      </c>
      <c r="AH22">
        <v>4.807692307692308E-3</v>
      </c>
      <c r="AI22">
        <v>1.197083118224058E-2</v>
      </c>
      <c r="AJ22" t="s">
        <v>399</v>
      </c>
      <c r="AK22" t="s">
        <v>399</v>
      </c>
      <c r="AL22" t="s">
        <v>399</v>
      </c>
    </row>
    <row r="23" spans="1:38">
      <c r="A23" t="s">
        <v>433</v>
      </c>
      <c r="B23">
        <v>19.61</v>
      </c>
      <c r="C23">
        <v>19.61</v>
      </c>
      <c r="E23">
        <v>1</v>
      </c>
      <c r="F23">
        <v>1</v>
      </c>
      <c r="G23" t="s">
        <v>329</v>
      </c>
      <c r="H23">
        <v>2.8014285714285712</v>
      </c>
      <c r="I23">
        <v>2.8014285714285712</v>
      </c>
      <c r="J23" t="s">
        <v>399</v>
      </c>
      <c r="K23">
        <v>7</v>
      </c>
      <c r="L23">
        <v>7</v>
      </c>
      <c r="M23" t="s">
        <v>399</v>
      </c>
      <c r="N23" t="s">
        <v>399</v>
      </c>
      <c r="O23" t="s">
        <v>399</v>
      </c>
      <c r="P23" t="s">
        <v>399</v>
      </c>
      <c r="Q23" t="s">
        <v>399</v>
      </c>
      <c r="R23" t="s">
        <v>399</v>
      </c>
      <c r="S23">
        <v>1</v>
      </c>
      <c r="T23" t="s">
        <v>399</v>
      </c>
      <c r="V23" t="s">
        <v>399</v>
      </c>
      <c r="W23" t="s">
        <v>399</v>
      </c>
      <c r="X23" t="s">
        <v>399</v>
      </c>
      <c r="Y23" t="s">
        <v>399</v>
      </c>
      <c r="Z23" t="s">
        <v>399</v>
      </c>
      <c r="AA23" t="s">
        <v>399</v>
      </c>
      <c r="AB23" t="s">
        <v>399</v>
      </c>
      <c r="AC23" t="s">
        <v>399</v>
      </c>
      <c r="AD23">
        <v>587</v>
      </c>
      <c r="AE23">
        <v>563</v>
      </c>
      <c r="AF23">
        <v>4.2628774422735348E-2</v>
      </c>
      <c r="AG23">
        <v>6.8143100511073246E-3</v>
      </c>
      <c r="AH23">
        <v>7.1047957371225571E-3</v>
      </c>
      <c r="AI23">
        <v>-2.9048568601523252E-4</v>
      </c>
      <c r="AJ23" t="s">
        <v>399</v>
      </c>
      <c r="AK23" t="s">
        <v>399</v>
      </c>
      <c r="AL23" t="s">
        <v>399</v>
      </c>
    </row>
    <row r="24" spans="1:38">
      <c r="A24" t="s">
        <v>420</v>
      </c>
      <c r="B24">
        <v>19.600000000000001</v>
      </c>
      <c r="C24">
        <v>30.3</v>
      </c>
      <c r="D24">
        <v>-0.35313531353135308</v>
      </c>
      <c r="E24">
        <v>1</v>
      </c>
      <c r="F24">
        <v>1</v>
      </c>
      <c r="G24" t="s">
        <v>329</v>
      </c>
      <c r="H24">
        <v>2.4500000000000002</v>
      </c>
      <c r="I24">
        <v>10.1</v>
      </c>
      <c r="J24">
        <v>-0.75742574257425743</v>
      </c>
      <c r="K24">
        <v>8</v>
      </c>
      <c r="L24">
        <v>3</v>
      </c>
      <c r="M24">
        <v>1.666666666666667</v>
      </c>
      <c r="N24" t="s">
        <v>399</v>
      </c>
      <c r="O24" t="s">
        <v>399</v>
      </c>
      <c r="P24" t="s">
        <v>399</v>
      </c>
      <c r="Q24" t="s">
        <v>399</v>
      </c>
      <c r="R24" t="s">
        <v>399</v>
      </c>
      <c r="S24">
        <v>1</v>
      </c>
      <c r="T24" t="s">
        <v>399</v>
      </c>
      <c r="V24" t="s">
        <v>399</v>
      </c>
      <c r="W24" t="s">
        <v>399</v>
      </c>
      <c r="X24" t="s">
        <v>399</v>
      </c>
      <c r="Y24" t="s">
        <v>399</v>
      </c>
      <c r="Z24" t="s">
        <v>399</v>
      </c>
      <c r="AA24" t="s">
        <v>399</v>
      </c>
      <c r="AB24" t="s">
        <v>399</v>
      </c>
      <c r="AC24" t="s">
        <v>399</v>
      </c>
      <c r="AD24">
        <v>434</v>
      </c>
      <c r="AE24">
        <v>286</v>
      </c>
      <c r="AF24">
        <v>0.5174825174825175</v>
      </c>
      <c r="AG24">
        <v>1.3824884792626731E-2</v>
      </c>
      <c r="AH24">
        <v>1.048951048951049E-2</v>
      </c>
      <c r="AI24">
        <v>3.335374303116239E-3</v>
      </c>
      <c r="AJ24" t="s">
        <v>399</v>
      </c>
      <c r="AK24" t="s">
        <v>399</v>
      </c>
      <c r="AL24" t="s">
        <v>399</v>
      </c>
    </row>
    <row r="25" spans="1:38">
      <c r="A25" t="s">
        <v>460</v>
      </c>
      <c r="B25">
        <v>19.16</v>
      </c>
      <c r="C25">
        <v>12.25</v>
      </c>
      <c r="D25">
        <v>0.56408163265306099</v>
      </c>
      <c r="E25">
        <v>1</v>
      </c>
      <c r="F25">
        <v>1</v>
      </c>
      <c r="G25" t="s">
        <v>329</v>
      </c>
      <c r="H25">
        <v>3.831999999999999</v>
      </c>
      <c r="I25">
        <v>2.4500000000000002</v>
      </c>
      <c r="J25">
        <v>0.56408163265306088</v>
      </c>
      <c r="K25">
        <v>5</v>
      </c>
      <c r="L25">
        <v>5</v>
      </c>
      <c r="M25" t="s">
        <v>399</v>
      </c>
      <c r="N25" t="s">
        <v>399</v>
      </c>
      <c r="O25" t="s">
        <v>399</v>
      </c>
      <c r="P25" t="s">
        <v>399</v>
      </c>
      <c r="Q25" t="s">
        <v>399</v>
      </c>
      <c r="R25" t="s">
        <v>399</v>
      </c>
      <c r="S25">
        <v>1</v>
      </c>
      <c r="T25" t="s">
        <v>399</v>
      </c>
      <c r="V25" t="s">
        <v>399</v>
      </c>
      <c r="W25" t="s">
        <v>399</v>
      </c>
      <c r="X25" t="s">
        <v>399</v>
      </c>
      <c r="Y25" t="s">
        <v>399</v>
      </c>
      <c r="Z25" t="s">
        <v>399</v>
      </c>
      <c r="AA25" t="s">
        <v>399</v>
      </c>
      <c r="AB25" t="s">
        <v>399</v>
      </c>
      <c r="AC25" t="s">
        <v>399</v>
      </c>
      <c r="AD25">
        <v>521</v>
      </c>
      <c r="AE25">
        <v>570</v>
      </c>
      <c r="AF25">
        <v>-8.5964912280701758E-2</v>
      </c>
      <c r="AG25">
        <v>9.5969289827255288E-3</v>
      </c>
      <c r="AH25">
        <v>5.263157894736842E-3</v>
      </c>
      <c r="AI25">
        <v>4.3337710879886851E-3</v>
      </c>
      <c r="AJ25" t="s">
        <v>399</v>
      </c>
      <c r="AK25" t="s">
        <v>399</v>
      </c>
      <c r="AL25" t="s">
        <v>399</v>
      </c>
    </row>
    <row r="26" spans="1:38">
      <c r="A26" t="s">
        <v>548</v>
      </c>
      <c r="B26">
        <v>17.190000000000001</v>
      </c>
      <c r="C26">
        <v>0.81</v>
      </c>
      <c r="D26">
        <v>20.222222222222221</v>
      </c>
      <c r="E26">
        <v>1</v>
      </c>
      <c r="F26">
        <v>1</v>
      </c>
      <c r="G26" t="s">
        <v>329</v>
      </c>
      <c r="H26">
        <v>5.73</v>
      </c>
      <c r="I26">
        <v>0.81</v>
      </c>
      <c r="J26">
        <v>6.0740740740740744</v>
      </c>
      <c r="K26">
        <v>3</v>
      </c>
      <c r="L26">
        <v>1</v>
      </c>
      <c r="M26">
        <v>2</v>
      </c>
      <c r="N26" t="s">
        <v>399</v>
      </c>
      <c r="O26" t="s">
        <v>399</v>
      </c>
      <c r="P26" t="s">
        <v>399</v>
      </c>
      <c r="Q26" t="s">
        <v>399</v>
      </c>
      <c r="R26" t="s">
        <v>399</v>
      </c>
      <c r="S26">
        <v>1</v>
      </c>
      <c r="T26" t="s">
        <v>399</v>
      </c>
      <c r="V26" t="s">
        <v>399</v>
      </c>
      <c r="W26" t="s">
        <v>399</v>
      </c>
      <c r="X26" t="s">
        <v>399</v>
      </c>
      <c r="Y26" t="s">
        <v>399</v>
      </c>
      <c r="Z26" t="s">
        <v>399</v>
      </c>
      <c r="AA26" t="s">
        <v>399</v>
      </c>
      <c r="AB26" t="s">
        <v>399</v>
      </c>
      <c r="AC26" t="s">
        <v>399</v>
      </c>
      <c r="AD26">
        <v>162</v>
      </c>
      <c r="AE26">
        <v>235</v>
      </c>
      <c r="AF26">
        <v>-0.31063829787234037</v>
      </c>
      <c r="AG26">
        <v>1.234567901234568E-2</v>
      </c>
      <c r="AH26">
        <v>4.2553191489361703E-3</v>
      </c>
      <c r="AI26">
        <v>8.0903598634095089E-3</v>
      </c>
      <c r="AJ26" t="s">
        <v>399</v>
      </c>
      <c r="AK26" t="s">
        <v>399</v>
      </c>
      <c r="AL26" t="s">
        <v>399</v>
      </c>
    </row>
    <row r="27" spans="1:38">
      <c r="A27" t="s">
        <v>441</v>
      </c>
      <c r="B27">
        <v>17.170000000000002</v>
      </c>
      <c r="C27">
        <v>31.919999999999991</v>
      </c>
      <c r="D27">
        <v>-0.46209273182957389</v>
      </c>
      <c r="E27">
        <v>1</v>
      </c>
      <c r="F27">
        <v>1</v>
      </c>
      <c r="G27" t="s">
        <v>329</v>
      </c>
      <c r="H27">
        <v>3.4340000000000002</v>
      </c>
      <c r="I27">
        <v>6.3839999999999986</v>
      </c>
      <c r="J27">
        <v>-0.46209273182957378</v>
      </c>
      <c r="K27">
        <v>5</v>
      </c>
      <c r="L27">
        <v>5</v>
      </c>
      <c r="M27" t="s">
        <v>399</v>
      </c>
      <c r="N27" t="s">
        <v>399</v>
      </c>
      <c r="O27" t="s">
        <v>399</v>
      </c>
      <c r="P27" t="s">
        <v>399</v>
      </c>
      <c r="Q27" t="s">
        <v>399</v>
      </c>
      <c r="R27" t="s">
        <v>399</v>
      </c>
      <c r="S27">
        <v>1</v>
      </c>
      <c r="T27" t="s">
        <v>399</v>
      </c>
      <c r="V27" t="s">
        <v>399</v>
      </c>
      <c r="W27" t="s">
        <v>399</v>
      </c>
      <c r="X27" t="s">
        <v>399</v>
      </c>
      <c r="Y27" t="s">
        <v>399</v>
      </c>
      <c r="Z27" t="s">
        <v>399</v>
      </c>
      <c r="AA27" t="s">
        <v>399</v>
      </c>
      <c r="AB27" t="s">
        <v>399</v>
      </c>
      <c r="AC27" t="s">
        <v>399</v>
      </c>
      <c r="AD27">
        <v>595</v>
      </c>
      <c r="AE27">
        <v>626</v>
      </c>
      <c r="AF27">
        <v>-4.9520766773162937E-2</v>
      </c>
      <c r="AG27">
        <v>5.0420168067226894E-3</v>
      </c>
      <c r="AH27">
        <v>6.3897763578274749E-3</v>
      </c>
      <c r="AI27">
        <v>-1.347759551104786E-3</v>
      </c>
      <c r="AJ27" t="s">
        <v>399</v>
      </c>
      <c r="AK27" t="s">
        <v>399</v>
      </c>
      <c r="AL27" t="s">
        <v>399</v>
      </c>
    </row>
    <row r="28" spans="1:38">
      <c r="A28" t="s">
        <v>404</v>
      </c>
      <c r="B28">
        <v>17.149999999999999</v>
      </c>
      <c r="C28" t="s">
        <v>399</v>
      </c>
      <c r="E28">
        <v>1</v>
      </c>
      <c r="G28" t="s">
        <v>329</v>
      </c>
      <c r="H28">
        <v>1.905555555555555</v>
      </c>
      <c r="J28" t="s">
        <v>399</v>
      </c>
      <c r="K28">
        <v>7</v>
      </c>
      <c r="L28" t="s">
        <v>399</v>
      </c>
      <c r="M28" t="s">
        <v>399</v>
      </c>
      <c r="N28" t="s">
        <v>399</v>
      </c>
      <c r="O28" t="s">
        <v>399</v>
      </c>
      <c r="P28" t="s">
        <v>399</v>
      </c>
      <c r="Q28" t="s">
        <v>399</v>
      </c>
      <c r="R28" t="s">
        <v>399</v>
      </c>
      <c r="S28">
        <v>1</v>
      </c>
      <c r="T28" t="s">
        <v>399</v>
      </c>
      <c r="V28" t="s">
        <v>399</v>
      </c>
      <c r="W28" t="s">
        <v>399</v>
      </c>
      <c r="X28" t="s">
        <v>399</v>
      </c>
      <c r="Y28" t="s">
        <v>399</v>
      </c>
      <c r="Z28" t="s">
        <v>399</v>
      </c>
      <c r="AA28" t="s">
        <v>399</v>
      </c>
      <c r="AB28" t="s">
        <v>399</v>
      </c>
      <c r="AC28" t="s">
        <v>399</v>
      </c>
      <c r="AD28">
        <v>663</v>
      </c>
      <c r="AE28">
        <v>583</v>
      </c>
      <c r="AF28">
        <v>0.137221269296741</v>
      </c>
      <c r="AG28">
        <v>1.206636500754148E-2</v>
      </c>
      <c r="AH28" t="s">
        <v>399</v>
      </c>
      <c r="AI28">
        <v>1.206636500754148E-2</v>
      </c>
      <c r="AJ28" t="s">
        <v>399</v>
      </c>
      <c r="AK28" t="s">
        <v>399</v>
      </c>
      <c r="AL28" t="s">
        <v>399</v>
      </c>
    </row>
    <row r="29" spans="1:38">
      <c r="A29" t="s">
        <v>450</v>
      </c>
      <c r="B29">
        <v>15.47</v>
      </c>
      <c r="C29" t="s">
        <v>399</v>
      </c>
      <c r="E29">
        <v>1</v>
      </c>
      <c r="G29" t="s">
        <v>329</v>
      </c>
      <c r="H29">
        <v>1.406363636363636</v>
      </c>
      <c r="J29" t="s">
        <v>399</v>
      </c>
      <c r="K29">
        <v>11</v>
      </c>
      <c r="L29" t="s">
        <v>399</v>
      </c>
      <c r="M29" t="s">
        <v>399</v>
      </c>
      <c r="N29" t="s">
        <v>399</v>
      </c>
      <c r="O29" t="s">
        <v>399</v>
      </c>
      <c r="P29" t="s">
        <v>399</v>
      </c>
      <c r="Q29" t="s">
        <v>399</v>
      </c>
      <c r="R29" t="s">
        <v>399</v>
      </c>
      <c r="S29">
        <v>1</v>
      </c>
      <c r="T29" t="s">
        <v>399</v>
      </c>
      <c r="V29" t="s">
        <v>399</v>
      </c>
      <c r="W29" t="s">
        <v>399</v>
      </c>
      <c r="X29" t="s">
        <v>399</v>
      </c>
      <c r="Y29" t="s">
        <v>399</v>
      </c>
      <c r="Z29" t="s">
        <v>399</v>
      </c>
      <c r="AA29" t="s">
        <v>399</v>
      </c>
      <c r="AB29" t="s">
        <v>399</v>
      </c>
      <c r="AC29" t="s">
        <v>399</v>
      </c>
      <c r="AD29">
        <v>591</v>
      </c>
      <c r="AE29">
        <v>511</v>
      </c>
      <c r="AF29">
        <v>0.15655577299412909</v>
      </c>
      <c r="AG29">
        <v>1.3536379018612521E-2</v>
      </c>
      <c r="AH29" t="s">
        <v>399</v>
      </c>
      <c r="AI29">
        <v>1.3536379018612521E-2</v>
      </c>
      <c r="AJ29" t="s">
        <v>399</v>
      </c>
      <c r="AK29" t="s">
        <v>399</v>
      </c>
      <c r="AL29" t="s">
        <v>399</v>
      </c>
    </row>
    <row r="30" spans="1:38">
      <c r="A30" t="s">
        <v>483</v>
      </c>
      <c r="B30">
        <v>14.71</v>
      </c>
      <c r="C30">
        <v>1.63</v>
      </c>
      <c r="D30">
        <v>8.0245398773006134</v>
      </c>
      <c r="E30">
        <v>1</v>
      </c>
      <c r="F30">
        <v>1</v>
      </c>
      <c r="G30" t="s">
        <v>329</v>
      </c>
      <c r="H30">
        <v>2.9419999999999988</v>
      </c>
      <c r="I30">
        <v>1.63</v>
      </c>
      <c r="J30">
        <v>0.80490797546012238</v>
      </c>
      <c r="K30">
        <v>5</v>
      </c>
      <c r="L30">
        <v>1</v>
      </c>
      <c r="M30">
        <v>4</v>
      </c>
      <c r="N30" t="s">
        <v>399</v>
      </c>
      <c r="O30" t="s">
        <v>399</v>
      </c>
      <c r="P30" t="s">
        <v>399</v>
      </c>
      <c r="Q30" t="s">
        <v>399</v>
      </c>
      <c r="R30" t="s">
        <v>399</v>
      </c>
      <c r="S30">
        <v>1</v>
      </c>
      <c r="T30" t="s">
        <v>399</v>
      </c>
      <c r="V30" t="s">
        <v>399</v>
      </c>
      <c r="W30" t="s">
        <v>399</v>
      </c>
      <c r="X30" t="s">
        <v>399</v>
      </c>
      <c r="Y30" t="s">
        <v>399</v>
      </c>
      <c r="Z30" t="s">
        <v>399</v>
      </c>
      <c r="AA30" t="s">
        <v>399</v>
      </c>
      <c r="AB30" t="s">
        <v>399</v>
      </c>
      <c r="AC30" t="s">
        <v>399</v>
      </c>
      <c r="AD30">
        <v>488</v>
      </c>
      <c r="AE30">
        <v>414</v>
      </c>
      <c r="AF30">
        <v>0.17874396135265699</v>
      </c>
      <c r="AG30">
        <v>1.024590163934426E-2</v>
      </c>
      <c r="AH30">
        <v>2.415458937198068E-3</v>
      </c>
      <c r="AI30">
        <v>7.8304427021461936E-3</v>
      </c>
      <c r="AJ30" t="s">
        <v>399</v>
      </c>
      <c r="AK30" t="s">
        <v>399</v>
      </c>
      <c r="AL30" t="s">
        <v>399</v>
      </c>
    </row>
    <row r="31" spans="1:38">
      <c r="A31" t="s">
        <v>484</v>
      </c>
      <c r="B31">
        <v>14.7</v>
      </c>
      <c r="C31">
        <v>3.26</v>
      </c>
      <c r="D31">
        <v>3.5092024539877298</v>
      </c>
      <c r="E31">
        <v>1</v>
      </c>
      <c r="F31">
        <v>1</v>
      </c>
      <c r="G31" t="s">
        <v>329</v>
      </c>
      <c r="H31">
        <v>2.94</v>
      </c>
      <c r="I31">
        <v>1.63</v>
      </c>
      <c r="J31">
        <v>0.80368098159509205</v>
      </c>
      <c r="K31">
        <v>5</v>
      </c>
      <c r="L31">
        <v>2</v>
      </c>
      <c r="M31">
        <v>1.5</v>
      </c>
      <c r="N31" t="s">
        <v>399</v>
      </c>
      <c r="O31" t="s">
        <v>399</v>
      </c>
      <c r="P31" t="s">
        <v>399</v>
      </c>
      <c r="Q31" t="s">
        <v>399</v>
      </c>
      <c r="R31" t="s">
        <v>399</v>
      </c>
      <c r="S31">
        <v>1</v>
      </c>
      <c r="T31" t="s">
        <v>399</v>
      </c>
      <c r="V31" t="s">
        <v>399</v>
      </c>
      <c r="W31" t="s">
        <v>399</v>
      </c>
      <c r="X31" t="s">
        <v>399</v>
      </c>
      <c r="Y31" t="s">
        <v>399</v>
      </c>
      <c r="Z31" t="s">
        <v>399</v>
      </c>
      <c r="AA31" t="s">
        <v>399</v>
      </c>
      <c r="AB31" t="s">
        <v>399</v>
      </c>
      <c r="AC31" t="s">
        <v>399</v>
      </c>
      <c r="AD31">
        <v>483</v>
      </c>
      <c r="AE31">
        <v>439</v>
      </c>
      <c r="AF31">
        <v>0.10022779043280181</v>
      </c>
      <c r="AG31">
        <v>8.2815734989648039E-3</v>
      </c>
      <c r="AH31">
        <v>4.5558086560364463E-3</v>
      </c>
      <c r="AI31">
        <v>3.7257648429283581E-3</v>
      </c>
      <c r="AJ31" t="s">
        <v>399</v>
      </c>
      <c r="AK31" t="s">
        <v>399</v>
      </c>
      <c r="AL31" t="s">
        <v>399</v>
      </c>
    </row>
    <row r="32" spans="1:38">
      <c r="A32" t="s">
        <v>471</v>
      </c>
      <c r="B32">
        <v>13.9</v>
      </c>
      <c r="C32" t="s">
        <v>399</v>
      </c>
      <c r="E32">
        <v>1</v>
      </c>
      <c r="G32" t="s">
        <v>329</v>
      </c>
      <c r="H32">
        <v>2.316666666666666</v>
      </c>
      <c r="J32" t="s">
        <v>399</v>
      </c>
      <c r="K32">
        <v>4</v>
      </c>
      <c r="L32" t="s">
        <v>399</v>
      </c>
      <c r="M32" t="s">
        <v>399</v>
      </c>
      <c r="N32" t="s">
        <v>399</v>
      </c>
      <c r="O32" t="s">
        <v>399</v>
      </c>
      <c r="P32" t="s">
        <v>399</v>
      </c>
      <c r="Q32" t="s">
        <v>399</v>
      </c>
      <c r="R32" t="s">
        <v>399</v>
      </c>
      <c r="S32">
        <v>1</v>
      </c>
      <c r="T32" t="s">
        <v>399</v>
      </c>
      <c r="V32" t="s">
        <v>399</v>
      </c>
      <c r="W32" t="s">
        <v>399</v>
      </c>
      <c r="X32" t="s">
        <v>399</v>
      </c>
      <c r="Y32" t="s">
        <v>399</v>
      </c>
      <c r="Z32" t="s">
        <v>399</v>
      </c>
      <c r="AA32" t="s">
        <v>399</v>
      </c>
      <c r="AB32" t="s">
        <v>399</v>
      </c>
      <c r="AC32" t="s">
        <v>399</v>
      </c>
      <c r="AD32">
        <v>350</v>
      </c>
      <c r="AE32">
        <v>347</v>
      </c>
      <c r="AF32">
        <v>8.6455331412103754E-3</v>
      </c>
      <c r="AG32">
        <v>1.142857142857143E-2</v>
      </c>
      <c r="AH32" t="s">
        <v>399</v>
      </c>
      <c r="AI32">
        <v>1.142857142857143E-2</v>
      </c>
      <c r="AJ32" t="s">
        <v>399</v>
      </c>
      <c r="AK32" t="s">
        <v>399</v>
      </c>
      <c r="AL32" t="s">
        <v>399</v>
      </c>
    </row>
    <row r="33" spans="1:38">
      <c r="A33" t="s">
        <v>463</v>
      </c>
      <c r="B33">
        <v>13.9</v>
      </c>
      <c r="C33">
        <v>3.25</v>
      </c>
      <c r="D33">
        <v>3.2769230769230759</v>
      </c>
      <c r="E33">
        <v>1</v>
      </c>
      <c r="F33">
        <v>1</v>
      </c>
      <c r="G33" t="s">
        <v>329</v>
      </c>
      <c r="H33">
        <v>3.4749999999999992</v>
      </c>
      <c r="I33">
        <v>1.083333333333333</v>
      </c>
      <c r="J33">
        <v>2.2076923076923078</v>
      </c>
      <c r="K33">
        <v>4</v>
      </c>
      <c r="L33">
        <v>3</v>
      </c>
      <c r="M33">
        <v>0.33333333333333331</v>
      </c>
      <c r="N33" t="s">
        <v>399</v>
      </c>
      <c r="O33" t="s">
        <v>399</v>
      </c>
      <c r="P33" t="s">
        <v>399</v>
      </c>
      <c r="Q33" t="s">
        <v>399</v>
      </c>
      <c r="R33" t="s">
        <v>399</v>
      </c>
      <c r="S33">
        <v>1</v>
      </c>
      <c r="T33" t="s">
        <v>399</v>
      </c>
      <c r="V33" t="s">
        <v>399</v>
      </c>
      <c r="W33" t="s">
        <v>399</v>
      </c>
      <c r="X33" t="s">
        <v>399</v>
      </c>
      <c r="Y33" t="s">
        <v>399</v>
      </c>
      <c r="Z33" t="s">
        <v>399</v>
      </c>
      <c r="AA33" t="s">
        <v>399</v>
      </c>
      <c r="AB33" t="s">
        <v>399</v>
      </c>
      <c r="AC33" t="s">
        <v>399</v>
      </c>
      <c r="AD33">
        <v>399</v>
      </c>
      <c r="AE33">
        <v>389</v>
      </c>
      <c r="AF33">
        <v>2.570694087403599E-2</v>
      </c>
      <c r="AG33">
        <v>1.00250626566416E-2</v>
      </c>
      <c r="AH33">
        <v>7.7120822622107968E-3</v>
      </c>
      <c r="AI33">
        <v>2.3129803944308071E-3</v>
      </c>
      <c r="AJ33" t="s">
        <v>399</v>
      </c>
      <c r="AK33" t="s">
        <v>399</v>
      </c>
      <c r="AL33" t="s">
        <v>399</v>
      </c>
    </row>
    <row r="34" spans="1:38">
      <c r="A34" t="s">
        <v>437</v>
      </c>
      <c r="B34">
        <v>13.88</v>
      </c>
      <c r="C34" t="s">
        <v>399</v>
      </c>
      <c r="E34">
        <v>1</v>
      </c>
      <c r="G34" t="s">
        <v>329</v>
      </c>
      <c r="H34">
        <v>2.313333333333333</v>
      </c>
      <c r="J34" t="s">
        <v>399</v>
      </c>
      <c r="K34">
        <v>6</v>
      </c>
      <c r="L34" t="s">
        <v>399</v>
      </c>
      <c r="M34" t="s">
        <v>399</v>
      </c>
      <c r="N34" t="s">
        <v>399</v>
      </c>
      <c r="O34" t="s">
        <v>399</v>
      </c>
      <c r="P34" t="s">
        <v>399</v>
      </c>
      <c r="Q34" t="s">
        <v>399</v>
      </c>
      <c r="R34" t="s">
        <v>399</v>
      </c>
      <c r="S34">
        <v>1</v>
      </c>
      <c r="T34" t="s">
        <v>399</v>
      </c>
      <c r="V34" t="s">
        <v>399</v>
      </c>
      <c r="W34" t="s">
        <v>399</v>
      </c>
      <c r="X34" t="s">
        <v>399</v>
      </c>
      <c r="Y34" t="s">
        <v>399</v>
      </c>
      <c r="Z34" t="s">
        <v>399</v>
      </c>
      <c r="AA34" t="s">
        <v>399</v>
      </c>
      <c r="AB34" t="s">
        <v>399</v>
      </c>
      <c r="AC34" t="s">
        <v>399</v>
      </c>
      <c r="AD34">
        <v>581</v>
      </c>
      <c r="AE34">
        <v>500</v>
      </c>
      <c r="AF34">
        <v>0.16200000000000001</v>
      </c>
      <c r="AG34">
        <v>1.0327022375215151E-2</v>
      </c>
      <c r="AH34">
        <v>2E-3</v>
      </c>
      <c r="AI34">
        <v>8.327022375215147E-3</v>
      </c>
      <c r="AJ34" t="s">
        <v>399</v>
      </c>
      <c r="AK34" t="s">
        <v>399</v>
      </c>
      <c r="AL34" t="s">
        <v>399</v>
      </c>
    </row>
    <row r="35" spans="1:38">
      <c r="A35" t="s">
        <v>398</v>
      </c>
      <c r="B35">
        <v>13.87</v>
      </c>
      <c r="C35">
        <v>18.829999999999998</v>
      </c>
      <c r="D35">
        <v>-0.26340945300053098</v>
      </c>
      <c r="E35">
        <v>1</v>
      </c>
      <c r="F35">
        <v>1</v>
      </c>
      <c r="G35" t="s">
        <v>329</v>
      </c>
      <c r="H35">
        <v>1.5411111111111111</v>
      </c>
      <c r="I35">
        <v>6.2766666666666664</v>
      </c>
      <c r="J35">
        <v>-0.75446981766684362</v>
      </c>
      <c r="K35">
        <v>7</v>
      </c>
      <c r="L35">
        <v>3</v>
      </c>
      <c r="M35">
        <v>1.333333333333333</v>
      </c>
      <c r="N35" t="s">
        <v>399</v>
      </c>
      <c r="O35" t="s">
        <v>399</v>
      </c>
      <c r="P35" t="s">
        <v>399</v>
      </c>
      <c r="Q35" t="s">
        <v>399</v>
      </c>
      <c r="R35" t="s">
        <v>399</v>
      </c>
      <c r="S35">
        <v>1</v>
      </c>
      <c r="T35" t="s">
        <v>399</v>
      </c>
      <c r="V35" t="s">
        <v>399</v>
      </c>
      <c r="W35" t="s">
        <v>399</v>
      </c>
      <c r="X35" t="s">
        <v>399</v>
      </c>
      <c r="Y35" t="s">
        <v>399</v>
      </c>
      <c r="Z35" t="s">
        <v>399</v>
      </c>
      <c r="AA35" t="s">
        <v>399</v>
      </c>
      <c r="AB35" t="s">
        <v>399</v>
      </c>
      <c r="AC35" t="s">
        <v>399</v>
      </c>
      <c r="AD35">
        <v>769</v>
      </c>
      <c r="AE35">
        <v>826</v>
      </c>
      <c r="AF35">
        <v>-6.9007263922518158E-2</v>
      </c>
      <c r="AG35">
        <v>9.1027308192457718E-3</v>
      </c>
      <c r="AH35">
        <v>1.210653753026634E-3</v>
      </c>
      <c r="AI35">
        <v>7.8920770662191386E-3</v>
      </c>
      <c r="AJ35" t="s">
        <v>399</v>
      </c>
      <c r="AK35" t="s">
        <v>399</v>
      </c>
      <c r="AL35" t="s">
        <v>399</v>
      </c>
    </row>
    <row r="36" spans="1:38">
      <c r="A36" t="s">
        <v>434</v>
      </c>
      <c r="B36">
        <v>13.08</v>
      </c>
      <c r="C36">
        <v>4.9000000000000004</v>
      </c>
      <c r="D36">
        <v>1.6693877551020411</v>
      </c>
      <c r="E36">
        <v>1</v>
      </c>
      <c r="F36">
        <v>1</v>
      </c>
      <c r="G36" t="s">
        <v>329</v>
      </c>
      <c r="H36">
        <v>3.27</v>
      </c>
      <c r="I36">
        <v>2.4500000000000002</v>
      </c>
      <c r="J36">
        <v>0.33469387755102031</v>
      </c>
      <c r="K36">
        <v>4</v>
      </c>
      <c r="L36">
        <v>2</v>
      </c>
      <c r="M36">
        <v>1</v>
      </c>
      <c r="N36" t="s">
        <v>399</v>
      </c>
      <c r="O36" t="s">
        <v>399</v>
      </c>
      <c r="P36" t="s">
        <v>399</v>
      </c>
      <c r="Q36" t="s">
        <v>399</v>
      </c>
      <c r="R36" t="s">
        <v>399</v>
      </c>
      <c r="S36">
        <v>0.99999999999999978</v>
      </c>
      <c r="T36" t="s">
        <v>399</v>
      </c>
      <c r="V36" t="s">
        <v>399</v>
      </c>
      <c r="W36" t="s">
        <v>399</v>
      </c>
      <c r="X36" t="s">
        <v>399</v>
      </c>
      <c r="Y36" t="s">
        <v>399</v>
      </c>
      <c r="Z36" t="s">
        <v>399</v>
      </c>
      <c r="AA36" t="s">
        <v>399</v>
      </c>
      <c r="AB36" t="s">
        <v>399</v>
      </c>
      <c r="AC36" t="s">
        <v>399</v>
      </c>
      <c r="AD36">
        <v>820</v>
      </c>
      <c r="AE36">
        <v>947</v>
      </c>
      <c r="AF36">
        <v>-0.13410770855332629</v>
      </c>
      <c r="AG36">
        <v>4.8780487804878049E-3</v>
      </c>
      <c r="AH36" t="s">
        <v>399</v>
      </c>
      <c r="AI36">
        <v>4.8780487804878049E-3</v>
      </c>
      <c r="AJ36" t="s">
        <v>399</v>
      </c>
      <c r="AK36" t="s">
        <v>399</v>
      </c>
      <c r="AL36" t="s">
        <v>399</v>
      </c>
    </row>
    <row r="37" spans="1:38">
      <c r="A37" t="s">
        <v>532</v>
      </c>
      <c r="B37">
        <v>13.07</v>
      </c>
      <c r="C37">
        <v>8.1499999999999986</v>
      </c>
      <c r="D37">
        <v>0.60368098159509209</v>
      </c>
      <c r="E37">
        <v>1</v>
      </c>
      <c r="F37">
        <v>1</v>
      </c>
      <c r="G37" t="s">
        <v>329</v>
      </c>
      <c r="H37">
        <v>2.6139999999999999</v>
      </c>
      <c r="I37">
        <v>2.7166666666666659</v>
      </c>
      <c r="J37">
        <v>-3.7791411042944707E-2</v>
      </c>
      <c r="K37">
        <v>5</v>
      </c>
      <c r="L37">
        <v>3</v>
      </c>
      <c r="M37">
        <v>0.66666666666666663</v>
      </c>
      <c r="N37" t="s">
        <v>399</v>
      </c>
      <c r="O37" t="s">
        <v>399</v>
      </c>
      <c r="P37" t="s">
        <v>399</v>
      </c>
      <c r="Q37" t="s">
        <v>399</v>
      </c>
      <c r="R37" t="s">
        <v>399</v>
      </c>
      <c r="S37">
        <v>1</v>
      </c>
      <c r="T37" t="s">
        <v>399</v>
      </c>
      <c r="V37" t="s">
        <v>399</v>
      </c>
      <c r="W37" t="s">
        <v>399</v>
      </c>
      <c r="X37" t="s">
        <v>399</v>
      </c>
      <c r="Y37" t="s">
        <v>399</v>
      </c>
      <c r="Z37" t="s">
        <v>399</v>
      </c>
      <c r="AA37" t="s">
        <v>399</v>
      </c>
      <c r="AB37" t="s">
        <v>399</v>
      </c>
      <c r="AC37" t="s">
        <v>399</v>
      </c>
      <c r="AD37">
        <v>700</v>
      </c>
      <c r="AE37">
        <v>517</v>
      </c>
      <c r="AF37">
        <v>0.35396518375241781</v>
      </c>
      <c r="AG37">
        <v>4.2857142857142859E-3</v>
      </c>
      <c r="AH37">
        <v>1.9342359767891681E-3</v>
      </c>
      <c r="AI37">
        <v>2.3514783089251179E-3</v>
      </c>
      <c r="AJ37" t="s">
        <v>399</v>
      </c>
      <c r="AK37" t="s">
        <v>399</v>
      </c>
      <c r="AL37" t="s">
        <v>399</v>
      </c>
    </row>
    <row r="38" spans="1:38">
      <c r="A38" t="s">
        <v>507</v>
      </c>
      <c r="B38">
        <v>12.26</v>
      </c>
      <c r="C38">
        <v>24.58</v>
      </c>
      <c r="D38">
        <v>-0.50122050447518307</v>
      </c>
      <c r="E38">
        <v>1</v>
      </c>
      <c r="F38">
        <v>1</v>
      </c>
      <c r="G38" t="s">
        <v>329</v>
      </c>
      <c r="H38">
        <v>2.043333333333333</v>
      </c>
      <c r="I38">
        <v>24.58</v>
      </c>
      <c r="J38">
        <v>-0.91687008407919723</v>
      </c>
      <c r="K38">
        <v>4</v>
      </c>
      <c r="L38">
        <v>1</v>
      </c>
      <c r="M38">
        <v>3</v>
      </c>
      <c r="N38" t="s">
        <v>399</v>
      </c>
      <c r="O38" t="s">
        <v>399</v>
      </c>
      <c r="P38" t="s">
        <v>399</v>
      </c>
      <c r="Q38" t="s">
        <v>399</v>
      </c>
      <c r="R38" t="s">
        <v>399</v>
      </c>
      <c r="S38">
        <v>0.99999999999999978</v>
      </c>
      <c r="T38" t="s">
        <v>399</v>
      </c>
      <c r="V38" t="s">
        <v>399</v>
      </c>
      <c r="W38" t="s">
        <v>399</v>
      </c>
      <c r="X38" t="s">
        <v>399</v>
      </c>
      <c r="Y38" t="s">
        <v>399</v>
      </c>
      <c r="Z38" t="s">
        <v>399</v>
      </c>
      <c r="AA38" t="s">
        <v>399</v>
      </c>
      <c r="AB38" t="s">
        <v>399</v>
      </c>
      <c r="AC38" t="s">
        <v>399</v>
      </c>
      <c r="AD38">
        <v>321</v>
      </c>
      <c r="AE38">
        <v>290</v>
      </c>
      <c r="AF38">
        <v>0.10689655172413789</v>
      </c>
      <c r="AG38">
        <v>1.8691588785046731E-2</v>
      </c>
      <c r="AH38" t="s">
        <v>399</v>
      </c>
      <c r="AI38">
        <v>1.8691588785046731E-2</v>
      </c>
      <c r="AJ38" t="s">
        <v>399</v>
      </c>
      <c r="AK38" t="s">
        <v>399</v>
      </c>
      <c r="AL38" t="s">
        <v>399</v>
      </c>
    </row>
    <row r="39" spans="1:38">
      <c r="A39" t="s">
        <v>406</v>
      </c>
      <c r="B39">
        <v>12.26</v>
      </c>
      <c r="C39">
        <v>17.170000000000002</v>
      </c>
      <c r="D39">
        <v>-0.28596389050669779</v>
      </c>
      <c r="E39">
        <v>1</v>
      </c>
      <c r="F39">
        <v>1</v>
      </c>
      <c r="G39" t="s">
        <v>329</v>
      </c>
      <c r="H39">
        <v>3.0649999999999999</v>
      </c>
      <c r="I39">
        <v>3.4340000000000002</v>
      </c>
      <c r="J39">
        <v>-0.1074548631333722</v>
      </c>
      <c r="K39">
        <v>4</v>
      </c>
      <c r="L39">
        <v>5</v>
      </c>
      <c r="M39">
        <v>-0.2</v>
      </c>
      <c r="N39" t="s">
        <v>399</v>
      </c>
      <c r="O39" t="s">
        <v>399</v>
      </c>
      <c r="P39" t="s">
        <v>399</v>
      </c>
      <c r="Q39" t="s">
        <v>399</v>
      </c>
      <c r="R39" t="s">
        <v>399</v>
      </c>
      <c r="S39">
        <v>1</v>
      </c>
      <c r="T39" t="s">
        <v>399</v>
      </c>
      <c r="V39" t="s">
        <v>399</v>
      </c>
      <c r="W39" t="s">
        <v>399</v>
      </c>
      <c r="X39" t="s">
        <v>399</v>
      </c>
      <c r="Y39" t="s">
        <v>399</v>
      </c>
      <c r="Z39" t="s">
        <v>399</v>
      </c>
      <c r="AA39" t="s">
        <v>399</v>
      </c>
      <c r="AB39" t="s">
        <v>399</v>
      </c>
      <c r="AC39" t="s">
        <v>399</v>
      </c>
      <c r="AD39" t="s">
        <v>399</v>
      </c>
      <c r="AE39" t="s">
        <v>399</v>
      </c>
      <c r="AF39" t="s">
        <v>399</v>
      </c>
      <c r="AG39" t="s">
        <v>399</v>
      </c>
      <c r="AH39" t="s">
        <v>399</v>
      </c>
      <c r="AI39" t="s">
        <v>399</v>
      </c>
      <c r="AJ39" t="s">
        <v>399</v>
      </c>
      <c r="AK39" t="s">
        <v>399</v>
      </c>
      <c r="AL39" t="s">
        <v>399</v>
      </c>
    </row>
    <row r="40" spans="1:38">
      <c r="A40" t="s">
        <v>413</v>
      </c>
      <c r="B40">
        <v>12.25</v>
      </c>
      <c r="C40">
        <v>9.7799999999999994</v>
      </c>
      <c r="D40">
        <v>0.25255623721881382</v>
      </c>
      <c r="E40">
        <v>1</v>
      </c>
      <c r="F40">
        <v>1</v>
      </c>
      <c r="G40" t="s">
        <v>329</v>
      </c>
      <c r="H40">
        <v>2.4500000000000002</v>
      </c>
      <c r="I40">
        <v>1.63</v>
      </c>
      <c r="J40">
        <v>0.50306748466257667</v>
      </c>
      <c r="K40">
        <v>5</v>
      </c>
      <c r="L40">
        <v>6</v>
      </c>
      <c r="M40">
        <v>-0.16666666666666671</v>
      </c>
      <c r="N40" t="s">
        <v>399</v>
      </c>
      <c r="O40" t="s">
        <v>399</v>
      </c>
      <c r="P40" t="s">
        <v>399</v>
      </c>
      <c r="Q40" t="s">
        <v>399</v>
      </c>
      <c r="R40" t="s">
        <v>399</v>
      </c>
      <c r="S40">
        <v>1</v>
      </c>
      <c r="T40" t="s">
        <v>399</v>
      </c>
      <c r="V40" t="s">
        <v>399</v>
      </c>
      <c r="W40" t="s">
        <v>399</v>
      </c>
      <c r="X40" t="s">
        <v>399</v>
      </c>
      <c r="Y40" t="s">
        <v>399</v>
      </c>
      <c r="Z40" t="s">
        <v>399</v>
      </c>
      <c r="AA40" t="s">
        <v>399</v>
      </c>
      <c r="AB40" t="s">
        <v>399</v>
      </c>
      <c r="AC40" t="s">
        <v>399</v>
      </c>
      <c r="AD40">
        <v>678</v>
      </c>
      <c r="AE40">
        <v>529</v>
      </c>
      <c r="AF40">
        <v>0.28166351606805301</v>
      </c>
      <c r="AG40">
        <v>4.4247787610619468E-3</v>
      </c>
      <c r="AH40">
        <v>9.4517958412098299E-3</v>
      </c>
      <c r="AI40">
        <v>-5.0270170801478831E-3</v>
      </c>
      <c r="AJ40" t="s">
        <v>399</v>
      </c>
      <c r="AK40" t="s">
        <v>399</v>
      </c>
      <c r="AL40" t="s">
        <v>399</v>
      </c>
    </row>
    <row r="41" spans="1:38">
      <c r="A41" t="s">
        <v>469</v>
      </c>
      <c r="B41">
        <v>11.44</v>
      </c>
      <c r="C41">
        <v>19.559999999999999</v>
      </c>
      <c r="D41">
        <v>-0.41513292433537841</v>
      </c>
      <c r="E41">
        <v>1</v>
      </c>
      <c r="F41">
        <v>1</v>
      </c>
      <c r="G41" t="s">
        <v>329</v>
      </c>
      <c r="H41">
        <v>2.86</v>
      </c>
      <c r="I41">
        <v>1.7781818181818181</v>
      </c>
      <c r="J41">
        <v>0.60838445807770947</v>
      </c>
      <c r="K41">
        <v>4</v>
      </c>
      <c r="L41">
        <v>12</v>
      </c>
      <c r="M41">
        <v>-0.66666666666666663</v>
      </c>
      <c r="N41" t="s">
        <v>399</v>
      </c>
      <c r="O41" t="s">
        <v>399</v>
      </c>
      <c r="P41" t="s">
        <v>399</v>
      </c>
      <c r="Q41" t="s">
        <v>399</v>
      </c>
      <c r="R41" t="s">
        <v>399</v>
      </c>
      <c r="S41">
        <v>1</v>
      </c>
      <c r="T41" t="s">
        <v>399</v>
      </c>
      <c r="V41" t="s">
        <v>399</v>
      </c>
      <c r="W41" t="s">
        <v>399</v>
      </c>
      <c r="X41" t="s">
        <v>399</v>
      </c>
      <c r="Y41" t="s">
        <v>399</v>
      </c>
      <c r="Z41" t="s">
        <v>399</v>
      </c>
      <c r="AA41" t="s">
        <v>399</v>
      </c>
      <c r="AB41" t="s">
        <v>399</v>
      </c>
      <c r="AC41" t="s">
        <v>399</v>
      </c>
      <c r="AD41">
        <v>1305</v>
      </c>
      <c r="AE41">
        <v>1305</v>
      </c>
      <c r="AF41">
        <v>0</v>
      </c>
      <c r="AG41">
        <v>2.2988505747126441E-3</v>
      </c>
      <c r="AH41">
        <v>6.8965517241379318E-3</v>
      </c>
      <c r="AI41">
        <v>-4.5977011494252873E-3</v>
      </c>
      <c r="AJ41" t="s">
        <v>399</v>
      </c>
      <c r="AK41" t="s">
        <v>399</v>
      </c>
      <c r="AL41" t="s">
        <v>399</v>
      </c>
    </row>
    <row r="42" spans="1:38">
      <c r="A42" t="s">
        <v>511</v>
      </c>
      <c r="B42">
        <v>11.43</v>
      </c>
      <c r="C42">
        <v>5.71</v>
      </c>
      <c r="D42">
        <v>1.0017513134851139</v>
      </c>
      <c r="E42">
        <v>1</v>
      </c>
      <c r="F42">
        <v>1</v>
      </c>
      <c r="G42" t="s">
        <v>329</v>
      </c>
      <c r="H42">
        <v>2.286</v>
      </c>
      <c r="I42">
        <v>1.903333333333334</v>
      </c>
      <c r="J42">
        <v>0.2010507880910683</v>
      </c>
      <c r="K42">
        <v>5</v>
      </c>
      <c r="L42">
        <v>3</v>
      </c>
      <c r="M42">
        <v>0.66666666666666663</v>
      </c>
      <c r="N42" t="s">
        <v>399</v>
      </c>
      <c r="O42" t="s">
        <v>399</v>
      </c>
      <c r="P42" t="s">
        <v>399</v>
      </c>
      <c r="Q42" t="s">
        <v>399</v>
      </c>
      <c r="R42" t="s">
        <v>399</v>
      </c>
      <c r="S42">
        <v>0.99999999999999978</v>
      </c>
      <c r="T42" t="s">
        <v>399</v>
      </c>
      <c r="V42" t="s">
        <v>399</v>
      </c>
      <c r="W42" t="s">
        <v>399</v>
      </c>
      <c r="X42" t="s">
        <v>399</v>
      </c>
      <c r="Y42" t="s">
        <v>399</v>
      </c>
      <c r="Z42" t="s">
        <v>399</v>
      </c>
      <c r="AA42" t="s">
        <v>399</v>
      </c>
      <c r="AB42" t="s">
        <v>399</v>
      </c>
      <c r="AC42" t="s">
        <v>399</v>
      </c>
      <c r="AD42">
        <v>821</v>
      </c>
      <c r="AE42">
        <v>810</v>
      </c>
      <c r="AF42">
        <v>1.358024691358025E-2</v>
      </c>
      <c r="AG42">
        <v>6.0901339829476254E-3</v>
      </c>
      <c r="AH42">
        <v>2.4691358024691362E-3</v>
      </c>
      <c r="AI42">
        <v>3.6209981804784892E-3</v>
      </c>
      <c r="AJ42" t="s">
        <v>399</v>
      </c>
      <c r="AK42" t="s">
        <v>399</v>
      </c>
      <c r="AL42" t="s">
        <v>399</v>
      </c>
    </row>
    <row r="43" spans="1:38">
      <c r="A43" t="s">
        <v>519</v>
      </c>
      <c r="B43">
        <v>11.43</v>
      </c>
      <c r="C43">
        <v>23.69</v>
      </c>
      <c r="D43">
        <v>-0.51751794005909668</v>
      </c>
      <c r="E43">
        <v>1</v>
      </c>
      <c r="F43">
        <v>1</v>
      </c>
      <c r="G43" t="s">
        <v>329</v>
      </c>
      <c r="H43">
        <v>2.8574999999999999</v>
      </c>
      <c r="I43">
        <v>2.632222222222222</v>
      </c>
      <c r="J43">
        <v>8.5584634867032564E-2</v>
      </c>
      <c r="K43">
        <v>4</v>
      </c>
      <c r="L43">
        <v>9</v>
      </c>
      <c r="M43">
        <v>-0.55555555555555558</v>
      </c>
      <c r="N43" t="s">
        <v>399</v>
      </c>
      <c r="O43" t="s">
        <v>399</v>
      </c>
      <c r="P43" t="s">
        <v>399</v>
      </c>
      <c r="Q43" t="s">
        <v>399</v>
      </c>
      <c r="R43" t="s">
        <v>399</v>
      </c>
      <c r="S43">
        <v>0.99999999999999978</v>
      </c>
      <c r="T43" t="s">
        <v>399</v>
      </c>
      <c r="V43" t="s">
        <v>399</v>
      </c>
      <c r="W43" t="s">
        <v>399</v>
      </c>
      <c r="X43" t="s">
        <v>399</v>
      </c>
      <c r="Y43" t="s">
        <v>399</v>
      </c>
      <c r="Z43" t="s">
        <v>399</v>
      </c>
      <c r="AA43" t="s">
        <v>399</v>
      </c>
      <c r="AB43" t="s">
        <v>399</v>
      </c>
      <c r="AC43" t="s">
        <v>399</v>
      </c>
      <c r="AD43">
        <v>413</v>
      </c>
      <c r="AE43">
        <v>292</v>
      </c>
      <c r="AF43">
        <v>0.41438356164383561</v>
      </c>
      <c r="AG43">
        <v>7.2639225181598066E-3</v>
      </c>
      <c r="AH43">
        <v>2.397260273972603E-2</v>
      </c>
      <c r="AI43">
        <v>-1.670868022156622E-2</v>
      </c>
      <c r="AJ43" t="s">
        <v>399</v>
      </c>
      <c r="AK43" t="s">
        <v>399</v>
      </c>
      <c r="AL43" t="s">
        <v>399</v>
      </c>
    </row>
    <row r="44" spans="1:38">
      <c r="A44" t="s">
        <v>421</v>
      </c>
      <c r="B44">
        <v>10.63</v>
      </c>
      <c r="C44">
        <v>12.27</v>
      </c>
      <c r="D44">
        <v>-0.13365933170334149</v>
      </c>
      <c r="E44">
        <v>1</v>
      </c>
      <c r="F44">
        <v>1</v>
      </c>
      <c r="G44" t="s">
        <v>329</v>
      </c>
      <c r="H44">
        <v>3.543333333333333</v>
      </c>
      <c r="I44">
        <v>4.09</v>
      </c>
      <c r="J44">
        <v>-0.13365933170334149</v>
      </c>
      <c r="K44">
        <v>3</v>
      </c>
      <c r="L44">
        <v>3</v>
      </c>
      <c r="M44" t="s">
        <v>399</v>
      </c>
      <c r="N44" t="s">
        <v>399</v>
      </c>
      <c r="O44" t="s">
        <v>399</v>
      </c>
      <c r="P44" t="s">
        <v>399</v>
      </c>
      <c r="Q44" t="s">
        <v>399</v>
      </c>
      <c r="R44" t="s">
        <v>399</v>
      </c>
      <c r="S44">
        <v>1</v>
      </c>
      <c r="T44" t="s">
        <v>399</v>
      </c>
      <c r="V44" t="s">
        <v>399</v>
      </c>
      <c r="W44" t="s">
        <v>399</v>
      </c>
      <c r="X44" t="s">
        <v>399</v>
      </c>
      <c r="Y44" t="s">
        <v>399</v>
      </c>
      <c r="Z44" t="s">
        <v>399</v>
      </c>
      <c r="AA44" t="s">
        <v>399</v>
      </c>
      <c r="AB44" t="s">
        <v>399</v>
      </c>
      <c r="AC44" t="s">
        <v>399</v>
      </c>
      <c r="AD44">
        <v>700</v>
      </c>
      <c r="AE44">
        <v>617</v>
      </c>
      <c r="AF44">
        <v>0.13452188006482979</v>
      </c>
      <c r="AG44">
        <v>1.428571428571429E-3</v>
      </c>
      <c r="AH44">
        <v>3.2414910858995141E-3</v>
      </c>
      <c r="AI44">
        <v>-1.8129196573280851E-3</v>
      </c>
      <c r="AJ44" t="s">
        <v>399</v>
      </c>
      <c r="AK44" t="s">
        <v>399</v>
      </c>
      <c r="AL44" t="s">
        <v>399</v>
      </c>
    </row>
    <row r="45" spans="1:38">
      <c r="A45" t="s">
        <v>523</v>
      </c>
      <c r="B45">
        <v>10.62</v>
      </c>
      <c r="C45" t="s">
        <v>399</v>
      </c>
      <c r="E45">
        <v>1</v>
      </c>
      <c r="G45" t="s">
        <v>329</v>
      </c>
      <c r="H45">
        <v>2.6549999999999998</v>
      </c>
      <c r="J45" t="s">
        <v>399</v>
      </c>
      <c r="K45">
        <v>4</v>
      </c>
      <c r="L45" t="s">
        <v>399</v>
      </c>
      <c r="M45" t="s">
        <v>399</v>
      </c>
      <c r="N45" t="s">
        <v>399</v>
      </c>
      <c r="O45" t="s">
        <v>399</v>
      </c>
      <c r="P45" t="s">
        <v>399</v>
      </c>
      <c r="Q45" t="s">
        <v>399</v>
      </c>
      <c r="R45" t="s">
        <v>399</v>
      </c>
      <c r="S45">
        <v>1</v>
      </c>
      <c r="T45" t="s">
        <v>399</v>
      </c>
      <c r="V45" t="s">
        <v>399</v>
      </c>
      <c r="W45" t="s">
        <v>399</v>
      </c>
      <c r="X45" t="s">
        <v>399</v>
      </c>
      <c r="Y45" t="s">
        <v>399</v>
      </c>
      <c r="Z45" t="s">
        <v>399</v>
      </c>
      <c r="AA45" t="s">
        <v>399</v>
      </c>
      <c r="AB45" t="s">
        <v>399</v>
      </c>
      <c r="AC45" t="s">
        <v>399</v>
      </c>
      <c r="AD45">
        <v>236</v>
      </c>
      <c r="AE45">
        <v>217</v>
      </c>
      <c r="AF45">
        <v>8.755760368663594E-2</v>
      </c>
      <c r="AG45">
        <v>8.4745762711864406E-3</v>
      </c>
      <c r="AH45" t="s">
        <v>399</v>
      </c>
      <c r="AI45">
        <v>8.4745762711864406E-3</v>
      </c>
      <c r="AJ45" t="s">
        <v>399</v>
      </c>
      <c r="AK45" t="s">
        <v>399</v>
      </c>
      <c r="AL45" t="s">
        <v>399</v>
      </c>
    </row>
    <row r="46" spans="1:38">
      <c r="A46" t="s">
        <v>412</v>
      </c>
      <c r="B46">
        <v>10.61</v>
      </c>
      <c r="C46">
        <v>12.26</v>
      </c>
      <c r="D46">
        <v>-0.13458401305057091</v>
      </c>
      <c r="E46">
        <v>1</v>
      </c>
      <c r="F46">
        <v>1</v>
      </c>
      <c r="G46" t="s">
        <v>329</v>
      </c>
      <c r="H46">
        <v>2.6524999999999999</v>
      </c>
      <c r="I46">
        <v>4.0866666666666669</v>
      </c>
      <c r="J46">
        <v>-0.35093800978792822</v>
      </c>
      <c r="K46">
        <v>4</v>
      </c>
      <c r="L46">
        <v>4</v>
      </c>
      <c r="M46" t="s">
        <v>399</v>
      </c>
      <c r="N46" t="s">
        <v>399</v>
      </c>
      <c r="O46" t="s">
        <v>399</v>
      </c>
      <c r="P46" t="s">
        <v>399</v>
      </c>
      <c r="Q46" t="s">
        <v>399</v>
      </c>
      <c r="R46" t="s">
        <v>399</v>
      </c>
      <c r="S46">
        <v>1</v>
      </c>
      <c r="T46" t="s">
        <v>399</v>
      </c>
      <c r="V46" t="s">
        <v>399</v>
      </c>
      <c r="W46" t="s">
        <v>399</v>
      </c>
      <c r="X46" t="s">
        <v>399</v>
      </c>
      <c r="Y46" t="s">
        <v>399</v>
      </c>
      <c r="Z46" t="s">
        <v>399</v>
      </c>
      <c r="AA46" t="s">
        <v>399</v>
      </c>
      <c r="AB46" t="s">
        <v>399</v>
      </c>
      <c r="AC46" t="s">
        <v>399</v>
      </c>
      <c r="AD46">
        <v>202</v>
      </c>
      <c r="AE46">
        <v>168</v>
      </c>
      <c r="AF46">
        <v>0.20238095238095241</v>
      </c>
      <c r="AG46">
        <v>1.4851485148514851E-2</v>
      </c>
      <c r="AH46">
        <v>1.785714285714286E-2</v>
      </c>
      <c r="AI46">
        <v>-3.0056577086280049E-3</v>
      </c>
      <c r="AJ46" t="s">
        <v>399</v>
      </c>
      <c r="AK46" t="s">
        <v>399</v>
      </c>
      <c r="AL46" t="s">
        <v>399</v>
      </c>
    </row>
    <row r="47" spans="1:38">
      <c r="A47" t="s">
        <v>491</v>
      </c>
      <c r="B47">
        <v>10.6</v>
      </c>
      <c r="C47">
        <v>6.53</v>
      </c>
      <c r="D47">
        <v>0.62327718223583473</v>
      </c>
      <c r="E47">
        <v>1</v>
      </c>
      <c r="F47">
        <v>1</v>
      </c>
      <c r="G47" t="s">
        <v>329</v>
      </c>
      <c r="H47">
        <v>1.7666666666666671</v>
      </c>
      <c r="I47">
        <v>2.1766666666666659</v>
      </c>
      <c r="J47">
        <v>-0.18836140888208261</v>
      </c>
      <c r="K47">
        <v>6</v>
      </c>
      <c r="L47">
        <v>3</v>
      </c>
      <c r="M47">
        <v>1</v>
      </c>
      <c r="N47" t="s">
        <v>399</v>
      </c>
      <c r="O47" t="s">
        <v>399</v>
      </c>
      <c r="P47" t="s">
        <v>399</v>
      </c>
      <c r="Q47" t="s">
        <v>399</v>
      </c>
      <c r="R47" t="s">
        <v>399</v>
      </c>
      <c r="S47">
        <v>1</v>
      </c>
      <c r="T47" t="s">
        <v>399</v>
      </c>
      <c r="V47" t="s">
        <v>399</v>
      </c>
      <c r="W47" t="s">
        <v>399</v>
      </c>
      <c r="X47" t="s">
        <v>399</v>
      </c>
      <c r="Y47" t="s">
        <v>399</v>
      </c>
      <c r="Z47" t="s">
        <v>399</v>
      </c>
      <c r="AA47" t="s">
        <v>399</v>
      </c>
      <c r="AB47" t="s">
        <v>399</v>
      </c>
      <c r="AC47" t="s">
        <v>399</v>
      </c>
      <c r="AD47">
        <v>630</v>
      </c>
      <c r="AE47">
        <v>549</v>
      </c>
      <c r="AF47">
        <v>0.1475409836065574</v>
      </c>
      <c r="AG47">
        <v>6.3492063492063492E-3</v>
      </c>
      <c r="AH47">
        <v>5.4644808743169399E-3</v>
      </c>
      <c r="AI47">
        <v>8.8472547488940931E-4</v>
      </c>
      <c r="AJ47" t="s">
        <v>399</v>
      </c>
      <c r="AK47" t="s">
        <v>399</v>
      </c>
      <c r="AL47" t="s">
        <v>399</v>
      </c>
    </row>
    <row r="48" spans="1:38">
      <c r="A48" t="s">
        <v>513</v>
      </c>
      <c r="B48">
        <v>10.6</v>
      </c>
      <c r="C48">
        <v>11.42</v>
      </c>
      <c r="D48">
        <v>-7.1803852889667286E-2</v>
      </c>
      <c r="E48">
        <v>1</v>
      </c>
      <c r="F48">
        <v>1</v>
      </c>
      <c r="G48" t="s">
        <v>329</v>
      </c>
      <c r="H48">
        <v>1.7666666666666659</v>
      </c>
      <c r="I48">
        <v>1.9033333333333331</v>
      </c>
      <c r="J48">
        <v>-7.1803852889667286E-2</v>
      </c>
      <c r="K48">
        <v>6</v>
      </c>
      <c r="L48">
        <v>6</v>
      </c>
      <c r="M48" t="s">
        <v>399</v>
      </c>
      <c r="N48" t="s">
        <v>399</v>
      </c>
      <c r="O48" t="s">
        <v>399</v>
      </c>
      <c r="P48" t="s">
        <v>399</v>
      </c>
      <c r="Q48" t="s">
        <v>399</v>
      </c>
      <c r="R48" t="s">
        <v>399</v>
      </c>
      <c r="S48">
        <v>1</v>
      </c>
      <c r="T48" t="s">
        <v>399</v>
      </c>
      <c r="V48" t="s">
        <v>399</v>
      </c>
      <c r="W48" t="s">
        <v>399</v>
      </c>
      <c r="X48" t="s">
        <v>399</v>
      </c>
      <c r="Y48" t="s">
        <v>399</v>
      </c>
      <c r="Z48" t="s">
        <v>399</v>
      </c>
      <c r="AA48" t="s">
        <v>399</v>
      </c>
      <c r="AB48" t="s">
        <v>399</v>
      </c>
      <c r="AC48" t="s">
        <v>399</v>
      </c>
      <c r="AD48">
        <v>769</v>
      </c>
      <c r="AE48">
        <v>757</v>
      </c>
      <c r="AF48">
        <v>1.5852047556142671E-2</v>
      </c>
      <c r="AG48">
        <v>3.9011703511053321E-3</v>
      </c>
      <c r="AH48">
        <v>5.2840158520475562E-3</v>
      </c>
      <c r="AI48">
        <v>-1.3828455009422249E-3</v>
      </c>
      <c r="AJ48" t="s">
        <v>399</v>
      </c>
      <c r="AK48" t="s">
        <v>399</v>
      </c>
      <c r="AL48" t="s">
        <v>399</v>
      </c>
    </row>
    <row r="49" spans="1:38">
      <c r="A49" t="s">
        <v>454</v>
      </c>
      <c r="B49">
        <v>10.08</v>
      </c>
      <c r="C49">
        <v>14.68</v>
      </c>
      <c r="D49">
        <v>-0.31335149863760198</v>
      </c>
      <c r="E49">
        <v>1</v>
      </c>
      <c r="F49">
        <v>1</v>
      </c>
      <c r="G49" t="s">
        <v>329</v>
      </c>
      <c r="H49">
        <v>2.52</v>
      </c>
      <c r="I49">
        <v>7.34</v>
      </c>
      <c r="J49">
        <v>-0.65667574931880102</v>
      </c>
      <c r="K49">
        <v>4</v>
      </c>
      <c r="L49">
        <v>2</v>
      </c>
      <c r="M49">
        <v>1</v>
      </c>
      <c r="N49" t="s">
        <v>399</v>
      </c>
      <c r="O49" t="s">
        <v>399</v>
      </c>
      <c r="P49" t="s">
        <v>399</v>
      </c>
      <c r="Q49" t="s">
        <v>399</v>
      </c>
      <c r="R49" t="s">
        <v>399</v>
      </c>
      <c r="S49">
        <v>1</v>
      </c>
      <c r="T49" t="s">
        <v>399</v>
      </c>
      <c r="V49" t="s">
        <v>399</v>
      </c>
      <c r="W49" t="s">
        <v>399</v>
      </c>
      <c r="X49" t="s">
        <v>399</v>
      </c>
      <c r="Y49" t="s">
        <v>399</v>
      </c>
      <c r="Z49" t="s">
        <v>399</v>
      </c>
      <c r="AA49" t="s">
        <v>399</v>
      </c>
      <c r="AB49" t="s">
        <v>399</v>
      </c>
      <c r="AC49" t="s">
        <v>399</v>
      </c>
      <c r="AD49">
        <v>654</v>
      </c>
      <c r="AE49">
        <v>423</v>
      </c>
      <c r="AF49">
        <v>0.54609929078014185</v>
      </c>
      <c r="AG49">
        <v>6.1162079510703356E-3</v>
      </c>
      <c r="AH49">
        <v>2.3640661938534278E-3</v>
      </c>
      <c r="AI49">
        <v>3.752141757216909E-3</v>
      </c>
      <c r="AJ49" t="s">
        <v>399</v>
      </c>
      <c r="AK49" t="s">
        <v>399</v>
      </c>
      <c r="AL49" t="s">
        <v>399</v>
      </c>
    </row>
    <row r="50" spans="1:38">
      <c r="A50" t="s">
        <v>426</v>
      </c>
      <c r="B50">
        <v>9.81</v>
      </c>
      <c r="C50">
        <v>0.81</v>
      </c>
      <c r="D50">
        <v>11.111111111111111</v>
      </c>
      <c r="E50">
        <v>1</v>
      </c>
      <c r="F50">
        <v>1</v>
      </c>
      <c r="G50" t="s">
        <v>329</v>
      </c>
      <c r="H50">
        <v>3.27</v>
      </c>
      <c r="I50">
        <v>0.81</v>
      </c>
      <c r="J50">
        <v>3.0370370370370372</v>
      </c>
      <c r="K50">
        <v>3</v>
      </c>
      <c r="L50">
        <v>1</v>
      </c>
      <c r="M50">
        <v>2</v>
      </c>
      <c r="N50" t="s">
        <v>399</v>
      </c>
      <c r="O50" t="s">
        <v>399</v>
      </c>
      <c r="P50" t="s">
        <v>399</v>
      </c>
      <c r="Q50" t="s">
        <v>399</v>
      </c>
      <c r="R50" t="s">
        <v>399</v>
      </c>
      <c r="S50">
        <v>1</v>
      </c>
      <c r="T50" t="s">
        <v>399</v>
      </c>
      <c r="V50" t="s">
        <v>399</v>
      </c>
      <c r="W50" t="s">
        <v>399</v>
      </c>
      <c r="X50" t="s">
        <v>399</v>
      </c>
      <c r="Y50" t="s">
        <v>399</v>
      </c>
      <c r="Z50" t="s">
        <v>399</v>
      </c>
      <c r="AA50" t="s">
        <v>399</v>
      </c>
      <c r="AB50" t="s">
        <v>399</v>
      </c>
      <c r="AC50" t="s">
        <v>399</v>
      </c>
      <c r="AD50">
        <v>360</v>
      </c>
      <c r="AE50">
        <v>338</v>
      </c>
      <c r="AF50">
        <v>6.5088757396449703E-2</v>
      </c>
      <c r="AG50">
        <v>5.5555555555555558E-3</v>
      </c>
      <c r="AH50">
        <v>2.9585798816568051E-3</v>
      </c>
      <c r="AI50">
        <v>2.5969756738987511E-3</v>
      </c>
      <c r="AJ50" t="s">
        <v>399</v>
      </c>
      <c r="AK50" t="s">
        <v>399</v>
      </c>
      <c r="AL50" t="s">
        <v>399</v>
      </c>
    </row>
    <row r="51" spans="1:38">
      <c r="A51" t="s">
        <v>445</v>
      </c>
      <c r="B51">
        <v>9.8000000000000007</v>
      </c>
      <c r="C51" t="s">
        <v>399</v>
      </c>
      <c r="E51">
        <v>1</v>
      </c>
      <c r="G51" t="s">
        <v>329</v>
      </c>
      <c r="H51">
        <v>2.4500000000000002</v>
      </c>
      <c r="J51" t="s">
        <v>399</v>
      </c>
      <c r="K51">
        <v>4</v>
      </c>
      <c r="L51" t="s">
        <v>399</v>
      </c>
      <c r="M51" t="s">
        <v>399</v>
      </c>
      <c r="N51" t="s">
        <v>399</v>
      </c>
      <c r="O51" t="s">
        <v>399</v>
      </c>
      <c r="P51" t="s">
        <v>399</v>
      </c>
      <c r="Q51" t="s">
        <v>399</v>
      </c>
      <c r="R51" t="s">
        <v>399</v>
      </c>
      <c r="S51">
        <v>1</v>
      </c>
      <c r="T51" t="s">
        <v>399</v>
      </c>
      <c r="V51" t="s">
        <v>399</v>
      </c>
      <c r="W51" t="s">
        <v>399</v>
      </c>
      <c r="X51" t="s">
        <v>399</v>
      </c>
      <c r="Y51" t="s">
        <v>399</v>
      </c>
      <c r="Z51" t="s">
        <v>399</v>
      </c>
      <c r="AA51" t="s">
        <v>399</v>
      </c>
      <c r="AB51" t="s">
        <v>399</v>
      </c>
      <c r="AC51" t="s">
        <v>399</v>
      </c>
      <c r="AD51">
        <v>231</v>
      </c>
      <c r="AE51" t="s">
        <v>399</v>
      </c>
      <c r="AF51" t="s">
        <v>399</v>
      </c>
      <c r="AG51">
        <v>1.298701298701299E-2</v>
      </c>
      <c r="AH51" t="s">
        <v>399</v>
      </c>
      <c r="AI51" t="s">
        <v>399</v>
      </c>
      <c r="AJ51" t="s">
        <v>399</v>
      </c>
      <c r="AK51" t="s">
        <v>399</v>
      </c>
      <c r="AL51" t="s">
        <v>399</v>
      </c>
    </row>
    <row r="52" spans="1:38">
      <c r="A52" t="s">
        <v>440</v>
      </c>
      <c r="B52">
        <v>9.8000000000000007</v>
      </c>
      <c r="C52">
        <v>3.26</v>
      </c>
      <c r="D52">
        <v>2.0061349693251538</v>
      </c>
      <c r="E52">
        <v>1</v>
      </c>
      <c r="F52">
        <v>1</v>
      </c>
      <c r="G52" t="s">
        <v>329</v>
      </c>
      <c r="H52">
        <v>2.4500000000000002</v>
      </c>
      <c r="I52">
        <v>1.63</v>
      </c>
      <c r="J52">
        <v>0.50306748466257689</v>
      </c>
      <c r="K52">
        <v>4</v>
      </c>
      <c r="L52">
        <v>2</v>
      </c>
      <c r="M52">
        <v>1</v>
      </c>
      <c r="N52" t="s">
        <v>399</v>
      </c>
      <c r="O52" t="s">
        <v>399</v>
      </c>
      <c r="P52" t="s">
        <v>399</v>
      </c>
      <c r="Q52" t="s">
        <v>399</v>
      </c>
      <c r="R52" t="s">
        <v>399</v>
      </c>
      <c r="S52">
        <v>1</v>
      </c>
      <c r="T52" t="s">
        <v>399</v>
      </c>
      <c r="V52" t="s">
        <v>399</v>
      </c>
      <c r="W52" t="s">
        <v>399</v>
      </c>
      <c r="X52" t="s">
        <v>399</v>
      </c>
      <c r="Y52" t="s">
        <v>399</v>
      </c>
      <c r="Z52" t="s">
        <v>399</v>
      </c>
      <c r="AA52" t="s">
        <v>399</v>
      </c>
      <c r="AB52" t="s">
        <v>399</v>
      </c>
      <c r="AC52" t="s">
        <v>399</v>
      </c>
      <c r="AD52">
        <v>816</v>
      </c>
      <c r="AE52">
        <v>793</v>
      </c>
      <c r="AF52">
        <v>2.900378310214376E-2</v>
      </c>
      <c r="AG52">
        <v>3.6764705882352941E-3</v>
      </c>
      <c r="AH52">
        <v>2.5220680958385881E-3</v>
      </c>
      <c r="AI52">
        <v>1.154402492396706E-3</v>
      </c>
      <c r="AJ52" t="s">
        <v>399</v>
      </c>
      <c r="AK52" t="s">
        <v>399</v>
      </c>
      <c r="AL52" t="s">
        <v>399</v>
      </c>
    </row>
    <row r="53" spans="1:38">
      <c r="A53" t="s">
        <v>493</v>
      </c>
      <c r="B53">
        <v>9.7899999999999991</v>
      </c>
      <c r="C53">
        <v>4.08</v>
      </c>
      <c r="D53">
        <v>1.399509803921569</v>
      </c>
      <c r="E53">
        <v>1</v>
      </c>
      <c r="F53">
        <v>1</v>
      </c>
      <c r="G53" t="s">
        <v>329</v>
      </c>
      <c r="H53">
        <v>1.958</v>
      </c>
      <c r="I53">
        <v>2.04</v>
      </c>
      <c r="J53">
        <v>-4.0196078431372483E-2</v>
      </c>
      <c r="K53">
        <v>5</v>
      </c>
      <c r="L53">
        <v>2</v>
      </c>
      <c r="M53">
        <v>1.5</v>
      </c>
      <c r="N53" t="s">
        <v>399</v>
      </c>
      <c r="O53" t="s">
        <v>399</v>
      </c>
      <c r="P53" t="s">
        <v>399</v>
      </c>
      <c r="Q53" t="s">
        <v>399</v>
      </c>
      <c r="R53" t="s">
        <v>399</v>
      </c>
      <c r="S53">
        <v>1</v>
      </c>
      <c r="T53" t="s">
        <v>399</v>
      </c>
      <c r="V53" t="s">
        <v>399</v>
      </c>
      <c r="W53" t="s">
        <v>399</v>
      </c>
      <c r="X53" t="s">
        <v>399</v>
      </c>
      <c r="Y53" t="s">
        <v>399</v>
      </c>
      <c r="Z53" t="s">
        <v>399</v>
      </c>
      <c r="AA53" t="s">
        <v>399</v>
      </c>
      <c r="AB53" t="s">
        <v>399</v>
      </c>
      <c r="AC53" t="s">
        <v>399</v>
      </c>
      <c r="AD53">
        <v>563</v>
      </c>
      <c r="AE53">
        <v>518</v>
      </c>
      <c r="AF53">
        <v>8.6872586872586879E-2</v>
      </c>
      <c r="AG53">
        <v>8.8809946714031966E-3</v>
      </c>
      <c r="AH53">
        <v>1.930501930501931E-3</v>
      </c>
      <c r="AI53">
        <v>6.9504927409012656E-3</v>
      </c>
      <c r="AJ53" t="s">
        <v>399</v>
      </c>
      <c r="AK53" t="s">
        <v>399</v>
      </c>
      <c r="AL53" t="s">
        <v>399</v>
      </c>
    </row>
    <row r="54" spans="1:38">
      <c r="A54" t="s">
        <v>424</v>
      </c>
      <c r="B54">
        <v>9.7899999999999991</v>
      </c>
      <c r="C54">
        <v>25.3</v>
      </c>
      <c r="D54">
        <v>-0.61304347826086958</v>
      </c>
      <c r="E54">
        <v>1</v>
      </c>
      <c r="F54">
        <v>1</v>
      </c>
      <c r="G54" t="s">
        <v>329</v>
      </c>
      <c r="H54">
        <v>2.4474999999999998</v>
      </c>
      <c r="I54">
        <v>2.1083333333333329</v>
      </c>
      <c r="J54">
        <v>0.1608695652173914</v>
      </c>
      <c r="K54">
        <v>4</v>
      </c>
      <c r="L54">
        <v>12</v>
      </c>
      <c r="M54">
        <v>-0.66666666666666663</v>
      </c>
      <c r="N54" t="s">
        <v>399</v>
      </c>
      <c r="O54" t="s">
        <v>399</v>
      </c>
      <c r="P54" t="s">
        <v>399</v>
      </c>
      <c r="Q54" t="s">
        <v>399</v>
      </c>
      <c r="R54" t="s">
        <v>399</v>
      </c>
      <c r="S54">
        <v>1</v>
      </c>
      <c r="T54" t="s">
        <v>399</v>
      </c>
      <c r="V54" t="s">
        <v>399</v>
      </c>
      <c r="W54" t="s">
        <v>399</v>
      </c>
      <c r="X54" t="s">
        <v>399</v>
      </c>
      <c r="Y54" t="s">
        <v>399</v>
      </c>
      <c r="Z54" t="s">
        <v>399</v>
      </c>
      <c r="AA54" t="s">
        <v>399</v>
      </c>
      <c r="AB54" t="s">
        <v>399</v>
      </c>
      <c r="AC54" t="s">
        <v>399</v>
      </c>
      <c r="AD54">
        <v>731</v>
      </c>
      <c r="AE54">
        <v>796</v>
      </c>
      <c r="AF54">
        <v>-8.1658291457286439E-2</v>
      </c>
      <c r="AG54">
        <v>4.1039671682626538E-3</v>
      </c>
      <c r="AH54">
        <v>1.130653266331658E-2</v>
      </c>
      <c r="AI54">
        <v>-7.2025654950539286E-3</v>
      </c>
      <c r="AJ54" t="s">
        <v>399</v>
      </c>
      <c r="AK54" t="s">
        <v>399</v>
      </c>
      <c r="AL54" t="s">
        <v>399</v>
      </c>
    </row>
    <row r="55" spans="1:38">
      <c r="A55" t="s">
        <v>477</v>
      </c>
      <c r="B55">
        <v>9.7899999999999991</v>
      </c>
      <c r="C55">
        <v>10.62</v>
      </c>
      <c r="D55">
        <v>-7.8154425612052894E-2</v>
      </c>
      <c r="E55">
        <v>1</v>
      </c>
      <c r="F55">
        <v>1</v>
      </c>
      <c r="G55" t="s">
        <v>329</v>
      </c>
      <c r="H55">
        <v>1.3985714285714279</v>
      </c>
      <c r="I55">
        <v>2.6549999999999998</v>
      </c>
      <c r="J55">
        <v>-0.47323110034974453</v>
      </c>
      <c r="K55">
        <v>5</v>
      </c>
      <c r="L55">
        <v>4</v>
      </c>
      <c r="M55">
        <v>0.25</v>
      </c>
      <c r="N55" t="s">
        <v>399</v>
      </c>
      <c r="O55" t="s">
        <v>399</v>
      </c>
      <c r="P55" t="s">
        <v>399</v>
      </c>
      <c r="Q55" t="s">
        <v>399</v>
      </c>
      <c r="R55" t="s">
        <v>399</v>
      </c>
      <c r="S55">
        <v>1</v>
      </c>
      <c r="T55" t="s">
        <v>399</v>
      </c>
      <c r="V55" t="s">
        <v>399</v>
      </c>
      <c r="W55" t="s">
        <v>399</v>
      </c>
      <c r="X55" t="s">
        <v>399</v>
      </c>
      <c r="Y55" t="s">
        <v>399</v>
      </c>
      <c r="Z55" t="s">
        <v>399</v>
      </c>
      <c r="AA55" t="s">
        <v>399</v>
      </c>
      <c r="AB55" t="s">
        <v>399</v>
      </c>
      <c r="AC55" t="s">
        <v>399</v>
      </c>
      <c r="AD55">
        <v>435</v>
      </c>
      <c r="AE55">
        <v>471</v>
      </c>
      <c r="AF55">
        <v>-7.6433121019108277E-2</v>
      </c>
      <c r="AG55">
        <v>9.1954022988505763E-3</v>
      </c>
      <c r="AH55">
        <v>6.369426751592357E-3</v>
      </c>
      <c r="AI55">
        <v>2.825975547258218E-3</v>
      </c>
      <c r="AJ55" t="s">
        <v>399</v>
      </c>
      <c r="AK55" t="s">
        <v>399</v>
      </c>
      <c r="AL55" t="s">
        <v>399</v>
      </c>
    </row>
    <row r="56" spans="1:38">
      <c r="A56" t="s">
        <v>524</v>
      </c>
      <c r="B56">
        <v>9.7899999999999991</v>
      </c>
      <c r="C56">
        <v>27.78</v>
      </c>
      <c r="D56">
        <v>-0.64758819294456449</v>
      </c>
      <c r="E56">
        <v>1</v>
      </c>
      <c r="F56">
        <v>1</v>
      </c>
      <c r="G56" t="s">
        <v>329</v>
      </c>
      <c r="H56">
        <v>1.958</v>
      </c>
      <c r="I56">
        <v>2.778</v>
      </c>
      <c r="J56">
        <v>-0.29517638588912892</v>
      </c>
      <c r="K56">
        <v>5</v>
      </c>
      <c r="L56">
        <v>10</v>
      </c>
      <c r="M56">
        <v>-0.5</v>
      </c>
      <c r="N56" t="s">
        <v>399</v>
      </c>
      <c r="O56" t="s">
        <v>399</v>
      </c>
      <c r="P56" t="s">
        <v>399</v>
      </c>
      <c r="Q56" t="s">
        <v>399</v>
      </c>
      <c r="R56" t="s">
        <v>399</v>
      </c>
      <c r="S56">
        <v>1</v>
      </c>
      <c r="T56" t="s">
        <v>399</v>
      </c>
      <c r="V56" t="s">
        <v>399</v>
      </c>
      <c r="W56" t="s">
        <v>399</v>
      </c>
      <c r="X56" t="s">
        <v>399</v>
      </c>
      <c r="Y56" t="s">
        <v>399</v>
      </c>
      <c r="Z56" t="s">
        <v>399</v>
      </c>
      <c r="AA56" t="s">
        <v>399</v>
      </c>
      <c r="AB56" t="s">
        <v>399</v>
      </c>
      <c r="AC56" t="s">
        <v>399</v>
      </c>
      <c r="AD56">
        <v>496</v>
      </c>
      <c r="AE56">
        <v>491</v>
      </c>
      <c r="AF56">
        <v>1.018329938900204E-2</v>
      </c>
      <c r="AG56">
        <v>8.0645161290322578E-3</v>
      </c>
      <c r="AH56">
        <v>2.0366598778004071E-2</v>
      </c>
      <c r="AI56">
        <v>-1.230208264897182E-2</v>
      </c>
      <c r="AJ56" t="s">
        <v>399</v>
      </c>
      <c r="AK56" t="s">
        <v>399</v>
      </c>
      <c r="AL56" t="s">
        <v>399</v>
      </c>
    </row>
    <row r="57" spans="1:38">
      <c r="A57" t="s">
        <v>453</v>
      </c>
      <c r="B57">
        <v>9.7799999999999994</v>
      </c>
      <c r="C57">
        <v>2.44</v>
      </c>
      <c r="D57">
        <v>3.0081967213114771</v>
      </c>
      <c r="E57">
        <v>1</v>
      </c>
      <c r="F57">
        <v>1</v>
      </c>
      <c r="G57" t="s">
        <v>329</v>
      </c>
      <c r="H57">
        <v>1.2224999999999999</v>
      </c>
      <c r="I57">
        <v>1.22</v>
      </c>
      <c r="J57">
        <v>2.0491803278689909E-3</v>
      </c>
      <c r="K57">
        <v>6</v>
      </c>
      <c r="L57">
        <v>2</v>
      </c>
      <c r="M57">
        <v>2</v>
      </c>
      <c r="N57" t="s">
        <v>399</v>
      </c>
      <c r="O57" t="s">
        <v>399</v>
      </c>
      <c r="P57" t="s">
        <v>399</v>
      </c>
      <c r="Q57" t="s">
        <v>399</v>
      </c>
      <c r="R57" t="s">
        <v>399</v>
      </c>
      <c r="S57">
        <v>1</v>
      </c>
      <c r="T57" t="s">
        <v>399</v>
      </c>
      <c r="V57" t="s">
        <v>399</v>
      </c>
      <c r="W57" t="s">
        <v>399</v>
      </c>
      <c r="X57" t="s">
        <v>399</v>
      </c>
      <c r="Y57" t="s">
        <v>399</v>
      </c>
      <c r="Z57" t="s">
        <v>399</v>
      </c>
      <c r="AA57" t="s">
        <v>399</v>
      </c>
      <c r="AB57" t="s">
        <v>399</v>
      </c>
      <c r="AC57" t="s">
        <v>399</v>
      </c>
      <c r="AD57">
        <v>447</v>
      </c>
      <c r="AE57">
        <v>410</v>
      </c>
      <c r="AF57">
        <v>9.0243902439024401E-2</v>
      </c>
      <c r="AG57">
        <v>1.7897091722595081E-2</v>
      </c>
      <c r="AH57">
        <v>2.439024390243902E-3</v>
      </c>
      <c r="AI57">
        <v>1.545806733235118E-2</v>
      </c>
      <c r="AJ57" t="s">
        <v>399</v>
      </c>
      <c r="AK57" t="s">
        <v>399</v>
      </c>
      <c r="AL57" t="s">
        <v>399</v>
      </c>
    </row>
    <row r="58" spans="1:38">
      <c r="A58" t="s">
        <v>408</v>
      </c>
      <c r="B58">
        <v>9.7799999999999994</v>
      </c>
      <c r="C58">
        <v>18.79</v>
      </c>
      <c r="D58">
        <v>-0.47951037786056411</v>
      </c>
      <c r="E58">
        <v>1</v>
      </c>
      <c r="F58">
        <v>1</v>
      </c>
      <c r="G58" t="s">
        <v>329</v>
      </c>
      <c r="H58">
        <v>1.2224999999999999</v>
      </c>
      <c r="I58">
        <v>2.6842857142857142</v>
      </c>
      <c r="J58">
        <v>-0.54457158062799349</v>
      </c>
      <c r="K58">
        <v>6</v>
      </c>
      <c r="L58">
        <v>7</v>
      </c>
      <c r="M58">
        <v>-0.14285714285714279</v>
      </c>
      <c r="N58" t="s">
        <v>399</v>
      </c>
      <c r="O58" t="s">
        <v>399</v>
      </c>
      <c r="P58" t="s">
        <v>399</v>
      </c>
      <c r="Q58" t="s">
        <v>399</v>
      </c>
      <c r="R58" t="s">
        <v>399</v>
      </c>
      <c r="S58">
        <v>1</v>
      </c>
      <c r="T58" t="s">
        <v>399</v>
      </c>
      <c r="V58" t="s">
        <v>399</v>
      </c>
      <c r="W58" t="s">
        <v>399</v>
      </c>
      <c r="X58" t="s">
        <v>399</v>
      </c>
      <c r="Y58" t="s">
        <v>399</v>
      </c>
      <c r="Z58" t="s">
        <v>399</v>
      </c>
      <c r="AA58" t="s">
        <v>399</v>
      </c>
      <c r="AB58" t="s">
        <v>399</v>
      </c>
      <c r="AC58" t="s">
        <v>399</v>
      </c>
      <c r="AD58">
        <v>1251</v>
      </c>
      <c r="AE58">
        <v>1324</v>
      </c>
      <c r="AF58">
        <v>-5.5135951661631419E-2</v>
      </c>
      <c r="AG58">
        <v>3.9968025579536371E-3</v>
      </c>
      <c r="AH58">
        <v>4.5317220543806651E-3</v>
      </c>
      <c r="AI58">
        <v>-5.3491949642702798E-4</v>
      </c>
      <c r="AJ58" t="s">
        <v>399</v>
      </c>
      <c r="AK58" t="s">
        <v>399</v>
      </c>
      <c r="AL58" t="s">
        <v>399</v>
      </c>
    </row>
    <row r="59" spans="1:38">
      <c r="A59" t="s">
        <v>474</v>
      </c>
      <c r="B59">
        <v>8.99</v>
      </c>
      <c r="C59">
        <v>1.63</v>
      </c>
      <c r="D59">
        <v>4.515337423312884</v>
      </c>
      <c r="E59">
        <v>1</v>
      </c>
      <c r="F59">
        <v>1</v>
      </c>
      <c r="G59" t="s">
        <v>329</v>
      </c>
      <c r="H59">
        <v>2.996666666666667</v>
      </c>
      <c r="I59">
        <v>1.63</v>
      </c>
      <c r="J59">
        <v>0.83844580777096123</v>
      </c>
      <c r="K59">
        <v>3</v>
      </c>
      <c r="L59">
        <v>1</v>
      </c>
      <c r="M59">
        <v>2</v>
      </c>
      <c r="N59" t="s">
        <v>399</v>
      </c>
      <c r="O59" t="s">
        <v>399</v>
      </c>
      <c r="P59" t="s">
        <v>399</v>
      </c>
      <c r="Q59" t="s">
        <v>399</v>
      </c>
      <c r="R59" t="s">
        <v>399</v>
      </c>
      <c r="S59">
        <v>1</v>
      </c>
      <c r="T59" t="s">
        <v>399</v>
      </c>
      <c r="V59" t="s">
        <v>399</v>
      </c>
      <c r="W59" t="s">
        <v>399</v>
      </c>
      <c r="X59" t="s">
        <v>399</v>
      </c>
      <c r="Y59" t="s">
        <v>399</v>
      </c>
      <c r="Z59" t="s">
        <v>399</v>
      </c>
      <c r="AA59" t="s">
        <v>399</v>
      </c>
      <c r="AB59" t="s">
        <v>399</v>
      </c>
      <c r="AC59" t="s">
        <v>399</v>
      </c>
      <c r="AD59">
        <v>257</v>
      </c>
      <c r="AE59">
        <v>242</v>
      </c>
      <c r="AF59">
        <v>6.1983471074380167E-2</v>
      </c>
      <c r="AG59">
        <v>7.7821011673151761E-3</v>
      </c>
      <c r="AH59">
        <v>4.1322314049586778E-3</v>
      </c>
      <c r="AI59">
        <v>3.649869762356497E-3</v>
      </c>
      <c r="AJ59" t="s">
        <v>399</v>
      </c>
      <c r="AK59" t="s">
        <v>399</v>
      </c>
      <c r="AL59" t="s">
        <v>399</v>
      </c>
    </row>
    <row r="60" spans="1:38">
      <c r="A60" t="s">
        <v>499</v>
      </c>
      <c r="B60">
        <v>8.98</v>
      </c>
      <c r="C60" t="s">
        <v>399</v>
      </c>
      <c r="E60">
        <v>1</v>
      </c>
      <c r="G60" t="s">
        <v>329</v>
      </c>
      <c r="H60">
        <v>2.9933333333333341</v>
      </c>
      <c r="J60" t="s">
        <v>399</v>
      </c>
      <c r="K60">
        <v>3</v>
      </c>
      <c r="L60" t="s">
        <v>399</v>
      </c>
      <c r="M60" t="s">
        <v>399</v>
      </c>
      <c r="N60" t="s">
        <v>399</v>
      </c>
      <c r="O60" t="s">
        <v>399</v>
      </c>
      <c r="P60" t="s">
        <v>399</v>
      </c>
      <c r="Q60" t="s">
        <v>399</v>
      </c>
      <c r="R60" t="s">
        <v>399</v>
      </c>
      <c r="S60">
        <v>1</v>
      </c>
      <c r="T60" t="s">
        <v>399</v>
      </c>
      <c r="V60" t="s">
        <v>399</v>
      </c>
      <c r="W60" t="s">
        <v>399</v>
      </c>
      <c r="X60" t="s">
        <v>399</v>
      </c>
      <c r="Y60" t="s">
        <v>399</v>
      </c>
      <c r="Z60" t="s">
        <v>399</v>
      </c>
      <c r="AA60" t="s">
        <v>399</v>
      </c>
      <c r="AB60" t="s">
        <v>399</v>
      </c>
      <c r="AC60" t="s">
        <v>399</v>
      </c>
      <c r="AD60">
        <v>245</v>
      </c>
      <c r="AE60">
        <v>257</v>
      </c>
      <c r="AF60">
        <v>-4.6692607003891051E-2</v>
      </c>
      <c r="AG60">
        <v>8.1632653061224497E-3</v>
      </c>
      <c r="AH60" t="s">
        <v>399</v>
      </c>
      <c r="AI60">
        <v>8.1632653061224497E-3</v>
      </c>
      <c r="AJ60" t="s">
        <v>399</v>
      </c>
      <c r="AK60" t="s">
        <v>399</v>
      </c>
      <c r="AL60" t="s">
        <v>399</v>
      </c>
    </row>
    <row r="61" spans="1:38">
      <c r="A61" t="s">
        <v>502</v>
      </c>
      <c r="B61">
        <v>8.98</v>
      </c>
      <c r="C61">
        <v>9.81</v>
      </c>
      <c r="D61">
        <v>-8.4607543323139661E-2</v>
      </c>
      <c r="E61">
        <v>1</v>
      </c>
      <c r="F61">
        <v>1</v>
      </c>
      <c r="G61" t="s">
        <v>329</v>
      </c>
      <c r="H61">
        <v>2.2450000000000001</v>
      </c>
      <c r="I61">
        <v>3.27</v>
      </c>
      <c r="J61">
        <v>-0.31345565749235471</v>
      </c>
      <c r="K61">
        <v>4</v>
      </c>
      <c r="L61">
        <v>3</v>
      </c>
      <c r="M61">
        <v>0.33333333333333331</v>
      </c>
      <c r="N61" t="s">
        <v>399</v>
      </c>
      <c r="O61" t="s">
        <v>399</v>
      </c>
      <c r="P61" t="s">
        <v>399</v>
      </c>
      <c r="Q61" t="s">
        <v>399</v>
      </c>
      <c r="R61" t="s">
        <v>399</v>
      </c>
      <c r="S61">
        <v>1</v>
      </c>
      <c r="T61" t="s">
        <v>399</v>
      </c>
      <c r="V61" t="s">
        <v>399</v>
      </c>
      <c r="W61" t="s">
        <v>399</v>
      </c>
      <c r="X61" t="s">
        <v>399</v>
      </c>
      <c r="Y61" t="s">
        <v>399</v>
      </c>
      <c r="Z61" t="s">
        <v>399</v>
      </c>
      <c r="AA61" t="s">
        <v>399</v>
      </c>
      <c r="AB61" t="s">
        <v>399</v>
      </c>
      <c r="AC61" t="s">
        <v>399</v>
      </c>
      <c r="AD61">
        <v>563</v>
      </c>
      <c r="AE61">
        <v>566</v>
      </c>
      <c r="AF61">
        <v>-5.3003533568904597E-3</v>
      </c>
      <c r="AG61">
        <v>3.552397868561279E-3</v>
      </c>
      <c r="AH61">
        <v>3.53356890459364E-3</v>
      </c>
      <c r="AI61">
        <v>1.8828963967639469E-5</v>
      </c>
      <c r="AJ61" t="s">
        <v>399</v>
      </c>
      <c r="AK61" t="s">
        <v>399</v>
      </c>
      <c r="AL61" t="s">
        <v>399</v>
      </c>
    </row>
    <row r="62" spans="1:38">
      <c r="A62" t="s">
        <v>447</v>
      </c>
      <c r="B62">
        <v>8.17</v>
      </c>
      <c r="C62">
        <v>10.61</v>
      </c>
      <c r="D62">
        <v>-0.2299717247879359</v>
      </c>
      <c r="E62">
        <v>1</v>
      </c>
      <c r="F62">
        <v>1</v>
      </c>
      <c r="G62" t="s">
        <v>329</v>
      </c>
      <c r="H62">
        <v>2.7233333333333332</v>
      </c>
      <c r="I62">
        <v>2.1219999999999999</v>
      </c>
      <c r="J62">
        <v>0.28338045868677347</v>
      </c>
      <c r="K62">
        <v>3</v>
      </c>
      <c r="L62">
        <v>5</v>
      </c>
      <c r="M62">
        <v>-0.4</v>
      </c>
      <c r="N62" t="s">
        <v>399</v>
      </c>
      <c r="O62" t="s">
        <v>399</v>
      </c>
      <c r="P62" t="s">
        <v>399</v>
      </c>
      <c r="Q62" t="s">
        <v>399</v>
      </c>
      <c r="R62" t="s">
        <v>399</v>
      </c>
      <c r="S62">
        <v>1</v>
      </c>
      <c r="T62" t="s">
        <v>399</v>
      </c>
      <c r="V62" t="s">
        <v>399</v>
      </c>
      <c r="W62" t="s">
        <v>399</v>
      </c>
      <c r="X62" t="s">
        <v>399</v>
      </c>
      <c r="Y62" t="s">
        <v>399</v>
      </c>
      <c r="Z62" t="s">
        <v>399</v>
      </c>
      <c r="AA62" t="s">
        <v>399</v>
      </c>
      <c r="AB62" t="s">
        <v>399</v>
      </c>
      <c r="AC62" t="s">
        <v>399</v>
      </c>
      <c r="AD62">
        <v>427</v>
      </c>
      <c r="AE62">
        <v>433</v>
      </c>
      <c r="AF62">
        <v>-1.38568129330254E-2</v>
      </c>
      <c r="AG62">
        <v>4.6838407494145199E-3</v>
      </c>
      <c r="AH62">
        <v>6.9284064665127024E-3</v>
      </c>
      <c r="AI62">
        <v>-2.2445657170981821E-3</v>
      </c>
      <c r="AJ62" t="s">
        <v>399</v>
      </c>
      <c r="AK62" t="s">
        <v>399</v>
      </c>
      <c r="AL62" t="s">
        <v>399</v>
      </c>
    </row>
    <row r="63" spans="1:38">
      <c r="A63" t="s">
        <v>444</v>
      </c>
      <c r="B63">
        <v>8.17</v>
      </c>
      <c r="C63">
        <v>3.27</v>
      </c>
      <c r="D63">
        <v>1.498470948012232</v>
      </c>
      <c r="E63">
        <v>1</v>
      </c>
      <c r="F63">
        <v>1</v>
      </c>
      <c r="G63" t="s">
        <v>329</v>
      </c>
      <c r="H63">
        <v>2.7233333333333332</v>
      </c>
      <c r="I63">
        <v>3.27</v>
      </c>
      <c r="J63">
        <v>-0.16717635066258921</v>
      </c>
      <c r="K63">
        <v>3</v>
      </c>
      <c r="L63">
        <v>1</v>
      </c>
      <c r="M63">
        <v>2</v>
      </c>
      <c r="N63" t="s">
        <v>399</v>
      </c>
      <c r="O63" t="s">
        <v>399</v>
      </c>
      <c r="P63" t="s">
        <v>399</v>
      </c>
      <c r="Q63" t="s">
        <v>399</v>
      </c>
      <c r="R63" t="s">
        <v>399</v>
      </c>
      <c r="S63">
        <v>1</v>
      </c>
      <c r="T63" t="s">
        <v>399</v>
      </c>
      <c r="V63" t="s">
        <v>399</v>
      </c>
      <c r="W63" t="s">
        <v>399</v>
      </c>
      <c r="X63" t="s">
        <v>399</v>
      </c>
      <c r="Y63" t="s">
        <v>399</v>
      </c>
      <c r="Z63" t="s">
        <v>399</v>
      </c>
      <c r="AA63" t="s">
        <v>399</v>
      </c>
      <c r="AB63" t="s">
        <v>399</v>
      </c>
      <c r="AC63" t="s">
        <v>399</v>
      </c>
      <c r="AD63">
        <v>303</v>
      </c>
      <c r="AE63">
        <v>412</v>
      </c>
      <c r="AF63">
        <v>-0.2645631067961165</v>
      </c>
      <c r="AG63">
        <v>6.6006600660066007E-3</v>
      </c>
      <c r="AH63">
        <v>2.4271844660194168E-3</v>
      </c>
      <c r="AI63">
        <v>4.1734755999871826E-3</v>
      </c>
      <c r="AJ63" t="s">
        <v>399</v>
      </c>
      <c r="AK63" t="s">
        <v>399</v>
      </c>
      <c r="AL63" t="s">
        <v>399</v>
      </c>
    </row>
    <row r="64" spans="1:38">
      <c r="A64" t="s">
        <v>505</v>
      </c>
      <c r="B64">
        <v>8.16</v>
      </c>
      <c r="C64">
        <v>4.9000000000000004</v>
      </c>
      <c r="D64">
        <v>0.66530612244897946</v>
      </c>
      <c r="E64">
        <v>1</v>
      </c>
      <c r="F64">
        <v>1</v>
      </c>
      <c r="G64" t="s">
        <v>329</v>
      </c>
      <c r="H64">
        <v>1.36</v>
      </c>
      <c r="I64">
        <v>2.4500000000000002</v>
      </c>
      <c r="J64">
        <v>-0.44489795918367347</v>
      </c>
      <c r="K64">
        <v>4</v>
      </c>
      <c r="L64">
        <v>2</v>
      </c>
      <c r="M64">
        <v>1</v>
      </c>
      <c r="N64" t="s">
        <v>399</v>
      </c>
      <c r="O64" t="s">
        <v>399</v>
      </c>
      <c r="P64" t="s">
        <v>399</v>
      </c>
      <c r="Q64" t="s">
        <v>399</v>
      </c>
      <c r="R64" t="s">
        <v>399</v>
      </c>
      <c r="S64">
        <v>1</v>
      </c>
      <c r="T64" t="s">
        <v>399</v>
      </c>
      <c r="V64" t="s">
        <v>399</v>
      </c>
      <c r="W64" t="s">
        <v>399</v>
      </c>
      <c r="X64" t="s">
        <v>399</v>
      </c>
      <c r="Y64" t="s">
        <v>399</v>
      </c>
      <c r="Z64" t="s">
        <v>399</v>
      </c>
      <c r="AA64" t="s">
        <v>399</v>
      </c>
      <c r="AB64" t="s">
        <v>399</v>
      </c>
      <c r="AC64" t="s">
        <v>399</v>
      </c>
      <c r="AD64">
        <v>433</v>
      </c>
      <c r="AE64">
        <v>367</v>
      </c>
      <c r="AF64">
        <v>0.1798365122615804</v>
      </c>
      <c r="AG64">
        <v>1.15473441108545E-2</v>
      </c>
      <c r="AH64">
        <v>5.4495912806539508E-3</v>
      </c>
      <c r="AI64">
        <v>6.097752830200553E-3</v>
      </c>
      <c r="AJ64" t="s">
        <v>399</v>
      </c>
      <c r="AK64" t="s">
        <v>399</v>
      </c>
      <c r="AL64" t="s">
        <v>399</v>
      </c>
    </row>
    <row r="65" spans="1:38">
      <c r="A65" t="s">
        <v>508</v>
      </c>
      <c r="B65">
        <v>8.16</v>
      </c>
      <c r="C65">
        <v>12.26</v>
      </c>
      <c r="D65">
        <v>-0.33442088091353978</v>
      </c>
      <c r="E65">
        <v>1</v>
      </c>
      <c r="F65">
        <v>1</v>
      </c>
      <c r="G65" t="s">
        <v>329</v>
      </c>
      <c r="H65">
        <v>2.04</v>
      </c>
      <c r="I65">
        <v>3.0649999999999999</v>
      </c>
      <c r="J65">
        <v>-0.33442088091353978</v>
      </c>
      <c r="K65">
        <v>4</v>
      </c>
      <c r="L65">
        <v>4</v>
      </c>
      <c r="M65" t="s">
        <v>399</v>
      </c>
      <c r="N65" t="s">
        <v>399</v>
      </c>
      <c r="O65" t="s">
        <v>399</v>
      </c>
      <c r="P65" t="s">
        <v>399</v>
      </c>
      <c r="Q65" t="s">
        <v>399</v>
      </c>
      <c r="R65" t="s">
        <v>399</v>
      </c>
      <c r="S65">
        <v>1</v>
      </c>
      <c r="T65" t="s">
        <v>399</v>
      </c>
      <c r="V65" t="s">
        <v>399</v>
      </c>
      <c r="W65" t="s">
        <v>399</v>
      </c>
      <c r="X65" t="s">
        <v>399</v>
      </c>
      <c r="Y65" t="s">
        <v>399</v>
      </c>
      <c r="Z65" t="s">
        <v>399</v>
      </c>
      <c r="AA65" t="s">
        <v>399</v>
      </c>
      <c r="AB65" t="s">
        <v>399</v>
      </c>
      <c r="AC65" t="s">
        <v>399</v>
      </c>
      <c r="AD65">
        <v>887</v>
      </c>
      <c r="AE65">
        <v>503</v>
      </c>
      <c r="AF65">
        <v>0.76341948310139163</v>
      </c>
      <c r="AG65">
        <v>3.3821871476888382E-3</v>
      </c>
      <c r="AH65">
        <v>5.9642147117296221E-3</v>
      </c>
      <c r="AI65">
        <v>-2.582027564040783E-3</v>
      </c>
      <c r="AJ65" t="s">
        <v>399</v>
      </c>
      <c r="AK65" t="s">
        <v>399</v>
      </c>
      <c r="AL65" t="s">
        <v>399</v>
      </c>
    </row>
    <row r="66" spans="1:38">
      <c r="A66" t="s">
        <v>459</v>
      </c>
      <c r="B66">
        <v>8.16</v>
      </c>
      <c r="C66">
        <v>3.27</v>
      </c>
      <c r="D66">
        <v>1.4954128440366969</v>
      </c>
      <c r="E66">
        <v>1</v>
      </c>
      <c r="F66">
        <v>1</v>
      </c>
      <c r="G66" t="s">
        <v>329</v>
      </c>
      <c r="H66">
        <v>2.72</v>
      </c>
      <c r="I66">
        <v>3.27</v>
      </c>
      <c r="J66">
        <v>-0.1681957186544342</v>
      </c>
      <c r="K66">
        <v>3</v>
      </c>
      <c r="L66">
        <v>1</v>
      </c>
      <c r="M66">
        <v>2</v>
      </c>
      <c r="N66" t="s">
        <v>399</v>
      </c>
      <c r="O66" t="s">
        <v>399</v>
      </c>
      <c r="P66" t="s">
        <v>399</v>
      </c>
      <c r="Q66" t="s">
        <v>399</v>
      </c>
      <c r="R66" t="s">
        <v>399</v>
      </c>
      <c r="S66">
        <v>1</v>
      </c>
      <c r="T66" t="s">
        <v>399</v>
      </c>
      <c r="V66" t="s">
        <v>399</v>
      </c>
      <c r="W66" t="s">
        <v>399</v>
      </c>
      <c r="X66" t="s">
        <v>399</v>
      </c>
      <c r="Y66" t="s">
        <v>399</v>
      </c>
      <c r="Z66" t="s">
        <v>399</v>
      </c>
      <c r="AA66" t="s">
        <v>399</v>
      </c>
      <c r="AB66" t="s">
        <v>399</v>
      </c>
      <c r="AC66" t="s">
        <v>399</v>
      </c>
      <c r="AD66">
        <v>356</v>
      </c>
      <c r="AE66">
        <v>429</v>
      </c>
      <c r="AF66">
        <v>-0.1701631701631702</v>
      </c>
      <c r="AG66">
        <v>5.6179775280898866E-3</v>
      </c>
      <c r="AH66">
        <v>2.331002331002331E-3</v>
      </c>
      <c r="AI66">
        <v>3.2869751970875561E-3</v>
      </c>
      <c r="AJ66" t="s">
        <v>399</v>
      </c>
      <c r="AK66" t="s">
        <v>399</v>
      </c>
      <c r="AL66" t="s">
        <v>399</v>
      </c>
    </row>
    <row r="67" spans="1:38">
      <c r="A67" t="s">
        <v>402</v>
      </c>
      <c r="B67">
        <v>8.16</v>
      </c>
      <c r="C67">
        <v>12.29</v>
      </c>
      <c r="D67">
        <v>-0.33604556550040682</v>
      </c>
      <c r="E67">
        <v>1</v>
      </c>
      <c r="F67">
        <v>1</v>
      </c>
      <c r="G67" t="s">
        <v>329</v>
      </c>
      <c r="H67">
        <v>2.04</v>
      </c>
      <c r="I67">
        <v>12.29</v>
      </c>
      <c r="J67">
        <v>-0.83401139137510172</v>
      </c>
      <c r="K67">
        <v>4</v>
      </c>
      <c r="L67">
        <v>1</v>
      </c>
      <c r="M67">
        <v>3</v>
      </c>
      <c r="N67" t="s">
        <v>399</v>
      </c>
      <c r="O67" t="s">
        <v>399</v>
      </c>
      <c r="P67" t="s">
        <v>399</v>
      </c>
      <c r="Q67" t="s">
        <v>399</v>
      </c>
      <c r="R67" t="s">
        <v>399</v>
      </c>
      <c r="S67">
        <v>1</v>
      </c>
      <c r="T67" t="s">
        <v>399</v>
      </c>
      <c r="V67" t="s">
        <v>399</v>
      </c>
      <c r="W67" t="s">
        <v>399</v>
      </c>
      <c r="X67" t="s">
        <v>399</v>
      </c>
      <c r="Y67" t="s">
        <v>399</v>
      </c>
      <c r="Z67" t="s">
        <v>399</v>
      </c>
      <c r="AA67" t="s">
        <v>399</v>
      </c>
      <c r="AB67" t="s">
        <v>399</v>
      </c>
      <c r="AC67" t="s">
        <v>399</v>
      </c>
      <c r="AD67">
        <v>623</v>
      </c>
      <c r="AE67">
        <v>754</v>
      </c>
      <c r="AF67">
        <v>-0.17374005305039791</v>
      </c>
      <c r="AG67">
        <v>6.420545746388443E-3</v>
      </c>
      <c r="AH67">
        <v>1.3262599469496021E-3</v>
      </c>
      <c r="AI67">
        <v>5.0942857994388411E-3</v>
      </c>
      <c r="AJ67" t="s">
        <v>399</v>
      </c>
      <c r="AK67" t="s">
        <v>399</v>
      </c>
      <c r="AL67" t="s">
        <v>399</v>
      </c>
    </row>
    <row r="68" spans="1:38">
      <c r="A68" t="s">
        <v>468</v>
      </c>
      <c r="B68">
        <v>8.1400000000000023</v>
      </c>
      <c r="C68" t="s">
        <v>399</v>
      </c>
      <c r="E68">
        <v>1</v>
      </c>
      <c r="G68" t="s">
        <v>329</v>
      </c>
      <c r="H68">
        <v>1.3566666666666669</v>
      </c>
      <c r="J68" t="s">
        <v>399</v>
      </c>
      <c r="K68">
        <v>6</v>
      </c>
      <c r="L68" t="s">
        <v>399</v>
      </c>
      <c r="M68" t="s">
        <v>399</v>
      </c>
      <c r="N68" t="s">
        <v>399</v>
      </c>
      <c r="O68" t="s">
        <v>399</v>
      </c>
      <c r="P68" t="s">
        <v>399</v>
      </c>
      <c r="Q68" t="s">
        <v>399</v>
      </c>
      <c r="R68" t="s">
        <v>399</v>
      </c>
      <c r="S68">
        <v>1</v>
      </c>
      <c r="T68" t="s">
        <v>399</v>
      </c>
      <c r="V68" t="s">
        <v>399</v>
      </c>
      <c r="W68" t="s">
        <v>399</v>
      </c>
      <c r="X68" t="s">
        <v>399</v>
      </c>
      <c r="Y68" t="s">
        <v>399</v>
      </c>
      <c r="Z68" t="s">
        <v>399</v>
      </c>
      <c r="AA68" t="s">
        <v>399</v>
      </c>
      <c r="AB68" t="s">
        <v>399</v>
      </c>
      <c r="AC68" t="s">
        <v>399</v>
      </c>
      <c r="AD68">
        <v>223</v>
      </c>
      <c r="AE68">
        <v>153</v>
      </c>
      <c r="AF68">
        <v>0.45751633986928097</v>
      </c>
      <c r="AG68">
        <v>2.6905829596412561E-2</v>
      </c>
      <c r="AH68" t="s">
        <v>399</v>
      </c>
      <c r="AI68">
        <v>2.6905829596412561E-2</v>
      </c>
      <c r="AJ68" t="s">
        <v>399</v>
      </c>
      <c r="AK68" t="s">
        <v>399</v>
      </c>
      <c r="AL68" t="s">
        <v>399</v>
      </c>
    </row>
    <row r="69" spans="1:38">
      <c r="A69" t="s">
        <v>458</v>
      </c>
      <c r="B69">
        <v>7.36</v>
      </c>
      <c r="C69" t="s">
        <v>399</v>
      </c>
      <c r="E69">
        <v>1</v>
      </c>
      <c r="G69" t="s">
        <v>329</v>
      </c>
      <c r="H69">
        <v>3.68</v>
      </c>
      <c r="J69" t="s">
        <v>399</v>
      </c>
      <c r="K69">
        <v>2</v>
      </c>
      <c r="L69" t="s">
        <v>399</v>
      </c>
      <c r="M69" t="s">
        <v>399</v>
      </c>
      <c r="N69" t="s">
        <v>399</v>
      </c>
      <c r="O69" t="s">
        <v>399</v>
      </c>
      <c r="P69" t="s">
        <v>399</v>
      </c>
      <c r="Q69" t="s">
        <v>399</v>
      </c>
      <c r="R69" t="s">
        <v>399</v>
      </c>
      <c r="S69">
        <v>1</v>
      </c>
      <c r="T69" t="s">
        <v>399</v>
      </c>
      <c r="V69" t="s">
        <v>399</v>
      </c>
      <c r="W69" t="s">
        <v>399</v>
      </c>
      <c r="X69" t="s">
        <v>399</v>
      </c>
      <c r="Y69" t="s">
        <v>399</v>
      </c>
      <c r="Z69" t="s">
        <v>399</v>
      </c>
      <c r="AA69" t="s">
        <v>399</v>
      </c>
      <c r="AB69" t="s">
        <v>399</v>
      </c>
      <c r="AC69" t="s">
        <v>399</v>
      </c>
      <c r="AD69">
        <v>289</v>
      </c>
      <c r="AE69">
        <v>261</v>
      </c>
      <c r="AF69">
        <v>0.10727969348659</v>
      </c>
      <c r="AG69" t="s">
        <v>399</v>
      </c>
      <c r="AH69" t="s">
        <v>399</v>
      </c>
      <c r="AI69" t="s">
        <v>399</v>
      </c>
      <c r="AJ69" t="s">
        <v>399</v>
      </c>
      <c r="AK69" t="s">
        <v>399</v>
      </c>
      <c r="AL69" t="s">
        <v>399</v>
      </c>
    </row>
    <row r="70" spans="1:38">
      <c r="A70" t="s">
        <v>452</v>
      </c>
      <c r="B70">
        <v>7.36</v>
      </c>
      <c r="C70">
        <v>3.26</v>
      </c>
      <c r="D70">
        <v>1.257668711656442</v>
      </c>
      <c r="E70">
        <v>1</v>
      </c>
      <c r="F70">
        <v>1</v>
      </c>
      <c r="G70" t="s">
        <v>329</v>
      </c>
      <c r="H70">
        <v>3.68</v>
      </c>
      <c r="I70">
        <v>0.65200000000000002</v>
      </c>
      <c r="J70">
        <v>4.6441717791411037</v>
      </c>
      <c r="K70">
        <v>2</v>
      </c>
      <c r="L70">
        <v>3</v>
      </c>
      <c r="M70">
        <v>-0.33333333333333331</v>
      </c>
      <c r="N70" t="s">
        <v>399</v>
      </c>
      <c r="O70" t="s">
        <v>399</v>
      </c>
      <c r="P70" t="s">
        <v>399</v>
      </c>
      <c r="Q70" t="s">
        <v>399</v>
      </c>
      <c r="R70" t="s">
        <v>399</v>
      </c>
      <c r="S70">
        <v>1</v>
      </c>
      <c r="T70" t="s">
        <v>399</v>
      </c>
      <c r="V70" t="s">
        <v>399</v>
      </c>
      <c r="W70" t="s">
        <v>399</v>
      </c>
      <c r="X70" t="s">
        <v>399</v>
      </c>
      <c r="Y70" t="s">
        <v>399</v>
      </c>
      <c r="Z70" t="s">
        <v>399</v>
      </c>
      <c r="AA70" t="s">
        <v>399</v>
      </c>
      <c r="AB70" t="s">
        <v>399</v>
      </c>
      <c r="AC70" t="s">
        <v>399</v>
      </c>
      <c r="AD70">
        <v>496</v>
      </c>
      <c r="AE70">
        <v>438</v>
      </c>
      <c r="AF70">
        <v>0.13242009132420091</v>
      </c>
      <c r="AG70" t="s">
        <v>399</v>
      </c>
      <c r="AH70">
        <v>6.8493150684931503E-3</v>
      </c>
      <c r="AI70" t="s">
        <v>399</v>
      </c>
      <c r="AJ70" t="s">
        <v>399</v>
      </c>
      <c r="AK70" t="s">
        <v>399</v>
      </c>
      <c r="AL70" t="s">
        <v>399</v>
      </c>
    </row>
    <row r="71" spans="1:38">
      <c r="A71" t="s">
        <v>473</v>
      </c>
      <c r="B71">
        <v>7.35</v>
      </c>
      <c r="C71" t="s">
        <v>399</v>
      </c>
      <c r="E71">
        <v>1</v>
      </c>
      <c r="G71" t="s">
        <v>329</v>
      </c>
      <c r="H71">
        <v>2.4500000000000002</v>
      </c>
      <c r="J71" t="s">
        <v>399</v>
      </c>
      <c r="K71">
        <v>3</v>
      </c>
      <c r="L71" t="s">
        <v>399</v>
      </c>
      <c r="M71" t="s">
        <v>399</v>
      </c>
      <c r="N71" t="s">
        <v>399</v>
      </c>
      <c r="O71" t="s">
        <v>399</v>
      </c>
      <c r="P71" t="s">
        <v>399</v>
      </c>
      <c r="Q71" t="s">
        <v>399</v>
      </c>
      <c r="R71" t="s">
        <v>399</v>
      </c>
      <c r="S71">
        <v>1</v>
      </c>
      <c r="T71" t="s">
        <v>399</v>
      </c>
      <c r="V71" t="s">
        <v>399</v>
      </c>
      <c r="W71" t="s">
        <v>399</v>
      </c>
      <c r="X71" t="s">
        <v>399</v>
      </c>
      <c r="Y71" t="s">
        <v>399</v>
      </c>
      <c r="Z71" t="s">
        <v>399</v>
      </c>
      <c r="AA71" t="s">
        <v>399</v>
      </c>
      <c r="AB71" t="s">
        <v>399</v>
      </c>
      <c r="AC71" t="s">
        <v>399</v>
      </c>
      <c r="AD71">
        <v>292</v>
      </c>
      <c r="AE71" t="s">
        <v>399</v>
      </c>
      <c r="AF71" t="s">
        <v>399</v>
      </c>
      <c r="AG71">
        <v>1.0273972602739731E-2</v>
      </c>
      <c r="AH71" t="s">
        <v>399</v>
      </c>
      <c r="AI71" t="s">
        <v>399</v>
      </c>
      <c r="AJ71" t="s">
        <v>399</v>
      </c>
      <c r="AK71" t="s">
        <v>399</v>
      </c>
      <c r="AL71" t="s">
        <v>399</v>
      </c>
    </row>
    <row r="72" spans="1:38">
      <c r="A72" t="s">
        <v>500</v>
      </c>
      <c r="B72">
        <v>7.35</v>
      </c>
      <c r="C72">
        <v>15.56</v>
      </c>
      <c r="D72">
        <v>-0.52763496143958866</v>
      </c>
      <c r="E72">
        <v>1</v>
      </c>
      <c r="F72">
        <v>1</v>
      </c>
      <c r="G72" t="s">
        <v>329</v>
      </c>
      <c r="H72">
        <v>2.4500000000000002</v>
      </c>
      <c r="I72">
        <v>7.78</v>
      </c>
      <c r="J72">
        <v>-0.68508997429305918</v>
      </c>
      <c r="K72">
        <v>3</v>
      </c>
      <c r="L72">
        <v>2</v>
      </c>
      <c r="M72">
        <v>0.5</v>
      </c>
      <c r="N72" t="s">
        <v>399</v>
      </c>
      <c r="O72" t="s">
        <v>399</v>
      </c>
      <c r="P72" t="s">
        <v>399</v>
      </c>
      <c r="Q72" t="s">
        <v>399</v>
      </c>
      <c r="R72" t="s">
        <v>399</v>
      </c>
      <c r="S72">
        <v>1</v>
      </c>
      <c r="T72" t="s">
        <v>399</v>
      </c>
      <c r="V72" t="s">
        <v>399</v>
      </c>
      <c r="W72" t="s">
        <v>399</v>
      </c>
      <c r="X72" t="s">
        <v>399</v>
      </c>
      <c r="Y72" t="s">
        <v>399</v>
      </c>
      <c r="Z72" t="s">
        <v>399</v>
      </c>
      <c r="AA72" t="s">
        <v>399</v>
      </c>
      <c r="AB72" t="s">
        <v>399</v>
      </c>
      <c r="AC72" t="s">
        <v>399</v>
      </c>
      <c r="AD72">
        <v>290</v>
      </c>
      <c r="AE72">
        <v>249</v>
      </c>
      <c r="AF72">
        <v>0.1646586345381526</v>
      </c>
      <c r="AG72">
        <v>1.03448275862069E-2</v>
      </c>
      <c r="AH72">
        <v>4.0160642570281121E-3</v>
      </c>
      <c r="AI72">
        <v>6.3287633291787843E-3</v>
      </c>
      <c r="AJ72" t="s">
        <v>399</v>
      </c>
      <c r="AK72" t="s">
        <v>399</v>
      </c>
      <c r="AL72" t="s">
        <v>399</v>
      </c>
    </row>
    <row r="73" spans="1:38">
      <c r="A73" t="s">
        <v>466</v>
      </c>
      <c r="B73">
        <v>7.3400000000000016</v>
      </c>
      <c r="C73">
        <v>0.81</v>
      </c>
      <c r="D73">
        <v>8.0617283950617296</v>
      </c>
      <c r="E73">
        <v>1</v>
      </c>
      <c r="F73">
        <v>1</v>
      </c>
      <c r="G73" t="s">
        <v>329</v>
      </c>
      <c r="H73">
        <v>1.835</v>
      </c>
      <c r="I73">
        <v>0.81</v>
      </c>
      <c r="J73">
        <v>1.2654320987654319</v>
      </c>
      <c r="K73">
        <v>4</v>
      </c>
      <c r="L73">
        <v>1</v>
      </c>
      <c r="M73">
        <v>3</v>
      </c>
      <c r="N73" t="s">
        <v>399</v>
      </c>
      <c r="O73" t="s">
        <v>399</v>
      </c>
      <c r="P73" t="s">
        <v>399</v>
      </c>
      <c r="Q73" t="s">
        <v>399</v>
      </c>
      <c r="R73" t="s">
        <v>399</v>
      </c>
      <c r="S73">
        <v>1</v>
      </c>
      <c r="T73" t="s">
        <v>399</v>
      </c>
      <c r="V73" t="s">
        <v>399</v>
      </c>
      <c r="W73" t="s">
        <v>399</v>
      </c>
      <c r="X73" t="s">
        <v>399</v>
      </c>
      <c r="Y73" t="s">
        <v>399</v>
      </c>
      <c r="Z73" t="s">
        <v>399</v>
      </c>
      <c r="AA73" t="s">
        <v>399</v>
      </c>
      <c r="AB73" t="s">
        <v>399</v>
      </c>
      <c r="AC73" t="s">
        <v>399</v>
      </c>
      <c r="AD73">
        <v>661</v>
      </c>
      <c r="AE73">
        <v>660</v>
      </c>
      <c r="AF73">
        <v>1.5151515151515149E-3</v>
      </c>
      <c r="AG73">
        <v>6.0514372163388798E-3</v>
      </c>
      <c r="AH73">
        <v>1.5151515151515149E-3</v>
      </c>
      <c r="AI73">
        <v>4.5362857011873653E-3</v>
      </c>
      <c r="AJ73" t="s">
        <v>399</v>
      </c>
      <c r="AK73" t="s">
        <v>399</v>
      </c>
      <c r="AL73" t="s">
        <v>399</v>
      </c>
    </row>
    <row r="74" spans="1:38">
      <c r="A74" t="s">
        <v>486</v>
      </c>
      <c r="B74">
        <v>7.34</v>
      </c>
      <c r="C74" t="s">
        <v>399</v>
      </c>
      <c r="E74">
        <v>1</v>
      </c>
      <c r="G74" t="s">
        <v>329</v>
      </c>
      <c r="H74">
        <v>1.835</v>
      </c>
      <c r="J74" t="s">
        <v>399</v>
      </c>
      <c r="K74">
        <v>4</v>
      </c>
      <c r="L74" t="s">
        <v>399</v>
      </c>
      <c r="M74" t="s">
        <v>399</v>
      </c>
      <c r="N74" t="s">
        <v>399</v>
      </c>
      <c r="O74" t="s">
        <v>399</v>
      </c>
      <c r="P74" t="s">
        <v>399</v>
      </c>
      <c r="Q74" t="s">
        <v>399</v>
      </c>
      <c r="R74" t="s">
        <v>399</v>
      </c>
      <c r="S74">
        <v>1</v>
      </c>
      <c r="T74" t="s">
        <v>399</v>
      </c>
      <c r="V74" t="s">
        <v>399</v>
      </c>
      <c r="W74" t="s">
        <v>399</v>
      </c>
      <c r="X74" t="s">
        <v>399</v>
      </c>
      <c r="Y74" t="s">
        <v>399</v>
      </c>
      <c r="Z74" t="s">
        <v>399</v>
      </c>
      <c r="AA74" t="s">
        <v>399</v>
      </c>
      <c r="AB74" t="s">
        <v>399</v>
      </c>
      <c r="AC74" t="s">
        <v>399</v>
      </c>
      <c r="AD74">
        <v>625</v>
      </c>
      <c r="AE74">
        <v>569</v>
      </c>
      <c r="AF74">
        <v>9.8418277680140595E-2</v>
      </c>
      <c r="AG74">
        <v>1.6000000000000001E-3</v>
      </c>
      <c r="AH74" t="s">
        <v>399</v>
      </c>
      <c r="AI74">
        <v>1.6000000000000001E-3</v>
      </c>
      <c r="AJ74" t="s">
        <v>399</v>
      </c>
      <c r="AK74" t="s">
        <v>399</v>
      </c>
      <c r="AL74" t="s">
        <v>399</v>
      </c>
    </row>
    <row r="75" spans="1:38">
      <c r="A75" t="s">
        <v>518</v>
      </c>
      <c r="B75">
        <v>7.3299999999999983</v>
      </c>
      <c r="C75">
        <v>4.07</v>
      </c>
      <c r="D75">
        <v>0.80098280098280061</v>
      </c>
      <c r="E75">
        <v>1</v>
      </c>
      <c r="F75">
        <v>1</v>
      </c>
      <c r="G75" t="s">
        <v>329</v>
      </c>
      <c r="H75">
        <v>2.4433333333333329</v>
      </c>
      <c r="I75">
        <v>0.81399999999999995</v>
      </c>
      <c r="J75">
        <v>2.0016380016380011</v>
      </c>
      <c r="K75">
        <v>4</v>
      </c>
      <c r="L75">
        <v>3</v>
      </c>
      <c r="M75">
        <v>0.33333333333333331</v>
      </c>
      <c r="N75" t="s">
        <v>399</v>
      </c>
      <c r="O75" t="s">
        <v>399</v>
      </c>
      <c r="P75" t="s">
        <v>399</v>
      </c>
      <c r="Q75" t="s">
        <v>399</v>
      </c>
      <c r="R75" t="s">
        <v>399</v>
      </c>
      <c r="S75">
        <v>1</v>
      </c>
      <c r="T75" t="s">
        <v>399</v>
      </c>
      <c r="V75" t="s">
        <v>399</v>
      </c>
      <c r="W75" t="s">
        <v>399</v>
      </c>
      <c r="X75" t="s">
        <v>399</v>
      </c>
      <c r="Y75" t="s">
        <v>399</v>
      </c>
      <c r="Z75" t="s">
        <v>399</v>
      </c>
      <c r="AA75" t="s">
        <v>399</v>
      </c>
      <c r="AB75" t="s">
        <v>399</v>
      </c>
      <c r="AC75" t="s">
        <v>399</v>
      </c>
      <c r="AD75">
        <v>387</v>
      </c>
      <c r="AE75">
        <v>521</v>
      </c>
      <c r="AF75">
        <v>-0.25719769673704412</v>
      </c>
      <c r="AG75">
        <v>7.7519379844961239E-3</v>
      </c>
      <c r="AH75">
        <v>7.677543186180422E-3</v>
      </c>
      <c r="AI75">
        <v>7.4394798315701935E-5</v>
      </c>
      <c r="AJ75" t="s">
        <v>399</v>
      </c>
      <c r="AK75" t="s">
        <v>399</v>
      </c>
      <c r="AL75" t="s">
        <v>399</v>
      </c>
    </row>
    <row r="76" spans="1:38">
      <c r="A76" t="s">
        <v>465</v>
      </c>
      <c r="B76">
        <v>7.25</v>
      </c>
      <c r="C76">
        <v>3.26</v>
      </c>
      <c r="D76">
        <v>1.223926380368098</v>
      </c>
      <c r="E76">
        <v>1</v>
      </c>
      <c r="F76">
        <v>1</v>
      </c>
      <c r="G76" t="s">
        <v>329</v>
      </c>
      <c r="H76">
        <v>1.8125</v>
      </c>
      <c r="I76">
        <v>1.63</v>
      </c>
      <c r="J76">
        <v>0.1119631901840492</v>
      </c>
      <c r="K76">
        <v>4</v>
      </c>
      <c r="L76">
        <v>2</v>
      </c>
      <c r="M76">
        <v>1</v>
      </c>
      <c r="N76" t="s">
        <v>399</v>
      </c>
      <c r="O76" t="s">
        <v>399</v>
      </c>
      <c r="P76" t="s">
        <v>399</v>
      </c>
      <c r="Q76" t="s">
        <v>399</v>
      </c>
      <c r="R76" t="s">
        <v>399</v>
      </c>
      <c r="S76">
        <v>1</v>
      </c>
      <c r="T76" t="s">
        <v>399</v>
      </c>
      <c r="V76" t="s">
        <v>399</v>
      </c>
      <c r="W76" t="s">
        <v>399</v>
      </c>
      <c r="X76" t="s">
        <v>399</v>
      </c>
      <c r="Y76" t="s">
        <v>399</v>
      </c>
      <c r="Z76" t="s">
        <v>399</v>
      </c>
      <c r="AA76" t="s">
        <v>399</v>
      </c>
      <c r="AB76" t="s">
        <v>399</v>
      </c>
      <c r="AC76" t="s">
        <v>399</v>
      </c>
      <c r="AD76">
        <v>652</v>
      </c>
      <c r="AE76">
        <v>590</v>
      </c>
      <c r="AF76">
        <v>0.1050847457627119</v>
      </c>
      <c r="AG76">
        <v>4.601226993865031E-3</v>
      </c>
      <c r="AH76">
        <v>1.6949152542372881E-3</v>
      </c>
      <c r="AI76">
        <v>2.9063117396277431E-3</v>
      </c>
      <c r="AJ76" t="s">
        <v>399</v>
      </c>
      <c r="AK76" t="s">
        <v>399</v>
      </c>
      <c r="AL76" t="s">
        <v>399</v>
      </c>
    </row>
    <row r="77" spans="1:38">
      <c r="A77" t="s">
        <v>540</v>
      </c>
      <c r="B77">
        <v>6.54</v>
      </c>
      <c r="C77" t="s">
        <v>399</v>
      </c>
      <c r="E77">
        <v>1</v>
      </c>
      <c r="G77" t="s">
        <v>329</v>
      </c>
      <c r="H77">
        <v>1.3080000000000001</v>
      </c>
      <c r="J77" t="s">
        <v>399</v>
      </c>
      <c r="K77">
        <v>2</v>
      </c>
      <c r="L77" t="s">
        <v>399</v>
      </c>
      <c r="M77" t="s">
        <v>399</v>
      </c>
      <c r="N77" t="s">
        <v>399</v>
      </c>
      <c r="O77" t="s">
        <v>399</v>
      </c>
      <c r="P77" t="s">
        <v>399</v>
      </c>
      <c r="Q77" t="s">
        <v>399</v>
      </c>
      <c r="R77" t="s">
        <v>399</v>
      </c>
      <c r="S77">
        <v>1</v>
      </c>
      <c r="T77" t="s">
        <v>399</v>
      </c>
      <c r="V77" t="s">
        <v>399</v>
      </c>
      <c r="W77" t="s">
        <v>399</v>
      </c>
      <c r="X77" t="s">
        <v>399</v>
      </c>
      <c r="Y77" t="s">
        <v>399</v>
      </c>
      <c r="Z77" t="s">
        <v>399</v>
      </c>
      <c r="AA77" t="s">
        <v>399</v>
      </c>
      <c r="AB77" t="s">
        <v>399</v>
      </c>
      <c r="AC77" t="s">
        <v>399</v>
      </c>
      <c r="AD77">
        <v>192</v>
      </c>
      <c r="AE77" t="s">
        <v>399</v>
      </c>
      <c r="AF77" t="s">
        <v>399</v>
      </c>
      <c r="AG77">
        <v>1.5625E-2</v>
      </c>
      <c r="AH77" t="s">
        <v>399</v>
      </c>
      <c r="AI77" t="s">
        <v>399</v>
      </c>
      <c r="AJ77" t="s">
        <v>399</v>
      </c>
      <c r="AK77" t="s">
        <v>399</v>
      </c>
      <c r="AL77" t="s">
        <v>399</v>
      </c>
    </row>
    <row r="78" spans="1:38">
      <c r="A78" t="s">
        <v>504</v>
      </c>
      <c r="B78">
        <v>6.54</v>
      </c>
      <c r="C78">
        <v>15.53</v>
      </c>
      <c r="D78">
        <v>-0.57887958789439786</v>
      </c>
      <c r="E78">
        <v>1</v>
      </c>
      <c r="F78">
        <v>1</v>
      </c>
      <c r="G78" t="s">
        <v>329</v>
      </c>
      <c r="H78">
        <v>1.635</v>
      </c>
      <c r="I78">
        <v>3.1059999999999999</v>
      </c>
      <c r="J78">
        <v>-0.47359948486799752</v>
      </c>
      <c r="K78">
        <v>2</v>
      </c>
      <c r="L78">
        <v>5</v>
      </c>
      <c r="M78">
        <v>-0.6</v>
      </c>
      <c r="N78" t="s">
        <v>399</v>
      </c>
      <c r="O78" t="s">
        <v>399</v>
      </c>
      <c r="P78" t="s">
        <v>399</v>
      </c>
      <c r="Q78" t="s">
        <v>399</v>
      </c>
      <c r="R78" t="s">
        <v>399</v>
      </c>
      <c r="S78">
        <v>1</v>
      </c>
      <c r="T78" t="s">
        <v>399</v>
      </c>
      <c r="V78" t="s">
        <v>399</v>
      </c>
      <c r="W78" t="s">
        <v>399</v>
      </c>
      <c r="X78" t="s">
        <v>399</v>
      </c>
      <c r="Y78" t="s">
        <v>399</v>
      </c>
      <c r="Z78" t="s">
        <v>399</v>
      </c>
      <c r="AA78" t="s">
        <v>399</v>
      </c>
      <c r="AB78" t="s">
        <v>399</v>
      </c>
      <c r="AC78" t="s">
        <v>399</v>
      </c>
      <c r="AD78">
        <v>1041</v>
      </c>
      <c r="AE78">
        <v>872</v>
      </c>
      <c r="AF78">
        <v>0.19380733944954129</v>
      </c>
      <c r="AG78">
        <v>1.921229586935639E-3</v>
      </c>
      <c r="AH78">
        <v>4.5871559633027534E-3</v>
      </c>
      <c r="AI78">
        <v>-2.665926376367114E-3</v>
      </c>
      <c r="AJ78" t="s">
        <v>399</v>
      </c>
      <c r="AK78" t="s">
        <v>399</v>
      </c>
      <c r="AL78" t="s">
        <v>399</v>
      </c>
    </row>
    <row r="79" spans="1:38">
      <c r="A79" t="s">
        <v>410</v>
      </c>
      <c r="B79">
        <v>6.5300000000000029</v>
      </c>
      <c r="C79">
        <v>8.16</v>
      </c>
      <c r="D79">
        <v>-0.1997549019607841</v>
      </c>
      <c r="E79">
        <v>1</v>
      </c>
      <c r="F79">
        <v>1</v>
      </c>
      <c r="G79" t="s">
        <v>329</v>
      </c>
      <c r="H79">
        <v>0.65300000000000025</v>
      </c>
      <c r="I79">
        <v>1.36</v>
      </c>
      <c r="J79">
        <v>-0.51985294117647041</v>
      </c>
      <c r="K79">
        <v>3</v>
      </c>
      <c r="L79">
        <v>4</v>
      </c>
      <c r="M79">
        <v>-0.25</v>
      </c>
      <c r="N79" t="s">
        <v>399</v>
      </c>
      <c r="O79" t="s">
        <v>399</v>
      </c>
      <c r="P79" t="s">
        <v>399</v>
      </c>
      <c r="Q79" t="s">
        <v>399</v>
      </c>
      <c r="R79" t="s">
        <v>399</v>
      </c>
      <c r="S79">
        <v>1</v>
      </c>
      <c r="T79" t="s">
        <v>399</v>
      </c>
      <c r="V79" t="s">
        <v>399</v>
      </c>
      <c r="W79" t="s">
        <v>399</v>
      </c>
      <c r="X79" t="s">
        <v>399</v>
      </c>
      <c r="Y79" t="s">
        <v>399</v>
      </c>
      <c r="Z79" t="s">
        <v>399</v>
      </c>
      <c r="AA79" t="s">
        <v>399</v>
      </c>
      <c r="AB79" t="s">
        <v>399</v>
      </c>
      <c r="AC79" t="s">
        <v>399</v>
      </c>
      <c r="AD79">
        <v>542</v>
      </c>
      <c r="AE79">
        <v>612</v>
      </c>
      <c r="AF79">
        <v>-0.1143790849673203</v>
      </c>
      <c r="AG79">
        <v>1.8450184501845018E-2</v>
      </c>
      <c r="AH79">
        <v>6.5359477124183017E-3</v>
      </c>
      <c r="AI79">
        <v>1.191423678942672E-2</v>
      </c>
      <c r="AJ79" t="s">
        <v>399</v>
      </c>
      <c r="AK79" t="s">
        <v>399</v>
      </c>
      <c r="AL79" t="s">
        <v>399</v>
      </c>
    </row>
    <row r="80" spans="1:38">
      <c r="A80" t="s">
        <v>485</v>
      </c>
      <c r="B80">
        <v>6.53</v>
      </c>
      <c r="C80">
        <v>3.26</v>
      </c>
      <c r="D80">
        <v>1.0030674846625769</v>
      </c>
      <c r="E80">
        <v>1</v>
      </c>
      <c r="F80">
        <v>1</v>
      </c>
      <c r="G80" t="s">
        <v>329</v>
      </c>
      <c r="H80">
        <v>2.1766666666666672</v>
      </c>
      <c r="I80">
        <v>1.63</v>
      </c>
      <c r="J80">
        <v>0.33537832310838461</v>
      </c>
      <c r="K80">
        <v>3</v>
      </c>
      <c r="L80">
        <v>2</v>
      </c>
      <c r="M80">
        <v>0.5</v>
      </c>
      <c r="N80" t="s">
        <v>399</v>
      </c>
      <c r="O80" t="s">
        <v>399</v>
      </c>
      <c r="P80" t="s">
        <v>399</v>
      </c>
      <c r="Q80" t="s">
        <v>399</v>
      </c>
      <c r="R80" t="s">
        <v>399</v>
      </c>
      <c r="S80">
        <v>1</v>
      </c>
      <c r="T80" t="s">
        <v>399</v>
      </c>
      <c r="V80" t="s">
        <v>399</v>
      </c>
      <c r="W80" t="s">
        <v>399</v>
      </c>
      <c r="X80" t="s">
        <v>399</v>
      </c>
      <c r="Y80" t="s">
        <v>399</v>
      </c>
      <c r="Z80" t="s">
        <v>399</v>
      </c>
      <c r="AA80" t="s">
        <v>399</v>
      </c>
      <c r="AB80" t="s">
        <v>399</v>
      </c>
      <c r="AC80" t="s">
        <v>399</v>
      </c>
      <c r="AD80">
        <v>610</v>
      </c>
      <c r="AE80">
        <v>564</v>
      </c>
      <c r="AF80">
        <v>8.1560283687943269E-2</v>
      </c>
      <c r="AG80">
        <v>3.2786885245901639E-3</v>
      </c>
      <c r="AH80">
        <v>1.7730496453900711E-3</v>
      </c>
      <c r="AI80">
        <v>1.5056388792000931E-3</v>
      </c>
      <c r="AJ80" t="s">
        <v>399</v>
      </c>
      <c r="AK80" t="s">
        <v>399</v>
      </c>
      <c r="AL80" t="s">
        <v>399</v>
      </c>
    </row>
    <row r="81" spans="1:38">
      <c r="A81" t="s">
        <v>529</v>
      </c>
      <c r="B81">
        <v>6.53</v>
      </c>
      <c r="C81">
        <v>3.27</v>
      </c>
      <c r="D81">
        <v>0.99694189602446492</v>
      </c>
      <c r="E81">
        <v>1</v>
      </c>
      <c r="F81">
        <v>1</v>
      </c>
      <c r="G81" t="s">
        <v>329</v>
      </c>
      <c r="H81">
        <v>1.306</v>
      </c>
      <c r="I81">
        <v>3.27</v>
      </c>
      <c r="J81">
        <v>-0.60061162079510699</v>
      </c>
      <c r="K81">
        <v>3</v>
      </c>
      <c r="L81">
        <v>1</v>
      </c>
      <c r="M81">
        <v>2</v>
      </c>
      <c r="N81" t="s">
        <v>399</v>
      </c>
      <c r="O81" t="s">
        <v>399</v>
      </c>
      <c r="P81" t="s">
        <v>399</v>
      </c>
      <c r="Q81" t="s">
        <v>399</v>
      </c>
      <c r="R81" t="s">
        <v>399</v>
      </c>
      <c r="S81">
        <v>1</v>
      </c>
      <c r="T81" t="s">
        <v>399</v>
      </c>
      <c r="V81" t="s">
        <v>399</v>
      </c>
      <c r="W81" t="s">
        <v>399</v>
      </c>
      <c r="X81" t="s">
        <v>399</v>
      </c>
      <c r="Y81" t="s">
        <v>399</v>
      </c>
      <c r="Z81" t="s">
        <v>399</v>
      </c>
      <c r="AA81" t="s">
        <v>399</v>
      </c>
      <c r="AB81" t="s">
        <v>399</v>
      </c>
      <c r="AC81" t="s">
        <v>399</v>
      </c>
      <c r="AD81">
        <v>86</v>
      </c>
      <c r="AE81">
        <v>80</v>
      </c>
      <c r="AF81">
        <v>7.4999999999999997E-2</v>
      </c>
      <c r="AG81">
        <v>4.6511627906976737E-2</v>
      </c>
      <c r="AH81">
        <v>1.2500000000000001E-2</v>
      </c>
      <c r="AI81">
        <v>3.4011627906976753E-2</v>
      </c>
      <c r="AJ81" t="s">
        <v>399</v>
      </c>
      <c r="AK81" t="s">
        <v>399</v>
      </c>
      <c r="AL81" t="s">
        <v>399</v>
      </c>
    </row>
    <row r="82" spans="1:38">
      <c r="A82" t="s">
        <v>501</v>
      </c>
      <c r="B82">
        <v>6.53</v>
      </c>
      <c r="C82" t="s">
        <v>399</v>
      </c>
      <c r="E82">
        <v>1</v>
      </c>
      <c r="G82" t="s">
        <v>329</v>
      </c>
      <c r="H82">
        <v>3.2650000000000001</v>
      </c>
      <c r="J82" t="s">
        <v>399</v>
      </c>
      <c r="K82">
        <v>3</v>
      </c>
      <c r="L82" t="s">
        <v>399</v>
      </c>
      <c r="M82" t="s">
        <v>399</v>
      </c>
      <c r="N82" t="s">
        <v>399</v>
      </c>
      <c r="O82" t="s">
        <v>399</v>
      </c>
      <c r="P82" t="s">
        <v>399</v>
      </c>
      <c r="Q82" t="s">
        <v>399</v>
      </c>
      <c r="R82" t="s">
        <v>399</v>
      </c>
      <c r="S82">
        <v>1</v>
      </c>
      <c r="T82" t="s">
        <v>399</v>
      </c>
      <c r="V82" t="s">
        <v>399</v>
      </c>
      <c r="W82" t="s">
        <v>399</v>
      </c>
      <c r="X82" t="s">
        <v>399</v>
      </c>
      <c r="Y82" t="s">
        <v>399</v>
      </c>
      <c r="Z82" t="s">
        <v>399</v>
      </c>
      <c r="AA82" t="s">
        <v>399</v>
      </c>
      <c r="AB82" t="s">
        <v>399</v>
      </c>
      <c r="AC82" t="s">
        <v>399</v>
      </c>
      <c r="AD82">
        <v>219</v>
      </c>
      <c r="AE82" t="s">
        <v>399</v>
      </c>
      <c r="AF82" t="s">
        <v>399</v>
      </c>
      <c r="AG82">
        <v>4.5662100456621002E-3</v>
      </c>
      <c r="AH82" t="s">
        <v>399</v>
      </c>
      <c r="AI82" t="s">
        <v>399</v>
      </c>
      <c r="AJ82" t="s">
        <v>399</v>
      </c>
      <c r="AK82" t="s">
        <v>399</v>
      </c>
      <c r="AL82" t="s">
        <v>399</v>
      </c>
    </row>
    <row r="83" spans="1:38">
      <c r="A83" t="s">
        <v>467</v>
      </c>
      <c r="B83">
        <v>5.72</v>
      </c>
      <c r="C83" t="s">
        <v>399</v>
      </c>
      <c r="E83">
        <v>1</v>
      </c>
      <c r="G83" t="s">
        <v>329</v>
      </c>
      <c r="H83">
        <v>2.86</v>
      </c>
      <c r="J83" t="s">
        <v>399</v>
      </c>
      <c r="K83">
        <v>2</v>
      </c>
      <c r="L83" t="s">
        <v>399</v>
      </c>
      <c r="M83" t="s">
        <v>399</v>
      </c>
      <c r="N83" t="s">
        <v>399</v>
      </c>
      <c r="O83" t="s">
        <v>399</v>
      </c>
      <c r="P83" t="s">
        <v>399</v>
      </c>
      <c r="Q83" t="s">
        <v>399</v>
      </c>
      <c r="R83" t="s">
        <v>399</v>
      </c>
      <c r="S83">
        <v>1</v>
      </c>
      <c r="T83" t="s">
        <v>399</v>
      </c>
      <c r="V83" t="s">
        <v>399</v>
      </c>
      <c r="W83" t="s">
        <v>399</v>
      </c>
      <c r="X83" t="s">
        <v>399</v>
      </c>
      <c r="Y83" t="s">
        <v>399</v>
      </c>
      <c r="Z83" t="s">
        <v>399</v>
      </c>
      <c r="AA83" t="s">
        <v>399</v>
      </c>
      <c r="AB83" t="s">
        <v>399</v>
      </c>
      <c r="AC83" t="s">
        <v>399</v>
      </c>
      <c r="AD83">
        <v>296</v>
      </c>
      <c r="AE83" t="s">
        <v>399</v>
      </c>
      <c r="AF83" t="s">
        <v>399</v>
      </c>
      <c r="AG83">
        <v>6.756756756756758E-3</v>
      </c>
      <c r="AH83" t="s">
        <v>399</v>
      </c>
      <c r="AI83" t="s">
        <v>399</v>
      </c>
      <c r="AJ83" t="s">
        <v>399</v>
      </c>
      <c r="AK83" t="s">
        <v>399</v>
      </c>
      <c r="AL83" t="s">
        <v>399</v>
      </c>
    </row>
    <row r="84" spans="1:38">
      <c r="A84" t="s">
        <v>503</v>
      </c>
      <c r="B84">
        <v>5.7100000000000009</v>
      </c>
      <c r="C84">
        <v>12.25</v>
      </c>
      <c r="D84">
        <v>-0.53387755102040813</v>
      </c>
      <c r="E84">
        <v>1</v>
      </c>
      <c r="F84">
        <v>1</v>
      </c>
      <c r="G84" t="s">
        <v>329</v>
      </c>
      <c r="H84">
        <v>1.903333333333334</v>
      </c>
      <c r="I84">
        <v>2.4500000000000002</v>
      </c>
      <c r="J84">
        <v>-0.22312925170068021</v>
      </c>
      <c r="K84">
        <v>3</v>
      </c>
      <c r="L84">
        <v>5</v>
      </c>
      <c r="M84">
        <v>-0.4</v>
      </c>
      <c r="N84" t="s">
        <v>399</v>
      </c>
      <c r="O84" t="s">
        <v>399</v>
      </c>
      <c r="P84" t="s">
        <v>399</v>
      </c>
      <c r="Q84" t="s">
        <v>399</v>
      </c>
      <c r="R84" t="s">
        <v>399</v>
      </c>
      <c r="S84">
        <v>1</v>
      </c>
      <c r="T84" t="s">
        <v>399</v>
      </c>
      <c r="V84" t="s">
        <v>399</v>
      </c>
      <c r="W84" t="s">
        <v>399</v>
      </c>
      <c r="X84" t="s">
        <v>399</v>
      </c>
      <c r="Y84" t="s">
        <v>399</v>
      </c>
      <c r="Z84" t="s">
        <v>399</v>
      </c>
      <c r="AA84" t="s">
        <v>399</v>
      </c>
      <c r="AB84" t="s">
        <v>399</v>
      </c>
      <c r="AC84" t="s">
        <v>399</v>
      </c>
      <c r="AD84">
        <v>296</v>
      </c>
      <c r="AE84">
        <v>265</v>
      </c>
      <c r="AF84">
        <v>0.1169811320754717</v>
      </c>
      <c r="AG84">
        <v>1.0135135135135139E-2</v>
      </c>
      <c r="AH84">
        <v>1.509433962264151E-2</v>
      </c>
      <c r="AI84">
        <v>-4.9592044875063739E-3</v>
      </c>
      <c r="AJ84" t="s">
        <v>399</v>
      </c>
      <c r="AK84" t="s">
        <v>399</v>
      </c>
      <c r="AL84" t="s">
        <v>399</v>
      </c>
    </row>
    <row r="85" spans="1:38">
      <c r="A85" t="s">
        <v>512</v>
      </c>
      <c r="B85">
        <v>5.71</v>
      </c>
      <c r="C85" t="s">
        <v>399</v>
      </c>
      <c r="E85">
        <v>1</v>
      </c>
      <c r="G85" t="s">
        <v>329</v>
      </c>
      <c r="H85">
        <v>1.903333333333334</v>
      </c>
      <c r="J85" t="s">
        <v>399</v>
      </c>
      <c r="K85">
        <v>3</v>
      </c>
      <c r="L85" t="s">
        <v>399</v>
      </c>
      <c r="M85" t="s">
        <v>399</v>
      </c>
      <c r="N85" t="s">
        <v>399</v>
      </c>
      <c r="O85" t="s">
        <v>399</v>
      </c>
      <c r="P85" t="s">
        <v>399</v>
      </c>
      <c r="Q85" t="s">
        <v>399</v>
      </c>
      <c r="R85" t="s">
        <v>399</v>
      </c>
      <c r="S85">
        <v>1</v>
      </c>
      <c r="T85" t="s">
        <v>399</v>
      </c>
      <c r="V85" t="s">
        <v>399</v>
      </c>
      <c r="W85" t="s">
        <v>399</v>
      </c>
      <c r="X85" t="s">
        <v>399</v>
      </c>
      <c r="Y85" t="s">
        <v>399</v>
      </c>
      <c r="Z85" t="s">
        <v>399</v>
      </c>
      <c r="AA85" t="s">
        <v>399</v>
      </c>
      <c r="AB85" t="s">
        <v>399</v>
      </c>
      <c r="AC85" t="s">
        <v>399</v>
      </c>
      <c r="AD85">
        <v>274</v>
      </c>
      <c r="AE85">
        <v>327</v>
      </c>
      <c r="AF85">
        <v>-0.1620795107033639</v>
      </c>
      <c r="AG85">
        <v>1.094890510948905E-2</v>
      </c>
      <c r="AH85" t="s">
        <v>399</v>
      </c>
      <c r="AI85">
        <v>1.094890510948905E-2</v>
      </c>
      <c r="AJ85" t="s">
        <v>399</v>
      </c>
      <c r="AK85" t="s">
        <v>399</v>
      </c>
      <c r="AL85" t="s">
        <v>399</v>
      </c>
    </row>
    <row r="86" spans="1:38">
      <c r="A86" t="s">
        <v>545</v>
      </c>
      <c r="B86">
        <v>5.71</v>
      </c>
      <c r="C86">
        <v>5.71</v>
      </c>
      <c r="E86">
        <v>1</v>
      </c>
      <c r="F86">
        <v>1</v>
      </c>
      <c r="G86" t="s">
        <v>329</v>
      </c>
      <c r="H86">
        <v>1.903333333333334</v>
      </c>
      <c r="I86">
        <v>1.903333333333334</v>
      </c>
      <c r="J86" t="s">
        <v>399</v>
      </c>
      <c r="K86">
        <v>3</v>
      </c>
      <c r="L86">
        <v>3</v>
      </c>
      <c r="M86" t="s">
        <v>399</v>
      </c>
      <c r="N86" t="s">
        <v>399</v>
      </c>
      <c r="O86" t="s">
        <v>399</v>
      </c>
      <c r="P86" t="s">
        <v>399</v>
      </c>
      <c r="Q86" t="s">
        <v>399</v>
      </c>
      <c r="R86" t="s">
        <v>399</v>
      </c>
      <c r="S86">
        <v>1</v>
      </c>
      <c r="T86" t="s">
        <v>399</v>
      </c>
      <c r="V86" t="s">
        <v>399</v>
      </c>
      <c r="W86" t="s">
        <v>399</v>
      </c>
      <c r="X86" t="s">
        <v>399</v>
      </c>
      <c r="Y86" t="s">
        <v>399</v>
      </c>
      <c r="Z86" t="s">
        <v>399</v>
      </c>
      <c r="AA86" t="s">
        <v>399</v>
      </c>
      <c r="AB86" t="s">
        <v>399</v>
      </c>
      <c r="AC86" t="s">
        <v>399</v>
      </c>
      <c r="AD86">
        <v>102</v>
      </c>
      <c r="AE86">
        <v>152</v>
      </c>
      <c r="AF86">
        <v>-0.32894736842105271</v>
      </c>
      <c r="AG86">
        <v>1.9607843137254902E-2</v>
      </c>
      <c r="AH86">
        <v>6.5789473684210523E-3</v>
      </c>
      <c r="AI86">
        <v>1.3028895768833849E-2</v>
      </c>
      <c r="AJ86" t="s">
        <v>399</v>
      </c>
      <c r="AK86" t="s">
        <v>399</v>
      </c>
      <c r="AL86" t="s">
        <v>399</v>
      </c>
    </row>
    <row r="87" spans="1:38">
      <c r="A87" t="s">
        <v>448</v>
      </c>
      <c r="B87">
        <v>4.91</v>
      </c>
      <c r="C87">
        <v>3.27</v>
      </c>
      <c r="D87">
        <v>0.50152905198776765</v>
      </c>
      <c r="E87">
        <v>1</v>
      </c>
      <c r="F87">
        <v>1</v>
      </c>
      <c r="G87" t="s">
        <v>329</v>
      </c>
      <c r="H87">
        <v>4.91</v>
      </c>
      <c r="I87">
        <v>3.27</v>
      </c>
      <c r="J87">
        <v>0.50152905198776765</v>
      </c>
      <c r="K87">
        <v>1</v>
      </c>
      <c r="L87">
        <v>1</v>
      </c>
      <c r="M87" t="s">
        <v>399</v>
      </c>
      <c r="N87" t="s">
        <v>399</v>
      </c>
      <c r="O87" t="s">
        <v>399</v>
      </c>
      <c r="P87" t="s">
        <v>399</v>
      </c>
      <c r="Q87" t="s">
        <v>399</v>
      </c>
      <c r="R87" t="s">
        <v>399</v>
      </c>
      <c r="S87">
        <v>1</v>
      </c>
      <c r="T87" t="s">
        <v>399</v>
      </c>
      <c r="V87" t="s">
        <v>399</v>
      </c>
      <c r="W87" t="s">
        <v>399</v>
      </c>
      <c r="X87" t="s">
        <v>399</v>
      </c>
      <c r="Y87" t="s">
        <v>399</v>
      </c>
      <c r="Z87" t="s">
        <v>399</v>
      </c>
      <c r="AA87" t="s">
        <v>399</v>
      </c>
      <c r="AB87" t="s">
        <v>399</v>
      </c>
      <c r="AC87" t="s">
        <v>399</v>
      </c>
      <c r="AD87">
        <v>178</v>
      </c>
      <c r="AE87">
        <v>172</v>
      </c>
      <c r="AF87">
        <v>3.4883720930232558E-2</v>
      </c>
      <c r="AG87">
        <v>5.6179775280898866E-3</v>
      </c>
      <c r="AH87">
        <v>5.8139534883720938E-3</v>
      </c>
      <c r="AI87">
        <v>-1.9597596028220551E-4</v>
      </c>
      <c r="AJ87" t="s">
        <v>399</v>
      </c>
      <c r="AK87" t="s">
        <v>399</v>
      </c>
      <c r="AL87" t="s">
        <v>399</v>
      </c>
    </row>
    <row r="88" spans="1:38">
      <c r="A88" t="s">
        <v>436</v>
      </c>
      <c r="B88">
        <v>4.9000000000000004</v>
      </c>
      <c r="C88">
        <v>8.9499999999999993</v>
      </c>
      <c r="D88">
        <v>-0.45251396648044678</v>
      </c>
      <c r="E88">
        <v>1</v>
      </c>
      <c r="F88">
        <v>1</v>
      </c>
      <c r="G88" t="s">
        <v>329</v>
      </c>
      <c r="H88">
        <v>2.4500000000000002</v>
      </c>
      <c r="I88">
        <v>1.278571428571428</v>
      </c>
      <c r="J88">
        <v>0.91620111731843601</v>
      </c>
      <c r="K88">
        <v>2</v>
      </c>
      <c r="L88">
        <v>7</v>
      </c>
      <c r="M88">
        <v>-0.7142857142857143</v>
      </c>
      <c r="N88" t="s">
        <v>399</v>
      </c>
      <c r="O88" t="s">
        <v>399</v>
      </c>
      <c r="P88" t="s">
        <v>399</v>
      </c>
      <c r="Q88" t="s">
        <v>399</v>
      </c>
      <c r="R88" t="s">
        <v>399</v>
      </c>
      <c r="S88">
        <v>1</v>
      </c>
      <c r="T88" t="s">
        <v>399</v>
      </c>
      <c r="V88" t="s">
        <v>399</v>
      </c>
      <c r="W88" t="s">
        <v>399</v>
      </c>
      <c r="X88" t="s">
        <v>399</v>
      </c>
      <c r="Y88" t="s">
        <v>399</v>
      </c>
      <c r="Z88" t="s">
        <v>399</v>
      </c>
      <c r="AA88" t="s">
        <v>399</v>
      </c>
      <c r="AB88" t="s">
        <v>399</v>
      </c>
      <c r="AC88" t="s">
        <v>399</v>
      </c>
      <c r="AD88">
        <v>295</v>
      </c>
      <c r="AE88">
        <v>341</v>
      </c>
      <c r="AF88">
        <v>-0.13489736070381231</v>
      </c>
      <c r="AG88">
        <v>3.3898305084745762E-3</v>
      </c>
      <c r="AH88">
        <v>1.7595307917888561E-2</v>
      </c>
      <c r="AI88">
        <v>-1.420547740941399E-2</v>
      </c>
      <c r="AJ88" t="s">
        <v>399</v>
      </c>
      <c r="AK88" t="s">
        <v>399</v>
      </c>
      <c r="AL88" t="s">
        <v>399</v>
      </c>
    </row>
    <row r="89" spans="1:38">
      <c r="A89" t="s">
        <v>537</v>
      </c>
      <c r="B89">
        <v>4.9000000000000004</v>
      </c>
      <c r="C89">
        <v>1.63</v>
      </c>
      <c r="D89">
        <v>2.0061349693251538</v>
      </c>
      <c r="E89">
        <v>1</v>
      </c>
      <c r="F89">
        <v>1</v>
      </c>
      <c r="G89" t="s">
        <v>329</v>
      </c>
      <c r="H89">
        <v>2.4500000000000002</v>
      </c>
      <c r="I89">
        <v>1.63</v>
      </c>
      <c r="J89">
        <v>0.50306748466257689</v>
      </c>
      <c r="K89">
        <v>2</v>
      </c>
      <c r="L89">
        <v>1</v>
      </c>
      <c r="M89">
        <v>1</v>
      </c>
      <c r="N89" t="s">
        <v>399</v>
      </c>
      <c r="O89" t="s">
        <v>399</v>
      </c>
      <c r="P89" t="s">
        <v>399</v>
      </c>
      <c r="Q89" t="s">
        <v>399</v>
      </c>
      <c r="R89" t="s">
        <v>399</v>
      </c>
      <c r="S89">
        <v>1</v>
      </c>
      <c r="T89" t="s">
        <v>399</v>
      </c>
      <c r="V89" t="s">
        <v>399</v>
      </c>
      <c r="W89" t="s">
        <v>399</v>
      </c>
      <c r="X89" t="s">
        <v>399</v>
      </c>
      <c r="Y89" t="s">
        <v>399</v>
      </c>
      <c r="Z89" t="s">
        <v>399</v>
      </c>
      <c r="AA89" t="s">
        <v>399</v>
      </c>
      <c r="AB89" t="s">
        <v>399</v>
      </c>
      <c r="AC89" t="s">
        <v>399</v>
      </c>
      <c r="AD89">
        <v>141</v>
      </c>
      <c r="AE89">
        <v>142</v>
      </c>
      <c r="AF89">
        <v>-7.0422535211267607E-3</v>
      </c>
      <c r="AG89">
        <v>7.0921985815602826E-3</v>
      </c>
      <c r="AH89">
        <v>7.0422535211267607E-3</v>
      </c>
      <c r="AI89">
        <v>4.9945060433522787E-5</v>
      </c>
      <c r="AJ89" t="s">
        <v>399</v>
      </c>
      <c r="AK89" t="s">
        <v>399</v>
      </c>
      <c r="AL89" t="s">
        <v>399</v>
      </c>
    </row>
    <row r="90" spans="1:38">
      <c r="A90" t="s">
        <v>472</v>
      </c>
      <c r="B90">
        <v>4.9000000000000004</v>
      </c>
      <c r="C90">
        <v>7.36</v>
      </c>
      <c r="D90">
        <v>-0.33423913043478248</v>
      </c>
      <c r="E90">
        <v>1</v>
      </c>
      <c r="F90">
        <v>1</v>
      </c>
      <c r="G90" t="s">
        <v>329</v>
      </c>
      <c r="H90">
        <v>2.4500000000000002</v>
      </c>
      <c r="I90">
        <v>3.68</v>
      </c>
      <c r="J90">
        <v>-0.33423913043478248</v>
      </c>
      <c r="K90">
        <v>2</v>
      </c>
      <c r="L90">
        <v>2</v>
      </c>
      <c r="M90" t="s">
        <v>399</v>
      </c>
      <c r="N90" t="s">
        <v>399</v>
      </c>
      <c r="O90" t="s">
        <v>399</v>
      </c>
      <c r="P90" t="s">
        <v>399</v>
      </c>
      <c r="Q90" t="s">
        <v>399</v>
      </c>
      <c r="R90" t="s">
        <v>399</v>
      </c>
      <c r="S90">
        <v>1</v>
      </c>
      <c r="T90" t="s">
        <v>399</v>
      </c>
      <c r="V90" t="s">
        <v>399</v>
      </c>
      <c r="W90" t="s">
        <v>399</v>
      </c>
      <c r="X90" t="s">
        <v>399</v>
      </c>
      <c r="Y90" t="s">
        <v>399</v>
      </c>
      <c r="Z90" t="s">
        <v>399</v>
      </c>
      <c r="AA90" t="s">
        <v>399</v>
      </c>
      <c r="AB90" t="s">
        <v>399</v>
      </c>
      <c r="AC90" t="s">
        <v>399</v>
      </c>
      <c r="AD90">
        <v>401</v>
      </c>
      <c r="AE90">
        <v>244</v>
      </c>
      <c r="AF90">
        <v>0.64344262295081966</v>
      </c>
      <c r="AG90">
        <v>4.9875311720698253E-3</v>
      </c>
      <c r="AH90">
        <v>4.0983606557377051E-3</v>
      </c>
      <c r="AI90">
        <v>8.8917051633212018E-4</v>
      </c>
      <c r="AJ90" t="s">
        <v>399</v>
      </c>
      <c r="AK90" t="s">
        <v>399</v>
      </c>
      <c r="AL90" t="s">
        <v>399</v>
      </c>
    </row>
    <row r="91" spans="1:38">
      <c r="A91" t="s">
        <v>541</v>
      </c>
      <c r="B91">
        <v>4.9000000000000004</v>
      </c>
      <c r="C91">
        <v>4.09</v>
      </c>
      <c r="D91">
        <v>0.19804400977995121</v>
      </c>
      <c r="E91">
        <v>1</v>
      </c>
      <c r="F91">
        <v>1</v>
      </c>
      <c r="G91" t="s">
        <v>329</v>
      </c>
      <c r="H91">
        <v>2.4500000000000002</v>
      </c>
      <c r="I91">
        <v>4.09</v>
      </c>
      <c r="J91">
        <v>-0.40097799511002441</v>
      </c>
      <c r="K91">
        <v>2</v>
      </c>
      <c r="L91">
        <v>1</v>
      </c>
      <c r="M91">
        <v>1</v>
      </c>
      <c r="N91" t="s">
        <v>399</v>
      </c>
      <c r="O91" t="s">
        <v>399</v>
      </c>
      <c r="P91" t="s">
        <v>399</v>
      </c>
      <c r="Q91" t="s">
        <v>399</v>
      </c>
      <c r="R91" t="s">
        <v>399</v>
      </c>
      <c r="S91">
        <v>1</v>
      </c>
      <c r="T91" t="s">
        <v>399</v>
      </c>
      <c r="V91" t="s">
        <v>399</v>
      </c>
      <c r="W91" t="s">
        <v>399</v>
      </c>
      <c r="X91" t="s">
        <v>399</v>
      </c>
      <c r="Y91" t="s">
        <v>399</v>
      </c>
      <c r="Z91" t="s">
        <v>399</v>
      </c>
      <c r="AA91" t="s">
        <v>399</v>
      </c>
      <c r="AB91" t="s">
        <v>399</v>
      </c>
      <c r="AC91" t="s">
        <v>399</v>
      </c>
      <c r="AD91">
        <v>233</v>
      </c>
      <c r="AE91">
        <v>177</v>
      </c>
      <c r="AF91">
        <v>0.31638418079096042</v>
      </c>
      <c r="AG91">
        <v>4.2918454935622317E-3</v>
      </c>
      <c r="AH91" t="s">
        <v>399</v>
      </c>
      <c r="AI91">
        <v>4.2918454935622317E-3</v>
      </c>
      <c r="AJ91" t="s">
        <v>399</v>
      </c>
      <c r="AK91" t="s">
        <v>399</v>
      </c>
      <c r="AL91" t="s">
        <v>399</v>
      </c>
    </row>
    <row r="92" spans="1:38">
      <c r="A92" t="s">
        <v>495</v>
      </c>
      <c r="B92">
        <v>4.8900000000000006</v>
      </c>
      <c r="C92" t="s">
        <v>399</v>
      </c>
      <c r="E92">
        <v>1</v>
      </c>
      <c r="G92" t="s">
        <v>329</v>
      </c>
      <c r="H92">
        <v>1.63</v>
      </c>
      <c r="J92" t="s">
        <v>399</v>
      </c>
      <c r="K92">
        <v>3</v>
      </c>
      <c r="L92" t="s">
        <v>399</v>
      </c>
      <c r="M92" t="s">
        <v>399</v>
      </c>
      <c r="N92" t="s">
        <v>399</v>
      </c>
      <c r="O92" t="s">
        <v>399</v>
      </c>
      <c r="P92" t="s">
        <v>399</v>
      </c>
      <c r="Q92" t="s">
        <v>399</v>
      </c>
      <c r="R92" t="s">
        <v>399</v>
      </c>
      <c r="S92">
        <v>1</v>
      </c>
      <c r="T92" t="s">
        <v>399</v>
      </c>
      <c r="V92" t="s">
        <v>399</v>
      </c>
      <c r="W92" t="s">
        <v>399</v>
      </c>
      <c r="X92" t="s">
        <v>399</v>
      </c>
      <c r="Y92" t="s">
        <v>399</v>
      </c>
      <c r="Z92" t="s">
        <v>399</v>
      </c>
      <c r="AA92" t="s">
        <v>399</v>
      </c>
      <c r="AB92" t="s">
        <v>399</v>
      </c>
      <c r="AC92" t="s">
        <v>399</v>
      </c>
      <c r="AD92">
        <v>273</v>
      </c>
      <c r="AE92">
        <v>338</v>
      </c>
      <c r="AF92">
        <v>-0.19230769230769229</v>
      </c>
      <c r="AG92">
        <v>3.663003663003663E-3</v>
      </c>
      <c r="AH92" t="s">
        <v>399</v>
      </c>
      <c r="AI92">
        <v>3.663003663003663E-3</v>
      </c>
      <c r="AJ92" t="s">
        <v>399</v>
      </c>
      <c r="AK92" t="s">
        <v>399</v>
      </c>
      <c r="AL92" t="s">
        <v>399</v>
      </c>
    </row>
    <row r="93" spans="1:38">
      <c r="A93" t="s">
        <v>470</v>
      </c>
      <c r="B93">
        <v>4.88</v>
      </c>
      <c r="C93">
        <v>15.56</v>
      </c>
      <c r="D93">
        <v>-0.68637532133676094</v>
      </c>
      <c r="E93">
        <v>1</v>
      </c>
      <c r="F93">
        <v>1</v>
      </c>
      <c r="G93" t="s">
        <v>329</v>
      </c>
      <c r="H93">
        <v>0.81333333333333335</v>
      </c>
      <c r="I93">
        <v>7.78</v>
      </c>
      <c r="J93">
        <v>-0.89545844044558698</v>
      </c>
      <c r="K93">
        <v>4</v>
      </c>
      <c r="L93">
        <v>2</v>
      </c>
      <c r="M93">
        <v>1</v>
      </c>
      <c r="N93" t="s">
        <v>399</v>
      </c>
      <c r="O93" t="s">
        <v>399</v>
      </c>
      <c r="P93" t="s">
        <v>399</v>
      </c>
      <c r="Q93" t="s">
        <v>399</v>
      </c>
      <c r="R93" t="s">
        <v>399</v>
      </c>
      <c r="S93">
        <v>1</v>
      </c>
      <c r="T93" t="s">
        <v>399</v>
      </c>
      <c r="V93" t="s">
        <v>399</v>
      </c>
      <c r="W93" t="s">
        <v>399</v>
      </c>
      <c r="X93" t="s">
        <v>399</v>
      </c>
      <c r="Y93" t="s">
        <v>399</v>
      </c>
      <c r="Z93" t="s">
        <v>399</v>
      </c>
      <c r="AA93" t="s">
        <v>399</v>
      </c>
      <c r="AB93" t="s">
        <v>399</v>
      </c>
      <c r="AC93" t="s">
        <v>399</v>
      </c>
      <c r="AD93">
        <v>519</v>
      </c>
      <c r="AE93">
        <v>507</v>
      </c>
      <c r="AF93">
        <v>2.3668639053254441E-2</v>
      </c>
      <c r="AG93">
        <v>1.15606936416185E-2</v>
      </c>
      <c r="AH93">
        <v>1.9723865877712028E-3</v>
      </c>
      <c r="AI93">
        <v>9.5883070538472937E-3</v>
      </c>
      <c r="AJ93" t="s">
        <v>399</v>
      </c>
      <c r="AK93" t="s">
        <v>399</v>
      </c>
      <c r="AL93" t="s">
        <v>399</v>
      </c>
    </row>
    <row r="94" spans="1:38">
      <c r="A94" t="s">
        <v>506</v>
      </c>
      <c r="B94">
        <v>4.09</v>
      </c>
      <c r="C94">
        <v>8.17</v>
      </c>
      <c r="D94">
        <v>-0.49938800489596091</v>
      </c>
      <c r="E94">
        <v>1</v>
      </c>
      <c r="F94">
        <v>1</v>
      </c>
      <c r="G94" t="s">
        <v>329</v>
      </c>
      <c r="H94">
        <v>4.09</v>
      </c>
      <c r="I94">
        <v>4.085</v>
      </c>
      <c r="J94">
        <v>1.223990208078309E-3</v>
      </c>
      <c r="K94">
        <v>1</v>
      </c>
      <c r="L94">
        <v>3</v>
      </c>
      <c r="M94">
        <v>-0.66666666666666663</v>
      </c>
      <c r="N94" t="s">
        <v>399</v>
      </c>
      <c r="O94" t="s">
        <v>399</v>
      </c>
      <c r="P94" t="s">
        <v>399</v>
      </c>
      <c r="Q94" t="s">
        <v>399</v>
      </c>
      <c r="R94" t="s">
        <v>399</v>
      </c>
      <c r="S94">
        <v>1</v>
      </c>
      <c r="T94" t="s">
        <v>399</v>
      </c>
      <c r="V94" t="s">
        <v>399</v>
      </c>
      <c r="W94" t="s">
        <v>399</v>
      </c>
      <c r="X94" t="s">
        <v>399</v>
      </c>
      <c r="Y94" t="s">
        <v>399</v>
      </c>
      <c r="Z94" t="s">
        <v>399</v>
      </c>
      <c r="AA94" t="s">
        <v>399</v>
      </c>
      <c r="AB94" t="s">
        <v>399</v>
      </c>
      <c r="AC94" t="s">
        <v>399</v>
      </c>
      <c r="AD94">
        <v>491</v>
      </c>
      <c r="AE94">
        <v>629</v>
      </c>
      <c r="AF94">
        <v>-0.21939586645469</v>
      </c>
      <c r="AG94">
        <v>2.0366598778004071E-3</v>
      </c>
      <c r="AH94">
        <v>1.589825119236884E-3</v>
      </c>
      <c r="AI94">
        <v>4.468347585635231E-4</v>
      </c>
      <c r="AJ94" t="s">
        <v>399</v>
      </c>
      <c r="AK94" t="s">
        <v>399</v>
      </c>
      <c r="AL94" t="s">
        <v>399</v>
      </c>
    </row>
    <row r="95" spans="1:38">
      <c r="A95" t="s">
        <v>488</v>
      </c>
      <c r="B95">
        <v>4.08</v>
      </c>
      <c r="C95">
        <v>4.07</v>
      </c>
      <c r="D95">
        <v>2.457002457002404E-3</v>
      </c>
      <c r="E95">
        <v>1</v>
      </c>
      <c r="F95">
        <v>1</v>
      </c>
      <c r="G95" t="s">
        <v>329</v>
      </c>
      <c r="H95">
        <v>2.04</v>
      </c>
      <c r="I95">
        <v>0.81399999999999995</v>
      </c>
      <c r="J95">
        <v>1.506142506142506</v>
      </c>
      <c r="K95">
        <v>2</v>
      </c>
      <c r="L95">
        <v>3</v>
      </c>
      <c r="M95">
        <v>-0.33333333333333331</v>
      </c>
      <c r="N95" t="s">
        <v>399</v>
      </c>
      <c r="O95" t="s">
        <v>399</v>
      </c>
      <c r="P95" t="s">
        <v>399</v>
      </c>
      <c r="Q95" t="s">
        <v>399</v>
      </c>
      <c r="R95" t="s">
        <v>399</v>
      </c>
      <c r="S95">
        <v>1</v>
      </c>
      <c r="T95" t="s">
        <v>399</v>
      </c>
      <c r="V95" t="s">
        <v>399</v>
      </c>
      <c r="W95" t="s">
        <v>399</v>
      </c>
      <c r="X95" t="s">
        <v>399</v>
      </c>
      <c r="Y95" t="s">
        <v>399</v>
      </c>
      <c r="Z95" t="s">
        <v>399</v>
      </c>
      <c r="AA95" t="s">
        <v>399</v>
      </c>
      <c r="AB95" t="s">
        <v>399</v>
      </c>
      <c r="AC95" t="s">
        <v>399</v>
      </c>
      <c r="AD95">
        <v>240</v>
      </c>
      <c r="AE95">
        <v>161</v>
      </c>
      <c r="AF95">
        <v>0.49068322981366458</v>
      </c>
      <c r="AG95">
        <v>8.3333333333333332E-3</v>
      </c>
      <c r="AH95">
        <v>1.2422360248447201E-2</v>
      </c>
      <c r="AI95">
        <v>-4.0890269151138709E-3</v>
      </c>
      <c r="AJ95" t="s">
        <v>399</v>
      </c>
      <c r="AK95" t="s">
        <v>399</v>
      </c>
      <c r="AL95" t="s">
        <v>399</v>
      </c>
    </row>
    <row r="96" spans="1:38">
      <c r="A96" t="s">
        <v>521</v>
      </c>
      <c r="B96">
        <v>4.07</v>
      </c>
      <c r="C96">
        <v>4.07</v>
      </c>
      <c r="E96">
        <v>1</v>
      </c>
      <c r="F96">
        <v>1</v>
      </c>
      <c r="G96" t="s">
        <v>329</v>
      </c>
      <c r="H96">
        <v>1.3566666666666669</v>
      </c>
      <c r="I96">
        <v>1.3566666666666669</v>
      </c>
      <c r="J96" t="s">
        <v>399</v>
      </c>
      <c r="K96">
        <v>3</v>
      </c>
      <c r="L96">
        <v>3</v>
      </c>
      <c r="M96" t="s">
        <v>399</v>
      </c>
      <c r="N96" t="s">
        <v>399</v>
      </c>
      <c r="O96" t="s">
        <v>399</v>
      </c>
      <c r="P96" t="s">
        <v>399</v>
      </c>
      <c r="Q96" t="s">
        <v>399</v>
      </c>
      <c r="R96" t="s">
        <v>399</v>
      </c>
      <c r="S96">
        <v>1</v>
      </c>
      <c r="T96" t="s">
        <v>399</v>
      </c>
      <c r="V96" t="s">
        <v>399</v>
      </c>
      <c r="W96" t="s">
        <v>399</v>
      </c>
      <c r="X96" t="s">
        <v>399</v>
      </c>
      <c r="Y96" t="s">
        <v>399</v>
      </c>
      <c r="Z96" t="s">
        <v>399</v>
      </c>
      <c r="AA96" t="s">
        <v>399</v>
      </c>
      <c r="AB96" t="s">
        <v>399</v>
      </c>
      <c r="AC96" t="s">
        <v>399</v>
      </c>
      <c r="AD96">
        <v>329</v>
      </c>
      <c r="AE96">
        <v>254</v>
      </c>
      <c r="AF96">
        <v>0.29527559055118108</v>
      </c>
      <c r="AG96">
        <v>9.11854103343465E-3</v>
      </c>
      <c r="AH96">
        <v>7.874015748031496E-3</v>
      </c>
      <c r="AI96">
        <v>1.244525285403154E-3</v>
      </c>
      <c r="AJ96" t="s">
        <v>399</v>
      </c>
      <c r="AK96" t="s">
        <v>399</v>
      </c>
      <c r="AL96" t="s">
        <v>399</v>
      </c>
    </row>
    <row r="97" spans="1:38">
      <c r="A97" t="s">
        <v>530</v>
      </c>
      <c r="B97">
        <v>4.07</v>
      </c>
      <c r="C97">
        <v>1.63</v>
      </c>
      <c r="D97">
        <v>1.496932515337424</v>
      </c>
      <c r="E97">
        <v>1</v>
      </c>
      <c r="F97">
        <v>1</v>
      </c>
      <c r="G97" t="s">
        <v>329</v>
      </c>
      <c r="H97">
        <v>1.3566666666666669</v>
      </c>
      <c r="I97">
        <v>1.63</v>
      </c>
      <c r="J97">
        <v>-0.1676891615541922</v>
      </c>
      <c r="K97">
        <v>3</v>
      </c>
      <c r="L97">
        <v>1</v>
      </c>
      <c r="M97">
        <v>2</v>
      </c>
      <c r="N97" t="s">
        <v>399</v>
      </c>
      <c r="O97" t="s">
        <v>399</v>
      </c>
      <c r="P97" t="s">
        <v>399</v>
      </c>
      <c r="Q97" t="s">
        <v>399</v>
      </c>
      <c r="R97" t="s">
        <v>399</v>
      </c>
      <c r="S97">
        <v>1</v>
      </c>
      <c r="T97" t="s">
        <v>399</v>
      </c>
      <c r="V97" t="s">
        <v>399</v>
      </c>
      <c r="W97" t="s">
        <v>399</v>
      </c>
      <c r="X97" t="s">
        <v>399</v>
      </c>
      <c r="Y97" t="s">
        <v>399</v>
      </c>
      <c r="Z97" t="s">
        <v>399</v>
      </c>
      <c r="AA97" t="s">
        <v>399</v>
      </c>
      <c r="AB97" t="s">
        <v>399</v>
      </c>
      <c r="AC97" t="s">
        <v>399</v>
      </c>
      <c r="AD97">
        <v>524</v>
      </c>
      <c r="AE97">
        <v>347</v>
      </c>
      <c r="AF97">
        <v>0.51008645533141206</v>
      </c>
      <c r="AG97">
        <v>5.7251908396946556E-3</v>
      </c>
      <c r="AH97">
        <v>2.881844380403458E-3</v>
      </c>
      <c r="AI97">
        <v>2.843346459291198E-3</v>
      </c>
      <c r="AJ97" t="s">
        <v>399</v>
      </c>
      <c r="AK97" t="s">
        <v>399</v>
      </c>
      <c r="AL97" t="s">
        <v>399</v>
      </c>
    </row>
    <row r="98" spans="1:38">
      <c r="A98" t="s">
        <v>429</v>
      </c>
      <c r="B98">
        <v>3.27</v>
      </c>
      <c r="C98" t="s">
        <v>399</v>
      </c>
      <c r="E98">
        <v>1</v>
      </c>
      <c r="G98" t="s">
        <v>329</v>
      </c>
      <c r="H98">
        <v>3.27</v>
      </c>
      <c r="J98" t="s">
        <v>399</v>
      </c>
      <c r="K98">
        <v>1</v>
      </c>
      <c r="L98" t="s">
        <v>399</v>
      </c>
      <c r="M98" t="s">
        <v>399</v>
      </c>
      <c r="N98" t="s">
        <v>399</v>
      </c>
      <c r="O98" t="s">
        <v>399</v>
      </c>
      <c r="P98" t="s">
        <v>399</v>
      </c>
      <c r="Q98" t="s">
        <v>399</v>
      </c>
      <c r="R98" t="s">
        <v>399</v>
      </c>
      <c r="S98">
        <v>1</v>
      </c>
      <c r="T98" t="s">
        <v>399</v>
      </c>
      <c r="V98" t="s">
        <v>399</v>
      </c>
      <c r="W98" t="s">
        <v>399</v>
      </c>
      <c r="X98" t="s">
        <v>399</v>
      </c>
      <c r="Y98" t="s">
        <v>399</v>
      </c>
      <c r="Z98" t="s">
        <v>399</v>
      </c>
      <c r="AA98" t="s">
        <v>399</v>
      </c>
      <c r="AB98" t="s">
        <v>399</v>
      </c>
      <c r="AC98" t="s">
        <v>399</v>
      </c>
      <c r="AD98">
        <v>177</v>
      </c>
      <c r="AE98">
        <v>187</v>
      </c>
      <c r="AF98">
        <v>-5.3475935828876997E-2</v>
      </c>
      <c r="AG98">
        <v>5.6497175141242938E-3</v>
      </c>
      <c r="AH98" t="s">
        <v>399</v>
      </c>
      <c r="AI98">
        <v>5.6497175141242938E-3</v>
      </c>
      <c r="AJ98" t="s">
        <v>399</v>
      </c>
      <c r="AK98" t="s">
        <v>399</v>
      </c>
      <c r="AL98" t="s">
        <v>399</v>
      </c>
    </row>
    <row r="99" spans="1:38">
      <c r="A99" t="s">
        <v>536</v>
      </c>
      <c r="B99">
        <v>3.27</v>
      </c>
      <c r="C99" t="s">
        <v>399</v>
      </c>
      <c r="E99">
        <v>1</v>
      </c>
      <c r="G99" t="s">
        <v>329</v>
      </c>
      <c r="H99">
        <v>3.27</v>
      </c>
      <c r="J99" t="s">
        <v>399</v>
      </c>
      <c r="K99">
        <v>1</v>
      </c>
      <c r="L99" t="s">
        <v>399</v>
      </c>
      <c r="M99" t="s">
        <v>399</v>
      </c>
      <c r="N99" t="s">
        <v>399</v>
      </c>
      <c r="O99" t="s">
        <v>399</v>
      </c>
      <c r="P99" t="s">
        <v>399</v>
      </c>
      <c r="Q99" t="s">
        <v>399</v>
      </c>
      <c r="R99" t="s">
        <v>399</v>
      </c>
      <c r="S99">
        <v>1</v>
      </c>
      <c r="T99" t="s">
        <v>399</v>
      </c>
      <c r="V99" t="s">
        <v>399</v>
      </c>
      <c r="W99" t="s">
        <v>399</v>
      </c>
      <c r="X99" t="s">
        <v>399</v>
      </c>
      <c r="Y99" t="s">
        <v>399</v>
      </c>
      <c r="Z99" t="s">
        <v>399</v>
      </c>
      <c r="AA99" t="s">
        <v>399</v>
      </c>
      <c r="AB99" t="s">
        <v>399</v>
      </c>
      <c r="AC99" t="s">
        <v>399</v>
      </c>
      <c r="AD99">
        <v>79</v>
      </c>
      <c r="AE99">
        <v>220</v>
      </c>
      <c r="AF99">
        <v>-0.64090909090909076</v>
      </c>
      <c r="AG99">
        <v>1.2658227848101271E-2</v>
      </c>
      <c r="AH99" t="s">
        <v>399</v>
      </c>
      <c r="AI99">
        <v>1.2658227848101271E-2</v>
      </c>
      <c r="AJ99" t="s">
        <v>399</v>
      </c>
      <c r="AK99" t="s">
        <v>399</v>
      </c>
      <c r="AL99" t="s">
        <v>399</v>
      </c>
    </row>
    <row r="100" spans="1:38">
      <c r="A100" t="s">
        <v>432</v>
      </c>
      <c r="B100">
        <v>3.27</v>
      </c>
      <c r="C100">
        <v>-3.27</v>
      </c>
      <c r="D100">
        <v>-2</v>
      </c>
      <c r="E100">
        <v>1</v>
      </c>
      <c r="F100">
        <v>1</v>
      </c>
      <c r="G100" t="s">
        <v>329</v>
      </c>
      <c r="H100">
        <v>3.27</v>
      </c>
      <c r="I100">
        <v>-3.27</v>
      </c>
      <c r="J100">
        <v>-2</v>
      </c>
      <c r="K100">
        <v>1</v>
      </c>
      <c r="L100">
        <v>-1</v>
      </c>
      <c r="M100">
        <v>-2</v>
      </c>
      <c r="N100" t="s">
        <v>399</v>
      </c>
      <c r="O100" t="s">
        <v>399</v>
      </c>
      <c r="P100" t="s">
        <v>399</v>
      </c>
      <c r="Q100" t="s">
        <v>399</v>
      </c>
      <c r="R100" t="s">
        <v>399</v>
      </c>
      <c r="S100">
        <v>1</v>
      </c>
      <c r="T100" t="s">
        <v>399</v>
      </c>
      <c r="V100" t="s">
        <v>399</v>
      </c>
      <c r="W100" t="s">
        <v>399</v>
      </c>
      <c r="X100" t="s">
        <v>399</v>
      </c>
      <c r="Y100" t="s">
        <v>399</v>
      </c>
      <c r="Z100" t="s">
        <v>399</v>
      </c>
      <c r="AA100" t="s">
        <v>399</v>
      </c>
      <c r="AB100" t="s">
        <v>399</v>
      </c>
      <c r="AC100" t="s">
        <v>399</v>
      </c>
      <c r="AD100">
        <v>228</v>
      </c>
      <c r="AE100">
        <v>249</v>
      </c>
      <c r="AF100">
        <v>-8.4337349397590355E-2</v>
      </c>
      <c r="AG100">
        <v>4.3859649122807024E-3</v>
      </c>
      <c r="AH100">
        <v>4.0160642570281121E-3</v>
      </c>
      <c r="AI100">
        <v>3.6990065525258938E-4</v>
      </c>
      <c r="AJ100" t="s">
        <v>399</v>
      </c>
      <c r="AK100" t="s">
        <v>399</v>
      </c>
      <c r="AL100" t="s">
        <v>399</v>
      </c>
    </row>
    <row r="101" spans="1:38">
      <c r="A101" t="s">
        <v>535</v>
      </c>
      <c r="B101">
        <v>3.27</v>
      </c>
      <c r="C101">
        <v>0.81</v>
      </c>
      <c r="D101">
        <v>3.0370370370370372</v>
      </c>
      <c r="E101">
        <v>1</v>
      </c>
      <c r="F101">
        <v>1</v>
      </c>
      <c r="G101" t="s">
        <v>329</v>
      </c>
      <c r="H101">
        <v>3.27</v>
      </c>
      <c r="I101">
        <v>0.81</v>
      </c>
      <c r="J101">
        <v>3.0370370370370372</v>
      </c>
      <c r="K101">
        <v>1</v>
      </c>
      <c r="L101">
        <v>1</v>
      </c>
      <c r="M101" t="s">
        <v>399</v>
      </c>
      <c r="N101" t="s">
        <v>399</v>
      </c>
      <c r="O101" t="s">
        <v>399</v>
      </c>
      <c r="P101" t="s">
        <v>399</v>
      </c>
      <c r="Q101" t="s">
        <v>399</v>
      </c>
      <c r="R101" t="s">
        <v>399</v>
      </c>
      <c r="S101">
        <v>1</v>
      </c>
      <c r="T101" t="s">
        <v>399</v>
      </c>
      <c r="V101" t="s">
        <v>399</v>
      </c>
      <c r="W101" t="s">
        <v>399</v>
      </c>
      <c r="X101" t="s">
        <v>399</v>
      </c>
      <c r="Y101" t="s">
        <v>399</v>
      </c>
      <c r="Z101" t="s">
        <v>399</v>
      </c>
      <c r="AA101" t="s">
        <v>399</v>
      </c>
      <c r="AB101" t="s">
        <v>399</v>
      </c>
      <c r="AC101" t="s">
        <v>399</v>
      </c>
      <c r="AD101">
        <v>398</v>
      </c>
      <c r="AE101">
        <v>415</v>
      </c>
      <c r="AF101">
        <v>-4.0963855421686748E-2</v>
      </c>
      <c r="AG101" t="s">
        <v>399</v>
      </c>
      <c r="AH101" t="s">
        <v>399</v>
      </c>
      <c r="AI101" t="s">
        <v>399</v>
      </c>
      <c r="AJ101" t="s">
        <v>399</v>
      </c>
      <c r="AK101" t="s">
        <v>399</v>
      </c>
      <c r="AL101" t="s">
        <v>399</v>
      </c>
    </row>
    <row r="102" spans="1:38">
      <c r="A102" t="s">
        <v>409</v>
      </c>
      <c r="B102">
        <v>3.27</v>
      </c>
      <c r="C102">
        <v>2.44</v>
      </c>
      <c r="D102">
        <v>0.34016393442622961</v>
      </c>
      <c r="E102">
        <v>1</v>
      </c>
      <c r="F102">
        <v>1</v>
      </c>
      <c r="G102" t="s">
        <v>329</v>
      </c>
      <c r="H102">
        <v>3.27</v>
      </c>
      <c r="I102">
        <v>1.22</v>
      </c>
      <c r="J102">
        <v>1.680327868852459</v>
      </c>
      <c r="K102">
        <v>1</v>
      </c>
      <c r="L102">
        <v>2</v>
      </c>
      <c r="M102">
        <v>-0.5</v>
      </c>
      <c r="N102" t="s">
        <v>399</v>
      </c>
      <c r="O102" t="s">
        <v>399</v>
      </c>
      <c r="P102" t="s">
        <v>399</v>
      </c>
      <c r="Q102" t="s">
        <v>399</v>
      </c>
      <c r="R102" t="s">
        <v>399</v>
      </c>
      <c r="S102">
        <v>1</v>
      </c>
      <c r="T102" t="s">
        <v>399</v>
      </c>
      <c r="V102" t="s">
        <v>399</v>
      </c>
      <c r="W102" t="s">
        <v>399</v>
      </c>
      <c r="X102" t="s">
        <v>399</v>
      </c>
      <c r="Y102" t="s">
        <v>399</v>
      </c>
      <c r="Z102" t="s">
        <v>399</v>
      </c>
      <c r="AA102" t="s">
        <v>399</v>
      </c>
      <c r="AB102" t="s">
        <v>399</v>
      </c>
      <c r="AC102" t="s">
        <v>399</v>
      </c>
      <c r="AD102">
        <v>367</v>
      </c>
      <c r="AE102">
        <v>417</v>
      </c>
      <c r="AF102">
        <v>-0.1199040767386091</v>
      </c>
      <c r="AG102">
        <v>2.7247956403269749E-3</v>
      </c>
      <c r="AH102">
        <v>4.7961630695443642E-3</v>
      </c>
      <c r="AI102">
        <v>-2.0713674292173888E-3</v>
      </c>
      <c r="AJ102" t="s">
        <v>399</v>
      </c>
      <c r="AK102" t="s">
        <v>399</v>
      </c>
      <c r="AL102" t="s">
        <v>399</v>
      </c>
    </row>
    <row r="103" spans="1:38">
      <c r="A103" t="s">
        <v>526</v>
      </c>
      <c r="B103">
        <v>3.27</v>
      </c>
      <c r="C103">
        <v>7.3599999999999994</v>
      </c>
      <c r="D103">
        <v>-0.55570652173913027</v>
      </c>
      <c r="E103">
        <v>1</v>
      </c>
      <c r="F103">
        <v>1</v>
      </c>
      <c r="G103" t="s">
        <v>329</v>
      </c>
      <c r="H103">
        <v>3.27</v>
      </c>
      <c r="I103">
        <v>1.84</v>
      </c>
      <c r="J103">
        <v>0.7771739130434786</v>
      </c>
      <c r="K103">
        <v>1</v>
      </c>
      <c r="L103">
        <v>2</v>
      </c>
      <c r="M103">
        <v>-0.5</v>
      </c>
      <c r="N103" t="s">
        <v>399</v>
      </c>
      <c r="O103" t="s">
        <v>399</v>
      </c>
      <c r="P103" t="s">
        <v>399</v>
      </c>
      <c r="Q103" t="s">
        <v>399</v>
      </c>
      <c r="R103" t="s">
        <v>399</v>
      </c>
      <c r="S103">
        <v>1</v>
      </c>
      <c r="T103" t="s">
        <v>399</v>
      </c>
      <c r="V103" t="s">
        <v>399</v>
      </c>
      <c r="W103" t="s">
        <v>399</v>
      </c>
      <c r="X103" t="s">
        <v>399</v>
      </c>
      <c r="Y103" t="s">
        <v>399</v>
      </c>
      <c r="Z103" t="s">
        <v>399</v>
      </c>
      <c r="AA103" t="s">
        <v>399</v>
      </c>
      <c r="AB103" t="s">
        <v>399</v>
      </c>
      <c r="AC103" t="s">
        <v>399</v>
      </c>
      <c r="AD103">
        <v>366</v>
      </c>
      <c r="AE103">
        <v>359</v>
      </c>
      <c r="AF103">
        <v>1.949860724233983E-2</v>
      </c>
      <c r="AG103">
        <v>2.7322404371584699E-3</v>
      </c>
      <c r="AH103">
        <v>5.5710306406685237E-3</v>
      </c>
      <c r="AI103">
        <v>-2.8387902035100542E-3</v>
      </c>
      <c r="AJ103" t="s">
        <v>399</v>
      </c>
      <c r="AK103" t="s">
        <v>399</v>
      </c>
      <c r="AL103" t="s">
        <v>399</v>
      </c>
    </row>
    <row r="104" spans="1:38">
      <c r="A104" t="s">
        <v>403</v>
      </c>
      <c r="B104">
        <v>3.27</v>
      </c>
      <c r="C104">
        <v>16.329999999999998</v>
      </c>
      <c r="D104">
        <v>-0.79975505205143915</v>
      </c>
      <c r="E104">
        <v>1</v>
      </c>
      <c r="F104">
        <v>1</v>
      </c>
      <c r="G104" t="s">
        <v>329</v>
      </c>
      <c r="H104">
        <v>1.0900000000000001</v>
      </c>
      <c r="I104">
        <v>2.0412499999999998</v>
      </c>
      <c r="J104">
        <v>-0.46601347213717081</v>
      </c>
      <c r="K104">
        <v>1</v>
      </c>
      <c r="L104">
        <v>7</v>
      </c>
      <c r="M104">
        <v>-0.8571428571428571</v>
      </c>
      <c r="N104" t="s">
        <v>399</v>
      </c>
      <c r="O104" t="s">
        <v>399</v>
      </c>
      <c r="P104" t="s">
        <v>399</v>
      </c>
      <c r="Q104" t="s">
        <v>399</v>
      </c>
      <c r="R104" t="s">
        <v>399</v>
      </c>
      <c r="S104">
        <v>1</v>
      </c>
      <c r="T104" t="s">
        <v>399</v>
      </c>
      <c r="V104" t="s">
        <v>399</v>
      </c>
      <c r="W104" t="s">
        <v>399</v>
      </c>
      <c r="X104" t="s">
        <v>399</v>
      </c>
      <c r="Y104" t="s">
        <v>399</v>
      </c>
      <c r="Z104" t="s">
        <v>399</v>
      </c>
      <c r="AA104" t="s">
        <v>399</v>
      </c>
      <c r="AB104" t="s">
        <v>399</v>
      </c>
      <c r="AC104" t="s">
        <v>399</v>
      </c>
      <c r="AD104">
        <v>468</v>
      </c>
      <c r="AE104">
        <v>457</v>
      </c>
      <c r="AF104">
        <v>2.4070021881838079E-2</v>
      </c>
      <c r="AG104">
        <v>4.2735042735042739E-3</v>
      </c>
      <c r="AH104">
        <v>1.3129102844638949E-2</v>
      </c>
      <c r="AI104">
        <v>-8.8555985711346753E-3</v>
      </c>
      <c r="AJ104" t="s">
        <v>399</v>
      </c>
      <c r="AK104" t="s">
        <v>399</v>
      </c>
      <c r="AL104" t="s">
        <v>399</v>
      </c>
    </row>
    <row r="105" spans="1:38">
      <c r="A105" t="s">
        <v>496</v>
      </c>
      <c r="B105">
        <v>3.27</v>
      </c>
      <c r="C105">
        <v>4.9000000000000004</v>
      </c>
      <c r="D105">
        <v>-0.33265306122448979</v>
      </c>
      <c r="E105">
        <v>1</v>
      </c>
      <c r="F105">
        <v>1</v>
      </c>
      <c r="G105" t="s">
        <v>329</v>
      </c>
      <c r="H105">
        <v>3.27</v>
      </c>
      <c r="I105">
        <v>2.4500000000000002</v>
      </c>
      <c r="J105">
        <v>0.33469387755102031</v>
      </c>
      <c r="K105">
        <v>1</v>
      </c>
      <c r="L105">
        <v>2</v>
      </c>
      <c r="M105">
        <v>-0.5</v>
      </c>
      <c r="N105" t="s">
        <v>399</v>
      </c>
      <c r="O105" t="s">
        <v>399</v>
      </c>
      <c r="P105" t="s">
        <v>399</v>
      </c>
      <c r="Q105" t="s">
        <v>399</v>
      </c>
      <c r="R105" t="s">
        <v>399</v>
      </c>
      <c r="S105">
        <v>1</v>
      </c>
      <c r="T105" t="s">
        <v>399</v>
      </c>
      <c r="V105" t="s">
        <v>399</v>
      </c>
      <c r="W105" t="s">
        <v>399</v>
      </c>
      <c r="X105" t="s">
        <v>399</v>
      </c>
      <c r="Y105" t="s">
        <v>399</v>
      </c>
      <c r="Z105" t="s">
        <v>399</v>
      </c>
      <c r="AA105" t="s">
        <v>399</v>
      </c>
      <c r="AB105" t="s">
        <v>399</v>
      </c>
      <c r="AC105" t="s">
        <v>399</v>
      </c>
      <c r="AD105">
        <v>337</v>
      </c>
      <c r="AE105">
        <v>396</v>
      </c>
      <c r="AF105">
        <v>-0.14898989898989901</v>
      </c>
      <c r="AG105">
        <v>2.967359050445104E-3</v>
      </c>
      <c r="AH105">
        <v>2.525252525252525E-3</v>
      </c>
      <c r="AI105">
        <v>4.421065251925785E-4</v>
      </c>
      <c r="AJ105" t="s">
        <v>399</v>
      </c>
      <c r="AK105" t="s">
        <v>399</v>
      </c>
      <c r="AL105" t="s">
        <v>399</v>
      </c>
    </row>
    <row r="106" spans="1:38">
      <c r="A106" t="s">
        <v>439</v>
      </c>
      <c r="B106">
        <v>3.27</v>
      </c>
      <c r="C106">
        <v>9.7799999999999994</v>
      </c>
      <c r="D106">
        <v>-0.66564417177914115</v>
      </c>
      <c r="E106">
        <v>1</v>
      </c>
      <c r="F106">
        <v>1</v>
      </c>
      <c r="G106" t="s">
        <v>329</v>
      </c>
      <c r="H106">
        <v>3.27</v>
      </c>
      <c r="I106">
        <v>3.26</v>
      </c>
      <c r="J106">
        <v>3.0674846625766208E-3</v>
      </c>
      <c r="K106">
        <v>1</v>
      </c>
      <c r="L106">
        <v>6</v>
      </c>
      <c r="M106">
        <v>-0.83333333333333337</v>
      </c>
      <c r="N106" t="s">
        <v>399</v>
      </c>
      <c r="O106" t="s">
        <v>399</v>
      </c>
      <c r="P106" t="s">
        <v>399</v>
      </c>
      <c r="Q106" t="s">
        <v>399</v>
      </c>
      <c r="R106" t="s">
        <v>399</v>
      </c>
      <c r="S106">
        <v>1</v>
      </c>
      <c r="T106" t="s">
        <v>399</v>
      </c>
      <c r="V106" t="s">
        <v>399</v>
      </c>
      <c r="W106" t="s">
        <v>399</v>
      </c>
      <c r="X106" t="s">
        <v>399</v>
      </c>
      <c r="Y106" t="s">
        <v>399</v>
      </c>
      <c r="Z106" t="s">
        <v>399</v>
      </c>
      <c r="AA106" t="s">
        <v>399</v>
      </c>
      <c r="AB106" t="s">
        <v>399</v>
      </c>
      <c r="AC106" t="s">
        <v>399</v>
      </c>
      <c r="AD106">
        <v>393</v>
      </c>
      <c r="AE106">
        <v>331</v>
      </c>
      <c r="AF106">
        <v>0.18731117824773411</v>
      </c>
      <c r="AG106" t="s">
        <v>399</v>
      </c>
      <c r="AH106">
        <v>6.0422960725075529E-3</v>
      </c>
      <c r="AI106" t="s">
        <v>399</v>
      </c>
      <c r="AJ106" t="s">
        <v>399</v>
      </c>
      <c r="AK106" t="s">
        <v>399</v>
      </c>
      <c r="AL106" t="s">
        <v>399</v>
      </c>
    </row>
    <row r="107" spans="1:38">
      <c r="A107" t="s">
        <v>539</v>
      </c>
      <c r="B107">
        <v>3.26</v>
      </c>
      <c r="C107" t="s">
        <v>399</v>
      </c>
      <c r="E107">
        <v>1</v>
      </c>
      <c r="G107" t="s">
        <v>329</v>
      </c>
      <c r="H107">
        <v>1.63</v>
      </c>
      <c r="J107" t="s">
        <v>399</v>
      </c>
      <c r="K107">
        <v>2</v>
      </c>
      <c r="L107" t="s">
        <v>399</v>
      </c>
      <c r="M107" t="s">
        <v>399</v>
      </c>
      <c r="N107" t="s">
        <v>399</v>
      </c>
      <c r="O107" t="s">
        <v>399</v>
      </c>
      <c r="P107" t="s">
        <v>399</v>
      </c>
      <c r="Q107" t="s">
        <v>399</v>
      </c>
      <c r="R107" t="s">
        <v>399</v>
      </c>
      <c r="S107">
        <v>1</v>
      </c>
      <c r="T107" t="s">
        <v>399</v>
      </c>
      <c r="V107" t="s">
        <v>399</v>
      </c>
      <c r="W107" t="s">
        <v>399</v>
      </c>
      <c r="X107" t="s">
        <v>399</v>
      </c>
      <c r="Y107" t="s">
        <v>399</v>
      </c>
      <c r="Z107" t="s">
        <v>399</v>
      </c>
      <c r="AA107" t="s">
        <v>399</v>
      </c>
      <c r="AB107" t="s">
        <v>399</v>
      </c>
      <c r="AC107" t="s">
        <v>399</v>
      </c>
      <c r="AD107">
        <v>412</v>
      </c>
      <c r="AE107">
        <v>428</v>
      </c>
      <c r="AF107">
        <v>-3.7383177570093462E-2</v>
      </c>
      <c r="AG107">
        <v>4.8543689320388354E-3</v>
      </c>
      <c r="AH107" t="s">
        <v>399</v>
      </c>
      <c r="AI107">
        <v>4.8543689320388354E-3</v>
      </c>
      <c r="AJ107" t="s">
        <v>399</v>
      </c>
      <c r="AK107" t="s">
        <v>399</v>
      </c>
      <c r="AL107" t="s">
        <v>399</v>
      </c>
    </row>
    <row r="108" spans="1:38">
      <c r="A108" t="s">
        <v>475</v>
      </c>
      <c r="B108">
        <v>3.26</v>
      </c>
      <c r="C108">
        <v>12.29</v>
      </c>
      <c r="D108">
        <v>-0.73474369406021156</v>
      </c>
      <c r="E108">
        <v>1</v>
      </c>
      <c r="F108">
        <v>1</v>
      </c>
      <c r="G108" t="s">
        <v>329</v>
      </c>
      <c r="H108">
        <v>1.63</v>
      </c>
      <c r="I108">
        <v>12.29</v>
      </c>
      <c r="J108">
        <v>-0.86737184703010584</v>
      </c>
      <c r="K108">
        <v>2</v>
      </c>
      <c r="L108">
        <v>1</v>
      </c>
      <c r="M108">
        <v>1</v>
      </c>
      <c r="N108" t="s">
        <v>399</v>
      </c>
      <c r="O108" t="s">
        <v>399</v>
      </c>
      <c r="P108" t="s">
        <v>399</v>
      </c>
      <c r="Q108" t="s">
        <v>399</v>
      </c>
      <c r="R108" t="s">
        <v>399</v>
      </c>
      <c r="S108">
        <v>1</v>
      </c>
      <c r="T108" t="s">
        <v>399</v>
      </c>
      <c r="V108" t="s">
        <v>399</v>
      </c>
      <c r="W108" t="s">
        <v>399</v>
      </c>
      <c r="X108" t="s">
        <v>399</v>
      </c>
      <c r="Y108" t="s">
        <v>399</v>
      </c>
      <c r="Z108" t="s">
        <v>399</v>
      </c>
      <c r="AA108" t="s">
        <v>399</v>
      </c>
      <c r="AB108" t="s">
        <v>399</v>
      </c>
      <c r="AC108" t="s">
        <v>399</v>
      </c>
      <c r="AD108">
        <v>637</v>
      </c>
      <c r="AE108">
        <v>672</v>
      </c>
      <c r="AF108">
        <v>-5.2083333333333343E-2</v>
      </c>
      <c r="AG108">
        <v>3.1397174254317109E-3</v>
      </c>
      <c r="AH108">
        <v>1.488095238095238E-3</v>
      </c>
      <c r="AI108">
        <v>1.6516221873364731E-3</v>
      </c>
      <c r="AJ108" t="s">
        <v>399</v>
      </c>
      <c r="AK108" t="s">
        <v>399</v>
      </c>
      <c r="AL108" t="s">
        <v>399</v>
      </c>
    </row>
    <row r="109" spans="1:38">
      <c r="A109" t="s">
        <v>443</v>
      </c>
      <c r="B109">
        <v>3.25</v>
      </c>
      <c r="C109" t="s">
        <v>399</v>
      </c>
      <c r="E109">
        <v>1</v>
      </c>
      <c r="G109" t="s">
        <v>329</v>
      </c>
      <c r="H109">
        <v>1.083333333333333</v>
      </c>
      <c r="J109" t="s">
        <v>399</v>
      </c>
      <c r="K109">
        <v>3</v>
      </c>
      <c r="L109" t="s">
        <v>399</v>
      </c>
      <c r="M109" t="s">
        <v>399</v>
      </c>
      <c r="N109" t="s">
        <v>399</v>
      </c>
      <c r="O109" t="s">
        <v>399</v>
      </c>
      <c r="P109" t="s">
        <v>399</v>
      </c>
      <c r="Q109" t="s">
        <v>399</v>
      </c>
      <c r="R109" t="s">
        <v>399</v>
      </c>
      <c r="S109">
        <v>1</v>
      </c>
      <c r="T109" t="s">
        <v>399</v>
      </c>
      <c r="V109" t="s">
        <v>399</v>
      </c>
      <c r="W109" t="s">
        <v>399</v>
      </c>
      <c r="X109" t="s">
        <v>399</v>
      </c>
      <c r="Y109" t="s">
        <v>399</v>
      </c>
      <c r="Z109" t="s">
        <v>399</v>
      </c>
      <c r="AA109" t="s">
        <v>399</v>
      </c>
      <c r="AB109" t="s">
        <v>399</v>
      </c>
      <c r="AC109" t="s">
        <v>399</v>
      </c>
      <c r="AD109">
        <v>422</v>
      </c>
      <c r="AE109">
        <v>212</v>
      </c>
      <c r="AF109">
        <v>0.99056603773584917</v>
      </c>
      <c r="AG109">
        <v>4.7393364928909956E-3</v>
      </c>
      <c r="AH109" t="s">
        <v>399</v>
      </c>
      <c r="AI109">
        <v>4.7393364928909956E-3</v>
      </c>
      <c r="AJ109" t="s">
        <v>399</v>
      </c>
      <c r="AK109" t="s">
        <v>399</v>
      </c>
      <c r="AL109" t="s">
        <v>399</v>
      </c>
    </row>
    <row r="110" spans="1:38">
      <c r="A110" t="s">
        <v>455</v>
      </c>
      <c r="B110">
        <v>3.25</v>
      </c>
      <c r="C110" t="s">
        <v>399</v>
      </c>
      <c r="E110">
        <v>1</v>
      </c>
      <c r="G110" t="s">
        <v>329</v>
      </c>
      <c r="H110">
        <v>1.083333333333333</v>
      </c>
      <c r="J110" t="s">
        <v>399</v>
      </c>
      <c r="K110">
        <v>3</v>
      </c>
      <c r="L110" t="s">
        <v>399</v>
      </c>
      <c r="M110" t="s">
        <v>399</v>
      </c>
      <c r="N110" t="s">
        <v>399</v>
      </c>
      <c r="O110" t="s">
        <v>399</v>
      </c>
      <c r="P110" t="s">
        <v>399</v>
      </c>
      <c r="Q110" t="s">
        <v>399</v>
      </c>
      <c r="R110" t="s">
        <v>399</v>
      </c>
      <c r="S110">
        <v>1</v>
      </c>
      <c r="T110" t="s">
        <v>399</v>
      </c>
      <c r="V110" t="s">
        <v>399</v>
      </c>
      <c r="W110" t="s">
        <v>399</v>
      </c>
      <c r="X110" t="s">
        <v>399</v>
      </c>
      <c r="Y110" t="s">
        <v>399</v>
      </c>
      <c r="Z110" t="s">
        <v>399</v>
      </c>
      <c r="AA110" t="s">
        <v>399</v>
      </c>
      <c r="AB110" t="s">
        <v>399</v>
      </c>
      <c r="AC110" t="s">
        <v>399</v>
      </c>
      <c r="AD110">
        <v>215</v>
      </c>
      <c r="AE110">
        <v>247</v>
      </c>
      <c r="AF110">
        <v>-0.12955465587044529</v>
      </c>
      <c r="AG110">
        <v>9.3023255813953487E-3</v>
      </c>
      <c r="AH110" t="s">
        <v>399</v>
      </c>
      <c r="AI110">
        <v>9.3023255813953487E-3</v>
      </c>
      <c r="AJ110" t="s">
        <v>399</v>
      </c>
      <c r="AK110" t="s">
        <v>399</v>
      </c>
      <c r="AL110" t="s">
        <v>399</v>
      </c>
    </row>
    <row r="111" spans="1:38">
      <c r="A111" t="s">
        <v>417</v>
      </c>
      <c r="B111">
        <v>3.24</v>
      </c>
      <c r="C111">
        <v>13.05</v>
      </c>
      <c r="D111">
        <v>-0.75172413793103432</v>
      </c>
      <c r="E111">
        <v>1</v>
      </c>
      <c r="F111">
        <v>1</v>
      </c>
      <c r="G111" t="s">
        <v>329</v>
      </c>
      <c r="H111">
        <v>0.81</v>
      </c>
      <c r="I111">
        <v>4.3499999999999988</v>
      </c>
      <c r="J111">
        <v>-0.81379310344827582</v>
      </c>
      <c r="K111">
        <v>4</v>
      </c>
      <c r="L111">
        <v>7</v>
      </c>
      <c r="M111">
        <v>-0.42857142857142849</v>
      </c>
      <c r="N111" t="s">
        <v>399</v>
      </c>
      <c r="O111" t="s">
        <v>399</v>
      </c>
      <c r="P111" t="s">
        <v>399</v>
      </c>
      <c r="Q111" t="s">
        <v>399</v>
      </c>
      <c r="R111" t="s">
        <v>399</v>
      </c>
      <c r="S111">
        <v>0.99999999999999956</v>
      </c>
      <c r="T111" t="s">
        <v>399</v>
      </c>
      <c r="V111" t="s">
        <v>399</v>
      </c>
      <c r="W111" t="s">
        <v>399</v>
      </c>
      <c r="X111" t="s">
        <v>399</v>
      </c>
      <c r="Y111" t="s">
        <v>399</v>
      </c>
      <c r="Z111" t="s">
        <v>399</v>
      </c>
      <c r="AA111" t="s">
        <v>399</v>
      </c>
      <c r="AB111" t="s">
        <v>399</v>
      </c>
      <c r="AC111" t="s">
        <v>399</v>
      </c>
      <c r="AD111">
        <v>438</v>
      </c>
      <c r="AE111">
        <v>463</v>
      </c>
      <c r="AF111">
        <v>-5.3995680345572353E-2</v>
      </c>
      <c r="AG111">
        <v>9.1324200913242004E-3</v>
      </c>
      <c r="AH111">
        <v>6.4794816414686816E-3</v>
      </c>
      <c r="AI111">
        <v>2.6529384498555179E-3</v>
      </c>
      <c r="AJ111" t="s">
        <v>399</v>
      </c>
      <c r="AK111" t="s">
        <v>399</v>
      </c>
      <c r="AL111" t="s">
        <v>399</v>
      </c>
    </row>
    <row r="112" spans="1:38">
      <c r="A112" t="s">
        <v>522</v>
      </c>
      <c r="B112">
        <v>2.44</v>
      </c>
      <c r="C112" t="s">
        <v>399</v>
      </c>
      <c r="E112">
        <v>1</v>
      </c>
      <c r="G112" t="s">
        <v>329</v>
      </c>
      <c r="H112">
        <v>1.22</v>
      </c>
      <c r="J112" t="s">
        <v>399</v>
      </c>
      <c r="K112">
        <v>2</v>
      </c>
      <c r="L112" t="s">
        <v>399</v>
      </c>
      <c r="M112" t="s">
        <v>399</v>
      </c>
      <c r="N112" t="s">
        <v>399</v>
      </c>
      <c r="O112" t="s">
        <v>399</v>
      </c>
      <c r="P112" t="s">
        <v>399</v>
      </c>
      <c r="Q112" t="s">
        <v>399</v>
      </c>
      <c r="R112" t="s">
        <v>399</v>
      </c>
      <c r="S112">
        <v>1</v>
      </c>
      <c r="T112" t="s">
        <v>399</v>
      </c>
      <c r="V112" t="s">
        <v>399</v>
      </c>
      <c r="W112" t="s">
        <v>399</v>
      </c>
      <c r="X112" t="s">
        <v>399</v>
      </c>
      <c r="Y112" t="s">
        <v>399</v>
      </c>
      <c r="Z112" t="s">
        <v>399</v>
      </c>
      <c r="AA112" t="s">
        <v>399</v>
      </c>
      <c r="AB112" t="s">
        <v>399</v>
      </c>
      <c r="AC112" t="s">
        <v>399</v>
      </c>
      <c r="AD112">
        <v>449</v>
      </c>
      <c r="AE112">
        <v>483</v>
      </c>
      <c r="AF112">
        <v>-7.0393374741200831E-2</v>
      </c>
      <c r="AG112" t="s">
        <v>399</v>
      </c>
      <c r="AH112" t="s">
        <v>399</v>
      </c>
      <c r="AI112" t="s">
        <v>399</v>
      </c>
      <c r="AJ112" t="s">
        <v>399</v>
      </c>
      <c r="AK112" t="s">
        <v>399</v>
      </c>
      <c r="AL112" t="s">
        <v>399</v>
      </c>
    </row>
    <row r="113" spans="1:38">
      <c r="A113" t="s">
        <v>482</v>
      </c>
      <c r="B113">
        <v>2.44</v>
      </c>
      <c r="C113" t="s">
        <v>399</v>
      </c>
      <c r="E113">
        <v>1</v>
      </c>
      <c r="G113" t="s">
        <v>329</v>
      </c>
      <c r="H113">
        <v>1.22</v>
      </c>
      <c r="J113" t="s">
        <v>399</v>
      </c>
      <c r="K113">
        <v>2</v>
      </c>
      <c r="L113" t="s">
        <v>399</v>
      </c>
      <c r="M113" t="s">
        <v>399</v>
      </c>
      <c r="N113" t="s">
        <v>399</v>
      </c>
      <c r="O113" t="s">
        <v>399</v>
      </c>
      <c r="P113" t="s">
        <v>399</v>
      </c>
      <c r="Q113" t="s">
        <v>399</v>
      </c>
      <c r="R113" t="s">
        <v>399</v>
      </c>
      <c r="S113">
        <v>1</v>
      </c>
      <c r="T113" t="s">
        <v>399</v>
      </c>
      <c r="V113" t="s">
        <v>399</v>
      </c>
      <c r="W113" t="s">
        <v>399</v>
      </c>
      <c r="X113" t="s">
        <v>399</v>
      </c>
      <c r="Y113" t="s">
        <v>399</v>
      </c>
      <c r="Z113" t="s">
        <v>399</v>
      </c>
      <c r="AA113" t="s">
        <v>399</v>
      </c>
      <c r="AB113" t="s">
        <v>399</v>
      </c>
      <c r="AC113" t="s">
        <v>399</v>
      </c>
      <c r="AD113">
        <v>309</v>
      </c>
      <c r="AE113">
        <v>248</v>
      </c>
      <c r="AF113">
        <v>0.2459677419354839</v>
      </c>
      <c r="AG113">
        <v>6.4724919093851136E-3</v>
      </c>
      <c r="AH113" t="s">
        <v>399</v>
      </c>
      <c r="AI113">
        <v>6.4724919093851136E-3</v>
      </c>
      <c r="AJ113" t="s">
        <v>399</v>
      </c>
      <c r="AK113" t="s">
        <v>399</v>
      </c>
      <c r="AL113" t="s">
        <v>399</v>
      </c>
    </row>
    <row r="114" spans="1:38">
      <c r="A114" t="s">
        <v>533</v>
      </c>
      <c r="B114">
        <v>1.63</v>
      </c>
      <c r="C114" t="s">
        <v>399</v>
      </c>
      <c r="E114">
        <v>1</v>
      </c>
      <c r="G114" t="s">
        <v>329</v>
      </c>
      <c r="H114">
        <v>1.63</v>
      </c>
      <c r="J114" t="s">
        <v>399</v>
      </c>
      <c r="K114">
        <v>1</v>
      </c>
      <c r="L114" t="s">
        <v>399</v>
      </c>
      <c r="M114" t="s">
        <v>399</v>
      </c>
      <c r="N114" t="s">
        <v>399</v>
      </c>
      <c r="O114" t="s">
        <v>399</v>
      </c>
      <c r="P114" t="s">
        <v>399</v>
      </c>
      <c r="Q114" t="s">
        <v>399</v>
      </c>
      <c r="R114" t="s">
        <v>399</v>
      </c>
      <c r="S114">
        <v>1</v>
      </c>
      <c r="T114" t="s">
        <v>399</v>
      </c>
      <c r="V114" t="s">
        <v>399</v>
      </c>
      <c r="W114" t="s">
        <v>399</v>
      </c>
      <c r="X114" t="s">
        <v>399</v>
      </c>
      <c r="Y114" t="s">
        <v>399</v>
      </c>
      <c r="Z114" t="s">
        <v>399</v>
      </c>
      <c r="AA114" t="s">
        <v>399</v>
      </c>
      <c r="AB114" t="s">
        <v>399</v>
      </c>
      <c r="AC114" t="s">
        <v>399</v>
      </c>
      <c r="AD114">
        <v>273</v>
      </c>
      <c r="AE114" t="s">
        <v>399</v>
      </c>
      <c r="AF114" t="s">
        <v>399</v>
      </c>
      <c r="AG114">
        <v>3.663003663003663E-3</v>
      </c>
      <c r="AH114" t="s">
        <v>399</v>
      </c>
      <c r="AI114" t="s">
        <v>399</v>
      </c>
      <c r="AJ114" t="s">
        <v>399</v>
      </c>
      <c r="AK114" t="s">
        <v>399</v>
      </c>
      <c r="AL114" t="s">
        <v>399</v>
      </c>
    </row>
    <row r="115" spans="1:38">
      <c r="A115" t="s">
        <v>481</v>
      </c>
      <c r="B115">
        <v>1.63</v>
      </c>
      <c r="C115" t="s">
        <v>399</v>
      </c>
      <c r="E115">
        <v>1</v>
      </c>
      <c r="G115" t="s">
        <v>329</v>
      </c>
      <c r="H115">
        <v>1.63</v>
      </c>
      <c r="J115" t="s">
        <v>399</v>
      </c>
      <c r="K115">
        <v>1</v>
      </c>
      <c r="L115" t="s">
        <v>399</v>
      </c>
      <c r="M115" t="s">
        <v>399</v>
      </c>
      <c r="N115" t="s">
        <v>399</v>
      </c>
      <c r="O115" t="s">
        <v>399</v>
      </c>
      <c r="P115" t="s">
        <v>399</v>
      </c>
      <c r="Q115" t="s">
        <v>399</v>
      </c>
      <c r="R115" t="s">
        <v>399</v>
      </c>
      <c r="S115">
        <v>1</v>
      </c>
      <c r="T115" t="s">
        <v>399</v>
      </c>
      <c r="V115" t="s">
        <v>399</v>
      </c>
      <c r="W115" t="s">
        <v>399</v>
      </c>
      <c r="X115" t="s">
        <v>399</v>
      </c>
      <c r="Y115" t="s">
        <v>399</v>
      </c>
      <c r="Z115" t="s">
        <v>399</v>
      </c>
      <c r="AA115" t="s">
        <v>399</v>
      </c>
      <c r="AB115" t="s">
        <v>399</v>
      </c>
      <c r="AC115" t="s">
        <v>399</v>
      </c>
      <c r="AD115">
        <v>171</v>
      </c>
      <c r="AE115" t="s">
        <v>399</v>
      </c>
      <c r="AF115" t="s">
        <v>399</v>
      </c>
      <c r="AG115">
        <v>5.8479532163742678E-3</v>
      </c>
      <c r="AH115" t="s">
        <v>399</v>
      </c>
      <c r="AI115" t="s">
        <v>399</v>
      </c>
      <c r="AJ115" t="s">
        <v>399</v>
      </c>
      <c r="AK115" t="s">
        <v>399</v>
      </c>
      <c r="AL115" t="s">
        <v>399</v>
      </c>
    </row>
    <row r="116" spans="1:38">
      <c r="A116" t="s">
        <v>551</v>
      </c>
      <c r="B116">
        <v>1.63</v>
      </c>
      <c r="C116" t="s">
        <v>399</v>
      </c>
      <c r="E116">
        <v>1</v>
      </c>
      <c r="G116" t="s">
        <v>329</v>
      </c>
      <c r="H116">
        <v>1.63</v>
      </c>
      <c r="J116" t="s">
        <v>399</v>
      </c>
      <c r="K116">
        <v>1</v>
      </c>
      <c r="L116" t="s">
        <v>399</v>
      </c>
      <c r="M116" t="s">
        <v>399</v>
      </c>
      <c r="N116" t="s">
        <v>399</v>
      </c>
      <c r="O116" t="s">
        <v>399</v>
      </c>
      <c r="P116" t="s">
        <v>399</v>
      </c>
      <c r="Q116" t="s">
        <v>399</v>
      </c>
      <c r="R116" t="s">
        <v>399</v>
      </c>
      <c r="S116">
        <v>1</v>
      </c>
      <c r="T116" t="s">
        <v>399</v>
      </c>
      <c r="V116" t="s">
        <v>399</v>
      </c>
      <c r="W116" t="s">
        <v>399</v>
      </c>
      <c r="X116" t="s">
        <v>399</v>
      </c>
      <c r="Y116" t="s">
        <v>399</v>
      </c>
      <c r="Z116" t="s">
        <v>399</v>
      </c>
      <c r="AA116" t="s">
        <v>399</v>
      </c>
      <c r="AB116" t="s">
        <v>399</v>
      </c>
      <c r="AC116" t="s">
        <v>399</v>
      </c>
      <c r="AD116">
        <v>135</v>
      </c>
      <c r="AE116" t="s">
        <v>399</v>
      </c>
      <c r="AF116" t="s">
        <v>399</v>
      </c>
      <c r="AG116">
        <v>7.4074074074074077E-3</v>
      </c>
      <c r="AH116" t="s">
        <v>399</v>
      </c>
      <c r="AI116" t="s">
        <v>399</v>
      </c>
      <c r="AJ116" t="s">
        <v>399</v>
      </c>
      <c r="AK116" t="s">
        <v>399</v>
      </c>
      <c r="AL116" t="s">
        <v>399</v>
      </c>
    </row>
    <row r="117" spans="1:38">
      <c r="A117" t="s">
        <v>549</v>
      </c>
      <c r="B117">
        <v>1.63</v>
      </c>
      <c r="C117" t="s">
        <v>399</v>
      </c>
      <c r="E117">
        <v>1</v>
      </c>
      <c r="G117" t="s">
        <v>329</v>
      </c>
      <c r="H117">
        <v>1.63</v>
      </c>
      <c r="J117" t="s">
        <v>399</v>
      </c>
      <c r="K117">
        <v>1</v>
      </c>
      <c r="L117" t="s">
        <v>399</v>
      </c>
      <c r="M117" t="s">
        <v>399</v>
      </c>
      <c r="N117" t="s">
        <v>399</v>
      </c>
      <c r="O117" t="s">
        <v>399</v>
      </c>
      <c r="P117" t="s">
        <v>399</v>
      </c>
      <c r="Q117" t="s">
        <v>399</v>
      </c>
      <c r="R117" t="s">
        <v>399</v>
      </c>
      <c r="S117">
        <v>1</v>
      </c>
      <c r="T117" t="s">
        <v>399</v>
      </c>
      <c r="V117" t="s">
        <v>399</v>
      </c>
      <c r="W117" t="s">
        <v>399</v>
      </c>
      <c r="X117" t="s">
        <v>399</v>
      </c>
      <c r="Y117" t="s">
        <v>399</v>
      </c>
      <c r="Z117" t="s">
        <v>399</v>
      </c>
      <c r="AA117" t="s">
        <v>399</v>
      </c>
      <c r="AB117" t="s">
        <v>399</v>
      </c>
      <c r="AC117" t="s">
        <v>399</v>
      </c>
      <c r="AD117">
        <v>103</v>
      </c>
      <c r="AE117" t="s">
        <v>399</v>
      </c>
      <c r="AF117" t="s">
        <v>399</v>
      </c>
      <c r="AG117" t="s">
        <v>399</v>
      </c>
      <c r="AH117" t="s">
        <v>399</v>
      </c>
      <c r="AI117" t="s">
        <v>399</v>
      </c>
      <c r="AJ117" t="s">
        <v>399</v>
      </c>
      <c r="AK117" t="s">
        <v>399</v>
      </c>
      <c r="AL117" t="s">
        <v>399</v>
      </c>
    </row>
    <row r="118" spans="1:38">
      <c r="A118" t="s">
        <v>456</v>
      </c>
      <c r="B118">
        <v>1.63</v>
      </c>
      <c r="C118" t="s">
        <v>399</v>
      </c>
      <c r="E118">
        <v>1</v>
      </c>
      <c r="G118" t="s">
        <v>329</v>
      </c>
      <c r="H118">
        <v>0.81499999999999995</v>
      </c>
      <c r="J118" t="s">
        <v>399</v>
      </c>
      <c r="K118" t="s">
        <v>399</v>
      </c>
      <c r="L118" t="s">
        <v>399</v>
      </c>
      <c r="M118" t="s">
        <v>399</v>
      </c>
      <c r="N118" t="s">
        <v>399</v>
      </c>
      <c r="O118" t="s">
        <v>399</v>
      </c>
      <c r="P118" t="s">
        <v>399</v>
      </c>
      <c r="Q118" t="s">
        <v>399</v>
      </c>
      <c r="R118" t="s">
        <v>399</v>
      </c>
      <c r="S118">
        <v>1</v>
      </c>
      <c r="T118" t="s">
        <v>399</v>
      </c>
      <c r="V118" t="s">
        <v>399</v>
      </c>
      <c r="W118" t="s">
        <v>399</v>
      </c>
      <c r="X118" t="s">
        <v>399</v>
      </c>
      <c r="Y118" t="s">
        <v>399</v>
      </c>
      <c r="Z118" t="s">
        <v>399</v>
      </c>
      <c r="AA118" t="s">
        <v>399</v>
      </c>
      <c r="AB118" t="s">
        <v>399</v>
      </c>
      <c r="AC118" t="s">
        <v>399</v>
      </c>
      <c r="AD118">
        <v>139</v>
      </c>
      <c r="AE118" t="s">
        <v>399</v>
      </c>
      <c r="AF118" t="s">
        <v>399</v>
      </c>
      <c r="AG118">
        <v>1.4388489208633091E-2</v>
      </c>
      <c r="AH118" t="s">
        <v>399</v>
      </c>
      <c r="AI118" t="s">
        <v>399</v>
      </c>
      <c r="AJ118" t="s">
        <v>399</v>
      </c>
      <c r="AK118" t="s">
        <v>399</v>
      </c>
      <c r="AL118" t="s">
        <v>399</v>
      </c>
    </row>
    <row r="119" spans="1:38">
      <c r="A119" t="s">
        <v>525</v>
      </c>
      <c r="B119">
        <v>1.63</v>
      </c>
      <c r="C119">
        <v>0.81</v>
      </c>
      <c r="D119">
        <v>1.012345679012346</v>
      </c>
      <c r="E119">
        <v>1</v>
      </c>
      <c r="F119">
        <v>1</v>
      </c>
      <c r="G119" t="s">
        <v>329</v>
      </c>
      <c r="H119">
        <v>1.63</v>
      </c>
      <c r="I119">
        <v>0.81</v>
      </c>
      <c r="J119">
        <v>1.012345679012346</v>
      </c>
      <c r="K119">
        <v>1</v>
      </c>
      <c r="L119">
        <v>1</v>
      </c>
      <c r="M119" t="s">
        <v>399</v>
      </c>
      <c r="N119" t="s">
        <v>399</v>
      </c>
      <c r="O119" t="s">
        <v>399</v>
      </c>
      <c r="P119" t="s">
        <v>399</v>
      </c>
      <c r="Q119" t="s">
        <v>399</v>
      </c>
      <c r="R119" t="s">
        <v>399</v>
      </c>
      <c r="S119">
        <v>1</v>
      </c>
      <c r="T119" t="s">
        <v>399</v>
      </c>
      <c r="V119" t="s">
        <v>399</v>
      </c>
      <c r="W119" t="s">
        <v>399</v>
      </c>
      <c r="X119" t="s">
        <v>399</v>
      </c>
      <c r="Y119" t="s">
        <v>399</v>
      </c>
      <c r="Z119" t="s">
        <v>399</v>
      </c>
      <c r="AA119" t="s">
        <v>399</v>
      </c>
      <c r="AB119" t="s">
        <v>399</v>
      </c>
      <c r="AC119" t="s">
        <v>399</v>
      </c>
      <c r="AD119">
        <v>155</v>
      </c>
      <c r="AE119">
        <v>144</v>
      </c>
      <c r="AF119">
        <v>7.6388888888888895E-2</v>
      </c>
      <c r="AG119" t="s">
        <v>399</v>
      </c>
      <c r="AH119">
        <v>6.9444444444444441E-3</v>
      </c>
      <c r="AI119" t="s">
        <v>399</v>
      </c>
      <c r="AJ119" t="s">
        <v>399</v>
      </c>
      <c r="AK119" t="s">
        <v>399</v>
      </c>
      <c r="AL119" t="s">
        <v>399</v>
      </c>
    </row>
    <row r="120" spans="1:38">
      <c r="A120" t="s">
        <v>520</v>
      </c>
      <c r="B120">
        <v>1.63</v>
      </c>
      <c r="C120">
        <v>2.46</v>
      </c>
      <c r="D120">
        <v>-0.3373983739837399</v>
      </c>
      <c r="E120">
        <v>1</v>
      </c>
      <c r="F120">
        <v>1</v>
      </c>
      <c r="G120" t="s">
        <v>329</v>
      </c>
      <c r="H120">
        <v>1.63</v>
      </c>
      <c r="I120">
        <v>1.23</v>
      </c>
      <c r="J120">
        <v>0.32520325203252032</v>
      </c>
      <c r="K120">
        <v>1</v>
      </c>
      <c r="L120" t="s">
        <v>399</v>
      </c>
      <c r="M120" t="s">
        <v>399</v>
      </c>
      <c r="N120" t="s">
        <v>399</v>
      </c>
      <c r="O120" t="s">
        <v>399</v>
      </c>
      <c r="P120" t="s">
        <v>399</v>
      </c>
      <c r="Q120" t="s">
        <v>399</v>
      </c>
      <c r="R120" t="s">
        <v>399</v>
      </c>
      <c r="S120">
        <v>1</v>
      </c>
      <c r="T120" t="s">
        <v>399</v>
      </c>
      <c r="V120" t="s">
        <v>399</v>
      </c>
      <c r="W120" t="s">
        <v>399</v>
      </c>
      <c r="X120" t="s">
        <v>399</v>
      </c>
      <c r="Y120" t="s">
        <v>399</v>
      </c>
      <c r="Z120" t="s">
        <v>399</v>
      </c>
      <c r="AA120" t="s">
        <v>399</v>
      </c>
      <c r="AB120" t="s">
        <v>399</v>
      </c>
      <c r="AC120" t="s">
        <v>399</v>
      </c>
      <c r="AD120">
        <v>384</v>
      </c>
      <c r="AE120">
        <v>343</v>
      </c>
      <c r="AF120">
        <v>0.119533527696793</v>
      </c>
      <c r="AG120">
        <v>2.604166666666667E-3</v>
      </c>
      <c r="AH120">
        <v>5.8309037900874626E-3</v>
      </c>
      <c r="AI120">
        <v>-3.2267371234207969E-3</v>
      </c>
      <c r="AJ120" t="s">
        <v>399</v>
      </c>
      <c r="AK120" t="s">
        <v>399</v>
      </c>
      <c r="AL120" t="s">
        <v>399</v>
      </c>
    </row>
    <row r="121" spans="1:38">
      <c r="A121" t="s">
        <v>489</v>
      </c>
      <c r="B121">
        <v>1.63</v>
      </c>
      <c r="C121">
        <v>4.0599999999999996</v>
      </c>
      <c r="D121">
        <v>-0.59852216748768483</v>
      </c>
      <c r="E121">
        <v>1</v>
      </c>
      <c r="F121">
        <v>1</v>
      </c>
      <c r="G121" t="s">
        <v>329</v>
      </c>
      <c r="H121">
        <v>1.63</v>
      </c>
      <c r="I121">
        <v>1.3533333333333331</v>
      </c>
      <c r="J121">
        <v>0.20443349753694559</v>
      </c>
      <c r="K121">
        <v>1</v>
      </c>
      <c r="L121">
        <v>4</v>
      </c>
      <c r="M121">
        <v>-0.75</v>
      </c>
      <c r="N121" t="s">
        <v>399</v>
      </c>
      <c r="O121" t="s">
        <v>399</v>
      </c>
      <c r="P121" t="s">
        <v>399</v>
      </c>
      <c r="Q121" t="s">
        <v>399</v>
      </c>
      <c r="R121" t="s">
        <v>399</v>
      </c>
      <c r="S121">
        <v>1</v>
      </c>
      <c r="T121" t="s">
        <v>399</v>
      </c>
      <c r="V121" t="s">
        <v>399</v>
      </c>
      <c r="W121" t="s">
        <v>399</v>
      </c>
      <c r="X121" t="s">
        <v>399</v>
      </c>
      <c r="Y121" t="s">
        <v>399</v>
      </c>
      <c r="Z121" t="s">
        <v>399</v>
      </c>
      <c r="AA121" t="s">
        <v>399</v>
      </c>
      <c r="AB121" t="s">
        <v>399</v>
      </c>
      <c r="AC121" t="s">
        <v>399</v>
      </c>
      <c r="AD121">
        <v>302</v>
      </c>
      <c r="AE121">
        <v>224</v>
      </c>
      <c r="AF121">
        <v>0.3482142857142857</v>
      </c>
      <c r="AG121">
        <v>3.3112582781456949E-3</v>
      </c>
      <c r="AH121">
        <v>1.339285714285714E-2</v>
      </c>
      <c r="AI121">
        <v>-1.0081598864711451E-2</v>
      </c>
      <c r="AJ121" t="s">
        <v>399</v>
      </c>
      <c r="AK121" t="s">
        <v>399</v>
      </c>
      <c r="AL121" t="s">
        <v>399</v>
      </c>
    </row>
    <row r="122" spans="1:38">
      <c r="A122" t="s">
        <v>517</v>
      </c>
      <c r="B122">
        <v>1.63</v>
      </c>
      <c r="C122">
        <v>17.12</v>
      </c>
      <c r="D122">
        <v>-0.90478971962616828</v>
      </c>
      <c r="E122">
        <v>1</v>
      </c>
      <c r="F122">
        <v>1</v>
      </c>
      <c r="G122" t="s">
        <v>329</v>
      </c>
      <c r="H122">
        <v>1.63</v>
      </c>
      <c r="I122">
        <v>1.712</v>
      </c>
      <c r="J122">
        <v>-4.7897196261682408E-2</v>
      </c>
      <c r="K122">
        <v>1</v>
      </c>
      <c r="L122">
        <v>10</v>
      </c>
      <c r="M122">
        <v>-0.9</v>
      </c>
      <c r="N122" t="s">
        <v>399</v>
      </c>
      <c r="O122" t="s">
        <v>399</v>
      </c>
      <c r="P122" t="s">
        <v>399</v>
      </c>
      <c r="Q122" t="s">
        <v>399</v>
      </c>
      <c r="R122" t="s">
        <v>399</v>
      </c>
      <c r="S122">
        <v>1</v>
      </c>
      <c r="T122" t="s">
        <v>399</v>
      </c>
      <c r="V122" t="s">
        <v>399</v>
      </c>
      <c r="W122" t="s">
        <v>399</v>
      </c>
      <c r="X122" t="s">
        <v>399</v>
      </c>
      <c r="Y122" t="s">
        <v>399</v>
      </c>
      <c r="Z122" t="s">
        <v>399</v>
      </c>
      <c r="AA122" t="s">
        <v>399</v>
      </c>
      <c r="AB122" t="s">
        <v>399</v>
      </c>
      <c r="AC122" t="s">
        <v>399</v>
      </c>
      <c r="AD122">
        <v>182</v>
      </c>
      <c r="AE122">
        <v>182</v>
      </c>
      <c r="AF122">
        <v>0</v>
      </c>
      <c r="AG122">
        <v>5.4945054945054949E-3</v>
      </c>
      <c r="AH122">
        <v>5.4945054945054937E-2</v>
      </c>
      <c r="AI122">
        <v>-4.9450549450549448E-2</v>
      </c>
      <c r="AJ122" t="s">
        <v>399</v>
      </c>
      <c r="AK122" t="s">
        <v>399</v>
      </c>
      <c r="AL122" t="s">
        <v>399</v>
      </c>
    </row>
    <row r="123" spans="1:38">
      <c r="A123" t="s">
        <v>542</v>
      </c>
      <c r="B123">
        <v>1.63</v>
      </c>
      <c r="C123">
        <v>11.42</v>
      </c>
      <c r="D123">
        <v>-0.8572679509632225</v>
      </c>
      <c r="E123">
        <v>1</v>
      </c>
      <c r="F123">
        <v>1</v>
      </c>
      <c r="G123" t="s">
        <v>329</v>
      </c>
      <c r="H123">
        <v>1.63</v>
      </c>
      <c r="I123">
        <v>1.903333333333334</v>
      </c>
      <c r="J123">
        <v>-0.14360770577933471</v>
      </c>
      <c r="K123">
        <v>1</v>
      </c>
      <c r="L123">
        <v>6</v>
      </c>
      <c r="M123">
        <v>-0.83333333333333337</v>
      </c>
      <c r="N123" t="s">
        <v>399</v>
      </c>
      <c r="O123" t="s">
        <v>399</v>
      </c>
      <c r="P123" t="s">
        <v>399</v>
      </c>
      <c r="Q123" t="s">
        <v>399</v>
      </c>
      <c r="R123" t="s">
        <v>399</v>
      </c>
      <c r="S123">
        <v>1</v>
      </c>
      <c r="T123" t="s">
        <v>399</v>
      </c>
      <c r="V123" t="s">
        <v>399</v>
      </c>
      <c r="W123" t="s">
        <v>399</v>
      </c>
      <c r="X123" t="s">
        <v>399</v>
      </c>
      <c r="Y123" t="s">
        <v>399</v>
      </c>
      <c r="Z123" t="s">
        <v>399</v>
      </c>
      <c r="AA123" t="s">
        <v>399</v>
      </c>
      <c r="AB123" t="s">
        <v>399</v>
      </c>
      <c r="AC123" t="s">
        <v>399</v>
      </c>
      <c r="AD123">
        <v>81</v>
      </c>
      <c r="AE123">
        <v>254</v>
      </c>
      <c r="AF123">
        <v>-0.68110236220472453</v>
      </c>
      <c r="AG123">
        <v>1.234567901234568E-2</v>
      </c>
      <c r="AH123">
        <v>3.937007874015748E-3</v>
      </c>
      <c r="AI123">
        <v>8.4086711383299304E-3</v>
      </c>
      <c r="AJ123" t="s">
        <v>399</v>
      </c>
      <c r="AK123" t="s">
        <v>399</v>
      </c>
      <c r="AL123" t="s">
        <v>399</v>
      </c>
    </row>
    <row r="124" spans="1:38">
      <c r="A124" t="s">
        <v>415</v>
      </c>
      <c r="B124">
        <v>1.63</v>
      </c>
      <c r="C124">
        <v>4.08</v>
      </c>
      <c r="D124">
        <v>-0.60049019607843146</v>
      </c>
      <c r="E124">
        <v>1</v>
      </c>
      <c r="F124">
        <v>1</v>
      </c>
      <c r="G124" t="s">
        <v>329</v>
      </c>
      <c r="H124">
        <v>1.63</v>
      </c>
      <c r="I124">
        <v>2.04</v>
      </c>
      <c r="J124">
        <v>-0.20098039215686281</v>
      </c>
      <c r="K124">
        <v>1</v>
      </c>
      <c r="L124">
        <v>2</v>
      </c>
      <c r="M124">
        <v>-0.5</v>
      </c>
      <c r="N124" t="s">
        <v>399</v>
      </c>
      <c r="O124" t="s">
        <v>399</v>
      </c>
      <c r="P124" t="s">
        <v>399</v>
      </c>
      <c r="Q124" t="s">
        <v>399</v>
      </c>
      <c r="R124" t="s">
        <v>399</v>
      </c>
      <c r="S124">
        <v>1</v>
      </c>
      <c r="T124" t="s">
        <v>399</v>
      </c>
      <c r="V124" t="s">
        <v>399</v>
      </c>
      <c r="W124" t="s">
        <v>399</v>
      </c>
      <c r="X124" t="s">
        <v>399</v>
      </c>
      <c r="Y124" t="s">
        <v>399</v>
      </c>
      <c r="Z124" t="s">
        <v>399</v>
      </c>
      <c r="AA124" t="s">
        <v>399</v>
      </c>
      <c r="AB124" t="s">
        <v>399</v>
      </c>
      <c r="AC124" t="s">
        <v>399</v>
      </c>
      <c r="AD124">
        <v>550</v>
      </c>
      <c r="AE124">
        <v>398</v>
      </c>
      <c r="AF124">
        <v>0.38190954773869351</v>
      </c>
      <c r="AG124">
        <v>1.818181818181818E-3</v>
      </c>
      <c r="AH124" t="s">
        <v>399</v>
      </c>
      <c r="AI124">
        <v>1.818181818181818E-3</v>
      </c>
      <c r="AJ124" t="s">
        <v>399</v>
      </c>
      <c r="AK124" t="s">
        <v>399</v>
      </c>
      <c r="AL124" t="s">
        <v>399</v>
      </c>
    </row>
    <row r="125" spans="1:38">
      <c r="A125" t="s">
        <v>498</v>
      </c>
      <c r="B125">
        <v>1.63</v>
      </c>
      <c r="C125">
        <v>14.69</v>
      </c>
      <c r="D125">
        <v>-0.88904016337644665</v>
      </c>
      <c r="E125">
        <v>1</v>
      </c>
      <c r="F125">
        <v>1</v>
      </c>
      <c r="G125" t="s">
        <v>329</v>
      </c>
      <c r="H125">
        <v>1.63</v>
      </c>
      <c r="I125">
        <v>2.0985714285714279</v>
      </c>
      <c r="J125">
        <v>-0.22328114363512591</v>
      </c>
      <c r="K125">
        <v>1</v>
      </c>
      <c r="L125">
        <v>7</v>
      </c>
      <c r="M125">
        <v>-0.8571428571428571</v>
      </c>
      <c r="N125" t="s">
        <v>399</v>
      </c>
      <c r="O125" t="s">
        <v>399</v>
      </c>
      <c r="P125" t="s">
        <v>399</v>
      </c>
      <c r="Q125" t="s">
        <v>399</v>
      </c>
      <c r="R125" t="s">
        <v>399</v>
      </c>
      <c r="S125">
        <v>1</v>
      </c>
      <c r="T125" t="s">
        <v>399</v>
      </c>
      <c r="V125" t="s">
        <v>399</v>
      </c>
      <c r="W125" t="s">
        <v>399</v>
      </c>
      <c r="X125" t="s">
        <v>399</v>
      </c>
      <c r="Y125" t="s">
        <v>399</v>
      </c>
      <c r="Z125" t="s">
        <v>399</v>
      </c>
      <c r="AA125" t="s">
        <v>399</v>
      </c>
      <c r="AB125" t="s">
        <v>399</v>
      </c>
      <c r="AC125" t="s">
        <v>399</v>
      </c>
      <c r="AD125">
        <v>468</v>
      </c>
      <c r="AE125">
        <v>442</v>
      </c>
      <c r="AF125">
        <v>5.8823529411764712E-2</v>
      </c>
      <c r="AG125">
        <v>2.136752136752137E-3</v>
      </c>
      <c r="AH125">
        <v>1.1312217194570141E-2</v>
      </c>
      <c r="AI125">
        <v>-9.1754650578179976E-3</v>
      </c>
      <c r="AJ125" t="s">
        <v>399</v>
      </c>
      <c r="AK125" t="s">
        <v>399</v>
      </c>
      <c r="AL125" t="s">
        <v>399</v>
      </c>
    </row>
    <row r="126" spans="1:38">
      <c r="A126" t="s">
        <v>461</v>
      </c>
      <c r="B126">
        <v>1.63</v>
      </c>
      <c r="C126">
        <v>6.54</v>
      </c>
      <c r="D126">
        <v>-0.75076452599388377</v>
      </c>
      <c r="E126">
        <v>1</v>
      </c>
      <c r="F126">
        <v>1</v>
      </c>
      <c r="G126" t="s">
        <v>329</v>
      </c>
      <c r="H126">
        <v>1.63</v>
      </c>
      <c r="I126">
        <v>3.27</v>
      </c>
      <c r="J126">
        <v>-0.50152905198776765</v>
      </c>
      <c r="K126">
        <v>1</v>
      </c>
      <c r="L126">
        <v>2</v>
      </c>
      <c r="M126">
        <v>-0.5</v>
      </c>
      <c r="N126" t="s">
        <v>399</v>
      </c>
      <c r="O126" t="s">
        <v>399</v>
      </c>
      <c r="P126" t="s">
        <v>399</v>
      </c>
      <c r="Q126" t="s">
        <v>399</v>
      </c>
      <c r="R126" t="s">
        <v>399</v>
      </c>
      <c r="S126">
        <v>1</v>
      </c>
      <c r="T126" t="s">
        <v>399</v>
      </c>
      <c r="V126" t="s">
        <v>399</v>
      </c>
      <c r="W126" t="s">
        <v>399</v>
      </c>
      <c r="X126" t="s">
        <v>399</v>
      </c>
      <c r="Y126" t="s">
        <v>399</v>
      </c>
      <c r="Z126" t="s">
        <v>399</v>
      </c>
      <c r="AA126" t="s">
        <v>399</v>
      </c>
      <c r="AB126" t="s">
        <v>399</v>
      </c>
      <c r="AC126" t="s">
        <v>399</v>
      </c>
      <c r="AD126">
        <v>343</v>
      </c>
      <c r="AE126">
        <v>308</v>
      </c>
      <c r="AF126">
        <v>0.1136363636363636</v>
      </c>
      <c r="AG126" t="s">
        <v>399</v>
      </c>
      <c r="AH126">
        <v>6.4935064935064931E-3</v>
      </c>
      <c r="AI126" t="s">
        <v>399</v>
      </c>
      <c r="AJ126" t="s">
        <v>399</v>
      </c>
      <c r="AK126" t="s">
        <v>399</v>
      </c>
      <c r="AL126" t="s">
        <v>399</v>
      </c>
    </row>
    <row r="127" spans="1:38">
      <c r="A127" t="s">
        <v>515</v>
      </c>
      <c r="B127">
        <v>1.63</v>
      </c>
      <c r="C127">
        <v>3.27</v>
      </c>
      <c r="D127">
        <v>-0.50152905198776765</v>
      </c>
      <c r="E127">
        <v>1</v>
      </c>
      <c r="F127">
        <v>1</v>
      </c>
      <c r="G127" t="s">
        <v>329</v>
      </c>
      <c r="H127">
        <v>1.63</v>
      </c>
      <c r="I127">
        <v>3.27</v>
      </c>
      <c r="J127">
        <v>-0.50152905198776765</v>
      </c>
      <c r="K127">
        <v>1</v>
      </c>
      <c r="L127">
        <v>1</v>
      </c>
      <c r="M127" t="s">
        <v>399</v>
      </c>
      <c r="N127" t="s">
        <v>399</v>
      </c>
      <c r="O127" t="s">
        <v>399</v>
      </c>
      <c r="P127" t="s">
        <v>399</v>
      </c>
      <c r="Q127" t="s">
        <v>399</v>
      </c>
      <c r="R127" t="s">
        <v>399</v>
      </c>
      <c r="S127">
        <v>1</v>
      </c>
      <c r="T127" t="s">
        <v>399</v>
      </c>
      <c r="V127" t="s">
        <v>399</v>
      </c>
      <c r="W127" t="s">
        <v>399</v>
      </c>
      <c r="X127" t="s">
        <v>399</v>
      </c>
      <c r="Y127" t="s">
        <v>399</v>
      </c>
      <c r="Z127" t="s">
        <v>399</v>
      </c>
      <c r="AA127" t="s">
        <v>399</v>
      </c>
      <c r="AB127" t="s">
        <v>399</v>
      </c>
      <c r="AC127" t="s">
        <v>399</v>
      </c>
      <c r="AD127">
        <v>425</v>
      </c>
      <c r="AE127">
        <v>500</v>
      </c>
      <c r="AF127">
        <v>-0.15</v>
      </c>
      <c r="AG127" t="s">
        <v>399</v>
      </c>
      <c r="AH127">
        <v>2E-3</v>
      </c>
      <c r="AI127" t="s">
        <v>399</v>
      </c>
      <c r="AJ127" t="s">
        <v>399</v>
      </c>
      <c r="AK127" t="s">
        <v>399</v>
      </c>
      <c r="AL127" t="s">
        <v>399</v>
      </c>
    </row>
    <row r="128" spans="1:38">
      <c r="A128" t="s">
        <v>546</v>
      </c>
      <c r="B128">
        <v>1.63</v>
      </c>
      <c r="C128">
        <v>3.27</v>
      </c>
      <c r="D128">
        <v>-0.50152905198776765</v>
      </c>
      <c r="E128">
        <v>1</v>
      </c>
      <c r="F128">
        <v>1</v>
      </c>
      <c r="G128" t="s">
        <v>329</v>
      </c>
      <c r="H128">
        <v>1.63</v>
      </c>
      <c r="I128">
        <v>3.27</v>
      </c>
      <c r="J128">
        <v>-0.50152905198776765</v>
      </c>
      <c r="K128">
        <v>1</v>
      </c>
      <c r="L128">
        <v>1</v>
      </c>
      <c r="M128" t="s">
        <v>399</v>
      </c>
      <c r="N128" t="s">
        <v>399</v>
      </c>
      <c r="O128" t="s">
        <v>399</v>
      </c>
      <c r="P128" t="s">
        <v>399</v>
      </c>
      <c r="Q128" t="s">
        <v>399</v>
      </c>
      <c r="R128" t="s">
        <v>399</v>
      </c>
      <c r="S128">
        <v>1</v>
      </c>
      <c r="T128" t="s">
        <v>399</v>
      </c>
      <c r="V128" t="s">
        <v>399</v>
      </c>
      <c r="W128" t="s">
        <v>399</v>
      </c>
      <c r="X128" t="s">
        <v>399</v>
      </c>
      <c r="Y128" t="s">
        <v>399</v>
      </c>
      <c r="Z128" t="s">
        <v>399</v>
      </c>
      <c r="AA128" t="s">
        <v>399</v>
      </c>
      <c r="AB128" t="s">
        <v>399</v>
      </c>
      <c r="AC128" t="s">
        <v>399</v>
      </c>
      <c r="AD128">
        <v>83</v>
      </c>
      <c r="AE128">
        <v>113</v>
      </c>
      <c r="AF128">
        <v>-0.26548672566371678</v>
      </c>
      <c r="AG128" t="s">
        <v>399</v>
      </c>
      <c r="AH128" t="s">
        <v>399</v>
      </c>
      <c r="AI128" t="s">
        <v>399</v>
      </c>
      <c r="AJ128" t="s">
        <v>399</v>
      </c>
      <c r="AK128" t="s">
        <v>399</v>
      </c>
      <c r="AL128" t="s">
        <v>399</v>
      </c>
    </row>
    <row r="129" spans="1:38">
      <c r="A129" t="s">
        <v>435</v>
      </c>
      <c r="B129">
        <v>1.62</v>
      </c>
      <c r="C129" t="s">
        <v>399</v>
      </c>
      <c r="E129">
        <v>1</v>
      </c>
      <c r="G129" t="s">
        <v>329</v>
      </c>
      <c r="H129">
        <v>0.81</v>
      </c>
      <c r="J129" t="s">
        <v>399</v>
      </c>
      <c r="K129">
        <v>2</v>
      </c>
      <c r="L129" t="s">
        <v>399</v>
      </c>
      <c r="M129" t="s">
        <v>399</v>
      </c>
      <c r="N129" t="s">
        <v>399</v>
      </c>
      <c r="O129" t="s">
        <v>399</v>
      </c>
      <c r="P129" t="s">
        <v>399</v>
      </c>
      <c r="Q129" t="s">
        <v>399</v>
      </c>
      <c r="R129" t="s">
        <v>399</v>
      </c>
      <c r="S129">
        <v>1</v>
      </c>
      <c r="T129" t="s">
        <v>399</v>
      </c>
      <c r="V129" t="s">
        <v>399</v>
      </c>
      <c r="W129" t="s">
        <v>399</v>
      </c>
      <c r="X129" t="s">
        <v>399</v>
      </c>
      <c r="Y129" t="s">
        <v>399</v>
      </c>
      <c r="Z129" t="s">
        <v>399</v>
      </c>
      <c r="AA129" t="s">
        <v>399</v>
      </c>
      <c r="AB129" t="s">
        <v>399</v>
      </c>
      <c r="AC129" t="s">
        <v>399</v>
      </c>
      <c r="AD129">
        <v>237</v>
      </c>
      <c r="AE129">
        <v>221</v>
      </c>
      <c r="AF129">
        <v>7.2398190045248875E-2</v>
      </c>
      <c r="AG129">
        <v>8.4388185654008432E-3</v>
      </c>
      <c r="AH129" t="s">
        <v>399</v>
      </c>
      <c r="AI129">
        <v>8.4388185654008432E-3</v>
      </c>
      <c r="AJ129" t="s">
        <v>399</v>
      </c>
      <c r="AK129" t="s">
        <v>399</v>
      </c>
      <c r="AL129" t="s">
        <v>399</v>
      </c>
    </row>
    <row r="130" spans="1:38">
      <c r="A130" t="s">
        <v>427</v>
      </c>
      <c r="B130">
        <v>1.62</v>
      </c>
      <c r="C130">
        <v>4.08</v>
      </c>
      <c r="D130">
        <v>-0.6029411764705882</v>
      </c>
      <c r="E130">
        <v>1</v>
      </c>
      <c r="F130">
        <v>1</v>
      </c>
      <c r="G130" t="s">
        <v>329</v>
      </c>
      <c r="H130">
        <v>0.81</v>
      </c>
      <c r="I130">
        <v>2.04</v>
      </c>
      <c r="J130">
        <v>-0.6029411764705882</v>
      </c>
      <c r="K130">
        <v>2</v>
      </c>
      <c r="L130">
        <v>2</v>
      </c>
      <c r="M130" t="s">
        <v>399</v>
      </c>
      <c r="N130" t="s">
        <v>399</v>
      </c>
      <c r="O130" t="s">
        <v>399</v>
      </c>
      <c r="P130" t="s">
        <v>399</v>
      </c>
      <c r="Q130" t="s">
        <v>399</v>
      </c>
      <c r="R130" t="s">
        <v>399</v>
      </c>
      <c r="S130">
        <v>1</v>
      </c>
      <c r="T130" t="s">
        <v>399</v>
      </c>
      <c r="V130" t="s">
        <v>399</v>
      </c>
      <c r="W130" t="s">
        <v>399</v>
      </c>
      <c r="X130" t="s">
        <v>399</v>
      </c>
      <c r="Y130" t="s">
        <v>399</v>
      </c>
      <c r="Z130" t="s">
        <v>399</v>
      </c>
      <c r="AA130" t="s">
        <v>399</v>
      </c>
      <c r="AB130" t="s">
        <v>399</v>
      </c>
      <c r="AC130" t="s">
        <v>399</v>
      </c>
      <c r="AD130">
        <v>839</v>
      </c>
      <c r="AE130">
        <v>798</v>
      </c>
      <c r="AF130">
        <v>5.1378446115288218E-2</v>
      </c>
      <c r="AG130" t="s">
        <v>399</v>
      </c>
      <c r="AH130">
        <v>1.2531328320802E-3</v>
      </c>
      <c r="AI130" t="s">
        <v>399</v>
      </c>
      <c r="AJ130" t="s">
        <v>399</v>
      </c>
      <c r="AK130" t="s">
        <v>399</v>
      </c>
      <c r="AL130" t="s">
        <v>399</v>
      </c>
    </row>
    <row r="131" spans="1:38">
      <c r="A131" t="s">
        <v>528</v>
      </c>
      <c r="B131">
        <v>0.81</v>
      </c>
      <c r="C131" t="s">
        <v>399</v>
      </c>
      <c r="E131">
        <v>1</v>
      </c>
      <c r="G131" t="s">
        <v>329</v>
      </c>
      <c r="H131">
        <v>0.81</v>
      </c>
      <c r="J131" t="s">
        <v>399</v>
      </c>
      <c r="K131">
        <v>1</v>
      </c>
      <c r="L131" t="s">
        <v>399</v>
      </c>
      <c r="M131" t="s">
        <v>399</v>
      </c>
      <c r="N131" t="s">
        <v>399</v>
      </c>
      <c r="O131" t="s">
        <v>399</v>
      </c>
      <c r="P131" t="s">
        <v>399</v>
      </c>
      <c r="Q131" t="s">
        <v>399</v>
      </c>
      <c r="R131" t="s">
        <v>399</v>
      </c>
      <c r="S131">
        <v>1</v>
      </c>
      <c r="T131" t="s">
        <v>399</v>
      </c>
      <c r="V131" t="s">
        <v>399</v>
      </c>
      <c r="W131" t="s">
        <v>399</v>
      </c>
      <c r="X131" t="s">
        <v>399</v>
      </c>
      <c r="Y131" t="s">
        <v>399</v>
      </c>
      <c r="Z131" t="s">
        <v>399</v>
      </c>
      <c r="AA131" t="s">
        <v>399</v>
      </c>
      <c r="AB131" t="s">
        <v>399</v>
      </c>
      <c r="AC131" t="s">
        <v>399</v>
      </c>
      <c r="AD131">
        <v>198</v>
      </c>
      <c r="AE131">
        <v>339</v>
      </c>
      <c r="AF131">
        <v>-0.41592920353982299</v>
      </c>
      <c r="AG131">
        <v>5.0505050505050509E-3</v>
      </c>
      <c r="AH131" t="s">
        <v>399</v>
      </c>
      <c r="AI131">
        <v>5.0505050505050509E-3</v>
      </c>
      <c r="AJ131" t="s">
        <v>399</v>
      </c>
      <c r="AK131" t="s">
        <v>399</v>
      </c>
      <c r="AL131" t="s">
        <v>399</v>
      </c>
    </row>
    <row r="132" spans="1:38">
      <c r="A132" t="s">
        <v>464</v>
      </c>
      <c r="B132">
        <v>0.81</v>
      </c>
      <c r="C132">
        <v>3.27</v>
      </c>
      <c r="D132">
        <v>-0.75229357798165131</v>
      </c>
      <c r="E132">
        <v>1</v>
      </c>
      <c r="F132">
        <v>1</v>
      </c>
      <c r="G132" t="s">
        <v>329</v>
      </c>
      <c r="H132">
        <v>0.81</v>
      </c>
      <c r="I132">
        <v>1.0900000000000001</v>
      </c>
      <c r="J132">
        <v>-0.25688073394495409</v>
      </c>
      <c r="K132">
        <v>1</v>
      </c>
      <c r="L132">
        <v>1</v>
      </c>
      <c r="M132" t="s">
        <v>399</v>
      </c>
      <c r="N132" t="s">
        <v>399</v>
      </c>
      <c r="O132" t="s">
        <v>399</v>
      </c>
      <c r="P132" t="s">
        <v>399</v>
      </c>
      <c r="Q132" t="s">
        <v>399</v>
      </c>
      <c r="R132" t="s">
        <v>399</v>
      </c>
      <c r="S132">
        <v>1</v>
      </c>
      <c r="T132" t="s">
        <v>399</v>
      </c>
      <c r="V132" t="s">
        <v>399</v>
      </c>
      <c r="W132" t="s">
        <v>399</v>
      </c>
      <c r="X132" t="s">
        <v>399</v>
      </c>
      <c r="Y132" t="s">
        <v>399</v>
      </c>
      <c r="Z132" t="s">
        <v>399</v>
      </c>
      <c r="AA132" t="s">
        <v>399</v>
      </c>
      <c r="AB132" t="s">
        <v>399</v>
      </c>
      <c r="AC132" t="s">
        <v>399</v>
      </c>
      <c r="AD132">
        <v>285</v>
      </c>
      <c r="AE132">
        <v>272</v>
      </c>
      <c r="AF132">
        <v>4.779411764705882E-2</v>
      </c>
      <c r="AG132">
        <v>3.508771929824561E-3</v>
      </c>
      <c r="AH132">
        <v>1.102941176470588E-2</v>
      </c>
      <c r="AI132">
        <v>-7.5206398348813212E-3</v>
      </c>
      <c r="AJ132" t="s">
        <v>399</v>
      </c>
      <c r="AK132" t="s">
        <v>399</v>
      </c>
      <c r="AL132" t="s">
        <v>399</v>
      </c>
    </row>
    <row r="133" spans="1:38">
      <c r="A133" t="s">
        <v>544</v>
      </c>
      <c r="B133">
        <v>0.81</v>
      </c>
      <c r="C133">
        <v>1.63</v>
      </c>
      <c r="D133">
        <v>-0.50306748466257667</v>
      </c>
      <c r="E133">
        <v>1</v>
      </c>
      <c r="F133">
        <v>1</v>
      </c>
      <c r="G133" t="s">
        <v>329</v>
      </c>
      <c r="H133">
        <v>0.81</v>
      </c>
      <c r="I133">
        <v>1.63</v>
      </c>
      <c r="J133">
        <v>-0.50306748466257667</v>
      </c>
      <c r="K133">
        <v>1</v>
      </c>
      <c r="L133">
        <v>1</v>
      </c>
      <c r="M133" t="s">
        <v>399</v>
      </c>
      <c r="N133" t="s">
        <v>399</v>
      </c>
      <c r="O133" t="s">
        <v>399</v>
      </c>
      <c r="P133" t="s">
        <v>399</v>
      </c>
      <c r="Q133" t="s">
        <v>399</v>
      </c>
      <c r="R133" t="s">
        <v>399</v>
      </c>
      <c r="S133">
        <v>1</v>
      </c>
      <c r="T133" t="s">
        <v>399</v>
      </c>
      <c r="V133" t="s">
        <v>399</v>
      </c>
      <c r="W133" t="s">
        <v>399</v>
      </c>
      <c r="X133" t="s">
        <v>399</v>
      </c>
      <c r="Y133" t="s">
        <v>399</v>
      </c>
      <c r="Z133" t="s">
        <v>399</v>
      </c>
      <c r="AA133" t="s">
        <v>399</v>
      </c>
      <c r="AB133" t="s">
        <v>399</v>
      </c>
      <c r="AC133" t="s">
        <v>399</v>
      </c>
      <c r="AD133">
        <v>138</v>
      </c>
      <c r="AE133">
        <v>197</v>
      </c>
      <c r="AF133">
        <v>-0.29949238578680198</v>
      </c>
      <c r="AG133" t="s">
        <v>399</v>
      </c>
      <c r="AH133" t="s">
        <v>399</v>
      </c>
      <c r="AI133" t="s">
        <v>399</v>
      </c>
      <c r="AJ133" t="s">
        <v>399</v>
      </c>
      <c r="AK133" t="s">
        <v>399</v>
      </c>
      <c r="AL133" t="s">
        <v>399</v>
      </c>
    </row>
    <row r="134" spans="1:38">
      <c r="A134" t="s">
        <v>425</v>
      </c>
      <c r="B134">
        <v>-3.2999999999999989</v>
      </c>
      <c r="C134">
        <v>3.26</v>
      </c>
      <c r="D134">
        <v>-2.0122699386503071</v>
      </c>
      <c r="E134">
        <v>1</v>
      </c>
      <c r="F134">
        <v>1</v>
      </c>
      <c r="G134" t="s">
        <v>329</v>
      </c>
      <c r="H134">
        <v>-0.41249999999999992</v>
      </c>
      <c r="I134">
        <v>1.63</v>
      </c>
      <c r="J134">
        <v>-1.253067484662576</v>
      </c>
      <c r="K134">
        <v>2</v>
      </c>
      <c r="L134">
        <v>2</v>
      </c>
      <c r="M134" t="s">
        <v>399</v>
      </c>
      <c r="N134" t="s">
        <v>399</v>
      </c>
      <c r="O134" t="s">
        <v>399</v>
      </c>
      <c r="P134" t="s">
        <v>399</v>
      </c>
      <c r="Q134" t="s">
        <v>399</v>
      </c>
      <c r="R134" t="s">
        <v>399</v>
      </c>
      <c r="S134">
        <v>1</v>
      </c>
      <c r="T134" t="s">
        <v>399</v>
      </c>
      <c r="V134" t="s">
        <v>399</v>
      </c>
      <c r="W134" t="s">
        <v>399</v>
      </c>
      <c r="X134" t="s">
        <v>399</v>
      </c>
      <c r="Y134" t="s">
        <v>399</v>
      </c>
      <c r="Z134" t="s">
        <v>399</v>
      </c>
      <c r="AA134" t="s">
        <v>399</v>
      </c>
      <c r="AB134" t="s">
        <v>399</v>
      </c>
      <c r="AC134" t="s">
        <v>399</v>
      </c>
      <c r="AD134">
        <v>333</v>
      </c>
      <c r="AE134">
        <v>387</v>
      </c>
      <c r="AF134">
        <v>-0.1395348837209302</v>
      </c>
      <c r="AG134">
        <v>1.8018018018018021E-2</v>
      </c>
      <c r="AH134">
        <v>5.1679586563307496E-3</v>
      </c>
      <c r="AI134">
        <v>1.2850059361687269E-2</v>
      </c>
      <c r="AJ134" t="s">
        <v>399</v>
      </c>
      <c r="AK134" t="s">
        <v>399</v>
      </c>
      <c r="AL134" t="s">
        <v>399</v>
      </c>
    </row>
    <row r="135" spans="1:38">
      <c r="A135" t="s">
        <v>401</v>
      </c>
      <c r="B135">
        <v>-3.3099999999999992</v>
      </c>
      <c r="C135">
        <v>8.0899999999999963</v>
      </c>
      <c r="D135">
        <v>-1.409147095179234</v>
      </c>
      <c r="E135">
        <v>1</v>
      </c>
      <c r="F135">
        <v>1</v>
      </c>
      <c r="G135" t="s">
        <v>329</v>
      </c>
      <c r="H135">
        <v>-0.6619999999999997</v>
      </c>
      <c r="I135">
        <v>0.62230769230769201</v>
      </c>
      <c r="J135">
        <v>-2.063782447466008</v>
      </c>
      <c r="K135">
        <v>3</v>
      </c>
      <c r="L135">
        <v>12</v>
      </c>
      <c r="M135">
        <v>-0.75</v>
      </c>
      <c r="N135" t="s">
        <v>399</v>
      </c>
      <c r="O135" t="s">
        <v>399</v>
      </c>
      <c r="P135" t="s">
        <v>399</v>
      </c>
      <c r="Q135" t="s">
        <v>399</v>
      </c>
      <c r="R135" t="s">
        <v>399</v>
      </c>
      <c r="S135">
        <v>1</v>
      </c>
      <c r="T135" t="s">
        <v>399</v>
      </c>
      <c r="V135" t="s">
        <v>399</v>
      </c>
      <c r="W135" t="s">
        <v>399</v>
      </c>
      <c r="X135" t="s">
        <v>399</v>
      </c>
      <c r="Y135" t="s">
        <v>399</v>
      </c>
      <c r="Z135" t="s">
        <v>399</v>
      </c>
      <c r="AA135" t="s">
        <v>399</v>
      </c>
      <c r="AB135" t="s">
        <v>399</v>
      </c>
      <c r="AC135" t="s">
        <v>399</v>
      </c>
      <c r="AD135">
        <v>567</v>
      </c>
      <c r="AE135">
        <v>560</v>
      </c>
      <c r="AF135">
        <v>1.2500000000000001E-2</v>
      </c>
      <c r="AG135">
        <v>7.0546737213403876E-3</v>
      </c>
      <c r="AH135">
        <v>2.1428571428571429E-2</v>
      </c>
      <c r="AI135">
        <v>-1.4373897707231039E-2</v>
      </c>
      <c r="AJ135" t="s">
        <v>399</v>
      </c>
      <c r="AK135" t="s">
        <v>399</v>
      </c>
      <c r="AL135" t="s">
        <v>399</v>
      </c>
    </row>
    <row r="136" spans="1:38">
      <c r="A136" t="s">
        <v>480</v>
      </c>
      <c r="B136" t="s">
        <v>399</v>
      </c>
      <c r="C136" t="s">
        <v>399</v>
      </c>
      <c r="G136" t="s">
        <v>329</v>
      </c>
      <c r="H136" t="s">
        <v>399</v>
      </c>
      <c r="J136" t="s">
        <v>399</v>
      </c>
      <c r="K136" t="s">
        <v>399</v>
      </c>
      <c r="L136" t="s">
        <v>399</v>
      </c>
      <c r="M136" t="s">
        <v>399</v>
      </c>
      <c r="N136" t="s">
        <v>399</v>
      </c>
      <c r="O136" t="s">
        <v>399</v>
      </c>
      <c r="P136" t="s">
        <v>399</v>
      </c>
      <c r="Q136" t="s">
        <v>399</v>
      </c>
      <c r="R136" t="s">
        <v>399</v>
      </c>
      <c r="S136" t="s">
        <v>399</v>
      </c>
      <c r="T136" t="s">
        <v>399</v>
      </c>
      <c r="V136" t="s">
        <v>399</v>
      </c>
      <c r="W136" t="s">
        <v>399</v>
      </c>
      <c r="X136" t="s">
        <v>399</v>
      </c>
      <c r="Y136" t="s">
        <v>399</v>
      </c>
      <c r="Z136" t="s">
        <v>399</v>
      </c>
      <c r="AA136" t="s">
        <v>399</v>
      </c>
      <c r="AB136" t="s">
        <v>399</v>
      </c>
      <c r="AC136" t="s">
        <v>399</v>
      </c>
      <c r="AD136">
        <v>278</v>
      </c>
      <c r="AE136">
        <v>405</v>
      </c>
      <c r="AF136">
        <v>-0.31358024691358027</v>
      </c>
      <c r="AG136" t="s">
        <v>399</v>
      </c>
      <c r="AH136" t="s">
        <v>399</v>
      </c>
      <c r="AI136" t="s">
        <v>399</v>
      </c>
      <c r="AJ136" t="s">
        <v>399</v>
      </c>
      <c r="AK136" t="s">
        <v>399</v>
      </c>
      <c r="AL136" t="s">
        <v>399</v>
      </c>
    </row>
    <row r="137" spans="1:38">
      <c r="A137" t="s">
        <v>550</v>
      </c>
      <c r="B137" t="s">
        <v>399</v>
      </c>
      <c r="C137" t="s">
        <v>399</v>
      </c>
      <c r="G137" t="s">
        <v>329</v>
      </c>
      <c r="H137" t="s">
        <v>399</v>
      </c>
      <c r="J137" t="s">
        <v>399</v>
      </c>
      <c r="K137" t="s">
        <v>399</v>
      </c>
      <c r="L137" t="s">
        <v>399</v>
      </c>
      <c r="M137" t="s">
        <v>399</v>
      </c>
      <c r="N137" t="s">
        <v>399</v>
      </c>
      <c r="O137" t="s">
        <v>399</v>
      </c>
      <c r="P137" t="s">
        <v>399</v>
      </c>
      <c r="Q137" t="s">
        <v>399</v>
      </c>
      <c r="R137" t="s">
        <v>399</v>
      </c>
      <c r="S137" t="s">
        <v>399</v>
      </c>
      <c r="T137" t="s">
        <v>399</v>
      </c>
      <c r="V137" t="s">
        <v>399</v>
      </c>
      <c r="W137" t="s">
        <v>399</v>
      </c>
      <c r="X137" t="s">
        <v>399</v>
      </c>
      <c r="Y137" t="s">
        <v>399</v>
      </c>
      <c r="Z137" t="s">
        <v>399</v>
      </c>
      <c r="AA137" t="s">
        <v>399</v>
      </c>
      <c r="AB137" t="s">
        <v>399</v>
      </c>
      <c r="AC137" t="s">
        <v>399</v>
      </c>
      <c r="AD137">
        <v>252</v>
      </c>
      <c r="AE137">
        <v>227</v>
      </c>
      <c r="AF137">
        <v>0.11013215859030839</v>
      </c>
      <c r="AG137" t="s">
        <v>399</v>
      </c>
      <c r="AH137" t="s">
        <v>399</v>
      </c>
      <c r="AI137" t="s">
        <v>399</v>
      </c>
      <c r="AJ137" t="s">
        <v>399</v>
      </c>
      <c r="AK137" t="s">
        <v>399</v>
      </c>
      <c r="AL137" t="s">
        <v>399</v>
      </c>
    </row>
    <row r="138" spans="1:38">
      <c r="A138" t="s">
        <v>428</v>
      </c>
      <c r="B138" t="s">
        <v>399</v>
      </c>
      <c r="C138">
        <v>1.62</v>
      </c>
      <c r="D138">
        <v>-1</v>
      </c>
      <c r="F138">
        <v>1</v>
      </c>
      <c r="G138" t="s">
        <v>329</v>
      </c>
      <c r="H138" t="s">
        <v>399</v>
      </c>
      <c r="I138">
        <v>0.81</v>
      </c>
      <c r="J138">
        <v>-1</v>
      </c>
      <c r="K138" t="s">
        <v>399</v>
      </c>
      <c r="L138">
        <v>2</v>
      </c>
      <c r="M138">
        <v>-1</v>
      </c>
      <c r="N138" t="s">
        <v>399</v>
      </c>
      <c r="O138" t="s">
        <v>399</v>
      </c>
      <c r="P138" t="s">
        <v>399</v>
      </c>
      <c r="Q138" t="s">
        <v>399</v>
      </c>
      <c r="R138" t="s">
        <v>399</v>
      </c>
      <c r="S138" t="s">
        <v>399</v>
      </c>
      <c r="T138" t="s">
        <v>399</v>
      </c>
      <c r="V138" t="s">
        <v>399</v>
      </c>
      <c r="W138" t="s">
        <v>399</v>
      </c>
      <c r="X138" t="s">
        <v>399</v>
      </c>
      <c r="Y138" t="s">
        <v>399</v>
      </c>
      <c r="Z138" t="s">
        <v>399</v>
      </c>
      <c r="AA138" t="s">
        <v>399</v>
      </c>
      <c r="AB138" t="s">
        <v>399</v>
      </c>
      <c r="AC138" t="s">
        <v>399</v>
      </c>
      <c r="AD138">
        <v>464</v>
      </c>
      <c r="AE138">
        <v>443</v>
      </c>
      <c r="AF138">
        <v>4.740406320541761E-2</v>
      </c>
      <c r="AG138">
        <v>4.3103448275862068E-3</v>
      </c>
      <c r="AH138">
        <v>4.5146726862302479E-3</v>
      </c>
      <c r="AI138">
        <v>-2.0432785864404109E-4</v>
      </c>
      <c r="AJ138" t="s">
        <v>399</v>
      </c>
      <c r="AK138" t="s">
        <v>399</v>
      </c>
      <c r="AL138" t="s">
        <v>399</v>
      </c>
    </row>
    <row r="139" spans="1:38">
      <c r="A139" t="s">
        <v>547</v>
      </c>
      <c r="B139" t="s">
        <v>399</v>
      </c>
      <c r="C139">
        <v>0.81</v>
      </c>
      <c r="D139">
        <v>-1</v>
      </c>
      <c r="F139">
        <v>1</v>
      </c>
      <c r="G139" t="s">
        <v>329</v>
      </c>
      <c r="H139" t="s">
        <v>399</v>
      </c>
      <c r="I139">
        <v>0.81</v>
      </c>
      <c r="J139">
        <v>-1</v>
      </c>
      <c r="K139" t="s">
        <v>399</v>
      </c>
      <c r="L139">
        <v>1</v>
      </c>
      <c r="M139">
        <v>-1</v>
      </c>
      <c r="N139" t="s">
        <v>399</v>
      </c>
      <c r="O139" t="s">
        <v>399</v>
      </c>
      <c r="P139" t="s">
        <v>399</v>
      </c>
      <c r="Q139" t="s">
        <v>399</v>
      </c>
      <c r="R139" t="s">
        <v>399</v>
      </c>
      <c r="S139" t="s">
        <v>399</v>
      </c>
      <c r="T139" t="s">
        <v>399</v>
      </c>
      <c r="V139" t="s">
        <v>399</v>
      </c>
      <c r="W139" t="s">
        <v>399</v>
      </c>
      <c r="X139" t="s">
        <v>399</v>
      </c>
      <c r="Y139" t="s">
        <v>399</v>
      </c>
      <c r="Z139" t="s">
        <v>399</v>
      </c>
      <c r="AA139" t="s">
        <v>399</v>
      </c>
      <c r="AB139" t="s">
        <v>399</v>
      </c>
      <c r="AC139" t="s">
        <v>399</v>
      </c>
      <c r="AD139">
        <v>116</v>
      </c>
      <c r="AE139">
        <v>123</v>
      </c>
      <c r="AF139">
        <v>-5.6910569105691047E-2</v>
      </c>
      <c r="AG139" t="s">
        <v>399</v>
      </c>
      <c r="AH139">
        <v>8.130081300813009E-3</v>
      </c>
      <c r="AI139" t="s">
        <v>399</v>
      </c>
      <c r="AJ139" t="s">
        <v>399</v>
      </c>
      <c r="AK139" t="s">
        <v>399</v>
      </c>
      <c r="AL139" t="s">
        <v>399</v>
      </c>
    </row>
    <row r="140" spans="1:38">
      <c r="A140" t="s">
        <v>492</v>
      </c>
      <c r="B140" t="s">
        <v>399</v>
      </c>
      <c r="C140">
        <v>2.44</v>
      </c>
      <c r="D140">
        <v>-1</v>
      </c>
      <c r="F140">
        <v>1</v>
      </c>
      <c r="G140" t="s">
        <v>329</v>
      </c>
      <c r="H140" t="s">
        <v>399</v>
      </c>
      <c r="I140">
        <v>1.22</v>
      </c>
      <c r="J140" t="s">
        <v>399</v>
      </c>
      <c r="K140" t="s">
        <v>399</v>
      </c>
      <c r="L140">
        <v>2</v>
      </c>
      <c r="M140">
        <v>-1</v>
      </c>
      <c r="N140" t="s">
        <v>399</v>
      </c>
      <c r="O140" t="s">
        <v>399</v>
      </c>
      <c r="P140" t="s">
        <v>399</v>
      </c>
      <c r="Q140" t="s">
        <v>399</v>
      </c>
      <c r="R140" t="s">
        <v>399</v>
      </c>
      <c r="S140" t="s">
        <v>399</v>
      </c>
      <c r="T140" t="s">
        <v>399</v>
      </c>
      <c r="V140" t="s">
        <v>399</v>
      </c>
      <c r="W140" t="s">
        <v>399</v>
      </c>
      <c r="X140" t="s">
        <v>399</v>
      </c>
      <c r="Y140" t="s">
        <v>399</v>
      </c>
      <c r="Z140" t="s">
        <v>399</v>
      </c>
      <c r="AA140" t="s">
        <v>399</v>
      </c>
      <c r="AB140" t="s">
        <v>399</v>
      </c>
      <c r="AC140" t="s">
        <v>399</v>
      </c>
      <c r="AD140">
        <v>194</v>
      </c>
      <c r="AE140">
        <v>156</v>
      </c>
      <c r="AF140">
        <v>0.24358974358974361</v>
      </c>
      <c r="AG140" t="s">
        <v>399</v>
      </c>
      <c r="AH140">
        <v>6.4102564102564092E-3</v>
      </c>
      <c r="AI140" t="s">
        <v>399</v>
      </c>
      <c r="AJ140" t="s">
        <v>399</v>
      </c>
      <c r="AK140" t="s">
        <v>399</v>
      </c>
      <c r="AL140" t="s">
        <v>399</v>
      </c>
    </row>
    <row r="141" spans="1:38">
      <c r="A141" t="s">
        <v>509</v>
      </c>
      <c r="B141" t="s">
        <v>399</v>
      </c>
      <c r="C141">
        <v>1.63</v>
      </c>
      <c r="D141">
        <v>-1</v>
      </c>
      <c r="F141">
        <v>1</v>
      </c>
      <c r="G141" t="s">
        <v>329</v>
      </c>
      <c r="H141" t="s">
        <v>399</v>
      </c>
      <c r="I141">
        <v>1.63</v>
      </c>
      <c r="J141" t="s">
        <v>399</v>
      </c>
      <c r="K141" t="s">
        <v>399</v>
      </c>
      <c r="L141">
        <v>1</v>
      </c>
      <c r="M141">
        <v>-1</v>
      </c>
      <c r="N141" t="s">
        <v>399</v>
      </c>
      <c r="O141" t="s">
        <v>399</v>
      </c>
      <c r="P141" t="s">
        <v>399</v>
      </c>
      <c r="Q141" t="s">
        <v>399</v>
      </c>
      <c r="R141" t="s">
        <v>399</v>
      </c>
      <c r="S141" t="s">
        <v>399</v>
      </c>
      <c r="T141" t="s">
        <v>399</v>
      </c>
      <c r="V141" t="s">
        <v>399</v>
      </c>
      <c r="W141" t="s">
        <v>399</v>
      </c>
      <c r="X141" t="s">
        <v>399</v>
      </c>
      <c r="Y141" t="s">
        <v>399</v>
      </c>
      <c r="Z141" t="s">
        <v>399</v>
      </c>
      <c r="AA141" t="s">
        <v>399</v>
      </c>
      <c r="AB141" t="s">
        <v>399</v>
      </c>
      <c r="AC141" t="s">
        <v>399</v>
      </c>
      <c r="AD141">
        <v>339</v>
      </c>
      <c r="AE141">
        <v>597</v>
      </c>
      <c r="AF141">
        <v>-0.43216080402010049</v>
      </c>
      <c r="AG141" t="s">
        <v>399</v>
      </c>
      <c r="AH141">
        <v>1.675041876046901E-3</v>
      </c>
      <c r="AI141" t="s">
        <v>399</v>
      </c>
      <c r="AJ141" t="s">
        <v>399</v>
      </c>
      <c r="AK141" t="s">
        <v>399</v>
      </c>
      <c r="AL141" t="s">
        <v>399</v>
      </c>
    </row>
    <row r="142" spans="1:38">
      <c r="A142" t="s">
        <v>414</v>
      </c>
      <c r="B142" t="s">
        <v>399</v>
      </c>
      <c r="C142">
        <v>3.27</v>
      </c>
      <c r="D142">
        <v>-1</v>
      </c>
      <c r="F142">
        <v>1</v>
      </c>
      <c r="G142" t="s">
        <v>329</v>
      </c>
      <c r="H142" t="s">
        <v>399</v>
      </c>
      <c r="I142">
        <v>3.27</v>
      </c>
      <c r="J142" t="s">
        <v>399</v>
      </c>
      <c r="K142" t="s">
        <v>399</v>
      </c>
      <c r="L142">
        <v>1</v>
      </c>
      <c r="M142">
        <v>-1</v>
      </c>
      <c r="N142" t="s">
        <v>399</v>
      </c>
      <c r="O142" t="s">
        <v>399</v>
      </c>
      <c r="P142" t="s">
        <v>399</v>
      </c>
      <c r="Q142" t="s">
        <v>399</v>
      </c>
      <c r="R142" t="s">
        <v>399</v>
      </c>
      <c r="S142" t="s">
        <v>399</v>
      </c>
      <c r="T142" t="s">
        <v>399</v>
      </c>
      <c r="V142" t="s">
        <v>399</v>
      </c>
      <c r="W142" t="s">
        <v>399</v>
      </c>
      <c r="X142" t="s">
        <v>399</v>
      </c>
      <c r="Y142" t="s">
        <v>399</v>
      </c>
      <c r="Z142" t="s">
        <v>399</v>
      </c>
      <c r="AA142" t="s">
        <v>399</v>
      </c>
      <c r="AB142" t="s">
        <v>399</v>
      </c>
      <c r="AC142" t="s">
        <v>399</v>
      </c>
      <c r="AD142">
        <v>776</v>
      </c>
      <c r="AE142">
        <v>766</v>
      </c>
      <c r="AF142">
        <v>1.3054830287206271E-2</v>
      </c>
      <c r="AG142" t="s">
        <v>399</v>
      </c>
      <c r="AH142">
        <v>1.3054830287206271E-3</v>
      </c>
      <c r="AI142" t="s">
        <v>399</v>
      </c>
      <c r="AJ142" t="s">
        <v>399</v>
      </c>
      <c r="AK142" t="s">
        <v>399</v>
      </c>
      <c r="AL142" t="s">
        <v>399</v>
      </c>
    </row>
    <row r="143" spans="1:38">
      <c r="A143" t="s">
        <v>510</v>
      </c>
      <c r="B143" t="s">
        <v>399</v>
      </c>
      <c r="C143">
        <v>3.27</v>
      </c>
      <c r="D143">
        <v>-1</v>
      </c>
      <c r="F143">
        <v>1</v>
      </c>
      <c r="G143" t="s">
        <v>329</v>
      </c>
      <c r="H143" t="s">
        <v>399</v>
      </c>
      <c r="I143">
        <v>3.27</v>
      </c>
      <c r="J143" t="s">
        <v>399</v>
      </c>
      <c r="K143" t="s">
        <v>399</v>
      </c>
      <c r="L143">
        <v>1</v>
      </c>
      <c r="M143">
        <v>-1</v>
      </c>
      <c r="N143" t="s">
        <v>399</v>
      </c>
      <c r="O143" t="s">
        <v>399</v>
      </c>
      <c r="P143" t="s">
        <v>399</v>
      </c>
      <c r="Q143" t="s">
        <v>399</v>
      </c>
      <c r="R143" t="s">
        <v>399</v>
      </c>
      <c r="S143" t="s">
        <v>399</v>
      </c>
      <c r="T143" t="s">
        <v>399</v>
      </c>
      <c r="V143" t="s">
        <v>399</v>
      </c>
      <c r="W143" t="s">
        <v>399</v>
      </c>
      <c r="X143" t="s">
        <v>399</v>
      </c>
      <c r="Y143" t="s">
        <v>399</v>
      </c>
      <c r="Z143" t="s">
        <v>399</v>
      </c>
      <c r="AA143" t="s">
        <v>399</v>
      </c>
      <c r="AB143" t="s">
        <v>399</v>
      </c>
      <c r="AC143" t="s">
        <v>399</v>
      </c>
      <c r="AD143">
        <v>359</v>
      </c>
      <c r="AE143">
        <v>338</v>
      </c>
      <c r="AF143">
        <v>6.2130177514792898E-2</v>
      </c>
      <c r="AG143" t="s">
        <v>399</v>
      </c>
      <c r="AH143">
        <v>2.9585798816568051E-3</v>
      </c>
      <c r="AI143" t="s">
        <v>399</v>
      </c>
      <c r="AJ143" t="s">
        <v>399</v>
      </c>
      <c r="AK143" t="s">
        <v>399</v>
      </c>
      <c r="AL143" t="s">
        <v>399</v>
      </c>
    </row>
    <row r="144" spans="1:38">
      <c r="A144" t="s">
        <v>494</v>
      </c>
      <c r="B144" t="s">
        <v>399</v>
      </c>
      <c r="C144">
        <v>3.27</v>
      </c>
      <c r="D144">
        <v>-1</v>
      </c>
      <c r="F144">
        <v>1</v>
      </c>
      <c r="G144" t="s">
        <v>329</v>
      </c>
      <c r="H144" t="s">
        <v>399</v>
      </c>
      <c r="I144">
        <v>3.27</v>
      </c>
      <c r="J144" t="s">
        <v>399</v>
      </c>
      <c r="K144" t="s">
        <v>399</v>
      </c>
      <c r="L144">
        <v>1</v>
      </c>
      <c r="M144">
        <v>-1</v>
      </c>
      <c r="N144" t="s">
        <v>399</v>
      </c>
      <c r="O144" t="s">
        <v>399</v>
      </c>
      <c r="P144" t="s">
        <v>399</v>
      </c>
      <c r="Q144" t="s">
        <v>399</v>
      </c>
      <c r="R144" t="s">
        <v>399</v>
      </c>
      <c r="S144" t="s">
        <v>399</v>
      </c>
      <c r="T144" t="s">
        <v>399</v>
      </c>
      <c r="V144" t="s">
        <v>399</v>
      </c>
      <c r="W144" t="s">
        <v>399</v>
      </c>
      <c r="X144" t="s">
        <v>399</v>
      </c>
      <c r="Y144" t="s">
        <v>399</v>
      </c>
      <c r="Z144" t="s">
        <v>399</v>
      </c>
      <c r="AA144" t="s">
        <v>399</v>
      </c>
      <c r="AB144" t="s">
        <v>399</v>
      </c>
      <c r="AC144" t="s">
        <v>399</v>
      </c>
      <c r="AD144">
        <v>222</v>
      </c>
      <c r="AE144">
        <v>283</v>
      </c>
      <c r="AF144">
        <v>-0.21554770318021199</v>
      </c>
      <c r="AG144" t="s">
        <v>399</v>
      </c>
      <c r="AH144">
        <v>3.53356890459364E-3</v>
      </c>
      <c r="AI144" t="s">
        <v>399</v>
      </c>
      <c r="AJ144" t="s">
        <v>399</v>
      </c>
      <c r="AK144" t="s">
        <v>399</v>
      </c>
      <c r="AL144" t="s">
        <v>399</v>
      </c>
    </row>
    <row r="145" spans="1:38">
      <c r="A145" t="s">
        <v>527</v>
      </c>
      <c r="B145" t="s">
        <v>399</v>
      </c>
      <c r="C145">
        <v>7.36</v>
      </c>
      <c r="D145">
        <v>-1</v>
      </c>
      <c r="F145">
        <v>1</v>
      </c>
      <c r="G145" t="s">
        <v>329</v>
      </c>
      <c r="H145" t="s">
        <v>399</v>
      </c>
      <c r="I145">
        <v>3.68</v>
      </c>
      <c r="J145">
        <v>-1</v>
      </c>
      <c r="K145" t="s">
        <v>399</v>
      </c>
      <c r="L145">
        <v>2</v>
      </c>
      <c r="M145">
        <v>-1</v>
      </c>
      <c r="N145" t="s">
        <v>399</v>
      </c>
      <c r="O145" t="s">
        <v>399</v>
      </c>
      <c r="P145" t="s">
        <v>399</v>
      </c>
      <c r="Q145" t="s">
        <v>399</v>
      </c>
      <c r="R145" t="s">
        <v>399</v>
      </c>
      <c r="S145" t="s">
        <v>399</v>
      </c>
      <c r="T145" t="s">
        <v>399</v>
      </c>
      <c r="V145" t="s">
        <v>399</v>
      </c>
      <c r="W145" t="s">
        <v>399</v>
      </c>
      <c r="X145" t="s">
        <v>399</v>
      </c>
      <c r="Y145" t="s">
        <v>399</v>
      </c>
      <c r="Z145" t="s">
        <v>399</v>
      </c>
      <c r="AA145" t="s">
        <v>399</v>
      </c>
      <c r="AB145" t="s">
        <v>399</v>
      </c>
      <c r="AC145" t="s">
        <v>399</v>
      </c>
      <c r="AD145">
        <v>660</v>
      </c>
      <c r="AE145">
        <v>740</v>
      </c>
      <c r="AF145">
        <v>-0.1081081081081081</v>
      </c>
      <c r="AG145">
        <v>3.0303030303030299E-3</v>
      </c>
      <c r="AH145">
        <v>2.7027027027027029E-3</v>
      </c>
      <c r="AI145">
        <v>3.2760032760032739E-4</v>
      </c>
      <c r="AJ145" t="s">
        <v>399</v>
      </c>
      <c r="AK145" t="s">
        <v>399</v>
      </c>
      <c r="AL145" t="s">
        <v>399</v>
      </c>
    </row>
    <row r="146" spans="1:38">
      <c r="A146" t="s">
        <v>457</v>
      </c>
      <c r="B146" t="s">
        <v>399</v>
      </c>
      <c r="C146">
        <v>7.36</v>
      </c>
      <c r="D146">
        <v>-1</v>
      </c>
      <c r="F146">
        <v>1</v>
      </c>
      <c r="G146" t="s">
        <v>329</v>
      </c>
      <c r="H146" t="s">
        <v>399</v>
      </c>
      <c r="I146">
        <v>3.68</v>
      </c>
      <c r="J146" t="s">
        <v>399</v>
      </c>
      <c r="K146" t="s">
        <v>399</v>
      </c>
      <c r="L146">
        <v>2</v>
      </c>
      <c r="M146">
        <v>-1</v>
      </c>
      <c r="N146" t="s">
        <v>399</v>
      </c>
      <c r="O146" t="s">
        <v>399</v>
      </c>
      <c r="P146" t="s">
        <v>399</v>
      </c>
      <c r="Q146" t="s">
        <v>399</v>
      </c>
      <c r="R146" t="s">
        <v>399</v>
      </c>
      <c r="S146" t="s">
        <v>399</v>
      </c>
      <c r="T146" t="s">
        <v>399</v>
      </c>
      <c r="V146" t="s">
        <v>399</v>
      </c>
      <c r="W146" t="s">
        <v>399</v>
      </c>
      <c r="X146" t="s">
        <v>399</v>
      </c>
      <c r="Y146" t="s">
        <v>399</v>
      </c>
      <c r="Z146" t="s">
        <v>399</v>
      </c>
      <c r="AA146" t="s">
        <v>399</v>
      </c>
      <c r="AB146" t="s">
        <v>399</v>
      </c>
      <c r="AC146" t="s">
        <v>399</v>
      </c>
      <c r="AD146">
        <v>319</v>
      </c>
      <c r="AE146">
        <v>315</v>
      </c>
      <c r="AF146">
        <v>1.26984126984127E-2</v>
      </c>
      <c r="AG146" t="s">
        <v>399</v>
      </c>
      <c r="AH146">
        <v>6.3492063492063492E-3</v>
      </c>
      <c r="AI146" t="s">
        <v>399</v>
      </c>
      <c r="AJ146" t="s">
        <v>399</v>
      </c>
      <c r="AK146" t="s">
        <v>399</v>
      </c>
      <c r="AL146" t="s">
        <v>399</v>
      </c>
    </row>
    <row r="147" spans="1:38">
      <c r="A147" t="s">
        <v>534</v>
      </c>
      <c r="B147" t="s">
        <v>399</v>
      </c>
      <c r="C147">
        <v>7.36</v>
      </c>
      <c r="D147">
        <v>-1</v>
      </c>
      <c r="F147">
        <v>1</v>
      </c>
      <c r="G147" t="s">
        <v>329</v>
      </c>
      <c r="H147" t="s">
        <v>399</v>
      </c>
      <c r="I147">
        <v>3.68</v>
      </c>
      <c r="J147" t="s">
        <v>399</v>
      </c>
      <c r="K147" t="s">
        <v>399</v>
      </c>
      <c r="L147">
        <v>2</v>
      </c>
      <c r="M147">
        <v>-1</v>
      </c>
      <c r="N147" t="s">
        <v>399</v>
      </c>
      <c r="O147" t="s">
        <v>399</v>
      </c>
      <c r="P147" t="s">
        <v>399</v>
      </c>
      <c r="Q147" t="s">
        <v>399</v>
      </c>
      <c r="R147" t="s">
        <v>399</v>
      </c>
      <c r="S147" t="s">
        <v>399</v>
      </c>
      <c r="T147" t="s">
        <v>399</v>
      </c>
      <c r="V147" t="s">
        <v>399</v>
      </c>
      <c r="W147" t="s">
        <v>399</v>
      </c>
      <c r="X147" t="s">
        <v>399</v>
      </c>
      <c r="Y147" t="s">
        <v>399</v>
      </c>
      <c r="Z147" t="s">
        <v>399</v>
      </c>
      <c r="AA147" t="s">
        <v>399</v>
      </c>
      <c r="AB147" t="s">
        <v>399</v>
      </c>
      <c r="AC147" t="s">
        <v>399</v>
      </c>
      <c r="AD147">
        <v>261</v>
      </c>
      <c r="AE147">
        <v>292</v>
      </c>
      <c r="AF147">
        <v>-0.1061643835616438</v>
      </c>
      <c r="AG147" t="s">
        <v>399</v>
      </c>
      <c r="AH147">
        <v>3.4246575342465752E-3</v>
      </c>
      <c r="AI147" t="s">
        <v>399</v>
      </c>
      <c r="AJ147" t="s">
        <v>399</v>
      </c>
      <c r="AK147" t="s">
        <v>399</v>
      </c>
      <c r="AL147" t="s">
        <v>399</v>
      </c>
    </row>
    <row r="148" spans="1:38">
      <c r="A148" t="s">
        <v>478</v>
      </c>
      <c r="B148" t="s">
        <v>399</v>
      </c>
      <c r="C148">
        <v>17.190000000000001</v>
      </c>
      <c r="D148">
        <v>-1</v>
      </c>
      <c r="F148">
        <v>1</v>
      </c>
      <c r="G148" t="s">
        <v>329</v>
      </c>
      <c r="H148" t="s">
        <v>399</v>
      </c>
      <c r="I148">
        <v>5.73</v>
      </c>
      <c r="J148" t="s">
        <v>399</v>
      </c>
      <c r="K148" t="s">
        <v>399</v>
      </c>
      <c r="L148">
        <v>3</v>
      </c>
      <c r="M148">
        <v>-1</v>
      </c>
      <c r="N148" t="s">
        <v>399</v>
      </c>
      <c r="O148" t="s">
        <v>399</v>
      </c>
      <c r="P148" t="s">
        <v>399</v>
      </c>
      <c r="Q148" t="s">
        <v>399</v>
      </c>
      <c r="R148" t="s">
        <v>399</v>
      </c>
      <c r="S148" t="s">
        <v>399</v>
      </c>
      <c r="T148" t="s">
        <v>399</v>
      </c>
      <c r="V148" t="s">
        <v>399</v>
      </c>
      <c r="W148" t="s">
        <v>399</v>
      </c>
      <c r="X148" t="s">
        <v>399</v>
      </c>
      <c r="Y148" t="s">
        <v>399</v>
      </c>
      <c r="Z148" t="s">
        <v>399</v>
      </c>
      <c r="AA148" t="s">
        <v>399</v>
      </c>
      <c r="AB148" t="s">
        <v>399</v>
      </c>
      <c r="AC148" t="s">
        <v>399</v>
      </c>
      <c r="AD148">
        <v>512</v>
      </c>
      <c r="AE148">
        <v>385</v>
      </c>
      <c r="AF148">
        <v>0.32987012987012992</v>
      </c>
      <c r="AG148" t="s">
        <v>399</v>
      </c>
      <c r="AH148">
        <v>7.7922077922077931E-3</v>
      </c>
      <c r="AI148" t="s">
        <v>399</v>
      </c>
      <c r="AJ148" t="s">
        <v>399</v>
      </c>
      <c r="AK148" t="s">
        <v>399</v>
      </c>
      <c r="AL148" t="s">
        <v>399</v>
      </c>
    </row>
    <row r="149" spans="1:38">
      <c r="A149" t="s">
        <v>446</v>
      </c>
      <c r="B149" t="s">
        <v>399</v>
      </c>
      <c r="C149">
        <v>17.190000000000001</v>
      </c>
      <c r="D149">
        <v>-1</v>
      </c>
      <c r="F149">
        <v>1</v>
      </c>
      <c r="G149" t="s">
        <v>329</v>
      </c>
      <c r="H149" t="s">
        <v>399</v>
      </c>
      <c r="I149">
        <v>5.73</v>
      </c>
      <c r="J149" t="s">
        <v>399</v>
      </c>
      <c r="K149" t="s">
        <v>399</v>
      </c>
      <c r="L149">
        <v>3</v>
      </c>
      <c r="M149">
        <v>-1</v>
      </c>
      <c r="N149" t="s">
        <v>399</v>
      </c>
      <c r="O149" t="s">
        <v>399</v>
      </c>
      <c r="P149" t="s">
        <v>399</v>
      </c>
      <c r="Q149" t="s">
        <v>399</v>
      </c>
      <c r="R149" t="s">
        <v>399</v>
      </c>
      <c r="S149" t="s">
        <v>399</v>
      </c>
      <c r="T149" t="s">
        <v>399</v>
      </c>
      <c r="V149" t="s">
        <v>399</v>
      </c>
      <c r="W149" t="s">
        <v>399</v>
      </c>
      <c r="X149" t="s">
        <v>399</v>
      </c>
      <c r="Y149" t="s">
        <v>399</v>
      </c>
      <c r="Z149" t="s">
        <v>399</v>
      </c>
      <c r="AA149" t="s">
        <v>399</v>
      </c>
      <c r="AB149" t="s">
        <v>399</v>
      </c>
      <c r="AC149" t="s">
        <v>399</v>
      </c>
      <c r="AD149" t="s">
        <v>399</v>
      </c>
      <c r="AE149" t="s">
        <v>399</v>
      </c>
      <c r="AF149" t="s">
        <v>399</v>
      </c>
      <c r="AG149" t="s">
        <v>399</v>
      </c>
      <c r="AH149" t="s">
        <v>399</v>
      </c>
      <c r="AI149" t="s">
        <v>399</v>
      </c>
      <c r="AJ149" t="s">
        <v>399</v>
      </c>
      <c r="AK149" t="s">
        <v>399</v>
      </c>
      <c r="AL149" t="s">
        <v>399</v>
      </c>
    </row>
    <row r="150" spans="1:38">
      <c r="A150" t="s">
        <v>531</v>
      </c>
      <c r="B150" t="s">
        <v>399</v>
      </c>
      <c r="C150">
        <v>38.51</v>
      </c>
      <c r="D150">
        <v>-1</v>
      </c>
      <c r="F150">
        <v>1</v>
      </c>
      <c r="G150" t="s">
        <v>329</v>
      </c>
      <c r="H150" t="s">
        <v>399</v>
      </c>
      <c r="I150">
        <v>19.254999999999999</v>
      </c>
      <c r="J150" t="s">
        <v>399</v>
      </c>
      <c r="K150" t="s">
        <v>399</v>
      </c>
      <c r="L150">
        <v>3</v>
      </c>
      <c r="M150">
        <v>-1</v>
      </c>
      <c r="N150" t="s">
        <v>399</v>
      </c>
      <c r="O150" t="s">
        <v>399</v>
      </c>
      <c r="P150" t="s">
        <v>399</v>
      </c>
      <c r="Q150" t="s">
        <v>399</v>
      </c>
      <c r="R150" t="s">
        <v>399</v>
      </c>
      <c r="S150" t="s">
        <v>399</v>
      </c>
      <c r="T150" t="s">
        <v>399</v>
      </c>
      <c r="V150" t="s">
        <v>399</v>
      </c>
      <c r="W150" t="s">
        <v>399</v>
      </c>
      <c r="X150" t="s">
        <v>399</v>
      </c>
      <c r="Y150" t="s">
        <v>399</v>
      </c>
      <c r="Z150" t="s">
        <v>399</v>
      </c>
      <c r="AA150" t="s">
        <v>399</v>
      </c>
      <c r="AB150" t="s">
        <v>399</v>
      </c>
      <c r="AC150" t="s">
        <v>399</v>
      </c>
      <c r="AD150" t="s">
        <v>399</v>
      </c>
      <c r="AE150" t="s">
        <v>399</v>
      </c>
      <c r="AF150" t="s">
        <v>399</v>
      </c>
      <c r="AG150" t="s">
        <v>399</v>
      </c>
      <c r="AH150" t="s">
        <v>399</v>
      </c>
      <c r="AI150" t="s">
        <v>399</v>
      </c>
      <c r="AJ150" t="s">
        <v>399</v>
      </c>
      <c r="AK150" t="s">
        <v>399</v>
      </c>
      <c r="AL150" t="s">
        <v>399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E42B-3AA1-471C-9318-E7BB2B599EE5}">
  <sheetPr codeName="Foglio45">
    <tabColor rgb="FFFFC000"/>
  </sheetPr>
  <dimension ref="A2:C150"/>
  <sheetViews>
    <sheetView workbookViewId="0">
      <selection activeCell="D2" sqref="D2"/>
    </sheetView>
  </sheetViews>
  <sheetFormatPr defaultRowHeight="13.15"/>
  <cols>
    <col min="1" max="1" width="29.85546875" bestFit="1" customWidth="1"/>
    <col min="2" max="2" width="29.28515625" bestFit="1" customWidth="1"/>
    <col min="3" max="3" width="9.7109375" bestFit="1" customWidth="1"/>
  </cols>
  <sheetData>
    <row r="2" spans="1:3">
      <c r="A2" t="str">
        <f>MID(Under300[[#This Row],[Punto Vendita]],6,30)</f>
        <v xml:space="preserve"> PALERMO 2</v>
      </c>
      <c r="B2" t="str">
        <f>TRIM(A2)</f>
        <v>PALERMO 2</v>
      </c>
      <c r="C2">
        <f>IFERROR(_xlfn.NUMBERVALUE(Under300[[#This Row],[Pezzi Ac]]),0)</f>
        <v>3</v>
      </c>
    </row>
    <row r="3" spans="1:3">
      <c r="A3" t="str">
        <f>MID(Under300[[#This Row],[Punto Vendita]],6,30)</f>
        <v xml:space="preserve"> RAVENNA</v>
      </c>
      <c r="B3" t="str">
        <f t="shared" ref="B3:B66" si="0">TRIM(A3)</f>
        <v>RAVENNA</v>
      </c>
      <c r="C3">
        <f>IFERROR(_xlfn.NUMBERVALUE(Under300[[#This Row],[Pezzi Ac]]),0)</f>
        <v>4</v>
      </c>
    </row>
    <row r="4" spans="1:3">
      <c r="A4" t="str">
        <f>MID(Under300[[#This Row],[Punto Vendita]],6,30)</f>
        <v xml:space="preserve"> CASTELLETTO TICINO</v>
      </c>
      <c r="B4" t="str">
        <f t="shared" si="0"/>
        <v>CASTELLETTO TICINO</v>
      </c>
      <c r="C4">
        <f>IFERROR(_xlfn.NUMBERVALUE(Under300[[#This Row],[Pezzi Ac]]),0)</f>
        <v>4</v>
      </c>
    </row>
    <row r="5" spans="1:3">
      <c r="A5" t="str">
        <f>MID(Under300[[#This Row],[Punto Vendita]],6,30)</f>
        <v xml:space="preserve"> MILANO NORD</v>
      </c>
      <c r="B5" t="str">
        <f t="shared" si="0"/>
        <v>MILANO NORD</v>
      </c>
      <c r="C5">
        <f>IFERROR(_xlfn.NUMBERVALUE(Under300[[#This Row],[Pezzi Ac]]),0)</f>
        <v>6</v>
      </c>
    </row>
    <row r="6" spans="1:3">
      <c r="A6" t="str">
        <f>MID(Under300[[#This Row],[Punto Vendita]],6,30)</f>
        <v xml:space="preserve"> CATANIA 1</v>
      </c>
      <c r="B6" t="str">
        <f t="shared" si="0"/>
        <v>CATANIA 1</v>
      </c>
      <c r="C6">
        <f>IFERROR(_xlfn.NUMBERVALUE(Under300[[#This Row],[Pezzi Ac]]),0)</f>
        <v>12</v>
      </c>
    </row>
    <row r="7" spans="1:3">
      <c r="A7" t="str">
        <f>MID(Under300[[#This Row],[Punto Vendita]],6,30)</f>
        <v xml:space="preserve"> PERUGIA</v>
      </c>
      <c r="B7" t="str">
        <f t="shared" si="0"/>
        <v>PERUGIA</v>
      </c>
      <c r="C7">
        <f>IFERROR(_xlfn.NUMBERVALUE(Under300[[#This Row],[Pezzi Ac]]),0)</f>
        <v>17</v>
      </c>
    </row>
    <row r="8" spans="1:3">
      <c r="A8" t="str">
        <f>MID(Under300[[#This Row],[Punto Vendita]],6,30)</f>
        <v xml:space="preserve"> VITTUONE</v>
      </c>
      <c r="B8" t="str">
        <f t="shared" si="0"/>
        <v>VITTUONE</v>
      </c>
      <c r="C8">
        <f>IFERROR(_xlfn.NUMBERVALUE(Under300[[#This Row],[Pezzi Ac]]),0)</f>
        <v>14</v>
      </c>
    </row>
    <row r="9" spans="1:3">
      <c r="A9" t="str">
        <f>MID(Under300[[#This Row],[Punto Vendita]],6,30)</f>
        <v xml:space="preserve"> MOLFETTA</v>
      </c>
      <c r="B9" t="str">
        <f t="shared" si="0"/>
        <v>MOLFETTA</v>
      </c>
      <c r="C9">
        <f>IFERROR(_xlfn.NUMBERVALUE(Under300[[#This Row],[Pezzi Ac]]),0)</f>
        <v>2</v>
      </c>
    </row>
    <row r="10" spans="1:3">
      <c r="A10" t="str">
        <f>MID(Under300[[#This Row],[Punto Vendita]],6,30)</f>
        <v xml:space="preserve"> PARMA</v>
      </c>
      <c r="B10" t="str">
        <f t="shared" si="0"/>
        <v>PARMA</v>
      </c>
      <c r="C10">
        <f>IFERROR(_xlfn.NUMBERVALUE(Under300[[#This Row],[Pezzi Ac]]),0)</f>
        <v>4</v>
      </c>
    </row>
    <row r="11" spans="1:3">
      <c r="A11" t="str">
        <f>MID(Under300[[#This Row],[Punto Vendita]],6,30)</f>
        <v xml:space="preserve"> BOLOGNA 2</v>
      </c>
      <c r="B11" t="str">
        <f t="shared" si="0"/>
        <v>BOLOGNA 2</v>
      </c>
      <c r="C11">
        <f>IFERROR(_xlfn.NUMBERVALUE(Under300[[#This Row],[Pezzi Ac]]),0)</f>
        <v>14</v>
      </c>
    </row>
    <row r="12" spans="1:3">
      <c r="A12" t="str">
        <f>MID(Under300[[#This Row],[Punto Vendita]],6,30)</f>
        <v xml:space="preserve"> TREVISO 1</v>
      </c>
      <c r="B12" t="str">
        <f t="shared" si="0"/>
        <v>TREVISO 1</v>
      </c>
      <c r="C12">
        <f>IFERROR(_xlfn.NUMBERVALUE(Under300[[#This Row],[Pezzi Ac]]),0)</f>
        <v>7</v>
      </c>
    </row>
    <row r="13" spans="1:3">
      <c r="A13" t="str">
        <f>MID(Under300[[#This Row],[Punto Vendita]],6,30)</f>
        <v xml:space="preserve"> BRESCIA 1</v>
      </c>
      <c r="B13" t="str">
        <f t="shared" si="0"/>
        <v>BRESCIA 1</v>
      </c>
      <c r="C13">
        <f>IFERROR(_xlfn.NUMBERVALUE(Under300[[#This Row],[Pezzi Ac]]),0)</f>
        <v>9</v>
      </c>
    </row>
    <row r="14" spans="1:3">
      <c r="A14" t="str">
        <f>MID(Under300[[#This Row],[Punto Vendita]],6,30)</f>
        <v xml:space="preserve"> PADOVA 1</v>
      </c>
      <c r="B14" t="str">
        <f t="shared" si="0"/>
        <v>PADOVA 1</v>
      </c>
      <c r="C14">
        <f>IFERROR(_xlfn.NUMBERVALUE(Under300[[#This Row],[Pezzi Ac]]),0)</f>
        <v>7</v>
      </c>
    </row>
    <row r="15" spans="1:3">
      <c r="A15" t="str">
        <f>MID(Under300[[#This Row],[Punto Vendita]],6,30)</f>
        <v xml:space="preserve"> ROMA 2</v>
      </c>
      <c r="B15" t="str">
        <f t="shared" si="0"/>
        <v>ROMA 2</v>
      </c>
      <c r="C15">
        <f>IFERROR(_xlfn.NUMBERVALUE(Under300[[#This Row],[Pezzi Ac]]),0)</f>
        <v>8</v>
      </c>
    </row>
    <row r="16" spans="1:3">
      <c r="A16" t="str">
        <f>MID(Under300[[#This Row],[Punto Vendita]],6,30)</f>
        <v xml:space="preserve"> RIMINI NORD</v>
      </c>
      <c r="B16" t="str">
        <f t="shared" si="0"/>
        <v>RIMINI NORD</v>
      </c>
      <c r="C16">
        <f>IFERROR(_xlfn.NUMBERVALUE(Under300[[#This Row],[Pezzi Ac]]),0)</f>
        <v>7</v>
      </c>
    </row>
    <row r="17" spans="1:3">
      <c r="A17" t="str">
        <f>MID(Under300[[#This Row],[Punto Vendita]],6,30)</f>
        <v xml:space="preserve"> MONTANO LUCINO XPRESS</v>
      </c>
      <c r="B17" t="str">
        <f t="shared" si="0"/>
        <v>MONTANO LUCINO XPRESS</v>
      </c>
      <c r="C17">
        <f>IFERROR(_xlfn.NUMBERVALUE(Under300[[#This Row],[Pezzi Ac]]),0)</f>
        <v>7</v>
      </c>
    </row>
    <row r="18" spans="1:3">
      <c r="A18" t="str">
        <f>MID(Under300[[#This Row],[Punto Vendita]],6,30)</f>
        <v xml:space="preserve"> CHIETI</v>
      </c>
      <c r="B18" t="str">
        <f t="shared" si="0"/>
        <v>CHIETI</v>
      </c>
      <c r="C18">
        <f>IFERROR(_xlfn.NUMBERVALUE(Under300[[#This Row],[Pezzi Ac]]),0)</f>
        <v>7</v>
      </c>
    </row>
    <row r="19" spans="1:3">
      <c r="A19" t="str">
        <f>MID(Under300[[#This Row],[Punto Vendita]],6,30)</f>
        <v xml:space="preserve"> ROMA 4</v>
      </c>
      <c r="B19" t="str">
        <f t="shared" si="0"/>
        <v>ROMA 4</v>
      </c>
      <c r="C19">
        <f>IFERROR(_xlfn.NUMBERVALUE(Under300[[#This Row],[Pezzi Ac]]),0)</f>
        <v>10</v>
      </c>
    </row>
    <row r="20" spans="1:3">
      <c r="A20" t="str">
        <f>MID(Under300[[#This Row],[Punto Vendita]],6,30)</f>
        <v xml:space="preserve"> GALLARATE</v>
      </c>
      <c r="B20" t="str">
        <f t="shared" si="0"/>
        <v>GALLARATE</v>
      </c>
      <c r="C20">
        <f>IFERROR(_xlfn.NUMBERVALUE(Under300[[#This Row],[Pezzi Ac]]),0)</f>
        <v>7</v>
      </c>
    </row>
    <row r="21" spans="1:3">
      <c r="A21" t="str">
        <f>MID(Under300[[#This Row],[Punto Vendita]],6,30)</f>
        <v xml:space="preserve"> VERONA 1</v>
      </c>
      <c r="B21" t="str">
        <f t="shared" si="0"/>
        <v>VERONA 1</v>
      </c>
      <c r="C21">
        <f>IFERROR(_xlfn.NUMBERVALUE(Under300[[#This Row],[Pezzi Ac]]),0)</f>
        <v>6</v>
      </c>
    </row>
    <row r="22" spans="1:3">
      <c r="A22" t="str">
        <f>MID(Under300[[#This Row],[Punto Vendita]],6,30)</f>
        <v xml:space="preserve"> POMPEI</v>
      </c>
      <c r="B22" t="str">
        <f t="shared" si="0"/>
        <v>POMPEI</v>
      </c>
      <c r="C22">
        <f>IFERROR(_xlfn.NUMBERVALUE(Under300[[#This Row],[Pezzi Ac]]),0)</f>
        <v>9</v>
      </c>
    </row>
    <row r="23" spans="1:3">
      <c r="A23" t="str">
        <f>MID(Under300[[#This Row],[Punto Vendita]],6,30)</f>
        <v xml:space="preserve"> FIRENZE 2</v>
      </c>
      <c r="B23" t="str">
        <f t="shared" si="0"/>
        <v>FIRENZE 2</v>
      </c>
      <c r="C23">
        <f>IFERROR(_xlfn.NUMBERVALUE(Under300[[#This Row],[Pezzi Ac]]),0)</f>
        <v>7</v>
      </c>
    </row>
    <row r="24" spans="1:3">
      <c r="A24" t="str">
        <f>MID(Under300[[#This Row],[Punto Vendita]],6,30)</f>
        <v xml:space="preserve"> UDINE</v>
      </c>
      <c r="B24" t="str">
        <f t="shared" si="0"/>
        <v>UDINE</v>
      </c>
      <c r="C24">
        <f>IFERROR(_xlfn.NUMBERVALUE(Under300[[#This Row],[Pezzi Ac]]),0)</f>
        <v>8</v>
      </c>
    </row>
    <row r="25" spans="1:3">
      <c r="A25" t="str">
        <f>MID(Under300[[#This Row],[Punto Vendita]],6,30)</f>
        <v xml:space="preserve"> SASSARI</v>
      </c>
      <c r="B25" t="str">
        <f t="shared" si="0"/>
        <v>SASSARI</v>
      </c>
      <c r="C25">
        <f>IFERROR(_xlfn.NUMBERVALUE(Under300[[#This Row],[Pezzi Ac]]),0)</f>
        <v>5</v>
      </c>
    </row>
    <row r="26" spans="1:3">
      <c r="A26" t="str">
        <f>MID(Under300[[#This Row],[Punto Vendita]],6,30)</f>
        <v xml:space="preserve"> TORINO CASELLE XPRESS</v>
      </c>
      <c r="B26" t="str">
        <f t="shared" si="0"/>
        <v>TORINO CASELLE XPRESS</v>
      </c>
      <c r="C26">
        <f>IFERROR(_xlfn.NUMBERVALUE(Under300[[#This Row],[Pezzi Ac]]),0)</f>
        <v>3</v>
      </c>
    </row>
    <row r="27" spans="1:3">
      <c r="A27" t="str">
        <f>MID(Under300[[#This Row],[Punto Vendita]],6,30)</f>
        <v xml:space="preserve"> VARESE</v>
      </c>
      <c r="B27" t="str">
        <f t="shared" si="0"/>
        <v>VARESE</v>
      </c>
      <c r="C27">
        <f>IFERROR(_xlfn.NUMBERVALUE(Under300[[#This Row],[Pezzi Ac]]),0)</f>
        <v>5</v>
      </c>
    </row>
    <row r="28" spans="1:3">
      <c r="A28" t="str">
        <f>MID(Under300[[#This Row],[Punto Vendita]],6,30)</f>
        <v xml:space="preserve"> CAGLIARI</v>
      </c>
      <c r="B28" t="str">
        <f t="shared" si="0"/>
        <v>CAGLIARI</v>
      </c>
      <c r="C28">
        <f>IFERROR(_xlfn.NUMBERVALUE(Under300[[#This Row],[Pezzi Ac]]),0)</f>
        <v>7</v>
      </c>
    </row>
    <row r="29" spans="1:3">
      <c r="A29" t="str">
        <f>MID(Under300[[#This Row],[Punto Vendita]],6,30)</f>
        <v xml:space="preserve"> BOLOGNA 1</v>
      </c>
      <c r="B29" t="str">
        <f t="shared" si="0"/>
        <v>BOLOGNA 1</v>
      </c>
      <c r="C29">
        <f>IFERROR(_xlfn.NUMBERVALUE(Under300[[#This Row],[Pezzi Ac]]),0)</f>
        <v>11</v>
      </c>
    </row>
    <row r="30" spans="1:3">
      <c r="A30" t="str">
        <f>MID(Under300[[#This Row],[Punto Vendita]],6,30)</f>
        <v xml:space="preserve"> MILANO PESCHIERA</v>
      </c>
      <c r="B30" t="str">
        <f t="shared" si="0"/>
        <v>MILANO PESCHIERA</v>
      </c>
      <c r="C30">
        <f>IFERROR(_xlfn.NUMBERVALUE(Under300[[#This Row],[Pezzi Ac]]),0)</f>
        <v>5</v>
      </c>
    </row>
    <row r="31" spans="1:3">
      <c r="A31" t="str">
        <f>MID(Under300[[#This Row],[Punto Vendita]],6,30)</f>
        <v xml:space="preserve"> VIGNATE</v>
      </c>
      <c r="B31" t="str">
        <f t="shared" si="0"/>
        <v>VIGNATE</v>
      </c>
      <c r="C31">
        <f>IFERROR(_xlfn.NUMBERVALUE(Under300[[#This Row],[Pezzi Ac]]),0)</f>
        <v>5</v>
      </c>
    </row>
    <row r="32" spans="1:3">
      <c r="A32" t="str">
        <f>MID(Under300[[#This Row],[Punto Vendita]],6,30)</f>
        <v xml:space="preserve"> ROMA GRANROMA</v>
      </c>
      <c r="B32" t="str">
        <f t="shared" si="0"/>
        <v>ROMA GRANROMA</v>
      </c>
      <c r="C32">
        <f>IFERROR(_xlfn.NUMBERVALUE(Under300[[#This Row],[Pezzi Ac]]),0)</f>
        <v>4</v>
      </c>
    </row>
    <row r="33" spans="1:3">
      <c r="A33" t="str">
        <f>MID(Under300[[#This Row],[Punto Vendita]],6,30)</f>
        <v xml:space="preserve"> TERAMO</v>
      </c>
      <c r="B33" t="str">
        <f t="shared" si="0"/>
        <v>TERAMO</v>
      </c>
      <c r="C33">
        <f>IFERROR(_xlfn.NUMBERVALUE(Under300[[#This Row],[Pezzi Ac]]),0)</f>
        <v>4</v>
      </c>
    </row>
    <row r="34" spans="1:3">
      <c r="A34" t="str">
        <f>MID(Under300[[#This Row],[Punto Vendita]],6,30)</f>
        <v xml:space="preserve"> LIMBIATE</v>
      </c>
      <c r="B34" t="str">
        <f t="shared" si="0"/>
        <v>LIMBIATE</v>
      </c>
      <c r="C34">
        <f>IFERROR(_xlfn.NUMBERVALUE(Under300[[#This Row],[Pezzi Ac]]),0)</f>
        <v>6</v>
      </c>
    </row>
    <row r="35" spans="1:3">
      <c r="A35" t="str">
        <f>MID(Under300[[#This Row],[Punto Vendita]],6,30)</f>
        <v xml:space="preserve"> MILANO CERTOSA</v>
      </c>
      <c r="B35" t="str">
        <f t="shared" si="0"/>
        <v>MILANO CERTOSA</v>
      </c>
      <c r="C35">
        <f>IFERROR(_xlfn.NUMBERVALUE(Under300[[#This Row],[Pezzi Ac]]),0)</f>
        <v>7</v>
      </c>
    </row>
    <row r="36" spans="1:3">
      <c r="A36" t="str">
        <f>MID(Under300[[#This Row],[Punto Vendita]],6,30)</f>
        <v xml:space="preserve"> COSENZA</v>
      </c>
      <c r="B36" t="str">
        <f t="shared" si="0"/>
        <v>COSENZA</v>
      </c>
      <c r="C36">
        <f>IFERROR(_xlfn.NUMBERVALUE(Under300[[#This Row],[Pezzi Ac]]),0)</f>
        <v>4</v>
      </c>
    </row>
    <row r="37" spans="1:3">
      <c r="A37" t="str">
        <f>MID(Under300[[#This Row],[Punto Vendita]],6,30)</f>
        <v xml:space="preserve"> CASERTA</v>
      </c>
      <c r="B37" t="str">
        <f t="shared" si="0"/>
        <v>CASERTA</v>
      </c>
      <c r="C37">
        <f>IFERROR(_xlfn.NUMBERVALUE(Under300[[#This Row],[Pezzi Ac]]),0)</f>
        <v>5</v>
      </c>
    </row>
    <row r="38" spans="1:3">
      <c r="A38" t="str">
        <f>MID(Under300[[#This Row],[Punto Vendita]],6,30)</f>
        <v xml:space="preserve"> PORDENONE</v>
      </c>
      <c r="B38" t="str">
        <f t="shared" si="0"/>
        <v>PORDENONE</v>
      </c>
      <c r="C38">
        <f>IFERROR(_xlfn.NUMBERVALUE(Under300[[#This Row],[Pezzi Ac]]),0)</f>
        <v>4</v>
      </c>
    </row>
    <row r="39" spans="1:3">
      <c r="A39" t="str">
        <f>MID(Under300[[#This Row],[Punto Vendita]],6,30)</f>
        <v xml:space="preserve"> VERANO BRIANZA</v>
      </c>
      <c r="B39" t="str">
        <f t="shared" si="0"/>
        <v>VERANO BRIANZA</v>
      </c>
      <c r="C39">
        <f>IFERROR(_xlfn.NUMBERVALUE(Under300[[#This Row],[Pezzi Ac]]),0)</f>
        <v>4</v>
      </c>
    </row>
    <row r="40" spans="1:3">
      <c r="A40" t="str">
        <f>MID(Under300[[#This Row],[Punto Vendita]],6,30)</f>
        <v xml:space="preserve"> MARGHERA</v>
      </c>
      <c r="B40" t="str">
        <f t="shared" si="0"/>
        <v>MARGHERA</v>
      </c>
      <c r="C40">
        <f>IFERROR(_xlfn.NUMBERVALUE(Under300[[#This Row],[Pezzi Ac]]),0)</f>
        <v>5</v>
      </c>
    </row>
    <row r="41" spans="1:3">
      <c r="A41" t="str">
        <f>MID(Under300[[#This Row],[Punto Vendita]],6,30)</f>
        <v xml:space="preserve"> GENOVA</v>
      </c>
      <c r="B41" t="str">
        <f t="shared" si="0"/>
        <v>GENOVA</v>
      </c>
      <c r="C41">
        <f>IFERROR(_xlfn.NUMBERVALUE(Under300[[#This Row],[Pezzi Ac]]),0)</f>
        <v>4</v>
      </c>
    </row>
    <row r="42" spans="1:3">
      <c r="A42" t="str">
        <f>MID(Under300[[#This Row],[Punto Vendita]],6,30)</f>
        <v xml:space="preserve"> MILANO SUD</v>
      </c>
      <c r="B42" t="str">
        <f t="shared" si="0"/>
        <v>MILANO SUD</v>
      </c>
      <c r="C42">
        <f>IFERROR(_xlfn.NUMBERVALUE(Under300[[#This Row],[Pezzi Ac]]),0)</f>
        <v>5</v>
      </c>
    </row>
    <row r="43" spans="1:3">
      <c r="A43" t="str">
        <f>MID(Under300[[#This Row],[Punto Vendita]],6,30)</f>
        <v xml:space="preserve"> ERBUSCO</v>
      </c>
      <c r="B43" t="str">
        <f t="shared" si="0"/>
        <v>ERBUSCO</v>
      </c>
      <c r="C43">
        <f>IFERROR(_xlfn.NUMBERVALUE(Under300[[#This Row],[Pezzi Ac]]),0)</f>
        <v>4</v>
      </c>
    </row>
    <row r="44" spans="1:3">
      <c r="A44" t="str">
        <f>MID(Under300[[#This Row],[Punto Vendita]],6,30)</f>
        <v xml:space="preserve"> TRENTO</v>
      </c>
      <c r="B44" t="str">
        <f t="shared" si="0"/>
        <v>TRENTO</v>
      </c>
      <c r="C44">
        <f>IFERROR(_xlfn.NUMBERVALUE(Under300[[#This Row],[Pezzi Ac]]),0)</f>
        <v>3</v>
      </c>
    </row>
    <row r="45" spans="1:3">
      <c r="A45" t="str">
        <f>MID(Under300[[#This Row],[Punto Vendita]],6,30)</f>
        <v xml:space="preserve"> SALERNO PORTA DEL MARE</v>
      </c>
      <c r="B45" t="str">
        <f t="shared" si="0"/>
        <v>SALERNO PORTA DEL MARE</v>
      </c>
      <c r="C45">
        <f>IFERROR(_xlfn.NUMBERVALUE(Under300[[#This Row],[Pezzi Ac]]),0)</f>
        <v>4</v>
      </c>
    </row>
    <row r="46" spans="1:3">
      <c r="A46" t="str">
        <f>MID(Under300[[#This Row],[Punto Vendita]],6,30)</f>
        <v xml:space="preserve"> RIETI</v>
      </c>
      <c r="B46" t="str">
        <f t="shared" si="0"/>
        <v>RIETI</v>
      </c>
      <c r="C46">
        <f>IFERROR(_xlfn.NUMBERVALUE(Under300[[#This Row],[Pezzi Ac]]),0)</f>
        <v>4</v>
      </c>
    </row>
    <row r="47" spans="1:3">
      <c r="A47" t="str">
        <f>MID(Under300[[#This Row],[Punto Vendita]],6,30)</f>
        <v xml:space="preserve"> LA SPEZIA</v>
      </c>
      <c r="B47" t="str">
        <f t="shared" si="0"/>
        <v>LA SPEZIA</v>
      </c>
      <c r="C47">
        <f>IFERROR(_xlfn.NUMBERVALUE(Under300[[#This Row],[Pezzi Ac]]),0)</f>
        <v>6</v>
      </c>
    </row>
    <row r="48" spans="1:3">
      <c r="A48" t="str">
        <f>MID(Under300[[#This Row],[Punto Vendita]],6,30)</f>
        <v xml:space="preserve"> FIRENZE NOVOLI</v>
      </c>
      <c r="B48" t="str">
        <f t="shared" si="0"/>
        <v>FIRENZE NOVOLI</v>
      </c>
      <c r="C48">
        <f>IFERROR(_xlfn.NUMBERVALUE(Under300[[#This Row],[Pezzi Ac]]),0)</f>
        <v>6</v>
      </c>
    </row>
    <row r="49" spans="1:3">
      <c r="A49" t="str">
        <f>MID(Under300[[#This Row],[Punto Vendita]],6,30)</f>
        <v xml:space="preserve"> LECCO</v>
      </c>
      <c r="B49" t="str">
        <f t="shared" si="0"/>
        <v>LECCO</v>
      </c>
      <c r="C49">
        <f>IFERROR(_xlfn.NUMBERVALUE(Under300[[#This Row],[Pezzi Ac]]),0)</f>
        <v>4</v>
      </c>
    </row>
    <row r="50" spans="1:3">
      <c r="A50" t="str">
        <f>MID(Under300[[#This Row],[Punto Vendita]],6,30)</f>
        <v xml:space="preserve"> PISA</v>
      </c>
      <c r="B50" t="str">
        <f t="shared" si="0"/>
        <v>PISA</v>
      </c>
      <c r="C50">
        <f>IFERROR(_xlfn.NUMBERVALUE(Under300[[#This Row],[Pezzi Ac]]),0)</f>
        <v>3</v>
      </c>
    </row>
    <row r="51" spans="1:3">
      <c r="A51" t="str">
        <f>MID(Under300[[#This Row],[Punto Vendita]],6,30)</f>
        <v xml:space="preserve"> REGGIO EMILIA</v>
      </c>
      <c r="B51" t="str">
        <f t="shared" si="0"/>
        <v>REGGIO EMILIA</v>
      </c>
      <c r="C51">
        <f>IFERROR(_xlfn.NUMBERVALUE(Under300[[#This Row],[Pezzi Ac]]),0)</f>
        <v>4</v>
      </c>
    </row>
    <row r="52" spans="1:3">
      <c r="A52" t="str">
        <f>MID(Under300[[#This Row],[Punto Vendita]],6,30)</f>
        <v xml:space="preserve"> BERGAMO 2</v>
      </c>
      <c r="B52" t="str">
        <f t="shared" si="0"/>
        <v>BERGAMO 2</v>
      </c>
      <c r="C52">
        <f>IFERROR(_xlfn.NUMBERVALUE(Under300[[#This Row],[Pezzi Ac]]),0)</f>
        <v>4</v>
      </c>
    </row>
    <row r="53" spans="1:3">
      <c r="A53" t="str">
        <f>MID(Under300[[#This Row],[Punto Vendita]],6,30)</f>
        <v xml:space="preserve"> MILANO CITTA' 2</v>
      </c>
      <c r="B53" t="str">
        <f t="shared" si="0"/>
        <v>MILANO CITTA' 2</v>
      </c>
      <c r="C53">
        <f>IFERROR(_xlfn.NUMBERVALUE(Under300[[#This Row],[Pezzi Ac]]),0)</f>
        <v>5</v>
      </c>
    </row>
    <row r="54" spans="1:3">
      <c r="A54" t="str">
        <f>MID(Under300[[#This Row],[Punto Vendita]],6,30)</f>
        <v xml:space="preserve"> BOLZANO</v>
      </c>
      <c r="B54" t="str">
        <f t="shared" si="0"/>
        <v>BOLZANO</v>
      </c>
      <c r="C54">
        <f>IFERROR(_xlfn.NUMBERVALUE(Under300[[#This Row],[Pezzi Ac]]),0)</f>
        <v>4</v>
      </c>
    </row>
    <row r="55" spans="1:3">
      <c r="A55" t="str">
        <f>MID(Under300[[#This Row],[Punto Vendita]],6,30)</f>
        <v xml:space="preserve"> TRIESTE</v>
      </c>
      <c r="B55" t="str">
        <f t="shared" si="0"/>
        <v>TRIESTE</v>
      </c>
      <c r="C55">
        <f>IFERROR(_xlfn.NUMBERVALUE(Under300[[#This Row],[Pezzi Ac]]),0)</f>
        <v>5</v>
      </c>
    </row>
    <row r="56" spans="1:3">
      <c r="A56" t="str">
        <f>MID(Under300[[#This Row],[Punto Vendita]],6,30)</f>
        <v xml:space="preserve"> PADOVA 2</v>
      </c>
      <c r="B56" t="str">
        <f t="shared" si="0"/>
        <v>PADOVA 2</v>
      </c>
      <c r="C56">
        <f>IFERROR(_xlfn.NUMBERVALUE(Under300[[#This Row],[Pezzi Ac]]),0)</f>
        <v>5</v>
      </c>
    </row>
    <row r="57" spans="1:3">
      <c r="A57" t="str">
        <f>MID(Under300[[#This Row],[Punto Vendita]],6,30)</f>
        <v xml:space="preserve"> TORINO 2</v>
      </c>
      <c r="B57" t="str">
        <f t="shared" si="0"/>
        <v>TORINO 2</v>
      </c>
      <c r="C57">
        <f>IFERROR(_xlfn.NUMBERVALUE(Under300[[#This Row],[Pezzi Ac]]),0)</f>
        <v>6</v>
      </c>
    </row>
    <row r="58" spans="1:3">
      <c r="A58" t="str">
        <f>MID(Under300[[#This Row],[Punto Vendita]],6,30)</f>
        <v xml:space="preserve"> ARESE</v>
      </c>
      <c r="B58" t="str">
        <f t="shared" si="0"/>
        <v>ARESE</v>
      </c>
      <c r="C58">
        <f>IFERROR(_xlfn.NUMBERVALUE(Under300[[#This Row],[Pezzi Ac]]),0)</f>
        <v>6</v>
      </c>
    </row>
    <row r="59" spans="1:3">
      <c r="A59" t="str">
        <f>MID(Under300[[#This Row],[Punto Vendita]],6,30)</f>
        <v xml:space="preserve"> ANCONA</v>
      </c>
      <c r="B59" t="str">
        <f t="shared" si="0"/>
        <v>ANCONA</v>
      </c>
      <c r="C59">
        <f>IFERROR(_xlfn.NUMBERVALUE(Under300[[#This Row],[Pezzi Ac]]),0)</f>
        <v>3</v>
      </c>
    </row>
    <row r="60" spans="1:3">
      <c r="A60" t="str">
        <f>MID(Under300[[#This Row],[Punto Vendita]],6,30)</f>
        <v xml:space="preserve"> STEZZANO</v>
      </c>
      <c r="B60" t="str">
        <f t="shared" si="0"/>
        <v>STEZZANO</v>
      </c>
      <c r="C60">
        <f>IFERROR(_xlfn.NUMBERVALUE(Under300[[#This Row],[Pezzi Ac]]),0)</f>
        <v>3</v>
      </c>
    </row>
    <row r="61" spans="1:3">
      <c r="A61" t="str">
        <f>MID(Under300[[#This Row],[Punto Vendita]],6,30)</f>
        <v xml:space="preserve"> MILANOFIORI</v>
      </c>
      <c r="B61" t="str">
        <f t="shared" si="0"/>
        <v>MILANOFIORI</v>
      </c>
      <c r="C61">
        <f>IFERROR(_xlfn.NUMBERVALUE(Under300[[#This Row],[Pezzi Ac]]),0)</f>
        <v>4</v>
      </c>
    </row>
    <row r="62" spans="1:3">
      <c r="A62" t="str">
        <f>MID(Under300[[#This Row],[Punto Vendita]],6,30)</f>
        <v xml:space="preserve"> VILLESSE</v>
      </c>
      <c r="B62" t="str">
        <f t="shared" si="0"/>
        <v>VILLESSE</v>
      </c>
      <c r="C62">
        <f>IFERROR(_xlfn.NUMBERVALUE(Under300[[#This Row],[Pezzi Ac]]),0)</f>
        <v>3</v>
      </c>
    </row>
    <row r="63" spans="1:3">
      <c r="A63" t="str">
        <f>MID(Under300[[#This Row],[Punto Vendita]],6,30)</f>
        <v xml:space="preserve"> CATANIA 2</v>
      </c>
      <c r="B63" t="str">
        <f t="shared" si="0"/>
        <v>CATANIA 2</v>
      </c>
      <c r="C63">
        <f>IFERROR(_xlfn.NUMBERVALUE(Under300[[#This Row],[Pezzi Ac]]),0)</f>
        <v>3</v>
      </c>
    </row>
    <row r="64" spans="1:3">
      <c r="A64" t="str">
        <f>MID(Under300[[#This Row],[Punto Vendita]],6,30)</f>
        <v xml:space="preserve"> ALESSANDRIA</v>
      </c>
      <c r="B64" t="str">
        <f t="shared" si="0"/>
        <v>ALESSANDRIA</v>
      </c>
      <c r="C64">
        <f>IFERROR(_xlfn.NUMBERVALUE(Under300[[#This Row],[Pezzi Ac]]),0)</f>
        <v>4</v>
      </c>
    </row>
    <row r="65" spans="1:3">
      <c r="A65" t="str">
        <f>MID(Under300[[#This Row],[Punto Vendita]],6,30)</f>
        <v xml:space="preserve"> CARUGATE</v>
      </c>
      <c r="B65" t="str">
        <f t="shared" si="0"/>
        <v>CARUGATE</v>
      </c>
      <c r="C65">
        <f>IFERROR(_xlfn.NUMBERVALUE(Under300[[#This Row],[Pezzi Ac]]),0)</f>
        <v>4</v>
      </c>
    </row>
    <row r="66" spans="1:3">
      <c r="A66" t="str">
        <f>MID(Under300[[#This Row],[Punto Vendita]],6,30)</f>
        <v xml:space="preserve"> FOGGIA</v>
      </c>
      <c r="B66" t="str">
        <f t="shared" si="0"/>
        <v>FOGGIA</v>
      </c>
      <c r="C66">
        <f>IFERROR(_xlfn.NUMBERVALUE(Under300[[#This Row],[Pezzi Ac]]),0)</f>
        <v>3</v>
      </c>
    </row>
    <row r="67" spans="1:3">
      <c r="A67" t="str">
        <f>MID(Under300[[#This Row],[Punto Vendita]],6,30)</f>
        <v xml:space="preserve"> MODENA</v>
      </c>
      <c r="B67" t="str">
        <f t="shared" ref="B67:B130" si="1">TRIM(A67)</f>
        <v>MODENA</v>
      </c>
      <c r="C67">
        <f>IFERROR(_xlfn.NUMBERVALUE(Under300[[#This Row],[Pezzi Ac]]),0)</f>
        <v>4</v>
      </c>
    </row>
    <row r="68" spans="1:3">
      <c r="A68" t="str">
        <f>MID(Under300[[#This Row],[Punto Vendita]],6,30)</f>
        <v xml:space="preserve"> POMEZIA</v>
      </c>
      <c r="B68" t="str">
        <f t="shared" si="1"/>
        <v>POMEZIA</v>
      </c>
      <c r="C68">
        <f>IFERROR(_xlfn.NUMBERVALUE(Under300[[#This Row],[Pezzi Ac]]),0)</f>
        <v>6</v>
      </c>
    </row>
    <row r="69" spans="1:3">
      <c r="A69" t="str">
        <f>MID(Under300[[#This Row],[Punto Vendita]],6,30)</f>
        <v xml:space="preserve"> CHIVASSO</v>
      </c>
      <c r="B69" t="str">
        <f t="shared" si="1"/>
        <v>CHIVASSO</v>
      </c>
      <c r="C69">
        <f>IFERROR(_xlfn.NUMBERVALUE(Under300[[#This Row],[Pezzi Ac]]),0)</f>
        <v>2</v>
      </c>
    </row>
    <row r="70" spans="1:3">
      <c r="A70" t="str">
        <f>MID(Under300[[#This Row],[Punto Vendita]],6,30)</f>
        <v xml:space="preserve"> PIACENZA</v>
      </c>
      <c r="B70" t="str">
        <f t="shared" si="1"/>
        <v>PIACENZA</v>
      </c>
      <c r="C70">
        <f>IFERROR(_xlfn.NUMBERVALUE(Under300[[#This Row],[Pezzi Ac]]),0)</f>
        <v>2</v>
      </c>
    </row>
    <row r="71" spans="1:3">
      <c r="A71" t="str">
        <f>MID(Under300[[#This Row],[Punto Vendita]],6,30)</f>
        <v xml:space="preserve"> PRADAMANO UDINE</v>
      </c>
      <c r="B71" t="str">
        <f t="shared" si="1"/>
        <v>PRADAMANO UDINE</v>
      </c>
      <c r="C71">
        <f>IFERROR(_xlfn.NUMBERVALUE(Under300[[#This Row],[Pezzi Ac]]),0)</f>
        <v>3</v>
      </c>
    </row>
    <row r="72" spans="1:3">
      <c r="A72" t="str">
        <f>MID(Under300[[#This Row],[Punto Vendita]],6,30)</f>
        <v xml:space="preserve"> CREMONA</v>
      </c>
      <c r="B72" t="str">
        <f t="shared" si="1"/>
        <v>CREMONA</v>
      </c>
      <c r="C72">
        <f>IFERROR(_xlfn.NUMBERVALUE(Under300[[#This Row],[Pezzi Ac]]),0)</f>
        <v>3</v>
      </c>
    </row>
    <row r="73" spans="1:3">
      <c r="A73" t="str">
        <f>MID(Under300[[#This Row],[Punto Vendita]],6,30)</f>
        <v xml:space="preserve"> PALERMO 1</v>
      </c>
      <c r="B73" t="str">
        <f t="shared" si="1"/>
        <v>PALERMO 1</v>
      </c>
      <c r="C73">
        <f>IFERROR(_xlfn.NUMBERVALUE(Under300[[#This Row],[Pezzi Ac]]),0)</f>
        <v>4</v>
      </c>
    </row>
    <row r="74" spans="1:3">
      <c r="A74" t="str">
        <f>MID(Under300[[#This Row],[Punto Vendita]],6,30)</f>
        <v xml:space="preserve"> LECCE</v>
      </c>
      <c r="B74" t="str">
        <f t="shared" si="1"/>
        <v>LECCE</v>
      </c>
      <c r="C74">
        <f>IFERROR(_xlfn.NUMBERVALUE(Under300[[#This Row],[Pezzi Ac]]),0)</f>
        <v>4</v>
      </c>
    </row>
    <row r="75" spans="1:3">
      <c r="A75" t="str">
        <f>MID(Under300[[#This Row],[Punto Vendita]],6,30)</f>
        <v xml:space="preserve"> SIRACUSA</v>
      </c>
      <c r="B75" t="str">
        <f t="shared" si="1"/>
        <v>SIRACUSA</v>
      </c>
      <c r="C75">
        <f>IFERROR(_xlfn.NUMBERVALUE(Under300[[#This Row],[Pezzi Ac]]),0)</f>
        <v>4</v>
      </c>
    </row>
    <row r="76" spans="1:3">
      <c r="A76" t="str">
        <f>MID(Under300[[#This Row],[Punto Vendita]],6,30)</f>
        <v xml:space="preserve"> VICENZA</v>
      </c>
      <c r="B76" t="str">
        <f t="shared" si="1"/>
        <v>VICENZA</v>
      </c>
      <c r="C76">
        <f>IFERROR(_xlfn.NUMBERVALUE(Under300[[#This Row],[Pezzi Ac]]),0)</f>
        <v>4</v>
      </c>
    </row>
    <row r="77" spans="1:3">
      <c r="A77" t="str">
        <f>MID(Under300[[#This Row],[Punto Vendita]],6,30)</f>
        <v xml:space="preserve"> NICHELINO XPRESS</v>
      </c>
      <c r="B77" t="str">
        <f t="shared" si="1"/>
        <v>NICHELINO XPRESS</v>
      </c>
      <c r="C77">
        <f>IFERROR(_xlfn.NUMBERVALUE(Under300[[#This Row],[Pezzi Ac]]),0)</f>
        <v>2</v>
      </c>
    </row>
    <row r="78" spans="1:3">
      <c r="A78" t="str">
        <f>MID(Under300[[#This Row],[Punto Vendita]],6,30)</f>
        <v xml:space="preserve"> TORINO 1</v>
      </c>
      <c r="B78" t="str">
        <f t="shared" si="1"/>
        <v>TORINO 1</v>
      </c>
      <c r="C78">
        <f>IFERROR(_xlfn.NUMBERVALUE(Under300[[#This Row],[Pezzi Ac]]),0)</f>
        <v>2</v>
      </c>
    </row>
    <row r="79" spans="1:3">
      <c r="A79" t="str">
        <f>MID(Under300[[#This Row],[Punto Vendita]],6,30)</f>
        <v xml:space="preserve"> ROMA 5</v>
      </c>
      <c r="B79" t="str">
        <f t="shared" si="1"/>
        <v>ROMA 5</v>
      </c>
      <c r="C79">
        <f>IFERROR(_xlfn.NUMBERVALUE(Under300[[#This Row],[Pezzi Ac]]),0)</f>
        <v>3</v>
      </c>
    </row>
    <row r="80" spans="1:3">
      <c r="A80" t="str">
        <f>MID(Under300[[#This Row],[Punto Vendita]],6,30)</f>
        <v xml:space="preserve"> BERGAMO 1</v>
      </c>
      <c r="B80" t="str">
        <f t="shared" si="1"/>
        <v>BERGAMO 1</v>
      </c>
      <c r="C80">
        <f>IFERROR(_xlfn.NUMBERVALUE(Under300[[#This Row],[Pezzi Ac]]),0)</f>
        <v>3</v>
      </c>
    </row>
    <row r="81" spans="1:3">
      <c r="A81" t="str">
        <f>MID(Under300[[#This Row],[Punto Vendita]],6,30)</f>
        <v xml:space="preserve"> FOLIGNO</v>
      </c>
      <c r="B81" t="str">
        <f t="shared" si="1"/>
        <v>FOLIGNO</v>
      </c>
      <c r="C81">
        <f>IFERROR(_xlfn.NUMBERVALUE(Under300[[#This Row],[Pezzi Ac]]),0)</f>
        <v>3</v>
      </c>
    </row>
    <row r="82" spans="1:3">
      <c r="A82" t="str">
        <f>MID(Under300[[#This Row],[Punto Vendita]],6,30)</f>
        <v xml:space="preserve"> ERBA XPRESS</v>
      </c>
      <c r="B82" t="str">
        <f t="shared" si="1"/>
        <v>ERBA XPRESS</v>
      </c>
      <c r="C82">
        <f>IFERROR(_xlfn.NUMBERVALUE(Under300[[#This Row],[Pezzi Ac]]),0)</f>
        <v>3</v>
      </c>
    </row>
    <row r="83" spans="1:3">
      <c r="A83" t="str">
        <f>MID(Under300[[#This Row],[Punto Vendita]],6,30)</f>
        <v xml:space="preserve"> CANTU CORE</v>
      </c>
      <c r="B83" t="str">
        <f t="shared" si="1"/>
        <v>CANTU CORE</v>
      </c>
      <c r="C83">
        <f>IFERROR(_xlfn.NUMBERVALUE(Under300[[#This Row],[Pezzi Ac]]),0)</f>
        <v>2</v>
      </c>
    </row>
    <row r="84" spans="1:3">
      <c r="A84" t="str">
        <f>MID(Under300[[#This Row],[Punto Vendita]],6,30)</f>
        <v xml:space="preserve"> FERRARA</v>
      </c>
      <c r="B84" t="str">
        <f t="shared" si="1"/>
        <v>FERRARA</v>
      </c>
      <c r="C84">
        <f>IFERROR(_xlfn.NUMBERVALUE(Under300[[#This Row],[Pezzi Ac]]),0)</f>
        <v>3</v>
      </c>
    </row>
    <row r="85" spans="1:3">
      <c r="A85" t="str">
        <f>MID(Under300[[#This Row],[Punto Vendita]],6,30)</f>
        <v xml:space="preserve"> FIGLINE VALDARNO</v>
      </c>
      <c r="B85" t="str">
        <f t="shared" si="1"/>
        <v>FIGLINE VALDARNO</v>
      </c>
      <c r="C85">
        <f>IFERROR(_xlfn.NUMBERVALUE(Under300[[#This Row],[Pezzi Ac]]),0)</f>
        <v>3</v>
      </c>
    </row>
    <row r="86" spans="1:3">
      <c r="A86" t="str">
        <f>MID(Under300[[#This Row],[Punto Vendita]],6,30)</f>
        <v xml:space="preserve"> ROMANO DI L. XPRESS</v>
      </c>
      <c r="B86" t="str">
        <f t="shared" si="1"/>
        <v>ROMANO DI L. XPRESS</v>
      </c>
      <c r="C86">
        <f>IFERROR(_xlfn.NUMBERVALUE(Under300[[#This Row],[Pezzi Ac]]),0)</f>
        <v>3</v>
      </c>
    </row>
    <row r="87" spans="1:3">
      <c r="A87" t="str">
        <f>MID(Under300[[#This Row],[Punto Vendita]],6,30)</f>
        <v xml:space="preserve"> VANZAGHELLO XPRESS</v>
      </c>
      <c r="B87" t="str">
        <f t="shared" si="1"/>
        <v>VANZAGHELLO XPRESS</v>
      </c>
      <c r="C87">
        <f>IFERROR(_xlfn.NUMBERVALUE(Under300[[#This Row],[Pezzi Ac]]),0)</f>
        <v>1</v>
      </c>
    </row>
    <row r="88" spans="1:3">
      <c r="A88" t="str">
        <f>MID(Under300[[#This Row],[Punto Vendita]],6,30)</f>
        <v xml:space="preserve"> VERONA 2</v>
      </c>
      <c r="B88" t="str">
        <f t="shared" si="1"/>
        <v>VERONA 2</v>
      </c>
      <c r="C88">
        <f>IFERROR(_xlfn.NUMBERVALUE(Under300[[#This Row],[Pezzi Ac]]),0)</f>
        <v>2</v>
      </c>
    </row>
    <row r="89" spans="1:3">
      <c r="A89" t="str">
        <f>MID(Under300[[#This Row],[Punto Vendita]],6,30)</f>
        <v xml:space="preserve"> CARPI</v>
      </c>
      <c r="B89" t="str">
        <f t="shared" si="1"/>
        <v>CARPI</v>
      </c>
      <c r="C89">
        <f>IFERROR(_xlfn.NUMBERVALUE(Under300[[#This Row],[Pezzi Ac]]),0)</f>
        <v>2</v>
      </c>
    </row>
    <row r="90" spans="1:3">
      <c r="A90" t="str">
        <f>MID(Under300[[#This Row],[Punto Vendita]],6,30)</f>
        <v xml:space="preserve"> LUCCA</v>
      </c>
      <c r="B90" t="str">
        <f t="shared" si="1"/>
        <v>LUCCA</v>
      </c>
      <c r="C90">
        <f>IFERROR(_xlfn.NUMBERVALUE(Under300[[#This Row],[Pezzi Ac]]),0)</f>
        <v>2</v>
      </c>
    </row>
    <row r="91" spans="1:3">
      <c r="A91" t="str">
        <f>MID(Under300[[#This Row],[Punto Vendita]],6,30)</f>
        <v xml:space="preserve"> VITERBO</v>
      </c>
      <c r="B91" t="str">
        <f t="shared" si="1"/>
        <v>VITERBO</v>
      </c>
      <c r="C91">
        <f>IFERROR(_xlfn.NUMBERVALUE(Under300[[#This Row],[Pezzi Ac]]),0)</f>
        <v>2</v>
      </c>
    </row>
    <row r="92" spans="1:3">
      <c r="A92" t="str">
        <f>MID(Under300[[#This Row],[Punto Vendita]],6,30)</f>
        <v xml:space="preserve"> L'AQUILA</v>
      </c>
      <c r="B92" t="str">
        <f t="shared" si="1"/>
        <v>L'AQUILA</v>
      </c>
      <c r="C92">
        <f>IFERROR(_xlfn.NUMBERVALUE(Under300[[#This Row],[Pezzi Ac]]),0)</f>
        <v>3</v>
      </c>
    </row>
    <row r="93" spans="1:3">
      <c r="A93" t="str">
        <f>MID(Under300[[#This Row],[Punto Vendita]],6,30)</f>
        <v xml:space="preserve"> EMPOLI</v>
      </c>
      <c r="B93" t="str">
        <f t="shared" si="1"/>
        <v>EMPOLI</v>
      </c>
      <c r="C93">
        <f>IFERROR(_xlfn.NUMBERVALUE(Under300[[#This Row],[Pezzi Ac]]),0)</f>
        <v>4</v>
      </c>
    </row>
    <row r="94" spans="1:3">
      <c r="A94" t="str">
        <f>MID(Under300[[#This Row],[Punto Vendita]],6,30)</f>
        <v xml:space="preserve"> BUSNAGO</v>
      </c>
      <c r="B94" t="str">
        <f t="shared" si="1"/>
        <v>BUSNAGO</v>
      </c>
      <c r="C94">
        <f>IFERROR(_xlfn.NUMBERVALUE(Under300[[#This Row],[Pezzi Ac]]),0)</f>
        <v>1</v>
      </c>
    </row>
    <row r="95" spans="1:3">
      <c r="A95" t="str">
        <f>MID(Under300[[#This Row],[Punto Vendita]],6,30)</f>
        <v xml:space="preserve"> PAVONE CANAVESE XPRESS</v>
      </c>
      <c r="B95" t="str">
        <f t="shared" si="1"/>
        <v>PAVONE CANAVESE XPRESS</v>
      </c>
      <c r="C95">
        <f>IFERROR(_xlfn.NUMBERVALUE(Under300[[#This Row],[Pezzi Ac]]),0)</f>
        <v>2</v>
      </c>
    </row>
    <row r="96" spans="1:3">
      <c r="A96" t="str">
        <f>MID(Under300[[#This Row],[Punto Vendita]],6,30)</f>
        <v xml:space="preserve"> IMOLA</v>
      </c>
      <c r="B96" t="str">
        <f t="shared" si="1"/>
        <v>IMOLA</v>
      </c>
      <c r="C96">
        <f>IFERROR(_xlfn.NUMBERVALUE(Under300[[#This Row],[Pezzi Ac]]),0)</f>
        <v>3</v>
      </c>
    </row>
    <row r="97" spans="1:3">
      <c r="A97" t="str">
        <f>MID(Under300[[#This Row],[Punto Vendita]],6,30)</f>
        <v xml:space="preserve"> BRINDISI</v>
      </c>
      <c r="B97" t="str">
        <f t="shared" si="1"/>
        <v>BRINDISI</v>
      </c>
      <c r="C97">
        <f>IFERROR(_xlfn.NUMBERVALUE(Under300[[#This Row],[Pezzi Ac]]),0)</f>
        <v>3</v>
      </c>
    </row>
    <row r="98" spans="1:3">
      <c r="A98" t="str">
        <f>MID(Under300[[#This Row],[Punto Vendita]],6,30)</f>
        <v xml:space="preserve"> BRUGHERIO XPRESS</v>
      </c>
      <c r="B98" t="str">
        <f t="shared" si="1"/>
        <v>BRUGHERIO XPRESS</v>
      </c>
      <c r="C98">
        <f>IFERROR(_xlfn.NUMBERVALUE(Under300[[#This Row],[Pezzi Ac]]),0)</f>
        <v>1</v>
      </c>
    </row>
    <row r="99" spans="1:3">
      <c r="A99" t="str">
        <f>MID(Under300[[#This Row],[Punto Vendita]],6,30)</f>
        <v xml:space="preserve"> REGGIO EMILIA SMART</v>
      </c>
      <c r="B99" t="str">
        <f t="shared" si="1"/>
        <v>REGGIO EMILIA SMART</v>
      </c>
      <c r="C99">
        <f>IFERROR(_xlfn.NUMBERVALUE(Under300[[#This Row],[Pezzi Ac]]),0)</f>
        <v>1</v>
      </c>
    </row>
    <row r="100" spans="1:3">
      <c r="A100" t="str">
        <f>MID(Under300[[#This Row],[Punto Vendita]],6,30)</f>
        <v xml:space="preserve"> CONEGLIANO</v>
      </c>
      <c r="B100" t="str">
        <f t="shared" si="1"/>
        <v>CONEGLIANO</v>
      </c>
      <c r="C100">
        <f>IFERROR(_xlfn.NUMBERVALUE(Under300[[#This Row],[Pezzi Ac]]),0)</f>
        <v>1</v>
      </c>
    </row>
    <row r="101" spans="1:3">
      <c r="A101" t="str">
        <f>MID(Under300[[#This Row],[Punto Vendita]],6,30)</f>
        <v xml:space="preserve"> ASTI</v>
      </c>
      <c r="B101" t="str">
        <f t="shared" si="1"/>
        <v>ASTI</v>
      </c>
      <c r="C101">
        <f>IFERROR(_xlfn.NUMBERVALUE(Under300[[#This Row],[Pezzi Ac]]),0)</f>
        <v>1</v>
      </c>
    </row>
    <row r="102" spans="1:3">
      <c r="A102" t="str">
        <f>MID(Under300[[#This Row],[Punto Vendita]],6,30)</f>
        <v xml:space="preserve"> LODI</v>
      </c>
      <c r="B102" t="str">
        <f t="shared" si="1"/>
        <v>LODI</v>
      </c>
      <c r="C102">
        <f>IFERROR(_xlfn.NUMBERVALUE(Under300[[#This Row],[Pezzi Ac]]),0)</f>
        <v>1</v>
      </c>
    </row>
    <row r="103" spans="1:3">
      <c r="A103" t="str">
        <f>MID(Under300[[#This Row],[Punto Vendita]],6,30)</f>
        <v xml:space="preserve"> TORINO 3</v>
      </c>
      <c r="B103" t="str">
        <f t="shared" si="1"/>
        <v>TORINO 3</v>
      </c>
      <c r="C103">
        <f>IFERROR(_xlfn.NUMBERVALUE(Under300[[#This Row],[Pezzi Ac]]),0)</f>
        <v>1</v>
      </c>
    </row>
    <row r="104" spans="1:3">
      <c r="A104" t="str">
        <f>MID(Under300[[#This Row],[Punto Vendita]],6,30)</f>
        <v xml:space="preserve"> MILANO EST</v>
      </c>
      <c r="B104" t="str">
        <f t="shared" si="1"/>
        <v>MILANO EST</v>
      </c>
      <c r="C104">
        <f>IFERROR(_xlfn.NUMBERVALUE(Under300[[#This Row],[Pezzi Ac]]),0)</f>
        <v>1</v>
      </c>
    </row>
    <row r="105" spans="1:3">
      <c r="A105" t="str">
        <f>MID(Under300[[#This Row],[Punto Vendita]],6,30)</f>
        <v xml:space="preserve"> MESTRE</v>
      </c>
      <c r="B105" t="str">
        <f t="shared" si="1"/>
        <v>MESTRE</v>
      </c>
      <c r="C105">
        <f>IFERROR(_xlfn.NUMBERVALUE(Under300[[#This Row],[Pezzi Ac]]),0)</f>
        <v>1</v>
      </c>
    </row>
    <row r="106" spans="1:3">
      <c r="A106" t="str">
        <f>MID(Under300[[#This Row],[Punto Vendita]],6,30)</f>
        <v xml:space="preserve"> ASCOLI PICENO</v>
      </c>
      <c r="B106" t="str">
        <f t="shared" si="1"/>
        <v>ASCOLI PICENO</v>
      </c>
      <c r="C106">
        <f>IFERROR(_xlfn.NUMBERVALUE(Under300[[#This Row],[Pezzi Ac]]),0)</f>
        <v>1</v>
      </c>
    </row>
    <row r="107" spans="1:3">
      <c r="A107" t="str">
        <f>MID(Under300[[#This Row],[Punto Vendita]],6,30)</f>
        <v xml:space="preserve"> MERANO</v>
      </c>
      <c r="B107" t="str">
        <f t="shared" si="1"/>
        <v>MERANO</v>
      </c>
      <c r="C107">
        <f>IFERROR(_xlfn.NUMBERVALUE(Under300[[#This Row],[Pezzi Ac]]),0)</f>
        <v>2</v>
      </c>
    </row>
    <row r="108" spans="1:3">
      <c r="A108" t="str">
        <f>MID(Under300[[#This Row],[Punto Vendita]],6,30)</f>
        <v xml:space="preserve"> BARI 1</v>
      </c>
      <c r="B108" t="str">
        <f t="shared" si="1"/>
        <v>BARI 1</v>
      </c>
      <c r="C108">
        <f>IFERROR(_xlfn.NUMBERVALUE(Under300[[#This Row],[Pezzi Ac]]),0)</f>
        <v>2</v>
      </c>
    </row>
    <row r="109" spans="1:3">
      <c r="A109" t="str">
        <f>MID(Under300[[#This Row],[Punto Vendita]],6,30)</f>
        <v xml:space="preserve"> BARI BLU</v>
      </c>
      <c r="B109" t="str">
        <f t="shared" si="1"/>
        <v>BARI BLU</v>
      </c>
      <c r="C109">
        <f>IFERROR(_xlfn.NUMBERVALUE(Under300[[#This Row],[Pezzi Ac]]),0)</f>
        <v>3</v>
      </c>
    </row>
    <row r="110" spans="1:3">
      <c r="A110" t="str">
        <f>MID(Under300[[#This Row],[Punto Vendita]],6,30)</f>
        <v xml:space="preserve"> TORINO CASTELLO SMART</v>
      </c>
      <c r="B110" t="str">
        <f t="shared" si="1"/>
        <v>TORINO CASTELLO SMART</v>
      </c>
      <c r="C110">
        <f>IFERROR(_xlfn.NUMBERVALUE(Under300[[#This Row],[Pezzi Ac]]),0)</f>
        <v>3</v>
      </c>
    </row>
    <row r="111" spans="1:3">
      <c r="A111" t="str">
        <f>MID(Under300[[#This Row],[Punto Vendita]],6,30)</f>
        <v xml:space="preserve"> PAVIA SMS</v>
      </c>
      <c r="B111" t="str">
        <f t="shared" si="1"/>
        <v>PAVIA SMS</v>
      </c>
      <c r="C111">
        <f>IFERROR(_xlfn.NUMBERVALUE(Under300[[#This Row],[Pezzi Ac]]),0)</f>
        <v>4</v>
      </c>
    </row>
    <row r="112" spans="1:3">
      <c r="A112" t="str">
        <f>MID(Under300[[#This Row],[Punto Vendita]],6,30)</f>
        <v xml:space="preserve"> ROMA 3</v>
      </c>
      <c r="B112" t="str">
        <f t="shared" si="1"/>
        <v>ROMA 3</v>
      </c>
      <c r="C112">
        <f>IFERROR(_xlfn.NUMBERVALUE(Under300[[#This Row],[Pezzi Ac]]),0)</f>
        <v>2</v>
      </c>
    </row>
    <row r="113" spans="1:3">
      <c r="A113" t="str">
        <f>MID(Under300[[#This Row],[Punto Vendita]],6,30)</f>
        <v xml:space="preserve"> REGGIO CALABRIA</v>
      </c>
      <c r="B113" t="str">
        <f t="shared" si="1"/>
        <v>REGGIO CALABRIA</v>
      </c>
      <c r="C113">
        <f>IFERROR(_xlfn.NUMBERVALUE(Under300[[#This Row],[Pezzi Ac]]),0)</f>
        <v>2</v>
      </c>
    </row>
    <row r="114" spans="1:3">
      <c r="A114" t="str">
        <f>MID(Under300[[#This Row],[Punto Vendita]],6,30)</f>
        <v xml:space="preserve"> BOLZANO SMART</v>
      </c>
      <c r="B114" t="str">
        <f t="shared" si="1"/>
        <v>BOLZANO SMART</v>
      </c>
      <c r="C114">
        <f>IFERROR(_xlfn.NUMBERVALUE(Under300[[#This Row],[Pezzi Ac]]),0)</f>
        <v>1</v>
      </c>
    </row>
    <row r="115" spans="1:3">
      <c r="A115" t="str">
        <f>MID(Under300[[#This Row],[Punto Vendita]],6,30)</f>
        <v xml:space="preserve"> CUNEO XPRESS</v>
      </c>
      <c r="B115" t="str">
        <f t="shared" si="1"/>
        <v>CUNEO XPRESS</v>
      </c>
      <c r="C115">
        <f>IFERROR(_xlfn.NUMBERVALUE(Under300[[#This Row],[Pezzi Ac]]),0)</f>
        <v>1</v>
      </c>
    </row>
    <row r="116" spans="1:3">
      <c r="A116" t="str">
        <f>MID(Under300[[#This Row],[Punto Vendita]],6,30)</f>
        <v xml:space="preserve"> VAPRIO D’ADDA XPRESS</v>
      </c>
      <c r="B116" t="str">
        <f t="shared" si="1"/>
        <v>VAPRIO D’ADDA XPRESS</v>
      </c>
      <c r="C116">
        <f>IFERROR(_xlfn.NUMBERVALUE(Under300[[#This Row],[Pezzi Ac]]),0)</f>
        <v>1</v>
      </c>
    </row>
    <row r="117" spans="1:3">
      <c r="A117" t="str">
        <f>MID(Under300[[#This Row],[Punto Vendita]],6,30)</f>
        <v xml:space="preserve"> SANTA VITTORIA XPRESS</v>
      </c>
      <c r="B117" t="str">
        <f t="shared" si="1"/>
        <v>SANTA VITTORIA XPRESS</v>
      </c>
      <c r="C117">
        <f>IFERROR(_xlfn.NUMBERVALUE(Under300[[#This Row],[Pezzi Ac]]),0)</f>
        <v>1</v>
      </c>
    </row>
    <row r="118" spans="1:3">
      <c r="A118" t="str">
        <f>MID(Under300[[#This Row],[Punto Vendita]],6,30)</f>
        <v xml:space="preserve"> ROMAGNANO XPRESS</v>
      </c>
      <c r="B118" t="str">
        <f t="shared" si="1"/>
        <v>ROMAGNANO XPRESS</v>
      </c>
      <c r="C118">
        <f>IFERROR(_xlfn.NUMBERVALUE(Under300[[#This Row],[Pezzi Ac]]),0)</f>
        <v>0</v>
      </c>
    </row>
    <row r="119" spans="1:3">
      <c r="A119" t="str">
        <f>MID(Under300[[#This Row],[Punto Vendita]],6,30)</f>
        <v xml:space="preserve"> ROMA LEGA LOMBARDA SMART</v>
      </c>
      <c r="B119" t="str">
        <f t="shared" si="1"/>
        <v>ROMA LEGA LOMBARDA SMART</v>
      </c>
      <c r="C119">
        <f>IFERROR(_xlfn.NUMBERVALUE(Under300[[#This Row],[Pezzi Ac]]),0)</f>
        <v>1</v>
      </c>
    </row>
    <row r="120" spans="1:3">
      <c r="A120" t="str">
        <f>MID(Under300[[#This Row],[Punto Vendita]],6,30)</f>
        <v xml:space="preserve"> BENEVENTO</v>
      </c>
      <c r="B120" t="str">
        <f t="shared" si="1"/>
        <v>BENEVENTO</v>
      </c>
      <c r="C120">
        <f>IFERROR(_xlfn.NUMBERVALUE(Under300[[#This Row],[Pezzi Ac]]),0)</f>
        <v>1</v>
      </c>
    </row>
    <row r="121" spans="1:3">
      <c r="A121" t="str">
        <f>MID(Under300[[#This Row],[Punto Vendita]],6,30)</f>
        <v xml:space="preserve"> COMO</v>
      </c>
      <c r="B121" t="str">
        <f t="shared" si="1"/>
        <v>COMO</v>
      </c>
      <c r="C121">
        <f>IFERROR(_xlfn.NUMBERVALUE(Under300[[#This Row],[Pezzi Ac]]),0)</f>
        <v>1</v>
      </c>
    </row>
    <row r="122" spans="1:3">
      <c r="A122" t="str">
        <f>MID(Under300[[#This Row],[Punto Vendita]],6,30)</f>
        <v xml:space="preserve"> GENOVA SMART</v>
      </c>
      <c r="B122" t="str">
        <f t="shared" si="1"/>
        <v>GENOVA SMART</v>
      </c>
      <c r="C122">
        <f>IFERROR(_xlfn.NUMBERVALUE(Under300[[#This Row],[Pezzi Ac]]),0)</f>
        <v>1</v>
      </c>
    </row>
    <row r="123" spans="1:3">
      <c r="A123" t="str">
        <f>MID(Under300[[#This Row],[Punto Vendita]],6,30)</f>
        <v xml:space="preserve"> ROMA CASAL BERTONE</v>
      </c>
      <c r="B123" t="str">
        <f t="shared" si="1"/>
        <v>ROMA CASAL BERTONE</v>
      </c>
      <c r="C123">
        <f>IFERROR(_xlfn.NUMBERVALUE(Under300[[#This Row],[Pezzi Ac]]),0)</f>
        <v>1</v>
      </c>
    </row>
    <row r="124" spans="1:3">
      <c r="A124" t="str">
        <f>MID(Under300[[#This Row],[Punto Vendita]],6,30)</f>
        <v xml:space="preserve"> BASSANO DEL GRAPPA</v>
      </c>
      <c r="B124" t="str">
        <f t="shared" si="1"/>
        <v>BASSANO DEL GRAPPA</v>
      </c>
      <c r="C124">
        <f>IFERROR(_xlfn.NUMBERVALUE(Under300[[#This Row],[Pezzi Ac]]),0)</f>
        <v>1</v>
      </c>
    </row>
    <row r="125" spans="1:3">
      <c r="A125" t="str">
        <f>MID(Under300[[#This Row],[Punto Vendita]],6,30)</f>
        <v xml:space="preserve"> MONTEBELLO</v>
      </c>
      <c r="B125" t="str">
        <f t="shared" si="1"/>
        <v>MONTEBELLO</v>
      </c>
      <c r="C125">
        <f>IFERROR(_xlfn.NUMBERVALUE(Under300[[#This Row],[Pezzi Ac]]),0)</f>
        <v>1</v>
      </c>
    </row>
    <row r="126" spans="1:3">
      <c r="A126" t="str">
        <f>MID(Under300[[#This Row],[Punto Vendita]],6,30)</f>
        <v xml:space="preserve"> MANTOVA</v>
      </c>
      <c r="B126" t="str">
        <f t="shared" si="1"/>
        <v>MANTOVA</v>
      </c>
      <c r="C126">
        <f>IFERROR(_xlfn.NUMBERVALUE(Under300[[#This Row],[Pezzi Ac]]),0)</f>
        <v>1</v>
      </c>
    </row>
    <row r="127" spans="1:3">
      <c r="A127" t="str">
        <f>MID(Under300[[#This Row],[Punto Vendita]],6,30)</f>
        <v xml:space="preserve"> PESCARA 1</v>
      </c>
      <c r="B127" t="str">
        <f t="shared" si="1"/>
        <v>PESCARA 1</v>
      </c>
      <c r="C127">
        <f>IFERROR(_xlfn.NUMBERVALUE(Under300[[#This Row],[Pezzi Ac]]),0)</f>
        <v>1</v>
      </c>
    </row>
    <row r="128" spans="1:3">
      <c r="A128" t="str">
        <f>MID(Under300[[#This Row],[Punto Vendita]],6,30)</f>
        <v xml:space="preserve"> VERCELLI XPRESS</v>
      </c>
      <c r="B128" t="str">
        <f t="shared" si="1"/>
        <v>VERCELLI XPRESS</v>
      </c>
      <c r="C128">
        <f>IFERROR(_xlfn.NUMBERVALUE(Under300[[#This Row],[Pezzi Ac]]),0)</f>
        <v>1</v>
      </c>
    </row>
    <row r="129" spans="1:3">
      <c r="A129" t="str">
        <f>MID(Under300[[#This Row],[Punto Vendita]],6,30)</f>
        <v xml:space="preserve"> REGGIO CALABRIA SMART</v>
      </c>
      <c r="B129" t="str">
        <f t="shared" si="1"/>
        <v>REGGIO CALABRIA SMART</v>
      </c>
      <c r="C129">
        <f>IFERROR(_xlfn.NUMBERVALUE(Under300[[#This Row],[Pezzi Ac]]),0)</f>
        <v>2</v>
      </c>
    </row>
    <row r="130" spans="1:3">
      <c r="A130" t="str">
        <f>MID(Under300[[#This Row],[Punto Vendita]],6,30)</f>
        <v xml:space="preserve"> VERONA 3</v>
      </c>
      <c r="B130" t="str">
        <f t="shared" si="1"/>
        <v>VERONA 3</v>
      </c>
      <c r="C130">
        <f>IFERROR(_xlfn.NUMBERVALUE(Under300[[#This Row],[Pezzi Ac]]),0)</f>
        <v>2</v>
      </c>
    </row>
    <row r="131" spans="1:3">
      <c r="A131" t="str">
        <f>MID(Under300[[#This Row],[Punto Vendita]],6,30)</f>
        <v xml:space="preserve"> CANTU XPRESS</v>
      </c>
      <c r="B131" t="str">
        <f t="shared" ref="B131:B150" si="2">TRIM(A131)</f>
        <v>CANTU XPRESS</v>
      </c>
      <c r="C131">
        <f>IFERROR(_xlfn.NUMBERVALUE(Under300[[#This Row],[Pezzi Ac]]),0)</f>
        <v>1</v>
      </c>
    </row>
    <row r="132" spans="1:3">
      <c r="A132" t="str">
        <f>MID(Under300[[#This Row],[Punto Vendita]],6,30)</f>
        <v xml:space="preserve"> PISTOIA</v>
      </c>
      <c r="B132" t="str">
        <f t="shared" si="2"/>
        <v>PISTOIA</v>
      </c>
      <c r="C132">
        <f>IFERROR(_xlfn.NUMBERVALUE(Under300[[#This Row],[Pezzi Ac]]),0)</f>
        <v>1</v>
      </c>
    </row>
    <row r="133" spans="1:3">
      <c r="A133" t="str">
        <f>MID(Under300[[#This Row],[Punto Vendita]],6,30)</f>
        <v xml:space="preserve"> VARESE SMART</v>
      </c>
      <c r="B133" t="str">
        <f t="shared" si="2"/>
        <v>VARESE SMART</v>
      </c>
      <c r="C133">
        <f>IFERROR(_xlfn.NUMBERVALUE(Under300[[#This Row],[Pezzi Ac]]),0)</f>
        <v>1</v>
      </c>
    </row>
    <row r="134" spans="1:3">
      <c r="A134" t="str">
        <f>MID(Under300[[#This Row],[Punto Vendita]],6,30)</f>
        <v xml:space="preserve"> PESCARA 2</v>
      </c>
      <c r="B134" t="str">
        <f t="shared" si="2"/>
        <v>PESCARA 2</v>
      </c>
      <c r="C134">
        <f>IFERROR(_xlfn.NUMBERVALUE(Under300[[#This Row],[Pezzi Ac]]),0)</f>
        <v>2</v>
      </c>
    </row>
    <row r="135" spans="1:3">
      <c r="A135" t="str">
        <f>MID(Under300[[#This Row],[Punto Vendita]],6,30)</f>
        <v xml:space="preserve"> MILANO CITTA' 1</v>
      </c>
      <c r="B135" t="str">
        <f t="shared" si="2"/>
        <v>MILANO CITTA' 1</v>
      </c>
      <c r="C135">
        <f>IFERROR(_xlfn.NUMBERVALUE(Under300[[#This Row],[Pezzi Ac]]),0)</f>
        <v>3</v>
      </c>
    </row>
    <row r="136" spans="1:3">
      <c r="A136" t="str">
        <f>MID(Under300[[#This Row],[Punto Vendita]],6,30)</f>
        <v xml:space="preserve"> NAPOLI 1</v>
      </c>
      <c r="B136" t="str">
        <f t="shared" si="2"/>
        <v>NAPOLI 1</v>
      </c>
      <c r="C136">
        <f>IFERROR(_xlfn.NUMBERVALUE(Under300[[#This Row],[Pezzi Ac]]),0)</f>
        <v>0</v>
      </c>
    </row>
    <row r="137" spans="1:3">
      <c r="A137" t="str">
        <f>MID(Under300[[#This Row],[Punto Vendita]],6,30)</f>
        <v xml:space="preserve"> ROMA TUSCOLANA SMART</v>
      </c>
      <c r="B137" t="str">
        <f t="shared" si="2"/>
        <v>ROMA TUSCOLANA SMART</v>
      </c>
      <c r="C137">
        <f>IFERROR(_xlfn.NUMBERVALUE(Under300[[#This Row],[Pezzi Ac]]),0)</f>
        <v>0</v>
      </c>
    </row>
    <row r="138" spans="1:3">
      <c r="A138" t="str">
        <f>MID(Under300[[#This Row],[Punto Vendita]],6,30)</f>
        <v xml:space="preserve"> ROVIGO</v>
      </c>
      <c r="B138" t="str">
        <f t="shared" si="2"/>
        <v>ROVIGO</v>
      </c>
      <c r="C138">
        <f>IFERROR(_xlfn.NUMBERVALUE(Under300[[#This Row],[Pezzi Ac]]),0)</f>
        <v>0</v>
      </c>
    </row>
    <row r="139" spans="1:3">
      <c r="A139" t="str">
        <f>MID(Under300[[#This Row],[Punto Vendita]],6,30)</f>
        <v xml:space="preserve"> PARMA SMART</v>
      </c>
      <c r="B139" t="str">
        <f t="shared" si="2"/>
        <v>PARMA SMART</v>
      </c>
      <c r="C139">
        <f>IFERROR(_xlfn.NUMBERVALUE(Under300[[#This Row],[Pezzi Ac]]),0)</f>
        <v>0</v>
      </c>
    </row>
    <row r="140" spans="1:3">
      <c r="A140" t="str">
        <f>MID(Under300[[#This Row],[Punto Vendita]],6,30)</f>
        <v xml:space="preserve"> TORINO MILLECITY XPRESS</v>
      </c>
      <c r="B140" t="str">
        <f t="shared" si="2"/>
        <v>TORINO MILLECITY XPRESS</v>
      </c>
      <c r="C140">
        <f>IFERROR(_xlfn.NUMBERVALUE(Under300[[#This Row],[Pezzi Ac]]),0)</f>
        <v>0</v>
      </c>
    </row>
    <row r="141" spans="1:3">
      <c r="A141" t="str">
        <f>MID(Under300[[#This Row],[Punto Vendita]],6,30)</f>
        <v xml:space="preserve"> BARI 2</v>
      </c>
      <c r="B141" t="str">
        <f t="shared" si="2"/>
        <v>BARI 2</v>
      </c>
      <c r="C141">
        <f>IFERROR(_xlfn.NUMBERVALUE(Under300[[#This Row],[Pezzi Ac]]),0)</f>
        <v>0</v>
      </c>
    </row>
    <row r="142" spans="1:3">
      <c r="A142" t="str">
        <f>MID(Under300[[#This Row],[Punto Vendita]],6,30)</f>
        <v xml:space="preserve"> FIRENZE 1</v>
      </c>
      <c r="B142" t="str">
        <f t="shared" si="2"/>
        <v>FIRENZE 1</v>
      </c>
      <c r="C142">
        <f>IFERROR(_xlfn.NUMBERVALUE(Under300[[#This Row],[Pezzi Ac]]),0)</f>
        <v>0</v>
      </c>
    </row>
    <row r="143" spans="1:3">
      <c r="A143" t="str">
        <f>MID(Under300[[#This Row],[Punto Vendita]],6,30)</f>
        <v xml:space="preserve"> AVEZZANO</v>
      </c>
      <c r="B143" t="str">
        <f t="shared" si="2"/>
        <v>AVEZZANO</v>
      </c>
      <c r="C143">
        <f>IFERROR(_xlfn.NUMBERVALUE(Under300[[#This Row],[Pezzi Ac]]),0)</f>
        <v>0</v>
      </c>
    </row>
    <row r="144" spans="1:3">
      <c r="A144" t="str">
        <f>MID(Under300[[#This Row],[Punto Vendita]],6,30)</f>
        <v xml:space="preserve"> TERNI</v>
      </c>
      <c r="B144" t="str">
        <f t="shared" si="2"/>
        <v>TERNI</v>
      </c>
      <c r="C144">
        <f>IFERROR(_xlfn.NUMBERVALUE(Under300[[#This Row],[Pezzi Ac]]),0)</f>
        <v>0</v>
      </c>
    </row>
    <row r="145" spans="1:3">
      <c r="A145" t="str">
        <f>MID(Under300[[#This Row],[Punto Vendita]],6,30)</f>
        <v xml:space="preserve"> ROMA LUNGHEZZA</v>
      </c>
      <c r="B145" t="str">
        <f t="shared" si="2"/>
        <v>ROMA LUNGHEZZA</v>
      </c>
      <c r="C145">
        <f>IFERROR(_xlfn.NUMBERVALUE(Under300[[#This Row],[Pezzi Ac]]),0)</f>
        <v>0</v>
      </c>
    </row>
    <row r="146" spans="1:3">
      <c r="A146" t="str">
        <f>MID(Under300[[#This Row],[Punto Vendita]],6,30)</f>
        <v xml:space="preserve"> CATANZARO</v>
      </c>
      <c r="B146" t="str">
        <f t="shared" si="2"/>
        <v>CATANZARO</v>
      </c>
      <c r="C146">
        <f>IFERROR(_xlfn.NUMBERVALUE(Under300[[#This Row],[Pezzi Ac]]),0)</f>
        <v>0</v>
      </c>
    </row>
    <row r="147" spans="1:3">
      <c r="A147" t="str">
        <f>MID(Under300[[#This Row],[Punto Vendita]],6,30)</f>
        <v xml:space="preserve"> TORINO 5</v>
      </c>
      <c r="B147" t="str">
        <f t="shared" si="2"/>
        <v>TORINO 5</v>
      </c>
      <c r="C147">
        <f>IFERROR(_xlfn.NUMBERVALUE(Under300[[#This Row],[Pezzi Ac]]),0)</f>
        <v>0</v>
      </c>
    </row>
    <row r="148" spans="1:3">
      <c r="A148" t="str">
        <f>MID(Under300[[#This Row],[Punto Vendita]],6,30)</f>
        <v xml:space="preserve"> TORINO 4</v>
      </c>
      <c r="B148" t="str">
        <f t="shared" si="2"/>
        <v>TORINO 4</v>
      </c>
      <c r="C148">
        <f>IFERROR(_xlfn.NUMBERVALUE(Under300[[#This Row],[Pezzi Ac]]),0)</f>
        <v>0</v>
      </c>
    </row>
    <row r="149" spans="1:3">
      <c r="A149" t="str">
        <f>MID(Under300[[#This Row],[Punto Vendita]],6,30)</f>
        <v xml:space="preserve"> RESCALDINA</v>
      </c>
      <c r="B149" t="str">
        <f t="shared" si="2"/>
        <v>RESCALDINA</v>
      </c>
      <c r="C149">
        <f>IFERROR(_xlfn.NUMBERVALUE(Under300[[#This Row],[Pezzi Ac]]),0)</f>
        <v>0</v>
      </c>
    </row>
    <row r="150" spans="1:3">
      <c r="A150" t="str">
        <f>MID(Under300[[#This Row],[Punto Vendita]],6,30)</f>
        <v xml:space="preserve"> PESARO</v>
      </c>
      <c r="B150" t="str">
        <f t="shared" si="2"/>
        <v>PESARO</v>
      </c>
      <c r="C150">
        <f>IFERROR(_xlfn.NUMBERVALUE(Under300[[#This Row],[Pezzi Ac]]),0)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3FFA-F214-4E82-8CC7-31632218F23D}">
  <sheetPr codeName="Foglio46">
    <tabColor rgb="FFFFC000"/>
  </sheetPr>
  <dimension ref="A1:AL153"/>
  <sheetViews>
    <sheetView workbookViewId="0">
      <selection activeCell="D2" sqref="D2"/>
    </sheetView>
  </sheetViews>
  <sheetFormatPr defaultRowHeight="13.15"/>
  <cols>
    <col min="1" max="1" width="34.28515625" bestFit="1" customWidth="1"/>
    <col min="2" max="2" width="14.7109375" bestFit="1" customWidth="1"/>
    <col min="3" max="3" width="14.85546875" bestFit="1" customWidth="1"/>
    <col min="4" max="4" width="12.7109375" bestFit="1" customWidth="1"/>
    <col min="5" max="5" width="12.85546875" bestFit="1" customWidth="1"/>
    <col min="6" max="6" width="13" bestFit="1" customWidth="1"/>
    <col min="7" max="7" width="14.140625" bestFit="1" customWidth="1"/>
    <col min="8" max="8" width="17" bestFit="1" customWidth="1"/>
    <col min="9" max="9" width="17.140625" bestFit="1" customWidth="1"/>
    <col min="10" max="10" width="14.140625" bestFit="1" customWidth="1"/>
    <col min="11" max="12" width="10.7109375" bestFit="1" customWidth="1"/>
    <col min="13" max="13" width="12.7109375" bestFit="1" customWidth="1"/>
    <col min="14" max="14" width="19.140625" bestFit="1" customWidth="1"/>
    <col min="15" max="15" width="21.5703125" bestFit="1" customWidth="1"/>
    <col min="16" max="16" width="20.28515625" bestFit="1" customWidth="1"/>
    <col min="17" max="17" width="22.5703125" bestFit="1" customWidth="1"/>
    <col min="18" max="18" width="11.7109375" bestFit="1" customWidth="1"/>
    <col min="19" max="19" width="12.28515625" bestFit="1" customWidth="1"/>
    <col min="20" max="20" width="13.5703125" bestFit="1" customWidth="1"/>
    <col min="21" max="22" width="14.140625" bestFit="1" customWidth="1"/>
    <col min="23" max="23" width="13.42578125" bestFit="1" customWidth="1"/>
    <col min="24" max="24" width="15.42578125" bestFit="1" customWidth="1"/>
    <col min="25" max="25" width="18.5703125" bestFit="1" customWidth="1"/>
    <col min="26" max="26" width="21.28515625" bestFit="1" customWidth="1"/>
    <col min="27" max="27" width="14.28515625" bestFit="1" customWidth="1"/>
    <col min="28" max="28" width="18.5703125" bestFit="1" customWidth="1"/>
    <col min="29" max="29" width="22.42578125" bestFit="1" customWidth="1"/>
    <col min="30" max="30" width="16.7109375" bestFit="1" customWidth="1"/>
    <col min="31" max="31" width="16.85546875" bestFit="1" customWidth="1"/>
    <col min="32" max="32" width="13.85546875" bestFit="1" customWidth="1"/>
    <col min="33" max="33" width="15.7109375" bestFit="1" customWidth="1"/>
    <col min="34" max="34" width="15.85546875" bestFit="1" customWidth="1"/>
    <col min="35" max="35" width="17" bestFit="1" customWidth="1"/>
    <col min="36" max="36" width="8.28515625" bestFit="1" customWidth="1"/>
    <col min="37" max="37" width="9.42578125" bestFit="1" customWidth="1"/>
    <col min="38" max="38" width="13.42578125" bestFit="1" customWidth="1"/>
  </cols>
  <sheetData>
    <row r="1" spans="1:38">
      <c r="A1" t="s">
        <v>367</v>
      </c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378</v>
      </c>
      <c r="M1" t="s">
        <v>379</v>
      </c>
      <c r="N1" t="s">
        <v>380</v>
      </c>
      <c r="O1" t="s">
        <v>381</v>
      </c>
      <c r="P1" t="s">
        <v>382</v>
      </c>
      <c r="Q1" t="s">
        <v>383</v>
      </c>
      <c r="R1" t="s">
        <v>202</v>
      </c>
      <c r="S1" t="s">
        <v>203</v>
      </c>
      <c r="T1" t="s">
        <v>384</v>
      </c>
      <c r="U1" t="s">
        <v>218</v>
      </c>
      <c r="V1" t="s">
        <v>214</v>
      </c>
      <c r="W1" t="s">
        <v>385</v>
      </c>
      <c r="X1" t="s">
        <v>386</v>
      </c>
      <c r="Y1" t="s">
        <v>387</v>
      </c>
      <c r="Z1" t="s">
        <v>388</v>
      </c>
      <c r="AA1" t="s">
        <v>389</v>
      </c>
      <c r="AB1" t="s">
        <v>390</v>
      </c>
      <c r="AC1" t="s">
        <v>391</v>
      </c>
      <c r="AD1" t="s">
        <v>392</v>
      </c>
      <c r="AE1" t="s">
        <v>393</v>
      </c>
      <c r="AF1" t="s">
        <v>394</v>
      </c>
      <c r="AG1" t="s">
        <v>395</v>
      </c>
      <c r="AH1" t="s">
        <v>396</v>
      </c>
      <c r="AI1" t="s">
        <v>397</v>
      </c>
      <c r="AJ1" t="s">
        <v>211</v>
      </c>
      <c r="AK1" t="s">
        <v>212</v>
      </c>
      <c r="AL1" t="s">
        <v>334</v>
      </c>
    </row>
    <row r="2" spans="1:38">
      <c r="A2" t="s">
        <v>405</v>
      </c>
      <c r="B2">
        <v>24155.660000000011</v>
      </c>
      <c r="C2">
        <v>7580.31</v>
      </c>
      <c r="D2">
        <v>2.186632208972985</v>
      </c>
      <c r="E2">
        <v>-3.1007225635730929E-2</v>
      </c>
      <c r="F2">
        <v>-0.16401440046647181</v>
      </c>
      <c r="G2">
        <v>0.13300717483074079</v>
      </c>
      <c r="H2">
        <v>779.21483870967768</v>
      </c>
      <c r="I2">
        <v>379.01549999999997</v>
      </c>
      <c r="J2">
        <v>1.0558917477245069</v>
      </c>
      <c r="K2">
        <v>31</v>
      </c>
      <c r="L2">
        <v>12</v>
      </c>
      <c r="M2">
        <v>1.583333333333333</v>
      </c>
      <c r="N2" t="s">
        <v>399</v>
      </c>
      <c r="O2" t="s">
        <v>399</v>
      </c>
      <c r="P2" t="s">
        <v>399</v>
      </c>
      <c r="Q2" t="s">
        <v>399</v>
      </c>
      <c r="R2" t="s">
        <v>399</v>
      </c>
      <c r="S2">
        <v>0</v>
      </c>
      <c r="T2" t="s">
        <v>399</v>
      </c>
      <c r="V2" t="s">
        <v>399</v>
      </c>
      <c r="W2" t="s">
        <v>399</v>
      </c>
      <c r="X2" t="s">
        <v>399</v>
      </c>
      <c r="Y2" t="s">
        <v>399</v>
      </c>
      <c r="Z2">
        <v>0</v>
      </c>
      <c r="AA2" t="s">
        <v>399</v>
      </c>
      <c r="AB2" t="s">
        <v>399</v>
      </c>
      <c r="AC2" t="s">
        <v>399</v>
      </c>
      <c r="AD2">
        <v>4827</v>
      </c>
      <c r="AE2">
        <v>4546</v>
      </c>
      <c r="AF2">
        <v>6.1812582490101187E-2</v>
      </c>
      <c r="AG2">
        <v>2.90035218562254E-3</v>
      </c>
      <c r="AH2">
        <v>2.8596568411790591E-3</v>
      </c>
      <c r="AI2">
        <v>4.069534444348143E-5</v>
      </c>
      <c r="AJ2" t="s">
        <v>399</v>
      </c>
      <c r="AK2" t="s">
        <v>399</v>
      </c>
      <c r="AL2" t="s">
        <v>399</v>
      </c>
    </row>
    <row r="3" spans="1:38">
      <c r="A3" t="s">
        <v>421</v>
      </c>
      <c r="B3">
        <v>20192.560000000001</v>
      </c>
      <c r="C3">
        <v>25607.090000000011</v>
      </c>
      <c r="D3">
        <v>-0.21144651735124939</v>
      </c>
      <c r="E3">
        <v>-3.2147979255725857E-2</v>
      </c>
      <c r="F3">
        <v>-0.13468066851797669</v>
      </c>
      <c r="G3">
        <v>0.1025326892622509</v>
      </c>
      <c r="H3">
        <v>721.16285714285732</v>
      </c>
      <c r="I3">
        <v>673.87078947368445</v>
      </c>
      <c r="J3">
        <v>7.0179726451875951E-2</v>
      </c>
      <c r="K3">
        <v>26</v>
      </c>
      <c r="L3">
        <v>34</v>
      </c>
      <c r="M3">
        <v>-0.23529411764705879</v>
      </c>
      <c r="N3" t="s">
        <v>399</v>
      </c>
      <c r="O3" t="s">
        <v>399</v>
      </c>
      <c r="P3" t="s">
        <v>399</v>
      </c>
      <c r="Q3" t="s">
        <v>399</v>
      </c>
      <c r="R3" t="s">
        <v>399</v>
      </c>
      <c r="S3">
        <v>0</v>
      </c>
      <c r="T3" t="s">
        <v>399</v>
      </c>
      <c r="V3" t="s">
        <v>399</v>
      </c>
      <c r="W3" t="s">
        <v>399</v>
      </c>
      <c r="X3" t="s">
        <v>399</v>
      </c>
      <c r="Y3" t="s">
        <v>399</v>
      </c>
      <c r="Z3">
        <v>0</v>
      </c>
      <c r="AA3" t="s">
        <v>399</v>
      </c>
      <c r="AB3" t="s">
        <v>399</v>
      </c>
      <c r="AC3" t="s">
        <v>399</v>
      </c>
      <c r="AD3">
        <v>1583</v>
      </c>
      <c r="AE3">
        <v>1849</v>
      </c>
      <c r="AF3">
        <v>-0.14386154678204441</v>
      </c>
      <c r="AG3">
        <v>1.2002526847757419E-2</v>
      </c>
      <c r="AH3">
        <v>1.460248783126014E-2</v>
      </c>
      <c r="AI3">
        <v>-2.5999609835027191E-3</v>
      </c>
      <c r="AJ3" t="s">
        <v>399</v>
      </c>
      <c r="AK3" t="s">
        <v>399</v>
      </c>
      <c r="AL3" t="s">
        <v>399</v>
      </c>
    </row>
    <row r="4" spans="1:38">
      <c r="A4" t="s">
        <v>407</v>
      </c>
      <c r="B4">
        <v>19767.52</v>
      </c>
      <c r="C4">
        <v>13632.79</v>
      </c>
      <c r="D4">
        <v>0.44999812950980711</v>
      </c>
      <c r="E4">
        <v>-3.9242656640792573E-2</v>
      </c>
      <c r="F4">
        <v>-0.104582407562942</v>
      </c>
      <c r="G4">
        <v>6.5339750922149456E-2</v>
      </c>
      <c r="H4">
        <v>658.9173333333332</v>
      </c>
      <c r="I4">
        <v>757.37722222222192</v>
      </c>
      <c r="J4">
        <v>-0.1300011222941157</v>
      </c>
      <c r="K4">
        <v>27</v>
      </c>
      <c r="L4">
        <v>18</v>
      </c>
      <c r="M4">
        <v>0.5</v>
      </c>
      <c r="N4" t="s">
        <v>399</v>
      </c>
      <c r="O4" t="s">
        <v>399</v>
      </c>
      <c r="P4" t="s">
        <v>399</v>
      </c>
      <c r="Q4" t="s">
        <v>399</v>
      </c>
      <c r="R4" t="s">
        <v>399</v>
      </c>
      <c r="S4">
        <v>0</v>
      </c>
      <c r="T4" t="s">
        <v>399</v>
      </c>
      <c r="V4" t="s">
        <v>399</v>
      </c>
      <c r="W4" t="s">
        <v>399</v>
      </c>
      <c r="X4" t="s">
        <v>399</v>
      </c>
      <c r="Y4" t="s">
        <v>399</v>
      </c>
      <c r="Z4">
        <v>0</v>
      </c>
      <c r="AA4" t="s">
        <v>399</v>
      </c>
      <c r="AB4" t="s">
        <v>399</v>
      </c>
      <c r="AC4" t="s">
        <v>399</v>
      </c>
      <c r="AD4">
        <v>1690</v>
      </c>
      <c r="AE4">
        <v>1582</v>
      </c>
      <c r="AF4">
        <v>6.8268015170670035E-2</v>
      </c>
      <c r="AG4">
        <v>1.183431952662722E-2</v>
      </c>
      <c r="AH4">
        <v>8.2174462705436151E-3</v>
      </c>
      <c r="AI4">
        <v>3.616873256083604E-3</v>
      </c>
      <c r="AJ4" t="s">
        <v>399</v>
      </c>
      <c r="AK4" t="s">
        <v>399</v>
      </c>
      <c r="AL4" t="s">
        <v>399</v>
      </c>
    </row>
    <row r="5" spans="1:38">
      <c r="A5" t="s">
        <v>402</v>
      </c>
      <c r="B5">
        <v>17219.62</v>
      </c>
      <c r="C5">
        <v>10179.51</v>
      </c>
      <c r="D5">
        <v>0.69159615737889057</v>
      </c>
      <c r="E5">
        <v>-6.6553152740885094E-2</v>
      </c>
      <c r="F5">
        <v>-0.15805475902081731</v>
      </c>
      <c r="G5">
        <v>9.1501606279932188E-2</v>
      </c>
      <c r="H5">
        <v>688.78479999999979</v>
      </c>
      <c r="I5">
        <v>727.10785714285726</v>
      </c>
      <c r="J5">
        <v>-5.2706151867821183E-2</v>
      </c>
      <c r="K5">
        <v>24</v>
      </c>
      <c r="L5">
        <v>14</v>
      </c>
      <c r="M5">
        <v>0.7142857142857143</v>
      </c>
      <c r="N5" t="s">
        <v>399</v>
      </c>
      <c r="O5" t="s">
        <v>399</v>
      </c>
      <c r="P5" t="s">
        <v>399</v>
      </c>
      <c r="Q5" t="s">
        <v>399</v>
      </c>
      <c r="R5" t="s">
        <v>399</v>
      </c>
      <c r="S5">
        <v>0</v>
      </c>
      <c r="T5" t="s">
        <v>399</v>
      </c>
      <c r="V5" t="s">
        <v>399</v>
      </c>
      <c r="W5" t="s">
        <v>399</v>
      </c>
      <c r="X5" t="s">
        <v>399</v>
      </c>
      <c r="Y5" t="s">
        <v>399</v>
      </c>
      <c r="Z5">
        <v>0</v>
      </c>
      <c r="AA5" t="s">
        <v>399</v>
      </c>
      <c r="AB5" t="s">
        <v>399</v>
      </c>
      <c r="AC5" t="s">
        <v>399</v>
      </c>
      <c r="AD5">
        <v>2434</v>
      </c>
      <c r="AE5">
        <v>3013</v>
      </c>
      <c r="AF5">
        <v>-0.19216727514105539</v>
      </c>
      <c r="AG5">
        <v>7.3952341824157757E-3</v>
      </c>
      <c r="AH5">
        <v>1.659475605708596E-3</v>
      </c>
      <c r="AI5">
        <v>5.7357585767071808E-3</v>
      </c>
      <c r="AJ5" t="s">
        <v>399</v>
      </c>
      <c r="AK5" t="s">
        <v>399</v>
      </c>
      <c r="AL5" t="s">
        <v>399</v>
      </c>
    </row>
    <row r="6" spans="1:38">
      <c r="A6" t="s">
        <v>400</v>
      </c>
      <c r="B6">
        <v>16376.59</v>
      </c>
      <c r="C6">
        <v>9340.9699999999993</v>
      </c>
      <c r="D6">
        <v>0.75320014944914659</v>
      </c>
      <c r="E6">
        <v>-2.4653484028115749E-2</v>
      </c>
      <c r="F6">
        <v>-0.1534594372961266</v>
      </c>
      <c r="G6">
        <v>0.12880595326801089</v>
      </c>
      <c r="H6">
        <v>712.02565217391293</v>
      </c>
      <c r="I6">
        <v>667.21214285714291</v>
      </c>
      <c r="J6">
        <v>6.7165308360350187E-2</v>
      </c>
      <c r="K6">
        <v>21</v>
      </c>
      <c r="L6">
        <v>14</v>
      </c>
      <c r="M6">
        <v>0.5</v>
      </c>
      <c r="N6" t="s">
        <v>399</v>
      </c>
      <c r="O6" t="s">
        <v>399</v>
      </c>
      <c r="P6" t="s">
        <v>399</v>
      </c>
      <c r="Q6" t="s">
        <v>399</v>
      </c>
      <c r="R6" t="s">
        <v>399</v>
      </c>
      <c r="S6">
        <v>0</v>
      </c>
      <c r="T6" t="s">
        <v>399</v>
      </c>
      <c r="V6" t="s">
        <v>399</v>
      </c>
      <c r="W6" t="s">
        <v>399</v>
      </c>
      <c r="X6" t="s">
        <v>399</v>
      </c>
      <c r="Y6" t="s">
        <v>399</v>
      </c>
      <c r="Z6">
        <v>0</v>
      </c>
      <c r="AA6" t="s">
        <v>399</v>
      </c>
      <c r="AB6" t="s">
        <v>399</v>
      </c>
      <c r="AC6" t="s">
        <v>399</v>
      </c>
      <c r="AD6">
        <v>1493</v>
      </c>
      <c r="AE6">
        <v>1414</v>
      </c>
      <c r="AF6">
        <v>5.586987270155587E-2</v>
      </c>
      <c r="AG6">
        <v>9.3770931011386473E-3</v>
      </c>
      <c r="AH6">
        <v>5.6577086280056579E-3</v>
      </c>
      <c r="AI6">
        <v>3.719384473132989E-3</v>
      </c>
      <c r="AJ6" t="s">
        <v>399</v>
      </c>
      <c r="AK6" t="s">
        <v>399</v>
      </c>
      <c r="AL6" t="s">
        <v>399</v>
      </c>
    </row>
    <row r="7" spans="1:38">
      <c r="A7" t="s">
        <v>469</v>
      </c>
      <c r="B7">
        <v>15614.28</v>
      </c>
      <c r="C7">
        <v>11309.93</v>
      </c>
      <c r="D7">
        <v>0.38058148901009992</v>
      </c>
      <c r="E7">
        <v>-8.2888868394828313E-2</v>
      </c>
      <c r="F7">
        <v>-0.1165126574611868</v>
      </c>
      <c r="G7">
        <v>3.3623789066358462E-2</v>
      </c>
      <c r="H7">
        <v>780.71399999999983</v>
      </c>
      <c r="I7">
        <v>807.85214285714278</v>
      </c>
      <c r="J7">
        <v>-3.3592957692930137E-2</v>
      </c>
      <c r="K7">
        <v>23</v>
      </c>
      <c r="L7">
        <v>14</v>
      </c>
      <c r="M7">
        <v>0.6428571428571429</v>
      </c>
      <c r="N7" t="s">
        <v>399</v>
      </c>
      <c r="O7" t="s">
        <v>399</v>
      </c>
      <c r="P7" t="s">
        <v>399</v>
      </c>
      <c r="Q7" t="s">
        <v>399</v>
      </c>
      <c r="R7" t="s">
        <v>399</v>
      </c>
      <c r="S7">
        <v>0</v>
      </c>
      <c r="T7" t="s">
        <v>399</v>
      </c>
      <c r="V7" t="s">
        <v>399</v>
      </c>
      <c r="W7" t="s">
        <v>399</v>
      </c>
      <c r="X7" t="s">
        <v>399</v>
      </c>
      <c r="Y7" t="s">
        <v>399</v>
      </c>
      <c r="Z7">
        <v>0</v>
      </c>
      <c r="AA7" t="s">
        <v>399</v>
      </c>
      <c r="AB7" t="s">
        <v>399</v>
      </c>
      <c r="AC7" t="s">
        <v>399</v>
      </c>
      <c r="AD7">
        <v>2768</v>
      </c>
      <c r="AE7">
        <v>3426</v>
      </c>
      <c r="AF7">
        <v>-0.1920607122008173</v>
      </c>
      <c r="AG7">
        <v>6.141618497109827E-3</v>
      </c>
      <c r="AH7">
        <v>2.0431990659661409E-3</v>
      </c>
      <c r="AI7">
        <v>4.0984194311436857E-3</v>
      </c>
      <c r="AJ7" t="s">
        <v>399</v>
      </c>
      <c r="AK7" t="s">
        <v>399</v>
      </c>
      <c r="AL7" t="s">
        <v>399</v>
      </c>
    </row>
    <row r="8" spans="1:38">
      <c r="A8" t="s">
        <v>418</v>
      </c>
      <c r="B8">
        <v>15475.76</v>
      </c>
      <c r="C8">
        <v>16424.560000000001</v>
      </c>
      <c r="D8">
        <v>-5.7767148709006677E-2</v>
      </c>
      <c r="E8">
        <v>-1.118717271397336E-2</v>
      </c>
      <c r="F8">
        <v>-0.1104924576366125</v>
      </c>
      <c r="G8">
        <v>9.9305284922639098E-2</v>
      </c>
      <c r="H8">
        <v>736.94095238095235</v>
      </c>
      <c r="I8">
        <v>746.57090909090914</v>
      </c>
      <c r="J8">
        <v>-1.2898917695149781E-2</v>
      </c>
      <c r="K8">
        <v>20</v>
      </c>
      <c r="L8">
        <v>22</v>
      </c>
      <c r="M8">
        <v>-9.0909090909090925E-2</v>
      </c>
      <c r="N8" t="s">
        <v>399</v>
      </c>
      <c r="O8" t="s">
        <v>399</v>
      </c>
      <c r="P8" t="s">
        <v>399</v>
      </c>
      <c r="Q8" t="s">
        <v>399</v>
      </c>
      <c r="R8" t="s">
        <v>399</v>
      </c>
      <c r="S8">
        <v>0</v>
      </c>
      <c r="T8" t="s">
        <v>399</v>
      </c>
      <c r="V8" t="s">
        <v>399</v>
      </c>
      <c r="W8" t="s">
        <v>399</v>
      </c>
      <c r="X8" t="s">
        <v>399</v>
      </c>
      <c r="Y8" t="s">
        <v>399</v>
      </c>
      <c r="Z8">
        <v>0</v>
      </c>
      <c r="AA8" t="s">
        <v>399</v>
      </c>
      <c r="AB8" t="s">
        <v>399</v>
      </c>
      <c r="AC8" t="s">
        <v>399</v>
      </c>
      <c r="AD8">
        <v>1686</v>
      </c>
      <c r="AE8">
        <v>2080</v>
      </c>
      <c r="AF8">
        <v>-0.18942307692307689</v>
      </c>
      <c r="AG8">
        <v>7.1174377224199276E-3</v>
      </c>
      <c r="AH8">
        <v>6.7307692307692311E-3</v>
      </c>
      <c r="AI8">
        <v>3.8666849165069732E-4</v>
      </c>
      <c r="AJ8" t="s">
        <v>399</v>
      </c>
      <c r="AK8" t="s">
        <v>399</v>
      </c>
      <c r="AL8" t="s">
        <v>399</v>
      </c>
    </row>
    <row r="9" spans="1:38">
      <c r="A9" t="s">
        <v>423</v>
      </c>
      <c r="B9">
        <v>15092.15</v>
      </c>
      <c r="C9">
        <v>13543.42</v>
      </c>
      <c r="D9">
        <v>0.1143529477783307</v>
      </c>
      <c r="E9">
        <v>-4.1773372249811987E-2</v>
      </c>
      <c r="F9">
        <v>-9.6618136334840093E-2</v>
      </c>
      <c r="G9">
        <v>5.4844764085028107E-2</v>
      </c>
      <c r="H9">
        <v>754.60749999999996</v>
      </c>
      <c r="I9">
        <v>796.67176470588242</v>
      </c>
      <c r="J9">
        <v>-5.2799994388418883E-2</v>
      </c>
      <c r="K9">
        <v>19</v>
      </c>
      <c r="L9">
        <v>17</v>
      </c>
      <c r="M9">
        <v>0.1176470588235294</v>
      </c>
      <c r="N9" t="s">
        <v>399</v>
      </c>
      <c r="O9" t="s">
        <v>399</v>
      </c>
      <c r="P9" t="s">
        <v>399</v>
      </c>
      <c r="Q9" t="s">
        <v>399</v>
      </c>
      <c r="R9" t="s">
        <v>399</v>
      </c>
      <c r="S9">
        <v>0</v>
      </c>
      <c r="T9" t="s">
        <v>399</v>
      </c>
      <c r="V9" t="s">
        <v>399</v>
      </c>
      <c r="W9" t="s">
        <v>399</v>
      </c>
      <c r="X9" t="s">
        <v>399</v>
      </c>
      <c r="Y9" t="s">
        <v>399</v>
      </c>
      <c r="Z9">
        <v>0</v>
      </c>
      <c r="AA9" t="s">
        <v>399</v>
      </c>
      <c r="AB9" t="s">
        <v>399</v>
      </c>
      <c r="AC9" t="s">
        <v>399</v>
      </c>
      <c r="AD9">
        <v>1401</v>
      </c>
      <c r="AE9">
        <v>1669</v>
      </c>
      <c r="AF9">
        <v>-0.16057519472738169</v>
      </c>
      <c r="AG9">
        <v>8.5653104925053538E-3</v>
      </c>
      <c r="AH9">
        <v>7.1899340922708206E-3</v>
      </c>
      <c r="AI9">
        <v>1.375376400234533E-3</v>
      </c>
      <c r="AJ9" t="s">
        <v>399</v>
      </c>
      <c r="AK9" t="s">
        <v>399</v>
      </c>
      <c r="AL9" t="s">
        <v>399</v>
      </c>
    </row>
    <row r="10" spans="1:38">
      <c r="A10" t="s">
        <v>398</v>
      </c>
      <c r="B10">
        <v>14775.06</v>
      </c>
      <c r="C10">
        <v>21848.829999999991</v>
      </c>
      <c r="D10">
        <v>-0.32375967042628828</v>
      </c>
      <c r="E10">
        <v>-5.1770348140718223E-2</v>
      </c>
      <c r="F10">
        <v>-0.1167906931400904</v>
      </c>
      <c r="G10">
        <v>6.5020344999372134E-2</v>
      </c>
      <c r="H10">
        <v>777.6347368421051</v>
      </c>
      <c r="I10">
        <v>780.31535714285701</v>
      </c>
      <c r="J10">
        <v>-3.435303786108929E-3</v>
      </c>
      <c r="K10">
        <v>20</v>
      </c>
      <c r="L10">
        <v>27</v>
      </c>
      <c r="M10">
        <v>-0.25925925925925919</v>
      </c>
      <c r="N10" t="s">
        <v>399</v>
      </c>
      <c r="O10" t="s">
        <v>399</v>
      </c>
      <c r="P10" t="s">
        <v>399</v>
      </c>
      <c r="Q10" t="s">
        <v>399</v>
      </c>
      <c r="R10" t="s">
        <v>399</v>
      </c>
      <c r="S10">
        <v>0</v>
      </c>
      <c r="T10" t="s">
        <v>399</v>
      </c>
      <c r="V10" t="s">
        <v>399</v>
      </c>
      <c r="W10" t="s">
        <v>399</v>
      </c>
      <c r="X10" t="s">
        <v>399</v>
      </c>
      <c r="Y10" t="s">
        <v>399</v>
      </c>
      <c r="Z10">
        <v>0</v>
      </c>
      <c r="AA10" t="s">
        <v>399</v>
      </c>
      <c r="AB10" t="s">
        <v>399</v>
      </c>
      <c r="AC10" t="s">
        <v>399</v>
      </c>
      <c r="AD10">
        <v>1718</v>
      </c>
      <c r="AE10">
        <v>2462</v>
      </c>
      <c r="AF10">
        <v>-0.30219333874898457</v>
      </c>
      <c r="AG10">
        <v>6.9848661233993014E-3</v>
      </c>
      <c r="AH10">
        <v>6.092607636068237E-3</v>
      </c>
      <c r="AI10">
        <v>8.9225848733106433E-4</v>
      </c>
      <c r="AJ10" t="s">
        <v>399</v>
      </c>
      <c r="AK10" t="s">
        <v>399</v>
      </c>
      <c r="AL10" t="s">
        <v>399</v>
      </c>
    </row>
    <row r="11" spans="1:38">
      <c r="A11" t="s">
        <v>504</v>
      </c>
      <c r="B11">
        <v>14757.72</v>
      </c>
      <c r="C11">
        <v>4453.2700000000004</v>
      </c>
      <c r="D11">
        <v>2.313906410345655</v>
      </c>
      <c r="E11">
        <v>-8.1226639345373108E-2</v>
      </c>
      <c r="F11">
        <v>-0.115685776968385</v>
      </c>
      <c r="G11">
        <v>3.4459137623011921E-2</v>
      </c>
      <c r="H11">
        <v>776.7221052631578</v>
      </c>
      <c r="I11">
        <v>404.8427272727273</v>
      </c>
      <c r="J11">
        <v>0.91857739546327422</v>
      </c>
      <c r="K11">
        <v>19</v>
      </c>
      <c r="L11">
        <v>7</v>
      </c>
      <c r="M11">
        <v>1.714285714285714</v>
      </c>
      <c r="N11" t="s">
        <v>399</v>
      </c>
      <c r="O11" t="s">
        <v>399</v>
      </c>
      <c r="P11" t="s">
        <v>399</v>
      </c>
      <c r="Q11" t="s">
        <v>399</v>
      </c>
      <c r="R11" t="s">
        <v>399</v>
      </c>
      <c r="S11">
        <v>0</v>
      </c>
      <c r="T11" t="s">
        <v>399</v>
      </c>
      <c r="V11" t="s">
        <v>399</v>
      </c>
      <c r="W11" t="s">
        <v>399</v>
      </c>
      <c r="X11" t="s">
        <v>399</v>
      </c>
      <c r="Y11" t="s">
        <v>399</v>
      </c>
      <c r="Z11">
        <v>0</v>
      </c>
      <c r="AA11" t="s">
        <v>399</v>
      </c>
      <c r="AB11" t="s">
        <v>399</v>
      </c>
      <c r="AC11" t="s">
        <v>399</v>
      </c>
      <c r="AD11">
        <v>3046</v>
      </c>
      <c r="AE11">
        <v>3426</v>
      </c>
      <c r="AF11">
        <v>-0.1109165207238762</v>
      </c>
      <c r="AG11">
        <v>3.939592908732764E-3</v>
      </c>
      <c r="AH11">
        <v>2.0431990659661409E-3</v>
      </c>
      <c r="AI11">
        <v>1.8963938427666231E-3</v>
      </c>
      <c r="AJ11" t="s">
        <v>399</v>
      </c>
      <c r="AK11" t="s">
        <v>399</v>
      </c>
      <c r="AL11" t="s">
        <v>399</v>
      </c>
    </row>
    <row r="12" spans="1:38">
      <c r="A12" t="s">
        <v>408</v>
      </c>
      <c r="B12">
        <v>13086.43</v>
      </c>
      <c r="C12">
        <v>11466.38</v>
      </c>
      <c r="D12">
        <v>0.14128696240661859</v>
      </c>
      <c r="E12">
        <v>-1.324196132940765E-2</v>
      </c>
      <c r="F12">
        <v>-0.14769787849347399</v>
      </c>
      <c r="G12">
        <v>0.13445591716406641</v>
      </c>
      <c r="H12">
        <v>872.42866666666657</v>
      </c>
      <c r="I12">
        <v>716.64874999999972</v>
      </c>
      <c r="J12">
        <v>0.2173727599003932</v>
      </c>
      <c r="K12">
        <v>15</v>
      </c>
      <c r="L12">
        <v>16</v>
      </c>
      <c r="M12">
        <v>-6.25E-2</v>
      </c>
      <c r="N12" t="s">
        <v>399</v>
      </c>
      <c r="O12" t="s">
        <v>399</v>
      </c>
      <c r="P12" t="s">
        <v>399</v>
      </c>
      <c r="Q12" t="s">
        <v>399</v>
      </c>
      <c r="R12" t="s">
        <v>399</v>
      </c>
      <c r="S12">
        <v>0</v>
      </c>
      <c r="T12" t="s">
        <v>399</v>
      </c>
      <c r="V12" t="s">
        <v>399</v>
      </c>
      <c r="W12" t="s">
        <v>399</v>
      </c>
      <c r="X12" t="s">
        <v>399</v>
      </c>
      <c r="Y12" t="s">
        <v>399</v>
      </c>
      <c r="Z12">
        <v>0</v>
      </c>
      <c r="AA12" t="s">
        <v>399</v>
      </c>
      <c r="AB12" t="s">
        <v>399</v>
      </c>
      <c r="AC12" t="s">
        <v>399</v>
      </c>
      <c r="AD12">
        <v>3196</v>
      </c>
      <c r="AE12">
        <v>3652</v>
      </c>
      <c r="AF12">
        <v>-0.1248630887185104</v>
      </c>
      <c r="AG12">
        <v>2.8160200250312889E-3</v>
      </c>
      <c r="AH12">
        <v>2.464403066812706E-3</v>
      </c>
      <c r="AI12">
        <v>3.5161695821858338E-4</v>
      </c>
      <c r="AJ12" t="s">
        <v>399</v>
      </c>
      <c r="AK12" t="s">
        <v>399</v>
      </c>
      <c r="AL12" t="s">
        <v>399</v>
      </c>
    </row>
    <row r="13" spans="1:38">
      <c r="A13" t="s">
        <v>424</v>
      </c>
      <c r="B13">
        <v>12445.46</v>
      </c>
      <c r="C13">
        <v>11765.28</v>
      </c>
      <c r="D13">
        <v>5.7812478751036817E-2</v>
      </c>
      <c r="E13">
        <v>-6.7218889458485281E-2</v>
      </c>
      <c r="F13">
        <v>-0.12699145281710261</v>
      </c>
      <c r="G13">
        <v>5.9772563358617282E-2</v>
      </c>
      <c r="H13">
        <v>777.84124999999983</v>
      </c>
      <c r="I13">
        <v>784.35199999999998</v>
      </c>
      <c r="J13">
        <v>-8.3008011709030435E-3</v>
      </c>
      <c r="K13">
        <v>17</v>
      </c>
      <c r="L13">
        <v>15</v>
      </c>
      <c r="M13">
        <v>0.1333333333333333</v>
      </c>
      <c r="N13" t="s">
        <v>399</v>
      </c>
      <c r="O13" t="s">
        <v>399</v>
      </c>
      <c r="P13" t="s">
        <v>399</v>
      </c>
      <c r="Q13" t="s">
        <v>399</v>
      </c>
      <c r="R13" t="s">
        <v>399</v>
      </c>
      <c r="S13">
        <v>0</v>
      </c>
      <c r="T13" t="s">
        <v>399</v>
      </c>
      <c r="V13" t="s">
        <v>399</v>
      </c>
      <c r="W13" t="s">
        <v>399</v>
      </c>
      <c r="X13" t="s">
        <v>399</v>
      </c>
      <c r="Y13" t="s">
        <v>399</v>
      </c>
      <c r="Z13">
        <v>0</v>
      </c>
      <c r="AA13" t="s">
        <v>399</v>
      </c>
      <c r="AB13" t="s">
        <v>399</v>
      </c>
      <c r="AC13" t="s">
        <v>399</v>
      </c>
      <c r="AD13">
        <v>2397</v>
      </c>
      <c r="AE13">
        <v>2669</v>
      </c>
      <c r="AF13">
        <v>-0.1019108280254777</v>
      </c>
      <c r="AG13">
        <v>4.171881518564873E-3</v>
      </c>
      <c r="AH13">
        <v>4.121393780442113E-3</v>
      </c>
      <c r="AI13">
        <v>5.0487738122760063E-5</v>
      </c>
      <c r="AJ13" t="s">
        <v>399</v>
      </c>
      <c r="AK13" t="s">
        <v>399</v>
      </c>
      <c r="AL13" t="s">
        <v>399</v>
      </c>
    </row>
    <row r="14" spans="1:38">
      <c r="A14" t="s">
        <v>406</v>
      </c>
      <c r="B14">
        <v>12252.39</v>
      </c>
      <c r="C14">
        <v>12110.67</v>
      </c>
      <c r="D14">
        <v>1.170207758943111E-2</v>
      </c>
      <c r="E14">
        <v>-1.107865485835823E-2</v>
      </c>
      <c r="F14">
        <v>-0.15458517158835969</v>
      </c>
      <c r="G14">
        <v>0.14350651673000139</v>
      </c>
      <c r="H14">
        <v>875.1707142857141</v>
      </c>
      <c r="I14">
        <v>712.39235294117657</v>
      </c>
      <c r="J14">
        <v>0.2284953799300235</v>
      </c>
      <c r="K14">
        <v>14</v>
      </c>
      <c r="L14">
        <v>17</v>
      </c>
      <c r="M14">
        <v>-0.17647058823529421</v>
      </c>
      <c r="N14" t="s">
        <v>399</v>
      </c>
      <c r="O14" t="s">
        <v>399</v>
      </c>
      <c r="P14" t="s">
        <v>399</v>
      </c>
      <c r="Q14" t="s">
        <v>399</v>
      </c>
      <c r="R14" t="s">
        <v>399</v>
      </c>
      <c r="S14">
        <v>0</v>
      </c>
      <c r="T14" t="s">
        <v>399</v>
      </c>
      <c r="V14" t="s">
        <v>399</v>
      </c>
      <c r="W14" t="s">
        <v>399</v>
      </c>
      <c r="X14" t="s">
        <v>399</v>
      </c>
      <c r="Y14" t="s">
        <v>399</v>
      </c>
      <c r="Z14">
        <v>0</v>
      </c>
      <c r="AA14" t="s">
        <v>399</v>
      </c>
      <c r="AB14" t="s">
        <v>399</v>
      </c>
      <c r="AC14" t="s">
        <v>399</v>
      </c>
      <c r="AD14" t="s">
        <v>399</v>
      </c>
      <c r="AE14" t="s">
        <v>399</v>
      </c>
      <c r="AF14" t="s">
        <v>399</v>
      </c>
      <c r="AG14" t="s">
        <v>399</v>
      </c>
      <c r="AH14" t="s">
        <v>399</v>
      </c>
      <c r="AI14" t="s">
        <v>399</v>
      </c>
      <c r="AJ14" t="s">
        <v>399</v>
      </c>
      <c r="AK14" t="s">
        <v>399</v>
      </c>
      <c r="AL14" t="s">
        <v>399</v>
      </c>
    </row>
    <row r="15" spans="1:38">
      <c r="A15" t="s">
        <v>431</v>
      </c>
      <c r="B15">
        <v>11892.96</v>
      </c>
      <c r="C15">
        <v>16774.76999999999</v>
      </c>
      <c r="D15">
        <v>-0.29102097972133129</v>
      </c>
      <c r="E15">
        <v>-9.2163767472521144E-3</v>
      </c>
      <c r="F15">
        <v>-0.1202406948053535</v>
      </c>
      <c r="G15">
        <v>0.1110243180581014</v>
      </c>
      <c r="H15">
        <v>914.84307692307675</v>
      </c>
      <c r="I15">
        <v>762.48954545454512</v>
      </c>
      <c r="J15">
        <v>0.19981064970236251</v>
      </c>
      <c r="K15">
        <v>13</v>
      </c>
      <c r="L15">
        <v>21</v>
      </c>
      <c r="M15">
        <v>-0.38095238095238088</v>
      </c>
      <c r="N15" t="s">
        <v>399</v>
      </c>
      <c r="O15" t="s">
        <v>399</v>
      </c>
      <c r="P15" t="s">
        <v>399</v>
      </c>
      <c r="Q15" t="s">
        <v>399</v>
      </c>
      <c r="R15" t="s">
        <v>399</v>
      </c>
      <c r="S15">
        <v>0</v>
      </c>
      <c r="T15" t="s">
        <v>399</v>
      </c>
      <c r="V15" t="s">
        <v>399</v>
      </c>
      <c r="W15" t="s">
        <v>399</v>
      </c>
      <c r="X15" t="s">
        <v>399</v>
      </c>
      <c r="Y15" t="s">
        <v>399</v>
      </c>
      <c r="Z15">
        <v>0</v>
      </c>
      <c r="AA15" t="s">
        <v>399</v>
      </c>
      <c r="AB15" t="s">
        <v>399</v>
      </c>
      <c r="AC15" t="s">
        <v>399</v>
      </c>
      <c r="AD15">
        <v>2260</v>
      </c>
      <c r="AE15">
        <v>2541</v>
      </c>
      <c r="AF15">
        <v>-0.110586383313656</v>
      </c>
      <c r="AG15">
        <v>3.5398230088495579E-3</v>
      </c>
      <c r="AH15">
        <v>4.7225501770956314E-3</v>
      </c>
      <c r="AI15">
        <v>-1.1827271682460739E-3</v>
      </c>
      <c r="AJ15" t="s">
        <v>399</v>
      </c>
      <c r="AK15" t="s">
        <v>399</v>
      </c>
      <c r="AL15" t="s">
        <v>399</v>
      </c>
    </row>
    <row r="16" spans="1:38">
      <c r="A16" t="s">
        <v>477</v>
      </c>
      <c r="B16">
        <v>11440.11</v>
      </c>
      <c r="C16">
        <v>5781.97</v>
      </c>
      <c r="D16">
        <v>0.97858342398870979</v>
      </c>
      <c r="E16">
        <v>-4.1108870456665177E-2</v>
      </c>
      <c r="F16">
        <v>-7.9471183696906006E-2</v>
      </c>
      <c r="G16">
        <v>3.8362313240240829E-2</v>
      </c>
      <c r="H16">
        <v>817.15071428571434</v>
      </c>
      <c r="I16">
        <v>1156.394</v>
      </c>
      <c r="J16">
        <v>-0.29336306286117497</v>
      </c>
      <c r="K16">
        <v>15</v>
      </c>
      <c r="L16">
        <v>6</v>
      </c>
      <c r="M16">
        <v>1.5</v>
      </c>
      <c r="N16" t="s">
        <v>399</v>
      </c>
      <c r="O16" t="s">
        <v>399</v>
      </c>
      <c r="P16" t="s">
        <v>399</v>
      </c>
      <c r="Q16" t="s">
        <v>399</v>
      </c>
      <c r="R16" t="s">
        <v>399</v>
      </c>
      <c r="S16">
        <v>0</v>
      </c>
      <c r="T16" t="s">
        <v>399</v>
      </c>
      <c r="V16" t="s">
        <v>399</v>
      </c>
      <c r="W16" t="s">
        <v>399</v>
      </c>
      <c r="X16" t="s">
        <v>399</v>
      </c>
      <c r="Y16" t="s">
        <v>399</v>
      </c>
      <c r="Z16">
        <v>0</v>
      </c>
      <c r="AA16" t="s">
        <v>399</v>
      </c>
      <c r="AB16" t="s">
        <v>399</v>
      </c>
      <c r="AC16" t="s">
        <v>399</v>
      </c>
      <c r="AD16">
        <v>894</v>
      </c>
      <c r="AE16">
        <v>976</v>
      </c>
      <c r="AF16">
        <v>-8.4016393442622947E-2</v>
      </c>
      <c r="AG16">
        <v>1.230425055928412E-2</v>
      </c>
      <c r="AH16">
        <v>3.0737704918032791E-3</v>
      </c>
      <c r="AI16">
        <v>9.2304800674808379E-3</v>
      </c>
      <c r="AJ16" t="s">
        <v>399</v>
      </c>
      <c r="AK16" t="s">
        <v>399</v>
      </c>
      <c r="AL16" t="s">
        <v>399</v>
      </c>
    </row>
    <row r="17" spans="1:38">
      <c r="A17" t="s">
        <v>509</v>
      </c>
      <c r="B17">
        <v>11235.99</v>
      </c>
      <c r="C17">
        <v>5502.4500000000007</v>
      </c>
      <c r="D17">
        <v>1.041997655589783</v>
      </c>
      <c r="E17">
        <v>-7.1591377350816486E-3</v>
      </c>
      <c r="F17">
        <v>-0.1106925097002244</v>
      </c>
      <c r="G17">
        <v>0.1035333719651428</v>
      </c>
      <c r="H17">
        <v>864.30692307692311</v>
      </c>
      <c r="I17">
        <v>786.0642857142858</v>
      </c>
      <c r="J17">
        <v>9.9537199163729079E-2</v>
      </c>
      <c r="K17">
        <v>13</v>
      </c>
      <c r="L17">
        <v>7</v>
      </c>
      <c r="M17">
        <v>0.8571428571428571</v>
      </c>
      <c r="N17" t="s">
        <v>399</v>
      </c>
      <c r="O17" t="s">
        <v>399</v>
      </c>
      <c r="P17" t="s">
        <v>399</v>
      </c>
      <c r="Q17" t="s">
        <v>399</v>
      </c>
      <c r="R17" t="s">
        <v>399</v>
      </c>
      <c r="S17">
        <v>0</v>
      </c>
      <c r="T17" t="s">
        <v>399</v>
      </c>
      <c r="V17" t="s">
        <v>399</v>
      </c>
      <c r="W17" t="s">
        <v>399</v>
      </c>
      <c r="X17" t="s">
        <v>399</v>
      </c>
      <c r="Y17" t="s">
        <v>399</v>
      </c>
      <c r="Z17">
        <v>0</v>
      </c>
      <c r="AA17" t="s">
        <v>399</v>
      </c>
      <c r="AB17" t="s">
        <v>399</v>
      </c>
      <c r="AC17" t="s">
        <v>399</v>
      </c>
      <c r="AD17">
        <v>1523</v>
      </c>
      <c r="AE17">
        <v>1586</v>
      </c>
      <c r="AF17">
        <v>-3.9722572509457758E-2</v>
      </c>
      <c r="AG17">
        <v>6.5659881812212733E-3</v>
      </c>
      <c r="AH17">
        <v>2.5220680958385881E-3</v>
      </c>
      <c r="AI17">
        <v>4.0439200853826856E-3</v>
      </c>
      <c r="AJ17" t="s">
        <v>399</v>
      </c>
      <c r="AK17" t="s">
        <v>399</v>
      </c>
      <c r="AL17" t="s">
        <v>399</v>
      </c>
    </row>
    <row r="18" spans="1:38">
      <c r="A18" t="s">
        <v>416</v>
      </c>
      <c r="B18">
        <v>10833.56</v>
      </c>
      <c r="C18">
        <v>9414.7499999999982</v>
      </c>
      <c r="D18">
        <v>0.1507007621020211</v>
      </c>
      <c r="E18">
        <v>-3.018121466996998E-2</v>
      </c>
      <c r="F18">
        <v>-0.12742452003505139</v>
      </c>
      <c r="G18">
        <v>9.7243305365081439E-2</v>
      </c>
      <c r="H18">
        <v>722.23733333333337</v>
      </c>
      <c r="I18">
        <v>672.48214285714278</v>
      </c>
      <c r="J18">
        <v>7.398737796188623E-2</v>
      </c>
      <c r="K18">
        <v>14</v>
      </c>
      <c r="L18">
        <v>14</v>
      </c>
      <c r="M18" t="s">
        <v>399</v>
      </c>
      <c r="N18" t="s">
        <v>399</v>
      </c>
      <c r="O18" t="s">
        <v>399</v>
      </c>
      <c r="P18" t="s">
        <v>399</v>
      </c>
      <c r="Q18" t="s">
        <v>399</v>
      </c>
      <c r="R18" t="s">
        <v>399</v>
      </c>
      <c r="S18">
        <v>0</v>
      </c>
      <c r="T18" t="s">
        <v>399</v>
      </c>
      <c r="V18" t="s">
        <v>399</v>
      </c>
      <c r="W18" t="s">
        <v>399</v>
      </c>
      <c r="X18" t="s">
        <v>399</v>
      </c>
      <c r="Y18" t="s">
        <v>399</v>
      </c>
      <c r="Z18">
        <v>0</v>
      </c>
      <c r="AA18" t="s">
        <v>399</v>
      </c>
      <c r="AB18" t="s">
        <v>399</v>
      </c>
      <c r="AC18" t="s">
        <v>399</v>
      </c>
      <c r="AD18">
        <v>1490</v>
      </c>
      <c r="AE18">
        <v>1579</v>
      </c>
      <c r="AF18">
        <v>-5.6364787840405321E-2</v>
      </c>
      <c r="AG18">
        <v>7.3825503355704689E-3</v>
      </c>
      <c r="AH18">
        <v>5.699810006333122E-3</v>
      </c>
      <c r="AI18">
        <v>1.6827403292373479E-3</v>
      </c>
      <c r="AJ18" t="s">
        <v>399</v>
      </c>
      <c r="AK18" t="s">
        <v>399</v>
      </c>
      <c r="AL18" t="s">
        <v>399</v>
      </c>
    </row>
    <row r="19" spans="1:38">
      <c r="A19" t="s">
        <v>401</v>
      </c>
      <c r="B19">
        <v>10686.44</v>
      </c>
      <c r="C19">
        <v>13821.3</v>
      </c>
      <c r="D19">
        <v>-0.22681368612214489</v>
      </c>
      <c r="E19">
        <v>-4.3973484153749992E-2</v>
      </c>
      <c r="F19">
        <v>-0.1241844110177769</v>
      </c>
      <c r="G19">
        <v>8.0210926864026935E-2</v>
      </c>
      <c r="H19">
        <v>822.03384615384607</v>
      </c>
      <c r="I19">
        <v>628.24090909090887</v>
      </c>
      <c r="J19">
        <v>0.30846914656252411</v>
      </c>
      <c r="K19">
        <v>13</v>
      </c>
      <c r="L19">
        <v>18</v>
      </c>
      <c r="M19">
        <v>-0.27777777777777779</v>
      </c>
      <c r="N19" t="s">
        <v>399</v>
      </c>
      <c r="O19" t="s">
        <v>399</v>
      </c>
      <c r="P19" t="s">
        <v>399</v>
      </c>
      <c r="Q19" t="s">
        <v>399</v>
      </c>
      <c r="R19" t="s">
        <v>399</v>
      </c>
      <c r="S19">
        <v>0</v>
      </c>
      <c r="T19" t="s">
        <v>399</v>
      </c>
      <c r="V19" t="s">
        <v>399</v>
      </c>
      <c r="W19" t="s">
        <v>399</v>
      </c>
      <c r="X19" t="s">
        <v>399</v>
      </c>
      <c r="Y19" t="s">
        <v>399</v>
      </c>
      <c r="Z19">
        <v>0</v>
      </c>
      <c r="AA19" t="s">
        <v>399</v>
      </c>
      <c r="AB19" t="s">
        <v>399</v>
      </c>
      <c r="AC19" t="s">
        <v>399</v>
      </c>
      <c r="AD19">
        <v>1257</v>
      </c>
      <c r="AE19">
        <v>1434</v>
      </c>
      <c r="AF19">
        <v>-0.1234309623430962</v>
      </c>
      <c r="AG19">
        <v>9.5465393794749408E-3</v>
      </c>
      <c r="AH19">
        <v>1.1157601115760109E-2</v>
      </c>
      <c r="AI19">
        <v>-1.6110617362851711E-3</v>
      </c>
      <c r="AJ19" t="s">
        <v>399</v>
      </c>
      <c r="AK19" t="s">
        <v>399</v>
      </c>
      <c r="AL19" t="s">
        <v>399</v>
      </c>
    </row>
    <row r="20" spans="1:38">
      <c r="A20" t="s">
        <v>440</v>
      </c>
      <c r="B20">
        <v>10413.49</v>
      </c>
      <c r="C20">
        <v>15887.679999999989</v>
      </c>
      <c r="D20">
        <v>-0.3445556557030352</v>
      </c>
      <c r="E20">
        <v>-7.5655711965921135E-2</v>
      </c>
      <c r="F20">
        <v>-0.162595797498439</v>
      </c>
      <c r="G20">
        <v>8.6940085532517919E-2</v>
      </c>
      <c r="H20">
        <v>578.52722222222212</v>
      </c>
      <c r="I20">
        <v>722.16727272727246</v>
      </c>
      <c r="J20">
        <v>-0.19890135697037639</v>
      </c>
      <c r="K20">
        <v>16</v>
      </c>
      <c r="L20">
        <v>23</v>
      </c>
      <c r="M20">
        <v>-0.30434782608695649</v>
      </c>
      <c r="N20" t="s">
        <v>399</v>
      </c>
      <c r="O20" t="s">
        <v>399</v>
      </c>
      <c r="P20" t="s">
        <v>399</v>
      </c>
      <c r="Q20" t="s">
        <v>399</v>
      </c>
      <c r="R20" t="s">
        <v>399</v>
      </c>
      <c r="S20">
        <v>0</v>
      </c>
      <c r="T20" t="s">
        <v>399</v>
      </c>
      <c r="V20" t="s">
        <v>399</v>
      </c>
      <c r="W20" t="s">
        <v>399</v>
      </c>
      <c r="X20" t="s">
        <v>399</v>
      </c>
      <c r="Y20" t="s">
        <v>399</v>
      </c>
      <c r="Z20">
        <v>0</v>
      </c>
      <c r="AA20" t="s">
        <v>399</v>
      </c>
      <c r="AB20" t="s">
        <v>399</v>
      </c>
      <c r="AC20" t="s">
        <v>399</v>
      </c>
      <c r="AD20">
        <v>2678</v>
      </c>
      <c r="AE20">
        <v>3162</v>
      </c>
      <c r="AF20">
        <v>-0.15306767868437701</v>
      </c>
      <c r="AG20">
        <v>4.8543689320388354E-3</v>
      </c>
      <c r="AH20">
        <v>4.1113219481340923E-3</v>
      </c>
      <c r="AI20">
        <v>7.4304698390474232E-4</v>
      </c>
      <c r="AJ20" t="s">
        <v>399</v>
      </c>
      <c r="AK20" t="s">
        <v>399</v>
      </c>
      <c r="AL20" t="s">
        <v>399</v>
      </c>
    </row>
    <row r="21" spans="1:38">
      <c r="A21" t="s">
        <v>446</v>
      </c>
      <c r="B21">
        <v>10114.709999999999</v>
      </c>
      <c r="C21">
        <v>12396.71</v>
      </c>
      <c r="D21">
        <v>-0.18408109893673399</v>
      </c>
      <c r="E21">
        <v>-7.5838061595438738E-2</v>
      </c>
      <c r="F21">
        <v>-0.11076567895836879</v>
      </c>
      <c r="G21">
        <v>3.4927617362930069E-2</v>
      </c>
      <c r="H21">
        <v>778.05461538461532</v>
      </c>
      <c r="I21">
        <v>688.70611111111111</v>
      </c>
      <c r="J21">
        <v>0.12973386301067591</v>
      </c>
      <c r="K21">
        <v>13</v>
      </c>
      <c r="L21">
        <v>16</v>
      </c>
      <c r="M21">
        <v>-0.1875</v>
      </c>
      <c r="N21" t="s">
        <v>399</v>
      </c>
      <c r="O21" t="s">
        <v>399</v>
      </c>
      <c r="P21" t="s">
        <v>399</v>
      </c>
      <c r="Q21" t="s">
        <v>399</v>
      </c>
      <c r="R21" t="s">
        <v>399</v>
      </c>
      <c r="S21">
        <v>0</v>
      </c>
      <c r="T21" t="s">
        <v>399</v>
      </c>
      <c r="V21" t="s">
        <v>399</v>
      </c>
      <c r="W21" t="s">
        <v>399</v>
      </c>
      <c r="X21" t="s">
        <v>399</v>
      </c>
      <c r="Y21" t="s">
        <v>399</v>
      </c>
      <c r="Z21">
        <v>0</v>
      </c>
      <c r="AA21" t="s">
        <v>399</v>
      </c>
      <c r="AB21" t="s">
        <v>399</v>
      </c>
      <c r="AC21" t="s">
        <v>399</v>
      </c>
      <c r="AD21" t="s">
        <v>399</v>
      </c>
      <c r="AE21" t="s">
        <v>399</v>
      </c>
      <c r="AF21" t="s">
        <v>399</v>
      </c>
      <c r="AG21" t="s">
        <v>399</v>
      </c>
      <c r="AH21" t="s">
        <v>399</v>
      </c>
      <c r="AI21" t="s">
        <v>399</v>
      </c>
      <c r="AJ21" t="s">
        <v>399</v>
      </c>
      <c r="AK21" t="s">
        <v>399</v>
      </c>
      <c r="AL21" t="s">
        <v>399</v>
      </c>
    </row>
    <row r="22" spans="1:38">
      <c r="A22" t="s">
        <v>445</v>
      </c>
      <c r="B22">
        <v>10097.9</v>
      </c>
      <c r="C22" t="s">
        <v>399</v>
      </c>
      <c r="E22">
        <v>-2.1088543162439709E-2</v>
      </c>
      <c r="H22">
        <v>841.49166666666645</v>
      </c>
      <c r="J22" t="s">
        <v>399</v>
      </c>
      <c r="K22">
        <v>12</v>
      </c>
      <c r="L22" t="s">
        <v>399</v>
      </c>
      <c r="M22" t="s">
        <v>399</v>
      </c>
      <c r="N22" t="s">
        <v>399</v>
      </c>
      <c r="O22" t="s">
        <v>399</v>
      </c>
      <c r="P22" t="s">
        <v>399</v>
      </c>
      <c r="Q22" t="s">
        <v>399</v>
      </c>
      <c r="R22" t="s">
        <v>399</v>
      </c>
      <c r="S22">
        <v>0</v>
      </c>
      <c r="T22" t="s">
        <v>399</v>
      </c>
      <c r="V22" t="s">
        <v>399</v>
      </c>
      <c r="W22" t="s">
        <v>399</v>
      </c>
      <c r="X22" t="s">
        <v>399</v>
      </c>
      <c r="Y22" t="s">
        <v>399</v>
      </c>
      <c r="Z22">
        <v>0</v>
      </c>
      <c r="AA22" t="s">
        <v>399</v>
      </c>
      <c r="AB22" t="s">
        <v>399</v>
      </c>
      <c r="AC22" t="s">
        <v>399</v>
      </c>
      <c r="AD22">
        <v>772</v>
      </c>
      <c r="AE22" t="s">
        <v>399</v>
      </c>
      <c r="AF22" t="s">
        <v>399</v>
      </c>
      <c r="AG22">
        <v>1.16580310880829E-2</v>
      </c>
      <c r="AH22" t="s">
        <v>399</v>
      </c>
      <c r="AI22" t="s">
        <v>399</v>
      </c>
      <c r="AJ22" t="s">
        <v>399</v>
      </c>
      <c r="AK22" t="s">
        <v>399</v>
      </c>
      <c r="AL22" t="s">
        <v>399</v>
      </c>
    </row>
    <row r="23" spans="1:38">
      <c r="A23" t="s">
        <v>514</v>
      </c>
      <c r="B23">
        <v>9883.159999999998</v>
      </c>
      <c r="C23">
        <v>11069.66</v>
      </c>
      <c r="D23">
        <v>-0.1071848638530904</v>
      </c>
      <c r="E23">
        <v>-3.8165930734704312E-2</v>
      </c>
      <c r="F23">
        <v>-0.13243857534919781</v>
      </c>
      <c r="G23">
        <v>9.4272644614493445E-2</v>
      </c>
      <c r="H23">
        <v>760.24307692307673</v>
      </c>
      <c r="I23">
        <v>851.51230769230756</v>
      </c>
      <c r="J23">
        <v>-0.1071848638530904</v>
      </c>
      <c r="K23">
        <v>13</v>
      </c>
      <c r="L23">
        <v>15</v>
      </c>
      <c r="M23">
        <v>-0.1333333333333333</v>
      </c>
      <c r="N23" t="s">
        <v>399</v>
      </c>
      <c r="O23" t="s">
        <v>399</v>
      </c>
      <c r="P23" t="s">
        <v>399</v>
      </c>
      <c r="Q23" t="s">
        <v>399</v>
      </c>
      <c r="R23" t="s">
        <v>399</v>
      </c>
      <c r="S23">
        <v>0</v>
      </c>
      <c r="T23" t="s">
        <v>399</v>
      </c>
      <c r="V23" t="s">
        <v>399</v>
      </c>
      <c r="W23" t="s">
        <v>399</v>
      </c>
      <c r="X23" t="s">
        <v>399</v>
      </c>
      <c r="Y23" t="s">
        <v>399</v>
      </c>
      <c r="Z23">
        <v>0</v>
      </c>
      <c r="AA23" t="s">
        <v>399</v>
      </c>
      <c r="AB23" t="s">
        <v>399</v>
      </c>
      <c r="AC23" t="s">
        <v>399</v>
      </c>
      <c r="AD23">
        <v>1095</v>
      </c>
      <c r="AE23">
        <v>1358</v>
      </c>
      <c r="AF23">
        <v>-0.19366715758468339</v>
      </c>
      <c r="AG23">
        <v>1.0958904109589039E-2</v>
      </c>
      <c r="AH23">
        <v>6.6273932253313687E-3</v>
      </c>
      <c r="AI23">
        <v>4.3315108842576716E-3</v>
      </c>
      <c r="AJ23" t="s">
        <v>399</v>
      </c>
      <c r="AK23" t="s">
        <v>399</v>
      </c>
      <c r="AL23" t="s">
        <v>399</v>
      </c>
    </row>
    <row r="24" spans="1:38">
      <c r="A24" t="s">
        <v>415</v>
      </c>
      <c r="B24">
        <v>9826.2000000000007</v>
      </c>
      <c r="C24">
        <v>7040.15</v>
      </c>
      <c r="D24">
        <v>0.3957373067335212</v>
      </c>
      <c r="E24">
        <v>-2.0592904683397431E-2</v>
      </c>
      <c r="F24">
        <v>-0.14076546664488679</v>
      </c>
      <c r="G24">
        <v>0.1201725619614894</v>
      </c>
      <c r="H24">
        <v>818.84999999999991</v>
      </c>
      <c r="I24">
        <v>640.01363636363635</v>
      </c>
      <c r="J24">
        <v>0.27942586450572782</v>
      </c>
      <c r="K24">
        <v>12</v>
      </c>
      <c r="L24">
        <v>11</v>
      </c>
      <c r="M24">
        <v>9.0909090909090925E-2</v>
      </c>
      <c r="N24" t="s">
        <v>399</v>
      </c>
      <c r="O24" t="s">
        <v>399</v>
      </c>
      <c r="P24" t="s">
        <v>399</v>
      </c>
      <c r="Q24" t="s">
        <v>399</v>
      </c>
      <c r="R24" t="s">
        <v>399</v>
      </c>
      <c r="S24">
        <v>0</v>
      </c>
      <c r="T24" t="s">
        <v>399</v>
      </c>
      <c r="V24" t="s">
        <v>399</v>
      </c>
      <c r="W24" t="s">
        <v>399</v>
      </c>
      <c r="X24" t="s">
        <v>399</v>
      </c>
      <c r="Y24" t="s">
        <v>399</v>
      </c>
      <c r="Z24">
        <v>0</v>
      </c>
      <c r="AA24" t="s">
        <v>399</v>
      </c>
      <c r="AB24" t="s">
        <v>399</v>
      </c>
      <c r="AC24" t="s">
        <v>399</v>
      </c>
      <c r="AD24">
        <v>1580</v>
      </c>
      <c r="AE24">
        <v>1116</v>
      </c>
      <c r="AF24">
        <v>0.4157706093189964</v>
      </c>
      <c r="AG24">
        <v>6.3291139240506328E-3</v>
      </c>
      <c r="AH24">
        <v>4.4802867383512543E-3</v>
      </c>
      <c r="AI24">
        <v>1.848827185699379E-3</v>
      </c>
      <c r="AJ24" t="s">
        <v>399</v>
      </c>
      <c r="AK24" t="s">
        <v>399</v>
      </c>
      <c r="AL24" t="s">
        <v>399</v>
      </c>
    </row>
    <row r="25" spans="1:38">
      <c r="A25" t="s">
        <v>426</v>
      </c>
      <c r="B25">
        <v>9767.9999999999982</v>
      </c>
      <c r="C25">
        <v>2309.0100000000002</v>
      </c>
      <c r="D25">
        <v>3.230384450478776</v>
      </c>
      <c r="E25">
        <v>-3.3643529893529887E-2</v>
      </c>
      <c r="F25">
        <v>-0.13858320232480589</v>
      </c>
      <c r="G25">
        <v>0.104939672431276</v>
      </c>
      <c r="H25">
        <v>813.99999999999989</v>
      </c>
      <c r="I25">
        <v>769.67000000000007</v>
      </c>
      <c r="J25">
        <v>5.7596112619693912E-2</v>
      </c>
      <c r="K25">
        <v>13</v>
      </c>
      <c r="L25">
        <v>3</v>
      </c>
      <c r="M25">
        <v>3.3333333333333339</v>
      </c>
      <c r="N25" t="s">
        <v>399</v>
      </c>
      <c r="O25" t="s">
        <v>399</v>
      </c>
      <c r="P25" t="s">
        <v>399</v>
      </c>
      <c r="Q25" t="s">
        <v>399</v>
      </c>
      <c r="R25" t="s">
        <v>399</v>
      </c>
      <c r="S25">
        <v>0</v>
      </c>
      <c r="T25" t="s">
        <v>399</v>
      </c>
      <c r="V25" t="s">
        <v>399</v>
      </c>
      <c r="W25" t="s">
        <v>399</v>
      </c>
      <c r="X25" t="s">
        <v>399</v>
      </c>
      <c r="Y25" t="s">
        <v>399</v>
      </c>
      <c r="Z25">
        <v>0</v>
      </c>
      <c r="AA25" t="s">
        <v>399</v>
      </c>
      <c r="AB25" t="s">
        <v>399</v>
      </c>
      <c r="AC25" t="s">
        <v>399</v>
      </c>
      <c r="AD25">
        <v>839</v>
      </c>
      <c r="AE25">
        <v>670</v>
      </c>
      <c r="AF25">
        <v>0.25223880597014919</v>
      </c>
      <c r="AG25">
        <v>8.3432657926102508E-3</v>
      </c>
      <c r="AH25">
        <v>2.9850746268656721E-3</v>
      </c>
      <c r="AI25">
        <v>5.3581911657445804E-3</v>
      </c>
      <c r="AJ25" t="s">
        <v>399</v>
      </c>
      <c r="AK25" t="s">
        <v>399</v>
      </c>
      <c r="AL25" t="s">
        <v>399</v>
      </c>
    </row>
    <row r="26" spans="1:38">
      <c r="A26" t="s">
        <v>485</v>
      </c>
      <c r="B26">
        <v>9588.89</v>
      </c>
      <c r="C26">
        <v>10029.49</v>
      </c>
      <c r="D26">
        <v>-4.3930449105587487E-2</v>
      </c>
      <c r="E26">
        <v>-4.6369287790349052E-2</v>
      </c>
      <c r="F26">
        <v>-0.14041092817281839</v>
      </c>
      <c r="G26">
        <v>9.4041640382469344E-2</v>
      </c>
      <c r="H26">
        <v>737.60692307692295</v>
      </c>
      <c r="I26">
        <v>716.39214285714274</v>
      </c>
      <c r="J26">
        <v>2.9613362501675022E-2</v>
      </c>
      <c r="K26">
        <v>13</v>
      </c>
      <c r="L26">
        <v>14</v>
      </c>
      <c r="M26">
        <v>-7.1428571428571425E-2</v>
      </c>
      <c r="N26" t="s">
        <v>399</v>
      </c>
      <c r="O26" t="s">
        <v>399</v>
      </c>
      <c r="P26" t="s">
        <v>399</v>
      </c>
      <c r="Q26" t="s">
        <v>399</v>
      </c>
      <c r="R26" t="s">
        <v>399</v>
      </c>
      <c r="S26">
        <v>0</v>
      </c>
      <c r="T26" t="s">
        <v>399</v>
      </c>
      <c r="V26" t="s">
        <v>399</v>
      </c>
      <c r="W26" t="s">
        <v>399</v>
      </c>
      <c r="X26" t="s">
        <v>399</v>
      </c>
      <c r="Y26" t="s">
        <v>399</v>
      </c>
      <c r="Z26">
        <v>0</v>
      </c>
      <c r="AA26" t="s">
        <v>399</v>
      </c>
      <c r="AB26" t="s">
        <v>399</v>
      </c>
      <c r="AC26" t="s">
        <v>399</v>
      </c>
      <c r="AD26">
        <v>1842</v>
      </c>
      <c r="AE26">
        <v>2183</v>
      </c>
      <c r="AF26">
        <v>-0.15620705451213929</v>
      </c>
      <c r="AG26">
        <v>5.4288816503800224E-3</v>
      </c>
      <c r="AH26">
        <v>4.5808520384791572E-3</v>
      </c>
      <c r="AI26">
        <v>8.4802961190086443E-4</v>
      </c>
      <c r="AJ26" t="s">
        <v>399</v>
      </c>
      <c r="AK26" t="s">
        <v>399</v>
      </c>
      <c r="AL26" t="s">
        <v>399</v>
      </c>
    </row>
    <row r="27" spans="1:38">
      <c r="A27" t="s">
        <v>511</v>
      </c>
      <c r="B27">
        <v>9490.5299999999952</v>
      </c>
      <c r="C27">
        <v>10971.31</v>
      </c>
      <c r="D27">
        <v>-0.134968385726044</v>
      </c>
      <c r="E27">
        <v>-5.5987389534620353E-2</v>
      </c>
      <c r="F27">
        <v>-0.13280456025761739</v>
      </c>
      <c r="G27">
        <v>7.6817170722997014E-2</v>
      </c>
      <c r="H27">
        <v>730.040769230769</v>
      </c>
      <c r="I27">
        <v>783.66500000000008</v>
      </c>
      <c r="J27">
        <v>-6.8427492320355082E-2</v>
      </c>
      <c r="K27">
        <v>13</v>
      </c>
      <c r="L27">
        <v>15</v>
      </c>
      <c r="M27">
        <v>-0.1333333333333333</v>
      </c>
      <c r="N27" t="s">
        <v>399</v>
      </c>
      <c r="O27" t="s">
        <v>399</v>
      </c>
      <c r="P27" t="s">
        <v>399</v>
      </c>
      <c r="Q27" t="s">
        <v>399</v>
      </c>
      <c r="R27" t="s">
        <v>399</v>
      </c>
      <c r="S27">
        <v>0</v>
      </c>
      <c r="T27" t="s">
        <v>399</v>
      </c>
      <c r="V27" t="s">
        <v>399</v>
      </c>
      <c r="W27" t="s">
        <v>399</v>
      </c>
      <c r="X27" t="s">
        <v>399</v>
      </c>
      <c r="Y27" t="s">
        <v>399</v>
      </c>
      <c r="Z27">
        <v>0</v>
      </c>
      <c r="AA27" t="s">
        <v>399</v>
      </c>
      <c r="AB27" t="s">
        <v>399</v>
      </c>
      <c r="AC27" t="s">
        <v>399</v>
      </c>
      <c r="AD27">
        <v>2550</v>
      </c>
      <c r="AE27">
        <v>2765</v>
      </c>
      <c r="AF27">
        <v>-7.7757685352622063E-2</v>
      </c>
      <c r="AG27">
        <v>4.7058823529411761E-3</v>
      </c>
      <c r="AH27">
        <v>3.616636528028933E-3</v>
      </c>
      <c r="AI27">
        <v>1.0892458249122431E-3</v>
      </c>
      <c r="AJ27" t="s">
        <v>399</v>
      </c>
      <c r="AK27" t="s">
        <v>399</v>
      </c>
      <c r="AL27" t="s">
        <v>399</v>
      </c>
    </row>
    <row r="28" spans="1:38">
      <c r="A28" t="s">
        <v>430</v>
      </c>
      <c r="B28">
        <v>9333.5799999999981</v>
      </c>
      <c r="C28">
        <v>5158.1900000000014</v>
      </c>
      <c r="D28">
        <v>0.80946804983918719</v>
      </c>
      <c r="E28">
        <v>-7.1929527576771207E-2</v>
      </c>
      <c r="F28">
        <v>-0.1463808041192744</v>
      </c>
      <c r="G28">
        <v>7.4451276542503192E-2</v>
      </c>
      <c r="H28">
        <v>666.68428571428558</v>
      </c>
      <c r="I28">
        <v>736.88428571428574</v>
      </c>
      <c r="J28">
        <v>-9.5265975080406323E-2</v>
      </c>
      <c r="K28">
        <v>14</v>
      </c>
      <c r="L28">
        <v>7</v>
      </c>
      <c r="M28">
        <v>1</v>
      </c>
      <c r="N28" t="s">
        <v>399</v>
      </c>
      <c r="O28" t="s">
        <v>399</v>
      </c>
      <c r="P28" t="s">
        <v>399</v>
      </c>
      <c r="Q28" t="s">
        <v>399</v>
      </c>
      <c r="R28" t="s">
        <v>399</v>
      </c>
      <c r="S28">
        <v>0</v>
      </c>
      <c r="T28" t="s">
        <v>399</v>
      </c>
      <c r="V28" t="s">
        <v>399</v>
      </c>
      <c r="W28" t="s">
        <v>399</v>
      </c>
      <c r="X28" t="s">
        <v>399</v>
      </c>
      <c r="Y28" t="s">
        <v>399</v>
      </c>
      <c r="Z28">
        <v>0</v>
      </c>
      <c r="AA28" t="s">
        <v>399</v>
      </c>
      <c r="AB28" t="s">
        <v>399</v>
      </c>
      <c r="AC28" t="s">
        <v>399</v>
      </c>
      <c r="AD28">
        <v>1161</v>
      </c>
      <c r="AE28">
        <v>1215</v>
      </c>
      <c r="AF28">
        <v>-4.4444444444444453E-2</v>
      </c>
      <c r="AG28">
        <v>6.029285099052541E-3</v>
      </c>
      <c r="AH28">
        <v>3.2921810699588468E-3</v>
      </c>
      <c r="AI28">
        <v>2.7371040290936929E-3</v>
      </c>
      <c r="AJ28" t="s">
        <v>399</v>
      </c>
      <c r="AK28" t="s">
        <v>399</v>
      </c>
      <c r="AL28" t="s">
        <v>399</v>
      </c>
    </row>
    <row r="29" spans="1:38">
      <c r="A29" t="s">
        <v>508</v>
      </c>
      <c r="B29">
        <v>9186.44</v>
      </c>
      <c r="C29">
        <v>13297.54</v>
      </c>
      <c r="D29">
        <v>-0.30916244658786501</v>
      </c>
      <c r="E29">
        <v>-2.828516813912681E-2</v>
      </c>
      <c r="F29">
        <v>-0.1174653356936697</v>
      </c>
      <c r="G29">
        <v>8.9180167554542888E-2</v>
      </c>
      <c r="H29">
        <v>656.1742857142857</v>
      </c>
      <c r="I29">
        <v>604.4336363636362</v>
      </c>
      <c r="J29">
        <v>8.5601869647640799E-2</v>
      </c>
      <c r="K29">
        <v>13</v>
      </c>
      <c r="L29">
        <v>17</v>
      </c>
      <c r="M29">
        <v>-0.23529411764705879</v>
      </c>
      <c r="N29" t="s">
        <v>399</v>
      </c>
      <c r="O29" t="s">
        <v>399</v>
      </c>
      <c r="P29" t="s">
        <v>399</v>
      </c>
      <c r="Q29" t="s">
        <v>399</v>
      </c>
      <c r="R29" t="s">
        <v>399</v>
      </c>
      <c r="S29">
        <v>0</v>
      </c>
      <c r="T29" t="s">
        <v>399</v>
      </c>
      <c r="V29" t="s">
        <v>399</v>
      </c>
      <c r="W29" t="s">
        <v>399</v>
      </c>
      <c r="X29" t="s">
        <v>399</v>
      </c>
      <c r="Y29" t="s">
        <v>399</v>
      </c>
      <c r="Z29">
        <v>0</v>
      </c>
      <c r="AA29" t="s">
        <v>399</v>
      </c>
      <c r="AB29" t="s">
        <v>399</v>
      </c>
      <c r="AC29" t="s">
        <v>399</v>
      </c>
      <c r="AD29">
        <v>2934</v>
      </c>
      <c r="AE29">
        <v>2536</v>
      </c>
      <c r="AF29">
        <v>0.15694006309148259</v>
      </c>
      <c r="AG29">
        <v>3.408316291751875E-3</v>
      </c>
      <c r="AH29">
        <v>6.3091482649842269E-3</v>
      </c>
      <c r="AI29">
        <v>-2.9008319732323532E-3</v>
      </c>
      <c r="AJ29" t="s">
        <v>399</v>
      </c>
      <c r="AK29" t="s">
        <v>399</v>
      </c>
      <c r="AL29" t="s">
        <v>399</v>
      </c>
    </row>
    <row r="30" spans="1:38">
      <c r="A30" t="s">
        <v>519</v>
      </c>
      <c r="B30">
        <v>9172.08</v>
      </c>
      <c r="C30">
        <v>13205.74</v>
      </c>
      <c r="D30">
        <v>-0.30544747965657348</v>
      </c>
      <c r="E30">
        <v>-1.6077051225022041E-2</v>
      </c>
      <c r="F30">
        <v>-0.15114639543107769</v>
      </c>
      <c r="G30">
        <v>0.13506934420605571</v>
      </c>
      <c r="H30">
        <v>705.54461538461533</v>
      </c>
      <c r="I30">
        <v>776.80823529411748</v>
      </c>
      <c r="J30">
        <v>-9.173901185859612E-2</v>
      </c>
      <c r="K30">
        <v>12</v>
      </c>
      <c r="L30">
        <v>19</v>
      </c>
      <c r="M30">
        <v>-0.36842105263157893</v>
      </c>
      <c r="N30" t="s">
        <v>399</v>
      </c>
      <c r="O30" t="s">
        <v>399</v>
      </c>
      <c r="P30" t="s">
        <v>399</v>
      </c>
      <c r="Q30" t="s">
        <v>399</v>
      </c>
      <c r="R30" t="s">
        <v>399</v>
      </c>
      <c r="S30">
        <v>0</v>
      </c>
      <c r="T30" t="s">
        <v>399</v>
      </c>
      <c r="V30" t="s">
        <v>399</v>
      </c>
      <c r="W30" t="s">
        <v>399</v>
      </c>
      <c r="X30" t="s">
        <v>399</v>
      </c>
      <c r="Y30" t="s">
        <v>399</v>
      </c>
      <c r="Z30">
        <v>0</v>
      </c>
      <c r="AA30" t="s">
        <v>399</v>
      </c>
      <c r="AB30" t="s">
        <v>399</v>
      </c>
      <c r="AC30" t="s">
        <v>399</v>
      </c>
      <c r="AD30">
        <v>1429</v>
      </c>
      <c r="AE30">
        <v>1452</v>
      </c>
      <c r="AF30">
        <v>-1.5840220385674932E-2</v>
      </c>
      <c r="AG30">
        <v>5.598320503848845E-3</v>
      </c>
      <c r="AH30">
        <v>6.8870523415977946E-3</v>
      </c>
      <c r="AI30">
        <v>-1.2887318377489509E-3</v>
      </c>
      <c r="AJ30" t="s">
        <v>399</v>
      </c>
      <c r="AK30" t="s">
        <v>399</v>
      </c>
      <c r="AL30" t="s">
        <v>399</v>
      </c>
    </row>
    <row r="31" spans="1:38">
      <c r="A31" t="s">
        <v>465</v>
      </c>
      <c r="B31">
        <v>8967.9799999999977</v>
      </c>
      <c r="C31">
        <v>11856.54</v>
      </c>
      <c r="D31">
        <v>-0.24362588073755079</v>
      </c>
      <c r="E31">
        <v>-1.788251088873969E-2</v>
      </c>
      <c r="F31">
        <v>-0.12924849914055869</v>
      </c>
      <c r="G31">
        <v>0.111365988251819</v>
      </c>
      <c r="H31">
        <v>815.27090909090884</v>
      </c>
      <c r="I31">
        <v>790.43599999999992</v>
      </c>
      <c r="J31">
        <v>3.1419253539703457E-2</v>
      </c>
      <c r="K31">
        <v>11</v>
      </c>
      <c r="L31">
        <v>15</v>
      </c>
      <c r="M31">
        <v>-0.26666666666666672</v>
      </c>
      <c r="N31" t="s">
        <v>399</v>
      </c>
      <c r="O31" t="s">
        <v>399</v>
      </c>
      <c r="P31" t="s">
        <v>399</v>
      </c>
      <c r="Q31" t="s">
        <v>399</v>
      </c>
      <c r="R31" t="s">
        <v>399</v>
      </c>
      <c r="S31">
        <v>0</v>
      </c>
      <c r="T31" t="s">
        <v>399</v>
      </c>
      <c r="V31" t="s">
        <v>399</v>
      </c>
      <c r="W31" t="s">
        <v>399</v>
      </c>
      <c r="X31" t="s">
        <v>399</v>
      </c>
      <c r="Y31" t="s">
        <v>399</v>
      </c>
      <c r="Z31">
        <v>0</v>
      </c>
      <c r="AA31" t="s">
        <v>399</v>
      </c>
      <c r="AB31" t="s">
        <v>399</v>
      </c>
      <c r="AC31" t="s">
        <v>399</v>
      </c>
      <c r="AD31">
        <v>2311</v>
      </c>
      <c r="AE31">
        <v>2362</v>
      </c>
      <c r="AF31">
        <v>-2.159187129551228E-2</v>
      </c>
      <c r="AG31">
        <v>4.3271311120726954E-3</v>
      </c>
      <c r="AH31">
        <v>5.0804403048264179E-3</v>
      </c>
      <c r="AI31">
        <v>-7.5330919275372245E-4</v>
      </c>
      <c r="AJ31" t="s">
        <v>399</v>
      </c>
      <c r="AK31" t="s">
        <v>399</v>
      </c>
      <c r="AL31" t="s">
        <v>399</v>
      </c>
    </row>
    <row r="32" spans="1:38">
      <c r="A32" t="s">
        <v>442</v>
      </c>
      <c r="B32">
        <v>8939.3499999999985</v>
      </c>
      <c r="C32">
        <v>8090.15</v>
      </c>
      <c r="D32">
        <v>0.1049671514125199</v>
      </c>
      <c r="E32">
        <v>-5.0708384837823703E-3</v>
      </c>
      <c r="F32">
        <v>-0.1180756846288387</v>
      </c>
      <c r="G32">
        <v>0.1130048461450564</v>
      </c>
      <c r="H32">
        <v>893.93499999999983</v>
      </c>
      <c r="I32">
        <v>809.0150000000001</v>
      </c>
      <c r="J32">
        <v>0.1049671514125198</v>
      </c>
      <c r="K32">
        <v>10</v>
      </c>
      <c r="L32">
        <v>10</v>
      </c>
      <c r="M32" t="s">
        <v>399</v>
      </c>
      <c r="N32" t="s">
        <v>399</v>
      </c>
      <c r="O32" t="s">
        <v>399</v>
      </c>
      <c r="P32" t="s">
        <v>399</v>
      </c>
      <c r="Q32" t="s">
        <v>399</v>
      </c>
      <c r="R32" t="s">
        <v>399</v>
      </c>
      <c r="S32">
        <v>0</v>
      </c>
      <c r="T32" t="s">
        <v>399</v>
      </c>
      <c r="V32" t="s">
        <v>399</v>
      </c>
      <c r="W32" t="s">
        <v>399</v>
      </c>
      <c r="X32" t="s">
        <v>399</v>
      </c>
      <c r="Y32" t="s">
        <v>399</v>
      </c>
      <c r="Z32">
        <v>0</v>
      </c>
      <c r="AA32" t="s">
        <v>399</v>
      </c>
      <c r="AB32" t="s">
        <v>399</v>
      </c>
      <c r="AC32" t="s">
        <v>399</v>
      </c>
      <c r="AD32">
        <v>1551</v>
      </c>
      <c r="AE32">
        <v>1763</v>
      </c>
      <c r="AF32">
        <v>-0.1202495745887691</v>
      </c>
      <c r="AG32">
        <v>4.5132172791747258E-3</v>
      </c>
      <c r="AH32">
        <v>4.5377197958026104E-3</v>
      </c>
      <c r="AI32">
        <v>-2.450251662788373E-5</v>
      </c>
      <c r="AJ32" t="s">
        <v>399</v>
      </c>
      <c r="AK32" t="s">
        <v>399</v>
      </c>
      <c r="AL32" t="s">
        <v>399</v>
      </c>
    </row>
    <row r="33" spans="1:38">
      <c r="A33" t="s">
        <v>502</v>
      </c>
      <c r="B33">
        <v>8901.61</v>
      </c>
      <c r="C33">
        <v>4678.67</v>
      </c>
      <c r="D33">
        <v>0.90259411328433092</v>
      </c>
      <c r="E33">
        <v>-8.4759947919533576E-3</v>
      </c>
      <c r="F33">
        <v>-0.1860229509668346</v>
      </c>
      <c r="G33">
        <v>0.17754695617488131</v>
      </c>
      <c r="H33">
        <v>989.06777777777779</v>
      </c>
      <c r="I33">
        <v>779.77833333333319</v>
      </c>
      <c r="J33">
        <v>0.26839607552288719</v>
      </c>
      <c r="K33">
        <v>10</v>
      </c>
      <c r="L33">
        <v>7</v>
      </c>
      <c r="M33">
        <v>0.42857142857142849</v>
      </c>
      <c r="N33" t="s">
        <v>399</v>
      </c>
      <c r="O33" t="s">
        <v>399</v>
      </c>
      <c r="P33" t="s">
        <v>399</v>
      </c>
      <c r="Q33" t="s">
        <v>399</v>
      </c>
      <c r="R33" t="s">
        <v>399</v>
      </c>
      <c r="S33">
        <v>0</v>
      </c>
      <c r="T33" t="s">
        <v>399</v>
      </c>
      <c r="V33" t="s">
        <v>399</v>
      </c>
      <c r="W33" t="s">
        <v>399</v>
      </c>
      <c r="X33" t="s">
        <v>399</v>
      </c>
      <c r="Y33" t="s">
        <v>399</v>
      </c>
      <c r="Z33">
        <v>0</v>
      </c>
      <c r="AA33" t="s">
        <v>399</v>
      </c>
      <c r="AB33" t="s">
        <v>399</v>
      </c>
      <c r="AC33" t="s">
        <v>399</v>
      </c>
      <c r="AD33">
        <v>1563</v>
      </c>
      <c r="AE33">
        <v>1915</v>
      </c>
      <c r="AF33">
        <v>-0.18381201044386419</v>
      </c>
      <c r="AG33">
        <v>3.838771593090211E-3</v>
      </c>
      <c r="AH33">
        <v>1.566579634464752E-3</v>
      </c>
      <c r="AI33">
        <v>2.2721919586254592E-3</v>
      </c>
      <c r="AJ33" t="s">
        <v>399</v>
      </c>
      <c r="AK33" t="s">
        <v>399</v>
      </c>
      <c r="AL33" t="s">
        <v>399</v>
      </c>
    </row>
    <row r="34" spans="1:38">
      <c r="A34" t="s">
        <v>450</v>
      </c>
      <c r="B34">
        <v>8795.8700000000008</v>
      </c>
      <c r="C34">
        <v>9103.27</v>
      </c>
      <c r="D34">
        <v>-3.376808553409924E-2</v>
      </c>
      <c r="E34">
        <v>6.654259328525783E-3</v>
      </c>
      <c r="F34">
        <v>-0.18591780755706461</v>
      </c>
      <c r="G34">
        <v>0.19257206688559039</v>
      </c>
      <c r="H34">
        <v>977.31888888888898</v>
      </c>
      <c r="I34">
        <v>650.23357142857151</v>
      </c>
      <c r="J34">
        <v>0.5030274225025122</v>
      </c>
      <c r="K34">
        <v>9</v>
      </c>
      <c r="L34">
        <v>15</v>
      </c>
      <c r="M34">
        <v>-0.4</v>
      </c>
      <c r="N34" t="s">
        <v>399</v>
      </c>
      <c r="O34" t="s">
        <v>399</v>
      </c>
      <c r="P34" t="s">
        <v>399</v>
      </c>
      <c r="Q34" t="s">
        <v>399</v>
      </c>
      <c r="R34" t="s">
        <v>399</v>
      </c>
      <c r="S34">
        <v>0</v>
      </c>
      <c r="T34" t="s">
        <v>399</v>
      </c>
      <c r="V34" t="s">
        <v>399</v>
      </c>
      <c r="W34" t="s">
        <v>399</v>
      </c>
      <c r="X34" t="s">
        <v>399</v>
      </c>
      <c r="Y34" t="s">
        <v>399</v>
      </c>
      <c r="Z34">
        <v>0</v>
      </c>
      <c r="AA34" t="s">
        <v>399</v>
      </c>
      <c r="AB34" t="s">
        <v>399</v>
      </c>
      <c r="AC34" t="s">
        <v>399</v>
      </c>
      <c r="AD34">
        <v>1973</v>
      </c>
      <c r="AE34">
        <v>2155</v>
      </c>
      <c r="AF34">
        <v>-8.4454756380510435E-2</v>
      </c>
      <c r="AG34">
        <v>3.547896604156108E-3</v>
      </c>
      <c r="AH34">
        <v>3.7122969837587011E-3</v>
      </c>
      <c r="AI34">
        <v>-1.6440037960259321E-4</v>
      </c>
      <c r="AJ34" t="s">
        <v>399</v>
      </c>
      <c r="AK34" t="s">
        <v>399</v>
      </c>
      <c r="AL34" t="s">
        <v>399</v>
      </c>
    </row>
    <row r="35" spans="1:38">
      <c r="A35" t="s">
        <v>410</v>
      </c>
      <c r="B35">
        <v>8664.2999999999993</v>
      </c>
      <c r="C35">
        <v>8465.5700000000015</v>
      </c>
      <c r="D35">
        <v>2.3475087914930439E-2</v>
      </c>
      <c r="E35">
        <v>-2.9895086735223859E-2</v>
      </c>
      <c r="F35">
        <v>-0.14584960020412091</v>
      </c>
      <c r="G35">
        <v>0.1159545134688971</v>
      </c>
      <c r="H35">
        <v>618.87857142857138</v>
      </c>
      <c r="I35">
        <v>769.59727272727287</v>
      </c>
      <c r="J35">
        <v>-0.19584100235255461</v>
      </c>
      <c r="K35">
        <v>11</v>
      </c>
      <c r="L35">
        <v>12</v>
      </c>
      <c r="M35">
        <v>-8.3333333333333329E-2</v>
      </c>
      <c r="N35" t="s">
        <v>399</v>
      </c>
      <c r="O35" t="s">
        <v>399</v>
      </c>
      <c r="P35" t="s">
        <v>399</v>
      </c>
      <c r="Q35" t="s">
        <v>399</v>
      </c>
      <c r="R35" t="s">
        <v>399</v>
      </c>
      <c r="S35">
        <v>0</v>
      </c>
      <c r="T35" t="s">
        <v>399</v>
      </c>
      <c r="V35" t="s">
        <v>399</v>
      </c>
      <c r="W35" t="s">
        <v>399</v>
      </c>
      <c r="X35" t="s">
        <v>399</v>
      </c>
      <c r="Y35" t="s">
        <v>399</v>
      </c>
      <c r="Z35">
        <v>0</v>
      </c>
      <c r="AA35" t="s">
        <v>399</v>
      </c>
      <c r="AB35" t="s">
        <v>399</v>
      </c>
      <c r="AC35" t="s">
        <v>399</v>
      </c>
      <c r="AD35">
        <v>2172</v>
      </c>
      <c r="AE35">
        <v>2150</v>
      </c>
      <c r="AF35">
        <v>1.0232558139534879E-2</v>
      </c>
      <c r="AG35">
        <v>2.7624309392265188E-3</v>
      </c>
      <c r="AH35">
        <v>4.1860465116279073E-3</v>
      </c>
      <c r="AI35">
        <v>-1.423615572401388E-3</v>
      </c>
      <c r="AJ35" t="s">
        <v>399</v>
      </c>
      <c r="AK35" t="s">
        <v>399</v>
      </c>
      <c r="AL35" t="s">
        <v>399</v>
      </c>
    </row>
    <row r="36" spans="1:38">
      <c r="A36" t="s">
        <v>480</v>
      </c>
      <c r="B36">
        <v>8531.9299999999985</v>
      </c>
      <c r="C36">
        <v>8072.94</v>
      </c>
      <c r="D36">
        <v>5.6855371153507639E-2</v>
      </c>
      <c r="E36">
        <v>-6.2019965002056983E-2</v>
      </c>
      <c r="F36">
        <v>-0.13278805490936391</v>
      </c>
      <c r="G36">
        <v>7.0768089907306903E-2</v>
      </c>
      <c r="H36">
        <v>775.62999999999988</v>
      </c>
      <c r="I36">
        <v>733.90363636363645</v>
      </c>
      <c r="J36">
        <v>5.6855371153507597E-2</v>
      </c>
      <c r="K36">
        <v>12</v>
      </c>
      <c r="L36">
        <v>11</v>
      </c>
      <c r="M36">
        <v>9.0909090909090925E-2</v>
      </c>
      <c r="N36" t="s">
        <v>399</v>
      </c>
      <c r="O36" t="s">
        <v>399</v>
      </c>
      <c r="P36" t="s">
        <v>399</v>
      </c>
      <c r="Q36" t="s">
        <v>399</v>
      </c>
      <c r="R36" t="s">
        <v>399</v>
      </c>
      <c r="S36">
        <v>0</v>
      </c>
      <c r="T36" t="s">
        <v>399</v>
      </c>
      <c r="V36" t="s">
        <v>399</v>
      </c>
      <c r="W36" t="s">
        <v>399</v>
      </c>
      <c r="X36" t="s">
        <v>399</v>
      </c>
      <c r="Y36" t="s">
        <v>399</v>
      </c>
      <c r="Z36">
        <v>0</v>
      </c>
      <c r="AA36" t="s">
        <v>399</v>
      </c>
      <c r="AB36" t="s">
        <v>399</v>
      </c>
      <c r="AC36" t="s">
        <v>399</v>
      </c>
      <c r="AD36">
        <v>1018</v>
      </c>
      <c r="AE36">
        <v>1144</v>
      </c>
      <c r="AF36">
        <v>-0.1101398601398601</v>
      </c>
      <c r="AG36">
        <v>7.8585461689587421E-3</v>
      </c>
      <c r="AH36">
        <v>6.118881118881119E-3</v>
      </c>
      <c r="AI36">
        <v>1.7396650500776231E-3</v>
      </c>
      <c r="AJ36" t="s">
        <v>399</v>
      </c>
      <c r="AK36" t="s">
        <v>399</v>
      </c>
      <c r="AL36" t="s">
        <v>399</v>
      </c>
    </row>
    <row r="37" spans="1:38">
      <c r="A37" t="s">
        <v>527</v>
      </c>
      <c r="B37">
        <v>8507.7499999999982</v>
      </c>
      <c r="C37">
        <v>6254.91</v>
      </c>
      <c r="D37">
        <v>0.3601714493094223</v>
      </c>
      <c r="E37">
        <v>-3.1707560753430689E-2</v>
      </c>
      <c r="F37">
        <v>-0.1586305798164962</v>
      </c>
      <c r="G37">
        <v>0.1269230190630655</v>
      </c>
      <c r="H37">
        <v>773.43181818181802</v>
      </c>
      <c r="I37">
        <v>521.24249999999995</v>
      </c>
      <c r="J37">
        <v>0.48382339924664258</v>
      </c>
      <c r="K37">
        <v>11</v>
      </c>
      <c r="L37">
        <v>9</v>
      </c>
      <c r="M37">
        <v>0.22222222222222221</v>
      </c>
      <c r="N37" t="s">
        <v>399</v>
      </c>
      <c r="O37" t="s">
        <v>399</v>
      </c>
      <c r="P37" t="s">
        <v>399</v>
      </c>
      <c r="Q37" t="s">
        <v>399</v>
      </c>
      <c r="R37" t="s">
        <v>399</v>
      </c>
      <c r="S37">
        <v>0</v>
      </c>
      <c r="T37" t="s">
        <v>399</v>
      </c>
      <c r="V37" t="s">
        <v>399</v>
      </c>
      <c r="W37" t="s">
        <v>399</v>
      </c>
      <c r="X37" t="s">
        <v>399</v>
      </c>
      <c r="Y37" t="s">
        <v>399</v>
      </c>
      <c r="Z37">
        <v>0</v>
      </c>
      <c r="AA37" t="s">
        <v>399</v>
      </c>
      <c r="AB37" t="s">
        <v>399</v>
      </c>
      <c r="AC37" t="s">
        <v>399</v>
      </c>
      <c r="AD37">
        <v>2103</v>
      </c>
      <c r="AE37">
        <v>2195</v>
      </c>
      <c r="AF37">
        <v>-4.1913439635535309E-2</v>
      </c>
      <c r="AG37">
        <v>4.2796005706134104E-3</v>
      </c>
      <c r="AH37">
        <v>3.6446469248291569E-3</v>
      </c>
      <c r="AI37">
        <v>6.3495364578425219E-4</v>
      </c>
      <c r="AJ37" t="s">
        <v>399</v>
      </c>
      <c r="AK37" t="s">
        <v>399</v>
      </c>
      <c r="AL37" t="s">
        <v>399</v>
      </c>
    </row>
    <row r="38" spans="1:38">
      <c r="A38" t="s">
        <v>403</v>
      </c>
      <c r="B38">
        <v>8370.86</v>
      </c>
      <c r="C38">
        <v>8892.61</v>
      </c>
      <c r="D38">
        <v>-5.8672313302843587E-2</v>
      </c>
      <c r="E38">
        <v>-7.7913141541012271E-3</v>
      </c>
      <c r="F38">
        <v>-9.3569829330196627E-2</v>
      </c>
      <c r="G38">
        <v>8.5778515176095402E-2</v>
      </c>
      <c r="H38">
        <v>930.09555555555562</v>
      </c>
      <c r="I38">
        <v>808.41909090909098</v>
      </c>
      <c r="J38">
        <v>0.15051161707430219</v>
      </c>
      <c r="K38">
        <v>9</v>
      </c>
      <c r="L38">
        <v>11</v>
      </c>
      <c r="M38">
        <v>-0.1818181818181818</v>
      </c>
      <c r="N38" t="s">
        <v>399</v>
      </c>
      <c r="O38" t="s">
        <v>399</v>
      </c>
      <c r="P38" t="s">
        <v>399</v>
      </c>
      <c r="Q38" t="s">
        <v>399</v>
      </c>
      <c r="R38" t="s">
        <v>399</v>
      </c>
      <c r="S38">
        <v>0</v>
      </c>
      <c r="T38" t="s">
        <v>399</v>
      </c>
      <c r="V38" t="s">
        <v>399</v>
      </c>
      <c r="W38" t="s">
        <v>399</v>
      </c>
      <c r="X38" t="s">
        <v>399</v>
      </c>
      <c r="Y38" t="s">
        <v>399</v>
      </c>
      <c r="Z38">
        <v>0</v>
      </c>
      <c r="AA38" t="s">
        <v>399</v>
      </c>
      <c r="AB38" t="s">
        <v>399</v>
      </c>
      <c r="AC38" t="s">
        <v>399</v>
      </c>
      <c r="AD38">
        <v>1175</v>
      </c>
      <c r="AE38">
        <v>1314</v>
      </c>
      <c r="AF38">
        <v>-0.1057838660578387</v>
      </c>
      <c r="AG38">
        <v>6.8085106382978723E-3</v>
      </c>
      <c r="AH38">
        <v>5.3272450532724502E-3</v>
      </c>
      <c r="AI38">
        <v>1.481265585025422E-3</v>
      </c>
      <c r="AJ38" t="s">
        <v>399</v>
      </c>
      <c r="AK38" t="s">
        <v>399</v>
      </c>
      <c r="AL38" t="s">
        <v>399</v>
      </c>
    </row>
    <row r="39" spans="1:38">
      <c r="A39" t="s">
        <v>420</v>
      </c>
      <c r="B39">
        <v>8337.26</v>
      </c>
      <c r="C39">
        <v>12339.35</v>
      </c>
      <c r="D39">
        <v>-0.32433556062515451</v>
      </c>
      <c r="E39">
        <v>2.7790904925599422E-3</v>
      </c>
      <c r="F39">
        <v>-0.1054107388152536</v>
      </c>
      <c r="G39">
        <v>0.1081898293078136</v>
      </c>
      <c r="H39">
        <v>926.36222222222216</v>
      </c>
      <c r="I39">
        <v>771.20937500000002</v>
      </c>
      <c r="J39">
        <v>0.20118122555528101</v>
      </c>
      <c r="K39">
        <v>9</v>
      </c>
      <c r="L39">
        <v>16</v>
      </c>
      <c r="M39">
        <v>-0.4375</v>
      </c>
      <c r="N39" t="s">
        <v>399</v>
      </c>
      <c r="O39" t="s">
        <v>399</v>
      </c>
      <c r="P39" t="s">
        <v>399</v>
      </c>
      <c r="Q39" t="s">
        <v>399</v>
      </c>
      <c r="R39" t="s">
        <v>399</v>
      </c>
      <c r="S39">
        <v>0</v>
      </c>
      <c r="T39" t="s">
        <v>399</v>
      </c>
      <c r="V39" t="s">
        <v>399</v>
      </c>
      <c r="W39" t="s">
        <v>399</v>
      </c>
      <c r="X39" t="s">
        <v>399</v>
      </c>
      <c r="Y39" t="s">
        <v>399</v>
      </c>
      <c r="Z39">
        <v>0</v>
      </c>
      <c r="AA39" t="s">
        <v>399</v>
      </c>
      <c r="AB39" t="s">
        <v>399</v>
      </c>
      <c r="AC39" t="s">
        <v>399</v>
      </c>
      <c r="AD39">
        <v>971</v>
      </c>
      <c r="AE39">
        <v>1223</v>
      </c>
      <c r="AF39">
        <v>-0.20605069501226489</v>
      </c>
      <c r="AG39">
        <v>8.2389289392378988E-3</v>
      </c>
      <c r="AH39">
        <v>8.9942763695829934E-3</v>
      </c>
      <c r="AI39">
        <v>-7.553474303450947E-4</v>
      </c>
      <c r="AJ39" t="s">
        <v>399</v>
      </c>
      <c r="AK39" t="s">
        <v>399</v>
      </c>
      <c r="AL39" t="s">
        <v>399</v>
      </c>
    </row>
    <row r="40" spans="1:38">
      <c r="A40" t="s">
        <v>439</v>
      </c>
      <c r="B40">
        <v>8277.8499999999985</v>
      </c>
      <c r="C40">
        <v>8711.4599999999991</v>
      </c>
      <c r="D40">
        <v>-4.9774664637156192E-2</v>
      </c>
      <c r="E40">
        <v>-4.1145949733324513E-2</v>
      </c>
      <c r="F40">
        <v>-0.1520124066459583</v>
      </c>
      <c r="G40">
        <v>0.1108664569126338</v>
      </c>
      <c r="H40">
        <v>752.53181818181804</v>
      </c>
      <c r="I40">
        <v>791.95090909090902</v>
      </c>
      <c r="J40">
        <v>-4.9774664637156213E-2</v>
      </c>
      <c r="K40">
        <v>11</v>
      </c>
      <c r="L40">
        <v>12</v>
      </c>
      <c r="M40">
        <v>-8.3333333333333329E-2</v>
      </c>
      <c r="N40" t="s">
        <v>399</v>
      </c>
      <c r="O40" t="s">
        <v>399</v>
      </c>
      <c r="P40" t="s">
        <v>399</v>
      </c>
      <c r="Q40" t="s">
        <v>399</v>
      </c>
      <c r="R40" t="s">
        <v>399</v>
      </c>
      <c r="S40">
        <v>0</v>
      </c>
      <c r="T40" t="s">
        <v>399</v>
      </c>
      <c r="V40" t="s">
        <v>399</v>
      </c>
      <c r="W40" t="s">
        <v>399</v>
      </c>
      <c r="X40" t="s">
        <v>399</v>
      </c>
      <c r="Y40" t="s">
        <v>399</v>
      </c>
      <c r="Z40">
        <v>0</v>
      </c>
      <c r="AA40" t="s">
        <v>399</v>
      </c>
      <c r="AB40" t="s">
        <v>399</v>
      </c>
      <c r="AC40" t="s">
        <v>399</v>
      </c>
      <c r="AD40">
        <v>1146</v>
      </c>
      <c r="AE40">
        <v>1421</v>
      </c>
      <c r="AF40">
        <v>-0.1935256861365236</v>
      </c>
      <c r="AG40">
        <v>6.1082024432809762E-3</v>
      </c>
      <c r="AH40">
        <v>2.11118930330753E-3</v>
      </c>
      <c r="AI40">
        <v>3.9970131399734467E-3</v>
      </c>
      <c r="AJ40" t="s">
        <v>399</v>
      </c>
      <c r="AK40" t="s">
        <v>399</v>
      </c>
      <c r="AL40" t="s">
        <v>399</v>
      </c>
    </row>
    <row r="41" spans="1:38">
      <c r="A41" t="s">
        <v>425</v>
      </c>
      <c r="B41">
        <v>8251.61</v>
      </c>
      <c r="C41">
        <v>5158.1900000000014</v>
      </c>
      <c r="D41">
        <v>0.59971036351898621</v>
      </c>
      <c r="E41">
        <v>-5.6788917556695018E-2</v>
      </c>
      <c r="F41">
        <v>-0.1463808041192744</v>
      </c>
      <c r="G41">
        <v>8.9591886562579381E-2</v>
      </c>
      <c r="H41">
        <v>634.73923076923086</v>
      </c>
      <c r="I41">
        <v>736.88428571428574</v>
      </c>
      <c r="J41">
        <v>-0.13861749656669961</v>
      </c>
      <c r="K41">
        <v>13</v>
      </c>
      <c r="L41">
        <v>7</v>
      </c>
      <c r="M41">
        <v>0.8571428571428571</v>
      </c>
      <c r="N41" t="s">
        <v>399</v>
      </c>
      <c r="O41" t="s">
        <v>399</v>
      </c>
      <c r="P41" t="s">
        <v>399</v>
      </c>
      <c r="Q41" t="s">
        <v>399</v>
      </c>
      <c r="R41" t="s">
        <v>399</v>
      </c>
      <c r="S41">
        <v>0</v>
      </c>
      <c r="T41" t="s">
        <v>399</v>
      </c>
      <c r="V41" t="s">
        <v>399</v>
      </c>
      <c r="W41" t="s">
        <v>399</v>
      </c>
      <c r="X41" t="s">
        <v>399</v>
      </c>
      <c r="Y41" t="s">
        <v>399</v>
      </c>
      <c r="Z41">
        <v>0</v>
      </c>
      <c r="AA41" t="s">
        <v>399</v>
      </c>
      <c r="AB41" t="s">
        <v>399</v>
      </c>
      <c r="AC41" t="s">
        <v>399</v>
      </c>
      <c r="AD41">
        <v>853</v>
      </c>
      <c r="AE41">
        <v>1024</v>
      </c>
      <c r="AF41">
        <v>-0.1669921875</v>
      </c>
      <c r="AG41">
        <v>1.055099648300117E-2</v>
      </c>
      <c r="AH41">
        <v>1.953125E-3</v>
      </c>
      <c r="AI41">
        <v>8.597871483001172E-3</v>
      </c>
      <c r="AJ41" t="s">
        <v>399</v>
      </c>
      <c r="AK41" t="s">
        <v>399</v>
      </c>
      <c r="AL41" t="s">
        <v>399</v>
      </c>
    </row>
    <row r="42" spans="1:38">
      <c r="A42" t="s">
        <v>497</v>
      </c>
      <c r="B42">
        <v>8130.7099999999991</v>
      </c>
      <c r="C42">
        <v>6877.85</v>
      </c>
      <c r="D42">
        <v>0.18215866877003681</v>
      </c>
      <c r="E42">
        <v>-5.8119155645693928E-2</v>
      </c>
      <c r="F42">
        <v>-0.13231605807047259</v>
      </c>
      <c r="G42">
        <v>7.4196902424778693E-2</v>
      </c>
      <c r="H42">
        <v>739.15545454545452</v>
      </c>
      <c r="I42">
        <v>764.20555555555563</v>
      </c>
      <c r="J42">
        <v>-3.277927100633353E-2</v>
      </c>
      <c r="K42">
        <v>11</v>
      </c>
      <c r="L42">
        <v>9</v>
      </c>
      <c r="M42">
        <v>0.22222222222222221</v>
      </c>
      <c r="N42" t="s">
        <v>399</v>
      </c>
      <c r="O42" t="s">
        <v>399</v>
      </c>
      <c r="P42" t="s">
        <v>399</v>
      </c>
      <c r="Q42" t="s">
        <v>399</v>
      </c>
      <c r="R42" t="s">
        <v>399</v>
      </c>
      <c r="S42">
        <v>0</v>
      </c>
      <c r="T42" t="s">
        <v>399</v>
      </c>
      <c r="V42" t="s">
        <v>399</v>
      </c>
      <c r="W42" t="s">
        <v>399</v>
      </c>
      <c r="X42" t="s">
        <v>399</v>
      </c>
      <c r="Y42" t="s">
        <v>399</v>
      </c>
      <c r="Z42">
        <v>0</v>
      </c>
      <c r="AA42" t="s">
        <v>399</v>
      </c>
      <c r="AB42" t="s">
        <v>399</v>
      </c>
      <c r="AC42" t="s">
        <v>399</v>
      </c>
      <c r="AD42">
        <v>1687</v>
      </c>
      <c r="AE42">
        <v>2038</v>
      </c>
      <c r="AF42">
        <v>-0.17222767419038271</v>
      </c>
      <c r="AG42">
        <v>4.1493775933609959E-3</v>
      </c>
      <c r="AH42">
        <v>2.944062806673209E-3</v>
      </c>
      <c r="AI42">
        <v>1.205314786687787E-3</v>
      </c>
      <c r="AJ42" t="s">
        <v>399</v>
      </c>
      <c r="AK42" t="s">
        <v>399</v>
      </c>
      <c r="AL42" t="s">
        <v>399</v>
      </c>
    </row>
    <row r="43" spans="1:38">
      <c r="A43" t="s">
        <v>475</v>
      </c>
      <c r="B43">
        <v>7967.1899999999987</v>
      </c>
      <c r="C43">
        <v>5231.97</v>
      </c>
      <c r="D43">
        <v>0.52278969489503924</v>
      </c>
      <c r="E43">
        <v>-6.6438731848995722E-2</v>
      </c>
      <c r="F43">
        <v>-0.1200198013367814</v>
      </c>
      <c r="G43">
        <v>5.3581069487785647E-2</v>
      </c>
      <c r="H43">
        <v>724.28999999999985</v>
      </c>
      <c r="I43">
        <v>747.4242857142857</v>
      </c>
      <c r="J43">
        <v>-3.0952012339520479E-2</v>
      </c>
      <c r="K43">
        <v>11</v>
      </c>
      <c r="L43">
        <v>7</v>
      </c>
      <c r="M43">
        <v>0.5714285714285714</v>
      </c>
      <c r="N43" t="s">
        <v>399</v>
      </c>
      <c r="O43" t="s">
        <v>399</v>
      </c>
      <c r="P43" t="s">
        <v>399</v>
      </c>
      <c r="Q43" t="s">
        <v>399</v>
      </c>
      <c r="R43" t="s">
        <v>399</v>
      </c>
      <c r="S43">
        <v>0</v>
      </c>
      <c r="T43" t="s">
        <v>399</v>
      </c>
      <c r="V43" t="s">
        <v>399</v>
      </c>
      <c r="W43" t="s">
        <v>399</v>
      </c>
      <c r="X43" t="s">
        <v>399</v>
      </c>
      <c r="Y43" t="s">
        <v>399</v>
      </c>
      <c r="Z43">
        <v>0</v>
      </c>
      <c r="AA43" t="s">
        <v>399</v>
      </c>
      <c r="AB43" t="s">
        <v>399</v>
      </c>
      <c r="AC43" t="s">
        <v>399</v>
      </c>
      <c r="AD43">
        <v>1559</v>
      </c>
      <c r="AE43">
        <v>1482</v>
      </c>
      <c r="AF43">
        <v>5.1956815114709849E-2</v>
      </c>
      <c r="AG43">
        <v>5.1314945477870426E-3</v>
      </c>
      <c r="AH43">
        <v>2.6990553306342779E-3</v>
      </c>
      <c r="AI43">
        <v>2.4324392171527652E-3</v>
      </c>
      <c r="AJ43" t="s">
        <v>399</v>
      </c>
      <c r="AK43" t="s">
        <v>399</v>
      </c>
      <c r="AL43" t="s">
        <v>399</v>
      </c>
    </row>
    <row r="44" spans="1:38">
      <c r="A44" t="s">
        <v>404</v>
      </c>
      <c r="B44">
        <v>7770.4599999999991</v>
      </c>
      <c r="C44">
        <v>13904.09</v>
      </c>
      <c r="D44">
        <v>-0.44113854268779912</v>
      </c>
      <c r="E44">
        <v>-5.8118824368184163E-2</v>
      </c>
      <c r="F44">
        <v>-8.9557820756338613E-2</v>
      </c>
      <c r="G44">
        <v>3.1438996388154457E-2</v>
      </c>
      <c r="H44">
        <v>706.40545454545452</v>
      </c>
      <c r="I44">
        <v>731.79421052631574</v>
      </c>
      <c r="J44">
        <v>-3.4693846460743798E-2</v>
      </c>
      <c r="K44">
        <v>11</v>
      </c>
      <c r="L44">
        <v>17</v>
      </c>
      <c r="M44">
        <v>-0.35294117647058831</v>
      </c>
      <c r="N44" t="s">
        <v>399</v>
      </c>
      <c r="O44" t="s">
        <v>399</v>
      </c>
      <c r="P44" t="s">
        <v>399</v>
      </c>
      <c r="Q44" t="s">
        <v>399</v>
      </c>
      <c r="R44" t="s">
        <v>399</v>
      </c>
      <c r="S44">
        <v>0</v>
      </c>
      <c r="T44" t="s">
        <v>399</v>
      </c>
      <c r="V44" t="s">
        <v>399</v>
      </c>
      <c r="W44" t="s">
        <v>399</v>
      </c>
      <c r="X44" t="s">
        <v>399</v>
      </c>
      <c r="Y44" t="s">
        <v>399</v>
      </c>
      <c r="Z44">
        <v>0</v>
      </c>
      <c r="AA44" t="s">
        <v>399</v>
      </c>
      <c r="AB44" t="s">
        <v>399</v>
      </c>
      <c r="AC44" t="s">
        <v>399</v>
      </c>
      <c r="AD44">
        <v>1535</v>
      </c>
      <c r="AE44">
        <v>1453</v>
      </c>
      <c r="AF44">
        <v>5.6434962147281477E-2</v>
      </c>
      <c r="AG44">
        <v>5.2117263843648211E-3</v>
      </c>
      <c r="AH44">
        <v>9.635237439779766E-3</v>
      </c>
      <c r="AI44">
        <v>-4.423511055414945E-3</v>
      </c>
      <c r="AJ44" t="s">
        <v>399</v>
      </c>
      <c r="AK44" t="s">
        <v>399</v>
      </c>
      <c r="AL44" t="s">
        <v>399</v>
      </c>
    </row>
    <row r="45" spans="1:38">
      <c r="A45" t="s">
        <v>498</v>
      </c>
      <c r="B45">
        <v>7549.9799999999987</v>
      </c>
      <c r="C45">
        <v>2814.38</v>
      </c>
      <c r="D45">
        <v>1.6826441347650281</v>
      </c>
      <c r="E45">
        <v>-4.0631895713631051E-2</v>
      </c>
      <c r="F45">
        <v>-0.1492406853374455</v>
      </c>
      <c r="G45">
        <v>0.1086087896238145</v>
      </c>
      <c r="H45">
        <v>838.88666666666654</v>
      </c>
      <c r="I45">
        <v>703.59500000000003</v>
      </c>
      <c r="J45">
        <v>0.19228628211779011</v>
      </c>
      <c r="K45">
        <v>9</v>
      </c>
      <c r="L45">
        <v>4</v>
      </c>
      <c r="M45">
        <v>1.25</v>
      </c>
      <c r="N45" t="s">
        <v>399</v>
      </c>
      <c r="O45" t="s">
        <v>399</v>
      </c>
      <c r="P45" t="s">
        <v>399</v>
      </c>
      <c r="Q45" t="s">
        <v>399</v>
      </c>
      <c r="R45" t="s">
        <v>399</v>
      </c>
      <c r="S45">
        <v>0</v>
      </c>
      <c r="T45" t="s">
        <v>399</v>
      </c>
      <c r="V45" t="s">
        <v>399</v>
      </c>
      <c r="W45" t="s">
        <v>399</v>
      </c>
      <c r="X45" t="s">
        <v>399</v>
      </c>
      <c r="Y45" t="s">
        <v>399</v>
      </c>
      <c r="Z45">
        <v>0</v>
      </c>
      <c r="AA45" t="s">
        <v>399</v>
      </c>
      <c r="AB45" t="s">
        <v>399</v>
      </c>
      <c r="AC45" t="s">
        <v>399</v>
      </c>
      <c r="AD45">
        <v>1263</v>
      </c>
      <c r="AE45">
        <v>1341</v>
      </c>
      <c r="AF45">
        <v>-5.8165548098433988E-2</v>
      </c>
      <c r="AG45">
        <v>3.1670625494853522E-3</v>
      </c>
      <c r="AH45">
        <v>2.2371364653243852E-3</v>
      </c>
      <c r="AI45">
        <v>9.2992608416096745E-4</v>
      </c>
      <c r="AJ45" t="s">
        <v>399</v>
      </c>
      <c r="AK45" t="s">
        <v>399</v>
      </c>
      <c r="AL45" t="s">
        <v>399</v>
      </c>
    </row>
    <row r="46" spans="1:38">
      <c r="A46" t="s">
        <v>499</v>
      </c>
      <c r="B46">
        <v>7525.3700000000017</v>
      </c>
      <c r="C46">
        <v>3683.6000000000008</v>
      </c>
      <c r="D46">
        <v>1.042938972744055</v>
      </c>
      <c r="E46">
        <v>-3.561419571396493E-2</v>
      </c>
      <c r="F46">
        <v>-0.16456727114779021</v>
      </c>
      <c r="G46">
        <v>0.12895307543382531</v>
      </c>
      <c r="H46">
        <v>684.12454545454557</v>
      </c>
      <c r="I46">
        <v>460.45</v>
      </c>
      <c r="J46">
        <v>0.48577379835931261</v>
      </c>
      <c r="K46">
        <v>11</v>
      </c>
      <c r="L46">
        <v>6</v>
      </c>
      <c r="M46">
        <v>0.83333333333333337</v>
      </c>
      <c r="N46" t="s">
        <v>399</v>
      </c>
      <c r="O46" t="s">
        <v>399</v>
      </c>
      <c r="P46" t="s">
        <v>399</v>
      </c>
      <c r="Q46" t="s">
        <v>399</v>
      </c>
      <c r="R46" t="s">
        <v>399</v>
      </c>
      <c r="S46">
        <v>0</v>
      </c>
      <c r="T46" t="s">
        <v>399</v>
      </c>
      <c r="V46" t="s">
        <v>399</v>
      </c>
      <c r="W46" t="s">
        <v>399</v>
      </c>
      <c r="X46" t="s">
        <v>399</v>
      </c>
      <c r="Y46" t="s">
        <v>399</v>
      </c>
      <c r="Z46">
        <v>0</v>
      </c>
      <c r="AA46" t="s">
        <v>399</v>
      </c>
      <c r="AB46" t="s">
        <v>399</v>
      </c>
      <c r="AC46" t="s">
        <v>399</v>
      </c>
      <c r="AD46">
        <v>911</v>
      </c>
      <c r="AE46">
        <v>1166</v>
      </c>
      <c r="AF46">
        <v>-0.218696397941681</v>
      </c>
      <c r="AG46">
        <v>5.4884742041712408E-3</v>
      </c>
      <c r="AH46">
        <v>5.1457975986277877E-3</v>
      </c>
      <c r="AI46">
        <v>3.4267660554345309E-4</v>
      </c>
      <c r="AJ46" t="s">
        <v>399</v>
      </c>
      <c r="AK46" t="s">
        <v>399</v>
      </c>
      <c r="AL46" t="s">
        <v>399</v>
      </c>
    </row>
    <row r="47" spans="1:38">
      <c r="A47" t="s">
        <v>419</v>
      </c>
      <c r="B47">
        <v>7173.74</v>
      </c>
      <c r="C47">
        <v>6704.91</v>
      </c>
      <c r="D47">
        <v>6.9923384504788272E-2</v>
      </c>
      <c r="E47">
        <v>-1.517618424977763E-2</v>
      </c>
      <c r="F47">
        <v>-0.14441357154682169</v>
      </c>
      <c r="G47">
        <v>0.12923738729704401</v>
      </c>
      <c r="H47">
        <v>797.08222222222219</v>
      </c>
      <c r="I47">
        <v>609.53727272727269</v>
      </c>
      <c r="J47">
        <v>0.30768413661696348</v>
      </c>
      <c r="K47">
        <v>9</v>
      </c>
      <c r="L47">
        <v>10</v>
      </c>
      <c r="M47">
        <v>-0.1</v>
      </c>
      <c r="N47" t="s">
        <v>399</v>
      </c>
      <c r="O47" t="s">
        <v>399</v>
      </c>
      <c r="P47" t="s">
        <v>399</v>
      </c>
      <c r="Q47" t="s">
        <v>399</v>
      </c>
      <c r="R47" t="s">
        <v>399</v>
      </c>
      <c r="S47">
        <v>0</v>
      </c>
      <c r="T47" t="s">
        <v>399</v>
      </c>
      <c r="V47" t="s">
        <v>399</v>
      </c>
      <c r="W47" t="s">
        <v>399</v>
      </c>
      <c r="X47" t="s">
        <v>399</v>
      </c>
      <c r="Y47" t="s">
        <v>399</v>
      </c>
      <c r="Z47">
        <v>0</v>
      </c>
      <c r="AA47" t="s">
        <v>399</v>
      </c>
      <c r="AB47" t="s">
        <v>399</v>
      </c>
      <c r="AC47" t="s">
        <v>399</v>
      </c>
      <c r="AD47">
        <v>1582</v>
      </c>
      <c r="AE47">
        <v>1795</v>
      </c>
      <c r="AF47">
        <v>-0.11866295264623961</v>
      </c>
      <c r="AG47">
        <v>5.0568900126422246E-3</v>
      </c>
      <c r="AH47">
        <v>3.3426183844011141E-3</v>
      </c>
      <c r="AI47">
        <v>1.7142716282411109E-3</v>
      </c>
      <c r="AJ47" t="s">
        <v>399</v>
      </c>
      <c r="AK47" t="s">
        <v>399</v>
      </c>
      <c r="AL47" t="s">
        <v>399</v>
      </c>
    </row>
    <row r="48" spans="1:38">
      <c r="A48" t="s">
        <v>526</v>
      </c>
      <c r="B48">
        <v>6992.579999999999</v>
      </c>
      <c r="C48">
        <v>8359.01</v>
      </c>
      <c r="D48">
        <v>-0.16346792263677171</v>
      </c>
      <c r="E48">
        <v>-3.8516541820043521E-2</v>
      </c>
      <c r="F48">
        <v>-0.154988449589126</v>
      </c>
      <c r="G48">
        <v>0.11647190776908251</v>
      </c>
      <c r="H48">
        <v>699.25799999999992</v>
      </c>
      <c r="I48">
        <v>696.58416666666665</v>
      </c>
      <c r="J48">
        <v>3.8384928358740251E-3</v>
      </c>
      <c r="K48">
        <v>10</v>
      </c>
      <c r="L48">
        <v>12</v>
      </c>
      <c r="M48">
        <v>-0.16666666666666671</v>
      </c>
      <c r="N48" t="s">
        <v>399</v>
      </c>
      <c r="O48" t="s">
        <v>399</v>
      </c>
      <c r="P48" t="s">
        <v>399</v>
      </c>
      <c r="Q48" t="s">
        <v>399</v>
      </c>
      <c r="R48" t="s">
        <v>399</v>
      </c>
      <c r="S48">
        <v>0</v>
      </c>
      <c r="T48" t="s">
        <v>399</v>
      </c>
      <c r="V48" t="s">
        <v>399</v>
      </c>
      <c r="W48" t="s">
        <v>399</v>
      </c>
      <c r="X48" t="s">
        <v>399</v>
      </c>
      <c r="Y48" t="s">
        <v>399</v>
      </c>
      <c r="Z48">
        <v>0</v>
      </c>
      <c r="AA48" t="s">
        <v>399</v>
      </c>
      <c r="AB48" t="s">
        <v>399</v>
      </c>
      <c r="AC48" t="s">
        <v>399</v>
      </c>
      <c r="AD48">
        <v>1102</v>
      </c>
      <c r="AE48">
        <v>1268</v>
      </c>
      <c r="AF48">
        <v>-0.1309148264984227</v>
      </c>
      <c r="AG48">
        <v>2.7223230490018152E-3</v>
      </c>
      <c r="AH48">
        <v>7.8864353312302835E-3</v>
      </c>
      <c r="AI48">
        <v>-5.1641122822284682E-3</v>
      </c>
      <c r="AJ48" t="s">
        <v>399</v>
      </c>
      <c r="AK48" t="s">
        <v>399</v>
      </c>
      <c r="AL48" t="s">
        <v>399</v>
      </c>
    </row>
    <row r="49" spans="1:38">
      <c r="A49" t="s">
        <v>454</v>
      </c>
      <c r="B49">
        <v>6746.779999999997</v>
      </c>
      <c r="C49">
        <v>10095.08</v>
      </c>
      <c r="D49">
        <v>-0.33167642059300212</v>
      </c>
      <c r="E49">
        <v>-4.7009091744506293E-2</v>
      </c>
      <c r="F49">
        <v>-0.1088262797323052</v>
      </c>
      <c r="G49">
        <v>6.1817187987798949E-2</v>
      </c>
      <c r="H49">
        <v>749.64222222222213</v>
      </c>
      <c r="I49">
        <v>721.07714285714303</v>
      </c>
      <c r="J49">
        <v>3.9614456855330091E-2</v>
      </c>
      <c r="K49">
        <v>9</v>
      </c>
      <c r="L49">
        <v>14</v>
      </c>
      <c r="M49">
        <v>-0.35714285714285721</v>
      </c>
      <c r="N49" t="s">
        <v>399</v>
      </c>
      <c r="O49" t="s">
        <v>399</v>
      </c>
      <c r="P49" t="s">
        <v>399</v>
      </c>
      <c r="Q49" t="s">
        <v>399</v>
      </c>
      <c r="R49" t="s">
        <v>399</v>
      </c>
      <c r="S49">
        <v>0</v>
      </c>
      <c r="T49" t="s">
        <v>399</v>
      </c>
      <c r="V49" t="s">
        <v>399</v>
      </c>
      <c r="W49" t="s">
        <v>399</v>
      </c>
      <c r="X49" t="s">
        <v>399</v>
      </c>
      <c r="Y49" t="s">
        <v>399</v>
      </c>
      <c r="Z49">
        <v>0</v>
      </c>
      <c r="AA49" t="s">
        <v>399</v>
      </c>
      <c r="AB49" t="s">
        <v>399</v>
      </c>
      <c r="AC49" t="s">
        <v>399</v>
      </c>
      <c r="AD49">
        <v>1250</v>
      </c>
      <c r="AE49">
        <v>1347</v>
      </c>
      <c r="AF49">
        <v>-7.2011878247958433E-2</v>
      </c>
      <c r="AG49">
        <v>4.7999999999999996E-3</v>
      </c>
      <c r="AH49">
        <v>8.1662954714179659E-3</v>
      </c>
      <c r="AI49">
        <v>-3.3662954714179659E-3</v>
      </c>
      <c r="AJ49" t="s">
        <v>399</v>
      </c>
      <c r="AK49" t="s">
        <v>399</v>
      </c>
      <c r="AL49" t="s">
        <v>399</v>
      </c>
    </row>
    <row r="50" spans="1:38">
      <c r="A50" t="s">
        <v>409</v>
      </c>
      <c r="B50">
        <v>6631.95</v>
      </c>
      <c r="C50">
        <v>7408.1800000000012</v>
      </c>
      <c r="D50">
        <v>-0.10478012143333471</v>
      </c>
      <c r="E50">
        <v>-2.6076794909491208E-2</v>
      </c>
      <c r="F50">
        <v>-0.19928646442176079</v>
      </c>
      <c r="G50">
        <v>0.17320966951226949</v>
      </c>
      <c r="H50">
        <v>736.88333333333333</v>
      </c>
      <c r="I50">
        <v>529.15571428571434</v>
      </c>
      <c r="J50">
        <v>0.39256425554814622</v>
      </c>
      <c r="K50">
        <v>9</v>
      </c>
      <c r="L50">
        <v>12</v>
      </c>
      <c r="M50">
        <v>-0.25</v>
      </c>
      <c r="N50" t="s">
        <v>399</v>
      </c>
      <c r="O50" t="s">
        <v>399</v>
      </c>
      <c r="P50" t="s">
        <v>399</v>
      </c>
      <c r="Q50" t="s">
        <v>399</v>
      </c>
      <c r="R50" t="s">
        <v>399</v>
      </c>
      <c r="S50">
        <v>0</v>
      </c>
      <c r="T50" t="s">
        <v>399</v>
      </c>
      <c r="V50" t="s">
        <v>399</v>
      </c>
      <c r="W50" t="s">
        <v>399</v>
      </c>
      <c r="X50" t="s">
        <v>399</v>
      </c>
      <c r="Y50" t="s">
        <v>399</v>
      </c>
      <c r="Z50">
        <v>0</v>
      </c>
      <c r="AA50" t="s">
        <v>399</v>
      </c>
      <c r="AB50" t="s">
        <v>399</v>
      </c>
      <c r="AC50" t="s">
        <v>399</v>
      </c>
      <c r="AD50">
        <v>1020</v>
      </c>
      <c r="AE50">
        <v>1160</v>
      </c>
      <c r="AF50">
        <v>-0.1206896551724138</v>
      </c>
      <c r="AG50">
        <v>4.9019607843137254E-3</v>
      </c>
      <c r="AH50">
        <v>5.1724137931034482E-3</v>
      </c>
      <c r="AI50">
        <v>-2.7045300878972278E-4</v>
      </c>
      <c r="AJ50" t="s">
        <v>399</v>
      </c>
      <c r="AK50" t="s">
        <v>399</v>
      </c>
      <c r="AL50" t="s">
        <v>399</v>
      </c>
    </row>
    <row r="51" spans="1:38">
      <c r="A51" t="s">
        <v>413</v>
      </c>
      <c r="B51">
        <v>6435.23</v>
      </c>
      <c r="C51">
        <v>6845.07</v>
      </c>
      <c r="D51">
        <v>-5.9873748551877513E-2</v>
      </c>
      <c r="E51">
        <v>-6.3338839482038736E-2</v>
      </c>
      <c r="F51">
        <v>-0.13885175754228959</v>
      </c>
      <c r="G51">
        <v>7.551291806025083E-2</v>
      </c>
      <c r="H51">
        <v>715.02555555555546</v>
      </c>
      <c r="I51">
        <v>760.56333333333328</v>
      </c>
      <c r="J51">
        <v>-5.9873748551877541E-2</v>
      </c>
      <c r="K51">
        <v>9</v>
      </c>
      <c r="L51">
        <v>9</v>
      </c>
      <c r="M51" t="s">
        <v>399</v>
      </c>
      <c r="N51" t="s">
        <v>399</v>
      </c>
      <c r="O51" t="s">
        <v>399</v>
      </c>
      <c r="P51" t="s">
        <v>399</v>
      </c>
      <c r="Q51" t="s">
        <v>399</v>
      </c>
      <c r="R51" t="s">
        <v>399</v>
      </c>
      <c r="S51">
        <v>0</v>
      </c>
      <c r="T51" t="s">
        <v>399</v>
      </c>
      <c r="V51" t="s">
        <v>399</v>
      </c>
      <c r="W51" t="s">
        <v>399</v>
      </c>
      <c r="X51" t="s">
        <v>399</v>
      </c>
      <c r="Y51" t="s">
        <v>399</v>
      </c>
      <c r="Z51">
        <v>0</v>
      </c>
      <c r="AA51" t="s">
        <v>399</v>
      </c>
      <c r="AB51" t="s">
        <v>399</v>
      </c>
      <c r="AC51" t="s">
        <v>399</v>
      </c>
      <c r="AD51">
        <v>2192</v>
      </c>
      <c r="AE51">
        <v>2347</v>
      </c>
      <c r="AF51">
        <v>-6.6041755432466973E-2</v>
      </c>
      <c r="AG51">
        <v>2.7372262773722629E-3</v>
      </c>
      <c r="AH51">
        <v>2.5564550489987222E-3</v>
      </c>
      <c r="AI51">
        <v>1.8077122837354109E-4</v>
      </c>
      <c r="AJ51" t="s">
        <v>399</v>
      </c>
      <c r="AK51" t="s">
        <v>399</v>
      </c>
      <c r="AL51" t="s">
        <v>399</v>
      </c>
    </row>
    <row r="52" spans="1:38">
      <c r="A52" t="s">
        <v>522</v>
      </c>
      <c r="B52">
        <v>6108.9899999999989</v>
      </c>
      <c r="C52">
        <v>11012.29</v>
      </c>
      <c r="D52">
        <v>-0.44525707187151842</v>
      </c>
      <c r="E52">
        <v>1.0800476019767609E-2</v>
      </c>
      <c r="F52">
        <v>-0.11059461746830131</v>
      </c>
      <c r="G52">
        <v>0.1213950934880689</v>
      </c>
      <c r="H52">
        <v>872.71285714285693</v>
      </c>
      <c r="I52">
        <v>734.15266666666685</v>
      </c>
      <c r="J52">
        <v>0.18873484598960349</v>
      </c>
      <c r="K52">
        <v>7</v>
      </c>
      <c r="L52">
        <v>15</v>
      </c>
      <c r="M52">
        <v>-0.53333333333333333</v>
      </c>
      <c r="N52" t="s">
        <v>399</v>
      </c>
      <c r="O52" t="s">
        <v>399</v>
      </c>
      <c r="P52" t="s">
        <v>399</v>
      </c>
      <c r="Q52" t="s">
        <v>399</v>
      </c>
      <c r="R52" t="s">
        <v>399</v>
      </c>
      <c r="S52">
        <v>0</v>
      </c>
      <c r="T52" t="s">
        <v>399</v>
      </c>
      <c r="V52" t="s">
        <v>399</v>
      </c>
      <c r="W52" t="s">
        <v>399</v>
      </c>
      <c r="X52" t="s">
        <v>399</v>
      </c>
      <c r="Y52" t="s">
        <v>399</v>
      </c>
      <c r="Z52">
        <v>0</v>
      </c>
      <c r="AA52" t="s">
        <v>399</v>
      </c>
      <c r="AB52" t="s">
        <v>399</v>
      </c>
      <c r="AC52" t="s">
        <v>399</v>
      </c>
      <c r="AD52">
        <v>1343</v>
      </c>
      <c r="AE52">
        <v>1417</v>
      </c>
      <c r="AF52">
        <v>-5.2223006351446721E-2</v>
      </c>
      <c r="AG52">
        <v>2.978406552494416E-3</v>
      </c>
      <c r="AH52">
        <v>5.6457304163726194E-3</v>
      </c>
      <c r="AI52">
        <v>-2.667323863878203E-3</v>
      </c>
      <c r="AJ52" t="s">
        <v>399</v>
      </c>
      <c r="AK52" t="s">
        <v>399</v>
      </c>
      <c r="AL52" t="s">
        <v>399</v>
      </c>
    </row>
    <row r="53" spans="1:38">
      <c r="A53" t="s">
        <v>491</v>
      </c>
      <c r="B53">
        <v>6100.7899999999991</v>
      </c>
      <c r="C53">
        <v>4871.3</v>
      </c>
      <c r="D53">
        <v>0.25239463798164741</v>
      </c>
      <c r="E53">
        <v>2.2188929630424951E-2</v>
      </c>
      <c r="F53">
        <v>-9.4964383224190652E-2</v>
      </c>
      <c r="G53">
        <v>0.1171533128546156</v>
      </c>
      <c r="H53">
        <v>677.86555555555549</v>
      </c>
      <c r="I53">
        <v>695.9</v>
      </c>
      <c r="J53">
        <v>-2.5915281569829699E-2</v>
      </c>
      <c r="K53">
        <v>7</v>
      </c>
      <c r="L53">
        <v>7</v>
      </c>
      <c r="M53" t="s">
        <v>399</v>
      </c>
      <c r="N53" t="s">
        <v>399</v>
      </c>
      <c r="O53" t="s">
        <v>399</v>
      </c>
      <c r="P53" t="s">
        <v>399</v>
      </c>
      <c r="Q53" t="s">
        <v>399</v>
      </c>
      <c r="R53" t="s">
        <v>399</v>
      </c>
      <c r="S53">
        <v>0</v>
      </c>
      <c r="T53" t="s">
        <v>399</v>
      </c>
      <c r="V53" t="s">
        <v>399</v>
      </c>
      <c r="W53" t="s">
        <v>399</v>
      </c>
      <c r="X53" t="s">
        <v>399</v>
      </c>
      <c r="Y53" t="s">
        <v>399</v>
      </c>
      <c r="Z53">
        <v>0</v>
      </c>
      <c r="AA53" t="s">
        <v>399</v>
      </c>
      <c r="AB53" t="s">
        <v>399</v>
      </c>
      <c r="AC53" t="s">
        <v>399</v>
      </c>
      <c r="AD53">
        <v>1349</v>
      </c>
      <c r="AE53">
        <v>1390</v>
      </c>
      <c r="AF53">
        <v>-2.9496402877697839E-2</v>
      </c>
      <c r="AG53">
        <v>6.671608598962194E-3</v>
      </c>
      <c r="AH53">
        <v>4.3165467625899279E-3</v>
      </c>
      <c r="AI53">
        <v>2.355061836372266E-3</v>
      </c>
      <c r="AJ53" t="s">
        <v>399</v>
      </c>
      <c r="AK53" t="s">
        <v>399</v>
      </c>
      <c r="AL53" t="s">
        <v>399</v>
      </c>
    </row>
    <row r="54" spans="1:38">
      <c r="A54" t="s">
        <v>466</v>
      </c>
      <c r="B54">
        <v>6099.98</v>
      </c>
      <c r="C54">
        <v>5961.47</v>
      </c>
      <c r="D54">
        <v>2.3234202302452132E-2</v>
      </c>
      <c r="E54">
        <v>-3.3026337791271447E-2</v>
      </c>
      <c r="F54">
        <v>-0.1070071643403389</v>
      </c>
      <c r="G54">
        <v>7.3980826549067416E-2</v>
      </c>
      <c r="H54">
        <v>762.49749999999995</v>
      </c>
      <c r="I54">
        <v>851.63857142857148</v>
      </c>
      <c r="J54">
        <v>-0.1046700729853544</v>
      </c>
      <c r="K54">
        <v>8</v>
      </c>
      <c r="L54">
        <v>7</v>
      </c>
      <c r="M54">
        <v>0.14285714285714279</v>
      </c>
      <c r="N54" t="s">
        <v>399</v>
      </c>
      <c r="O54" t="s">
        <v>399</v>
      </c>
      <c r="P54" t="s">
        <v>399</v>
      </c>
      <c r="Q54" t="s">
        <v>399</v>
      </c>
      <c r="R54" t="s">
        <v>399</v>
      </c>
      <c r="S54">
        <v>0</v>
      </c>
      <c r="T54" t="s">
        <v>399</v>
      </c>
      <c r="V54" t="s">
        <v>399</v>
      </c>
      <c r="W54" t="s">
        <v>399</v>
      </c>
      <c r="X54" t="s">
        <v>399</v>
      </c>
      <c r="Y54" t="s">
        <v>399</v>
      </c>
      <c r="Z54">
        <v>0</v>
      </c>
      <c r="AA54" t="s">
        <v>399</v>
      </c>
      <c r="AB54" t="s">
        <v>399</v>
      </c>
      <c r="AC54" t="s">
        <v>399</v>
      </c>
      <c r="AD54">
        <v>2041</v>
      </c>
      <c r="AE54">
        <v>1942</v>
      </c>
      <c r="AF54">
        <v>5.09783728115345E-2</v>
      </c>
      <c r="AG54">
        <v>9.7991180793728563E-4</v>
      </c>
      <c r="AH54">
        <v>2.574665293511844E-3</v>
      </c>
      <c r="AI54">
        <v>-1.594753485574558E-3</v>
      </c>
      <c r="AJ54" t="s">
        <v>399</v>
      </c>
      <c r="AK54" t="s">
        <v>399</v>
      </c>
      <c r="AL54" t="s">
        <v>399</v>
      </c>
    </row>
    <row r="55" spans="1:38">
      <c r="A55" t="s">
        <v>505</v>
      </c>
      <c r="B55">
        <v>6091.7999999999984</v>
      </c>
      <c r="C55">
        <v>8245.07</v>
      </c>
      <c r="D55">
        <v>-0.26115848622267618</v>
      </c>
      <c r="E55">
        <v>-0.10832102170130339</v>
      </c>
      <c r="F55">
        <v>-0.14417949150219461</v>
      </c>
      <c r="G55">
        <v>3.5858469800891267E-2</v>
      </c>
      <c r="H55">
        <v>609.17999999999995</v>
      </c>
      <c r="I55">
        <v>749.55181818181813</v>
      </c>
      <c r="J55">
        <v>-0.18727433484494371</v>
      </c>
      <c r="K55">
        <v>8</v>
      </c>
      <c r="L55">
        <v>11</v>
      </c>
      <c r="M55">
        <v>-0.27272727272727271</v>
      </c>
      <c r="N55" t="s">
        <v>399</v>
      </c>
      <c r="O55" t="s">
        <v>399</v>
      </c>
      <c r="P55" t="s">
        <v>399</v>
      </c>
      <c r="Q55" t="s">
        <v>399</v>
      </c>
      <c r="R55" t="s">
        <v>399</v>
      </c>
      <c r="S55">
        <v>0</v>
      </c>
      <c r="T55" t="s">
        <v>399</v>
      </c>
      <c r="V55" t="s">
        <v>399</v>
      </c>
      <c r="W55" t="s">
        <v>399</v>
      </c>
      <c r="X55" t="s">
        <v>399</v>
      </c>
      <c r="Y55" t="s">
        <v>399</v>
      </c>
      <c r="Z55">
        <v>0</v>
      </c>
      <c r="AA55" t="s">
        <v>399</v>
      </c>
      <c r="AB55" t="s">
        <v>399</v>
      </c>
      <c r="AC55" t="s">
        <v>399</v>
      </c>
      <c r="AD55">
        <v>956</v>
      </c>
      <c r="AE55">
        <v>1032</v>
      </c>
      <c r="AF55">
        <v>-7.3643410852713184E-2</v>
      </c>
      <c r="AG55">
        <v>1.0460251046025101E-2</v>
      </c>
      <c r="AH55">
        <v>5.8139534883720938E-3</v>
      </c>
      <c r="AI55">
        <v>4.6462975576530112E-3</v>
      </c>
      <c r="AJ55" t="s">
        <v>399</v>
      </c>
      <c r="AK55" t="s">
        <v>399</v>
      </c>
      <c r="AL55" t="s">
        <v>399</v>
      </c>
    </row>
    <row r="56" spans="1:38">
      <c r="A56" t="s">
        <v>476</v>
      </c>
      <c r="B56">
        <v>6067.6</v>
      </c>
      <c r="C56">
        <v>2669.67</v>
      </c>
      <c r="D56">
        <v>1.272790269958459</v>
      </c>
      <c r="E56">
        <v>-3.6361988265541573E-2</v>
      </c>
      <c r="F56">
        <v>-9.6139223199871129E-2</v>
      </c>
      <c r="G56">
        <v>5.9777234934329557E-2</v>
      </c>
      <c r="H56">
        <v>758.44999999999982</v>
      </c>
      <c r="I56">
        <v>889.89</v>
      </c>
      <c r="J56">
        <v>-0.14770364876557779</v>
      </c>
      <c r="K56">
        <v>8</v>
      </c>
      <c r="L56">
        <v>3</v>
      </c>
      <c r="M56">
        <v>1.666666666666667</v>
      </c>
      <c r="N56" t="s">
        <v>399</v>
      </c>
      <c r="O56" t="s">
        <v>399</v>
      </c>
      <c r="P56" t="s">
        <v>399</v>
      </c>
      <c r="Q56" t="s">
        <v>399</v>
      </c>
      <c r="R56" t="s">
        <v>399</v>
      </c>
      <c r="S56">
        <v>0</v>
      </c>
      <c r="T56" t="s">
        <v>399</v>
      </c>
      <c r="V56" t="s">
        <v>399</v>
      </c>
      <c r="W56" t="s">
        <v>399</v>
      </c>
      <c r="X56" t="s">
        <v>399</v>
      </c>
      <c r="Y56" t="s">
        <v>399</v>
      </c>
      <c r="Z56">
        <v>0</v>
      </c>
      <c r="AA56" t="s">
        <v>399</v>
      </c>
      <c r="AB56" t="s">
        <v>399</v>
      </c>
      <c r="AC56" t="s">
        <v>399</v>
      </c>
      <c r="AD56">
        <v>711</v>
      </c>
      <c r="AE56">
        <v>882</v>
      </c>
      <c r="AF56">
        <v>-0.19387755102040821</v>
      </c>
      <c r="AG56">
        <v>8.4388185654008432E-3</v>
      </c>
      <c r="AH56">
        <v>2.2675736961451252E-3</v>
      </c>
      <c r="AI56">
        <v>6.1712448692557188E-3</v>
      </c>
      <c r="AJ56" t="s">
        <v>399</v>
      </c>
      <c r="AK56" t="s">
        <v>399</v>
      </c>
      <c r="AL56" t="s">
        <v>399</v>
      </c>
    </row>
    <row r="57" spans="1:38">
      <c r="A57" t="s">
        <v>436</v>
      </c>
      <c r="B57">
        <v>6027.83</v>
      </c>
      <c r="C57">
        <v>4536.0600000000004</v>
      </c>
      <c r="D57">
        <v>0.32886910666966468</v>
      </c>
      <c r="E57">
        <v>-8.840660735289458E-3</v>
      </c>
      <c r="F57">
        <v>-0.13898846135192211</v>
      </c>
      <c r="G57">
        <v>0.1301478006166327</v>
      </c>
      <c r="H57">
        <v>861.11857142857139</v>
      </c>
      <c r="I57">
        <v>907.2120000000001</v>
      </c>
      <c r="J57">
        <v>-5.0807780950239537E-2</v>
      </c>
      <c r="K57">
        <v>7</v>
      </c>
      <c r="L57">
        <v>6</v>
      </c>
      <c r="M57">
        <v>0.16666666666666671</v>
      </c>
      <c r="N57" t="s">
        <v>399</v>
      </c>
      <c r="O57" t="s">
        <v>399</v>
      </c>
      <c r="P57" t="s">
        <v>399</v>
      </c>
      <c r="Q57" t="s">
        <v>399</v>
      </c>
      <c r="R57" t="s">
        <v>399</v>
      </c>
      <c r="S57">
        <v>0</v>
      </c>
      <c r="T57" t="s">
        <v>399</v>
      </c>
      <c r="V57" t="s">
        <v>399</v>
      </c>
      <c r="W57" t="s">
        <v>399</v>
      </c>
      <c r="X57" t="s">
        <v>399</v>
      </c>
      <c r="Y57" t="s">
        <v>399</v>
      </c>
      <c r="Z57">
        <v>0</v>
      </c>
      <c r="AA57" t="s">
        <v>399</v>
      </c>
      <c r="AB57" t="s">
        <v>399</v>
      </c>
      <c r="AC57" t="s">
        <v>399</v>
      </c>
      <c r="AD57">
        <v>1068</v>
      </c>
      <c r="AE57">
        <v>1115</v>
      </c>
      <c r="AF57">
        <v>-4.2152466367713012E-2</v>
      </c>
      <c r="AG57">
        <v>5.6179775280898866E-3</v>
      </c>
      <c r="AH57">
        <v>2.6905829596412562E-3</v>
      </c>
      <c r="AI57">
        <v>2.9273945684486322E-3</v>
      </c>
      <c r="AJ57" t="s">
        <v>399</v>
      </c>
      <c r="AK57" t="s">
        <v>399</v>
      </c>
      <c r="AL57" t="s">
        <v>399</v>
      </c>
    </row>
    <row r="58" spans="1:38">
      <c r="A58" t="s">
        <v>422</v>
      </c>
      <c r="B58">
        <v>6026.579999999999</v>
      </c>
      <c r="C58">
        <v>5780.32</v>
      </c>
      <c r="D58">
        <v>4.260317767874415E-2</v>
      </c>
      <c r="E58">
        <v>-4.6503987336101088E-2</v>
      </c>
      <c r="F58">
        <v>-0.15218188612395159</v>
      </c>
      <c r="G58">
        <v>0.1056778987878505</v>
      </c>
      <c r="H58">
        <v>602.6579999999999</v>
      </c>
      <c r="I58">
        <v>722.54000000000008</v>
      </c>
      <c r="J58">
        <v>-0.16591745785700471</v>
      </c>
      <c r="K58">
        <v>10</v>
      </c>
      <c r="L58">
        <v>8</v>
      </c>
      <c r="M58">
        <v>0.25</v>
      </c>
      <c r="N58" t="s">
        <v>399</v>
      </c>
      <c r="O58" t="s">
        <v>399</v>
      </c>
      <c r="P58" t="s">
        <v>399</v>
      </c>
      <c r="Q58" t="s">
        <v>399</v>
      </c>
      <c r="R58" t="s">
        <v>399</v>
      </c>
      <c r="S58">
        <v>0</v>
      </c>
      <c r="T58" t="s">
        <v>399</v>
      </c>
      <c r="V58" t="s">
        <v>399</v>
      </c>
      <c r="W58" t="s">
        <v>399</v>
      </c>
      <c r="X58" t="s">
        <v>399</v>
      </c>
      <c r="Y58" t="s">
        <v>399</v>
      </c>
      <c r="Z58">
        <v>0</v>
      </c>
      <c r="AA58" t="s">
        <v>399</v>
      </c>
      <c r="AB58" t="s">
        <v>399</v>
      </c>
      <c r="AC58" t="s">
        <v>399</v>
      </c>
      <c r="AD58">
        <v>1331</v>
      </c>
      <c r="AE58">
        <v>1322</v>
      </c>
      <c r="AF58">
        <v>6.8078668683812403E-3</v>
      </c>
      <c r="AG58">
        <v>4.5078888054094664E-3</v>
      </c>
      <c r="AH58">
        <v>5.2950075642965201E-3</v>
      </c>
      <c r="AI58">
        <v>-7.8711875888705374E-4</v>
      </c>
      <c r="AJ58" t="s">
        <v>399</v>
      </c>
      <c r="AK58" t="s">
        <v>399</v>
      </c>
      <c r="AL58" t="s">
        <v>399</v>
      </c>
    </row>
    <row r="59" spans="1:38">
      <c r="A59" t="s">
        <v>437</v>
      </c>
      <c r="B59">
        <v>6018.83</v>
      </c>
      <c r="C59">
        <v>4872.1299999999992</v>
      </c>
      <c r="D59">
        <v>0.23535907293114119</v>
      </c>
      <c r="E59">
        <v>-7.4765361374220284E-3</v>
      </c>
      <c r="F59">
        <v>-0.10422135698349599</v>
      </c>
      <c r="G59">
        <v>9.6744820846073942E-2</v>
      </c>
      <c r="H59">
        <v>859.83285714285716</v>
      </c>
      <c r="I59">
        <v>609.0162499999999</v>
      </c>
      <c r="J59">
        <v>0.41183894049273279</v>
      </c>
      <c r="K59">
        <v>7</v>
      </c>
      <c r="L59">
        <v>6</v>
      </c>
      <c r="M59">
        <v>0.16666666666666671</v>
      </c>
      <c r="N59" t="s">
        <v>399</v>
      </c>
      <c r="O59" t="s">
        <v>399</v>
      </c>
      <c r="P59" t="s">
        <v>399</v>
      </c>
      <c r="Q59" t="s">
        <v>399</v>
      </c>
      <c r="R59" t="s">
        <v>399</v>
      </c>
      <c r="S59">
        <v>0</v>
      </c>
      <c r="T59" t="s">
        <v>399</v>
      </c>
      <c r="V59" t="s">
        <v>399</v>
      </c>
      <c r="W59" t="s">
        <v>399</v>
      </c>
      <c r="X59" t="s">
        <v>399</v>
      </c>
      <c r="Y59" t="s">
        <v>399</v>
      </c>
      <c r="Z59">
        <v>0</v>
      </c>
      <c r="AA59" t="s">
        <v>399</v>
      </c>
      <c r="AB59" t="s">
        <v>399</v>
      </c>
      <c r="AC59" t="s">
        <v>399</v>
      </c>
      <c r="AD59">
        <v>2158</v>
      </c>
      <c r="AE59">
        <v>2441</v>
      </c>
      <c r="AF59">
        <v>-0.1159360917656698</v>
      </c>
      <c r="AG59">
        <v>1.8535681186283601E-3</v>
      </c>
      <c r="AH59">
        <v>2.458009012699713E-3</v>
      </c>
      <c r="AI59">
        <v>-6.0444089407135377E-4</v>
      </c>
      <c r="AJ59" t="s">
        <v>399</v>
      </c>
      <c r="AK59" t="s">
        <v>399</v>
      </c>
      <c r="AL59" t="s">
        <v>399</v>
      </c>
    </row>
    <row r="60" spans="1:38">
      <c r="A60" t="s">
        <v>451</v>
      </c>
      <c r="B60">
        <v>6010.2099999999991</v>
      </c>
      <c r="C60">
        <v>7803.27</v>
      </c>
      <c r="D60">
        <v>-0.2297831550106561</v>
      </c>
      <c r="E60">
        <v>-7.9514692498265597E-3</v>
      </c>
      <c r="F60">
        <v>-0.1230368806923251</v>
      </c>
      <c r="G60">
        <v>0.11508541144249861</v>
      </c>
      <c r="H60">
        <v>751.27624999999978</v>
      </c>
      <c r="I60">
        <v>780.327</v>
      </c>
      <c r="J60">
        <v>-3.7228943763320019E-2</v>
      </c>
      <c r="K60">
        <v>8</v>
      </c>
      <c r="L60">
        <v>10</v>
      </c>
      <c r="M60">
        <v>-0.2</v>
      </c>
      <c r="N60" t="s">
        <v>399</v>
      </c>
      <c r="O60" t="s">
        <v>399</v>
      </c>
      <c r="P60" t="s">
        <v>399</v>
      </c>
      <c r="Q60" t="s">
        <v>399</v>
      </c>
      <c r="R60" t="s">
        <v>399</v>
      </c>
      <c r="S60">
        <v>0</v>
      </c>
      <c r="T60" t="s">
        <v>399</v>
      </c>
      <c r="V60" t="s">
        <v>399</v>
      </c>
      <c r="W60" t="s">
        <v>399</v>
      </c>
      <c r="X60" t="s">
        <v>399</v>
      </c>
      <c r="Y60" t="s">
        <v>399</v>
      </c>
      <c r="Z60">
        <v>0</v>
      </c>
      <c r="AA60" t="s">
        <v>399</v>
      </c>
      <c r="AB60" t="s">
        <v>399</v>
      </c>
      <c r="AC60" t="s">
        <v>399</v>
      </c>
      <c r="AD60">
        <v>2055</v>
      </c>
      <c r="AE60">
        <v>2489</v>
      </c>
      <c r="AF60">
        <v>-0.17436721574929689</v>
      </c>
      <c r="AG60">
        <v>2.9197080291970801E-3</v>
      </c>
      <c r="AH60">
        <v>2.008838891120932E-3</v>
      </c>
      <c r="AI60">
        <v>9.1086913807614798E-4</v>
      </c>
      <c r="AJ60" t="s">
        <v>399</v>
      </c>
      <c r="AK60" t="s">
        <v>399</v>
      </c>
      <c r="AL60" t="s">
        <v>399</v>
      </c>
    </row>
    <row r="61" spans="1:38">
      <c r="A61" t="s">
        <v>459</v>
      </c>
      <c r="B61">
        <v>5879.49</v>
      </c>
      <c r="C61">
        <v>4797.53</v>
      </c>
      <c r="D61">
        <v>0.22552438442281761</v>
      </c>
      <c r="E61">
        <v>-1.6145958237874399E-2</v>
      </c>
      <c r="F61">
        <v>-0.17058569722336289</v>
      </c>
      <c r="G61">
        <v>0.15443973898548849</v>
      </c>
      <c r="H61">
        <v>653.27666666666664</v>
      </c>
      <c r="I61">
        <v>685.36142857142852</v>
      </c>
      <c r="J61">
        <v>-4.6814367671141853E-2</v>
      </c>
      <c r="K61">
        <v>7</v>
      </c>
      <c r="L61">
        <v>7</v>
      </c>
      <c r="M61" t="s">
        <v>399</v>
      </c>
      <c r="N61" t="s">
        <v>399</v>
      </c>
      <c r="O61" t="s">
        <v>399</v>
      </c>
      <c r="P61" t="s">
        <v>399</v>
      </c>
      <c r="Q61" t="s">
        <v>399</v>
      </c>
      <c r="R61" t="s">
        <v>399</v>
      </c>
      <c r="S61">
        <v>0</v>
      </c>
      <c r="T61" t="s">
        <v>399</v>
      </c>
      <c r="V61" t="s">
        <v>399</v>
      </c>
      <c r="W61" t="s">
        <v>399</v>
      </c>
      <c r="X61" t="s">
        <v>399</v>
      </c>
      <c r="Y61" t="s">
        <v>399</v>
      </c>
      <c r="Z61">
        <v>0</v>
      </c>
      <c r="AA61" t="s">
        <v>399</v>
      </c>
      <c r="AB61" t="s">
        <v>399</v>
      </c>
      <c r="AC61" t="s">
        <v>399</v>
      </c>
      <c r="AD61">
        <v>999</v>
      </c>
      <c r="AE61">
        <v>1137</v>
      </c>
      <c r="AF61">
        <v>-0.12137203166226911</v>
      </c>
      <c r="AG61">
        <v>4.004004004004004E-3</v>
      </c>
      <c r="AH61">
        <v>3.5180299032541778E-3</v>
      </c>
      <c r="AI61">
        <v>4.859741007498262E-4</v>
      </c>
      <c r="AJ61" t="s">
        <v>399</v>
      </c>
      <c r="AK61" t="s">
        <v>399</v>
      </c>
      <c r="AL61" t="s">
        <v>399</v>
      </c>
    </row>
    <row r="62" spans="1:38">
      <c r="A62" t="s">
        <v>444</v>
      </c>
      <c r="B62">
        <v>5748.73</v>
      </c>
      <c r="C62">
        <v>7466.39</v>
      </c>
      <c r="D62">
        <v>-0.2300522742583766</v>
      </c>
      <c r="E62">
        <v>-0.12025090759176379</v>
      </c>
      <c r="F62">
        <v>-0.1665008123068846</v>
      </c>
      <c r="G62">
        <v>4.624990471512086E-2</v>
      </c>
      <c r="H62">
        <v>574.87299999999993</v>
      </c>
      <c r="I62">
        <v>746.63900000000001</v>
      </c>
      <c r="J62">
        <v>-0.2300522742583766</v>
      </c>
      <c r="K62">
        <v>10</v>
      </c>
      <c r="L62">
        <v>11</v>
      </c>
      <c r="M62">
        <v>-9.0909090909090925E-2</v>
      </c>
      <c r="N62" t="s">
        <v>399</v>
      </c>
      <c r="O62" t="s">
        <v>399</v>
      </c>
      <c r="P62" t="s">
        <v>399</v>
      </c>
      <c r="Q62" t="s">
        <v>399</v>
      </c>
      <c r="R62" t="s">
        <v>399</v>
      </c>
      <c r="S62">
        <v>0</v>
      </c>
      <c r="T62" t="s">
        <v>399</v>
      </c>
      <c r="V62" t="s">
        <v>399</v>
      </c>
      <c r="W62" t="s">
        <v>399</v>
      </c>
      <c r="X62" t="s">
        <v>399</v>
      </c>
      <c r="Y62" t="s">
        <v>399</v>
      </c>
      <c r="Z62">
        <v>0</v>
      </c>
      <c r="AA62" t="s">
        <v>399</v>
      </c>
      <c r="AB62" t="s">
        <v>399</v>
      </c>
      <c r="AC62" t="s">
        <v>399</v>
      </c>
      <c r="AD62">
        <v>958</v>
      </c>
      <c r="AE62">
        <v>936</v>
      </c>
      <c r="AF62">
        <v>2.3504273504273501E-2</v>
      </c>
      <c r="AG62">
        <v>7.3068893528183722E-3</v>
      </c>
      <c r="AH62">
        <v>1.068376068376068E-2</v>
      </c>
      <c r="AI62">
        <v>-3.3768713309423131E-3</v>
      </c>
      <c r="AJ62" t="s">
        <v>399</v>
      </c>
      <c r="AK62" t="s">
        <v>399</v>
      </c>
      <c r="AL62" t="s">
        <v>399</v>
      </c>
    </row>
    <row r="63" spans="1:38">
      <c r="A63" t="s">
        <v>490</v>
      </c>
      <c r="B63">
        <v>5633.17</v>
      </c>
      <c r="C63">
        <v>4437.7</v>
      </c>
      <c r="D63">
        <v>0.26938954864006143</v>
      </c>
      <c r="E63">
        <v>-4.0229568786313917E-2</v>
      </c>
      <c r="F63">
        <v>-0.14189332311783129</v>
      </c>
      <c r="G63">
        <v>0.10166375433151741</v>
      </c>
      <c r="H63">
        <v>563.31700000000001</v>
      </c>
      <c r="I63">
        <v>739.61666666666667</v>
      </c>
      <c r="J63">
        <v>-0.2383662708159632</v>
      </c>
      <c r="K63">
        <v>8</v>
      </c>
      <c r="L63">
        <v>6</v>
      </c>
      <c r="M63">
        <v>0.33333333333333331</v>
      </c>
      <c r="N63" t="s">
        <v>399</v>
      </c>
      <c r="O63" t="s">
        <v>399</v>
      </c>
      <c r="P63" t="s">
        <v>399</v>
      </c>
      <c r="Q63" t="s">
        <v>399</v>
      </c>
      <c r="R63" t="s">
        <v>399</v>
      </c>
      <c r="S63">
        <v>0</v>
      </c>
      <c r="T63" t="s">
        <v>399</v>
      </c>
      <c r="V63" t="s">
        <v>399</v>
      </c>
      <c r="W63" t="s">
        <v>399</v>
      </c>
      <c r="X63" t="s">
        <v>399</v>
      </c>
      <c r="Y63" t="s">
        <v>399</v>
      </c>
      <c r="Z63">
        <v>0</v>
      </c>
      <c r="AA63" t="s">
        <v>399</v>
      </c>
      <c r="AB63" t="s">
        <v>399</v>
      </c>
      <c r="AC63" t="s">
        <v>399</v>
      </c>
      <c r="AD63">
        <v>1408</v>
      </c>
      <c r="AE63">
        <v>1338</v>
      </c>
      <c r="AF63">
        <v>5.2316890881913297E-2</v>
      </c>
      <c r="AG63">
        <v>2.840909090909091E-3</v>
      </c>
      <c r="AH63">
        <v>2.242152466367713E-3</v>
      </c>
      <c r="AI63">
        <v>5.9875662454137802E-4</v>
      </c>
      <c r="AJ63" t="s">
        <v>399</v>
      </c>
      <c r="AK63" t="s">
        <v>399</v>
      </c>
      <c r="AL63" t="s">
        <v>399</v>
      </c>
    </row>
    <row r="64" spans="1:38">
      <c r="A64" t="s">
        <v>496</v>
      </c>
      <c r="B64">
        <v>5519.6599999999989</v>
      </c>
      <c r="C64">
        <v>4904.1000000000004</v>
      </c>
      <c r="D64">
        <v>0.12551946330621289</v>
      </c>
      <c r="E64">
        <v>-1.615316885460338E-2</v>
      </c>
      <c r="F64">
        <v>-0.16690728166228261</v>
      </c>
      <c r="G64">
        <v>0.1507541128076792</v>
      </c>
      <c r="H64">
        <v>919.94333333333316</v>
      </c>
      <c r="I64">
        <v>700.58571428571429</v>
      </c>
      <c r="J64">
        <v>0.31310604052391522</v>
      </c>
      <c r="K64">
        <v>6</v>
      </c>
      <c r="L64">
        <v>7</v>
      </c>
      <c r="M64">
        <v>-0.14285714285714279</v>
      </c>
      <c r="N64" t="s">
        <v>399</v>
      </c>
      <c r="O64" t="s">
        <v>399</v>
      </c>
      <c r="P64" t="s">
        <v>399</v>
      </c>
      <c r="Q64" t="s">
        <v>399</v>
      </c>
      <c r="R64" t="s">
        <v>399</v>
      </c>
      <c r="S64">
        <v>0</v>
      </c>
      <c r="T64" t="s">
        <v>399</v>
      </c>
      <c r="V64" t="s">
        <v>399</v>
      </c>
      <c r="W64" t="s">
        <v>399</v>
      </c>
      <c r="X64" t="s">
        <v>399</v>
      </c>
      <c r="Y64" t="s">
        <v>399</v>
      </c>
      <c r="Z64">
        <v>0</v>
      </c>
      <c r="AA64" t="s">
        <v>399</v>
      </c>
      <c r="AB64" t="s">
        <v>399</v>
      </c>
      <c r="AC64" t="s">
        <v>399</v>
      </c>
      <c r="AD64">
        <v>1034</v>
      </c>
      <c r="AE64">
        <v>1006</v>
      </c>
      <c r="AF64">
        <v>2.7833001988071569E-2</v>
      </c>
      <c r="AG64">
        <v>1.9342359767891681E-3</v>
      </c>
      <c r="AH64">
        <v>1.988071570576541E-3</v>
      </c>
      <c r="AI64">
        <v>-5.383559378737226E-5</v>
      </c>
      <c r="AJ64" t="s">
        <v>399</v>
      </c>
      <c r="AK64" t="s">
        <v>399</v>
      </c>
      <c r="AL64" t="s">
        <v>399</v>
      </c>
    </row>
    <row r="65" spans="1:38">
      <c r="A65" t="s">
        <v>487</v>
      </c>
      <c r="B65">
        <v>5470.8499999999995</v>
      </c>
      <c r="C65">
        <v>4627</v>
      </c>
      <c r="D65">
        <v>0.18237518910741291</v>
      </c>
      <c r="E65">
        <v>-7.9543398192237033E-2</v>
      </c>
      <c r="F65">
        <v>-9.5182623730278762E-2</v>
      </c>
      <c r="G65">
        <v>1.5639225538041729E-2</v>
      </c>
      <c r="H65">
        <v>781.55</v>
      </c>
      <c r="I65">
        <v>771.16666666666663</v>
      </c>
      <c r="J65">
        <v>1.3464447806354E-2</v>
      </c>
      <c r="K65">
        <v>7</v>
      </c>
      <c r="L65">
        <v>6</v>
      </c>
      <c r="M65">
        <v>0.16666666666666671</v>
      </c>
      <c r="N65" t="s">
        <v>399</v>
      </c>
      <c r="O65" t="s">
        <v>399</v>
      </c>
      <c r="P65" t="s">
        <v>399</v>
      </c>
      <c r="Q65" t="s">
        <v>399</v>
      </c>
      <c r="R65" t="s">
        <v>399</v>
      </c>
      <c r="S65">
        <v>0</v>
      </c>
      <c r="T65" t="s">
        <v>399</v>
      </c>
      <c r="V65" t="s">
        <v>399</v>
      </c>
      <c r="W65" t="s">
        <v>399</v>
      </c>
      <c r="X65" t="s">
        <v>399</v>
      </c>
      <c r="Y65" t="s">
        <v>399</v>
      </c>
      <c r="Z65">
        <v>0</v>
      </c>
      <c r="AA65" t="s">
        <v>399</v>
      </c>
      <c r="AB65" t="s">
        <v>399</v>
      </c>
      <c r="AC65" t="s">
        <v>399</v>
      </c>
      <c r="AD65">
        <v>645</v>
      </c>
      <c r="AE65">
        <v>661</v>
      </c>
      <c r="AF65">
        <v>-2.4205748865355519E-2</v>
      </c>
      <c r="AG65">
        <v>3.1007751937984491E-3</v>
      </c>
      <c r="AH65">
        <v>6.0514372163388798E-3</v>
      </c>
      <c r="AI65">
        <v>-2.9506620225404311E-3</v>
      </c>
      <c r="AJ65" t="s">
        <v>399</v>
      </c>
      <c r="AK65" t="s">
        <v>399</v>
      </c>
      <c r="AL65" t="s">
        <v>399</v>
      </c>
    </row>
    <row r="66" spans="1:38">
      <c r="A66" t="s">
        <v>463</v>
      </c>
      <c r="B66">
        <v>5469.2400000000007</v>
      </c>
      <c r="C66">
        <v>6084.41</v>
      </c>
      <c r="D66">
        <v>-0.1011059412498499</v>
      </c>
      <c r="E66">
        <v>-4.9131140706935507E-2</v>
      </c>
      <c r="F66">
        <v>-8.212793023481324E-2</v>
      </c>
      <c r="G66">
        <v>3.2996789527877733E-2</v>
      </c>
      <c r="H66">
        <v>683.65500000000009</v>
      </c>
      <c r="I66">
        <v>869.20142857142866</v>
      </c>
      <c r="J66">
        <v>-0.21346769859361869</v>
      </c>
      <c r="K66">
        <v>8</v>
      </c>
      <c r="L66">
        <v>7</v>
      </c>
      <c r="M66">
        <v>0.14285714285714279</v>
      </c>
      <c r="N66" t="s">
        <v>399</v>
      </c>
      <c r="O66" t="s">
        <v>399</v>
      </c>
      <c r="P66" t="s">
        <v>399</v>
      </c>
      <c r="Q66" t="s">
        <v>399</v>
      </c>
      <c r="R66" t="s">
        <v>399</v>
      </c>
      <c r="S66">
        <v>0</v>
      </c>
      <c r="T66" t="s">
        <v>399</v>
      </c>
      <c r="V66" t="s">
        <v>399</v>
      </c>
      <c r="W66" t="s">
        <v>399</v>
      </c>
      <c r="X66" t="s">
        <v>399</v>
      </c>
      <c r="Y66" t="s">
        <v>399</v>
      </c>
      <c r="Z66">
        <v>0</v>
      </c>
      <c r="AA66" t="s">
        <v>399</v>
      </c>
      <c r="AB66" t="s">
        <v>399</v>
      </c>
      <c r="AC66" t="s">
        <v>399</v>
      </c>
      <c r="AD66">
        <v>1287</v>
      </c>
      <c r="AE66">
        <v>1500</v>
      </c>
      <c r="AF66">
        <v>-0.14199999999999999</v>
      </c>
      <c r="AG66">
        <v>3.108003108003108E-3</v>
      </c>
      <c r="AH66">
        <v>4.0000000000000001E-3</v>
      </c>
      <c r="AI66">
        <v>-8.9199689199689208E-4</v>
      </c>
      <c r="AJ66" t="s">
        <v>399</v>
      </c>
      <c r="AK66" t="s">
        <v>399</v>
      </c>
      <c r="AL66" t="s">
        <v>399</v>
      </c>
    </row>
    <row r="67" spans="1:38">
      <c r="A67" t="s">
        <v>453</v>
      </c>
      <c r="B67">
        <v>5363.92</v>
      </c>
      <c r="C67">
        <v>7990.98</v>
      </c>
      <c r="D67">
        <v>-0.32875316919827108</v>
      </c>
      <c r="E67">
        <v>-1.154938925263616E-2</v>
      </c>
      <c r="F67">
        <v>-0.12815699701413341</v>
      </c>
      <c r="G67">
        <v>0.1166076077614973</v>
      </c>
      <c r="H67">
        <v>893.98666666666668</v>
      </c>
      <c r="I67">
        <v>726.45272727272732</v>
      </c>
      <c r="J67">
        <v>0.2306191898031697</v>
      </c>
      <c r="K67">
        <v>6</v>
      </c>
      <c r="L67">
        <v>11</v>
      </c>
      <c r="M67">
        <v>-0.45454545454545447</v>
      </c>
      <c r="N67" t="s">
        <v>399</v>
      </c>
      <c r="O67" t="s">
        <v>399</v>
      </c>
      <c r="P67" t="s">
        <v>399</v>
      </c>
      <c r="Q67" t="s">
        <v>399</v>
      </c>
      <c r="R67" t="s">
        <v>399</v>
      </c>
      <c r="S67">
        <v>0</v>
      </c>
      <c r="T67" t="s">
        <v>399</v>
      </c>
      <c r="V67" t="s">
        <v>399</v>
      </c>
      <c r="W67" t="s">
        <v>399</v>
      </c>
      <c r="X67" t="s">
        <v>399</v>
      </c>
      <c r="Y67" t="s">
        <v>399</v>
      </c>
      <c r="Z67">
        <v>0</v>
      </c>
      <c r="AA67" t="s">
        <v>399</v>
      </c>
      <c r="AB67" t="s">
        <v>399</v>
      </c>
      <c r="AC67" t="s">
        <v>399</v>
      </c>
      <c r="AD67">
        <v>1003</v>
      </c>
      <c r="AE67">
        <v>1202</v>
      </c>
      <c r="AF67">
        <v>-0.16555740432612309</v>
      </c>
      <c r="AG67">
        <v>1.9940179461615149E-3</v>
      </c>
      <c r="AH67">
        <v>4.1597337770382693E-3</v>
      </c>
      <c r="AI67">
        <v>-2.165715830876754E-3</v>
      </c>
      <c r="AJ67" t="s">
        <v>399</v>
      </c>
      <c r="AK67" t="s">
        <v>399</v>
      </c>
      <c r="AL67" t="s">
        <v>399</v>
      </c>
    </row>
    <row r="68" spans="1:38">
      <c r="A68" t="s">
        <v>460</v>
      </c>
      <c r="B68">
        <v>5223.7499999999991</v>
      </c>
      <c r="C68">
        <v>3282.78</v>
      </c>
      <c r="D68">
        <v>0.59125801911794229</v>
      </c>
      <c r="E68">
        <v>-9.2768604929408822E-3</v>
      </c>
      <c r="F68">
        <v>-0.16754397187749409</v>
      </c>
      <c r="G68">
        <v>0.15826711138455321</v>
      </c>
      <c r="H68">
        <v>746.24999999999989</v>
      </c>
      <c r="I68">
        <v>656.55600000000004</v>
      </c>
      <c r="J68">
        <v>0.13661287079853029</v>
      </c>
      <c r="K68">
        <v>7</v>
      </c>
      <c r="L68">
        <v>5</v>
      </c>
      <c r="M68">
        <v>0.4</v>
      </c>
      <c r="N68" t="s">
        <v>399</v>
      </c>
      <c r="O68" t="s">
        <v>399</v>
      </c>
      <c r="P68" t="s">
        <v>399</v>
      </c>
      <c r="Q68" t="s">
        <v>399</v>
      </c>
      <c r="R68" t="s">
        <v>399</v>
      </c>
      <c r="S68">
        <v>0</v>
      </c>
      <c r="T68" t="s">
        <v>399</v>
      </c>
      <c r="V68" t="s">
        <v>399</v>
      </c>
      <c r="W68" t="s">
        <v>399</v>
      </c>
      <c r="X68" t="s">
        <v>399</v>
      </c>
      <c r="Y68" t="s">
        <v>399</v>
      </c>
      <c r="Z68">
        <v>0</v>
      </c>
      <c r="AA68" t="s">
        <v>399</v>
      </c>
      <c r="AB68" t="s">
        <v>399</v>
      </c>
      <c r="AC68" t="s">
        <v>399</v>
      </c>
      <c r="AD68">
        <v>1266</v>
      </c>
      <c r="AE68">
        <v>1349</v>
      </c>
      <c r="AF68">
        <v>-6.1527057079318007E-2</v>
      </c>
      <c r="AG68">
        <v>3.9494470774091616E-3</v>
      </c>
      <c r="AH68">
        <v>2.223869532987398E-3</v>
      </c>
      <c r="AI68">
        <v>1.725577544421764E-3</v>
      </c>
      <c r="AJ68" t="s">
        <v>399</v>
      </c>
      <c r="AK68" t="s">
        <v>399</v>
      </c>
      <c r="AL68" t="s">
        <v>399</v>
      </c>
    </row>
    <row r="69" spans="1:38">
      <c r="A69" t="s">
        <v>427</v>
      </c>
      <c r="B69">
        <v>5159.41</v>
      </c>
      <c r="C69">
        <v>8988.0800000000017</v>
      </c>
      <c r="D69">
        <v>-0.42597195396569693</v>
      </c>
      <c r="E69">
        <v>-3.5391643618165672E-2</v>
      </c>
      <c r="F69">
        <v>-0.1233422488451371</v>
      </c>
      <c r="G69">
        <v>8.7950605226971429E-2</v>
      </c>
      <c r="H69">
        <v>644.92624999999998</v>
      </c>
      <c r="I69">
        <v>749.00666666666677</v>
      </c>
      <c r="J69">
        <v>-0.13895793094854531</v>
      </c>
      <c r="K69">
        <v>6</v>
      </c>
      <c r="L69">
        <v>12</v>
      </c>
      <c r="M69">
        <v>-0.5</v>
      </c>
      <c r="N69" t="s">
        <v>399</v>
      </c>
      <c r="O69" t="s">
        <v>399</v>
      </c>
      <c r="P69" t="s">
        <v>399</v>
      </c>
      <c r="Q69" t="s">
        <v>399</v>
      </c>
      <c r="R69" t="s">
        <v>399</v>
      </c>
      <c r="S69">
        <v>0</v>
      </c>
      <c r="T69" t="s">
        <v>399</v>
      </c>
      <c r="V69" t="s">
        <v>399</v>
      </c>
      <c r="W69" t="s">
        <v>399</v>
      </c>
      <c r="X69" t="s">
        <v>399</v>
      </c>
      <c r="Y69" t="s">
        <v>399</v>
      </c>
      <c r="Z69">
        <v>0</v>
      </c>
      <c r="AA69" t="s">
        <v>399</v>
      </c>
      <c r="AB69" t="s">
        <v>399</v>
      </c>
      <c r="AC69" t="s">
        <v>399</v>
      </c>
      <c r="AD69">
        <v>2085</v>
      </c>
      <c r="AE69">
        <v>2459</v>
      </c>
      <c r="AF69">
        <v>-0.15209434729564861</v>
      </c>
      <c r="AG69">
        <v>2.8776978417266192E-3</v>
      </c>
      <c r="AH69">
        <v>3.2533550223668162E-3</v>
      </c>
      <c r="AI69">
        <v>-3.7565718064019703E-4</v>
      </c>
      <c r="AJ69" t="s">
        <v>399</v>
      </c>
      <c r="AK69" t="s">
        <v>399</v>
      </c>
      <c r="AL69" t="s">
        <v>399</v>
      </c>
    </row>
    <row r="70" spans="1:38">
      <c r="A70" t="s">
        <v>518</v>
      </c>
      <c r="B70">
        <v>5133.59</v>
      </c>
      <c r="C70">
        <v>4330.32</v>
      </c>
      <c r="D70">
        <v>0.18549899314600321</v>
      </c>
      <c r="E70">
        <v>-4.2736174879567698E-2</v>
      </c>
      <c r="F70">
        <v>-0.18949638825768081</v>
      </c>
      <c r="G70">
        <v>0.1467602133781131</v>
      </c>
      <c r="H70">
        <v>733.37</v>
      </c>
      <c r="I70">
        <v>721.71999999999991</v>
      </c>
      <c r="J70">
        <v>1.6141994125145609E-2</v>
      </c>
      <c r="K70">
        <v>7</v>
      </c>
      <c r="L70">
        <v>7</v>
      </c>
      <c r="M70" t="s">
        <v>399</v>
      </c>
      <c r="N70" t="s">
        <v>399</v>
      </c>
      <c r="O70" t="s">
        <v>399</v>
      </c>
      <c r="P70" t="s">
        <v>399</v>
      </c>
      <c r="Q70" t="s">
        <v>399</v>
      </c>
      <c r="R70" t="s">
        <v>399</v>
      </c>
      <c r="S70">
        <v>0</v>
      </c>
      <c r="T70" t="s">
        <v>399</v>
      </c>
      <c r="V70" t="s">
        <v>399</v>
      </c>
      <c r="W70" t="s">
        <v>399</v>
      </c>
      <c r="X70" t="s">
        <v>399</v>
      </c>
      <c r="Y70" t="s">
        <v>399</v>
      </c>
      <c r="Z70">
        <v>0</v>
      </c>
      <c r="AA70" t="s">
        <v>399</v>
      </c>
      <c r="AB70" t="s">
        <v>399</v>
      </c>
      <c r="AC70" t="s">
        <v>399</v>
      </c>
      <c r="AD70">
        <v>1157</v>
      </c>
      <c r="AE70">
        <v>1262</v>
      </c>
      <c r="AF70">
        <v>-8.3201267828843101E-2</v>
      </c>
      <c r="AG70">
        <v>3.4572169403630079E-3</v>
      </c>
      <c r="AH70">
        <v>1.5847860538827259E-3</v>
      </c>
      <c r="AI70">
        <v>1.872430886480282E-3</v>
      </c>
      <c r="AJ70" t="s">
        <v>399</v>
      </c>
      <c r="AK70" t="s">
        <v>399</v>
      </c>
      <c r="AL70" t="s">
        <v>399</v>
      </c>
    </row>
    <row r="71" spans="1:38">
      <c r="A71" t="s">
        <v>503</v>
      </c>
      <c r="B71">
        <v>5101.2199999999993</v>
      </c>
      <c r="C71">
        <v>5681.96</v>
      </c>
      <c r="D71">
        <v>-0.10220768889608529</v>
      </c>
      <c r="E71">
        <v>-8.5995114894084138E-2</v>
      </c>
      <c r="F71">
        <v>-0.1104143640574731</v>
      </c>
      <c r="G71">
        <v>2.441924916338899E-2</v>
      </c>
      <c r="H71">
        <v>728.74571428571414</v>
      </c>
      <c r="I71">
        <v>710.245</v>
      </c>
      <c r="J71">
        <v>2.6048355547331051E-2</v>
      </c>
      <c r="K71">
        <v>7</v>
      </c>
      <c r="L71">
        <v>8</v>
      </c>
      <c r="M71">
        <v>-0.125</v>
      </c>
      <c r="N71" t="s">
        <v>399</v>
      </c>
      <c r="O71" t="s">
        <v>399</v>
      </c>
      <c r="P71" t="s">
        <v>399</v>
      </c>
      <c r="Q71" t="s">
        <v>399</v>
      </c>
      <c r="R71" t="s">
        <v>399</v>
      </c>
      <c r="S71">
        <v>0</v>
      </c>
      <c r="T71" t="s">
        <v>399</v>
      </c>
      <c r="V71" t="s">
        <v>399</v>
      </c>
      <c r="W71" t="s">
        <v>399</v>
      </c>
      <c r="X71" t="s">
        <v>399</v>
      </c>
      <c r="Y71" t="s">
        <v>399</v>
      </c>
      <c r="Z71">
        <v>0</v>
      </c>
      <c r="AA71" t="s">
        <v>399</v>
      </c>
      <c r="AB71" t="s">
        <v>399</v>
      </c>
      <c r="AC71" t="s">
        <v>399</v>
      </c>
      <c r="AD71">
        <v>737</v>
      </c>
      <c r="AE71">
        <v>737</v>
      </c>
      <c r="AF71">
        <v>0</v>
      </c>
      <c r="AG71">
        <v>8.1411126187245584E-3</v>
      </c>
      <c r="AH71">
        <v>4.0705563093622792E-3</v>
      </c>
      <c r="AI71">
        <v>4.0705563093622792E-3</v>
      </c>
      <c r="AJ71" t="s">
        <v>399</v>
      </c>
      <c r="AK71" t="s">
        <v>399</v>
      </c>
      <c r="AL71" t="s">
        <v>399</v>
      </c>
    </row>
    <row r="72" spans="1:38">
      <c r="A72" t="s">
        <v>467</v>
      </c>
      <c r="B72">
        <v>4920.8799999999992</v>
      </c>
      <c r="C72" t="s">
        <v>399</v>
      </c>
      <c r="E72">
        <v>-6.7516379184210981E-2</v>
      </c>
      <c r="H72">
        <v>702.98285714285714</v>
      </c>
      <c r="J72" t="s">
        <v>399</v>
      </c>
      <c r="K72">
        <v>7</v>
      </c>
      <c r="L72" t="s">
        <v>399</v>
      </c>
      <c r="M72" t="s">
        <v>399</v>
      </c>
      <c r="N72" t="s">
        <v>399</v>
      </c>
      <c r="O72" t="s">
        <v>399</v>
      </c>
      <c r="P72" t="s">
        <v>399</v>
      </c>
      <c r="Q72" t="s">
        <v>399</v>
      </c>
      <c r="R72" t="s">
        <v>399</v>
      </c>
      <c r="S72">
        <v>0</v>
      </c>
      <c r="T72" t="s">
        <v>399</v>
      </c>
      <c r="V72" t="s">
        <v>399</v>
      </c>
      <c r="W72" t="s">
        <v>399</v>
      </c>
      <c r="X72" t="s">
        <v>399</v>
      </c>
      <c r="Y72" t="s">
        <v>399</v>
      </c>
      <c r="Z72">
        <v>0</v>
      </c>
      <c r="AA72" t="s">
        <v>399</v>
      </c>
      <c r="AB72" t="s">
        <v>399</v>
      </c>
      <c r="AC72" t="s">
        <v>399</v>
      </c>
      <c r="AD72">
        <v>1013</v>
      </c>
      <c r="AE72" t="s">
        <v>399</v>
      </c>
      <c r="AF72" t="s">
        <v>399</v>
      </c>
      <c r="AG72">
        <v>3.9486673247778872E-3</v>
      </c>
      <c r="AH72" t="s">
        <v>399</v>
      </c>
      <c r="AI72" t="s">
        <v>399</v>
      </c>
      <c r="AJ72" t="s">
        <v>399</v>
      </c>
      <c r="AK72" t="s">
        <v>399</v>
      </c>
      <c r="AL72" t="s">
        <v>399</v>
      </c>
    </row>
    <row r="73" spans="1:38">
      <c r="A73" t="s">
        <v>434</v>
      </c>
      <c r="B73">
        <v>4897.1099999999997</v>
      </c>
      <c r="C73">
        <v>6844.25</v>
      </c>
      <c r="D73">
        <v>-0.28449282244219598</v>
      </c>
      <c r="E73">
        <v>-3.480624286569016E-2</v>
      </c>
      <c r="F73">
        <v>-0.14783942725645621</v>
      </c>
      <c r="G73">
        <v>0.113033184390766</v>
      </c>
      <c r="H73">
        <v>612.13874999999996</v>
      </c>
      <c r="I73">
        <v>760.47222222222217</v>
      </c>
      <c r="J73">
        <v>-0.19505442524747049</v>
      </c>
      <c r="K73">
        <v>6</v>
      </c>
      <c r="L73">
        <v>10</v>
      </c>
      <c r="M73">
        <v>-0.4</v>
      </c>
      <c r="N73" t="s">
        <v>399</v>
      </c>
      <c r="O73" t="s">
        <v>399</v>
      </c>
      <c r="P73" t="s">
        <v>399</v>
      </c>
      <c r="Q73" t="s">
        <v>399</v>
      </c>
      <c r="R73" t="s">
        <v>399</v>
      </c>
      <c r="S73">
        <v>0</v>
      </c>
      <c r="T73" t="s">
        <v>399</v>
      </c>
      <c r="V73" t="s">
        <v>399</v>
      </c>
      <c r="W73" t="s">
        <v>399</v>
      </c>
      <c r="X73" t="s">
        <v>399</v>
      </c>
      <c r="Y73" t="s">
        <v>399</v>
      </c>
      <c r="Z73">
        <v>0</v>
      </c>
      <c r="AA73" t="s">
        <v>399</v>
      </c>
      <c r="AB73" t="s">
        <v>399</v>
      </c>
      <c r="AC73" t="s">
        <v>399</v>
      </c>
      <c r="AD73">
        <v>2165</v>
      </c>
      <c r="AE73">
        <v>2325</v>
      </c>
      <c r="AF73">
        <v>-6.8817204301075269E-2</v>
      </c>
      <c r="AG73">
        <v>2.7713625866050808E-3</v>
      </c>
      <c r="AH73">
        <v>3.010752688172043E-3</v>
      </c>
      <c r="AI73">
        <v>-2.3939010156696219E-4</v>
      </c>
      <c r="AJ73" t="s">
        <v>399</v>
      </c>
      <c r="AK73" t="s">
        <v>399</v>
      </c>
      <c r="AL73" t="s">
        <v>399</v>
      </c>
    </row>
    <row r="74" spans="1:38">
      <c r="A74" t="s">
        <v>438</v>
      </c>
      <c r="B74">
        <v>4855.7199999999993</v>
      </c>
      <c r="C74">
        <v>1604.92</v>
      </c>
      <c r="D74">
        <v>2.025521521321934</v>
      </c>
      <c r="E74">
        <v>-1.8516306541563349E-2</v>
      </c>
      <c r="F74">
        <v>-0.11581262617451341</v>
      </c>
      <c r="G74">
        <v>9.7296319632950018E-2</v>
      </c>
      <c r="H74">
        <v>809.28666666666652</v>
      </c>
      <c r="I74">
        <v>802.46</v>
      </c>
      <c r="J74">
        <v>8.507173773978121E-3</v>
      </c>
      <c r="K74">
        <v>6</v>
      </c>
      <c r="L74">
        <v>2</v>
      </c>
      <c r="M74">
        <v>2</v>
      </c>
      <c r="N74" t="s">
        <v>399</v>
      </c>
      <c r="O74" t="s">
        <v>399</v>
      </c>
      <c r="P74" t="s">
        <v>399</v>
      </c>
      <c r="Q74" t="s">
        <v>399</v>
      </c>
      <c r="R74" t="s">
        <v>399</v>
      </c>
      <c r="S74">
        <v>0</v>
      </c>
      <c r="T74" t="s">
        <v>399</v>
      </c>
      <c r="V74" t="s">
        <v>399</v>
      </c>
      <c r="W74" t="s">
        <v>399</v>
      </c>
      <c r="X74" t="s">
        <v>399</v>
      </c>
      <c r="Y74" t="s">
        <v>399</v>
      </c>
      <c r="Z74">
        <v>0</v>
      </c>
      <c r="AA74" t="s">
        <v>399</v>
      </c>
      <c r="AB74" t="s">
        <v>399</v>
      </c>
      <c r="AC74" t="s">
        <v>399</v>
      </c>
      <c r="AD74">
        <v>711</v>
      </c>
      <c r="AE74">
        <v>1434</v>
      </c>
      <c r="AF74">
        <v>-0.50418410041841</v>
      </c>
      <c r="AG74">
        <v>4.2194092827004216E-3</v>
      </c>
      <c r="AH74">
        <v>1.3947001394700139E-3</v>
      </c>
      <c r="AI74">
        <v>2.824709143230407E-3</v>
      </c>
      <c r="AJ74" t="s">
        <v>399</v>
      </c>
      <c r="AK74" t="s">
        <v>399</v>
      </c>
      <c r="AL74" t="s">
        <v>399</v>
      </c>
    </row>
    <row r="75" spans="1:38">
      <c r="A75" t="s">
        <v>458</v>
      </c>
      <c r="B75">
        <v>4731.96</v>
      </c>
      <c r="C75">
        <v>7680.3300000000008</v>
      </c>
      <c r="D75">
        <v>-0.38388584865494069</v>
      </c>
      <c r="E75">
        <v>-8.0085207820860732E-2</v>
      </c>
      <c r="F75">
        <v>-0.13008816027436321</v>
      </c>
      <c r="G75">
        <v>5.0002952453502468E-2</v>
      </c>
      <c r="H75">
        <v>675.99428571428575</v>
      </c>
      <c r="I75">
        <v>853.37000000000012</v>
      </c>
      <c r="J75">
        <v>-0.2078532339849237</v>
      </c>
      <c r="K75">
        <v>7</v>
      </c>
      <c r="L75">
        <v>10</v>
      </c>
      <c r="M75">
        <v>-0.3</v>
      </c>
      <c r="N75" t="s">
        <v>399</v>
      </c>
      <c r="O75" t="s">
        <v>399</v>
      </c>
      <c r="P75" t="s">
        <v>399</v>
      </c>
      <c r="Q75" t="s">
        <v>399</v>
      </c>
      <c r="R75" t="s">
        <v>399</v>
      </c>
      <c r="S75">
        <v>0</v>
      </c>
      <c r="T75" t="s">
        <v>399</v>
      </c>
      <c r="V75" t="s">
        <v>399</v>
      </c>
      <c r="W75" t="s">
        <v>399</v>
      </c>
      <c r="X75" t="s">
        <v>399</v>
      </c>
      <c r="Y75" t="s">
        <v>399</v>
      </c>
      <c r="Z75">
        <v>0</v>
      </c>
      <c r="AA75" t="s">
        <v>399</v>
      </c>
      <c r="AB75" t="s">
        <v>399</v>
      </c>
      <c r="AC75" t="s">
        <v>399</v>
      </c>
      <c r="AD75">
        <v>788</v>
      </c>
      <c r="AE75">
        <v>841</v>
      </c>
      <c r="AF75">
        <v>-6.3020214030915581E-2</v>
      </c>
      <c r="AG75">
        <v>3.8071065989847721E-3</v>
      </c>
      <c r="AH75">
        <v>7.1343638525564797E-3</v>
      </c>
      <c r="AI75">
        <v>-3.3272572535717089E-3</v>
      </c>
      <c r="AJ75" t="s">
        <v>399</v>
      </c>
      <c r="AK75" t="s">
        <v>399</v>
      </c>
      <c r="AL75" t="s">
        <v>399</v>
      </c>
    </row>
    <row r="76" spans="1:38">
      <c r="A76" t="s">
        <v>483</v>
      </c>
      <c r="B76">
        <v>4731.13</v>
      </c>
      <c r="C76">
        <v>7319.6600000000017</v>
      </c>
      <c r="D76">
        <v>-0.35364074287603531</v>
      </c>
      <c r="E76">
        <v>-3.0130222589529361E-2</v>
      </c>
      <c r="F76">
        <v>-0.11496162390056371</v>
      </c>
      <c r="G76">
        <v>8.483140131103431E-2</v>
      </c>
      <c r="H76">
        <v>591.39125000000001</v>
      </c>
      <c r="I76">
        <v>731.96600000000012</v>
      </c>
      <c r="J76">
        <v>-0.19205092859504411</v>
      </c>
      <c r="K76">
        <v>8</v>
      </c>
      <c r="L76">
        <v>10</v>
      </c>
      <c r="M76">
        <v>-0.2</v>
      </c>
      <c r="N76" t="s">
        <v>399</v>
      </c>
      <c r="O76" t="s">
        <v>399</v>
      </c>
      <c r="P76" t="s">
        <v>399</v>
      </c>
      <c r="Q76" t="s">
        <v>399</v>
      </c>
      <c r="R76" t="s">
        <v>399</v>
      </c>
      <c r="S76">
        <v>0</v>
      </c>
      <c r="T76" t="s">
        <v>399</v>
      </c>
      <c r="V76" t="s">
        <v>399</v>
      </c>
      <c r="W76" t="s">
        <v>399</v>
      </c>
      <c r="X76" t="s">
        <v>399</v>
      </c>
      <c r="Y76" t="s">
        <v>399</v>
      </c>
      <c r="Z76">
        <v>0</v>
      </c>
      <c r="AA76" t="s">
        <v>399</v>
      </c>
      <c r="AB76" t="s">
        <v>399</v>
      </c>
      <c r="AC76" t="s">
        <v>399</v>
      </c>
      <c r="AD76">
        <v>1440</v>
      </c>
      <c r="AE76">
        <v>1624</v>
      </c>
      <c r="AF76">
        <v>-0.1133004926108374</v>
      </c>
      <c r="AG76">
        <v>2.7777777777777779E-3</v>
      </c>
      <c r="AH76">
        <v>3.6945812807881772E-3</v>
      </c>
      <c r="AI76">
        <v>-9.1680350301039917E-4</v>
      </c>
      <c r="AJ76" t="s">
        <v>399</v>
      </c>
      <c r="AK76" t="s">
        <v>399</v>
      </c>
      <c r="AL76" t="s">
        <v>399</v>
      </c>
    </row>
    <row r="77" spans="1:38">
      <c r="A77" t="s">
        <v>470</v>
      </c>
      <c r="B77">
        <v>4731.1299999999992</v>
      </c>
      <c r="C77">
        <v>3750.81</v>
      </c>
      <c r="D77">
        <v>0.26136221242878188</v>
      </c>
      <c r="E77">
        <v>-5.437390221786343E-2</v>
      </c>
      <c r="F77">
        <v>-6.0576248863578777E-2</v>
      </c>
      <c r="G77">
        <v>6.2023466457153476E-3</v>
      </c>
      <c r="H77">
        <v>591.3912499999999</v>
      </c>
      <c r="I77">
        <v>937.70249999999999</v>
      </c>
      <c r="J77">
        <v>-0.36931889378560911</v>
      </c>
      <c r="K77">
        <v>8</v>
      </c>
      <c r="L77">
        <v>4</v>
      </c>
      <c r="M77">
        <v>1</v>
      </c>
      <c r="N77" t="s">
        <v>399</v>
      </c>
      <c r="O77" t="s">
        <v>399</v>
      </c>
      <c r="P77" t="s">
        <v>399</v>
      </c>
      <c r="Q77" t="s">
        <v>399</v>
      </c>
      <c r="R77" t="s">
        <v>399</v>
      </c>
      <c r="S77">
        <v>0</v>
      </c>
      <c r="T77" t="s">
        <v>399</v>
      </c>
      <c r="V77" t="s">
        <v>399</v>
      </c>
      <c r="W77" t="s">
        <v>399</v>
      </c>
      <c r="X77" t="s">
        <v>399</v>
      </c>
      <c r="Y77" t="s">
        <v>399</v>
      </c>
      <c r="Z77">
        <v>0</v>
      </c>
      <c r="AA77" t="s">
        <v>399</v>
      </c>
      <c r="AB77" t="s">
        <v>399</v>
      </c>
      <c r="AC77" t="s">
        <v>399</v>
      </c>
      <c r="AD77">
        <v>1353</v>
      </c>
      <c r="AE77">
        <v>1398</v>
      </c>
      <c r="AF77">
        <v>-3.2188841201716743E-2</v>
      </c>
      <c r="AG77">
        <v>4.434589800443459E-3</v>
      </c>
      <c r="AH77">
        <v>2.1459227467811159E-3</v>
      </c>
      <c r="AI77">
        <v>2.2886670536623431E-3</v>
      </c>
      <c r="AJ77" t="s">
        <v>399</v>
      </c>
      <c r="AK77" t="s">
        <v>399</v>
      </c>
      <c r="AL77" t="s">
        <v>399</v>
      </c>
    </row>
    <row r="78" spans="1:38">
      <c r="A78" t="s">
        <v>441</v>
      </c>
      <c r="B78">
        <v>4592.6100000000006</v>
      </c>
      <c r="C78">
        <v>6997.6</v>
      </c>
      <c r="D78">
        <v>-0.34368783582942708</v>
      </c>
      <c r="E78">
        <v>-7.8447767173785696E-2</v>
      </c>
      <c r="F78">
        <v>-8.8967646050074317E-2</v>
      </c>
      <c r="G78">
        <v>1.051987887628862E-2</v>
      </c>
      <c r="H78">
        <v>656.08714285714291</v>
      </c>
      <c r="I78">
        <v>636.14545454545441</v>
      </c>
      <c r="J78">
        <v>3.1347686553757317E-2</v>
      </c>
      <c r="K78">
        <v>7</v>
      </c>
      <c r="L78">
        <v>9</v>
      </c>
      <c r="M78">
        <v>-0.22222222222222221</v>
      </c>
      <c r="N78" t="s">
        <v>399</v>
      </c>
      <c r="O78" t="s">
        <v>399</v>
      </c>
      <c r="P78" t="s">
        <v>399</v>
      </c>
      <c r="Q78" t="s">
        <v>399</v>
      </c>
      <c r="R78" t="s">
        <v>399</v>
      </c>
      <c r="S78">
        <v>0</v>
      </c>
      <c r="T78" t="s">
        <v>399</v>
      </c>
      <c r="V78" t="s">
        <v>399</v>
      </c>
      <c r="W78" t="s">
        <v>399</v>
      </c>
      <c r="X78" t="s">
        <v>399</v>
      </c>
      <c r="Y78" t="s">
        <v>399</v>
      </c>
      <c r="Z78">
        <v>0</v>
      </c>
      <c r="AA78" t="s">
        <v>399</v>
      </c>
      <c r="AB78" t="s">
        <v>399</v>
      </c>
      <c r="AC78" t="s">
        <v>399</v>
      </c>
      <c r="AD78">
        <v>1996</v>
      </c>
      <c r="AE78">
        <v>2114</v>
      </c>
      <c r="AF78">
        <v>-5.5818353831598867E-2</v>
      </c>
      <c r="AG78">
        <v>1.5030060120240481E-3</v>
      </c>
      <c r="AH78">
        <v>4.2573320719016088E-3</v>
      </c>
      <c r="AI78">
        <v>-2.7543260598775609E-3</v>
      </c>
      <c r="AJ78" t="s">
        <v>399</v>
      </c>
      <c r="AK78" t="s">
        <v>399</v>
      </c>
      <c r="AL78" t="s">
        <v>399</v>
      </c>
    </row>
    <row r="79" spans="1:38">
      <c r="A79" t="s">
        <v>489</v>
      </c>
      <c r="B79">
        <v>4560.6400000000003</v>
      </c>
      <c r="C79">
        <v>6582.78</v>
      </c>
      <c r="D79">
        <v>-0.30718632553419672</v>
      </c>
      <c r="E79">
        <v>-9.4434114510244152E-2</v>
      </c>
      <c r="F79">
        <v>-0.1541142192204509</v>
      </c>
      <c r="G79">
        <v>5.9680104710206808E-2</v>
      </c>
      <c r="H79">
        <v>760.10666666666657</v>
      </c>
      <c r="I79">
        <v>731.42</v>
      </c>
      <c r="J79">
        <v>3.9220511698704892E-2</v>
      </c>
      <c r="K79">
        <v>6</v>
      </c>
      <c r="L79">
        <v>9</v>
      </c>
      <c r="M79">
        <v>-0.33333333333333331</v>
      </c>
      <c r="N79" t="s">
        <v>399</v>
      </c>
      <c r="O79" t="s">
        <v>399</v>
      </c>
      <c r="P79" t="s">
        <v>399</v>
      </c>
      <c r="Q79" t="s">
        <v>399</v>
      </c>
      <c r="R79" t="s">
        <v>399</v>
      </c>
      <c r="S79">
        <v>0</v>
      </c>
      <c r="T79" t="s">
        <v>399</v>
      </c>
      <c r="V79" t="s">
        <v>399</v>
      </c>
      <c r="W79" t="s">
        <v>399</v>
      </c>
      <c r="X79" t="s">
        <v>399</v>
      </c>
      <c r="Y79" t="s">
        <v>399</v>
      </c>
      <c r="Z79">
        <v>0</v>
      </c>
      <c r="AA79" t="s">
        <v>399</v>
      </c>
      <c r="AB79" t="s">
        <v>399</v>
      </c>
      <c r="AC79" t="s">
        <v>399</v>
      </c>
      <c r="AD79">
        <v>632</v>
      </c>
      <c r="AE79">
        <v>700</v>
      </c>
      <c r="AF79">
        <v>-9.7142857142857142E-2</v>
      </c>
      <c r="AG79">
        <v>9.4936708860759497E-3</v>
      </c>
      <c r="AH79">
        <v>0.01</v>
      </c>
      <c r="AI79">
        <v>-5.0632911392405056E-4</v>
      </c>
      <c r="AJ79" t="s">
        <v>399</v>
      </c>
      <c r="AK79" t="s">
        <v>399</v>
      </c>
      <c r="AL79" t="s">
        <v>399</v>
      </c>
    </row>
    <row r="80" spans="1:38">
      <c r="A80" t="s">
        <v>532</v>
      </c>
      <c r="B80">
        <v>4543.84</v>
      </c>
      <c r="C80">
        <v>5413.12</v>
      </c>
      <c r="D80">
        <v>-0.16058760936391581</v>
      </c>
      <c r="E80">
        <v>-0.1000849501743019</v>
      </c>
      <c r="F80">
        <v>-0.15012783755024831</v>
      </c>
      <c r="G80">
        <v>5.0042887375946352E-2</v>
      </c>
      <c r="H80">
        <v>649.12</v>
      </c>
      <c r="I80">
        <v>773.30285714285708</v>
      </c>
      <c r="J80">
        <v>-0.16058760936391581</v>
      </c>
      <c r="K80">
        <v>7</v>
      </c>
      <c r="L80">
        <v>7</v>
      </c>
      <c r="M80" t="s">
        <v>399</v>
      </c>
      <c r="N80" t="s">
        <v>399</v>
      </c>
      <c r="O80" t="s">
        <v>399</v>
      </c>
      <c r="P80" t="s">
        <v>399</v>
      </c>
      <c r="Q80" t="s">
        <v>399</v>
      </c>
      <c r="R80" t="s">
        <v>399</v>
      </c>
      <c r="S80">
        <v>0</v>
      </c>
      <c r="T80" t="s">
        <v>399</v>
      </c>
      <c r="V80" t="s">
        <v>399</v>
      </c>
      <c r="W80" t="s">
        <v>399</v>
      </c>
      <c r="X80" t="s">
        <v>399</v>
      </c>
      <c r="Y80" t="s">
        <v>399</v>
      </c>
      <c r="Z80">
        <v>0</v>
      </c>
      <c r="AA80" t="s">
        <v>399</v>
      </c>
      <c r="AB80" t="s">
        <v>399</v>
      </c>
      <c r="AC80" t="s">
        <v>399</v>
      </c>
      <c r="AD80">
        <v>2673</v>
      </c>
      <c r="AE80">
        <v>1794</v>
      </c>
      <c r="AF80">
        <v>0.48996655518394649</v>
      </c>
      <c r="AG80">
        <v>1.496445940890385E-3</v>
      </c>
      <c r="AH80">
        <v>1.672240802675585E-3</v>
      </c>
      <c r="AI80">
        <v>-1.7579486178520001E-4</v>
      </c>
      <c r="AJ80" t="s">
        <v>399</v>
      </c>
      <c r="AK80" t="s">
        <v>399</v>
      </c>
      <c r="AL80" t="s">
        <v>399</v>
      </c>
    </row>
    <row r="81" spans="1:38">
      <c r="A81" t="s">
        <v>414</v>
      </c>
      <c r="B81">
        <v>4445.8899999999994</v>
      </c>
      <c r="C81">
        <v>10004.91</v>
      </c>
      <c r="D81">
        <v>-0.55562918606963985</v>
      </c>
      <c r="E81">
        <v>-7.8092350463011898E-2</v>
      </c>
      <c r="F81">
        <v>-0.15311182209535121</v>
      </c>
      <c r="G81">
        <v>7.501947163233931E-2</v>
      </c>
      <c r="H81">
        <v>740.98166666666657</v>
      </c>
      <c r="I81">
        <v>714.63642857142861</v>
      </c>
      <c r="J81">
        <v>3.686523250417359E-2</v>
      </c>
      <c r="K81">
        <v>6</v>
      </c>
      <c r="L81">
        <v>14</v>
      </c>
      <c r="M81">
        <v>-0.5714285714285714</v>
      </c>
      <c r="N81" t="s">
        <v>399</v>
      </c>
      <c r="O81" t="s">
        <v>399</v>
      </c>
      <c r="P81" t="s">
        <v>399</v>
      </c>
      <c r="Q81" t="s">
        <v>399</v>
      </c>
      <c r="R81" t="s">
        <v>399</v>
      </c>
      <c r="S81">
        <v>0</v>
      </c>
      <c r="T81" t="s">
        <v>399</v>
      </c>
      <c r="V81" t="s">
        <v>399</v>
      </c>
      <c r="W81" t="s">
        <v>399</v>
      </c>
      <c r="X81" t="s">
        <v>399</v>
      </c>
      <c r="Y81" t="s">
        <v>399</v>
      </c>
      <c r="Z81">
        <v>0</v>
      </c>
      <c r="AA81" t="s">
        <v>399</v>
      </c>
      <c r="AB81" t="s">
        <v>399</v>
      </c>
      <c r="AC81" t="s">
        <v>399</v>
      </c>
      <c r="AD81">
        <v>2483</v>
      </c>
      <c r="AE81">
        <v>2709</v>
      </c>
      <c r="AF81">
        <v>-8.3425618309339242E-2</v>
      </c>
      <c r="AG81">
        <v>2.0136931131695531E-3</v>
      </c>
      <c r="AH81">
        <v>4.0605389442598741E-3</v>
      </c>
      <c r="AI81">
        <v>-2.046845831090321E-3</v>
      </c>
      <c r="AJ81" t="s">
        <v>399</v>
      </c>
      <c r="AK81" t="s">
        <v>399</v>
      </c>
      <c r="AL81" t="s">
        <v>399</v>
      </c>
    </row>
    <row r="82" spans="1:38">
      <c r="A82" t="s">
        <v>534</v>
      </c>
      <c r="B82">
        <v>4437.6900000000014</v>
      </c>
      <c r="C82">
        <v>3111.47</v>
      </c>
      <c r="D82">
        <v>0.42623583065239262</v>
      </c>
      <c r="E82">
        <v>-3.5541013455198528E-2</v>
      </c>
      <c r="F82">
        <v>-0.12167882062176399</v>
      </c>
      <c r="G82">
        <v>8.6137807166565453E-2</v>
      </c>
      <c r="H82">
        <v>739.61500000000012</v>
      </c>
      <c r="I82">
        <v>777.86749999999995</v>
      </c>
      <c r="J82">
        <v>-4.9176112898404852E-2</v>
      </c>
      <c r="K82">
        <v>6</v>
      </c>
      <c r="L82">
        <v>4</v>
      </c>
      <c r="M82">
        <v>0.5</v>
      </c>
      <c r="N82" t="s">
        <v>399</v>
      </c>
      <c r="O82" t="s">
        <v>399</v>
      </c>
      <c r="P82" t="s">
        <v>399</v>
      </c>
      <c r="Q82" t="s">
        <v>399</v>
      </c>
      <c r="R82" t="s">
        <v>399</v>
      </c>
      <c r="S82">
        <v>0</v>
      </c>
      <c r="T82" t="s">
        <v>399</v>
      </c>
      <c r="V82" t="s">
        <v>399</v>
      </c>
      <c r="W82" t="s">
        <v>399</v>
      </c>
      <c r="X82" t="s">
        <v>399</v>
      </c>
      <c r="Y82" t="s">
        <v>399</v>
      </c>
      <c r="Z82">
        <v>0</v>
      </c>
      <c r="AA82" t="s">
        <v>399</v>
      </c>
      <c r="AB82" t="s">
        <v>399</v>
      </c>
      <c r="AC82" t="s">
        <v>399</v>
      </c>
      <c r="AD82">
        <v>967</v>
      </c>
      <c r="AE82">
        <v>1284</v>
      </c>
      <c r="AF82">
        <v>-0.24688473520249221</v>
      </c>
      <c r="AG82">
        <v>3.1023784901758008E-3</v>
      </c>
      <c r="AH82">
        <v>3.1152647975077881E-3</v>
      </c>
      <c r="AI82">
        <v>-1.288630733198683E-5</v>
      </c>
      <c r="AJ82" t="s">
        <v>399</v>
      </c>
      <c r="AK82" t="s">
        <v>399</v>
      </c>
      <c r="AL82" t="s">
        <v>399</v>
      </c>
    </row>
    <row r="83" spans="1:38">
      <c r="A83" t="s">
        <v>535</v>
      </c>
      <c r="B83">
        <v>4339.33</v>
      </c>
      <c r="C83">
        <v>3709.02</v>
      </c>
      <c r="D83">
        <v>0.16993976845635769</v>
      </c>
      <c r="E83">
        <v>-5.4612117538882739E-2</v>
      </c>
      <c r="F83">
        <v>-0.1196892979816771</v>
      </c>
      <c r="G83">
        <v>6.5077180442794369E-2</v>
      </c>
      <c r="H83">
        <v>867.86599999999999</v>
      </c>
      <c r="I83">
        <v>741.80399999999997</v>
      </c>
      <c r="J83">
        <v>0.16993976845635769</v>
      </c>
      <c r="K83">
        <v>6</v>
      </c>
      <c r="L83">
        <v>5</v>
      </c>
      <c r="M83">
        <v>0.2</v>
      </c>
      <c r="N83" t="s">
        <v>399</v>
      </c>
      <c r="O83" t="s">
        <v>399</v>
      </c>
      <c r="P83" t="s">
        <v>399</v>
      </c>
      <c r="Q83" t="s">
        <v>399</v>
      </c>
      <c r="R83" t="s">
        <v>399</v>
      </c>
      <c r="S83">
        <v>0</v>
      </c>
      <c r="T83" t="s">
        <v>399</v>
      </c>
      <c r="V83" t="s">
        <v>399</v>
      </c>
      <c r="W83" t="s">
        <v>399</v>
      </c>
      <c r="X83" t="s">
        <v>399</v>
      </c>
      <c r="Y83" t="s">
        <v>399</v>
      </c>
      <c r="Z83">
        <v>0</v>
      </c>
      <c r="AA83" t="s">
        <v>399</v>
      </c>
      <c r="AB83" t="s">
        <v>399</v>
      </c>
      <c r="AC83" t="s">
        <v>399</v>
      </c>
      <c r="AD83">
        <v>1019</v>
      </c>
      <c r="AE83">
        <v>1222</v>
      </c>
      <c r="AF83">
        <v>-0.16612111292962359</v>
      </c>
      <c r="AG83">
        <v>3.9254170755642784E-3</v>
      </c>
      <c r="AH83">
        <v>3.2733224222585931E-3</v>
      </c>
      <c r="AI83">
        <v>6.5209465330568579E-4</v>
      </c>
      <c r="AJ83" t="s">
        <v>399</v>
      </c>
      <c r="AK83" t="s">
        <v>399</v>
      </c>
      <c r="AL83" t="s">
        <v>399</v>
      </c>
    </row>
    <row r="84" spans="1:38">
      <c r="A84" t="s">
        <v>493</v>
      </c>
      <c r="B84">
        <v>4315.97</v>
      </c>
      <c r="C84">
        <v>4920.4799999999996</v>
      </c>
      <c r="D84">
        <v>-0.12285590023737521</v>
      </c>
      <c r="E84">
        <v>-1.1167825540956411E-3</v>
      </c>
      <c r="F84">
        <v>-0.1227522518128313</v>
      </c>
      <c r="G84">
        <v>0.1216354692587356</v>
      </c>
      <c r="H84">
        <v>863.19400000000007</v>
      </c>
      <c r="I84">
        <v>702.92571428571432</v>
      </c>
      <c r="J84">
        <v>0.2280017396676747</v>
      </c>
      <c r="K84">
        <v>5</v>
      </c>
      <c r="L84">
        <v>7</v>
      </c>
      <c r="M84">
        <v>-0.2857142857142857</v>
      </c>
      <c r="N84" t="s">
        <v>399</v>
      </c>
      <c r="O84" t="s">
        <v>399</v>
      </c>
      <c r="P84" t="s">
        <v>399</v>
      </c>
      <c r="Q84" t="s">
        <v>399</v>
      </c>
      <c r="R84" t="s">
        <v>399</v>
      </c>
      <c r="S84">
        <v>0</v>
      </c>
      <c r="T84" t="s">
        <v>399</v>
      </c>
      <c r="V84" t="s">
        <v>399</v>
      </c>
      <c r="W84" t="s">
        <v>399</v>
      </c>
      <c r="X84" t="s">
        <v>399</v>
      </c>
      <c r="Y84" t="s">
        <v>399</v>
      </c>
      <c r="Z84">
        <v>0</v>
      </c>
      <c r="AA84" t="s">
        <v>399</v>
      </c>
      <c r="AB84" t="s">
        <v>399</v>
      </c>
      <c r="AC84" t="s">
        <v>399</v>
      </c>
      <c r="AD84">
        <v>1241</v>
      </c>
      <c r="AE84">
        <v>1362</v>
      </c>
      <c r="AF84">
        <v>-8.8839941262848748E-2</v>
      </c>
      <c r="AG84">
        <v>3.2232070910556002E-3</v>
      </c>
      <c r="AH84">
        <v>3.6710719530102789E-3</v>
      </c>
      <c r="AI84">
        <v>-4.4786486195467871E-4</v>
      </c>
      <c r="AJ84" t="s">
        <v>399</v>
      </c>
      <c r="AK84" t="s">
        <v>399</v>
      </c>
      <c r="AL84" t="s">
        <v>399</v>
      </c>
    </row>
    <row r="85" spans="1:38">
      <c r="A85" t="s">
        <v>468</v>
      </c>
      <c r="B85">
        <v>4314.74</v>
      </c>
      <c r="C85">
        <v>2668.85</v>
      </c>
      <c r="D85">
        <v>0.6167038237443091</v>
      </c>
      <c r="E85">
        <v>-4.4241367961916619E-2</v>
      </c>
      <c r="F85">
        <v>-0.1449575659928434</v>
      </c>
      <c r="G85">
        <v>0.1007161980309267</v>
      </c>
      <c r="H85">
        <v>719.12333333333333</v>
      </c>
      <c r="I85">
        <v>667.21250000000009</v>
      </c>
      <c r="J85">
        <v>7.7802549162872756E-2</v>
      </c>
      <c r="K85">
        <v>6</v>
      </c>
      <c r="L85">
        <v>4</v>
      </c>
      <c r="M85">
        <v>0.5</v>
      </c>
      <c r="N85" t="s">
        <v>399</v>
      </c>
      <c r="O85" t="s">
        <v>399</v>
      </c>
      <c r="P85" t="s">
        <v>399</v>
      </c>
      <c r="Q85" t="s">
        <v>399</v>
      </c>
      <c r="R85" t="s">
        <v>399</v>
      </c>
      <c r="S85">
        <v>0</v>
      </c>
      <c r="T85" t="s">
        <v>399</v>
      </c>
      <c r="V85" t="s">
        <v>399</v>
      </c>
      <c r="W85" t="s">
        <v>399</v>
      </c>
      <c r="X85" t="s">
        <v>399</v>
      </c>
      <c r="Y85" t="s">
        <v>399</v>
      </c>
      <c r="Z85">
        <v>0</v>
      </c>
      <c r="AA85" t="s">
        <v>399</v>
      </c>
      <c r="AB85" t="s">
        <v>399</v>
      </c>
      <c r="AC85" t="s">
        <v>399</v>
      </c>
      <c r="AD85">
        <v>481</v>
      </c>
      <c r="AE85">
        <v>407</v>
      </c>
      <c r="AF85">
        <v>0.1818181818181818</v>
      </c>
      <c r="AG85">
        <v>8.3160083160083165E-3</v>
      </c>
      <c r="AH85">
        <v>2.4570024570024569E-3</v>
      </c>
      <c r="AI85">
        <v>5.85900585900586E-3</v>
      </c>
      <c r="AJ85" t="s">
        <v>399</v>
      </c>
      <c r="AK85" t="s">
        <v>399</v>
      </c>
      <c r="AL85" t="s">
        <v>399</v>
      </c>
    </row>
    <row r="86" spans="1:38">
      <c r="A86" t="s">
        <v>486</v>
      </c>
      <c r="B86">
        <v>4267.1900000000014</v>
      </c>
      <c r="C86">
        <v>5592.62</v>
      </c>
      <c r="D86">
        <v>-0.23699625577993849</v>
      </c>
      <c r="E86">
        <v>-1.077289738680488E-2</v>
      </c>
      <c r="F86">
        <v>-0.110495617438696</v>
      </c>
      <c r="G86">
        <v>9.9722720051891117E-2</v>
      </c>
      <c r="H86">
        <v>474.13222222222231</v>
      </c>
      <c r="I86">
        <v>798.9457142857143</v>
      </c>
      <c r="J86">
        <v>-0.40655264338439662</v>
      </c>
      <c r="K86">
        <v>5</v>
      </c>
      <c r="L86">
        <v>7</v>
      </c>
      <c r="M86">
        <v>-0.2857142857142857</v>
      </c>
      <c r="N86" t="s">
        <v>399</v>
      </c>
      <c r="O86" t="s">
        <v>399</v>
      </c>
      <c r="P86" t="s">
        <v>399</v>
      </c>
      <c r="Q86" t="s">
        <v>399</v>
      </c>
      <c r="R86" t="s">
        <v>399</v>
      </c>
      <c r="S86">
        <v>0</v>
      </c>
      <c r="T86" t="s">
        <v>399</v>
      </c>
      <c r="V86" t="s">
        <v>399</v>
      </c>
      <c r="W86" t="s">
        <v>399</v>
      </c>
      <c r="X86" t="s">
        <v>399</v>
      </c>
      <c r="Y86" t="s">
        <v>399</v>
      </c>
      <c r="Z86">
        <v>0</v>
      </c>
      <c r="AA86" t="s">
        <v>399</v>
      </c>
      <c r="AB86" t="s">
        <v>399</v>
      </c>
      <c r="AC86" t="s">
        <v>399</v>
      </c>
      <c r="AD86">
        <v>1602</v>
      </c>
      <c r="AE86">
        <v>1759</v>
      </c>
      <c r="AF86">
        <v>-8.9255258669698689E-2</v>
      </c>
      <c r="AG86">
        <v>1.2484394506866419E-3</v>
      </c>
      <c r="AH86">
        <v>1.7055144968732229E-3</v>
      </c>
      <c r="AI86">
        <v>-4.5707504618658162E-4</v>
      </c>
      <c r="AJ86" t="s">
        <v>399</v>
      </c>
      <c r="AK86" t="s">
        <v>399</v>
      </c>
      <c r="AL86" t="s">
        <v>399</v>
      </c>
    </row>
    <row r="87" spans="1:38">
      <c r="A87" t="s">
        <v>449</v>
      </c>
      <c r="B87">
        <v>4217.2</v>
      </c>
      <c r="C87">
        <v>2481.14</v>
      </c>
      <c r="D87">
        <v>0.69970255608309051</v>
      </c>
      <c r="E87">
        <v>-1.5534003604287231E-2</v>
      </c>
      <c r="F87">
        <v>-9.9551012840871519E-2</v>
      </c>
      <c r="G87">
        <v>8.4017009236584284E-2</v>
      </c>
      <c r="H87">
        <v>843.44</v>
      </c>
      <c r="I87">
        <v>496.22800000000012</v>
      </c>
      <c r="J87">
        <v>0.69970255608309051</v>
      </c>
      <c r="K87">
        <v>5</v>
      </c>
      <c r="L87">
        <v>3</v>
      </c>
      <c r="M87">
        <v>0.66666666666666663</v>
      </c>
      <c r="N87" t="s">
        <v>399</v>
      </c>
      <c r="O87" t="s">
        <v>399</v>
      </c>
      <c r="P87" t="s">
        <v>399</v>
      </c>
      <c r="Q87" t="s">
        <v>399</v>
      </c>
      <c r="R87" t="s">
        <v>399</v>
      </c>
      <c r="S87">
        <v>0</v>
      </c>
      <c r="T87" t="s">
        <v>399</v>
      </c>
      <c r="V87" t="s">
        <v>399</v>
      </c>
      <c r="W87" t="s">
        <v>399</v>
      </c>
      <c r="X87" t="s">
        <v>399</v>
      </c>
      <c r="Y87" t="s">
        <v>399</v>
      </c>
      <c r="Z87">
        <v>0</v>
      </c>
      <c r="AA87" t="s">
        <v>399</v>
      </c>
      <c r="AB87" t="s">
        <v>399</v>
      </c>
      <c r="AC87" t="s">
        <v>399</v>
      </c>
      <c r="AD87">
        <v>287</v>
      </c>
      <c r="AE87">
        <v>379</v>
      </c>
      <c r="AF87">
        <v>-0.2427440633245383</v>
      </c>
      <c r="AG87">
        <v>1.393728222996516E-2</v>
      </c>
      <c r="AH87">
        <v>5.2770448548812663E-3</v>
      </c>
      <c r="AI87">
        <v>8.6602373750838905E-3</v>
      </c>
      <c r="AJ87" t="s">
        <v>399</v>
      </c>
      <c r="AK87" t="s">
        <v>399</v>
      </c>
      <c r="AL87" t="s">
        <v>399</v>
      </c>
    </row>
    <row r="88" spans="1:38">
      <c r="A88" t="s">
        <v>452</v>
      </c>
      <c r="B88">
        <v>4118.83</v>
      </c>
      <c r="C88">
        <v>9718.8399999999983</v>
      </c>
      <c r="D88">
        <v>-0.57620148083516132</v>
      </c>
      <c r="E88">
        <v>1.4960559187924711E-2</v>
      </c>
      <c r="F88">
        <v>-0.12042074980141659</v>
      </c>
      <c r="G88">
        <v>0.13538130898934131</v>
      </c>
      <c r="H88">
        <v>823.76599999999996</v>
      </c>
      <c r="I88">
        <v>747.60307692307674</v>
      </c>
      <c r="J88">
        <v>0.10187614982858061</v>
      </c>
      <c r="K88">
        <v>5</v>
      </c>
      <c r="L88">
        <v>13</v>
      </c>
      <c r="M88">
        <v>-0.61538461538461542</v>
      </c>
      <c r="N88" t="s">
        <v>399</v>
      </c>
      <c r="O88" t="s">
        <v>399</v>
      </c>
      <c r="P88" t="s">
        <v>399</v>
      </c>
      <c r="Q88" t="s">
        <v>399</v>
      </c>
      <c r="R88" t="s">
        <v>399</v>
      </c>
      <c r="S88">
        <v>0</v>
      </c>
      <c r="T88" t="s">
        <v>399</v>
      </c>
      <c r="V88" t="s">
        <v>399</v>
      </c>
      <c r="W88" t="s">
        <v>399</v>
      </c>
      <c r="X88" t="s">
        <v>399</v>
      </c>
      <c r="Y88" t="s">
        <v>399</v>
      </c>
      <c r="Z88">
        <v>0</v>
      </c>
      <c r="AA88" t="s">
        <v>399</v>
      </c>
      <c r="AB88" t="s">
        <v>399</v>
      </c>
      <c r="AC88" t="s">
        <v>399</v>
      </c>
      <c r="AD88">
        <v>1379</v>
      </c>
      <c r="AE88">
        <v>1535</v>
      </c>
      <c r="AF88">
        <v>-0.101628664495114</v>
      </c>
      <c r="AG88">
        <v>2.1754894851341551E-3</v>
      </c>
      <c r="AH88">
        <v>7.1661237785016294E-3</v>
      </c>
      <c r="AI88">
        <v>-4.9906342933674734E-3</v>
      </c>
      <c r="AJ88" t="s">
        <v>399</v>
      </c>
      <c r="AK88" t="s">
        <v>399</v>
      </c>
      <c r="AL88" t="s">
        <v>399</v>
      </c>
    </row>
    <row r="89" spans="1:38">
      <c r="A89" t="s">
        <v>472</v>
      </c>
      <c r="B89">
        <v>4035.630000000001</v>
      </c>
      <c r="C89">
        <v>8384.41</v>
      </c>
      <c r="D89">
        <v>-0.51867454000937441</v>
      </c>
      <c r="E89">
        <v>-6.6601744956797299E-2</v>
      </c>
      <c r="F89">
        <v>-7.6983353628937504E-2</v>
      </c>
      <c r="G89">
        <v>1.038160867214021E-2</v>
      </c>
      <c r="H89">
        <v>576.51857142857148</v>
      </c>
      <c r="I89">
        <v>762.21909090909094</v>
      </c>
      <c r="J89">
        <v>-0.2436314200147314</v>
      </c>
      <c r="K89">
        <v>7</v>
      </c>
      <c r="L89">
        <v>11</v>
      </c>
      <c r="M89">
        <v>-0.36363636363636359</v>
      </c>
      <c r="N89" t="s">
        <v>399</v>
      </c>
      <c r="O89" t="s">
        <v>399</v>
      </c>
      <c r="P89" t="s">
        <v>399</v>
      </c>
      <c r="Q89" t="s">
        <v>399</v>
      </c>
      <c r="R89" t="s">
        <v>399</v>
      </c>
      <c r="S89">
        <v>0</v>
      </c>
      <c r="T89" t="s">
        <v>399</v>
      </c>
      <c r="V89" t="s">
        <v>399</v>
      </c>
      <c r="W89" t="s">
        <v>399</v>
      </c>
      <c r="X89" t="s">
        <v>399</v>
      </c>
      <c r="Y89" t="s">
        <v>399</v>
      </c>
      <c r="Z89">
        <v>0</v>
      </c>
      <c r="AA89" t="s">
        <v>399</v>
      </c>
      <c r="AB89" t="s">
        <v>399</v>
      </c>
      <c r="AC89" t="s">
        <v>399</v>
      </c>
      <c r="AD89">
        <v>1003</v>
      </c>
      <c r="AE89">
        <v>860</v>
      </c>
      <c r="AF89">
        <v>0.16627906976744189</v>
      </c>
      <c r="AG89">
        <v>3.9880358923230306E-3</v>
      </c>
      <c r="AH89">
        <v>1.1627906976744189E-2</v>
      </c>
      <c r="AI89">
        <v>-7.6398710844211562E-3</v>
      </c>
      <c r="AJ89" t="s">
        <v>399</v>
      </c>
      <c r="AK89" t="s">
        <v>399</v>
      </c>
      <c r="AL89" t="s">
        <v>399</v>
      </c>
    </row>
    <row r="90" spans="1:38">
      <c r="A90" t="s">
        <v>461</v>
      </c>
      <c r="B90">
        <v>3971.3</v>
      </c>
      <c r="C90">
        <v>6041.7900000000009</v>
      </c>
      <c r="D90">
        <v>-0.34269479740275649</v>
      </c>
      <c r="E90">
        <v>-3.8103391836426338E-2</v>
      </c>
      <c r="F90">
        <v>-0.1767009445876139</v>
      </c>
      <c r="G90">
        <v>0.1385975527511876</v>
      </c>
      <c r="H90">
        <v>794.26</v>
      </c>
      <c r="I90">
        <v>671.31</v>
      </c>
      <c r="J90">
        <v>0.1831493646750382</v>
      </c>
      <c r="K90">
        <v>5</v>
      </c>
      <c r="L90">
        <v>9</v>
      </c>
      <c r="M90">
        <v>-0.44444444444444442</v>
      </c>
      <c r="N90" t="s">
        <v>399</v>
      </c>
      <c r="O90" t="s">
        <v>399</v>
      </c>
      <c r="P90" t="s">
        <v>399</v>
      </c>
      <c r="Q90" t="s">
        <v>399</v>
      </c>
      <c r="R90" t="s">
        <v>399</v>
      </c>
      <c r="S90">
        <v>0</v>
      </c>
      <c r="T90" t="s">
        <v>399</v>
      </c>
      <c r="V90" t="s">
        <v>399</v>
      </c>
      <c r="W90" t="s">
        <v>399</v>
      </c>
      <c r="X90" t="s">
        <v>399</v>
      </c>
      <c r="Y90" t="s">
        <v>399</v>
      </c>
      <c r="Z90">
        <v>0</v>
      </c>
      <c r="AA90" t="s">
        <v>399</v>
      </c>
      <c r="AB90" t="s">
        <v>399</v>
      </c>
      <c r="AC90" t="s">
        <v>399</v>
      </c>
      <c r="AD90">
        <v>986</v>
      </c>
      <c r="AE90">
        <v>1036</v>
      </c>
      <c r="AF90">
        <v>-4.8262548262548263E-2</v>
      </c>
      <c r="AG90">
        <v>4.0567951318458417E-3</v>
      </c>
      <c r="AH90">
        <v>6.756756756756758E-3</v>
      </c>
      <c r="AI90">
        <v>-2.699961624910915E-3</v>
      </c>
      <c r="AJ90" t="s">
        <v>399</v>
      </c>
      <c r="AK90" t="s">
        <v>399</v>
      </c>
      <c r="AL90" t="s">
        <v>399</v>
      </c>
    </row>
    <row r="91" spans="1:38">
      <c r="A91" t="s">
        <v>533</v>
      </c>
      <c r="B91">
        <v>3945.8900000000008</v>
      </c>
      <c r="C91" t="s">
        <v>399</v>
      </c>
      <c r="E91">
        <v>-6.599018218956941E-2</v>
      </c>
      <c r="H91">
        <v>789.17800000000011</v>
      </c>
      <c r="J91" t="s">
        <v>399</v>
      </c>
      <c r="K91">
        <v>6</v>
      </c>
      <c r="L91" t="s">
        <v>399</v>
      </c>
      <c r="M91" t="s">
        <v>399</v>
      </c>
      <c r="N91" t="s">
        <v>399</v>
      </c>
      <c r="O91" t="s">
        <v>399</v>
      </c>
      <c r="P91" t="s">
        <v>399</v>
      </c>
      <c r="Q91" t="s">
        <v>399</v>
      </c>
      <c r="R91" t="s">
        <v>399</v>
      </c>
      <c r="S91">
        <v>0</v>
      </c>
      <c r="T91" t="s">
        <v>399</v>
      </c>
      <c r="V91" t="s">
        <v>399</v>
      </c>
      <c r="W91" t="s">
        <v>399</v>
      </c>
      <c r="X91" t="s">
        <v>399</v>
      </c>
      <c r="Y91" t="s">
        <v>399</v>
      </c>
      <c r="Z91">
        <v>0</v>
      </c>
      <c r="AA91" t="s">
        <v>399</v>
      </c>
      <c r="AB91" t="s">
        <v>399</v>
      </c>
      <c r="AC91" t="s">
        <v>399</v>
      </c>
      <c r="AD91">
        <v>728</v>
      </c>
      <c r="AE91" t="s">
        <v>399</v>
      </c>
      <c r="AF91" t="s">
        <v>399</v>
      </c>
      <c r="AG91">
        <v>5.4945054945054949E-3</v>
      </c>
      <c r="AH91" t="s">
        <v>399</v>
      </c>
      <c r="AI91" t="s">
        <v>399</v>
      </c>
      <c r="AJ91" t="s">
        <v>399</v>
      </c>
      <c r="AK91" t="s">
        <v>399</v>
      </c>
      <c r="AL91" t="s">
        <v>399</v>
      </c>
    </row>
    <row r="92" spans="1:38">
      <c r="A92" t="s">
        <v>432</v>
      </c>
      <c r="B92">
        <v>3848.35</v>
      </c>
      <c r="C92">
        <v>9227.86</v>
      </c>
      <c r="D92">
        <v>-0.58296398081462009</v>
      </c>
      <c r="E92">
        <v>-4.1558070341834827E-2</v>
      </c>
      <c r="F92">
        <v>-0.11480993426428231</v>
      </c>
      <c r="G92">
        <v>7.3251863922447494E-2</v>
      </c>
      <c r="H92">
        <v>769.67</v>
      </c>
      <c r="I92">
        <v>768.98833333333334</v>
      </c>
      <c r="J92">
        <v>8.8644604491175437E-4</v>
      </c>
      <c r="K92">
        <v>5</v>
      </c>
      <c r="L92">
        <v>12</v>
      </c>
      <c r="M92">
        <v>-0.58333333333333337</v>
      </c>
      <c r="N92" t="s">
        <v>399</v>
      </c>
      <c r="O92" t="s">
        <v>399</v>
      </c>
      <c r="P92" t="s">
        <v>399</v>
      </c>
      <c r="Q92" t="s">
        <v>399</v>
      </c>
      <c r="R92" t="s">
        <v>399</v>
      </c>
      <c r="S92">
        <v>0</v>
      </c>
      <c r="T92" t="s">
        <v>399</v>
      </c>
      <c r="V92" t="s">
        <v>399</v>
      </c>
      <c r="W92" t="s">
        <v>399</v>
      </c>
      <c r="X92" t="s">
        <v>399</v>
      </c>
      <c r="Y92" t="s">
        <v>399</v>
      </c>
      <c r="Z92">
        <v>0</v>
      </c>
      <c r="AA92" t="s">
        <v>399</v>
      </c>
      <c r="AB92" t="s">
        <v>399</v>
      </c>
      <c r="AC92" t="s">
        <v>399</v>
      </c>
      <c r="AD92">
        <v>772</v>
      </c>
      <c r="AE92">
        <v>1025</v>
      </c>
      <c r="AF92">
        <v>-0.2468292682926829</v>
      </c>
      <c r="AG92">
        <v>2.5906735751295342E-3</v>
      </c>
      <c r="AH92">
        <v>1.073170731707317E-2</v>
      </c>
      <c r="AI92">
        <v>-8.1410337419436374E-3</v>
      </c>
      <c r="AJ92" t="s">
        <v>399</v>
      </c>
      <c r="AK92" t="s">
        <v>399</v>
      </c>
      <c r="AL92" t="s">
        <v>399</v>
      </c>
    </row>
    <row r="93" spans="1:38">
      <c r="A93" t="s">
        <v>537</v>
      </c>
      <c r="B93">
        <v>3750.39</v>
      </c>
      <c r="C93">
        <v>2309.0100000000002</v>
      </c>
      <c r="D93">
        <v>0.62424155807034165</v>
      </c>
      <c r="E93">
        <v>-2.810907665602776E-2</v>
      </c>
      <c r="F93">
        <v>-0.13858320232480589</v>
      </c>
      <c r="G93">
        <v>0.11047412566877809</v>
      </c>
      <c r="H93">
        <v>750.07799999999997</v>
      </c>
      <c r="I93">
        <v>769.67000000000007</v>
      </c>
      <c r="J93">
        <v>-2.5455065157795029E-2</v>
      </c>
      <c r="K93">
        <v>5</v>
      </c>
      <c r="L93">
        <v>3</v>
      </c>
      <c r="M93">
        <v>0.66666666666666663</v>
      </c>
      <c r="N93" t="s">
        <v>399</v>
      </c>
      <c r="O93" t="s">
        <v>399</v>
      </c>
      <c r="P93" t="s">
        <v>399</v>
      </c>
      <c r="Q93" t="s">
        <v>399</v>
      </c>
      <c r="R93" t="s">
        <v>399</v>
      </c>
      <c r="S93">
        <v>0</v>
      </c>
      <c r="T93" t="s">
        <v>399</v>
      </c>
      <c r="V93" t="s">
        <v>399</v>
      </c>
      <c r="W93" t="s">
        <v>399</v>
      </c>
      <c r="X93" t="s">
        <v>399</v>
      </c>
      <c r="Y93" t="s">
        <v>399</v>
      </c>
      <c r="Z93">
        <v>0</v>
      </c>
      <c r="AA93" t="s">
        <v>399</v>
      </c>
      <c r="AB93" t="s">
        <v>399</v>
      </c>
      <c r="AC93" t="s">
        <v>399</v>
      </c>
      <c r="AD93">
        <v>599</v>
      </c>
      <c r="AE93">
        <v>544</v>
      </c>
      <c r="AF93">
        <v>0.1011029411764706</v>
      </c>
      <c r="AG93">
        <v>6.6777963272120202E-3</v>
      </c>
      <c r="AH93">
        <v>3.6764705882352941E-3</v>
      </c>
      <c r="AI93">
        <v>3.001325738976727E-3</v>
      </c>
      <c r="AJ93" t="s">
        <v>399</v>
      </c>
      <c r="AK93" t="s">
        <v>399</v>
      </c>
      <c r="AL93" t="s">
        <v>399</v>
      </c>
    </row>
    <row r="94" spans="1:38">
      <c r="A94" t="s">
        <v>500</v>
      </c>
      <c r="B94">
        <v>3749.99</v>
      </c>
      <c r="C94">
        <v>1867.22</v>
      </c>
      <c r="D94">
        <v>1.008327888518761</v>
      </c>
      <c r="E94">
        <v>-1.805871482323957E-2</v>
      </c>
      <c r="F94">
        <v>-6.520924154625593E-2</v>
      </c>
      <c r="G94">
        <v>4.7150526723016367E-2</v>
      </c>
      <c r="H94">
        <v>749.99800000000005</v>
      </c>
      <c r="I94">
        <v>933.6099999999999</v>
      </c>
      <c r="J94">
        <v>-0.1966688445924957</v>
      </c>
      <c r="K94">
        <v>5</v>
      </c>
      <c r="L94">
        <v>2</v>
      </c>
      <c r="M94">
        <v>1.5</v>
      </c>
      <c r="N94" t="s">
        <v>399</v>
      </c>
      <c r="O94" t="s">
        <v>399</v>
      </c>
      <c r="P94" t="s">
        <v>399</v>
      </c>
      <c r="Q94" t="s">
        <v>399</v>
      </c>
      <c r="R94" t="s">
        <v>399</v>
      </c>
      <c r="S94">
        <v>0</v>
      </c>
      <c r="T94" t="s">
        <v>399</v>
      </c>
      <c r="V94" t="s">
        <v>399</v>
      </c>
      <c r="W94" t="s">
        <v>399</v>
      </c>
      <c r="X94" t="s">
        <v>399</v>
      </c>
      <c r="Y94" t="s">
        <v>399</v>
      </c>
      <c r="Z94">
        <v>0</v>
      </c>
      <c r="AA94" t="s">
        <v>399</v>
      </c>
      <c r="AB94" t="s">
        <v>399</v>
      </c>
      <c r="AC94" t="s">
        <v>399</v>
      </c>
      <c r="AD94">
        <v>795</v>
      </c>
      <c r="AE94">
        <v>737</v>
      </c>
      <c r="AF94">
        <v>7.8697421981004073E-2</v>
      </c>
      <c r="AG94">
        <v>3.773584905660377E-3</v>
      </c>
      <c r="AH94">
        <v>1.3568521031207599E-3</v>
      </c>
      <c r="AI94">
        <v>2.4167328025396181E-3</v>
      </c>
      <c r="AJ94" t="s">
        <v>399</v>
      </c>
      <c r="AK94" t="s">
        <v>399</v>
      </c>
      <c r="AL94" t="s">
        <v>399</v>
      </c>
    </row>
    <row r="95" spans="1:38">
      <c r="A95" t="s">
        <v>523</v>
      </c>
      <c r="B95">
        <v>3651.63</v>
      </c>
      <c r="C95">
        <v>1416.39</v>
      </c>
      <c r="D95">
        <v>1.5781246690530151</v>
      </c>
      <c r="E95">
        <v>6.7065940415649396E-3</v>
      </c>
      <c r="F95">
        <v>-0.1244078255282797</v>
      </c>
      <c r="G95">
        <v>0.1311144195698446</v>
      </c>
      <c r="H95">
        <v>730.32600000000002</v>
      </c>
      <c r="I95">
        <v>708.19500000000005</v>
      </c>
      <c r="J95">
        <v>3.1249867621206139E-2</v>
      </c>
      <c r="K95">
        <v>5</v>
      </c>
      <c r="L95">
        <v>2</v>
      </c>
      <c r="M95">
        <v>1.5</v>
      </c>
      <c r="N95" t="s">
        <v>399</v>
      </c>
      <c r="O95" t="s">
        <v>399</v>
      </c>
      <c r="P95" t="s">
        <v>399</v>
      </c>
      <c r="Q95" t="s">
        <v>399</v>
      </c>
      <c r="R95" t="s">
        <v>399</v>
      </c>
      <c r="S95">
        <v>0</v>
      </c>
      <c r="T95" t="s">
        <v>399</v>
      </c>
      <c r="V95" t="s">
        <v>399</v>
      </c>
      <c r="W95" t="s">
        <v>399</v>
      </c>
      <c r="X95" t="s">
        <v>399</v>
      </c>
      <c r="Y95" t="s">
        <v>399</v>
      </c>
      <c r="Z95">
        <v>0</v>
      </c>
      <c r="AA95" t="s">
        <v>399</v>
      </c>
      <c r="AB95" t="s">
        <v>399</v>
      </c>
      <c r="AC95" t="s">
        <v>399</v>
      </c>
      <c r="AD95">
        <v>675</v>
      </c>
      <c r="AE95">
        <v>557</v>
      </c>
      <c r="AF95">
        <v>0.2118491921005386</v>
      </c>
      <c r="AG95">
        <v>2.9629629629629619E-3</v>
      </c>
      <c r="AH95">
        <v>1.7953321364452431E-3</v>
      </c>
      <c r="AI95">
        <v>1.1676308265177199E-3</v>
      </c>
      <c r="AJ95" t="s">
        <v>399</v>
      </c>
      <c r="AK95" t="s">
        <v>399</v>
      </c>
      <c r="AL95" t="s">
        <v>399</v>
      </c>
    </row>
    <row r="96" spans="1:38">
      <c r="A96" t="s">
        <v>471</v>
      </c>
      <c r="B96">
        <v>3602.45</v>
      </c>
      <c r="C96">
        <v>2145.08</v>
      </c>
      <c r="D96">
        <v>0.67940123445279454</v>
      </c>
      <c r="E96">
        <v>-6.6099460089661194E-2</v>
      </c>
      <c r="F96">
        <v>-0.14386409830868779</v>
      </c>
      <c r="G96">
        <v>7.7764638219026599E-2</v>
      </c>
      <c r="H96">
        <v>720.49</v>
      </c>
      <c r="I96">
        <v>715.02666666666664</v>
      </c>
      <c r="J96">
        <v>7.6407406716766284E-3</v>
      </c>
      <c r="K96">
        <v>5</v>
      </c>
      <c r="L96">
        <v>3</v>
      </c>
      <c r="M96">
        <v>0.66666666666666663</v>
      </c>
      <c r="N96" t="s">
        <v>399</v>
      </c>
      <c r="O96" t="s">
        <v>399</v>
      </c>
      <c r="P96" t="s">
        <v>399</v>
      </c>
      <c r="Q96" t="s">
        <v>399</v>
      </c>
      <c r="R96" t="s">
        <v>399</v>
      </c>
      <c r="S96">
        <v>0</v>
      </c>
      <c r="T96" t="s">
        <v>399</v>
      </c>
      <c r="V96" t="s">
        <v>399</v>
      </c>
      <c r="W96" t="s">
        <v>399</v>
      </c>
      <c r="X96" t="s">
        <v>399</v>
      </c>
      <c r="Y96" t="s">
        <v>399</v>
      </c>
      <c r="Z96">
        <v>0</v>
      </c>
      <c r="AA96" t="s">
        <v>399</v>
      </c>
      <c r="AB96" t="s">
        <v>399</v>
      </c>
      <c r="AC96" t="s">
        <v>399</v>
      </c>
      <c r="AD96">
        <v>1108</v>
      </c>
      <c r="AE96">
        <v>1130</v>
      </c>
      <c r="AF96">
        <v>-1.946902654867257E-2</v>
      </c>
      <c r="AG96">
        <v>2.707581227436823E-3</v>
      </c>
      <c r="AH96">
        <v>1.769911504424779E-3</v>
      </c>
      <c r="AI96">
        <v>9.3766972301204425E-4</v>
      </c>
      <c r="AJ96" t="s">
        <v>399</v>
      </c>
      <c r="AK96" t="s">
        <v>399</v>
      </c>
      <c r="AL96" t="s">
        <v>399</v>
      </c>
    </row>
    <row r="97" spans="1:38">
      <c r="A97" t="s">
        <v>462</v>
      </c>
      <c r="B97">
        <v>3578.26</v>
      </c>
      <c r="C97">
        <v>3291.8</v>
      </c>
      <c r="D97">
        <v>8.7022297830973941E-2</v>
      </c>
      <c r="E97">
        <v>-5.0748128978889168E-2</v>
      </c>
      <c r="F97">
        <v>-0.1158211312959475</v>
      </c>
      <c r="G97">
        <v>6.5073002317058329E-2</v>
      </c>
      <c r="H97">
        <v>715.65200000000004</v>
      </c>
      <c r="I97">
        <v>822.95</v>
      </c>
      <c r="J97">
        <v>-0.13038216173522091</v>
      </c>
      <c r="K97">
        <v>5</v>
      </c>
      <c r="L97">
        <v>4</v>
      </c>
      <c r="M97">
        <v>0.25</v>
      </c>
      <c r="N97" t="s">
        <v>399</v>
      </c>
      <c r="O97" t="s">
        <v>399</v>
      </c>
      <c r="P97" t="s">
        <v>399</v>
      </c>
      <c r="Q97" t="s">
        <v>399</v>
      </c>
      <c r="R97" t="s">
        <v>399</v>
      </c>
      <c r="S97">
        <v>0</v>
      </c>
      <c r="T97" t="s">
        <v>399</v>
      </c>
      <c r="V97" t="s">
        <v>399</v>
      </c>
      <c r="W97" t="s">
        <v>399</v>
      </c>
      <c r="X97" t="s">
        <v>399</v>
      </c>
      <c r="Y97" t="s">
        <v>399</v>
      </c>
      <c r="Z97">
        <v>0</v>
      </c>
      <c r="AA97" t="s">
        <v>399</v>
      </c>
      <c r="AB97" t="s">
        <v>399</v>
      </c>
      <c r="AC97" t="s">
        <v>399</v>
      </c>
      <c r="AD97">
        <v>414</v>
      </c>
      <c r="AE97">
        <v>1276</v>
      </c>
      <c r="AF97">
        <v>-0.67554858934169282</v>
      </c>
      <c r="AG97">
        <v>9.6618357487922701E-3</v>
      </c>
      <c r="AH97">
        <v>1.567398119122257E-3</v>
      </c>
      <c r="AI97">
        <v>8.0944376296700135E-3</v>
      </c>
      <c r="AJ97" t="s">
        <v>399</v>
      </c>
      <c r="AK97" t="s">
        <v>399</v>
      </c>
      <c r="AL97" t="s">
        <v>399</v>
      </c>
    </row>
    <row r="98" spans="1:38">
      <c r="A98" t="s">
        <v>482</v>
      </c>
      <c r="B98">
        <v>3521.3</v>
      </c>
      <c r="C98">
        <v>2488.52</v>
      </c>
      <c r="D98">
        <v>0.41501776156108849</v>
      </c>
      <c r="E98">
        <v>-4.1575554482719736E-3</v>
      </c>
      <c r="F98">
        <v>-0.2002796843103532</v>
      </c>
      <c r="G98">
        <v>0.19612212886208119</v>
      </c>
      <c r="H98">
        <v>880.32500000000005</v>
      </c>
      <c r="I98">
        <v>622.13</v>
      </c>
      <c r="J98">
        <v>0.41501776156108849</v>
      </c>
      <c r="K98">
        <v>4</v>
      </c>
      <c r="L98">
        <v>4</v>
      </c>
      <c r="M98" t="s">
        <v>399</v>
      </c>
      <c r="N98" t="s">
        <v>399</v>
      </c>
      <c r="O98" t="s">
        <v>399</v>
      </c>
      <c r="P98" t="s">
        <v>399</v>
      </c>
      <c r="Q98" t="s">
        <v>399</v>
      </c>
      <c r="R98" t="s">
        <v>399</v>
      </c>
      <c r="S98">
        <v>0</v>
      </c>
      <c r="T98" t="s">
        <v>399</v>
      </c>
      <c r="V98" t="s">
        <v>399</v>
      </c>
      <c r="W98" t="s">
        <v>399</v>
      </c>
      <c r="X98" t="s">
        <v>399</v>
      </c>
      <c r="Y98" t="s">
        <v>399</v>
      </c>
      <c r="Z98">
        <v>0</v>
      </c>
      <c r="AA98" t="s">
        <v>399</v>
      </c>
      <c r="AB98" t="s">
        <v>399</v>
      </c>
      <c r="AC98" t="s">
        <v>399</v>
      </c>
      <c r="AD98">
        <v>761</v>
      </c>
      <c r="AE98">
        <v>768</v>
      </c>
      <c r="AF98">
        <v>-9.1145833333333339E-3</v>
      </c>
      <c r="AG98">
        <v>2.6281208935611039E-3</v>
      </c>
      <c r="AH98">
        <v>2.604166666666667E-3</v>
      </c>
      <c r="AI98">
        <v>2.3954226894437339E-5</v>
      </c>
      <c r="AJ98" t="s">
        <v>399</v>
      </c>
      <c r="AK98" t="s">
        <v>399</v>
      </c>
      <c r="AL98" t="s">
        <v>399</v>
      </c>
    </row>
    <row r="99" spans="1:38">
      <c r="A99" t="s">
        <v>443</v>
      </c>
      <c r="B99">
        <v>3414.74</v>
      </c>
      <c r="C99">
        <v>2251.64</v>
      </c>
      <c r="D99">
        <v>0.51655682080616794</v>
      </c>
      <c r="E99">
        <v>-5.4909012106338986E-3</v>
      </c>
      <c r="F99">
        <v>-0.12358103426835559</v>
      </c>
      <c r="G99">
        <v>0.1180901330577217</v>
      </c>
      <c r="H99">
        <v>853.68499999999995</v>
      </c>
      <c r="I99">
        <v>750.54666666666662</v>
      </c>
      <c r="J99">
        <v>0.13741761560462601</v>
      </c>
      <c r="K99">
        <v>4</v>
      </c>
      <c r="L99">
        <v>3</v>
      </c>
      <c r="M99">
        <v>0.33333333333333331</v>
      </c>
      <c r="N99" t="s">
        <v>399</v>
      </c>
      <c r="O99" t="s">
        <v>399</v>
      </c>
      <c r="P99" t="s">
        <v>399</v>
      </c>
      <c r="Q99" t="s">
        <v>399</v>
      </c>
      <c r="R99" t="s">
        <v>399</v>
      </c>
      <c r="S99">
        <v>0</v>
      </c>
      <c r="T99" t="s">
        <v>399</v>
      </c>
      <c r="V99" t="s">
        <v>399</v>
      </c>
      <c r="W99" t="s">
        <v>399</v>
      </c>
      <c r="X99" t="s">
        <v>399</v>
      </c>
      <c r="Y99" t="s">
        <v>399</v>
      </c>
      <c r="Z99">
        <v>0</v>
      </c>
      <c r="AA99" t="s">
        <v>399</v>
      </c>
      <c r="AB99" t="s">
        <v>399</v>
      </c>
      <c r="AC99" t="s">
        <v>399</v>
      </c>
      <c r="AD99">
        <v>984</v>
      </c>
      <c r="AE99">
        <v>754</v>
      </c>
      <c r="AF99">
        <v>0.30503978779840851</v>
      </c>
      <c r="AG99">
        <v>2.0325203252032518E-3</v>
      </c>
      <c r="AH99">
        <v>3.9787798408488064E-3</v>
      </c>
      <c r="AI99">
        <v>-1.9462595156455539E-3</v>
      </c>
      <c r="AJ99" t="s">
        <v>399</v>
      </c>
      <c r="AK99" t="s">
        <v>399</v>
      </c>
      <c r="AL99" t="s">
        <v>399</v>
      </c>
    </row>
    <row r="100" spans="1:38">
      <c r="A100" t="s">
        <v>447</v>
      </c>
      <c r="B100">
        <v>3381.14</v>
      </c>
      <c r="C100">
        <v>3193.44</v>
      </c>
      <c r="D100">
        <v>5.8776742321759549E-2</v>
      </c>
      <c r="E100">
        <v>-8.1759406590676542E-2</v>
      </c>
      <c r="F100">
        <v>-0.1191442457036926</v>
      </c>
      <c r="G100">
        <v>3.738483911301603E-2</v>
      </c>
      <c r="H100">
        <v>676.22799999999995</v>
      </c>
      <c r="I100">
        <v>532.24</v>
      </c>
      <c r="J100">
        <v>0.2705320907861114</v>
      </c>
      <c r="K100">
        <v>5</v>
      </c>
      <c r="L100">
        <v>4</v>
      </c>
      <c r="M100">
        <v>0.25</v>
      </c>
      <c r="N100" t="s">
        <v>399</v>
      </c>
      <c r="O100" t="s">
        <v>399</v>
      </c>
      <c r="P100" t="s">
        <v>399</v>
      </c>
      <c r="Q100" t="s">
        <v>399</v>
      </c>
      <c r="R100" t="s">
        <v>399</v>
      </c>
      <c r="S100">
        <v>0</v>
      </c>
      <c r="T100" t="s">
        <v>399</v>
      </c>
      <c r="V100" t="s">
        <v>399</v>
      </c>
      <c r="W100" t="s">
        <v>399</v>
      </c>
      <c r="X100" t="s">
        <v>399</v>
      </c>
      <c r="Y100" t="s">
        <v>399</v>
      </c>
      <c r="Z100">
        <v>0</v>
      </c>
      <c r="AA100" t="s">
        <v>399</v>
      </c>
      <c r="AB100" t="s">
        <v>399</v>
      </c>
      <c r="AC100" t="s">
        <v>399</v>
      </c>
      <c r="AD100">
        <v>1222</v>
      </c>
      <c r="AE100">
        <v>1323</v>
      </c>
      <c r="AF100">
        <v>-7.6341647770219193E-2</v>
      </c>
      <c r="AG100">
        <v>1.6366612111292961E-3</v>
      </c>
      <c r="AH100">
        <v>3.779289493575208E-3</v>
      </c>
      <c r="AI100">
        <v>-2.1426282824459119E-3</v>
      </c>
      <c r="AJ100" t="s">
        <v>399</v>
      </c>
      <c r="AK100" t="s">
        <v>399</v>
      </c>
      <c r="AL100" t="s">
        <v>399</v>
      </c>
    </row>
    <row r="101" spans="1:38">
      <c r="A101" t="s">
        <v>478</v>
      </c>
      <c r="B101">
        <v>3365.15</v>
      </c>
      <c r="C101">
        <v>1841.8</v>
      </c>
      <c r="D101">
        <v>0.82709849060701479</v>
      </c>
      <c r="E101">
        <v>-1.6667904848223711E-2</v>
      </c>
      <c r="F101">
        <v>-0.17491584319687259</v>
      </c>
      <c r="G101">
        <v>0.15824793834864889</v>
      </c>
      <c r="H101">
        <v>673.03</v>
      </c>
      <c r="I101">
        <v>613.93333333333339</v>
      </c>
      <c r="J101">
        <v>9.6259094364208778E-2</v>
      </c>
      <c r="K101">
        <v>5</v>
      </c>
      <c r="L101">
        <v>3</v>
      </c>
      <c r="M101">
        <v>0.66666666666666663</v>
      </c>
      <c r="N101" t="s">
        <v>399</v>
      </c>
      <c r="O101" t="s">
        <v>399</v>
      </c>
      <c r="P101" t="s">
        <v>399</v>
      </c>
      <c r="Q101" t="s">
        <v>399</v>
      </c>
      <c r="R101" t="s">
        <v>399</v>
      </c>
      <c r="S101">
        <v>0</v>
      </c>
      <c r="T101" t="s">
        <v>399</v>
      </c>
      <c r="V101" t="s">
        <v>399</v>
      </c>
      <c r="W101" t="s">
        <v>399</v>
      </c>
      <c r="X101" t="s">
        <v>399</v>
      </c>
      <c r="Y101" t="s">
        <v>399</v>
      </c>
      <c r="Z101">
        <v>0</v>
      </c>
      <c r="AA101" t="s">
        <v>399</v>
      </c>
      <c r="AB101" t="s">
        <v>399</v>
      </c>
      <c r="AC101" t="s">
        <v>399</v>
      </c>
      <c r="AD101">
        <v>862</v>
      </c>
      <c r="AE101">
        <v>1159</v>
      </c>
      <c r="AF101">
        <v>-0.25625539257981023</v>
      </c>
      <c r="AG101">
        <v>1.1600928074245939E-3</v>
      </c>
      <c r="AH101">
        <v>2.5884383088869709E-3</v>
      </c>
      <c r="AI101">
        <v>-1.428345501462377E-3</v>
      </c>
      <c r="AJ101" t="s">
        <v>399</v>
      </c>
      <c r="AK101" t="s">
        <v>399</v>
      </c>
      <c r="AL101" t="s">
        <v>399</v>
      </c>
    </row>
    <row r="102" spans="1:38">
      <c r="A102" t="s">
        <v>536</v>
      </c>
      <c r="B102">
        <v>3317.2</v>
      </c>
      <c r="C102" t="s">
        <v>399</v>
      </c>
      <c r="E102">
        <v>4.1981188954539971E-2</v>
      </c>
      <c r="H102">
        <v>1105.7333333333329</v>
      </c>
      <c r="J102" t="s">
        <v>399</v>
      </c>
      <c r="K102">
        <v>3</v>
      </c>
      <c r="L102" t="s">
        <v>399</v>
      </c>
      <c r="M102" t="s">
        <v>399</v>
      </c>
      <c r="N102" t="s">
        <v>399</v>
      </c>
      <c r="O102" t="s">
        <v>399</v>
      </c>
      <c r="P102" t="s">
        <v>399</v>
      </c>
      <c r="Q102" t="s">
        <v>399</v>
      </c>
      <c r="R102" t="s">
        <v>399</v>
      </c>
      <c r="S102">
        <v>0</v>
      </c>
      <c r="T102" t="s">
        <v>399</v>
      </c>
      <c r="V102" t="s">
        <v>399</v>
      </c>
      <c r="W102" t="s">
        <v>399</v>
      </c>
      <c r="X102" t="s">
        <v>399</v>
      </c>
      <c r="Y102" t="s">
        <v>399</v>
      </c>
      <c r="Z102">
        <v>0</v>
      </c>
      <c r="AA102" t="s">
        <v>399</v>
      </c>
      <c r="AB102" t="s">
        <v>399</v>
      </c>
      <c r="AC102" t="s">
        <v>399</v>
      </c>
      <c r="AD102">
        <v>300</v>
      </c>
      <c r="AE102" t="s">
        <v>399</v>
      </c>
      <c r="AF102" t="s">
        <v>399</v>
      </c>
      <c r="AG102">
        <v>0.01</v>
      </c>
      <c r="AH102" t="s">
        <v>399</v>
      </c>
      <c r="AI102" t="s">
        <v>399</v>
      </c>
      <c r="AJ102" t="s">
        <v>399</v>
      </c>
      <c r="AK102" t="s">
        <v>399</v>
      </c>
      <c r="AL102" t="s">
        <v>399</v>
      </c>
    </row>
    <row r="103" spans="1:38">
      <c r="A103" t="s">
        <v>538</v>
      </c>
      <c r="B103">
        <v>3275.4</v>
      </c>
      <c r="C103" t="s">
        <v>399</v>
      </c>
      <c r="E103">
        <v>-3.066801001404406E-2</v>
      </c>
      <c r="H103">
        <v>818.85</v>
      </c>
      <c r="J103" t="s">
        <v>399</v>
      </c>
      <c r="K103">
        <v>4</v>
      </c>
      <c r="L103" t="s">
        <v>399</v>
      </c>
      <c r="M103" t="s">
        <v>399</v>
      </c>
      <c r="N103" t="s">
        <v>399</v>
      </c>
      <c r="O103" t="s">
        <v>399</v>
      </c>
      <c r="P103" t="s">
        <v>399</v>
      </c>
      <c r="Q103" t="s">
        <v>399</v>
      </c>
      <c r="R103" t="s">
        <v>399</v>
      </c>
      <c r="S103">
        <v>0</v>
      </c>
      <c r="T103" t="s">
        <v>399</v>
      </c>
      <c r="V103" t="s">
        <v>399</v>
      </c>
      <c r="W103" t="s">
        <v>399</v>
      </c>
      <c r="X103" t="s">
        <v>399</v>
      </c>
      <c r="Y103" t="s">
        <v>399</v>
      </c>
      <c r="Z103">
        <v>0</v>
      </c>
      <c r="AA103" t="s">
        <v>399</v>
      </c>
      <c r="AB103" t="s">
        <v>399</v>
      </c>
      <c r="AC103" t="s">
        <v>399</v>
      </c>
      <c r="AD103">
        <v>279</v>
      </c>
      <c r="AE103" t="s">
        <v>399</v>
      </c>
      <c r="AF103" t="s">
        <v>399</v>
      </c>
      <c r="AG103">
        <v>3.584229390681004E-3</v>
      </c>
      <c r="AH103" t="s">
        <v>399</v>
      </c>
      <c r="AI103" t="s">
        <v>399</v>
      </c>
      <c r="AJ103" t="s">
        <v>399</v>
      </c>
      <c r="AK103" t="s">
        <v>399</v>
      </c>
      <c r="AL103" t="s">
        <v>399</v>
      </c>
    </row>
    <row r="104" spans="1:38">
      <c r="A104" t="s">
        <v>524</v>
      </c>
      <c r="B104">
        <v>3275.4</v>
      </c>
      <c r="C104">
        <v>5346.7199999999993</v>
      </c>
      <c r="D104">
        <v>-0.38740012568453169</v>
      </c>
      <c r="E104">
        <v>-3.066801001404406E-2</v>
      </c>
      <c r="F104">
        <v>-3.6093156177993198E-2</v>
      </c>
      <c r="G104">
        <v>5.4251461639491412E-3</v>
      </c>
      <c r="H104">
        <v>818.85</v>
      </c>
      <c r="I104">
        <v>668.33999999999992</v>
      </c>
      <c r="J104">
        <v>0.2251997486309365</v>
      </c>
      <c r="K104">
        <v>4</v>
      </c>
      <c r="L104">
        <v>7</v>
      </c>
      <c r="M104">
        <v>-0.42857142857142849</v>
      </c>
      <c r="N104" t="s">
        <v>399</v>
      </c>
      <c r="O104" t="s">
        <v>399</v>
      </c>
      <c r="P104" t="s">
        <v>399</v>
      </c>
      <c r="Q104" t="s">
        <v>399</v>
      </c>
      <c r="R104" t="s">
        <v>399</v>
      </c>
      <c r="S104">
        <v>0</v>
      </c>
      <c r="T104" t="s">
        <v>399</v>
      </c>
      <c r="V104" t="s">
        <v>399</v>
      </c>
      <c r="W104" t="s">
        <v>399</v>
      </c>
      <c r="X104" t="s">
        <v>399</v>
      </c>
      <c r="Y104" t="s">
        <v>399</v>
      </c>
      <c r="Z104">
        <v>0</v>
      </c>
      <c r="AA104" t="s">
        <v>399</v>
      </c>
      <c r="AB104" t="s">
        <v>399</v>
      </c>
      <c r="AC104" t="s">
        <v>399</v>
      </c>
      <c r="AD104">
        <v>1360</v>
      </c>
      <c r="AE104">
        <v>1480</v>
      </c>
      <c r="AF104">
        <v>-8.1081081081081086E-2</v>
      </c>
      <c r="AG104">
        <v>2.205882352941176E-3</v>
      </c>
      <c r="AH104">
        <v>4.72972972972973E-3</v>
      </c>
      <c r="AI104">
        <v>-2.523847376788554E-3</v>
      </c>
      <c r="AJ104" t="s">
        <v>399</v>
      </c>
      <c r="AK104" t="s">
        <v>399</v>
      </c>
      <c r="AL104" t="s">
        <v>399</v>
      </c>
    </row>
    <row r="105" spans="1:38">
      <c r="A105" t="s">
        <v>455</v>
      </c>
      <c r="B105">
        <v>3119.25</v>
      </c>
      <c r="C105">
        <v>884.43</v>
      </c>
      <c r="D105">
        <v>2.526847800278146</v>
      </c>
      <c r="E105">
        <v>-8.4619700248457178E-2</v>
      </c>
      <c r="F105">
        <v>-6.8394333073278843E-2</v>
      </c>
      <c r="G105">
        <v>-1.6225367175178331E-2</v>
      </c>
      <c r="H105">
        <v>623.85</v>
      </c>
      <c r="I105">
        <v>884.43</v>
      </c>
      <c r="J105">
        <v>-0.29463043994437088</v>
      </c>
      <c r="K105">
        <v>5</v>
      </c>
      <c r="L105">
        <v>1</v>
      </c>
      <c r="M105">
        <v>4</v>
      </c>
      <c r="N105" t="s">
        <v>399</v>
      </c>
      <c r="O105" t="s">
        <v>399</v>
      </c>
      <c r="P105" t="s">
        <v>399</v>
      </c>
      <c r="Q105" t="s">
        <v>399</v>
      </c>
      <c r="R105" t="s">
        <v>399</v>
      </c>
      <c r="S105">
        <v>0</v>
      </c>
      <c r="T105" t="s">
        <v>399</v>
      </c>
      <c r="V105" t="s">
        <v>399</v>
      </c>
      <c r="W105" t="s">
        <v>399</v>
      </c>
      <c r="X105" t="s">
        <v>399</v>
      </c>
      <c r="Y105" t="s">
        <v>399</v>
      </c>
      <c r="Z105">
        <v>0</v>
      </c>
      <c r="AA105" t="s">
        <v>399</v>
      </c>
      <c r="AB105" t="s">
        <v>399</v>
      </c>
      <c r="AC105" t="s">
        <v>399</v>
      </c>
      <c r="AD105">
        <v>507</v>
      </c>
      <c r="AE105">
        <v>504</v>
      </c>
      <c r="AF105">
        <v>5.9523809523809521E-3</v>
      </c>
      <c r="AG105">
        <v>1.9723865877712028E-3</v>
      </c>
      <c r="AH105">
        <v>1.984126984126984E-3</v>
      </c>
      <c r="AI105">
        <v>-1.1740396355780759E-5</v>
      </c>
      <c r="AJ105" t="s">
        <v>399</v>
      </c>
      <c r="AK105" t="s">
        <v>399</v>
      </c>
      <c r="AL105" t="s">
        <v>399</v>
      </c>
    </row>
    <row r="106" spans="1:38">
      <c r="A106" t="s">
        <v>428</v>
      </c>
      <c r="B106">
        <v>3112.28</v>
      </c>
      <c r="C106">
        <v>6877.85</v>
      </c>
      <c r="D106">
        <v>-0.54749231227781936</v>
      </c>
      <c r="E106">
        <v>-4.7948770676160282E-2</v>
      </c>
      <c r="F106">
        <v>-0.11901538998378849</v>
      </c>
      <c r="G106">
        <v>7.106661930762824E-2</v>
      </c>
      <c r="H106">
        <v>778.07</v>
      </c>
      <c r="I106">
        <v>764.20555555555563</v>
      </c>
      <c r="J106">
        <v>1.8142297374906361E-2</v>
      </c>
      <c r="K106">
        <v>4</v>
      </c>
      <c r="L106">
        <v>9</v>
      </c>
      <c r="M106">
        <v>-0.55555555555555558</v>
      </c>
      <c r="N106" t="s">
        <v>399</v>
      </c>
      <c r="O106" t="s">
        <v>399</v>
      </c>
      <c r="P106" t="s">
        <v>399</v>
      </c>
      <c r="Q106" t="s">
        <v>399</v>
      </c>
      <c r="R106" t="s">
        <v>399</v>
      </c>
      <c r="S106">
        <v>0</v>
      </c>
      <c r="T106" t="s">
        <v>399</v>
      </c>
      <c r="V106" t="s">
        <v>399</v>
      </c>
      <c r="W106" t="s">
        <v>399</v>
      </c>
      <c r="X106" t="s">
        <v>399</v>
      </c>
      <c r="Y106" t="s">
        <v>399</v>
      </c>
      <c r="Z106">
        <v>0</v>
      </c>
      <c r="AA106" t="s">
        <v>399</v>
      </c>
      <c r="AB106" t="s">
        <v>399</v>
      </c>
      <c r="AC106" t="s">
        <v>399</v>
      </c>
      <c r="AD106">
        <v>1381</v>
      </c>
      <c r="AE106">
        <v>1314</v>
      </c>
      <c r="AF106">
        <v>5.0989345509893452E-2</v>
      </c>
      <c r="AG106">
        <v>2.1723388848660392E-3</v>
      </c>
      <c r="AH106">
        <v>6.8493150684931503E-3</v>
      </c>
      <c r="AI106">
        <v>-4.6769761836271111E-3</v>
      </c>
      <c r="AJ106" t="s">
        <v>399</v>
      </c>
      <c r="AK106" t="s">
        <v>399</v>
      </c>
      <c r="AL106" t="s">
        <v>399</v>
      </c>
    </row>
    <row r="107" spans="1:38">
      <c r="A107" t="s">
        <v>495</v>
      </c>
      <c r="B107">
        <v>3111.8700000000008</v>
      </c>
      <c r="C107">
        <v>6796.72</v>
      </c>
      <c r="D107">
        <v>-0.54215121411504374</v>
      </c>
      <c r="E107">
        <v>-4.8086841673977372E-2</v>
      </c>
      <c r="F107">
        <v>-8.1952765451570736E-2</v>
      </c>
      <c r="G107">
        <v>3.3865923777593357E-2</v>
      </c>
      <c r="H107">
        <v>777.96750000000009</v>
      </c>
      <c r="I107">
        <v>970.96</v>
      </c>
      <c r="J107">
        <v>-0.1987646247013265</v>
      </c>
      <c r="K107">
        <v>4</v>
      </c>
      <c r="L107">
        <v>8</v>
      </c>
      <c r="M107">
        <v>-0.5</v>
      </c>
      <c r="N107" t="s">
        <v>399</v>
      </c>
      <c r="O107" t="s">
        <v>399</v>
      </c>
      <c r="P107" t="s">
        <v>399</v>
      </c>
      <c r="Q107" t="s">
        <v>399</v>
      </c>
      <c r="R107" t="s">
        <v>399</v>
      </c>
      <c r="S107">
        <v>0</v>
      </c>
      <c r="T107" t="s">
        <v>399</v>
      </c>
      <c r="V107" t="s">
        <v>399</v>
      </c>
      <c r="W107" t="s">
        <v>399</v>
      </c>
      <c r="X107" t="s">
        <v>399</v>
      </c>
      <c r="Y107" t="s">
        <v>399</v>
      </c>
      <c r="Z107">
        <v>0</v>
      </c>
      <c r="AA107" t="s">
        <v>399</v>
      </c>
      <c r="AB107" t="s">
        <v>399</v>
      </c>
      <c r="AC107" t="s">
        <v>399</v>
      </c>
      <c r="AD107">
        <v>832</v>
      </c>
      <c r="AE107">
        <v>1035</v>
      </c>
      <c r="AF107">
        <v>-0.19613526570048309</v>
      </c>
      <c r="AG107">
        <v>4.807692307692308E-3</v>
      </c>
      <c r="AH107">
        <v>4.830917874396135E-3</v>
      </c>
      <c r="AI107">
        <v>-2.3225566703827079E-5</v>
      </c>
      <c r="AJ107" t="s">
        <v>399</v>
      </c>
      <c r="AK107" t="s">
        <v>399</v>
      </c>
      <c r="AL107" t="s">
        <v>399</v>
      </c>
    </row>
    <row r="108" spans="1:38">
      <c r="A108" t="s">
        <v>520</v>
      </c>
      <c r="B108">
        <v>3071.3</v>
      </c>
      <c r="C108">
        <v>6042.62</v>
      </c>
      <c r="D108">
        <v>-0.49172709851024882</v>
      </c>
      <c r="E108">
        <v>1.7403054081333691E-2</v>
      </c>
      <c r="F108">
        <v>-0.13496628945722219</v>
      </c>
      <c r="G108">
        <v>0.15236934353855591</v>
      </c>
      <c r="H108">
        <v>1023.766666666667</v>
      </c>
      <c r="I108">
        <v>755.32749999999999</v>
      </c>
      <c r="J108">
        <v>0.35539440397266991</v>
      </c>
      <c r="K108">
        <v>3</v>
      </c>
      <c r="L108">
        <v>8</v>
      </c>
      <c r="M108">
        <v>-0.625</v>
      </c>
      <c r="N108" t="s">
        <v>399</v>
      </c>
      <c r="O108" t="s">
        <v>399</v>
      </c>
      <c r="P108" t="s">
        <v>399</v>
      </c>
      <c r="Q108" t="s">
        <v>399</v>
      </c>
      <c r="R108" t="s">
        <v>399</v>
      </c>
      <c r="S108">
        <v>0</v>
      </c>
      <c r="T108" t="s">
        <v>399</v>
      </c>
      <c r="V108" t="s">
        <v>399</v>
      </c>
      <c r="W108" t="s">
        <v>399</v>
      </c>
      <c r="X108" t="s">
        <v>399</v>
      </c>
      <c r="Y108" t="s">
        <v>399</v>
      </c>
      <c r="Z108">
        <v>0</v>
      </c>
      <c r="AA108" t="s">
        <v>399</v>
      </c>
      <c r="AB108" t="s">
        <v>399</v>
      </c>
      <c r="AC108" t="s">
        <v>399</v>
      </c>
      <c r="AD108">
        <v>988</v>
      </c>
      <c r="AE108">
        <v>1021</v>
      </c>
      <c r="AF108">
        <v>-3.2321253672869733E-2</v>
      </c>
      <c r="AG108">
        <v>3.0364372469635628E-3</v>
      </c>
      <c r="AH108">
        <v>4.8971596474045058E-3</v>
      </c>
      <c r="AI108">
        <v>-1.860722400440943E-3</v>
      </c>
      <c r="AJ108" t="s">
        <v>399</v>
      </c>
      <c r="AK108" t="s">
        <v>399</v>
      </c>
      <c r="AL108" t="s">
        <v>399</v>
      </c>
    </row>
    <row r="109" spans="1:38">
      <c r="A109" t="s">
        <v>507</v>
      </c>
      <c r="B109">
        <v>3045.48</v>
      </c>
      <c r="C109">
        <v>10848.35</v>
      </c>
      <c r="D109">
        <v>-0.71926790710107991</v>
      </c>
      <c r="E109">
        <v>-7.3551624046127376E-2</v>
      </c>
      <c r="F109">
        <v>-0.12666718901952831</v>
      </c>
      <c r="G109">
        <v>5.3115564973400933E-2</v>
      </c>
      <c r="H109">
        <v>609.096</v>
      </c>
      <c r="I109">
        <v>723.22333333333336</v>
      </c>
      <c r="J109">
        <v>-0.15780372130323969</v>
      </c>
      <c r="K109">
        <v>5</v>
      </c>
      <c r="L109">
        <v>15</v>
      </c>
      <c r="M109">
        <v>-0.66666666666666663</v>
      </c>
      <c r="N109" t="s">
        <v>399</v>
      </c>
      <c r="O109" t="s">
        <v>399</v>
      </c>
      <c r="P109" t="s">
        <v>399</v>
      </c>
      <c r="Q109" t="s">
        <v>399</v>
      </c>
      <c r="R109" t="s">
        <v>399</v>
      </c>
      <c r="S109">
        <v>0</v>
      </c>
      <c r="T109" t="s">
        <v>399</v>
      </c>
      <c r="V109" t="s">
        <v>399</v>
      </c>
      <c r="W109" t="s">
        <v>399</v>
      </c>
      <c r="X109" t="s">
        <v>399</v>
      </c>
      <c r="Y109" t="s">
        <v>399</v>
      </c>
      <c r="Z109">
        <v>0</v>
      </c>
      <c r="AA109" t="s">
        <v>399</v>
      </c>
      <c r="AB109" t="s">
        <v>399</v>
      </c>
      <c r="AC109" t="s">
        <v>399</v>
      </c>
      <c r="AD109">
        <v>1151</v>
      </c>
      <c r="AE109">
        <v>1166</v>
      </c>
      <c r="AF109">
        <v>-1.286449399656947E-2</v>
      </c>
      <c r="AG109">
        <v>3.4752389226759342E-3</v>
      </c>
      <c r="AH109">
        <v>7.7186963979416811E-3</v>
      </c>
      <c r="AI109">
        <v>-4.2434574752657477E-3</v>
      </c>
      <c r="AJ109" t="s">
        <v>399</v>
      </c>
      <c r="AK109" t="s">
        <v>399</v>
      </c>
      <c r="AL109" t="s">
        <v>399</v>
      </c>
    </row>
    <row r="110" spans="1:38">
      <c r="A110" t="s">
        <v>457</v>
      </c>
      <c r="B110">
        <v>2971.72</v>
      </c>
      <c r="C110">
        <v>5460.6500000000005</v>
      </c>
      <c r="D110">
        <v>-0.45579372419034381</v>
      </c>
      <c r="E110">
        <v>-4.1067126108785483E-2</v>
      </c>
      <c r="F110">
        <v>-0.1316839570380815</v>
      </c>
      <c r="G110">
        <v>9.0616830929296052E-2</v>
      </c>
      <c r="H110">
        <v>495.28666666666658</v>
      </c>
      <c r="I110">
        <v>546.06500000000005</v>
      </c>
      <c r="J110">
        <v>-9.2989540317239563E-2</v>
      </c>
      <c r="K110">
        <v>4</v>
      </c>
      <c r="L110">
        <v>8</v>
      </c>
      <c r="M110">
        <v>-0.5</v>
      </c>
      <c r="N110" t="s">
        <v>399</v>
      </c>
      <c r="O110" t="s">
        <v>399</v>
      </c>
      <c r="P110" t="s">
        <v>399</v>
      </c>
      <c r="Q110" t="s">
        <v>399</v>
      </c>
      <c r="R110" t="s">
        <v>399</v>
      </c>
      <c r="S110">
        <v>0</v>
      </c>
      <c r="T110" t="s">
        <v>399</v>
      </c>
      <c r="V110" t="s">
        <v>399</v>
      </c>
      <c r="W110" t="s">
        <v>399</v>
      </c>
      <c r="X110" t="s">
        <v>399</v>
      </c>
      <c r="Y110" t="s">
        <v>399</v>
      </c>
      <c r="Z110">
        <v>0</v>
      </c>
      <c r="AA110" t="s">
        <v>399</v>
      </c>
      <c r="AB110" t="s">
        <v>399</v>
      </c>
      <c r="AC110" t="s">
        <v>399</v>
      </c>
      <c r="AD110">
        <v>789</v>
      </c>
      <c r="AE110">
        <v>881</v>
      </c>
      <c r="AF110">
        <v>-0.1044267877412032</v>
      </c>
      <c r="AG110">
        <v>5.0697084917617234E-3</v>
      </c>
      <c r="AH110">
        <v>1.135073779795687E-2</v>
      </c>
      <c r="AI110">
        <v>-6.2810293061951426E-3</v>
      </c>
      <c r="AJ110" t="s">
        <v>399</v>
      </c>
      <c r="AK110" t="s">
        <v>399</v>
      </c>
      <c r="AL110" t="s">
        <v>399</v>
      </c>
    </row>
    <row r="111" spans="1:38">
      <c r="A111" t="s">
        <v>474</v>
      </c>
      <c r="B111">
        <v>2938.92</v>
      </c>
      <c r="C111">
        <v>2309.0100000000002</v>
      </c>
      <c r="D111">
        <v>0.27280522821468928</v>
      </c>
      <c r="E111">
        <v>-0.1077504661576361</v>
      </c>
      <c r="F111">
        <v>-0.13858320232480589</v>
      </c>
      <c r="G111">
        <v>3.083273616716975E-2</v>
      </c>
      <c r="H111">
        <v>587.78399999999999</v>
      </c>
      <c r="I111">
        <v>769.67000000000007</v>
      </c>
      <c r="J111">
        <v>-0.23631686307118641</v>
      </c>
      <c r="K111">
        <v>5</v>
      </c>
      <c r="L111">
        <v>3</v>
      </c>
      <c r="M111">
        <v>0.66666666666666663</v>
      </c>
      <c r="N111" t="s">
        <v>399</v>
      </c>
      <c r="O111" t="s">
        <v>399</v>
      </c>
      <c r="P111" t="s">
        <v>399</v>
      </c>
      <c r="Q111" t="s">
        <v>399</v>
      </c>
      <c r="R111" t="s">
        <v>399</v>
      </c>
      <c r="S111">
        <v>0</v>
      </c>
      <c r="T111" t="s">
        <v>399</v>
      </c>
      <c r="V111" t="s">
        <v>399</v>
      </c>
      <c r="W111" t="s">
        <v>399</v>
      </c>
      <c r="X111" t="s">
        <v>399</v>
      </c>
      <c r="Y111" t="s">
        <v>399</v>
      </c>
      <c r="Z111">
        <v>0</v>
      </c>
      <c r="AA111" t="s">
        <v>399</v>
      </c>
      <c r="AB111" t="s">
        <v>399</v>
      </c>
      <c r="AC111" t="s">
        <v>399</v>
      </c>
      <c r="AD111">
        <v>701</v>
      </c>
      <c r="AE111">
        <v>792</v>
      </c>
      <c r="AF111">
        <v>-0.1148989898989899</v>
      </c>
      <c r="AG111">
        <v>5.7061340941512127E-3</v>
      </c>
      <c r="AH111">
        <v>2.525252525252525E-3</v>
      </c>
      <c r="AI111">
        <v>3.1808815688986868E-3</v>
      </c>
      <c r="AJ111" t="s">
        <v>399</v>
      </c>
      <c r="AK111" t="s">
        <v>399</v>
      </c>
      <c r="AL111" t="s">
        <v>399</v>
      </c>
    </row>
    <row r="112" spans="1:38">
      <c r="A112" t="s">
        <v>484</v>
      </c>
      <c r="B112">
        <v>2906.55</v>
      </c>
      <c r="C112">
        <v>2668.85</v>
      </c>
      <c r="D112">
        <v>8.9064578376454387E-2</v>
      </c>
      <c r="E112">
        <v>-0.19555830795960849</v>
      </c>
      <c r="F112">
        <v>-0.1620210952282819</v>
      </c>
      <c r="G112">
        <v>-3.3537212731326621E-2</v>
      </c>
      <c r="H112">
        <v>726.63750000000005</v>
      </c>
      <c r="I112">
        <v>667.21249999999998</v>
      </c>
      <c r="J112">
        <v>8.9064578376454387E-2</v>
      </c>
      <c r="K112">
        <v>4</v>
      </c>
      <c r="L112">
        <v>4</v>
      </c>
      <c r="M112" t="s">
        <v>399</v>
      </c>
      <c r="N112" t="s">
        <v>399</v>
      </c>
      <c r="O112" t="s">
        <v>399</v>
      </c>
      <c r="P112" t="s">
        <v>399</v>
      </c>
      <c r="Q112" t="s">
        <v>399</v>
      </c>
      <c r="R112" t="s">
        <v>399</v>
      </c>
      <c r="S112">
        <v>0</v>
      </c>
      <c r="T112" t="s">
        <v>399</v>
      </c>
      <c r="V112" t="s">
        <v>399</v>
      </c>
      <c r="W112" t="s">
        <v>399</v>
      </c>
      <c r="X112" t="s">
        <v>399</v>
      </c>
      <c r="Y112" t="s">
        <v>399</v>
      </c>
      <c r="Z112">
        <v>0</v>
      </c>
      <c r="AA112" t="s">
        <v>399</v>
      </c>
      <c r="AB112" t="s">
        <v>399</v>
      </c>
      <c r="AC112" t="s">
        <v>399</v>
      </c>
      <c r="AD112">
        <v>1154</v>
      </c>
      <c r="AE112">
        <v>1371</v>
      </c>
      <c r="AF112">
        <v>-0.1582786287381473</v>
      </c>
      <c r="AG112">
        <v>1.7331022530329291E-3</v>
      </c>
      <c r="AH112">
        <v>2.1881838074398249E-3</v>
      </c>
      <c r="AI112">
        <v>-4.5508155440689602E-4</v>
      </c>
      <c r="AJ112" t="s">
        <v>399</v>
      </c>
      <c r="AK112" t="s">
        <v>399</v>
      </c>
      <c r="AL112" t="s">
        <v>399</v>
      </c>
    </row>
    <row r="113" spans="1:38">
      <c r="A113" t="s">
        <v>411</v>
      </c>
      <c r="B113">
        <v>2783.6</v>
      </c>
      <c r="C113" t="s">
        <v>399</v>
      </c>
      <c r="E113">
        <v>-7.3099583273458835E-2</v>
      </c>
      <c r="H113">
        <v>695.9</v>
      </c>
      <c r="J113" t="s">
        <v>399</v>
      </c>
      <c r="K113">
        <v>4</v>
      </c>
      <c r="L113" t="s">
        <v>399</v>
      </c>
      <c r="M113" t="s">
        <v>399</v>
      </c>
      <c r="N113" t="s">
        <v>399</v>
      </c>
      <c r="O113" t="s">
        <v>399</v>
      </c>
      <c r="P113" t="s">
        <v>399</v>
      </c>
      <c r="Q113" t="s">
        <v>399</v>
      </c>
      <c r="R113" t="s">
        <v>399</v>
      </c>
      <c r="S113">
        <v>0</v>
      </c>
      <c r="T113" t="s">
        <v>399</v>
      </c>
      <c r="V113" t="s">
        <v>399</v>
      </c>
      <c r="W113" t="s">
        <v>399</v>
      </c>
      <c r="X113" t="s">
        <v>399</v>
      </c>
      <c r="Y113" t="s">
        <v>399</v>
      </c>
      <c r="Z113">
        <v>0</v>
      </c>
      <c r="AA113" t="s">
        <v>399</v>
      </c>
      <c r="AB113" t="s">
        <v>399</v>
      </c>
      <c r="AC113" t="s">
        <v>399</v>
      </c>
      <c r="AD113">
        <v>757</v>
      </c>
      <c r="AE113" t="s">
        <v>399</v>
      </c>
      <c r="AF113" t="s">
        <v>399</v>
      </c>
      <c r="AG113">
        <v>5.2840158520475562E-3</v>
      </c>
      <c r="AH113" t="s">
        <v>399</v>
      </c>
      <c r="AI113" t="s">
        <v>399</v>
      </c>
      <c r="AJ113" t="s">
        <v>399</v>
      </c>
      <c r="AK113" t="s">
        <v>399</v>
      </c>
      <c r="AL113" t="s">
        <v>399</v>
      </c>
    </row>
    <row r="114" spans="1:38">
      <c r="A114" t="s">
        <v>513</v>
      </c>
      <c r="B114">
        <v>2783.6</v>
      </c>
      <c r="C114">
        <v>6009.83</v>
      </c>
      <c r="D114">
        <v>-0.5368255008877123</v>
      </c>
      <c r="E114">
        <v>-7.3099583273458835E-2</v>
      </c>
      <c r="F114">
        <v>-0.13989081221931399</v>
      </c>
      <c r="G114">
        <v>6.6791228945855208E-2</v>
      </c>
      <c r="H114">
        <v>695.9</v>
      </c>
      <c r="I114">
        <v>751.22874999999999</v>
      </c>
      <c r="J114">
        <v>-7.3651001775424621E-2</v>
      </c>
      <c r="K114">
        <v>4</v>
      </c>
      <c r="L114">
        <v>8</v>
      </c>
      <c r="M114">
        <v>-0.5</v>
      </c>
      <c r="N114" t="s">
        <v>399</v>
      </c>
      <c r="O114" t="s">
        <v>399</v>
      </c>
      <c r="P114" t="s">
        <v>399</v>
      </c>
      <c r="Q114" t="s">
        <v>399</v>
      </c>
      <c r="R114" t="s">
        <v>399</v>
      </c>
      <c r="S114">
        <v>0</v>
      </c>
      <c r="T114" t="s">
        <v>399</v>
      </c>
      <c r="V114" t="s">
        <v>399</v>
      </c>
      <c r="W114" t="s">
        <v>399</v>
      </c>
      <c r="X114" t="s">
        <v>399</v>
      </c>
      <c r="Y114" t="s">
        <v>399</v>
      </c>
      <c r="Z114">
        <v>0</v>
      </c>
      <c r="AA114" t="s">
        <v>399</v>
      </c>
      <c r="AB114" t="s">
        <v>399</v>
      </c>
      <c r="AC114" t="s">
        <v>399</v>
      </c>
      <c r="AD114">
        <v>1620</v>
      </c>
      <c r="AE114">
        <v>2002</v>
      </c>
      <c r="AF114">
        <v>-0.19080919080919079</v>
      </c>
      <c r="AG114">
        <v>1.2345679012345681E-3</v>
      </c>
      <c r="AH114">
        <v>1.998001998001998E-3</v>
      </c>
      <c r="AI114">
        <v>-7.6343409676743012E-4</v>
      </c>
      <c r="AJ114" t="s">
        <v>399</v>
      </c>
      <c r="AK114" t="s">
        <v>399</v>
      </c>
      <c r="AL114" t="s">
        <v>399</v>
      </c>
    </row>
    <row r="115" spans="1:38">
      <c r="A115" t="s">
        <v>539</v>
      </c>
      <c r="B115">
        <v>2734.82</v>
      </c>
      <c r="C115">
        <v>1195.08</v>
      </c>
      <c r="D115">
        <v>1.288399102988921</v>
      </c>
      <c r="E115">
        <v>-6.436986712105365E-2</v>
      </c>
      <c r="F115">
        <v>-9.0203166315225722E-2</v>
      </c>
      <c r="G115">
        <v>2.5833299194172071E-2</v>
      </c>
      <c r="H115">
        <v>683.70500000000004</v>
      </c>
      <c r="I115">
        <v>597.54</v>
      </c>
      <c r="J115">
        <v>0.14419955149446079</v>
      </c>
      <c r="K115">
        <v>4</v>
      </c>
      <c r="L115">
        <v>2</v>
      </c>
      <c r="M115">
        <v>1</v>
      </c>
      <c r="N115" t="s">
        <v>399</v>
      </c>
      <c r="O115" t="s">
        <v>399</v>
      </c>
      <c r="P115" t="s">
        <v>399</v>
      </c>
      <c r="Q115" t="s">
        <v>399</v>
      </c>
      <c r="R115" t="s">
        <v>399</v>
      </c>
      <c r="S115">
        <v>0</v>
      </c>
      <c r="T115" t="s">
        <v>399</v>
      </c>
      <c r="V115" t="s">
        <v>399</v>
      </c>
      <c r="W115" t="s">
        <v>399</v>
      </c>
      <c r="X115" t="s">
        <v>399</v>
      </c>
      <c r="Y115" t="s">
        <v>399</v>
      </c>
      <c r="Z115">
        <v>0</v>
      </c>
      <c r="AA115" t="s">
        <v>399</v>
      </c>
      <c r="AB115" t="s">
        <v>399</v>
      </c>
      <c r="AC115" t="s">
        <v>399</v>
      </c>
      <c r="AD115">
        <v>652</v>
      </c>
      <c r="AE115">
        <v>702</v>
      </c>
      <c r="AF115">
        <v>-7.1225071225071226E-2</v>
      </c>
      <c r="AG115">
        <v>4.601226993865031E-3</v>
      </c>
      <c r="AH115">
        <v>2.8490028490028491E-3</v>
      </c>
      <c r="AI115">
        <v>1.7522241448621821E-3</v>
      </c>
      <c r="AJ115" t="s">
        <v>399</v>
      </c>
      <c r="AK115" t="s">
        <v>399</v>
      </c>
      <c r="AL115" t="s">
        <v>399</v>
      </c>
    </row>
    <row r="116" spans="1:38">
      <c r="A116" t="s">
        <v>479</v>
      </c>
      <c r="B116">
        <v>2612.29</v>
      </c>
      <c r="C116">
        <v>4977.87</v>
      </c>
      <c r="D116">
        <v>-0.47521932071347778</v>
      </c>
      <c r="E116">
        <v>-6.427310903460169E-3</v>
      </c>
      <c r="F116">
        <v>-0.14961419241563159</v>
      </c>
      <c r="G116">
        <v>0.14318688151217149</v>
      </c>
      <c r="H116">
        <v>870.76333333333332</v>
      </c>
      <c r="I116">
        <v>711.12428571428575</v>
      </c>
      <c r="J116">
        <v>0.2244882516685516</v>
      </c>
      <c r="K116">
        <v>3</v>
      </c>
      <c r="L116">
        <v>7</v>
      </c>
      <c r="M116">
        <v>-0.5714285714285714</v>
      </c>
      <c r="N116" t="s">
        <v>399</v>
      </c>
      <c r="O116" t="s">
        <v>399</v>
      </c>
      <c r="P116" t="s">
        <v>399</v>
      </c>
      <c r="Q116" t="s">
        <v>399</v>
      </c>
      <c r="R116" t="s">
        <v>399</v>
      </c>
      <c r="S116">
        <v>0</v>
      </c>
      <c r="T116" t="s">
        <v>399</v>
      </c>
      <c r="V116" t="s">
        <v>399</v>
      </c>
      <c r="W116" t="s">
        <v>399</v>
      </c>
      <c r="X116" t="s">
        <v>399</v>
      </c>
      <c r="Y116" t="s">
        <v>399</v>
      </c>
      <c r="Z116">
        <v>0</v>
      </c>
      <c r="AA116" t="s">
        <v>399</v>
      </c>
      <c r="AB116" t="s">
        <v>399</v>
      </c>
      <c r="AC116" t="s">
        <v>399</v>
      </c>
      <c r="AD116">
        <v>1137</v>
      </c>
      <c r="AE116">
        <v>1154</v>
      </c>
      <c r="AF116">
        <v>-1.47313691507799E-2</v>
      </c>
      <c r="AG116">
        <v>1.7590149516270889E-3</v>
      </c>
      <c r="AH116">
        <v>5.1993067590987872E-3</v>
      </c>
      <c r="AI116">
        <v>-3.4402918074716991E-3</v>
      </c>
      <c r="AJ116" t="s">
        <v>399</v>
      </c>
      <c r="AK116" t="s">
        <v>399</v>
      </c>
      <c r="AL116" t="s">
        <v>399</v>
      </c>
    </row>
    <row r="117" spans="1:38">
      <c r="A117" t="s">
        <v>515</v>
      </c>
      <c r="B117">
        <v>2554.5</v>
      </c>
      <c r="C117">
        <v>2521.31</v>
      </c>
      <c r="D117">
        <v>1.316379183836976E-2</v>
      </c>
      <c r="E117">
        <v>-6.4936386768447873E-2</v>
      </c>
      <c r="F117">
        <v>-0.19376435265794381</v>
      </c>
      <c r="G117">
        <v>0.12882796588949591</v>
      </c>
      <c r="H117">
        <v>638.625</v>
      </c>
      <c r="I117">
        <v>630.32749999999999</v>
      </c>
      <c r="J117">
        <v>1.316379183836976E-2</v>
      </c>
      <c r="K117">
        <v>4</v>
      </c>
      <c r="L117">
        <v>4</v>
      </c>
      <c r="M117" t="s">
        <v>399</v>
      </c>
      <c r="N117" t="s">
        <v>399</v>
      </c>
      <c r="O117" t="s">
        <v>399</v>
      </c>
      <c r="P117" t="s">
        <v>399</v>
      </c>
      <c r="Q117" t="s">
        <v>399</v>
      </c>
      <c r="R117" t="s">
        <v>399</v>
      </c>
      <c r="S117">
        <v>0</v>
      </c>
      <c r="T117" t="s">
        <v>399</v>
      </c>
      <c r="V117" t="s">
        <v>399</v>
      </c>
      <c r="W117" t="s">
        <v>399</v>
      </c>
      <c r="X117" t="s">
        <v>399</v>
      </c>
      <c r="Y117" t="s">
        <v>399</v>
      </c>
      <c r="Z117">
        <v>0</v>
      </c>
      <c r="AA117" t="s">
        <v>399</v>
      </c>
      <c r="AB117" t="s">
        <v>399</v>
      </c>
      <c r="AC117" t="s">
        <v>399</v>
      </c>
      <c r="AD117">
        <v>919</v>
      </c>
      <c r="AE117">
        <v>1512</v>
      </c>
      <c r="AF117">
        <v>-0.39219576719576721</v>
      </c>
      <c r="AG117">
        <v>2.176278563656148E-3</v>
      </c>
      <c r="AH117">
        <v>1.3227513227513229E-3</v>
      </c>
      <c r="AI117">
        <v>8.5352724090482536E-4</v>
      </c>
      <c r="AJ117" t="s">
        <v>399</v>
      </c>
      <c r="AK117" t="s">
        <v>399</v>
      </c>
      <c r="AL117" t="s">
        <v>399</v>
      </c>
    </row>
    <row r="118" spans="1:38">
      <c r="A118" t="s">
        <v>530</v>
      </c>
      <c r="B118">
        <v>2538.1</v>
      </c>
      <c r="C118">
        <v>6649.170000000001</v>
      </c>
      <c r="D118">
        <v>-0.61828318421697759</v>
      </c>
      <c r="E118">
        <v>-6.8819195461171753E-2</v>
      </c>
      <c r="F118">
        <v>-8.2995321220543289E-2</v>
      </c>
      <c r="G118">
        <v>1.4176125759371541E-2</v>
      </c>
      <c r="H118">
        <v>634.52499999999998</v>
      </c>
      <c r="I118">
        <v>831.14625000000012</v>
      </c>
      <c r="J118">
        <v>-0.23656636843395509</v>
      </c>
      <c r="K118">
        <v>4</v>
      </c>
      <c r="L118">
        <v>8</v>
      </c>
      <c r="M118">
        <v>-0.5</v>
      </c>
      <c r="N118" t="s">
        <v>399</v>
      </c>
      <c r="O118" t="s">
        <v>399</v>
      </c>
      <c r="P118" t="s">
        <v>399</v>
      </c>
      <c r="Q118" t="s">
        <v>399</v>
      </c>
      <c r="R118" t="s">
        <v>399</v>
      </c>
      <c r="S118">
        <v>0</v>
      </c>
      <c r="T118" t="s">
        <v>399</v>
      </c>
      <c r="V118" t="s">
        <v>399</v>
      </c>
      <c r="W118" t="s">
        <v>399</v>
      </c>
      <c r="X118" t="s">
        <v>399</v>
      </c>
      <c r="Y118" t="s">
        <v>399</v>
      </c>
      <c r="Z118">
        <v>0</v>
      </c>
      <c r="AA118" t="s">
        <v>399</v>
      </c>
      <c r="AB118" t="s">
        <v>399</v>
      </c>
      <c r="AC118" t="s">
        <v>399</v>
      </c>
      <c r="AD118">
        <v>867</v>
      </c>
      <c r="AE118">
        <v>774</v>
      </c>
      <c r="AF118">
        <v>0.1201550387596899</v>
      </c>
      <c r="AG118">
        <v>2.306805074971165E-3</v>
      </c>
      <c r="AH118">
        <v>9.0439276485788124E-3</v>
      </c>
      <c r="AI118">
        <v>-6.7371225736076457E-3</v>
      </c>
      <c r="AJ118" t="s">
        <v>399</v>
      </c>
      <c r="AK118" t="s">
        <v>399</v>
      </c>
      <c r="AL118" t="s">
        <v>399</v>
      </c>
    </row>
    <row r="119" spans="1:38">
      <c r="A119" t="s">
        <v>540</v>
      </c>
      <c r="B119">
        <v>2481.14</v>
      </c>
      <c r="C119" t="s">
        <v>399</v>
      </c>
      <c r="E119">
        <v>-1.0499206010140479E-2</v>
      </c>
      <c r="H119">
        <v>827.04666666666674</v>
      </c>
      <c r="J119" t="s">
        <v>399</v>
      </c>
      <c r="K119">
        <v>3</v>
      </c>
      <c r="L119" t="s">
        <v>399</v>
      </c>
      <c r="M119" t="s">
        <v>399</v>
      </c>
      <c r="N119" t="s">
        <v>399</v>
      </c>
      <c r="O119" t="s">
        <v>399</v>
      </c>
      <c r="P119" t="s">
        <v>399</v>
      </c>
      <c r="Q119" t="s">
        <v>399</v>
      </c>
      <c r="R119" t="s">
        <v>399</v>
      </c>
      <c r="S119">
        <v>0</v>
      </c>
      <c r="T119" t="s">
        <v>399</v>
      </c>
      <c r="V119" t="s">
        <v>399</v>
      </c>
      <c r="W119" t="s">
        <v>399</v>
      </c>
      <c r="X119" t="s">
        <v>399</v>
      </c>
      <c r="Y119" t="s">
        <v>399</v>
      </c>
      <c r="Z119">
        <v>0</v>
      </c>
      <c r="AA119" t="s">
        <v>399</v>
      </c>
      <c r="AB119" t="s">
        <v>399</v>
      </c>
      <c r="AC119" t="s">
        <v>399</v>
      </c>
      <c r="AD119">
        <v>524</v>
      </c>
      <c r="AE119" t="s">
        <v>399</v>
      </c>
      <c r="AF119" t="s">
        <v>399</v>
      </c>
      <c r="AG119">
        <v>5.7251908396946556E-3</v>
      </c>
      <c r="AH119" t="s">
        <v>399</v>
      </c>
      <c r="AI119" t="s">
        <v>399</v>
      </c>
      <c r="AJ119" t="s">
        <v>399</v>
      </c>
      <c r="AK119" t="s">
        <v>399</v>
      </c>
      <c r="AL119" t="s">
        <v>399</v>
      </c>
    </row>
    <row r="120" spans="1:38">
      <c r="A120" t="s">
        <v>501</v>
      </c>
      <c r="B120">
        <v>2236.0500000000002</v>
      </c>
      <c r="C120" t="s">
        <v>399</v>
      </c>
      <c r="E120">
        <v>3.5468795420495927E-2</v>
      </c>
      <c r="H120">
        <v>1118.0250000000001</v>
      </c>
      <c r="J120" t="s">
        <v>399</v>
      </c>
      <c r="K120">
        <v>2</v>
      </c>
      <c r="L120" t="s">
        <v>399</v>
      </c>
      <c r="M120" t="s">
        <v>399</v>
      </c>
      <c r="N120" t="s">
        <v>399</v>
      </c>
      <c r="O120" t="s">
        <v>399</v>
      </c>
      <c r="P120" t="s">
        <v>399</v>
      </c>
      <c r="Q120" t="s">
        <v>399</v>
      </c>
      <c r="R120" t="s">
        <v>399</v>
      </c>
      <c r="S120">
        <v>0</v>
      </c>
      <c r="T120" t="s">
        <v>399</v>
      </c>
      <c r="V120" t="s">
        <v>399</v>
      </c>
      <c r="W120" t="s">
        <v>399</v>
      </c>
      <c r="X120" t="s">
        <v>399</v>
      </c>
      <c r="Y120" t="s">
        <v>399</v>
      </c>
      <c r="Z120">
        <v>0</v>
      </c>
      <c r="AA120" t="s">
        <v>399</v>
      </c>
      <c r="AB120" t="s">
        <v>399</v>
      </c>
      <c r="AC120" t="s">
        <v>399</v>
      </c>
      <c r="AD120">
        <v>477</v>
      </c>
      <c r="AE120" t="s">
        <v>399</v>
      </c>
      <c r="AF120" t="s">
        <v>399</v>
      </c>
      <c r="AG120">
        <v>2.0964360587002102E-3</v>
      </c>
      <c r="AH120" t="s">
        <v>399</v>
      </c>
      <c r="AI120" t="s">
        <v>399</v>
      </c>
      <c r="AJ120" t="s">
        <v>399</v>
      </c>
      <c r="AK120" t="s">
        <v>399</v>
      </c>
      <c r="AL120" t="s">
        <v>399</v>
      </c>
    </row>
    <row r="121" spans="1:38">
      <c r="A121" t="s">
        <v>541</v>
      </c>
      <c r="B121">
        <v>1989.34</v>
      </c>
      <c r="C121">
        <v>2038.52</v>
      </c>
      <c r="D121">
        <v>-2.412534583913812E-2</v>
      </c>
      <c r="E121">
        <v>-8.7838177486000382E-2</v>
      </c>
      <c r="F121">
        <v>-0.14756293781763241</v>
      </c>
      <c r="G121">
        <v>5.972476033163205E-2</v>
      </c>
      <c r="H121">
        <v>397.86800000000011</v>
      </c>
      <c r="I121">
        <v>679.50666666666666</v>
      </c>
      <c r="J121">
        <v>-0.41447520750348282</v>
      </c>
      <c r="K121">
        <v>3</v>
      </c>
      <c r="L121">
        <v>3</v>
      </c>
      <c r="M121" t="s">
        <v>399</v>
      </c>
      <c r="N121" t="s">
        <v>399</v>
      </c>
      <c r="O121" t="s">
        <v>399</v>
      </c>
      <c r="P121" t="s">
        <v>399</v>
      </c>
      <c r="Q121" t="s">
        <v>399</v>
      </c>
      <c r="R121" t="s">
        <v>399</v>
      </c>
      <c r="S121">
        <v>0</v>
      </c>
      <c r="T121" t="s">
        <v>399</v>
      </c>
      <c r="V121" t="s">
        <v>399</v>
      </c>
      <c r="W121" t="s">
        <v>399</v>
      </c>
      <c r="X121" t="s">
        <v>399</v>
      </c>
      <c r="Y121" t="s">
        <v>399</v>
      </c>
      <c r="Z121">
        <v>0</v>
      </c>
      <c r="AA121" t="s">
        <v>399</v>
      </c>
      <c r="AB121" t="s">
        <v>399</v>
      </c>
      <c r="AC121" t="s">
        <v>399</v>
      </c>
      <c r="AD121">
        <v>555</v>
      </c>
      <c r="AE121">
        <v>568</v>
      </c>
      <c r="AF121">
        <v>-2.2887323943661969E-2</v>
      </c>
      <c r="AG121">
        <v>9.0090090090090072E-3</v>
      </c>
      <c r="AH121">
        <v>5.2816901408450703E-3</v>
      </c>
      <c r="AI121">
        <v>3.727318868163939E-3</v>
      </c>
      <c r="AJ121" t="s">
        <v>399</v>
      </c>
      <c r="AK121" t="s">
        <v>399</v>
      </c>
      <c r="AL121" t="s">
        <v>399</v>
      </c>
    </row>
    <row r="122" spans="1:38">
      <c r="A122" t="s">
        <v>506</v>
      </c>
      <c r="B122">
        <v>1907.37</v>
      </c>
      <c r="C122">
        <v>3815.57</v>
      </c>
      <c r="D122">
        <v>-0.50010876487654532</v>
      </c>
      <c r="E122">
        <v>-7.0626045287490072E-2</v>
      </c>
      <c r="F122">
        <v>-0.13237340685664259</v>
      </c>
      <c r="G122">
        <v>6.1747361569152573E-2</v>
      </c>
      <c r="H122">
        <v>635.79</v>
      </c>
      <c r="I122">
        <v>545.08142857142855</v>
      </c>
      <c r="J122">
        <v>0.16641288195472759</v>
      </c>
      <c r="K122">
        <v>3</v>
      </c>
      <c r="L122">
        <v>5</v>
      </c>
      <c r="M122">
        <v>-0.4</v>
      </c>
      <c r="N122" t="s">
        <v>399</v>
      </c>
      <c r="O122" t="s">
        <v>399</v>
      </c>
      <c r="P122" t="s">
        <v>399</v>
      </c>
      <c r="Q122" t="s">
        <v>399</v>
      </c>
      <c r="R122" t="s">
        <v>399</v>
      </c>
      <c r="S122">
        <v>0</v>
      </c>
      <c r="T122" t="s">
        <v>399</v>
      </c>
      <c r="V122" t="s">
        <v>399</v>
      </c>
      <c r="W122" t="s">
        <v>399</v>
      </c>
      <c r="X122" t="s">
        <v>399</v>
      </c>
      <c r="Y122" t="s">
        <v>399</v>
      </c>
      <c r="Z122">
        <v>0</v>
      </c>
      <c r="AA122" t="s">
        <v>399</v>
      </c>
      <c r="AB122" t="s">
        <v>399</v>
      </c>
      <c r="AC122" t="s">
        <v>399</v>
      </c>
      <c r="AD122">
        <v>1529</v>
      </c>
      <c r="AE122">
        <v>1980</v>
      </c>
      <c r="AF122">
        <v>-0.2277777777777778</v>
      </c>
      <c r="AG122">
        <v>1.3080444735120991E-3</v>
      </c>
      <c r="AH122">
        <v>2.525252525252525E-3</v>
      </c>
      <c r="AI122">
        <v>-1.217208051740426E-3</v>
      </c>
      <c r="AJ122" t="s">
        <v>399</v>
      </c>
      <c r="AK122" t="s">
        <v>399</v>
      </c>
      <c r="AL122" t="s">
        <v>399</v>
      </c>
    </row>
    <row r="123" spans="1:38">
      <c r="A123" t="s">
        <v>510</v>
      </c>
      <c r="B123">
        <v>1866.79</v>
      </c>
      <c r="C123">
        <v>4354.91</v>
      </c>
      <c r="D123">
        <v>-0.57133672108034383</v>
      </c>
      <c r="E123">
        <v>4.0818731619517408E-3</v>
      </c>
      <c r="F123">
        <v>-0.2002796843103532</v>
      </c>
      <c r="G123">
        <v>0.20436155747230489</v>
      </c>
      <c r="H123">
        <v>622.26333333333332</v>
      </c>
      <c r="I123">
        <v>622.13</v>
      </c>
      <c r="J123">
        <v>2.1431747919779749E-4</v>
      </c>
      <c r="K123">
        <v>3</v>
      </c>
      <c r="L123">
        <v>7</v>
      </c>
      <c r="M123">
        <v>-0.5714285714285714</v>
      </c>
      <c r="N123" t="s">
        <v>399</v>
      </c>
      <c r="O123" t="s">
        <v>399</v>
      </c>
      <c r="P123" t="s">
        <v>399</v>
      </c>
      <c r="Q123" t="s">
        <v>399</v>
      </c>
      <c r="R123" t="s">
        <v>399</v>
      </c>
      <c r="S123">
        <v>0</v>
      </c>
      <c r="T123" t="s">
        <v>399</v>
      </c>
      <c r="V123" t="s">
        <v>399</v>
      </c>
      <c r="W123" t="s">
        <v>399</v>
      </c>
      <c r="X123" t="s">
        <v>399</v>
      </c>
      <c r="Y123" t="s">
        <v>399</v>
      </c>
      <c r="Z123">
        <v>0</v>
      </c>
      <c r="AA123" t="s">
        <v>399</v>
      </c>
      <c r="AB123" t="s">
        <v>399</v>
      </c>
      <c r="AC123" t="s">
        <v>399</v>
      </c>
      <c r="AD123">
        <v>714</v>
      </c>
      <c r="AE123">
        <v>676</v>
      </c>
      <c r="AF123">
        <v>5.6213017751479293E-2</v>
      </c>
      <c r="AG123">
        <v>1.4005602240896361E-3</v>
      </c>
      <c r="AH123">
        <v>5.9171597633136093E-3</v>
      </c>
      <c r="AI123">
        <v>-4.5165995392239732E-3</v>
      </c>
      <c r="AJ123" t="s">
        <v>399</v>
      </c>
      <c r="AK123" t="s">
        <v>399</v>
      </c>
      <c r="AL123" t="s">
        <v>399</v>
      </c>
    </row>
    <row r="124" spans="1:38">
      <c r="A124" t="s">
        <v>494</v>
      </c>
      <c r="B124">
        <v>1858.19</v>
      </c>
      <c r="C124">
        <v>5861.47</v>
      </c>
      <c r="D124">
        <v>-0.6829822553045567</v>
      </c>
      <c r="E124">
        <v>-6.0413628315726622E-2</v>
      </c>
      <c r="F124">
        <v>-0.18037966585174031</v>
      </c>
      <c r="G124">
        <v>0.1199660375360137</v>
      </c>
      <c r="H124">
        <v>619.39666666666665</v>
      </c>
      <c r="I124">
        <v>732.68375000000003</v>
      </c>
      <c r="J124">
        <v>-0.15461934747881789</v>
      </c>
      <c r="K124">
        <v>3</v>
      </c>
      <c r="L124">
        <v>9</v>
      </c>
      <c r="M124">
        <v>-0.66666666666666663</v>
      </c>
      <c r="N124" t="s">
        <v>399</v>
      </c>
      <c r="O124" t="s">
        <v>399</v>
      </c>
      <c r="P124" t="s">
        <v>399</v>
      </c>
      <c r="Q124" t="s">
        <v>399</v>
      </c>
      <c r="R124" t="s">
        <v>399</v>
      </c>
      <c r="S124">
        <v>0</v>
      </c>
      <c r="T124" t="s">
        <v>399</v>
      </c>
      <c r="V124" t="s">
        <v>399</v>
      </c>
      <c r="W124" t="s">
        <v>399</v>
      </c>
      <c r="X124" t="s">
        <v>399</v>
      </c>
      <c r="Y124" t="s">
        <v>399</v>
      </c>
      <c r="Z124">
        <v>0</v>
      </c>
      <c r="AA124" t="s">
        <v>399</v>
      </c>
      <c r="AB124" t="s">
        <v>399</v>
      </c>
      <c r="AC124" t="s">
        <v>399</v>
      </c>
      <c r="AD124">
        <v>612</v>
      </c>
      <c r="AE124">
        <v>759</v>
      </c>
      <c r="AF124">
        <v>-0.19367588932806321</v>
      </c>
      <c r="AG124">
        <v>3.2679738562091509E-3</v>
      </c>
      <c r="AH124">
        <v>5.270092226613966E-3</v>
      </c>
      <c r="AI124">
        <v>-2.002118370404816E-3</v>
      </c>
      <c r="AJ124" t="s">
        <v>399</v>
      </c>
      <c r="AK124" t="s">
        <v>399</v>
      </c>
      <c r="AL124" t="s">
        <v>399</v>
      </c>
    </row>
    <row r="125" spans="1:38">
      <c r="A125" t="s">
        <v>448</v>
      </c>
      <c r="B125">
        <v>1842.2</v>
      </c>
      <c r="C125">
        <v>2300.8200000000002</v>
      </c>
      <c r="D125">
        <v>-0.19932893490146991</v>
      </c>
      <c r="E125">
        <v>-6.7256541092172425E-2</v>
      </c>
      <c r="F125">
        <v>-0.10287636581740429</v>
      </c>
      <c r="G125">
        <v>3.5619824725231841E-2</v>
      </c>
      <c r="H125">
        <v>614.06666666666661</v>
      </c>
      <c r="I125">
        <v>766.94</v>
      </c>
      <c r="J125">
        <v>-0.19932893490146991</v>
      </c>
      <c r="K125">
        <v>3</v>
      </c>
      <c r="L125">
        <v>3</v>
      </c>
      <c r="M125" t="s">
        <v>399</v>
      </c>
      <c r="N125" t="s">
        <v>399</v>
      </c>
      <c r="O125" t="s">
        <v>399</v>
      </c>
      <c r="P125" t="s">
        <v>399</v>
      </c>
      <c r="Q125" t="s">
        <v>399</v>
      </c>
      <c r="R125" t="s">
        <v>399</v>
      </c>
      <c r="S125">
        <v>0</v>
      </c>
      <c r="T125" t="s">
        <v>399</v>
      </c>
      <c r="V125" t="s">
        <v>399</v>
      </c>
      <c r="W125" t="s">
        <v>399</v>
      </c>
      <c r="X125" t="s">
        <v>399</v>
      </c>
      <c r="Y125" t="s">
        <v>399</v>
      </c>
      <c r="Z125">
        <v>0</v>
      </c>
      <c r="AA125" t="s">
        <v>399</v>
      </c>
      <c r="AB125" t="s">
        <v>399</v>
      </c>
      <c r="AC125" t="s">
        <v>399</v>
      </c>
      <c r="AD125">
        <v>429</v>
      </c>
      <c r="AE125">
        <v>490</v>
      </c>
      <c r="AF125">
        <v>-0.1244897959183673</v>
      </c>
      <c r="AG125">
        <v>4.662004662004662E-3</v>
      </c>
      <c r="AH125">
        <v>4.0816326530612249E-3</v>
      </c>
      <c r="AI125">
        <v>5.8037200894343714E-4</v>
      </c>
      <c r="AJ125" t="s">
        <v>399</v>
      </c>
      <c r="AK125" t="s">
        <v>399</v>
      </c>
      <c r="AL125" t="s">
        <v>399</v>
      </c>
    </row>
    <row r="126" spans="1:38">
      <c r="A126" t="s">
        <v>417</v>
      </c>
      <c r="B126">
        <v>1785.24</v>
      </c>
      <c r="C126">
        <v>6614.74</v>
      </c>
      <c r="D126">
        <v>-0.73011184113056604</v>
      </c>
      <c r="E126">
        <v>-1.1656696018462471E-2</v>
      </c>
      <c r="F126">
        <v>-0.15885582804463971</v>
      </c>
      <c r="G126">
        <v>0.14719913202617721</v>
      </c>
      <c r="H126">
        <v>892.62</v>
      </c>
      <c r="I126">
        <v>661.47399999999982</v>
      </c>
      <c r="J126">
        <v>0.34944079434717018</v>
      </c>
      <c r="K126">
        <v>2</v>
      </c>
      <c r="L126">
        <v>10</v>
      </c>
      <c r="M126">
        <v>-0.8</v>
      </c>
      <c r="N126" t="s">
        <v>399</v>
      </c>
      <c r="O126" t="s">
        <v>399</v>
      </c>
      <c r="P126" t="s">
        <v>399</v>
      </c>
      <c r="Q126" t="s">
        <v>399</v>
      </c>
      <c r="R126" t="s">
        <v>399</v>
      </c>
      <c r="S126">
        <v>0</v>
      </c>
      <c r="T126" t="s">
        <v>399</v>
      </c>
      <c r="V126" t="s">
        <v>399</v>
      </c>
      <c r="W126" t="s">
        <v>399</v>
      </c>
      <c r="X126" t="s">
        <v>399</v>
      </c>
      <c r="Y126" t="s">
        <v>399</v>
      </c>
      <c r="Z126">
        <v>0</v>
      </c>
      <c r="AA126" t="s">
        <v>399</v>
      </c>
      <c r="AB126" t="s">
        <v>399</v>
      </c>
      <c r="AC126" t="s">
        <v>399</v>
      </c>
      <c r="AD126">
        <v>1306</v>
      </c>
      <c r="AE126">
        <v>1437</v>
      </c>
      <c r="AF126">
        <v>-9.1162143354210162E-2</v>
      </c>
      <c r="AG126">
        <v>1.5313935681470141E-3</v>
      </c>
      <c r="AH126">
        <v>4.1753653444676414E-3</v>
      </c>
      <c r="AI126">
        <v>-2.6439717763206269E-3</v>
      </c>
      <c r="AJ126" t="s">
        <v>399</v>
      </c>
      <c r="AK126" t="s">
        <v>399</v>
      </c>
      <c r="AL126" t="s">
        <v>399</v>
      </c>
    </row>
    <row r="127" spans="1:38">
      <c r="A127" t="s">
        <v>433</v>
      </c>
      <c r="B127">
        <v>1760.65</v>
      </c>
      <c r="C127">
        <v>2824.58</v>
      </c>
      <c r="D127">
        <v>-0.3766683896366893</v>
      </c>
      <c r="E127">
        <v>-4.1575554482719736E-3</v>
      </c>
      <c r="F127">
        <v>-6.0182398799113461E-2</v>
      </c>
      <c r="G127">
        <v>5.6024843350841493E-2</v>
      </c>
      <c r="H127">
        <v>880.32500000000005</v>
      </c>
      <c r="I127">
        <v>706.14499999999998</v>
      </c>
      <c r="J127">
        <v>0.24666322072662139</v>
      </c>
      <c r="K127">
        <v>2</v>
      </c>
      <c r="L127">
        <v>4</v>
      </c>
      <c r="M127">
        <v>-0.5</v>
      </c>
      <c r="N127" t="s">
        <v>399</v>
      </c>
      <c r="O127" t="s">
        <v>399</v>
      </c>
      <c r="P127" t="s">
        <v>399</v>
      </c>
      <c r="Q127" t="s">
        <v>399</v>
      </c>
      <c r="R127" t="s">
        <v>399</v>
      </c>
      <c r="S127">
        <v>0</v>
      </c>
      <c r="T127" t="s">
        <v>399</v>
      </c>
      <c r="V127" t="s">
        <v>399</v>
      </c>
      <c r="W127" t="s">
        <v>399</v>
      </c>
      <c r="X127" t="s">
        <v>399</v>
      </c>
      <c r="Y127" t="s">
        <v>399</v>
      </c>
      <c r="Z127">
        <v>0</v>
      </c>
      <c r="AA127" t="s">
        <v>399</v>
      </c>
      <c r="AB127" t="s">
        <v>399</v>
      </c>
      <c r="AC127" t="s">
        <v>399</v>
      </c>
      <c r="AD127">
        <v>1198</v>
      </c>
      <c r="AE127">
        <v>1266</v>
      </c>
      <c r="AF127">
        <v>-5.3712480252764608E-2</v>
      </c>
      <c r="AG127">
        <v>1.6694490818030051E-3</v>
      </c>
      <c r="AH127">
        <v>2.3696682464454978E-3</v>
      </c>
      <c r="AI127">
        <v>-7.0021916464249275E-4</v>
      </c>
      <c r="AJ127" t="s">
        <v>399</v>
      </c>
      <c r="AK127" t="s">
        <v>399</v>
      </c>
      <c r="AL127" t="s">
        <v>399</v>
      </c>
    </row>
    <row r="128" spans="1:38">
      <c r="A128" t="s">
        <v>528</v>
      </c>
      <c r="B128">
        <v>1760.65</v>
      </c>
      <c r="C128">
        <v>7147.54</v>
      </c>
      <c r="D128">
        <v>-0.75367049362437977</v>
      </c>
      <c r="E128">
        <v>-4.1575554482719736E-3</v>
      </c>
      <c r="F128">
        <v>-0.1535255486503049</v>
      </c>
      <c r="G128">
        <v>0.14936799320203289</v>
      </c>
      <c r="H128">
        <v>880.32500000000005</v>
      </c>
      <c r="I128">
        <v>794.17111111111114</v>
      </c>
      <c r="J128">
        <v>0.1084827786902907</v>
      </c>
      <c r="K128">
        <v>2</v>
      </c>
      <c r="L128">
        <v>10</v>
      </c>
      <c r="M128">
        <v>-0.8</v>
      </c>
      <c r="N128" t="s">
        <v>399</v>
      </c>
      <c r="O128" t="s">
        <v>399</v>
      </c>
      <c r="P128" t="s">
        <v>399</v>
      </c>
      <c r="Q128" t="s">
        <v>399</v>
      </c>
      <c r="R128" t="s">
        <v>399</v>
      </c>
      <c r="S128">
        <v>0</v>
      </c>
      <c r="T128" t="s">
        <v>399</v>
      </c>
      <c r="V128" t="s">
        <v>399</v>
      </c>
      <c r="W128" t="s">
        <v>399</v>
      </c>
      <c r="X128" t="s">
        <v>399</v>
      </c>
      <c r="Y128" t="s">
        <v>399</v>
      </c>
      <c r="Z128">
        <v>0</v>
      </c>
      <c r="AA128" t="s">
        <v>399</v>
      </c>
      <c r="AB128" t="s">
        <v>399</v>
      </c>
      <c r="AC128" t="s">
        <v>399</v>
      </c>
      <c r="AD128">
        <v>566</v>
      </c>
      <c r="AE128">
        <v>1253</v>
      </c>
      <c r="AF128">
        <v>-0.54828411811652034</v>
      </c>
      <c r="AG128">
        <v>3.53356890459364E-3</v>
      </c>
      <c r="AH128">
        <v>3.9904229848363934E-3</v>
      </c>
      <c r="AI128">
        <v>-4.5685408024275301E-4</v>
      </c>
      <c r="AJ128" t="s">
        <v>399</v>
      </c>
      <c r="AK128" t="s">
        <v>399</v>
      </c>
      <c r="AL128" t="s">
        <v>399</v>
      </c>
    </row>
    <row r="129" spans="1:38">
      <c r="A129" t="s">
        <v>473</v>
      </c>
      <c r="B129">
        <v>1720.07</v>
      </c>
      <c r="C129" t="s">
        <v>399</v>
      </c>
      <c r="E129">
        <v>-2.78477038725168E-2</v>
      </c>
      <c r="H129">
        <v>860.03500000000008</v>
      </c>
      <c r="J129" t="s">
        <v>399</v>
      </c>
      <c r="K129">
        <v>2</v>
      </c>
      <c r="L129" t="s">
        <v>399</v>
      </c>
      <c r="M129" t="s">
        <v>399</v>
      </c>
      <c r="N129" t="s">
        <v>399</v>
      </c>
      <c r="O129" t="s">
        <v>399</v>
      </c>
      <c r="P129" t="s">
        <v>399</v>
      </c>
      <c r="Q129" t="s">
        <v>399</v>
      </c>
      <c r="R129" t="s">
        <v>399</v>
      </c>
      <c r="S129">
        <v>0</v>
      </c>
      <c r="T129" t="s">
        <v>399</v>
      </c>
      <c r="V129" t="s">
        <v>399</v>
      </c>
      <c r="W129" t="s">
        <v>399</v>
      </c>
      <c r="X129" t="s">
        <v>399</v>
      </c>
      <c r="Y129" t="s">
        <v>399</v>
      </c>
      <c r="Z129">
        <v>0</v>
      </c>
      <c r="AA129" t="s">
        <v>399</v>
      </c>
      <c r="AB129" t="s">
        <v>399</v>
      </c>
      <c r="AC129" t="s">
        <v>399</v>
      </c>
      <c r="AD129">
        <v>674</v>
      </c>
      <c r="AE129" t="s">
        <v>399</v>
      </c>
      <c r="AF129" t="s">
        <v>399</v>
      </c>
      <c r="AG129">
        <v>1.483679525222552E-3</v>
      </c>
      <c r="AH129" t="s">
        <v>399</v>
      </c>
      <c r="AI129" t="s">
        <v>399</v>
      </c>
      <c r="AJ129" t="s">
        <v>399</v>
      </c>
      <c r="AK129" t="s">
        <v>399</v>
      </c>
      <c r="AL129" t="s">
        <v>399</v>
      </c>
    </row>
    <row r="130" spans="1:38">
      <c r="A130" t="s">
        <v>544</v>
      </c>
      <c r="B130">
        <v>1687.28</v>
      </c>
      <c r="C130">
        <v>2309.0100000000002</v>
      </c>
      <c r="D130">
        <v>-0.26926258439764228</v>
      </c>
      <c r="E130">
        <v>1.8728367550140349E-3</v>
      </c>
      <c r="F130">
        <v>-0.13858320232480589</v>
      </c>
      <c r="G130">
        <v>0.14045603907981991</v>
      </c>
      <c r="H130">
        <v>843.6400000000001</v>
      </c>
      <c r="I130">
        <v>769.67000000000007</v>
      </c>
      <c r="J130">
        <v>9.6106123403536595E-2</v>
      </c>
      <c r="K130">
        <v>2</v>
      </c>
      <c r="L130">
        <v>3</v>
      </c>
      <c r="M130">
        <v>-0.33333333333333331</v>
      </c>
      <c r="N130" t="s">
        <v>399</v>
      </c>
      <c r="O130" t="s">
        <v>399</v>
      </c>
      <c r="P130" t="s">
        <v>399</v>
      </c>
      <c r="Q130" t="s">
        <v>399</v>
      </c>
      <c r="R130" t="s">
        <v>399</v>
      </c>
      <c r="S130">
        <v>0</v>
      </c>
      <c r="T130" t="s">
        <v>399</v>
      </c>
      <c r="V130" t="s">
        <v>399</v>
      </c>
      <c r="W130" t="s">
        <v>399</v>
      </c>
      <c r="X130" t="s">
        <v>399</v>
      </c>
      <c r="Y130" t="s">
        <v>399</v>
      </c>
      <c r="Z130">
        <v>0</v>
      </c>
      <c r="AA130" t="s">
        <v>399</v>
      </c>
      <c r="AB130" t="s">
        <v>399</v>
      </c>
      <c r="AC130" t="s">
        <v>399</v>
      </c>
      <c r="AD130">
        <v>364</v>
      </c>
      <c r="AE130">
        <v>374</v>
      </c>
      <c r="AF130">
        <v>-2.6737967914438499E-2</v>
      </c>
      <c r="AG130">
        <v>2.747252747252747E-3</v>
      </c>
      <c r="AH130">
        <v>5.3475935828877002E-3</v>
      </c>
      <c r="AI130">
        <v>-2.6003408356349532E-3</v>
      </c>
      <c r="AJ130" t="s">
        <v>399</v>
      </c>
      <c r="AK130" t="s">
        <v>399</v>
      </c>
      <c r="AL130" t="s">
        <v>399</v>
      </c>
    </row>
    <row r="131" spans="1:38">
      <c r="A131" t="s">
        <v>548</v>
      </c>
      <c r="B131">
        <v>1391.8</v>
      </c>
      <c r="C131" t="s">
        <v>399</v>
      </c>
      <c r="E131">
        <v>-7.3099583273458835E-2</v>
      </c>
      <c r="H131">
        <v>695.9</v>
      </c>
      <c r="J131" t="s">
        <v>399</v>
      </c>
      <c r="K131">
        <v>2</v>
      </c>
      <c r="L131" t="s">
        <v>399</v>
      </c>
      <c r="M131" t="s">
        <v>399</v>
      </c>
      <c r="N131" t="s">
        <v>399</v>
      </c>
      <c r="O131" t="s">
        <v>399</v>
      </c>
      <c r="P131" t="s">
        <v>399</v>
      </c>
      <c r="Q131" t="s">
        <v>399</v>
      </c>
      <c r="R131" t="s">
        <v>399</v>
      </c>
      <c r="S131">
        <v>0</v>
      </c>
      <c r="T131" t="s">
        <v>399</v>
      </c>
      <c r="V131" t="s">
        <v>399</v>
      </c>
      <c r="W131" t="s">
        <v>399</v>
      </c>
      <c r="X131" t="s">
        <v>399</v>
      </c>
      <c r="Y131" t="s">
        <v>399</v>
      </c>
      <c r="Z131">
        <v>0</v>
      </c>
      <c r="AA131" t="s">
        <v>399</v>
      </c>
      <c r="AB131" t="s">
        <v>399</v>
      </c>
      <c r="AC131" t="s">
        <v>399</v>
      </c>
      <c r="AD131">
        <v>445</v>
      </c>
      <c r="AE131">
        <v>9</v>
      </c>
      <c r="AF131">
        <v>48.444444444444443</v>
      </c>
      <c r="AG131">
        <v>4.4943820224719114E-3</v>
      </c>
      <c r="AH131" t="s">
        <v>399</v>
      </c>
      <c r="AI131">
        <v>4.4943820224719114E-3</v>
      </c>
      <c r="AJ131" t="s">
        <v>399</v>
      </c>
      <c r="AK131" t="s">
        <v>399</v>
      </c>
      <c r="AL131" t="s">
        <v>399</v>
      </c>
    </row>
    <row r="132" spans="1:38">
      <c r="A132" t="s">
        <v>488</v>
      </c>
      <c r="B132">
        <v>1391.8</v>
      </c>
      <c r="C132">
        <v>2046.72</v>
      </c>
      <c r="D132">
        <v>-0.31998514696685432</v>
      </c>
      <c r="E132">
        <v>-7.3099583273458835E-2</v>
      </c>
      <c r="F132">
        <v>-0.15039184646654161</v>
      </c>
      <c r="G132">
        <v>7.7292263193082772E-2</v>
      </c>
      <c r="H132">
        <v>695.9</v>
      </c>
      <c r="I132">
        <v>682.24</v>
      </c>
      <c r="J132">
        <v>2.0022279549718532E-2</v>
      </c>
      <c r="K132">
        <v>2</v>
      </c>
      <c r="L132">
        <v>3</v>
      </c>
      <c r="M132">
        <v>-0.33333333333333331</v>
      </c>
      <c r="N132" t="s">
        <v>399</v>
      </c>
      <c r="O132" t="s">
        <v>399</v>
      </c>
      <c r="P132" t="s">
        <v>399</v>
      </c>
      <c r="Q132" t="s">
        <v>399</v>
      </c>
      <c r="R132" t="s">
        <v>399</v>
      </c>
      <c r="S132">
        <v>0</v>
      </c>
      <c r="T132" t="s">
        <v>399</v>
      </c>
      <c r="V132" t="s">
        <v>399</v>
      </c>
      <c r="W132" t="s">
        <v>399</v>
      </c>
      <c r="X132" t="s">
        <v>399</v>
      </c>
      <c r="Y132" t="s">
        <v>399</v>
      </c>
      <c r="Z132">
        <v>0</v>
      </c>
      <c r="AA132" t="s">
        <v>399</v>
      </c>
      <c r="AB132" t="s">
        <v>399</v>
      </c>
      <c r="AC132" t="s">
        <v>399</v>
      </c>
      <c r="AD132">
        <v>520</v>
      </c>
      <c r="AE132">
        <v>1194</v>
      </c>
      <c r="AF132">
        <v>-0.56448911222780573</v>
      </c>
      <c r="AG132">
        <v>1.923076923076923E-3</v>
      </c>
      <c r="AH132">
        <v>2.5125628140703518E-3</v>
      </c>
      <c r="AI132">
        <v>-5.8948589099342861E-4</v>
      </c>
      <c r="AJ132" t="s">
        <v>399</v>
      </c>
      <c r="AK132" t="s">
        <v>399</v>
      </c>
      <c r="AL132" t="s">
        <v>399</v>
      </c>
    </row>
    <row r="133" spans="1:38">
      <c r="A133" t="s">
        <v>542</v>
      </c>
      <c r="B133">
        <v>1391.8</v>
      </c>
      <c r="C133">
        <v>3259.02</v>
      </c>
      <c r="D133">
        <v>-0.57293910439334528</v>
      </c>
      <c r="E133">
        <v>-7.3099583273458835E-2</v>
      </c>
      <c r="F133">
        <v>-9.4298285987812341E-2</v>
      </c>
      <c r="G133">
        <v>2.119870271435351E-2</v>
      </c>
      <c r="H133">
        <v>695.9</v>
      </c>
      <c r="I133">
        <v>1086.3399999999999</v>
      </c>
      <c r="J133">
        <v>-0.35940865659001781</v>
      </c>
      <c r="K133">
        <v>2</v>
      </c>
      <c r="L133">
        <v>4</v>
      </c>
      <c r="M133">
        <v>-0.5</v>
      </c>
      <c r="N133" t="s">
        <v>399</v>
      </c>
      <c r="O133" t="s">
        <v>399</v>
      </c>
      <c r="P133" t="s">
        <v>399</v>
      </c>
      <c r="Q133" t="s">
        <v>399</v>
      </c>
      <c r="R133" t="s">
        <v>399</v>
      </c>
      <c r="S133">
        <v>0</v>
      </c>
      <c r="T133" t="s">
        <v>399</v>
      </c>
      <c r="V133" t="s">
        <v>399</v>
      </c>
      <c r="W133" t="s">
        <v>399</v>
      </c>
      <c r="X133" t="s">
        <v>399</v>
      </c>
      <c r="Y133" t="s">
        <v>399</v>
      </c>
      <c r="Z133">
        <v>0</v>
      </c>
      <c r="AA133" t="s">
        <v>399</v>
      </c>
      <c r="AB133" t="s">
        <v>399</v>
      </c>
      <c r="AC133" t="s">
        <v>399</v>
      </c>
      <c r="AD133">
        <v>267</v>
      </c>
      <c r="AE133">
        <v>181</v>
      </c>
      <c r="AF133">
        <v>0.47513812154696128</v>
      </c>
      <c r="AG133">
        <v>7.4906367041198503E-3</v>
      </c>
      <c r="AH133">
        <v>1.104972375690608E-2</v>
      </c>
      <c r="AI133">
        <v>-3.5590870527862271E-3</v>
      </c>
      <c r="AJ133" t="s">
        <v>399</v>
      </c>
      <c r="AK133" t="s">
        <v>399</v>
      </c>
      <c r="AL133" t="s">
        <v>399</v>
      </c>
    </row>
    <row r="134" spans="1:38">
      <c r="A134" t="s">
        <v>543</v>
      </c>
      <c r="B134">
        <v>1211.47</v>
      </c>
      <c r="C134">
        <v>1662.29</v>
      </c>
      <c r="D134">
        <v>-0.27120418218241099</v>
      </c>
      <c r="E134">
        <v>-6.91969260485195E-2</v>
      </c>
      <c r="F134">
        <v>-8.6609436379933721E-2</v>
      </c>
      <c r="G134">
        <v>1.7412510331414222E-2</v>
      </c>
      <c r="H134">
        <v>605.73500000000001</v>
      </c>
      <c r="I134">
        <v>831.14499999999998</v>
      </c>
      <c r="J134">
        <v>-0.27120418218241099</v>
      </c>
      <c r="K134">
        <v>2</v>
      </c>
      <c r="L134">
        <v>2</v>
      </c>
      <c r="M134" t="s">
        <v>399</v>
      </c>
      <c r="N134" t="s">
        <v>399</v>
      </c>
      <c r="O134" t="s">
        <v>399</v>
      </c>
      <c r="P134" t="s">
        <v>399</v>
      </c>
      <c r="Q134" t="s">
        <v>399</v>
      </c>
      <c r="R134" t="s">
        <v>399</v>
      </c>
      <c r="S134">
        <v>0</v>
      </c>
      <c r="T134" t="s">
        <v>399</v>
      </c>
      <c r="V134" t="s">
        <v>399</v>
      </c>
      <c r="W134" t="s">
        <v>399</v>
      </c>
      <c r="X134" t="s">
        <v>399</v>
      </c>
      <c r="Y134" t="s">
        <v>399</v>
      </c>
      <c r="Z134">
        <v>0</v>
      </c>
      <c r="AA134" t="s">
        <v>399</v>
      </c>
      <c r="AB134" t="s">
        <v>399</v>
      </c>
      <c r="AC134" t="s">
        <v>399</v>
      </c>
      <c r="AD134">
        <v>1053</v>
      </c>
      <c r="AE134">
        <v>1355</v>
      </c>
      <c r="AF134">
        <v>-0.2228782287822878</v>
      </c>
      <c r="AG134" t="s">
        <v>399</v>
      </c>
      <c r="AH134">
        <v>1.476014760147601E-3</v>
      </c>
      <c r="AI134" t="s">
        <v>399</v>
      </c>
      <c r="AJ134" t="s">
        <v>399</v>
      </c>
      <c r="AK134" t="s">
        <v>399</v>
      </c>
      <c r="AL134" t="s">
        <v>399</v>
      </c>
    </row>
    <row r="135" spans="1:38">
      <c r="A135" t="s">
        <v>547</v>
      </c>
      <c r="B135">
        <v>1187.7</v>
      </c>
      <c r="C135" t="s">
        <v>399</v>
      </c>
      <c r="E135">
        <v>4.3916814010272018E-2</v>
      </c>
      <c r="H135">
        <v>1187.7</v>
      </c>
      <c r="J135" t="s">
        <v>399</v>
      </c>
      <c r="K135">
        <v>1</v>
      </c>
      <c r="L135" t="s">
        <v>399</v>
      </c>
      <c r="M135" t="s">
        <v>399</v>
      </c>
      <c r="N135" t="s">
        <v>399</v>
      </c>
      <c r="O135" t="s">
        <v>399</v>
      </c>
      <c r="P135" t="s">
        <v>399</v>
      </c>
      <c r="Q135" t="s">
        <v>399</v>
      </c>
      <c r="R135" t="s">
        <v>399</v>
      </c>
      <c r="S135">
        <v>0</v>
      </c>
      <c r="T135" t="s">
        <v>399</v>
      </c>
      <c r="V135" t="s">
        <v>399</v>
      </c>
      <c r="W135" t="s">
        <v>399</v>
      </c>
      <c r="X135" t="s">
        <v>399</v>
      </c>
      <c r="Y135" t="s">
        <v>399</v>
      </c>
      <c r="Z135">
        <v>0</v>
      </c>
      <c r="AA135" t="s">
        <v>399</v>
      </c>
      <c r="AB135" t="s">
        <v>399</v>
      </c>
      <c r="AC135" t="s">
        <v>399</v>
      </c>
      <c r="AD135">
        <v>338</v>
      </c>
      <c r="AE135">
        <v>362</v>
      </c>
      <c r="AF135">
        <v>-6.6298342541436461E-2</v>
      </c>
      <c r="AG135" t="s">
        <v>399</v>
      </c>
      <c r="AH135" t="s">
        <v>399</v>
      </c>
      <c r="AI135" t="s">
        <v>399</v>
      </c>
      <c r="AJ135" t="s">
        <v>399</v>
      </c>
      <c r="AK135" t="s">
        <v>399</v>
      </c>
      <c r="AL135" t="s">
        <v>399</v>
      </c>
    </row>
    <row r="136" spans="1:38">
      <c r="A136" t="s">
        <v>521</v>
      </c>
      <c r="B136">
        <v>1187.7</v>
      </c>
      <c r="C136">
        <v>1277.05</v>
      </c>
      <c r="D136">
        <v>-6.9965937120707811E-2</v>
      </c>
      <c r="E136">
        <v>4.3916814010272018E-2</v>
      </c>
      <c r="F136">
        <v>-0.19672683136917121</v>
      </c>
      <c r="G136">
        <v>0.24064364537944319</v>
      </c>
      <c r="H136">
        <v>1187.7</v>
      </c>
      <c r="I136">
        <v>638.52499999999998</v>
      </c>
      <c r="J136">
        <v>0.86006812575858427</v>
      </c>
      <c r="K136">
        <v>1</v>
      </c>
      <c r="L136">
        <v>2</v>
      </c>
      <c r="M136">
        <v>-0.5</v>
      </c>
      <c r="N136" t="s">
        <v>399</v>
      </c>
      <c r="O136" t="s">
        <v>399</v>
      </c>
      <c r="P136" t="s">
        <v>399</v>
      </c>
      <c r="Q136" t="s">
        <v>399</v>
      </c>
      <c r="R136" t="s">
        <v>399</v>
      </c>
      <c r="S136">
        <v>0</v>
      </c>
      <c r="T136" t="s">
        <v>399</v>
      </c>
      <c r="V136" t="s">
        <v>399</v>
      </c>
      <c r="W136" t="s">
        <v>399</v>
      </c>
      <c r="X136" t="s">
        <v>399</v>
      </c>
      <c r="Y136" t="s">
        <v>399</v>
      </c>
      <c r="Z136">
        <v>0</v>
      </c>
      <c r="AA136" t="s">
        <v>399</v>
      </c>
      <c r="AB136" t="s">
        <v>399</v>
      </c>
      <c r="AC136" t="s">
        <v>399</v>
      </c>
      <c r="AD136">
        <v>854</v>
      </c>
      <c r="AE136">
        <v>784</v>
      </c>
      <c r="AF136">
        <v>8.9285714285714288E-2</v>
      </c>
      <c r="AG136">
        <v>1.17096018735363E-3</v>
      </c>
      <c r="AH136">
        <v>2.5510204081632651E-3</v>
      </c>
      <c r="AI136">
        <v>-1.3800602208096349E-3</v>
      </c>
      <c r="AJ136" t="s">
        <v>399</v>
      </c>
      <c r="AK136" t="s">
        <v>399</v>
      </c>
      <c r="AL136" t="s">
        <v>399</v>
      </c>
    </row>
    <row r="137" spans="1:38">
      <c r="A137" t="s">
        <v>456</v>
      </c>
      <c r="B137">
        <v>1162.29</v>
      </c>
      <c r="C137" t="s">
        <v>399</v>
      </c>
      <c r="E137">
        <v>-6.7014256338779513E-2</v>
      </c>
      <c r="H137">
        <v>581.14499999999998</v>
      </c>
      <c r="J137" t="s">
        <v>399</v>
      </c>
      <c r="K137">
        <v>2</v>
      </c>
      <c r="L137" t="s">
        <v>399</v>
      </c>
      <c r="M137" t="s">
        <v>399</v>
      </c>
      <c r="N137" t="s">
        <v>399</v>
      </c>
      <c r="O137" t="s">
        <v>399</v>
      </c>
      <c r="P137" t="s">
        <v>399</v>
      </c>
      <c r="Q137" t="s">
        <v>399</v>
      </c>
      <c r="R137" t="s">
        <v>399</v>
      </c>
      <c r="S137">
        <v>0</v>
      </c>
      <c r="T137" t="s">
        <v>399</v>
      </c>
      <c r="V137" t="s">
        <v>399</v>
      </c>
      <c r="W137" t="s">
        <v>399</v>
      </c>
      <c r="X137" t="s">
        <v>399</v>
      </c>
      <c r="Y137" t="s">
        <v>399</v>
      </c>
      <c r="Z137">
        <v>0</v>
      </c>
      <c r="AA137" t="s">
        <v>399</v>
      </c>
      <c r="AB137" t="s">
        <v>399</v>
      </c>
      <c r="AC137" t="s">
        <v>399</v>
      </c>
      <c r="AD137">
        <v>410</v>
      </c>
      <c r="AE137" t="s">
        <v>399</v>
      </c>
      <c r="AF137" t="s">
        <v>399</v>
      </c>
      <c r="AG137">
        <v>2.439024390243902E-3</v>
      </c>
      <c r="AH137" t="s">
        <v>399</v>
      </c>
      <c r="AI137" t="s">
        <v>399</v>
      </c>
      <c r="AJ137" t="s">
        <v>399</v>
      </c>
      <c r="AK137" t="s">
        <v>399</v>
      </c>
      <c r="AL137" t="s">
        <v>399</v>
      </c>
    </row>
    <row r="138" spans="1:38">
      <c r="A138" t="s">
        <v>512</v>
      </c>
      <c r="B138">
        <v>1162.29</v>
      </c>
      <c r="C138">
        <v>3945.900000000001</v>
      </c>
      <c r="D138">
        <v>-0.70544362502851077</v>
      </c>
      <c r="E138">
        <v>-5.9133262782954353E-2</v>
      </c>
      <c r="F138">
        <v>-0.13738057223953981</v>
      </c>
      <c r="G138">
        <v>7.8247309456585395E-2</v>
      </c>
      <c r="H138">
        <v>581.14499999999998</v>
      </c>
      <c r="I138">
        <v>657.65000000000009</v>
      </c>
      <c r="J138">
        <v>-0.116330875085532</v>
      </c>
      <c r="K138">
        <v>2</v>
      </c>
      <c r="L138">
        <v>6</v>
      </c>
      <c r="M138">
        <v>-0.66666666666666663</v>
      </c>
      <c r="N138" t="s">
        <v>399</v>
      </c>
      <c r="O138" t="s">
        <v>399</v>
      </c>
      <c r="P138" t="s">
        <v>399</v>
      </c>
      <c r="Q138" t="s">
        <v>399</v>
      </c>
      <c r="R138" t="s">
        <v>399</v>
      </c>
      <c r="S138">
        <v>0</v>
      </c>
      <c r="T138" t="s">
        <v>399</v>
      </c>
      <c r="V138" t="s">
        <v>399</v>
      </c>
      <c r="W138" t="s">
        <v>399</v>
      </c>
      <c r="X138" t="s">
        <v>399</v>
      </c>
      <c r="Y138" t="s">
        <v>399</v>
      </c>
      <c r="Z138">
        <v>0</v>
      </c>
      <c r="AA138" t="s">
        <v>399</v>
      </c>
      <c r="AB138" t="s">
        <v>399</v>
      </c>
      <c r="AC138" t="s">
        <v>399</v>
      </c>
      <c r="AD138">
        <v>848</v>
      </c>
      <c r="AE138">
        <v>904</v>
      </c>
      <c r="AF138">
        <v>-6.1946902654867249E-2</v>
      </c>
      <c r="AG138">
        <v>2.3584905660377362E-3</v>
      </c>
      <c r="AH138">
        <v>1.1061946902654869E-3</v>
      </c>
      <c r="AI138">
        <v>1.252295875772249E-3</v>
      </c>
      <c r="AJ138" t="s">
        <v>399</v>
      </c>
      <c r="AK138" t="s">
        <v>399</v>
      </c>
      <c r="AL138" t="s">
        <v>399</v>
      </c>
    </row>
    <row r="139" spans="1:38">
      <c r="A139" t="s">
        <v>492</v>
      </c>
      <c r="B139">
        <v>1064.75</v>
      </c>
      <c r="C139" t="s">
        <v>399</v>
      </c>
      <c r="E139">
        <v>4.0901620098614658E-2</v>
      </c>
      <c r="H139">
        <v>1064.75</v>
      </c>
      <c r="J139" t="s">
        <v>399</v>
      </c>
      <c r="K139">
        <v>1</v>
      </c>
      <c r="L139" t="s">
        <v>399</v>
      </c>
      <c r="M139" t="s">
        <v>399</v>
      </c>
      <c r="N139" t="s">
        <v>399</v>
      </c>
      <c r="O139" t="s">
        <v>399</v>
      </c>
      <c r="P139" t="s">
        <v>399</v>
      </c>
      <c r="Q139" t="s">
        <v>399</v>
      </c>
      <c r="R139" t="s">
        <v>399</v>
      </c>
      <c r="S139">
        <v>0</v>
      </c>
      <c r="T139" t="s">
        <v>399</v>
      </c>
      <c r="V139" t="s">
        <v>399</v>
      </c>
      <c r="W139" t="s">
        <v>399</v>
      </c>
      <c r="X139" t="s">
        <v>399</v>
      </c>
      <c r="Y139" t="s">
        <v>399</v>
      </c>
      <c r="Z139">
        <v>0</v>
      </c>
      <c r="AA139" t="s">
        <v>399</v>
      </c>
      <c r="AB139" t="s">
        <v>399</v>
      </c>
      <c r="AC139" t="s">
        <v>399</v>
      </c>
      <c r="AD139">
        <v>270</v>
      </c>
      <c r="AE139">
        <v>387</v>
      </c>
      <c r="AF139">
        <v>-0.30232558139534882</v>
      </c>
      <c r="AG139">
        <v>3.7037037037037038E-3</v>
      </c>
      <c r="AH139" t="s">
        <v>399</v>
      </c>
      <c r="AI139">
        <v>3.7037037037037038E-3</v>
      </c>
      <c r="AJ139" t="s">
        <v>399</v>
      </c>
      <c r="AK139" t="s">
        <v>399</v>
      </c>
      <c r="AL139" t="s">
        <v>399</v>
      </c>
    </row>
    <row r="140" spans="1:38">
      <c r="A140" t="s">
        <v>546</v>
      </c>
      <c r="B140">
        <v>1064.75</v>
      </c>
      <c r="C140">
        <v>622.13</v>
      </c>
      <c r="D140">
        <v>0.71145901981900894</v>
      </c>
      <c r="E140">
        <v>4.0901620098614658E-2</v>
      </c>
      <c r="F140">
        <v>-0.2002796843103532</v>
      </c>
      <c r="G140">
        <v>0.24118130440896779</v>
      </c>
      <c r="H140">
        <v>1064.75</v>
      </c>
      <c r="I140">
        <v>622.13</v>
      </c>
      <c r="J140">
        <v>0.71145901981900894</v>
      </c>
      <c r="K140">
        <v>1</v>
      </c>
      <c r="L140">
        <v>1</v>
      </c>
      <c r="M140" t="s">
        <v>399</v>
      </c>
      <c r="N140" t="s">
        <v>399</v>
      </c>
      <c r="O140" t="s">
        <v>399</v>
      </c>
      <c r="P140" t="s">
        <v>399</v>
      </c>
      <c r="Q140" t="s">
        <v>399</v>
      </c>
      <c r="R140" t="s">
        <v>399</v>
      </c>
      <c r="S140">
        <v>0</v>
      </c>
      <c r="T140" t="s">
        <v>399</v>
      </c>
      <c r="V140" t="s">
        <v>399</v>
      </c>
      <c r="W140" t="s">
        <v>399</v>
      </c>
      <c r="X140" t="s">
        <v>399</v>
      </c>
      <c r="Y140" t="s">
        <v>399</v>
      </c>
      <c r="Z140">
        <v>0</v>
      </c>
      <c r="AA140" t="s">
        <v>399</v>
      </c>
      <c r="AB140" t="s">
        <v>399</v>
      </c>
      <c r="AC140" t="s">
        <v>399</v>
      </c>
      <c r="AD140">
        <v>215</v>
      </c>
      <c r="AE140">
        <v>279</v>
      </c>
      <c r="AF140">
        <v>-0.2293906810035842</v>
      </c>
      <c r="AG140">
        <v>4.6511627906976744E-3</v>
      </c>
      <c r="AH140" t="s">
        <v>399</v>
      </c>
      <c r="AI140">
        <v>4.6511627906976744E-3</v>
      </c>
      <c r="AJ140" t="s">
        <v>399</v>
      </c>
      <c r="AK140" t="s">
        <v>399</v>
      </c>
      <c r="AL140" t="s">
        <v>399</v>
      </c>
    </row>
    <row r="141" spans="1:38">
      <c r="A141" t="s">
        <v>435</v>
      </c>
      <c r="B141">
        <v>1064.75</v>
      </c>
      <c r="C141">
        <v>3267.21</v>
      </c>
      <c r="D141">
        <v>-0.67411032654772718</v>
      </c>
      <c r="E141">
        <v>4.0901620098614658E-2</v>
      </c>
      <c r="F141">
        <v>-9.6219710395107752E-2</v>
      </c>
      <c r="G141">
        <v>0.13712133049372241</v>
      </c>
      <c r="H141">
        <v>1064.75</v>
      </c>
      <c r="I141">
        <v>816.80250000000001</v>
      </c>
      <c r="J141">
        <v>0.3035586938090909</v>
      </c>
      <c r="K141">
        <v>1</v>
      </c>
      <c r="L141">
        <v>4</v>
      </c>
      <c r="M141">
        <v>-0.75</v>
      </c>
      <c r="N141" t="s">
        <v>399</v>
      </c>
      <c r="O141" t="s">
        <v>399</v>
      </c>
      <c r="P141" t="s">
        <v>399</v>
      </c>
      <c r="Q141" t="s">
        <v>399</v>
      </c>
      <c r="R141" t="s">
        <v>399</v>
      </c>
      <c r="S141">
        <v>0</v>
      </c>
      <c r="T141" t="s">
        <v>399</v>
      </c>
      <c r="V141" t="s">
        <v>399</v>
      </c>
      <c r="W141" t="s">
        <v>399</v>
      </c>
      <c r="X141" t="s">
        <v>399</v>
      </c>
      <c r="Y141" t="s">
        <v>399</v>
      </c>
      <c r="Z141">
        <v>0</v>
      </c>
      <c r="AA141" t="s">
        <v>399</v>
      </c>
      <c r="AB141" t="s">
        <v>399</v>
      </c>
      <c r="AC141" t="s">
        <v>399</v>
      </c>
      <c r="AD141">
        <v>479</v>
      </c>
      <c r="AE141">
        <v>449</v>
      </c>
      <c r="AF141">
        <v>6.6815144766147E-2</v>
      </c>
      <c r="AG141" t="s">
        <v>399</v>
      </c>
      <c r="AH141">
        <v>6.6815144766146986E-3</v>
      </c>
      <c r="AI141" t="s">
        <v>399</v>
      </c>
      <c r="AJ141" t="s">
        <v>399</v>
      </c>
      <c r="AK141" t="s">
        <v>399</v>
      </c>
      <c r="AL141" t="s">
        <v>399</v>
      </c>
    </row>
    <row r="142" spans="1:38">
      <c r="A142" t="s">
        <v>481</v>
      </c>
      <c r="B142">
        <v>695.9</v>
      </c>
      <c r="C142" t="s">
        <v>399</v>
      </c>
      <c r="E142">
        <v>-7.3099583273458835E-2</v>
      </c>
      <c r="H142">
        <v>695.9</v>
      </c>
      <c r="J142" t="s">
        <v>399</v>
      </c>
      <c r="K142">
        <v>1</v>
      </c>
      <c r="L142" t="s">
        <v>399</v>
      </c>
      <c r="M142" t="s">
        <v>399</v>
      </c>
      <c r="N142" t="s">
        <v>399</v>
      </c>
      <c r="O142" t="s">
        <v>399</v>
      </c>
      <c r="P142" t="s">
        <v>399</v>
      </c>
      <c r="Q142" t="s">
        <v>399</v>
      </c>
      <c r="R142" t="s">
        <v>399</v>
      </c>
      <c r="S142">
        <v>0</v>
      </c>
      <c r="T142" t="s">
        <v>399</v>
      </c>
      <c r="V142" t="s">
        <v>399</v>
      </c>
      <c r="W142" t="s">
        <v>399</v>
      </c>
      <c r="X142" t="s">
        <v>399</v>
      </c>
      <c r="Y142" t="s">
        <v>399</v>
      </c>
      <c r="Z142">
        <v>0</v>
      </c>
      <c r="AA142" t="s">
        <v>399</v>
      </c>
      <c r="AB142" t="s">
        <v>399</v>
      </c>
      <c r="AC142" t="s">
        <v>399</v>
      </c>
      <c r="AD142">
        <v>787</v>
      </c>
      <c r="AE142" t="s">
        <v>399</v>
      </c>
      <c r="AF142" t="s">
        <v>399</v>
      </c>
      <c r="AG142">
        <v>1.270648030495553E-3</v>
      </c>
      <c r="AH142" t="s">
        <v>399</v>
      </c>
      <c r="AI142" t="s">
        <v>399</v>
      </c>
      <c r="AJ142" t="s">
        <v>399</v>
      </c>
      <c r="AK142" t="s">
        <v>399</v>
      </c>
      <c r="AL142" t="s">
        <v>399</v>
      </c>
    </row>
    <row r="143" spans="1:38">
      <c r="A143" t="s">
        <v>545</v>
      </c>
      <c r="B143">
        <v>695.9</v>
      </c>
      <c r="C143" t="s">
        <v>399</v>
      </c>
      <c r="E143">
        <v>-7.3099583273458835E-2</v>
      </c>
      <c r="H143">
        <v>695.9</v>
      </c>
      <c r="J143" t="s">
        <v>399</v>
      </c>
      <c r="K143">
        <v>1</v>
      </c>
      <c r="L143" t="s">
        <v>399</v>
      </c>
      <c r="M143" t="s">
        <v>399</v>
      </c>
      <c r="N143" t="s">
        <v>399</v>
      </c>
      <c r="O143" t="s">
        <v>399</v>
      </c>
      <c r="P143" t="s">
        <v>399</v>
      </c>
      <c r="Q143" t="s">
        <v>399</v>
      </c>
      <c r="R143" t="s">
        <v>399</v>
      </c>
      <c r="S143">
        <v>0</v>
      </c>
      <c r="T143" t="s">
        <v>399</v>
      </c>
      <c r="V143" t="s">
        <v>399</v>
      </c>
      <c r="W143" t="s">
        <v>399</v>
      </c>
      <c r="X143" t="s">
        <v>399</v>
      </c>
      <c r="Y143" t="s">
        <v>399</v>
      </c>
      <c r="Z143">
        <v>0</v>
      </c>
      <c r="AA143" t="s">
        <v>399</v>
      </c>
      <c r="AB143" t="s">
        <v>399</v>
      </c>
      <c r="AC143" t="s">
        <v>399</v>
      </c>
      <c r="AD143">
        <v>268</v>
      </c>
      <c r="AE143" t="s">
        <v>399</v>
      </c>
      <c r="AF143" t="s">
        <v>399</v>
      </c>
      <c r="AG143">
        <v>3.731343283582089E-3</v>
      </c>
      <c r="AH143" t="s">
        <v>399</v>
      </c>
      <c r="AI143" t="s">
        <v>399</v>
      </c>
      <c r="AJ143" t="s">
        <v>399</v>
      </c>
      <c r="AK143" t="s">
        <v>399</v>
      </c>
      <c r="AL143" t="s">
        <v>399</v>
      </c>
    </row>
    <row r="144" spans="1:38">
      <c r="A144" t="s">
        <v>549</v>
      </c>
      <c r="B144">
        <v>695.9</v>
      </c>
      <c r="C144" t="s">
        <v>399</v>
      </c>
      <c r="E144">
        <v>-7.3099583273458835E-2</v>
      </c>
      <c r="H144">
        <v>695.9</v>
      </c>
      <c r="J144" t="s">
        <v>399</v>
      </c>
      <c r="K144">
        <v>1</v>
      </c>
      <c r="L144" t="s">
        <v>399</v>
      </c>
      <c r="M144" t="s">
        <v>399</v>
      </c>
      <c r="N144" t="s">
        <v>399</v>
      </c>
      <c r="O144" t="s">
        <v>399</v>
      </c>
      <c r="P144" t="s">
        <v>399</v>
      </c>
      <c r="Q144" t="s">
        <v>399</v>
      </c>
      <c r="R144" t="s">
        <v>399</v>
      </c>
      <c r="S144">
        <v>0</v>
      </c>
      <c r="T144" t="s">
        <v>399</v>
      </c>
      <c r="V144" t="s">
        <v>399</v>
      </c>
      <c r="W144" t="s">
        <v>399</v>
      </c>
      <c r="X144" t="s">
        <v>399</v>
      </c>
      <c r="Y144" t="s">
        <v>399</v>
      </c>
      <c r="Z144">
        <v>0</v>
      </c>
      <c r="AA144" t="s">
        <v>399</v>
      </c>
      <c r="AB144" t="s">
        <v>399</v>
      </c>
      <c r="AC144" t="s">
        <v>399</v>
      </c>
      <c r="AD144">
        <v>261</v>
      </c>
      <c r="AE144" t="s">
        <v>399</v>
      </c>
      <c r="AF144" t="s">
        <v>399</v>
      </c>
      <c r="AG144" t="s">
        <v>399</v>
      </c>
      <c r="AH144" t="s">
        <v>399</v>
      </c>
      <c r="AI144" t="s">
        <v>399</v>
      </c>
      <c r="AJ144" t="s">
        <v>399</v>
      </c>
      <c r="AK144" t="s">
        <v>399</v>
      </c>
      <c r="AL144" t="s">
        <v>399</v>
      </c>
    </row>
    <row r="145" spans="1:38">
      <c r="A145" t="s">
        <v>525</v>
      </c>
      <c r="B145">
        <v>695.9</v>
      </c>
      <c r="C145">
        <v>2931.1400000000008</v>
      </c>
      <c r="D145">
        <v>-0.7625838410993675</v>
      </c>
      <c r="E145">
        <v>-7.3099583273458835E-2</v>
      </c>
      <c r="F145">
        <v>-0.15167818664410429</v>
      </c>
      <c r="G145">
        <v>7.8578603370645511E-2</v>
      </c>
      <c r="H145">
        <v>695.9</v>
      </c>
      <c r="I145">
        <v>732.78500000000008</v>
      </c>
      <c r="J145">
        <v>-5.0335364397470057E-2</v>
      </c>
      <c r="K145">
        <v>1</v>
      </c>
      <c r="L145">
        <v>4</v>
      </c>
      <c r="M145">
        <v>-0.75</v>
      </c>
      <c r="N145" t="s">
        <v>399</v>
      </c>
      <c r="O145" t="s">
        <v>399</v>
      </c>
      <c r="P145" t="s">
        <v>399</v>
      </c>
      <c r="Q145" t="s">
        <v>399</v>
      </c>
      <c r="R145" t="s">
        <v>399</v>
      </c>
      <c r="S145">
        <v>0</v>
      </c>
      <c r="T145" t="s">
        <v>399</v>
      </c>
      <c r="V145" t="s">
        <v>399</v>
      </c>
      <c r="W145" t="s">
        <v>399</v>
      </c>
      <c r="X145" t="s">
        <v>399</v>
      </c>
      <c r="Y145" t="s">
        <v>399</v>
      </c>
      <c r="Z145">
        <v>0</v>
      </c>
      <c r="AA145" t="s">
        <v>399</v>
      </c>
      <c r="AB145" t="s">
        <v>399</v>
      </c>
      <c r="AC145" t="s">
        <v>399</v>
      </c>
      <c r="AD145">
        <v>274</v>
      </c>
      <c r="AE145">
        <v>319</v>
      </c>
      <c r="AF145">
        <v>-0.14106583072100309</v>
      </c>
      <c r="AG145">
        <v>3.6496350364963498E-3</v>
      </c>
      <c r="AH145">
        <v>9.4043887147335446E-3</v>
      </c>
      <c r="AI145">
        <v>-5.7547536782371926E-3</v>
      </c>
      <c r="AJ145" t="s">
        <v>399</v>
      </c>
      <c r="AK145" t="s">
        <v>399</v>
      </c>
      <c r="AL145" t="s">
        <v>399</v>
      </c>
    </row>
    <row r="146" spans="1:38">
      <c r="A146" t="s">
        <v>517</v>
      </c>
      <c r="B146">
        <v>695.9</v>
      </c>
      <c r="C146">
        <v>1064.75</v>
      </c>
      <c r="D146">
        <v>-0.34641934726461621</v>
      </c>
      <c r="E146">
        <v>-7.3099583273458835E-2</v>
      </c>
      <c r="F146">
        <v>-6.6485090396806723E-2</v>
      </c>
      <c r="G146">
        <v>-6.6144928766521116E-3</v>
      </c>
      <c r="H146">
        <v>695.9</v>
      </c>
      <c r="I146">
        <v>1064.75</v>
      </c>
      <c r="J146">
        <v>-0.34641934726461621</v>
      </c>
      <c r="K146">
        <v>1</v>
      </c>
      <c r="L146">
        <v>1</v>
      </c>
      <c r="M146" t="s">
        <v>399</v>
      </c>
      <c r="N146" t="s">
        <v>399</v>
      </c>
      <c r="O146" t="s">
        <v>399</v>
      </c>
      <c r="P146" t="s">
        <v>399</v>
      </c>
      <c r="Q146" t="s">
        <v>399</v>
      </c>
      <c r="R146" t="s">
        <v>399</v>
      </c>
      <c r="S146">
        <v>0</v>
      </c>
      <c r="T146" t="s">
        <v>399</v>
      </c>
      <c r="V146" t="s">
        <v>399</v>
      </c>
      <c r="W146" t="s">
        <v>399</v>
      </c>
      <c r="X146" t="s">
        <v>399</v>
      </c>
      <c r="Y146" t="s">
        <v>399</v>
      </c>
      <c r="Z146">
        <v>0</v>
      </c>
      <c r="AA146" t="s">
        <v>399</v>
      </c>
      <c r="AB146" t="s">
        <v>399</v>
      </c>
      <c r="AC146" t="s">
        <v>399</v>
      </c>
      <c r="AD146">
        <v>251</v>
      </c>
      <c r="AE146">
        <v>339</v>
      </c>
      <c r="AF146">
        <v>-0.25958702064896749</v>
      </c>
      <c r="AG146" t="s">
        <v>399</v>
      </c>
      <c r="AH146">
        <v>2.9498525073746308E-3</v>
      </c>
      <c r="AI146" t="s">
        <v>399</v>
      </c>
      <c r="AJ146" t="s">
        <v>399</v>
      </c>
      <c r="AK146" t="s">
        <v>399</v>
      </c>
      <c r="AL146" t="s">
        <v>399</v>
      </c>
    </row>
    <row r="147" spans="1:38">
      <c r="A147" t="s">
        <v>550</v>
      </c>
      <c r="B147">
        <v>466.39</v>
      </c>
      <c r="C147">
        <v>3471.3100000000009</v>
      </c>
      <c r="D147">
        <v>-0.86564438209206318</v>
      </c>
      <c r="E147">
        <v>-2.5600891957374729E-2</v>
      </c>
      <c r="F147">
        <v>-0.1612273176408906</v>
      </c>
      <c r="G147">
        <v>0.13562642568351591</v>
      </c>
      <c r="H147">
        <v>466.39</v>
      </c>
      <c r="I147">
        <v>694.26199999999994</v>
      </c>
      <c r="J147">
        <v>-0.32822191046031618</v>
      </c>
      <c r="K147">
        <v>1</v>
      </c>
      <c r="L147">
        <v>5</v>
      </c>
      <c r="M147">
        <v>-0.8</v>
      </c>
      <c r="N147" t="s">
        <v>399</v>
      </c>
      <c r="O147" t="s">
        <v>399</v>
      </c>
      <c r="P147" t="s">
        <v>399</v>
      </c>
      <c r="Q147" t="s">
        <v>399</v>
      </c>
      <c r="R147" t="s">
        <v>399</v>
      </c>
      <c r="S147">
        <v>0</v>
      </c>
      <c r="T147" t="s">
        <v>399</v>
      </c>
      <c r="V147" t="s">
        <v>399</v>
      </c>
      <c r="W147" t="s">
        <v>399</v>
      </c>
      <c r="X147" t="s">
        <v>399</v>
      </c>
      <c r="Y147" t="s">
        <v>399</v>
      </c>
      <c r="Z147">
        <v>0</v>
      </c>
      <c r="AA147" t="s">
        <v>399</v>
      </c>
      <c r="AB147" t="s">
        <v>399</v>
      </c>
      <c r="AC147" t="s">
        <v>399</v>
      </c>
      <c r="AD147">
        <v>447</v>
      </c>
      <c r="AE147">
        <v>547</v>
      </c>
      <c r="AF147">
        <v>-0.18281535648994521</v>
      </c>
      <c r="AG147">
        <v>2.2371364653243852E-3</v>
      </c>
      <c r="AH147">
        <v>5.4844606946983544E-3</v>
      </c>
      <c r="AI147">
        <v>-3.2473242293739701E-3</v>
      </c>
      <c r="AJ147" t="s">
        <v>399</v>
      </c>
      <c r="AK147" t="s">
        <v>399</v>
      </c>
      <c r="AL147" t="s">
        <v>399</v>
      </c>
    </row>
    <row r="148" spans="1:38">
      <c r="A148" t="s">
        <v>464</v>
      </c>
      <c r="B148">
        <v>450.4</v>
      </c>
      <c r="C148">
        <v>1866.39</v>
      </c>
      <c r="D148">
        <v>-0.75867851842326628</v>
      </c>
      <c r="E148">
        <v>-7.866341030195384E-2</v>
      </c>
      <c r="F148">
        <v>-0.2002796843103532</v>
      </c>
      <c r="G148">
        <v>0.1216162740083994</v>
      </c>
      <c r="H148">
        <v>450.4</v>
      </c>
      <c r="I148">
        <v>622.13</v>
      </c>
      <c r="J148">
        <v>-0.27603555526979889</v>
      </c>
      <c r="K148">
        <v>1</v>
      </c>
      <c r="L148">
        <v>3</v>
      </c>
      <c r="M148">
        <v>-0.66666666666666663</v>
      </c>
      <c r="N148" t="s">
        <v>399</v>
      </c>
      <c r="O148" t="s">
        <v>399</v>
      </c>
      <c r="P148" t="s">
        <v>399</v>
      </c>
      <c r="Q148" t="s">
        <v>399</v>
      </c>
      <c r="R148" t="s">
        <v>399</v>
      </c>
      <c r="S148">
        <v>0</v>
      </c>
      <c r="T148" t="s">
        <v>399</v>
      </c>
      <c r="V148" t="s">
        <v>399</v>
      </c>
      <c r="W148" t="s">
        <v>399</v>
      </c>
      <c r="X148" t="s">
        <v>399</v>
      </c>
      <c r="Y148" t="s">
        <v>399</v>
      </c>
      <c r="Z148">
        <v>0</v>
      </c>
      <c r="AA148" t="s">
        <v>399</v>
      </c>
      <c r="AB148" t="s">
        <v>399</v>
      </c>
      <c r="AC148" t="s">
        <v>399</v>
      </c>
      <c r="AD148">
        <v>856</v>
      </c>
      <c r="AE148">
        <v>894</v>
      </c>
      <c r="AF148">
        <v>-4.2505592841163307E-2</v>
      </c>
      <c r="AG148">
        <v>1.16822429906542E-3</v>
      </c>
      <c r="AH148">
        <v>3.3557046979865771E-3</v>
      </c>
      <c r="AI148">
        <v>-2.1874803989211569E-3</v>
      </c>
      <c r="AJ148" t="s">
        <v>399</v>
      </c>
      <c r="AK148" t="s">
        <v>399</v>
      </c>
      <c r="AL148" t="s">
        <v>399</v>
      </c>
    </row>
    <row r="149" spans="1:38">
      <c r="A149" t="s">
        <v>529</v>
      </c>
      <c r="B149" t="s">
        <v>399</v>
      </c>
      <c r="C149" t="s">
        <v>399</v>
      </c>
      <c r="H149" t="s">
        <v>399</v>
      </c>
      <c r="J149" t="s">
        <v>399</v>
      </c>
      <c r="K149" t="s">
        <v>399</v>
      </c>
      <c r="L149" t="s">
        <v>399</v>
      </c>
      <c r="M149" t="s">
        <v>399</v>
      </c>
      <c r="N149" t="s">
        <v>399</v>
      </c>
      <c r="O149" t="s">
        <v>399</v>
      </c>
      <c r="P149" t="s">
        <v>399</v>
      </c>
      <c r="Q149" t="s">
        <v>399</v>
      </c>
      <c r="R149" t="s">
        <v>399</v>
      </c>
      <c r="S149" t="s">
        <v>399</v>
      </c>
      <c r="T149" t="s">
        <v>399</v>
      </c>
      <c r="V149" t="s">
        <v>399</v>
      </c>
      <c r="W149" t="s">
        <v>399</v>
      </c>
      <c r="X149" t="s">
        <v>399</v>
      </c>
      <c r="Y149" t="s">
        <v>399</v>
      </c>
      <c r="Z149" t="s">
        <v>399</v>
      </c>
      <c r="AA149" t="s">
        <v>399</v>
      </c>
      <c r="AB149" t="s">
        <v>399</v>
      </c>
      <c r="AC149" t="s">
        <v>399</v>
      </c>
      <c r="AD149">
        <v>257</v>
      </c>
      <c r="AE149">
        <v>319</v>
      </c>
      <c r="AF149">
        <v>-0.19435736677115989</v>
      </c>
      <c r="AG149" t="s">
        <v>399</v>
      </c>
      <c r="AH149" t="s">
        <v>399</v>
      </c>
      <c r="AI149" t="s">
        <v>399</v>
      </c>
      <c r="AJ149" t="s">
        <v>399</v>
      </c>
      <c r="AK149" t="s">
        <v>399</v>
      </c>
      <c r="AL149" t="s">
        <v>399</v>
      </c>
    </row>
    <row r="150" spans="1:38">
      <c r="A150" t="s">
        <v>412</v>
      </c>
      <c r="B150" t="s">
        <v>399</v>
      </c>
      <c r="C150">
        <v>622.13</v>
      </c>
      <c r="D150">
        <v>-1</v>
      </c>
      <c r="F150">
        <v>-0.2002796843103532</v>
      </c>
      <c r="H150" t="s">
        <v>399</v>
      </c>
      <c r="I150">
        <v>622.13</v>
      </c>
      <c r="J150" t="s">
        <v>399</v>
      </c>
      <c r="K150" t="s">
        <v>399</v>
      </c>
      <c r="L150">
        <v>1</v>
      </c>
      <c r="M150">
        <v>-1</v>
      </c>
      <c r="N150" t="s">
        <v>399</v>
      </c>
      <c r="O150" t="s">
        <v>399</v>
      </c>
      <c r="P150" t="s">
        <v>399</v>
      </c>
      <c r="Q150" t="s">
        <v>399</v>
      </c>
      <c r="R150" t="s">
        <v>399</v>
      </c>
      <c r="S150" t="s">
        <v>399</v>
      </c>
      <c r="T150" t="s">
        <v>399</v>
      </c>
      <c r="V150" t="s">
        <v>399</v>
      </c>
      <c r="W150" t="s">
        <v>399</v>
      </c>
      <c r="X150" t="s">
        <v>399</v>
      </c>
      <c r="Y150" t="s">
        <v>399</v>
      </c>
      <c r="Z150" t="s">
        <v>399</v>
      </c>
      <c r="AA150" t="s">
        <v>399</v>
      </c>
      <c r="AB150" t="s">
        <v>399</v>
      </c>
      <c r="AC150" t="s">
        <v>399</v>
      </c>
      <c r="AD150">
        <v>537</v>
      </c>
      <c r="AE150">
        <v>450</v>
      </c>
      <c r="AF150">
        <v>0.19333333333333341</v>
      </c>
      <c r="AG150" t="s">
        <v>399</v>
      </c>
      <c r="AH150" t="s">
        <v>399</v>
      </c>
      <c r="AI150" t="s">
        <v>399</v>
      </c>
      <c r="AJ150" t="s">
        <v>399</v>
      </c>
      <c r="AK150" t="s">
        <v>399</v>
      </c>
      <c r="AL150" t="s">
        <v>399</v>
      </c>
    </row>
    <row r="151" spans="1:38">
      <c r="A151" t="s">
        <v>531</v>
      </c>
      <c r="B151" t="s">
        <v>399</v>
      </c>
      <c r="C151">
        <v>4886.88</v>
      </c>
      <c r="D151">
        <v>-1</v>
      </c>
      <c r="F151">
        <v>-0.19111785024391839</v>
      </c>
      <c r="H151" t="s">
        <v>399</v>
      </c>
      <c r="I151">
        <v>698.12571428571425</v>
      </c>
      <c r="J151" t="s">
        <v>399</v>
      </c>
      <c r="K151" t="s">
        <v>399</v>
      </c>
      <c r="L151">
        <v>8</v>
      </c>
      <c r="M151">
        <v>-1</v>
      </c>
      <c r="N151" t="s">
        <v>399</v>
      </c>
      <c r="O151" t="s">
        <v>399</v>
      </c>
      <c r="P151" t="s">
        <v>399</v>
      </c>
      <c r="Q151" t="s">
        <v>399</v>
      </c>
      <c r="R151" t="s">
        <v>399</v>
      </c>
      <c r="S151" t="s">
        <v>399</v>
      </c>
      <c r="T151" t="s">
        <v>399</v>
      </c>
      <c r="V151" t="s">
        <v>399</v>
      </c>
      <c r="W151" t="s">
        <v>399</v>
      </c>
      <c r="X151" t="s">
        <v>399</v>
      </c>
      <c r="Y151" t="s">
        <v>399</v>
      </c>
      <c r="Z151" t="s">
        <v>399</v>
      </c>
      <c r="AA151" t="s">
        <v>399</v>
      </c>
      <c r="AB151" t="s">
        <v>399</v>
      </c>
      <c r="AC151" t="s">
        <v>399</v>
      </c>
      <c r="AD151" t="s">
        <v>399</v>
      </c>
      <c r="AE151" t="s">
        <v>399</v>
      </c>
      <c r="AF151" t="s">
        <v>399</v>
      </c>
      <c r="AG151" t="s">
        <v>399</v>
      </c>
      <c r="AH151" t="s">
        <v>399</v>
      </c>
      <c r="AI151" t="s">
        <v>399</v>
      </c>
      <c r="AJ151" t="s">
        <v>399</v>
      </c>
      <c r="AK151" t="s">
        <v>399</v>
      </c>
      <c r="AL151" t="s">
        <v>399</v>
      </c>
    </row>
    <row r="152" spans="1:38">
      <c r="A152" t="s">
        <v>429</v>
      </c>
      <c r="B152" t="s">
        <v>399</v>
      </c>
      <c r="C152">
        <v>1506.56</v>
      </c>
      <c r="D152">
        <v>-1</v>
      </c>
      <c r="F152">
        <v>-0.12285604290569251</v>
      </c>
      <c r="H152" t="s">
        <v>399</v>
      </c>
      <c r="I152">
        <v>753.28</v>
      </c>
      <c r="J152" t="s">
        <v>399</v>
      </c>
      <c r="K152" t="s">
        <v>399</v>
      </c>
      <c r="L152">
        <v>2</v>
      </c>
      <c r="M152">
        <v>-1</v>
      </c>
      <c r="N152" t="s">
        <v>399</v>
      </c>
      <c r="O152" t="s">
        <v>399</v>
      </c>
      <c r="P152" t="s">
        <v>399</v>
      </c>
      <c r="Q152" t="s">
        <v>399</v>
      </c>
      <c r="R152" t="s">
        <v>399</v>
      </c>
      <c r="S152" t="s">
        <v>399</v>
      </c>
      <c r="T152" t="s">
        <v>399</v>
      </c>
      <c r="V152" t="s">
        <v>399</v>
      </c>
      <c r="W152" t="s">
        <v>399</v>
      </c>
      <c r="X152" t="s">
        <v>399</v>
      </c>
      <c r="Y152" t="s">
        <v>399</v>
      </c>
      <c r="Z152" t="s">
        <v>399</v>
      </c>
      <c r="AA152" t="s">
        <v>399</v>
      </c>
      <c r="AB152" t="s">
        <v>399</v>
      </c>
      <c r="AC152" t="s">
        <v>399</v>
      </c>
      <c r="AD152">
        <v>467</v>
      </c>
      <c r="AE152">
        <v>467</v>
      </c>
      <c r="AF152">
        <v>0</v>
      </c>
      <c r="AG152" t="s">
        <v>399</v>
      </c>
      <c r="AH152">
        <v>2.141327623126338E-3</v>
      </c>
      <c r="AI152" t="s">
        <v>399</v>
      </c>
      <c r="AJ152" t="s">
        <v>399</v>
      </c>
      <c r="AK152" t="s">
        <v>399</v>
      </c>
      <c r="AL152" t="s">
        <v>399</v>
      </c>
    </row>
    <row r="153" spans="1:38">
      <c r="A153" t="s">
        <v>516</v>
      </c>
      <c r="B153" t="s">
        <v>399</v>
      </c>
      <c r="C153">
        <v>1686.88</v>
      </c>
      <c r="D153">
        <v>-1</v>
      </c>
      <c r="F153">
        <v>-0.1158292231812577</v>
      </c>
      <c r="H153" t="s">
        <v>399</v>
      </c>
      <c r="I153">
        <v>843.44</v>
      </c>
      <c r="J153" t="s">
        <v>399</v>
      </c>
      <c r="K153" t="s">
        <v>399</v>
      </c>
      <c r="L153">
        <v>2</v>
      </c>
      <c r="M153">
        <v>-1</v>
      </c>
      <c r="N153" t="s">
        <v>399</v>
      </c>
      <c r="O153" t="s">
        <v>399</v>
      </c>
      <c r="P153" t="s">
        <v>399</v>
      </c>
      <c r="Q153" t="s">
        <v>399</v>
      </c>
      <c r="R153" t="s">
        <v>399</v>
      </c>
      <c r="S153" t="s">
        <v>399</v>
      </c>
      <c r="T153" t="s">
        <v>399</v>
      </c>
      <c r="V153" t="s">
        <v>399</v>
      </c>
      <c r="W153" t="s">
        <v>399</v>
      </c>
      <c r="X153" t="s">
        <v>399</v>
      </c>
      <c r="Y153" t="s">
        <v>399</v>
      </c>
      <c r="Z153" t="s">
        <v>399</v>
      </c>
      <c r="AA153" t="s">
        <v>399</v>
      </c>
      <c r="AB153" t="s">
        <v>399</v>
      </c>
      <c r="AC153" t="s">
        <v>399</v>
      </c>
      <c r="AD153" t="s">
        <v>399</v>
      </c>
      <c r="AE153" t="s">
        <v>399</v>
      </c>
      <c r="AF153" t="s">
        <v>399</v>
      </c>
      <c r="AG153" t="s">
        <v>399</v>
      </c>
      <c r="AH153" t="s">
        <v>399</v>
      </c>
      <c r="AI153" t="s">
        <v>399</v>
      </c>
      <c r="AJ153" t="s">
        <v>399</v>
      </c>
      <c r="AK153" t="s">
        <v>399</v>
      </c>
      <c r="AL153" t="s">
        <v>399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E540-109E-403E-B362-30F09E13380F}">
  <sheetPr codeName="Foglio47">
    <tabColor rgb="FFFFC000"/>
  </sheetPr>
  <dimension ref="A1:F180"/>
  <sheetViews>
    <sheetView workbookViewId="0">
      <selection activeCell="D2" sqref="D2"/>
    </sheetView>
  </sheetViews>
  <sheetFormatPr defaultRowHeight="13.15"/>
  <cols>
    <col min="1" max="1" width="29.85546875" bestFit="1" customWidth="1"/>
    <col min="2" max="2" width="29.28515625" bestFit="1" customWidth="1"/>
  </cols>
  <sheetData>
    <row r="1" spans="1:6">
      <c r="C1" t="s">
        <v>552</v>
      </c>
      <c r="D1" t="s">
        <v>553</v>
      </c>
      <c r="E1" t="s">
        <v>552</v>
      </c>
      <c r="F1" t="s">
        <v>553</v>
      </c>
    </row>
    <row r="2" spans="1:6">
      <c r="A2" t="str">
        <f>MID(iPhone[[#This Row],[Punto Vendita]],6,30)</f>
        <v xml:space="preserve"> ROMA 4</v>
      </c>
      <c r="B2" t="str">
        <f>TRIM(A2)</f>
        <v>ROMA 4</v>
      </c>
      <c r="C2">
        <f>IFERROR(_xlfn.NUMBERVALUE(iPhone[[#This Row],[Imponibile Ac]]),0)</f>
        <v>24155.66</v>
      </c>
      <c r="D2">
        <f>IFERROR(_xlfn.NUMBERVALUE(iPhone[[#This Row],[Imponibile Ap]]),0)</f>
        <v>7580.31</v>
      </c>
      <c r="E2">
        <f>IFERROR(_xlfn.NUMBERVALUE(iPhone[[#This Row],[Pezzi Ac]]),0)</f>
        <v>31</v>
      </c>
      <c r="F2">
        <f>IFERROR(_xlfn.NUMBERVALUE(iPhone[[#This Row],[Pezzi Ap]]),0)</f>
        <v>12</v>
      </c>
    </row>
    <row r="3" spans="1:6">
      <c r="A3" t="str">
        <f>MID(iPhone[[#This Row],[Punto Vendita]],6,30)</f>
        <v xml:space="preserve"> TRENTO</v>
      </c>
      <c r="B3" t="str">
        <f t="shared" ref="B3:B66" si="0">TRIM(A3)</f>
        <v>TRENTO</v>
      </c>
      <c r="C3">
        <f>IFERROR(_xlfn.NUMBERVALUE(iPhone[[#This Row],[Imponibile Ac]]),0)</f>
        <v>20192.560000000001</v>
      </c>
      <c r="D3">
        <f>IFERROR(_xlfn.NUMBERVALUE(iPhone[[#This Row],[Imponibile Ap]]),0)</f>
        <v>25607.09</v>
      </c>
      <c r="E3">
        <f>IFERROR(_xlfn.NUMBERVALUE(iPhone[[#This Row],[Pezzi Ac]]),0)</f>
        <v>26</v>
      </c>
      <c r="F3">
        <f>IFERROR(_xlfn.NUMBERVALUE(iPhone[[#This Row],[Pezzi Ap]]),0)</f>
        <v>34</v>
      </c>
    </row>
    <row r="4" spans="1:6">
      <c r="A4" t="str">
        <f>MID(iPhone[[#This Row],[Punto Vendita]],6,30)</f>
        <v xml:space="preserve"> BRESCIA 1</v>
      </c>
      <c r="B4" t="str">
        <f t="shared" si="0"/>
        <v>BRESCIA 1</v>
      </c>
      <c r="C4">
        <f>IFERROR(_xlfn.NUMBERVALUE(iPhone[[#This Row],[Imponibile Ac]]),0)</f>
        <v>19767.52</v>
      </c>
      <c r="D4">
        <f>IFERROR(_xlfn.NUMBERVALUE(iPhone[[#This Row],[Imponibile Ap]]),0)</f>
        <v>13632.79</v>
      </c>
      <c r="E4">
        <f>IFERROR(_xlfn.NUMBERVALUE(iPhone[[#This Row],[Pezzi Ac]]),0)</f>
        <v>27</v>
      </c>
      <c r="F4">
        <f>IFERROR(_xlfn.NUMBERVALUE(iPhone[[#This Row],[Pezzi Ap]]),0)</f>
        <v>18</v>
      </c>
    </row>
    <row r="5" spans="1:6">
      <c r="A5" t="str">
        <f>MID(iPhone[[#This Row],[Punto Vendita]],6,30)</f>
        <v xml:space="preserve"> MODENA</v>
      </c>
      <c r="B5" t="str">
        <f t="shared" si="0"/>
        <v>MODENA</v>
      </c>
      <c r="C5">
        <f>IFERROR(_xlfn.NUMBERVALUE(iPhone[[#This Row],[Imponibile Ac]]),0)</f>
        <v>17219.62</v>
      </c>
      <c r="D5">
        <f>IFERROR(_xlfn.NUMBERVALUE(iPhone[[#This Row],[Imponibile Ap]]),0)</f>
        <v>10179.51</v>
      </c>
      <c r="E5">
        <f>IFERROR(_xlfn.NUMBERVALUE(iPhone[[#This Row],[Pezzi Ac]]),0)</f>
        <v>24</v>
      </c>
      <c r="F5">
        <f>IFERROR(_xlfn.NUMBERVALUE(iPhone[[#This Row],[Pezzi Ap]]),0)</f>
        <v>14</v>
      </c>
    </row>
    <row r="6" spans="1:6">
      <c r="A6" t="str">
        <f>MID(iPhone[[#This Row],[Punto Vendita]],6,30)</f>
        <v xml:space="preserve"> GALLARATE</v>
      </c>
      <c r="B6" t="str">
        <f t="shared" si="0"/>
        <v>GALLARATE</v>
      </c>
      <c r="C6">
        <f>IFERROR(_xlfn.NUMBERVALUE(iPhone[[#This Row],[Imponibile Ac]]),0)</f>
        <v>16376.59</v>
      </c>
      <c r="D6">
        <f>IFERROR(_xlfn.NUMBERVALUE(iPhone[[#This Row],[Imponibile Ap]]),0)</f>
        <v>9340.9699999999993</v>
      </c>
      <c r="E6">
        <f>IFERROR(_xlfn.NUMBERVALUE(iPhone[[#This Row],[Pezzi Ac]]),0)</f>
        <v>21</v>
      </c>
      <c r="F6">
        <f>IFERROR(_xlfn.NUMBERVALUE(iPhone[[#This Row],[Pezzi Ap]]),0)</f>
        <v>14</v>
      </c>
    </row>
    <row r="7" spans="1:6">
      <c r="A7" t="str">
        <f>MID(iPhone[[#This Row],[Punto Vendita]],6,30)</f>
        <v xml:space="preserve"> GENOVA</v>
      </c>
      <c r="B7" t="str">
        <f t="shared" si="0"/>
        <v>GENOVA</v>
      </c>
      <c r="C7">
        <f>IFERROR(_xlfn.NUMBERVALUE(iPhone[[#This Row],[Imponibile Ac]]),0)</f>
        <v>15614.28</v>
      </c>
      <c r="D7">
        <f>IFERROR(_xlfn.NUMBERVALUE(iPhone[[#This Row],[Imponibile Ap]]),0)</f>
        <v>11309.93</v>
      </c>
      <c r="E7">
        <f>IFERROR(_xlfn.NUMBERVALUE(iPhone[[#This Row],[Pezzi Ac]]),0)</f>
        <v>23</v>
      </c>
      <c r="F7">
        <f>IFERROR(_xlfn.NUMBERVALUE(iPhone[[#This Row],[Pezzi Ap]]),0)</f>
        <v>14</v>
      </c>
    </row>
    <row r="8" spans="1:6">
      <c r="A8" t="str">
        <f>MID(iPhone[[#This Row],[Punto Vendita]],6,30)</f>
        <v xml:space="preserve"> MILANO NORD</v>
      </c>
      <c r="B8" t="str">
        <f t="shared" si="0"/>
        <v>MILANO NORD</v>
      </c>
      <c r="C8">
        <f>IFERROR(_xlfn.NUMBERVALUE(iPhone[[#This Row],[Imponibile Ac]]),0)</f>
        <v>15475.76</v>
      </c>
      <c r="D8">
        <f>IFERROR(_xlfn.NUMBERVALUE(iPhone[[#This Row],[Imponibile Ap]]),0)</f>
        <v>16424.560000000001</v>
      </c>
      <c r="E8">
        <f>IFERROR(_xlfn.NUMBERVALUE(iPhone[[#This Row],[Pezzi Ac]]),0)</f>
        <v>20</v>
      </c>
      <c r="F8">
        <f>IFERROR(_xlfn.NUMBERVALUE(iPhone[[#This Row],[Pezzi Ap]]),0)</f>
        <v>22</v>
      </c>
    </row>
    <row r="9" spans="1:6">
      <c r="A9" t="str">
        <f>MID(iPhone[[#This Row],[Punto Vendita]],6,30)</f>
        <v xml:space="preserve"> PADOVA 1</v>
      </c>
      <c r="B9" t="str">
        <f t="shared" si="0"/>
        <v>PADOVA 1</v>
      </c>
      <c r="C9">
        <f>IFERROR(_xlfn.NUMBERVALUE(iPhone[[#This Row],[Imponibile Ac]]),0)</f>
        <v>15092.15</v>
      </c>
      <c r="D9">
        <f>IFERROR(_xlfn.NUMBERVALUE(iPhone[[#This Row],[Imponibile Ap]]),0)</f>
        <v>13543.42</v>
      </c>
      <c r="E9">
        <f>IFERROR(_xlfn.NUMBERVALUE(iPhone[[#This Row],[Pezzi Ac]]),0)</f>
        <v>19</v>
      </c>
      <c r="F9">
        <f>IFERROR(_xlfn.NUMBERVALUE(iPhone[[#This Row],[Pezzi Ap]]),0)</f>
        <v>17</v>
      </c>
    </row>
    <row r="10" spans="1:6">
      <c r="A10" t="str">
        <f>MID(iPhone[[#This Row],[Punto Vendita]],6,30)</f>
        <v xml:space="preserve"> MILANO CERTOSA</v>
      </c>
      <c r="B10" t="str">
        <f t="shared" si="0"/>
        <v>MILANO CERTOSA</v>
      </c>
      <c r="C10">
        <f>IFERROR(_xlfn.NUMBERVALUE(iPhone[[#This Row],[Imponibile Ac]]),0)</f>
        <v>14775.06</v>
      </c>
      <c r="D10">
        <f>IFERROR(_xlfn.NUMBERVALUE(iPhone[[#This Row],[Imponibile Ap]]),0)</f>
        <v>21848.83</v>
      </c>
      <c r="E10">
        <f>IFERROR(_xlfn.NUMBERVALUE(iPhone[[#This Row],[Pezzi Ac]]),0)</f>
        <v>20</v>
      </c>
      <c r="F10">
        <f>IFERROR(_xlfn.NUMBERVALUE(iPhone[[#This Row],[Pezzi Ap]]),0)</f>
        <v>27</v>
      </c>
    </row>
    <row r="11" spans="1:6">
      <c r="A11" t="str">
        <f>MID(iPhone[[#This Row],[Punto Vendita]],6,30)</f>
        <v xml:space="preserve"> TORINO 1</v>
      </c>
      <c r="B11" t="str">
        <f t="shared" si="0"/>
        <v>TORINO 1</v>
      </c>
      <c r="C11">
        <f>IFERROR(_xlfn.NUMBERVALUE(iPhone[[#This Row],[Imponibile Ac]]),0)</f>
        <v>14757.72</v>
      </c>
      <c r="D11">
        <f>IFERROR(_xlfn.NUMBERVALUE(iPhone[[#This Row],[Imponibile Ap]]),0)</f>
        <v>4453.2700000000004</v>
      </c>
      <c r="E11">
        <f>IFERROR(_xlfn.NUMBERVALUE(iPhone[[#This Row],[Pezzi Ac]]),0)</f>
        <v>19</v>
      </c>
      <c r="F11">
        <f>IFERROR(_xlfn.NUMBERVALUE(iPhone[[#This Row],[Pezzi Ap]]),0)</f>
        <v>7</v>
      </c>
    </row>
    <row r="12" spans="1:6">
      <c r="A12" t="str">
        <f>MID(iPhone[[#This Row],[Punto Vendita]],6,30)</f>
        <v xml:space="preserve"> ARESE</v>
      </c>
      <c r="B12" t="str">
        <f t="shared" si="0"/>
        <v>ARESE</v>
      </c>
      <c r="C12">
        <f>IFERROR(_xlfn.NUMBERVALUE(iPhone[[#This Row],[Imponibile Ac]]),0)</f>
        <v>13086.43</v>
      </c>
      <c r="D12">
        <f>IFERROR(_xlfn.NUMBERVALUE(iPhone[[#This Row],[Imponibile Ap]]),0)</f>
        <v>11466.38</v>
      </c>
      <c r="E12">
        <f>IFERROR(_xlfn.NUMBERVALUE(iPhone[[#This Row],[Pezzi Ac]]),0)</f>
        <v>15</v>
      </c>
      <c r="F12">
        <f>IFERROR(_xlfn.NUMBERVALUE(iPhone[[#This Row],[Pezzi Ap]]),0)</f>
        <v>16</v>
      </c>
    </row>
    <row r="13" spans="1:6">
      <c r="A13" t="str">
        <f>MID(iPhone[[#This Row],[Punto Vendita]],6,30)</f>
        <v xml:space="preserve"> BOLZANO</v>
      </c>
      <c r="B13" t="str">
        <f t="shared" si="0"/>
        <v>BOLZANO</v>
      </c>
      <c r="C13">
        <f>IFERROR(_xlfn.NUMBERVALUE(iPhone[[#This Row],[Imponibile Ac]]),0)</f>
        <v>12445.46</v>
      </c>
      <c r="D13">
        <f>IFERROR(_xlfn.NUMBERVALUE(iPhone[[#This Row],[Imponibile Ap]]),0)</f>
        <v>11765.28</v>
      </c>
      <c r="E13">
        <f>IFERROR(_xlfn.NUMBERVALUE(iPhone[[#This Row],[Pezzi Ac]]),0)</f>
        <v>17</v>
      </c>
      <c r="F13">
        <f>IFERROR(_xlfn.NUMBERVALUE(iPhone[[#This Row],[Pezzi Ap]]),0)</f>
        <v>15</v>
      </c>
    </row>
    <row r="14" spans="1:6">
      <c r="A14" t="str">
        <f>MID(iPhone[[#This Row],[Punto Vendita]],6,30)</f>
        <v xml:space="preserve"> VERANO BRIANZA</v>
      </c>
      <c r="B14" t="str">
        <f t="shared" si="0"/>
        <v>VERANO BRIANZA</v>
      </c>
      <c r="C14">
        <f>IFERROR(_xlfn.NUMBERVALUE(iPhone[[#This Row],[Imponibile Ac]]),0)</f>
        <v>12252.39</v>
      </c>
      <c r="D14">
        <f>IFERROR(_xlfn.NUMBERVALUE(iPhone[[#This Row],[Imponibile Ap]]),0)</f>
        <v>12110.67</v>
      </c>
      <c r="E14">
        <f>IFERROR(_xlfn.NUMBERVALUE(iPhone[[#This Row],[Pezzi Ac]]),0)</f>
        <v>14</v>
      </c>
      <c r="F14">
        <f>IFERROR(_xlfn.NUMBERVALUE(iPhone[[#This Row],[Pezzi Ap]]),0)</f>
        <v>17</v>
      </c>
    </row>
    <row r="15" spans="1:6">
      <c r="A15" t="str">
        <f>MID(iPhone[[#This Row],[Punto Vendita]],6,30)</f>
        <v xml:space="preserve"> PARMA</v>
      </c>
      <c r="B15" t="str">
        <f t="shared" si="0"/>
        <v>PARMA</v>
      </c>
      <c r="C15">
        <f>IFERROR(_xlfn.NUMBERVALUE(iPhone[[#This Row],[Imponibile Ac]]),0)</f>
        <v>11892.96</v>
      </c>
      <c r="D15">
        <f>IFERROR(_xlfn.NUMBERVALUE(iPhone[[#This Row],[Imponibile Ap]]),0)</f>
        <v>16774.77</v>
      </c>
      <c r="E15">
        <f>IFERROR(_xlfn.NUMBERVALUE(iPhone[[#This Row],[Pezzi Ac]]),0)</f>
        <v>13</v>
      </c>
      <c r="F15">
        <f>IFERROR(_xlfn.NUMBERVALUE(iPhone[[#This Row],[Pezzi Ap]]),0)</f>
        <v>21</v>
      </c>
    </row>
    <row r="16" spans="1:6">
      <c r="A16" t="str">
        <f>MID(iPhone[[#This Row],[Punto Vendita]],6,30)</f>
        <v xml:space="preserve"> TRIESTE</v>
      </c>
      <c r="B16" t="str">
        <f t="shared" si="0"/>
        <v>TRIESTE</v>
      </c>
      <c r="C16">
        <f>IFERROR(_xlfn.NUMBERVALUE(iPhone[[#This Row],[Imponibile Ac]]),0)</f>
        <v>11440.11</v>
      </c>
      <c r="D16">
        <f>IFERROR(_xlfn.NUMBERVALUE(iPhone[[#This Row],[Imponibile Ap]]),0)</f>
        <v>5781.97</v>
      </c>
      <c r="E16">
        <f>IFERROR(_xlfn.NUMBERVALUE(iPhone[[#This Row],[Pezzi Ac]]),0)</f>
        <v>15</v>
      </c>
      <c r="F16">
        <f>IFERROR(_xlfn.NUMBERVALUE(iPhone[[#This Row],[Pezzi Ap]]),0)</f>
        <v>6</v>
      </c>
    </row>
    <row r="17" spans="1:6">
      <c r="A17" t="str">
        <f>MID(iPhone[[#This Row],[Punto Vendita]],6,30)</f>
        <v xml:space="preserve"> BARI 2</v>
      </c>
      <c r="B17" t="str">
        <f t="shared" si="0"/>
        <v>BARI 2</v>
      </c>
      <c r="C17">
        <f>IFERROR(_xlfn.NUMBERVALUE(iPhone[[#This Row],[Imponibile Ac]]),0)</f>
        <v>11235.99</v>
      </c>
      <c r="D17">
        <f>IFERROR(_xlfn.NUMBERVALUE(iPhone[[#This Row],[Imponibile Ap]]),0)</f>
        <v>5502.45</v>
      </c>
      <c r="E17">
        <f>IFERROR(_xlfn.NUMBERVALUE(iPhone[[#This Row],[Pezzi Ac]]),0)</f>
        <v>13</v>
      </c>
      <c r="F17">
        <f>IFERROR(_xlfn.NUMBERVALUE(iPhone[[#This Row],[Pezzi Ap]]),0)</f>
        <v>7</v>
      </c>
    </row>
    <row r="18" spans="1:6">
      <c r="A18" t="str">
        <f>MID(iPhone[[#This Row],[Punto Vendita]],6,30)</f>
        <v xml:space="preserve"> BOLOGNA 2</v>
      </c>
      <c r="B18" t="str">
        <f t="shared" si="0"/>
        <v>BOLOGNA 2</v>
      </c>
      <c r="C18">
        <f>IFERROR(_xlfn.NUMBERVALUE(iPhone[[#This Row],[Imponibile Ac]]),0)</f>
        <v>10833.56</v>
      </c>
      <c r="D18">
        <f>IFERROR(_xlfn.NUMBERVALUE(iPhone[[#This Row],[Imponibile Ap]]),0)</f>
        <v>9414.75</v>
      </c>
      <c r="E18">
        <f>IFERROR(_xlfn.NUMBERVALUE(iPhone[[#This Row],[Pezzi Ac]]),0)</f>
        <v>14</v>
      </c>
      <c r="F18">
        <f>IFERROR(_xlfn.NUMBERVALUE(iPhone[[#This Row],[Pezzi Ap]]),0)</f>
        <v>14</v>
      </c>
    </row>
    <row r="19" spans="1:6">
      <c r="A19" t="str">
        <f>MID(iPhone[[#This Row],[Punto Vendita]],6,30)</f>
        <v xml:space="preserve"> MILANO CITTA' 1</v>
      </c>
      <c r="B19" t="str">
        <f t="shared" si="0"/>
        <v>MILANO CITTA' 1</v>
      </c>
      <c r="C19">
        <f>IFERROR(_xlfn.NUMBERVALUE(iPhone[[#This Row],[Imponibile Ac]]),0)</f>
        <v>10686.44</v>
      </c>
      <c r="D19">
        <f>IFERROR(_xlfn.NUMBERVALUE(iPhone[[#This Row],[Imponibile Ap]]),0)</f>
        <v>13821.3</v>
      </c>
      <c r="E19">
        <f>IFERROR(_xlfn.NUMBERVALUE(iPhone[[#This Row],[Pezzi Ac]]),0)</f>
        <v>13</v>
      </c>
      <c r="F19">
        <f>IFERROR(_xlfn.NUMBERVALUE(iPhone[[#This Row],[Pezzi Ap]]),0)</f>
        <v>18</v>
      </c>
    </row>
    <row r="20" spans="1:6">
      <c r="A20" t="str">
        <f>MID(iPhone[[#This Row],[Punto Vendita]],6,30)</f>
        <v xml:space="preserve"> BERGAMO 2</v>
      </c>
      <c r="B20" t="str">
        <f t="shared" si="0"/>
        <v>BERGAMO 2</v>
      </c>
      <c r="C20">
        <f>IFERROR(_xlfn.NUMBERVALUE(iPhone[[#This Row],[Imponibile Ac]]),0)</f>
        <v>10413.49</v>
      </c>
      <c r="D20">
        <f>IFERROR(_xlfn.NUMBERVALUE(iPhone[[#This Row],[Imponibile Ap]]),0)</f>
        <v>15887.68</v>
      </c>
      <c r="E20">
        <f>IFERROR(_xlfn.NUMBERVALUE(iPhone[[#This Row],[Pezzi Ac]]),0)</f>
        <v>16</v>
      </c>
      <c r="F20">
        <f>IFERROR(_xlfn.NUMBERVALUE(iPhone[[#This Row],[Pezzi Ap]]),0)</f>
        <v>23</v>
      </c>
    </row>
    <row r="21" spans="1:6">
      <c r="A21" t="str">
        <f>MID(iPhone[[#This Row],[Punto Vendita]],6,30)</f>
        <v xml:space="preserve"> RESCALDINA</v>
      </c>
      <c r="B21" t="str">
        <f t="shared" si="0"/>
        <v>RESCALDINA</v>
      </c>
      <c r="C21">
        <f>IFERROR(_xlfn.NUMBERVALUE(iPhone[[#This Row],[Imponibile Ac]]),0)</f>
        <v>10114.709999999999</v>
      </c>
      <c r="D21">
        <f>IFERROR(_xlfn.NUMBERVALUE(iPhone[[#This Row],[Imponibile Ap]]),0)</f>
        <v>12396.71</v>
      </c>
      <c r="E21">
        <f>IFERROR(_xlfn.NUMBERVALUE(iPhone[[#This Row],[Pezzi Ac]]),0)</f>
        <v>13</v>
      </c>
      <c r="F21">
        <f>IFERROR(_xlfn.NUMBERVALUE(iPhone[[#This Row],[Pezzi Ap]]),0)</f>
        <v>16</v>
      </c>
    </row>
    <row r="22" spans="1:6">
      <c r="A22" t="str">
        <f>MID(iPhone[[#This Row],[Punto Vendita]],6,30)</f>
        <v xml:space="preserve"> REGGIO EMILIA</v>
      </c>
      <c r="B22" t="str">
        <f t="shared" si="0"/>
        <v>REGGIO EMILIA</v>
      </c>
      <c r="C22">
        <f>IFERROR(_xlfn.NUMBERVALUE(iPhone[[#This Row],[Imponibile Ac]]),0)</f>
        <v>10097.9</v>
      </c>
      <c r="D22">
        <f>IFERROR(_xlfn.NUMBERVALUE(iPhone[[#This Row],[Imponibile Ap]]),0)</f>
        <v>0</v>
      </c>
      <c r="E22">
        <f>IFERROR(_xlfn.NUMBERVALUE(iPhone[[#This Row],[Pezzi Ac]]),0)</f>
        <v>12</v>
      </c>
      <c r="F22">
        <f>IFERROR(_xlfn.NUMBERVALUE(iPhone[[#This Row],[Pezzi Ap]]),0)</f>
        <v>0</v>
      </c>
    </row>
    <row r="23" spans="1:6">
      <c r="A23" t="str">
        <f>MID(iPhone[[#This Row],[Punto Vendita]],6,30)</f>
        <v xml:space="preserve"> MOLFETTA</v>
      </c>
      <c r="B23" t="str">
        <f t="shared" si="0"/>
        <v>MOLFETTA</v>
      </c>
      <c r="C23">
        <f>IFERROR(_xlfn.NUMBERVALUE(iPhone[[#This Row],[Imponibile Ac]]),0)</f>
        <v>9883.16</v>
      </c>
      <c r="D23">
        <f>IFERROR(_xlfn.NUMBERVALUE(iPhone[[#This Row],[Imponibile Ap]]),0)</f>
        <v>11069.66</v>
      </c>
      <c r="E23">
        <f>IFERROR(_xlfn.NUMBERVALUE(iPhone[[#This Row],[Pezzi Ac]]),0)</f>
        <v>13</v>
      </c>
      <c r="F23">
        <f>IFERROR(_xlfn.NUMBERVALUE(iPhone[[#This Row],[Pezzi Ap]]),0)</f>
        <v>15</v>
      </c>
    </row>
    <row r="24" spans="1:6">
      <c r="A24" t="str">
        <f>MID(iPhone[[#This Row],[Punto Vendita]],6,30)</f>
        <v xml:space="preserve"> BASSANO DEL GRAPPA</v>
      </c>
      <c r="B24" t="str">
        <f t="shared" si="0"/>
        <v>BASSANO DEL GRAPPA</v>
      </c>
      <c r="C24">
        <f>IFERROR(_xlfn.NUMBERVALUE(iPhone[[#This Row],[Imponibile Ac]]),0)</f>
        <v>9826.2000000000007</v>
      </c>
      <c r="D24">
        <f>IFERROR(_xlfn.NUMBERVALUE(iPhone[[#This Row],[Imponibile Ap]]),0)</f>
        <v>7040.15</v>
      </c>
      <c r="E24">
        <f>IFERROR(_xlfn.NUMBERVALUE(iPhone[[#This Row],[Pezzi Ac]]),0)</f>
        <v>12</v>
      </c>
      <c r="F24">
        <f>IFERROR(_xlfn.NUMBERVALUE(iPhone[[#This Row],[Pezzi Ap]]),0)</f>
        <v>11</v>
      </c>
    </row>
    <row r="25" spans="1:6">
      <c r="A25" t="str">
        <f>MID(iPhone[[#This Row],[Punto Vendita]],6,30)</f>
        <v xml:space="preserve"> PISA</v>
      </c>
      <c r="B25" t="str">
        <f t="shared" si="0"/>
        <v>PISA</v>
      </c>
      <c r="C25">
        <f>IFERROR(_xlfn.NUMBERVALUE(iPhone[[#This Row],[Imponibile Ac]]),0)</f>
        <v>9768</v>
      </c>
      <c r="D25">
        <f>IFERROR(_xlfn.NUMBERVALUE(iPhone[[#This Row],[Imponibile Ap]]),0)</f>
        <v>2309.0100000000002</v>
      </c>
      <c r="E25">
        <f>IFERROR(_xlfn.NUMBERVALUE(iPhone[[#This Row],[Pezzi Ac]]),0)</f>
        <v>13</v>
      </c>
      <c r="F25">
        <f>IFERROR(_xlfn.NUMBERVALUE(iPhone[[#This Row],[Pezzi Ap]]),0)</f>
        <v>3</v>
      </c>
    </row>
    <row r="26" spans="1:6">
      <c r="A26" t="str">
        <f>MID(iPhone[[#This Row],[Punto Vendita]],6,30)</f>
        <v xml:space="preserve"> BERGAMO 1</v>
      </c>
      <c r="B26" t="str">
        <f t="shared" si="0"/>
        <v>BERGAMO 1</v>
      </c>
      <c r="C26">
        <f>IFERROR(_xlfn.NUMBERVALUE(iPhone[[#This Row],[Imponibile Ac]]),0)</f>
        <v>9588.89</v>
      </c>
      <c r="D26">
        <f>IFERROR(_xlfn.NUMBERVALUE(iPhone[[#This Row],[Imponibile Ap]]),0)</f>
        <v>10029.49</v>
      </c>
      <c r="E26">
        <f>IFERROR(_xlfn.NUMBERVALUE(iPhone[[#This Row],[Pezzi Ac]]),0)</f>
        <v>13</v>
      </c>
      <c r="F26">
        <f>IFERROR(_xlfn.NUMBERVALUE(iPhone[[#This Row],[Pezzi Ap]]),0)</f>
        <v>14</v>
      </c>
    </row>
    <row r="27" spans="1:6">
      <c r="A27" t="str">
        <f>MID(iPhone[[#This Row],[Punto Vendita]],6,30)</f>
        <v xml:space="preserve"> MILANO SUD</v>
      </c>
      <c r="B27" t="str">
        <f t="shared" si="0"/>
        <v>MILANO SUD</v>
      </c>
      <c r="C27">
        <f>IFERROR(_xlfn.NUMBERVALUE(iPhone[[#This Row],[Imponibile Ac]]),0)</f>
        <v>9490.5300000000007</v>
      </c>
      <c r="D27">
        <f>IFERROR(_xlfn.NUMBERVALUE(iPhone[[#This Row],[Imponibile Ap]]),0)</f>
        <v>10971.31</v>
      </c>
      <c r="E27">
        <f>IFERROR(_xlfn.NUMBERVALUE(iPhone[[#This Row],[Pezzi Ac]]),0)</f>
        <v>13</v>
      </c>
      <c r="F27">
        <f>IFERROR(_xlfn.NUMBERVALUE(iPhone[[#This Row],[Pezzi Ap]]),0)</f>
        <v>15</v>
      </c>
    </row>
    <row r="28" spans="1:6">
      <c r="A28" t="str">
        <f>MID(iPhone[[#This Row],[Punto Vendita]],6,30)</f>
        <v xml:space="preserve"> TREVISO 1</v>
      </c>
      <c r="B28" t="str">
        <f t="shared" si="0"/>
        <v>TREVISO 1</v>
      </c>
      <c r="C28">
        <f>IFERROR(_xlfn.NUMBERVALUE(iPhone[[#This Row],[Imponibile Ac]]),0)</f>
        <v>9333.58</v>
      </c>
      <c r="D28">
        <f>IFERROR(_xlfn.NUMBERVALUE(iPhone[[#This Row],[Imponibile Ap]]),0)</f>
        <v>5158.1899999999996</v>
      </c>
      <c r="E28">
        <f>IFERROR(_xlfn.NUMBERVALUE(iPhone[[#This Row],[Pezzi Ac]]),0)</f>
        <v>14</v>
      </c>
      <c r="F28">
        <f>IFERROR(_xlfn.NUMBERVALUE(iPhone[[#This Row],[Pezzi Ap]]),0)</f>
        <v>7</v>
      </c>
    </row>
    <row r="29" spans="1:6">
      <c r="A29" t="str">
        <f>MID(iPhone[[#This Row],[Punto Vendita]],6,30)</f>
        <v xml:space="preserve"> CARUGATE</v>
      </c>
      <c r="B29" t="str">
        <f t="shared" si="0"/>
        <v>CARUGATE</v>
      </c>
      <c r="C29">
        <f>IFERROR(_xlfn.NUMBERVALUE(iPhone[[#This Row],[Imponibile Ac]]),0)</f>
        <v>9186.44</v>
      </c>
      <c r="D29">
        <f>IFERROR(_xlfn.NUMBERVALUE(iPhone[[#This Row],[Imponibile Ap]]),0)</f>
        <v>13297.54</v>
      </c>
      <c r="E29">
        <f>IFERROR(_xlfn.NUMBERVALUE(iPhone[[#This Row],[Pezzi Ac]]),0)</f>
        <v>13</v>
      </c>
      <c r="F29">
        <f>IFERROR(_xlfn.NUMBERVALUE(iPhone[[#This Row],[Pezzi Ap]]),0)</f>
        <v>17</v>
      </c>
    </row>
    <row r="30" spans="1:6">
      <c r="A30" t="str">
        <f>MID(iPhone[[#This Row],[Punto Vendita]],6,30)</f>
        <v xml:space="preserve"> ERBUSCO</v>
      </c>
      <c r="B30" t="str">
        <f t="shared" si="0"/>
        <v>ERBUSCO</v>
      </c>
      <c r="C30">
        <f>IFERROR(_xlfn.NUMBERVALUE(iPhone[[#This Row],[Imponibile Ac]]),0)</f>
        <v>9172.08</v>
      </c>
      <c r="D30">
        <f>IFERROR(_xlfn.NUMBERVALUE(iPhone[[#This Row],[Imponibile Ap]]),0)</f>
        <v>13205.74</v>
      </c>
      <c r="E30">
        <f>IFERROR(_xlfn.NUMBERVALUE(iPhone[[#This Row],[Pezzi Ac]]),0)</f>
        <v>12</v>
      </c>
      <c r="F30">
        <f>IFERROR(_xlfn.NUMBERVALUE(iPhone[[#This Row],[Pezzi Ap]]),0)</f>
        <v>19</v>
      </c>
    </row>
    <row r="31" spans="1:6">
      <c r="A31" t="str">
        <f>MID(iPhone[[#This Row],[Punto Vendita]],6,30)</f>
        <v xml:space="preserve"> VICENZA</v>
      </c>
      <c r="B31" t="str">
        <f t="shared" si="0"/>
        <v>VICENZA</v>
      </c>
      <c r="C31">
        <f>IFERROR(_xlfn.NUMBERVALUE(iPhone[[#This Row],[Imponibile Ac]]),0)</f>
        <v>8967.98</v>
      </c>
      <c r="D31">
        <f>IFERROR(_xlfn.NUMBERVALUE(iPhone[[#This Row],[Imponibile Ap]]),0)</f>
        <v>11856.54</v>
      </c>
      <c r="E31">
        <f>IFERROR(_xlfn.NUMBERVALUE(iPhone[[#This Row],[Pezzi Ac]]),0)</f>
        <v>11</v>
      </c>
      <c r="F31">
        <f>IFERROR(_xlfn.NUMBERVALUE(iPhone[[#This Row],[Pezzi Ap]]),0)</f>
        <v>15</v>
      </c>
    </row>
    <row r="32" spans="1:6">
      <c r="A32" t="str">
        <f>MID(iPhone[[#This Row],[Punto Vendita]],6,30)</f>
        <v xml:space="preserve"> VERONA 1</v>
      </c>
      <c r="B32" t="str">
        <f t="shared" si="0"/>
        <v>VERONA 1</v>
      </c>
      <c r="C32">
        <f>IFERROR(_xlfn.NUMBERVALUE(iPhone[[#This Row],[Imponibile Ac]]),0)</f>
        <v>8939.35</v>
      </c>
      <c r="D32">
        <f>IFERROR(_xlfn.NUMBERVALUE(iPhone[[#This Row],[Imponibile Ap]]),0)</f>
        <v>8090.15</v>
      </c>
      <c r="E32">
        <f>IFERROR(_xlfn.NUMBERVALUE(iPhone[[#This Row],[Pezzi Ac]]),0)</f>
        <v>10</v>
      </c>
      <c r="F32">
        <f>IFERROR(_xlfn.NUMBERVALUE(iPhone[[#This Row],[Pezzi Ap]]),0)</f>
        <v>10</v>
      </c>
    </row>
    <row r="33" spans="1:6">
      <c r="A33" t="str">
        <f>MID(iPhone[[#This Row],[Punto Vendita]],6,30)</f>
        <v xml:space="preserve"> MILANOFIORI</v>
      </c>
      <c r="B33" t="str">
        <f t="shared" si="0"/>
        <v>MILANOFIORI</v>
      </c>
      <c r="C33">
        <f>IFERROR(_xlfn.NUMBERVALUE(iPhone[[#This Row],[Imponibile Ac]]),0)</f>
        <v>8901.61</v>
      </c>
      <c r="D33">
        <f>IFERROR(_xlfn.NUMBERVALUE(iPhone[[#This Row],[Imponibile Ap]]),0)</f>
        <v>4678.67</v>
      </c>
      <c r="E33">
        <f>IFERROR(_xlfn.NUMBERVALUE(iPhone[[#This Row],[Pezzi Ac]]),0)</f>
        <v>10</v>
      </c>
      <c r="F33">
        <f>IFERROR(_xlfn.NUMBERVALUE(iPhone[[#This Row],[Pezzi Ap]]),0)</f>
        <v>7</v>
      </c>
    </row>
    <row r="34" spans="1:6">
      <c r="A34" t="str">
        <f>MID(iPhone[[#This Row],[Punto Vendita]],6,30)</f>
        <v xml:space="preserve"> BOLOGNA 1</v>
      </c>
      <c r="B34" t="str">
        <f t="shared" si="0"/>
        <v>BOLOGNA 1</v>
      </c>
      <c r="C34">
        <f>IFERROR(_xlfn.NUMBERVALUE(iPhone[[#This Row],[Imponibile Ac]]),0)</f>
        <v>8795.8700000000008</v>
      </c>
      <c r="D34">
        <f>IFERROR(_xlfn.NUMBERVALUE(iPhone[[#This Row],[Imponibile Ap]]),0)</f>
        <v>9103.27</v>
      </c>
      <c r="E34">
        <f>IFERROR(_xlfn.NUMBERVALUE(iPhone[[#This Row],[Pezzi Ac]]),0)</f>
        <v>9</v>
      </c>
      <c r="F34">
        <f>IFERROR(_xlfn.NUMBERVALUE(iPhone[[#This Row],[Pezzi Ap]]),0)</f>
        <v>15</v>
      </c>
    </row>
    <row r="35" spans="1:6">
      <c r="A35" t="str">
        <f>MID(iPhone[[#This Row],[Punto Vendita]],6,30)</f>
        <v xml:space="preserve"> ROMA 5</v>
      </c>
      <c r="B35" t="str">
        <f t="shared" si="0"/>
        <v>ROMA 5</v>
      </c>
      <c r="C35">
        <f>IFERROR(_xlfn.NUMBERVALUE(iPhone[[#This Row],[Imponibile Ac]]),0)</f>
        <v>8664.2999999999993</v>
      </c>
      <c r="D35">
        <f>IFERROR(_xlfn.NUMBERVALUE(iPhone[[#This Row],[Imponibile Ap]]),0)</f>
        <v>8465.57</v>
      </c>
      <c r="E35">
        <f>IFERROR(_xlfn.NUMBERVALUE(iPhone[[#This Row],[Pezzi Ac]]),0)</f>
        <v>11</v>
      </c>
      <c r="F35">
        <f>IFERROR(_xlfn.NUMBERVALUE(iPhone[[#This Row],[Pezzi Ap]]),0)</f>
        <v>12</v>
      </c>
    </row>
    <row r="36" spans="1:6">
      <c r="A36" t="str">
        <f>MID(iPhone[[#This Row],[Punto Vendita]],6,30)</f>
        <v xml:space="preserve"> NAPOLI 1</v>
      </c>
      <c r="B36" t="str">
        <f t="shared" si="0"/>
        <v>NAPOLI 1</v>
      </c>
      <c r="C36">
        <f>IFERROR(_xlfn.NUMBERVALUE(iPhone[[#This Row],[Imponibile Ac]]),0)</f>
        <v>8531.93</v>
      </c>
      <c r="D36">
        <f>IFERROR(_xlfn.NUMBERVALUE(iPhone[[#This Row],[Imponibile Ap]]),0)</f>
        <v>8072.94</v>
      </c>
      <c r="E36">
        <f>IFERROR(_xlfn.NUMBERVALUE(iPhone[[#This Row],[Pezzi Ac]]),0)</f>
        <v>12</v>
      </c>
      <c r="F36">
        <f>IFERROR(_xlfn.NUMBERVALUE(iPhone[[#This Row],[Pezzi Ap]]),0)</f>
        <v>11</v>
      </c>
    </row>
    <row r="37" spans="1:6">
      <c r="A37" t="str">
        <f>MID(iPhone[[#This Row],[Punto Vendita]],6,30)</f>
        <v xml:space="preserve"> ROMA LUNGHEZZA</v>
      </c>
      <c r="B37" t="str">
        <f t="shared" si="0"/>
        <v>ROMA LUNGHEZZA</v>
      </c>
      <c r="C37">
        <f>IFERROR(_xlfn.NUMBERVALUE(iPhone[[#This Row],[Imponibile Ac]]),0)</f>
        <v>8507.75</v>
      </c>
      <c r="D37">
        <f>IFERROR(_xlfn.NUMBERVALUE(iPhone[[#This Row],[Imponibile Ap]]),0)</f>
        <v>6254.91</v>
      </c>
      <c r="E37">
        <f>IFERROR(_xlfn.NUMBERVALUE(iPhone[[#This Row],[Pezzi Ac]]),0)</f>
        <v>11</v>
      </c>
      <c r="F37">
        <f>IFERROR(_xlfn.NUMBERVALUE(iPhone[[#This Row],[Pezzi Ap]]),0)</f>
        <v>9</v>
      </c>
    </row>
    <row r="38" spans="1:6">
      <c r="A38" t="str">
        <f>MID(iPhone[[#This Row],[Punto Vendita]],6,30)</f>
        <v xml:space="preserve"> MILANO EST</v>
      </c>
      <c r="B38" t="str">
        <f t="shared" si="0"/>
        <v>MILANO EST</v>
      </c>
      <c r="C38">
        <f>IFERROR(_xlfn.NUMBERVALUE(iPhone[[#This Row],[Imponibile Ac]]),0)</f>
        <v>8370.86</v>
      </c>
      <c r="D38">
        <f>IFERROR(_xlfn.NUMBERVALUE(iPhone[[#This Row],[Imponibile Ap]]),0)</f>
        <v>8892.61</v>
      </c>
      <c r="E38">
        <f>IFERROR(_xlfn.NUMBERVALUE(iPhone[[#This Row],[Pezzi Ac]]),0)</f>
        <v>9</v>
      </c>
      <c r="F38">
        <f>IFERROR(_xlfn.NUMBERVALUE(iPhone[[#This Row],[Pezzi Ap]]),0)</f>
        <v>11</v>
      </c>
    </row>
    <row r="39" spans="1:6">
      <c r="A39" t="str">
        <f>MID(iPhone[[#This Row],[Punto Vendita]],6,30)</f>
        <v xml:space="preserve"> UDINE</v>
      </c>
      <c r="B39" t="str">
        <f t="shared" si="0"/>
        <v>UDINE</v>
      </c>
      <c r="C39">
        <f>IFERROR(_xlfn.NUMBERVALUE(iPhone[[#This Row],[Imponibile Ac]]),0)</f>
        <v>8337.26</v>
      </c>
      <c r="D39">
        <f>IFERROR(_xlfn.NUMBERVALUE(iPhone[[#This Row],[Imponibile Ap]]),0)</f>
        <v>12339.35</v>
      </c>
      <c r="E39">
        <f>IFERROR(_xlfn.NUMBERVALUE(iPhone[[#This Row],[Pezzi Ac]]),0)</f>
        <v>9</v>
      </c>
      <c r="F39">
        <f>IFERROR(_xlfn.NUMBERVALUE(iPhone[[#This Row],[Pezzi Ap]]),0)</f>
        <v>16</v>
      </c>
    </row>
    <row r="40" spans="1:6">
      <c r="A40" t="str">
        <f>MID(iPhone[[#This Row],[Punto Vendita]],6,30)</f>
        <v xml:space="preserve"> ASCOLI PICENO</v>
      </c>
      <c r="B40" t="str">
        <f t="shared" si="0"/>
        <v>ASCOLI PICENO</v>
      </c>
      <c r="C40">
        <f>IFERROR(_xlfn.NUMBERVALUE(iPhone[[#This Row],[Imponibile Ac]]),0)</f>
        <v>8277.85</v>
      </c>
      <c r="D40">
        <f>IFERROR(_xlfn.NUMBERVALUE(iPhone[[#This Row],[Imponibile Ap]]),0)</f>
        <v>8711.4599999999991</v>
      </c>
      <c r="E40">
        <f>IFERROR(_xlfn.NUMBERVALUE(iPhone[[#This Row],[Pezzi Ac]]),0)</f>
        <v>11</v>
      </c>
      <c r="F40">
        <f>IFERROR(_xlfn.NUMBERVALUE(iPhone[[#This Row],[Pezzi Ap]]),0)</f>
        <v>12</v>
      </c>
    </row>
    <row r="41" spans="1:6">
      <c r="A41" t="str">
        <f>MID(iPhone[[#This Row],[Punto Vendita]],6,30)</f>
        <v xml:space="preserve"> PESCARA 2</v>
      </c>
      <c r="B41" t="str">
        <f t="shared" si="0"/>
        <v>PESCARA 2</v>
      </c>
      <c r="C41">
        <f>IFERROR(_xlfn.NUMBERVALUE(iPhone[[#This Row],[Imponibile Ac]]),0)</f>
        <v>8251.61</v>
      </c>
      <c r="D41">
        <f>IFERROR(_xlfn.NUMBERVALUE(iPhone[[#This Row],[Imponibile Ap]]),0)</f>
        <v>5158.1899999999996</v>
      </c>
      <c r="E41">
        <f>IFERROR(_xlfn.NUMBERVALUE(iPhone[[#This Row],[Pezzi Ac]]),0)</f>
        <v>13</v>
      </c>
      <c r="F41">
        <f>IFERROR(_xlfn.NUMBERVALUE(iPhone[[#This Row],[Pezzi Ap]]),0)</f>
        <v>7</v>
      </c>
    </row>
    <row r="42" spans="1:6">
      <c r="A42" t="str">
        <f>MID(iPhone[[#This Row],[Punto Vendita]],6,30)</f>
        <v xml:space="preserve"> VITTUONE</v>
      </c>
      <c r="B42" t="str">
        <f t="shared" si="0"/>
        <v>VITTUONE</v>
      </c>
      <c r="C42">
        <f>IFERROR(_xlfn.NUMBERVALUE(iPhone[[#This Row],[Imponibile Ac]]),0)</f>
        <v>8130.71</v>
      </c>
      <c r="D42">
        <f>IFERROR(_xlfn.NUMBERVALUE(iPhone[[#This Row],[Imponibile Ap]]),0)</f>
        <v>6877.85</v>
      </c>
      <c r="E42">
        <f>IFERROR(_xlfn.NUMBERVALUE(iPhone[[#This Row],[Pezzi Ac]]),0)</f>
        <v>11</v>
      </c>
      <c r="F42">
        <f>IFERROR(_xlfn.NUMBERVALUE(iPhone[[#This Row],[Pezzi Ap]]),0)</f>
        <v>9</v>
      </c>
    </row>
    <row r="43" spans="1:6">
      <c r="A43" t="str">
        <f>MID(iPhone[[#This Row],[Punto Vendita]],6,30)</f>
        <v xml:space="preserve"> BARI 1</v>
      </c>
      <c r="B43" t="str">
        <f t="shared" si="0"/>
        <v>BARI 1</v>
      </c>
      <c r="C43">
        <f>IFERROR(_xlfn.NUMBERVALUE(iPhone[[#This Row],[Imponibile Ac]]),0)</f>
        <v>7967.19</v>
      </c>
      <c r="D43">
        <f>IFERROR(_xlfn.NUMBERVALUE(iPhone[[#This Row],[Imponibile Ap]]),0)</f>
        <v>5231.97</v>
      </c>
      <c r="E43">
        <f>IFERROR(_xlfn.NUMBERVALUE(iPhone[[#This Row],[Pezzi Ac]]),0)</f>
        <v>11</v>
      </c>
      <c r="F43">
        <f>IFERROR(_xlfn.NUMBERVALUE(iPhone[[#This Row],[Pezzi Ap]]),0)</f>
        <v>7</v>
      </c>
    </row>
    <row r="44" spans="1:6">
      <c r="A44" t="str">
        <f>MID(iPhone[[#This Row],[Punto Vendita]],6,30)</f>
        <v xml:space="preserve"> CAGLIARI</v>
      </c>
      <c r="B44" t="str">
        <f t="shared" si="0"/>
        <v>CAGLIARI</v>
      </c>
      <c r="C44">
        <f>IFERROR(_xlfn.NUMBERVALUE(iPhone[[#This Row],[Imponibile Ac]]),0)</f>
        <v>7770.46</v>
      </c>
      <c r="D44">
        <f>IFERROR(_xlfn.NUMBERVALUE(iPhone[[#This Row],[Imponibile Ap]]),0)</f>
        <v>13904.09</v>
      </c>
      <c r="E44">
        <f>IFERROR(_xlfn.NUMBERVALUE(iPhone[[#This Row],[Pezzi Ac]]),0)</f>
        <v>11</v>
      </c>
      <c r="F44">
        <f>IFERROR(_xlfn.NUMBERVALUE(iPhone[[#This Row],[Pezzi Ap]]),0)</f>
        <v>17</v>
      </c>
    </row>
    <row r="45" spans="1:6">
      <c r="A45" t="str">
        <f>MID(iPhone[[#This Row],[Punto Vendita]],6,30)</f>
        <v xml:space="preserve"> MONTEBELLO</v>
      </c>
      <c r="B45" t="str">
        <f t="shared" si="0"/>
        <v>MONTEBELLO</v>
      </c>
      <c r="C45">
        <f>IFERROR(_xlfn.NUMBERVALUE(iPhone[[#This Row],[Imponibile Ac]]),0)</f>
        <v>7549.98</v>
      </c>
      <c r="D45">
        <f>IFERROR(_xlfn.NUMBERVALUE(iPhone[[#This Row],[Imponibile Ap]]),0)</f>
        <v>2814.38</v>
      </c>
      <c r="E45">
        <f>IFERROR(_xlfn.NUMBERVALUE(iPhone[[#This Row],[Pezzi Ac]]),0)</f>
        <v>9</v>
      </c>
      <c r="F45">
        <f>IFERROR(_xlfn.NUMBERVALUE(iPhone[[#This Row],[Pezzi Ap]]),0)</f>
        <v>4</v>
      </c>
    </row>
    <row r="46" spans="1:6">
      <c r="A46" t="str">
        <f>MID(iPhone[[#This Row],[Punto Vendita]],6,30)</f>
        <v xml:space="preserve"> STEZZANO</v>
      </c>
      <c r="B46" t="str">
        <f t="shared" si="0"/>
        <v>STEZZANO</v>
      </c>
      <c r="C46">
        <f>IFERROR(_xlfn.NUMBERVALUE(iPhone[[#This Row],[Imponibile Ac]]),0)</f>
        <v>7525.37</v>
      </c>
      <c r="D46">
        <f>IFERROR(_xlfn.NUMBERVALUE(iPhone[[#This Row],[Imponibile Ap]]),0)</f>
        <v>3683.6</v>
      </c>
      <c r="E46">
        <f>IFERROR(_xlfn.NUMBERVALUE(iPhone[[#This Row],[Pezzi Ac]]),0)</f>
        <v>11</v>
      </c>
      <c r="F46">
        <f>IFERROR(_xlfn.NUMBERVALUE(iPhone[[#This Row],[Pezzi Ap]]),0)</f>
        <v>6</v>
      </c>
    </row>
    <row r="47" spans="1:6">
      <c r="A47" t="str">
        <f>MID(iPhone[[#This Row],[Punto Vendita]],6,30)</f>
        <v xml:space="preserve"> CHIETI</v>
      </c>
      <c r="B47" t="str">
        <f t="shared" si="0"/>
        <v>CHIETI</v>
      </c>
      <c r="C47">
        <f>IFERROR(_xlfn.NUMBERVALUE(iPhone[[#This Row],[Imponibile Ac]]),0)</f>
        <v>7173.74</v>
      </c>
      <c r="D47">
        <f>IFERROR(_xlfn.NUMBERVALUE(iPhone[[#This Row],[Imponibile Ap]]),0)</f>
        <v>6704.91</v>
      </c>
      <c r="E47">
        <f>IFERROR(_xlfn.NUMBERVALUE(iPhone[[#This Row],[Pezzi Ac]]),0)</f>
        <v>9</v>
      </c>
      <c r="F47">
        <f>IFERROR(_xlfn.NUMBERVALUE(iPhone[[#This Row],[Pezzi Ap]]),0)</f>
        <v>10</v>
      </c>
    </row>
    <row r="48" spans="1:6">
      <c r="A48" t="str">
        <f>MID(iPhone[[#This Row],[Punto Vendita]],6,30)</f>
        <v xml:space="preserve"> TORINO 3</v>
      </c>
      <c r="B48" t="str">
        <f t="shared" si="0"/>
        <v>TORINO 3</v>
      </c>
      <c r="C48">
        <f>IFERROR(_xlfn.NUMBERVALUE(iPhone[[#This Row],[Imponibile Ac]]),0)</f>
        <v>6992.58</v>
      </c>
      <c r="D48">
        <f>IFERROR(_xlfn.NUMBERVALUE(iPhone[[#This Row],[Imponibile Ap]]),0)</f>
        <v>8359.01</v>
      </c>
      <c r="E48">
        <f>IFERROR(_xlfn.NUMBERVALUE(iPhone[[#This Row],[Pezzi Ac]]),0)</f>
        <v>10</v>
      </c>
      <c r="F48">
        <f>IFERROR(_xlfn.NUMBERVALUE(iPhone[[#This Row],[Pezzi Ap]]),0)</f>
        <v>12</v>
      </c>
    </row>
    <row r="49" spans="1:6">
      <c r="A49" t="str">
        <f>MID(iPhone[[#This Row],[Punto Vendita]],6,30)</f>
        <v xml:space="preserve"> LECCO</v>
      </c>
      <c r="B49" t="str">
        <f t="shared" si="0"/>
        <v>LECCO</v>
      </c>
      <c r="C49">
        <f>IFERROR(_xlfn.NUMBERVALUE(iPhone[[#This Row],[Imponibile Ac]]),0)</f>
        <v>6746.78</v>
      </c>
      <c r="D49">
        <f>IFERROR(_xlfn.NUMBERVALUE(iPhone[[#This Row],[Imponibile Ap]]),0)</f>
        <v>10095.08</v>
      </c>
      <c r="E49">
        <f>IFERROR(_xlfn.NUMBERVALUE(iPhone[[#This Row],[Pezzi Ac]]),0)</f>
        <v>9</v>
      </c>
      <c r="F49">
        <f>IFERROR(_xlfn.NUMBERVALUE(iPhone[[#This Row],[Pezzi Ap]]),0)</f>
        <v>14</v>
      </c>
    </row>
    <row r="50" spans="1:6">
      <c r="A50" t="str">
        <f>MID(iPhone[[#This Row],[Punto Vendita]],6,30)</f>
        <v xml:space="preserve"> LODI</v>
      </c>
      <c r="B50" t="str">
        <f t="shared" si="0"/>
        <v>LODI</v>
      </c>
      <c r="C50">
        <f>IFERROR(_xlfn.NUMBERVALUE(iPhone[[#This Row],[Imponibile Ac]]),0)</f>
        <v>6631.95</v>
      </c>
      <c r="D50">
        <f>IFERROR(_xlfn.NUMBERVALUE(iPhone[[#This Row],[Imponibile Ap]]),0)</f>
        <v>7408.18</v>
      </c>
      <c r="E50">
        <f>IFERROR(_xlfn.NUMBERVALUE(iPhone[[#This Row],[Pezzi Ac]]),0)</f>
        <v>9</v>
      </c>
      <c r="F50">
        <f>IFERROR(_xlfn.NUMBERVALUE(iPhone[[#This Row],[Pezzi Ap]]),0)</f>
        <v>12</v>
      </c>
    </row>
    <row r="51" spans="1:6">
      <c r="A51" t="str">
        <f>MID(iPhone[[#This Row],[Punto Vendita]],6,30)</f>
        <v xml:space="preserve"> MARGHERA</v>
      </c>
      <c r="B51" t="str">
        <f t="shared" si="0"/>
        <v>MARGHERA</v>
      </c>
      <c r="C51">
        <f>IFERROR(_xlfn.NUMBERVALUE(iPhone[[#This Row],[Imponibile Ac]]),0)</f>
        <v>6435.23</v>
      </c>
      <c r="D51">
        <f>IFERROR(_xlfn.NUMBERVALUE(iPhone[[#This Row],[Imponibile Ap]]),0)</f>
        <v>6845.07</v>
      </c>
      <c r="E51">
        <f>IFERROR(_xlfn.NUMBERVALUE(iPhone[[#This Row],[Pezzi Ac]]),0)</f>
        <v>9</v>
      </c>
      <c r="F51">
        <f>IFERROR(_xlfn.NUMBERVALUE(iPhone[[#This Row],[Pezzi Ap]]),0)</f>
        <v>9</v>
      </c>
    </row>
    <row r="52" spans="1:6">
      <c r="A52" t="str">
        <f>MID(iPhone[[#This Row],[Punto Vendita]],6,30)</f>
        <v xml:space="preserve"> ROMA 3</v>
      </c>
      <c r="B52" t="str">
        <f t="shared" si="0"/>
        <v>ROMA 3</v>
      </c>
      <c r="C52">
        <f>IFERROR(_xlfn.NUMBERVALUE(iPhone[[#This Row],[Imponibile Ac]]),0)</f>
        <v>6108.99</v>
      </c>
      <c r="D52">
        <f>IFERROR(_xlfn.NUMBERVALUE(iPhone[[#This Row],[Imponibile Ap]]),0)</f>
        <v>11012.29</v>
      </c>
      <c r="E52">
        <f>IFERROR(_xlfn.NUMBERVALUE(iPhone[[#This Row],[Pezzi Ac]]),0)</f>
        <v>7</v>
      </c>
      <c r="F52">
        <f>IFERROR(_xlfn.NUMBERVALUE(iPhone[[#This Row],[Pezzi Ap]]),0)</f>
        <v>15</v>
      </c>
    </row>
    <row r="53" spans="1:6">
      <c r="A53" t="str">
        <f>MID(iPhone[[#This Row],[Punto Vendita]],6,30)</f>
        <v xml:space="preserve"> LA SPEZIA</v>
      </c>
      <c r="B53" t="str">
        <f t="shared" si="0"/>
        <v>LA SPEZIA</v>
      </c>
      <c r="C53">
        <f>IFERROR(_xlfn.NUMBERVALUE(iPhone[[#This Row],[Imponibile Ac]]),0)</f>
        <v>6100.79</v>
      </c>
      <c r="D53">
        <f>IFERROR(_xlfn.NUMBERVALUE(iPhone[[#This Row],[Imponibile Ap]]),0)</f>
        <v>4871.3</v>
      </c>
      <c r="E53">
        <f>IFERROR(_xlfn.NUMBERVALUE(iPhone[[#This Row],[Pezzi Ac]]),0)</f>
        <v>7</v>
      </c>
      <c r="F53">
        <f>IFERROR(_xlfn.NUMBERVALUE(iPhone[[#This Row],[Pezzi Ap]]),0)</f>
        <v>7</v>
      </c>
    </row>
    <row r="54" spans="1:6">
      <c r="A54" t="str">
        <f>MID(iPhone[[#This Row],[Punto Vendita]],6,30)</f>
        <v xml:space="preserve"> PALERMO 1</v>
      </c>
      <c r="B54" t="str">
        <f t="shared" si="0"/>
        <v>PALERMO 1</v>
      </c>
      <c r="C54">
        <f>IFERROR(_xlfn.NUMBERVALUE(iPhone[[#This Row],[Imponibile Ac]]),0)</f>
        <v>6099.98</v>
      </c>
      <c r="D54">
        <f>IFERROR(_xlfn.NUMBERVALUE(iPhone[[#This Row],[Imponibile Ap]]),0)</f>
        <v>5961.47</v>
      </c>
      <c r="E54">
        <f>IFERROR(_xlfn.NUMBERVALUE(iPhone[[#This Row],[Pezzi Ac]]),0)</f>
        <v>8</v>
      </c>
      <c r="F54">
        <f>IFERROR(_xlfn.NUMBERVALUE(iPhone[[#This Row],[Pezzi Ap]]),0)</f>
        <v>7</v>
      </c>
    </row>
    <row r="55" spans="1:6">
      <c r="A55" t="str">
        <f>MID(iPhone[[#This Row],[Punto Vendita]],6,30)</f>
        <v xml:space="preserve"> ALESSANDRIA</v>
      </c>
      <c r="B55" t="str">
        <f t="shared" si="0"/>
        <v>ALESSANDRIA</v>
      </c>
      <c r="C55">
        <f>IFERROR(_xlfn.NUMBERVALUE(iPhone[[#This Row],[Imponibile Ac]]),0)</f>
        <v>6091.8</v>
      </c>
      <c r="D55">
        <f>IFERROR(_xlfn.NUMBERVALUE(iPhone[[#This Row],[Imponibile Ap]]),0)</f>
        <v>8245.07</v>
      </c>
      <c r="E55">
        <f>IFERROR(_xlfn.NUMBERVALUE(iPhone[[#This Row],[Pezzi Ac]]),0)</f>
        <v>8</v>
      </c>
      <c r="F55">
        <f>IFERROR(_xlfn.NUMBERVALUE(iPhone[[#This Row],[Pezzi Ap]]),0)</f>
        <v>11</v>
      </c>
    </row>
    <row r="56" spans="1:6">
      <c r="A56" t="str">
        <f>MID(iPhone[[#This Row],[Punto Vendita]],6,30)</f>
        <v xml:space="preserve"> PALERMO 2</v>
      </c>
      <c r="B56" t="str">
        <f t="shared" si="0"/>
        <v>PALERMO 2</v>
      </c>
      <c r="C56">
        <f>IFERROR(_xlfn.NUMBERVALUE(iPhone[[#This Row],[Imponibile Ac]]),0)</f>
        <v>6067.6</v>
      </c>
      <c r="D56">
        <f>IFERROR(_xlfn.NUMBERVALUE(iPhone[[#This Row],[Imponibile Ap]]),0)</f>
        <v>2669.67</v>
      </c>
      <c r="E56">
        <f>IFERROR(_xlfn.NUMBERVALUE(iPhone[[#This Row],[Pezzi Ac]]),0)</f>
        <v>8</v>
      </c>
      <c r="F56">
        <f>IFERROR(_xlfn.NUMBERVALUE(iPhone[[#This Row],[Pezzi Ap]]),0)</f>
        <v>3</v>
      </c>
    </row>
    <row r="57" spans="1:6">
      <c r="A57" t="str">
        <f>MID(iPhone[[#This Row],[Punto Vendita]],6,30)</f>
        <v xml:space="preserve"> VERONA 2</v>
      </c>
      <c r="B57" t="str">
        <f t="shared" si="0"/>
        <v>VERONA 2</v>
      </c>
      <c r="C57">
        <f>IFERROR(_xlfn.NUMBERVALUE(iPhone[[#This Row],[Imponibile Ac]]),0)</f>
        <v>6027.83</v>
      </c>
      <c r="D57">
        <f>IFERROR(_xlfn.NUMBERVALUE(iPhone[[#This Row],[Imponibile Ap]]),0)</f>
        <v>4536.0600000000004</v>
      </c>
      <c r="E57">
        <f>IFERROR(_xlfn.NUMBERVALUE(iPhone[[#This Row],[Pezzi Ac]]),0)</f>
        <v>7</v>
      </c>
      <c r="F57">
        <f>IFERROR(_xlfn.NUMBERVALUE(iPhone[[#This Row],[Pezzi Ap]]),0)</f>
        <v>6</v>
      </c>
    </row>
    <row r="58" spans="1:6">
      <c r="A58" t="str">
        <f>MID(iPhone[[#This Row],[Punto Vendita]],6,30)</f>
        <v xml:space="preserve"> CASTELLETTO TICINO</v>
      </c>
      <c r="B58" t="str">
        <f t="shared" si="0"/>
        <v>CASTELLETTO TICINO</v>
      </c>
      <c r="C58">
        <f>IFERROR(_xlfn.NUMBERVALUE(iPhone[[#This Row],[Imponibile Ac]]),0)</f>
        <v>6026.58</v>
      </c>
      <c r="D58">
        <f>IFERROR(_xlfn.NUMBERVALUE(iPhone[[#This Row],[Imponibile Ap]]),0)</f>
        <v>5780.32</v>
      </c>
      <c r="E58">
        <f>IFERROR(_xlfn.NUMBERVALUE(iPhone[[#This Row],[Pezzi Ac]]),0)</f>
        <v>10</v>
      </c>
      <c r="F58">
        <f>IFERROR(_xlfn.NUMBERVALUE(iPhone[[#This Row],[Pezzi Ap]]),0)</f>
        <v>8</v>
      </c>
    </row>
    <row r="59" spans="1:6">
      <c r="A59" t="str">
        <f>MID(iPhone[[#This Row],[Punto Vendita]],6,30)</f>
        <v xml:space="preserve"> LIMBIATE</v>
      </c>
      <c r="B59" t="str">
        <f t="shared" si="0"/>
        <v>LIMBIATE</v>
      </c>
      <c r="C59">
        <f>IFERROR(_xlfn.NUMBERVALUE(iPhone[[#This Row],[Imponibile Ac]]),0)</f>
        <v>6018.83</v>
      </c>
      <c r="D59">
        <f>IFERROR(_xlfn.NUMBERVALUE(iPhone[[#This Row],[Imponibile Ap]]),0)</f>
        <v>4872.13</v>
      </c>
      <c r="E59">
        <f>IFERROR(_xlfn.NUMBERVALUE(iPhone[[#This Row],[Pezzi Ac]]),0)</f>
        <v>7</v>
      </c>
      <c r="F59">
        <f>IFERROR(_xlfn.NUMBERVALUE(iPhone[[#This Row],[Pezzi Ap]]),0)</f>
        <v>6</v>
      </c>
    </row>
    <row r="60" spans="1:6">
      <c r="A60" t="str">
        <f>MID(iPhone[[#This Row],[Punto Vendita]],6,30)</f>
        <v xml:space="preserve"> PERUGIA</v>
      </c>
      <c r="B60" t="str">
        <f t="shared" si="0"/>
        <v>PERUGIA</v>
      </c>
      <c r="C60">
        <f>IFERROR(_xlfn.NUMBERVALUE(iPhone[[#This Row],[Imponibile Ac]]),0)</f>
        <v>6010.21</v>
      </c>
      <c r="D60">
        <f>IFERROR(_xlfn.NUMBERVALUE(iPhone[[#This Row],[Imponibile Ap]]),0)</f>
        <v>7803.27</v>
      </c>
      <c r="E60">
        <f>IFERROR(_xlfn.NUMBERVALUE(iPhone[[#This Row],[Pezzi Ac]]),0)</f>
        <v>8</v>
      </c>
      <c r="F60">
        <f>IFERROR(_xlfn.NUMBERVALUE(iPhone[[#This Row],[Pezzi Ap]]),0)</f>
        <v>10</v>
      </c>
    </row>
    <row r="61" spans="1:6">
      <c r="A61" t="str">
        <f>MID(iPhone[[#This Row],[Punto Vendita]],6,30)</f>
        <v xml:space="preserve"> FOGGIA</v>
      </c>
      <c r="B61" t="str">
        <f t="shared" si="0"/>
        <v>FOGGIA</v>
      </c>
      <c r="C61">
        <f>IFERROR(_xlfn.NUMBERVALUE(iPhone[[#This Row],[Imponibile Ac]]),0)</f>
        <v>5879.49</v>
      </c>
      <c r="D61">
        <f>IFERROR(_xlfn.NUMBERVALUE(iPhone[[#This Row],[Imponibile Ap]]),0)</f>
        <v>4797.53</v>
      </c>
      <c r="E61">
        <f>IFERROR(_xlfn.NUMBERVALUE(iPhone[[#This Row],[Pezzi Ac]]),0)</f>
        <v>7</v>
      </c>
      <c r="F61">
        <f>IFERROR(_xlfn.NUMBERVALUE(iPhone[[#This Row],[Pezzi Ap]]),0)</f>
        <v>7</v>
      </c>
    </row>
    <row r="62" spans="1:6">
      <c r="A62" t="str">
        <f>MID(iPhone[[#This Row],[Punto Vendita]],6,30)</f>
        <v xml:space="preserve"> CATANIA 2</v>
      </c>
      <c r="B62" t="str">
        <f t="shared" si="0"/>
        <v>CATANIA 2</v>
      </c>
      <c r="C62">
        <f>IFERROR(_xlfn.NUMBERVALUE(iPhone[[#This Row],[Imponibile Ac]]),0)</f>
        <v>5748.73</v>
      </c>
      <c r="D62">
        <f>IFERROR(_xlfn.NUMBERVALUE(iPhone[[#This Row],[Imponibile Ap]]),0)</f>
        <v>7466.39</v>
      </c>
      <c r="E62">
        <f>IFERROR(_xlfn.NUMBERVALUE(iPhone[[#This Row],[Pezzi Ac]]),0)</f>
        <v>10</v>
      </c>
      <c r="F62">
        <f>IFERROR(_xlfn.NUMBERVALUE(iPhone[[#This Row],[Pezzi Ap]]),0)</f>
        <v>11</v>
      </c>
    </row>
    <row r="63" spans="1:6">
      <c r="A63" t="str">
        <f>MID(iPhone[[#This Row],[Punto Vendita]],6,30)</f>
        <v xml:space="preserve"> CATANIA 1</v>
      </c>
      <c r="B63" t="str">
        <f t="shared" si="0"/>
        <v>CATANIA 1</v>
      </c>
      <c r="C63">
        <f>IFERROR(_xlfn.NUMBERVALUE(iPhone[[#This Row],[Imponibile Ac]]),0)</f>
        <v>5633.17</v>
      </c>
      <c r="D63">
        <f>IFERROR(_xlfn.NUMBERVALUE(iPhone[[#This Row],[Imponibile Ap]]),0)</f>
        <v>4437.7</v>
      </c>
      <c r="E63">
        <f>IFERROR(_xlfn.NUMBERVALUE(iPhone[[#This Row],[Pezzi Ac]]),0)</f>
        <v>8</v>
      </c>
      <c r="F63">
        <f>IFERROR(_xlfn.NUMBERVALUE(iPhone[[#This Row],[Pezzi Ap]]),0)</f>
        <v>6</v>
      </c>
    </row>
    <row r="64" spans="1:6">
      <c r="A64" t="str">
        <f>MID(iPhone[[#This Row],[Punto Vendita]],6,30)</f>
        <v xml:space="preserve"> MESTRE</v>
      </c>
      <c r="B64" t="str">
        <f t="shared" si="0"/>
        <v>MESTRE</v>
      </c>
      <c r="C64">
        <f>IFERROR(_xlfn.NUMBERVALUE(iPhone[[#This Row],[Imponibile Ac]]),0)</f>
        <v>5519.66</v>
      </c>
      <c r="D64">
        <f>IFERROR(_xlfn.NUMBERVALUE(iPhone[[#This Row],[Imponibile Ap]]),0)</f>
        <v>4904.1000000000004</v>
      </c>
      <c r="E64">
        <f>IFERROR(_xlfn.NUMBERVALUE(iPhone[[#This Row],[Pezzi Ac]]),0)</f>
        <v>6</v>
      </c>
      <c r="F64">
        <f>IFERROR(_xlfn.NUMBERVALUE(iPhone[[#This Row],[Pezzi Ap]]),0)</f>
        <v>7</v>
      </c>
    </row>
    <row r="65" spans="1:6">
      <c r="A65" t="str">
        <f>MID(iPhone[[#This Row],[Punto Vendita]],6,30)</f>
        <v xml:space="preserve"> RAVENNA</v>
      </c>
      <c r="B65" t="str">
        <f t="shared" si="0"/>
        <v>RAVENNA</v>
      </c>
      <c r="C65">
        <f>IFERROR(_xlfn.NUMBERVALUE(iPhone[[#This Row],[Imponibile Ac]]),0)</f>
        <v>5470.85</v>
      </c>
      <c r="D65">
        <f>IFERROR(_xlfn.NUMBERVALUE(iPhone[[#This Row],[Imponibile Ap]]),0)</f>
        <v>4627</v>
      </c>
      <c r="E65">
        <f>IFERROR(_xlfn.NUMBERVALUE(iPhone[[#This Row],[Pezzi Ac]]),0)</f>
        <v>7</v>
      </c>
      <c r="F65">
        <f>IFERROR(_xlfn.NUMBERVALUE(iPhone[[#This Row],[Pezzi Ap]]),0)</f>
        <v>6</v>
      </c>
    </row>
    <row r="66" spans="1:6">
      <c r="A66" t="str">
        <f>MID(iPhone[[#This Row],[Punto Vendita]],6,30)</f>
        <v xml:space="preserve"> TERAMO</v>
      </c>
      <c r="B66" t="str">
        <f t="shared" si="0"/>
        <v>TERAMO</v>
      </c>
      <c r="C66">
        <f>IFERROR(_xlfn.NUMBERVALUE(iPhone[[#This Row],[Imponibile Ac]]),0)</f>
        <v>5469.24</v>
      </c>
      <c r="D66">
        <f>IFERROR(_xlfn.NUMBERVALUE(iPhone[[#This Row],[Imponibile Ap]]),0)</f>
        <v>6084.41</v>
      </c>
      <c r="E66">
        <f>IFERROR(_xlfn.NUMBERVALUE(iPhone[[#This Row],[Pezzi Ac]]),0)</f>
        <v>8</v>
      </c>
      <c r="F66">
        <f>IFERROR(_xlfn.NUMBERVALUE(iPhone[[#This Row],[Pezzi Ap]]),0)</f>
        <v>7</v>
      </c>
    </row>
    <row r="67" spans="1:6">
      <c r="A67" t="str">
        <f>MID(iPhone[[#This Row],[Punto Vendita]],6,30)</f>
        <v xml:space="preserve"> TORINO 2</v>
      </c>
      <c r="B67" t="str">
        <f t="shared" ref="B67:B130" si="1">TRIM(A67)</f>
        <v>TORINO 2</v>
      </c>
      <c r="C67">
        <f>IFERROR(_xlfn.NUMBERVALUE(iPhone[[#This Row],[Imponibile Ac]]),0)</f>
        <v>5363.92</v>
      </c>
      <c r="D67">
        <f>IFERROR(_xlfn.NUMBERVALUE(iPhone[[#This Row],[Imponibile Ap]]),0)</f>
        <v>7990.98</v>
      </c>
      <c r="E67">
        <f>IFERROR(_xlfn.NUMBERVALUE(iPhone[[#This Row],[Pezzi Ac]]),0)</f>
        <v>6</v>
      </c>
      <c r="F67">
        <f>IFERROR(_xlfn.NUMBERVALUE(iPhone[[#This Row],[Pezzi Ap]]),0)</f>
        <v>11</v>
      </c>
    </row>
    <row r="68" spans="1:6">
      <c r="A68" t="str">
        <f>MID(iPhone[[#This Row],[Punto Vendita]],6,30)</f>
        <v xml:space="preserve"> SASSARI</v>
      </c>
      <c r="B68" t="str">
        <f t="shared" si="1"/>
        <v>SASSARI</v>
      </c>
      <c r="C68">
        <f>IFERROR(_xlfn.NUMBERVALUE(iPhone[[#This Row],[Imponibile Ac]]),0)</f>
        <v>5223.75</v>
      </c>
      <c r="D68">
        <f>IFERROR(_xlfn.NUMBERVALUE(iPhone[[#This Row],[Imponibile Ap]]),0)</f>
        <v>3282.78</v>
      </c>
      <c r="E68">
        <f>IFERROR(_xlfn.NUMBERVALUE(iPhone[[#This Row],[Pezzi Ac]]),0)</f>
        <v>7</v>
      </c>
      <c r="F68">
        <f>IFERROR(_xlfn.NUMBERVALUE(iPhone[[#This Row],[Pezzi Ap]]),0)</f>
        <v>5</v>
      </c>
    </row>
    <row r="69" spans="1:6">
      <c r="A69" t="str">
        <f>MID(iPhone[[#This Row],[Punto Vendita]],6,30)</f>
        <v xml:space="preserve"> VERONA 3</v>
      </c>
      <c r="B69" t="str">
        <f t="shared" si="1"/>
        <v>VERONA 3</v>
      </c>
      <c r="C69">
        <f>IFERROR(_xlfn.NUMBERVALUE(iPhone[[#This Row],[Imponibile Ac]]),0)</f>
        <v>5159.41</v>
      </c>
      <c r="D69">
        <f>IFERROR(_xlfn.NUMBERVALUE(iPhone[[#This Row],[Imponibile Ap]]),0)</f>
        <v>8988.08</v>
      </c>
      <c r="E69">
        <f>IFERROR(_xlfn.NUMBERVALUE(iPhone[[#This Row],[Pezzi Ac]]),0)</f>
        <v>6</v>
      </c>
      <c r="F69">
        <f>IFERROR(_xlfn.NUMBERVALUE(iPhone[[#This Row],[Pezzi Ap]]),0)</f>
        <v>12</v>
      </c>
    </row>
    <row r="70" spans="1:6">
      <c r="A70" t="str">
        <f>MID(iPhone[[#This Row],[Punto Vendita]],6,30)</f>
        <v xml:space="preserve"> SIRACUSA</v>
      </c>
      <c r="B70" t="str">
        <f t="shared" si="1"/>
        <v>SIRACUSA</v>
      </c>
      <c r="C70">
        <f>IFERROR(_xlfn.NUMBERVALUE(iPhone[[#This Row],[Imponibile Ac]]),0)</f>
        <v>5133.59</v>
      </c>
      <c r="D70">
        <f>IFERROR(_xlfn.NUMBERVALUE(iPhone[[#This Row],[Imponibile Ap]]),0)</f>
        <v>4330.32</v>
      </c>
      <c r="E70">
        <f>IFERROR(_xlfn.NUMBERVALUE(iPhone[[#This Row],[Pezzi Ac]]),0)</f>
        <v>7</v>
      </c>
      <c r="F70">
        <f>IFERROR(_xlfn.NUMBERVALUE(iPhone[[#This Row],[Pezzi Ap]]),0)</f>
        <v>7</v>
      </c>
    </row>
    <row r="71" spans="1:6">
      <c r="A71" t="str">
        <f>MID(iPhone[[#This Row],[Punto Vendita]],6,30)</f>
        <v xml:space="preserve"> FERRARA</v>
      </c>
      <c r="B71" t="str">
        <f t="shared" si="1"/>
        <v>FERRARA</v>
      </c>
      <c r="C71">
        <f>IFERROR(_xlfn.NUMBERVALUE(iPhone[[#This Row],[Imponibile Ac]]),0)</f>
        <v>5101.22</v>
      </c>
      <c r="D71">
        <f>IFERROR(_xlfn.NUMBERVALUE(iPhone[[#This Row],[Imponibile Ap]]),0)</f>
        <v>5681.96</v>
      </c>
      <c r="E71">
        <f>IFERROR(_xlfn.NUMBERVALUE(iPhone[[#This Row],[Pezzi Ac]]),0)</f>
        <v>7</v>
      </c>
      <c r="F71">
        <f>IFERROR(_xlfn.NUMBERVALUE(iPhone[[#This Row],[Pezzi Ap]]),0)</f>
        <v>8</v>
      </c>
    </row>
    <row r="72" spans="1:6">
      <c r="A72" t="str">
        <f>MID(iPhone[[#This Row],[Punto Vendita]],6,30)</f>
        <v xml:space="preserve"> CANTU CORE</v>
      </c>
      <c r="B72" t="str">
        <f t="shared" si="1"/>
        <v>CANTU CORE</v>
      </c>
      <c r="C72">
        <f>IFERROR(_xlfn.NUMBERVALUE(iPhone[[#This Row],[Imponibile Ac]]),0)</f>
        <v>4920.88</v>
      </c>
      <c r="D72">
        <f>IFERROR(_xlfn.NUMBERVALUE(iPhone[[#This Row],[Imponibile Ap]]),0)</f>
        <v>0</v>
      </c>
      <c r="E72">
        <f>IFERROR(_xlfn.NUMBERVALUE(iPhone[[#This Row],[Pezzi Ac]]),0)</f>
        <v>7</v>
      </c>
      <c r="F72">
        <f>IFERROR(_xlfn.NUMBERVALUE(iPhone[[#This Row],[Pezzi Ap]]),0)</f>
        <v>0</v>
      </c>
    </row>
    <row r="73" spans="1:6">
      <c r="A73" t="str">
        <f>MID(iPhone[[#This Row],[Punto Vendita]],6,30)</f>
        <v xml:space="preserve"> COSENZA</v>
      </c>
      <c r="B73" t="str">
        <f t="shared" si="1"/>
        <v>COSENZA</v>
      </c>
      <c r="C73">
        <f>IFERROR(_xlfn.NUMBERVALUE(iPhone[[#This Row],[Imponibile Ac]]),0)</f>
        <v>4897.1099999999997</v>
      </c>
      <c r="D73">
        <f>IFERROR(_xlfn.NUMBERVALUE(iPhone[[#This Row],[Imponibile Ap]]),0)</f>
        <v>6844.25</v>
      </c>
      <c r="E73">
        <f>IFERROR(_xlfn.NUMBERVALUE(iPhone[[#This Row],[Pezzi Ac]]),0)</f>
        <v>6</v>
      </c>
      <c r="F73">
        <f>IFERROR(_xlfn.NUMBERVALUE(iPhone[[#This Row],[Pezzi Ap]]),0)</f>
        <v>10</v>
      </c>
    </row>
    <row r="74" spans="1:6">
      <c r="A74" t="str">
        <f>MID(iPhone[[#This Row],[Punto Vendita]],6,30)</f>
        <v xml:space="preserve"> MONTANO LUCINO XPRESS</v>
      </c>
      <c r="B74" t="str">
        <f t="shared" si="1"/>
        <v>MONTANO LUCINO XPRESS</v>
      </c>
      <c r="C74">
        <f>IFERROR(_xlfn.NUMBERVALUE(iPhone[[#This Row],[Imponibile Ac]]),0)</f>
        <v>4855.72</v>
      </c>
      <c r="D74">
        <f>IFERROR(_xlfn.NUMBERVALUE(iPhone[[#This Row],[Imponibile Ap]]),0)</f>
        <v>1604.92</v>
      </c>
      <c r="E74">
        <f>IFERROR(_xlfn.NUMBERVALUE(iPhone[[#This Row],[Pezzi Ac]]),0)</f>
        <v>6</v>
      </c>
      <c r="F74">
        <f>IFERROR(_xlfn.NUMBERVALUE(iPhone[[#This Row],[Pezzi Ap]]),0)</f>
        <v>2</v>
      </c>
    </row>
    <row r="75" spans="1:6">
      <c r="A75" t="str">
        <f>MID(iPhone[[#This Row],[Punto Vendita]],6,30)</f>
        <v xml:space="preserve"> CHIVASSO</v>
      </c>
      <c r="B75" t="str">
        <f t="shared" si="1"/>
        <v>CHIVASSO</v>
      </c>
      <c r="C75">
        <f>IFERROR(_xlfn.NUMBERVALUE(iPhone[[#This Row],[Imponibile Ac]]),0)</f>
        <v>4731.96</v>
      </c>
      <c r="D75">
        <f>IFERROR(_xlfn.NUMBERVALUE(iPhone[[#This Row],[Imponibile Ap]]),0)</f>
        <v>7680.33</v>
      </c>
      <c r="E75">
        <f>IFERROR(_xlfn.NUMBERVALUE(iPhone[[#This Row],[Pezzi Ac]]),0)</f>
        <v>7</v>
      </c>
      <c r="F75">
        <f>IFERROR(_xlfn.NUMBERVALUE(iPhone[[#This Row],[Pezzi Ap]]),0)</f>
        <v>10</v>
      </c>
    </row>
    <row r="76" spans="1:6">
      <c r="A76" t="str">
        <f>MID(iPhone[[#This Row],[Punto Vendita]],6,30)</f>
        <v xml:space="preserve"> MILANO PESCHIERA</v>
      </c>
      <c r="B76" t="str">
        <f t="shared" si="1"/>
        <v>MILANO PESCHIERA</v>
      </c>
      <c r="C76">
        <f>IFERROR(_xlfn.NUMBERVALUE(iPhone[[#This Row],[Imponibile Ac]]),0)</f>
        <v>4731.13</v>
      </c>
      <c r="D76">
        <f>IFERROR(_xlfn.NUMBERVALUE(iPhone[[#This Row],[Imponibile Ap]]),0)</f>
        <v>7319.66</v>
      </c>
      <c r="E76">
        <f>IFERROR(_xlfn.NUMBERVALUE(iPhone[[#This Row],[Pezzi Ac]]),0)</f>
        <v>8</v>
      </c>
      <c r="F76">
        <f>IFERROR(_xlfn.NUMBERVALUE(iPhone[[#This Row],[Pezzi Ap]]),0)</f>
        <v>10</v>
      </c>
    </row>
    <row r="77" spans="1:6">
      <c r="A77" t="str">
        <f>MID(iPhone[[#This Row],[Punto Vendita]],6,30)</f>
        <v xml:space="preserve"> EMPOLI</v>
      </c>
      <c r="B77" t="str">
        <f t="shared" si="1"/>
        <v>EMPOLI</v>
      </c>
      <c r="C77">
        <f>IFERROR(_xlfn.NUMBERVALUE(iPhone[[#This Row],[Imponibile Ac]]),0)</f>
        <v>4731.13</v>
      </c>
      <c r="D77">
        <f>IFERROR(_xlfn.NUMBERVALUE(iPhone[[#This Row],[Imponibile Ap]]),0)</f>
        <v>3750.81</v>
      </c>
      <c r="E77">
        <f>IFERROR(_xlfn.NUMBERVALUE(iPhone[[#This Row],[Pezzi Ac]]),0)</f>
        <v>8</v>
      </c>
      <c r="F77">
        <f>IFERROR(_xlfn.NUMBERVALUE(iPhone[[#This Row],[Pezzi Ap]]),0)</f>
        <v>4</v>
      </c>
    </row>
    <row r="78" spans="1:6">
      <c r="A78" t="str">
        <f>MID(iPhone[[#This Row],[Punto Vendita]],6,30)</f>
        <v xml:space="preserve"> VARESE</v>
      </c>
      <c r="B78" t="str">
        <f t="shared" si="1"/>
        <v>VARESE</v>
      </c>
      <c r="C78">
        <f>IFERROR(_xlfn.NUMBERVALUE(iPhone[[#This Row],[Imponibile Ac]]),0)</f>
        <v>4592.6099999999997</v>
      </c>
      <c r="D78">
        <f>IFERROR(_xlfn.NUMBERVALUE(iPhone[[#This Row],[Imponibile Ap]]),0)</f>
        <v>6997.6</v>
      </c>
      <c r="E78">
        <f>IFERROR(_xlfn.NUMBERVALUE(iPhone[[#This Row],[Pezzi Ac]]),0)</f>
        <v>7</v>
      </c>
      <c r="F78">
        <f>IFERROR(_xlfn.NUMBERVALUE(iPhone[[#This Row],[Pezzi Ap]]),0)</f>
        <v>9</v>
      </c>
    </row>
    <row r="79" spans="1:6">
      <c r="A79" t="str">
        <f>MID(iPhone[[#This Row],[Punto Vendita]],6,30)</f>
        <v xml:space="preserve"> COMO</v>
      </c>
      <c r="B79" t="str">
        <f t="shared" si="1"/>
        <v>COMO</v>
      </c>
      <c r="C79">
        <f>IFERROR(_xlfn.NUMBERVALUE(iPhone[[#This Row],[Imponibile Ac]]),0)</f>
        <v>4560.6400000000003</v>
      </c>
      <c r="D79">
        <f>IFERROR(_xlfn.NUMBERVALUE(iPhone[[#This Row],[Imponibile Ap]]),0)</f>
        <v>6582.78</v>
      </c>
      <c r="E79">
        <f>IFERROR(_xlfn.NUMBERVALUE(iPhone[[#This Row],[Pezzi Ac]]),0)</f>
        <v>6</v>
      </c>
      <c r="F79">
        <f>IFERROR(_xlfn.NUMBERVALUE(iPhone[[#This Row],[Pezzi Ap]]),0)</f>
        <v>9</v>
      </c>
    </row>
    <row r="80" spans="1:6">
      <c r="A80" t="str">
        <f>MID(iPhone[[#This Row],[Punto Vendita]],6,30)</f>
        <v xml:space="preserve"> CASERTA</v>
      </c>
      <c r="B80" t="str">
        <f t="shared" si="1"/>
        <v>CASERTA</v>
      </c>
      <c r="C80">
        <f>IFERROR(_xlfn.NUMBERVALUE(iPhone[[#This Row],[Imponibile Ac]]),0)</f>
        <v>4543.84</v>
      </c>
      <c r="D80">
        <f>IFERROR(_xlfn.NUMBERVALUE(iPhone[[#This Row],[Imponibile Ap]]),0)</f>
        <v>5413.12</v>
      </c>
      <c r="E80">
        <f>IFERROR(_xlfn.NUMBERVALUE(iPhone[[#This Row],[Pezzi Ac]]),0)</f>
        <v>7</v>
      </c>
      <c r="F80">
        <f>IFERROR(_xlfn.NUMBERVALUE(iPhone[[#This Row],[Pezzi Ap]]),0)</f>
        <v>7</v>
      </c>
    </row>
    <row r="81" spans="1:6">
      <c r="A81" t="str">
        <f>MID(iPhone[[#This Row],[Punto Vendita]],6,30)</f>
        <v xml:space="preserve"> FIRENZE 1</v>
      </c>
      <c r="B81" t="str">
        <f t="shared" si="1"/>
        <v>FIRENZE 1</v>
      </c>
      <c r="C81">
        <f>IFERROR(_xlfn.NUMBERVALUE(iPhone[[#This Row],[Imponibile Ac]]),0)</f>
        <v>4445.8900000000003</v>
      </c>
      <c r="D81">
        <f>IFERROR(_xlfn.NUMBERVALUE(iPhone[[#This Row],[Imponibile Ap]]),0)</f>
        <v>10004.91</v>
      </c>
      <c r="E81">
        <f>IFERROR(_xlfn.NUMBERVALUE(iPhone[[#This Row],[Pezzi Ac]]),0)</f>
        <v>6</v>
      </c>
      <c r="F81">
        <f>IFERROR(_xlfn.NUMBERVALUE(iPhone[[#This Row],[Pezzi Ap]]),0)</f>
        <v>14</v>
      </c>
    </row>
    <row r="82" spans="1:6">
      <c r="A82" t="str">
        <f>MID(iPhone[[#This Row],[Punto Vendita]],6,30)</f>
        <v xml:space="preserve"> TORINO 5</v>
      </c>
      <c r="B82" t="str">
        <f t="shared" si="1"/>
        <v>TORINO 5</v>
      </c>
      <c r="C82">
        <f>IFERROR(_xlfn.NUMBERVALUE(iPhone[[#This Row],[Imponibile Ac]]),0)</f>
        <v>4437.6899999999996</v>
      </c>
      <c r="D82">
        <f>IFERROR(_xlfn.NUMBERVALUE(iPhone[[#This Row],[Imponibile Ap]]),0)</f>
        <v>3111.47</v>
      </c>
      <c r="E82">
        <f>IFERROR(_xlfn.NUMBERVALUE(iPhone[[#This Row],[Pezzi Ac]]),0)</f>
        <v>6</v>
      </c>
      <c r="F82">
        <f>IFERROR(_xlfn.NUMBERVALUE(iPhone[[#This Row],[Pezzi Ap]]),0)</f>
        <v>4</v>
      </c>
    </row>
    <row r="83" spans="1:6">
      <c r="A83" t="str">
        <f>MID(iPhone[[#This Row],[Punto Vendita]],6,30)</f>
        <v xml:space="preserve"> ASTI</v>
      </c>
      <c r="B83" t="str">
        <f t="shared" si="1"/>
        <v>ASTI</v>
      </c>
      <c r="C83">
        <f>IFERROR(_xlfn.NUMBERVALUE(iPhone[[#This Row],[Imponibile Ac]]),0)</f>
        <v>4339.33</v>
      </c>
      <c r="D83">
        <f>IFERROR(_xlfn.NUMBERVALUE(iPhone[[#This Row],[Imponibile Ap]]),0)</f>
        <v>3709.02</v>
      </c>
      <c r="E83">
        <f>IFERROR(_xlfn.NUMBERVALUE(iPhone[[#This Row],[Pezzi Ac]]),0)</f>
        <v>6</v>
      </c>
      <c r="F83">
        <f>IFERROR(_xlfn.NUMBERVALUE(iPhone[[#This Row],[Pezzi Ap]]),0)</f>
        <v>5</v>
      </c>
    </row>
    <row r="84" spans="1:6">
      <c r="A84" t="str">
        <f>MID(iPhone[[#This Row],[Punto Vendita]],6,30)</f>
        <v xml:space="preserve"> MILANO CITTA' 2</v>
      </c>
      <c r="B84" t="str">
        <f t="shared" si="1"/>
        <v>MILANO CITTA' 2</v>
      </c>
      <c r="C84">
        <f>IFERROR(_xlfn.NUMBERVALUE(iPhone[[#This Row],[Imponibile Ac]]),0)</f>
        <v>4315.97</v>
      </c>
      <c r="D84">
        <f>IFERROR(_xlfn.NUMBERVALUE(iPhone[[#This Row],[Imponibile Ap]]),0)</f>
        <v>4920.4799999999996</v>
      </c>
      <c r="E84">
        <f>IFERROR(_xlfn.NUMBERVALUE(iPhone[[#This Row],[Pezzi Ac]]),0)</f>
        <v>5</v>
      </c>
      <c r="F84">
        <f>IFERROR(_xlfn.NUMBERVALUE(iPhone[[#This Row],[Pezzi Ap]]),0)</f>
        <v>7</v>
      </c>
    </row>
    <row r="85" spans="1:6">
      <c r="A85" t="str">
        <f>MID(iPhone[[#This Row],[Punto Vendita]],6,30)</f>
        <v xml:space="preserve"> POMEZIA</v>
      </c>
      <c r="B85" t="str">
        <f t="shared" si="1"/>
        <v>POMEZIA</v>
      </c>
      <c r="C85">
        <f>IFERROR(_xlfn.NUMBERVALUE(iPhone[[#This Row],[Imponibile Ac]]),0)</f>
        <v>4314.74</v>
      </c>
      <c r="D85">
        <f>IFERROR(_xlfn.NUMBERVALUE(iPhone[[#This Row],[Imponibile Ap]]),0)</f>
        <v>2668.85</v>
      </c>
      <c r="E85">
        <f>IFERROR(_xlfn.NUMBERVALUE(iPhone[[#This Row],[Pezzi Ac]]),0)</f>
        <v>6</v>
      </c>
      <c r="F85">
        <f>IFERROR(_xlfn.NUMBERVALUE(iPhone[[#This Row],[Pezzi Ap]]),0)</f>
        <v>4</v>
      </c>
    </row>
    <row r="86" spans="1:6">
      <c r="A86" t="str">
        <f>MID(iPhone[[#This Row],[Punto Vendita]],6,30)</f>
        <v xml:space="preserve"> LECCE</v>
      </c>
      <c r="B86" t="str">
        <f t="shared" si="1"/>
        <v>LECCE</v>
      </c>
      <c r="C86">
        <f>IFERROR(_xlfn.NUMBERVALUE(iPhone[[#This Row],[Imponibile Ac]]),0)</f>
        <v>4267.1899999999996</v>
      </c>
      <c r="D86">
        <f>IFERROR(_xlfn.NUMBERVALUE(iPhone[[#This Row],[Imponibile Ap]]),0)</f>
        <v>5592.62</v>
      </c>
      <c r="E86">
        <f>IFERROR(_xlfn.NUMBERVALUE(iPhone[[#This Row],[Pezzi Ac]]),0)</f>
        <v>5</v>
      </c>
      <c r="F86">
        <f>IFERROR(_xlfn.NUMBERVALUE(iPhone[[#This Row],[Pezzi Ap]]),0)</f>
        <v>7</v>
      </c>
    </row>
    <row r="87" spans="1:6">
      <c r="A87" t="str">
        <f>MID(iPhone[[#This Row],[Punto Vendita]],6,30)</f>
        <v xml:space="preserve"> CORRIDONIA</v>
      </c>
      <c r="B87" t="str">
        <f t="shared" si="1"/>
        <v>CORRIDONIA</v>
      </c>
      <c r="C87">
        <f>IFERROR(_xlfn.NUMBERVALUE(iPhone[[#This Row],[Imponibile Ac]]),0)</f>
        <v>4217.2</v>
      </c>
      <c r="D87">
        <f>IFERROR(_xlfn.NUMBERVALUE(iPhone[[#This Row],[Imponibile Ap]]),0)</f>
        <v>2481.14</v>
      </c>
      <c r="E87">
        <f>IFERROR(_xlfn.NUMBERVALUE(iPhone[[#This Row],[Pezzi Ac]]),0)</f>
        <v>5</v>
      </c>
      <c r="F87">
        <f>IFERROR(_xlfn.NUMBERVALUE(iPhone[[#This Row],[Pezzi Ap]]),0)</f>
        <v>3</v>
      </c>
    </row>
    <row r="88" spans="1:6">
      <c r="A88" t="str">
        <f>MID(iPhone[[#This Row],[Punto Vendita]],6,30)</f>
        <v xml:space="preserve"> PIACENZA</v>
      </c>
      <c r="B88" t="str">
        <f t="shared" si="1"/>
        <v>PIACENZA</v>
      </c>
      <c r="C88">
        <f>IFERROR(_xlfn.NUMBERVALUE(iPhone[[#This Row],[Imponibile Ac]]),0)</f>
        <v>4118.83</v>
      </c>
      <c r="D88">
        <f>IFERROR(_xlfn.NUMBERVALUE(iPhone[[#This Row],[Imponibile Ap]]),0)</f>
        <v>9718.84</v>
      </c>
      <c r="E88">
        <f>IFERROR(_xlfn.NUMBERVALUE(iPhone[[#This Row],[Pezzi Ac]]),0)</f>
        <v>5</v>
      </c>
      <c r="F88">
        <f>IFERROR(_xlfn.NUMBERVALUE(iPhone[[#This Row],[Pezzi Ap]]),0)</f>
        <v>13</v>
      </c>
    </row>
    <row r="89" spans="1:6">
      <c r="A89" t="str">
        <f>MID(iPhone[[#This Row],[Punto Vendita]],6,30)</f>
        <v xml:space="preserve"> LUCCA</v>
      </c>
      <c r="B89" t="str">
        <f t="shared" si="1"/>
        <v>LUCCA</v>
      </c>
      <c r="C89">
        <f>IFERROR(_xlfn.NUMBERVALUE(iPhone[[#This Row],[Imponibile Ac]]),0)</f>
        <v>4035.63</v>
      </c>
      <c r="D89">
        <f>IFERROR(_xlfn.NUMBERVALUE(iPhone[[#This Row],[Imponibile Ap]]),0)</f>
        <v>8384.41</v>
      </c>
      <c r="E89">
        <f>IFERROR(_xlfn.NUMBERVALUE(iPhone[[#This Row],[Pezzi Ac]]),0)</f>
        <v>7</v>
      </c>
      <c r="F89">
        <f>IFERROR(_xlfn.NUMBERVALUE(iPhone[[#This Row],[Pezzi Ap]]),0)</f>
        <v>11</v>
      </c>
    </row>
    <row r="90" spans="1:6">
      <c r="A90" t="str">
        <f>MID(iPhone[[#This Row],[Punto Vendita]],6,30)</f>
        <v xml:space="preserve"> MANTOVA</v>
      </c>
      <c r="B90" t="str">
        <f t="shared" si="1"/>
        <v>MANTOVA</v>
      </c>
      <c r="C90">
        <f>IFERROR(_xlfn.NUMBERVALUE(iPhone[[#This Row],[Imponibile Ac]]),0)</f>
        <v>3971.3</v>
      </c>
      <c r="D90">
        <f>IFERROR(_xlfn.NUMBERVALUE(iPhone[[#This Row],[Imponibile Ap]]),0)</f>
        <v>6041.79</v>
      </c>
      <c r="E90">
        <f>IFERROR(_xlfn.NUMBERVALUE(iPhone[[#This Row],[Pezzi Ac]]),0)</f>
        <v>5</v>
      </c>
      <c r="F90">
        <f>IFERROR(_xlfn.NUMBERVALUE(iPhone[[#This Row],[Pezzi Ap]]),0)</f>
        <v>9</v>
      </c>
    </row>
    <row r="91" spans="1:6">
      <c r="A91" t="str">
        <f>MID(iPhone[[#This Row],[Punto Vendita]],6,30)</f>
        <v xml:space="preserve"> BOLZANO SMART</v>
      </c>
      <c r="B91" t="str">
        <f t="shared" si="1"/>
        <v>BOLZANO SMART</v>
      </c>
      <c r="C91">
        <f>IFERROR(_xlfn.NUMBERVALUE(iPhone[[#This Row],[Imponibile Ac]]),0)</f>
        <v>3945.89</v>
      </c>
      <c r="D91">
        <f>IFERROR(_xlfn.NUMBERVALUE(iPhone[[#This Row],[Imponibile Ap]]),0)</f>
        <v>0</v>
      </c>
      <c r="E91">
        <f>IFERROR(_xlfn.NUMBERVALUE(iPhone[[#This Row],[Pezzi Ac]]),0)</f>
        <v>6</v>
      </c>
      <c r="F91">
        <f>IFERROR(_xlfn.NUMBERVALUE(iPhone[[#This Row],[Pezzi Ap]]),0)</f>
        <v>0</v>
      </c>
    </row>
    <row r="92" spans="1:6">
      <c r="A92" t="str">
        <f>MID(iPhone[[#This Row],[Punto Vendita]],6,30)</f>
        <v xml:space="preserve"> CONEGLIANO</v>
      </c>
      <c r="B92" t="str">
        <f t="shared" si="1"/>
        <v>CONEGLIANO</v>
      </c>
      <c r="C92">
        <f>IFERROR(_xlfn.NUMBERVALUE(iPhone[[#This Row],[Imponibile Ac]]),0)</f>
        <v>3848.35</v>
      </c>
      <c r="D92">
        <f>IFERROR(_xlfn.NUMBERVALUE(iPhone[[#This Row],[Imponibile Ap]]),0)</f>
        <v>9227.86</v>
      </c>
      <c r="E92">
        <f>IFERROR(_xlfn.NUMBERVALUE(iPhone[[#This Row],[Pezzi Ac]]),0)</f>
        <v>5</v>
      </c>
      <c r="F92">
        <f>IFERROR(_xlfn.NUMBERVALUE(iPhone[[#This Row],[Pezzi Ap]]),0)</f>
        <v>12</v>
      </c>
    </row>
    <row r="93" spans="1:6">
      <c r="A93" t="str">
        <f>MID(iPhone[[#This Row],[Punto Vendita]],6,30)</f>
        <v xml:space="preserve"> CARPI</v>
      </c>
      <c r="B93" t="str">
        <f t="shared" si="1"/>
        <v>CARPI</v>
      </c>
      <c r="C93">
        <f>IFERROR(_xlfn.NUMBERVALUE(iPhone[[#This Row],[Imponibile Ac]]),0)</f>
        <v>3750.39</v>
      </c>
      <c r="D93">
        <f>IFERROR(_xlfn.NUMBERVALUE(iPhone[[#This Row],[Imponibile Ap]]),0)</f>
        <v>2309.0100000000002</v>
      </c>
      <c r="E93">
        <f>IFERROR(_xlfn.NUMBERVALUE(iPhone[[#This Row],[Pezzi Ac]]),0)</f>
        <v>5</v>
      </c>
      <c r="F93">
        <f>IFERROR(_xlfn.NUMBERVALUE(iPhone[[#This Row],[Pezzi Ap]]),0)</f>
        <v>3</v>
      </c>
    </row>
    <row r="94" spans="1:6">
      <c r="A94" t="str">
        <f>MID(iPhone[[#This Row],[Punto Vendita]],6,30)</f>
        <v xml:space="preserve"> CREMONA</v>
      </c>
      <c r="B94" t="str">
        <f t="shared" si="1"/>
        <v>CREMONA</v>
      </c>
      <c r="C94">
        <f>IFERROR(_xlfn.NUMBERVALUE(iPhone[[#This Row],[Imponibile Ac]]),0)</f>
        <v>3749.99</v>
      </c>
      <c r="D94">
        <f>IFERROR(_xlfn.NUMBERVALUE(iPhone[[#This Row],[Imponibile Ap]]),0)</f>
        <v>1867.22</v>
      </c>
      <c r="E94">
        <f>IFERROR(_xlfn.NUMBERVALUE(iPhone[[#This Row],[Pezzi Ac]]),0)</f>
        <v>5</v>
      </c>
      <c r="F94">
        <f>IFERROR(_xlfn.NUMBERVALUE(iPhone[[#This Row],[Pezzi Ap]]),0)</f>
        <v>2</v>
      </c>
    </row>
    <row r="95" spans="1:6">
      <c r="A95" t="str">
        <f>MID(iPhone[[#This Row],[Punto Vendita]],6,30)</f>
        <v xml:space="preserve"> SALERNO PORTA DEL MARE</v>
      </c>
      <c r="B95" t="str">
        <f t="shared" si="1"/>
        <v>SALERNO PORTA DEL MARE</v>
      </c>
      <c r="C95">
        <f>IFERROR(_xlfn.NUMBERVALUE(iPhone[[#This Row],[Imponibile Ac]]),0)</f>
        <v>3651.63</v>
      </c>
      <c r="D95">
        <f>IFERROR(_xlfn.NUMBERVALUE(iPhone[[#This Row],[Imponibile Ap]]),0)</f>
        <v>1416.39</v>
      </c>
      <c r="E95">
        <f>IFERROR(_xlfn.NUMBERVALUE(iPhone[[#This Row],[Pezzi Ac]]),0)</f>
        <v>5</v>
      </c>
      <c r="F95">
        <f>IFERROR(_xlfn.NUMBERVALUE(iPhone[[#This Row],[Pezzi Ap]]),0)</f>
        <v>2</v>
      </c>
    </row>
    <row r="96" spans="1:6">
      <c r="A96" t="str">
        <f>MID(iPhone[[#This Row],[Punto Vendita]],6,30)</f>
        <v xml:space="preserve"> ROMA GRANROMA</v>
      </c>
      <c r="B96" t="str">
        <f t="shared" si="1"/>
        <v>ROMA GRANROMA</v>
      </c>
      <c r="C96">
        <f>IFERROR(_xlfn.NUMBERVALUE(iPhone[[#This Row],[Imponibile Ac]]),0)</f>
        <v>3602.45</v>
      </c>
      <c r="D96">
        <f>IFERROR(_xlfn.NUMBERVALUE(iPhone[[#This Row],[Imponibile Ap]]),0)</f>
        <v>2145.08</v>
      </c>
      <c r="E96">
        <f>IFERROR(_xlfn.NUMBERVALUE(iPhone[[#This Row],[Pezzi Ac]]),0)</f>
        <v>5</v>
      </c>
      <c r="F96">
        <f>IFERROR(_xlfn.NUMBERVALUE(iPhone[[#This Row],[Pezzi Ap]]),0)</f>
        <v>3</v>
      </c>
    </row>
    <row r="97" spans="1:6">
      <c r="A97" t="str">
        <f>MID(iPhone[[#This Row],[Punto Vendita]],6,30)</f>
        <v xml:space="preserve"> ROMA 2</v>
      </c>
      <c r="B97" t="str">
        <f t="shared" si="1"/>
        <v>ROMA 2</v>
      </c>
      <c r="C97">
        <f>IFERROR(_xlfn.NUMBERVALUE(iPhone[[#This Row],[Imponibile Ac]]),0)</f>
        <v>3578.26</v>
      </c>
      <c r="D97">
        <f>IFERROR(_xlfn.NUMBERVALUE(iPhone[[#This Row],[Imponibile Ap]]),0)</f>
        <v>3291.8</v>
      </c>
      <c r="E97">
        <f>IFERROR(_xlfn.NUMBERVALUE(iPhone[[#This Row],[Pezzi Ac]]),0)</f>
        <v>5</v>
      </c>
      <c r="F97">
        <f>IFERROR(_xlfn.NUMBERVALUE(iPhone[[#This Row],[Pezzi Ap]]),0)</f>
        <v>4</v>
      </c>
    </row>
    <row r="98" spans="1:6">
      <c r="A98" t="str">
        <f>MID(iPhone[[#This Row],[Punto Vendita]],6,30)</f>
        <v xml:space="preserve"> REGGIO CALABRIA</v>
      </c>
      <c r="B98" t="str">
        <f t="shared" si="1"/>
        <v>REGGIO CALABRIA</v>
      </c>
      <c r="C98">
        <f>IFERROR(_xlfn.NUMBERVALUE(iPhone[[#This Row],[Imponibile Ac]]),0)</f>
        <v>3521.3</v>
      </c>
      <c r="D98">
        <f>IFERROR(_xlfn.NUMBERVALUE(iPhone[[#This Row],[Imponibile Ap]]),0)</f>
        <v>2488.52</v>
      </c>
      <c r="E98">
        <f>IFERROR(_xlfn.NUMBERVALUE(iPhone[[#This Row],[Pezzi Ac]]),0)</f>
        <v>4</v>
      </c>
      <c r="F98">
        <f>IFERROR(_xlfn.NUMBERVALUE(iPhone[[#This Row],[Pezzi Ap]]),0)</f>
        <v>4</v>
      </c>
    </row>
    <row r="99" spans="1:6">
      <c r="A99" t="str">
        <f>MID(iPhone[[#This Row],[Punto Vendita]],6,30)</f>
        <v xml:space="preserve"> BARI BLU</v>
      </c>
      <c r="B99" t="str">
        <f t="shared" si="1"/>
        <v>BARI BLU</v>
      </c>
      <c r="C99">
        <f>IFERROR(_xlfn.NUMBERVALUE(iPhone[[#This Row],[Imponibile Ac]]),0)</f>
        <v>3414.74</v>
      </c>
      <c r="D99">
        <f>IFERROR(_xlfn.NUMBERVALUE(iPhone[[#This Row],[Imponibile Ap]]),0)</f>
        <v>2251.64</v>
      </c>
      <c r="E99">
        <f>IFERROR(_xlfn.NUMBERVALUE(iPhone[[#This Row],[Pezzi Ac]]),0)</f>
        <v>4</v>
      </c>
      <c r="F99">
        <f>IFERROR(_xlfn.NUMBERVALUE(iPhone[[#This Row],[Pezzi Ap]]),0)</f>
        <v>3</v>
      </c>
    </row>
    <row r="100" spans="1:6">
      <c r="A100" t="str">
        <f>MID(iPhone[[#This Row],[Punto Vendita]],6,30)</f>
        <v xml:space="preserve"> VILLESSE</v>
      </c>
      <c r="B100" t="str">
        <f t="shared" si="1"/>
        <v>VILLESSE</v>
      </c>
      <c r="C100">
        <f>IFERROR(_xlfn.NUMBERVALUE(iPhone[[#This Row],[Imponibile Ac]]),0)</f>
        <v>3381.14</v>
      </c>
      <c r="D100">
        <f>IFERROR(_xlfn.NUMBERVALUE(iPhone[[#This Row],[Imponibile Ap]]),0)</f>
        <v>3193.44</v>
      </c>
      <c r="E100">
        <f>IFERROR(_xlfn.NUMBERVALUE(iPhone[[#This Row],[Pezzi Ac]]),0)</f>
        <v>5</v>
      </c>
      <c r="F100">
        <f>IFERROR(_xlfn.NUMBERVALUE(iPhone[[#This Row],[Pezzi Ap]]),0)</f>
        <v>4</v>
      </c>
    </row>
    <row r="101" spans="1:6">
      <c r="A101" t="str">
        <f>MID(iPhone[[#This Row],[Punto Vendita]],6,30)</f>
        <v xml:space="preserve"> TORINO 4</v>
      </c>
      <c r="B101" t="str">
        <f t="shared" si="1"/>
        <v>TORINO 4</v>
      </c>
      <c r="C101">
        <f>IFERROR(_xlfn.NUMBERVALUE(iPhone[[#This Row],[Imponibile Ac]]),0)</f>
        <v>3365.15</v>
      </c>
      <c r="D101">
        <f>IFERROR(_xlfn.NUMBERVALUE(iPhone[[#This Row],[Imponibile Ap]]),0)</f>
        <v>1841.8</v>
      </c>
      <c r="E101">
        <f>IFERROR(_xlfn.NUMBERVALUE(iPhone[[#This Row],[Pezzi Ac]]),0)</f>
        <v>5</v>
      </c>
      <c r="F101">
        <f>IFERROR(_xlfn.NUMBERVALUE(iPhone[[#This Row],[Pezzi Ap]]),0)</f>
        <v>3</v>
      </c>
    </row>
    <row r="102" spans="1:6">
      <c r="A102" t="str">
        <f>MID(iPhone[[#This Row],[Punto Vendita]],6,30)</f>
        <v xml:space="preserve"> REGGIO EMILIA SMART</v>
      </c>
      <c r="B102" t="str">
        <f t="shared" si="1"/>
        <v>REGGIO EMILIA SMART</v>
      </c>
      <c r="C102">
        <f>IFERROR(_xlfn.NUMBERVALUE(iPhone[[#This Row],[Imponibile Ac]]),0)</f>
        <v>3317.2</v>
      </c>
      <c r="D102">
        <f>IFERROR(_xlfn.NUMBERVALUE(iPhone[[#This Row],[Imponibile Ap]]),0)</f>
        <v>0</v>
      </c>
      <c r="E102">
        <f>IFERROR(_xlfn.NUMBERVALUE(iPhone[[#This Row],[Pezzi Ac]]),0)</f>
        <v>3</v>
      </c>
      <c r="F102">
        <f>IFERROR(_xlfn.NUMBERVALUE(iPhone[[#This Row],[Pezzi Ap]]),0)</f>
        <v>0</v>
      </c>
    </row>
    <row r="103" spans="1:6">
      <c r="A103" t="str">
        <f>MID(iPhone[[#This Row],[Punto Vendita]],6,30)</f>
        <v xml:space="preserve"> ANZANO XPRESS</v>
      </c>
      <c r="B103" t="str">
        <f t="shared" si="1"/>
        <v>ANZANO XPRESS</v>
      </c>
      <c r="C103">
        <f>IFERROR(_xlfn.NUMBERVALUE(iPhone[[#This Row],[Imponibile Ac]]),0)</f>
        <v>3275.4</v>
      </c>
      <c r="D103">
        <f>IFERROR(_xlfn.NUMBERVALUE(iPhone[[#This Row],[Imponibile Ap]]),0)</f>
        <v>0</v>
      </c>
      <c r="E103">
        <f>IFERROR(_xlfn.NUMBERVALUE(iPhone[[#This Row],[Pezzi Ac]]),0)</f>
        <v>4</v>
      </c>
      <c r="F103">
        <f>IFERROR(_xlfn.NUMBERVALUE(iPhone[[#This Row],[Pezzi Ap]]),0)</f>
        <v>0</v>
      </c>
    </row>
    <row r="104" spans="1:6">
      <c r="A104" t="str">
        <f>MID(iPhone[[#This Row],[Punto Vendita]],6,30)</f>
        <v xml:space="preserve"> PADOVA 2</v>
      </c>
      <c r="B104" t="str">
        <f t="shared" si="1"/>
        <v>PADOVA 2</v>
      </c>
      <c r="C104">
        <f>IFERROR(_xlfn.NUMBERVALUE(iPhone[[#This Row],[Imponibile Ac]]),0)</f>
        <v>3275.4</v>
      </c>
      <c r="D104">
        <f>IFERROR(_xlfn.NUMBERVALUE(iPhone[[#This Row],[Imponibile Ap]]),0)</f>
        <v>5346.72</v>
      </c>
      <c r="E104">
        <f>IFERROR(_xlfn.NUMBERVALUE(iPhone[[#This Row],[Pezzi Ac]]),0)</f>
        <v>4</v>
      </c>
      <c r="F104">
        <f>IFERROR(_xlfn.NUMBERVALUE(iPhone[[#This Row],[Pezzi Ap]]),0)</f>
        <v>7</v>
      </c>
    </row>
    <row r="105" spans="1:6">
      <c r="A105" t="str">
        <f>MID(iPhone[[#This Row],[Punto Vendita]],6,30)</f>
        <v xml:space="preserve"> TORINO CASTELLO SMART</v>
      </c>
      <c r="B105" t="str">
        <f t="shared" si="1"/>
        <v>TORINO CASTELLO SMART</v>
      </c>
      <c r="C105">
        <f>IFERROR(_xlfn.NUMBERVALUE(iPhone[[#This Row],[Imponibile Ac]]),0)</f>
        <v>3119.25</v>
      </c>
      <c r="D105">
        <f>IFERROR(_xlfn.NUMBERVALUE(iPhone[[#This Row],[Imponibile Ap]]),0)</f>
        <v>884.43</v>
      </c>
      <c r="E105">
        <f>IFERROR(_xlfn.NUMBERVALUE(iPhone[[#This Row],[Pezzi Ac]]),0)</f>
        <v>5</v>
      </c>
      <c r="F105">
        <f>IFERROR(_xlfn.NUMBERVALUE(iPhone[[#This Row],[Pezzi Ap]]),0)</f>
        <v>1</v>
      </c>
    </row>
    <row r="106" spans="1:6">
      <c r="A106" t="str">
        <f>MID(iPhone[[#This Row],[Punto Vendita]],6,30)</f>
        <v xml:space="preserve"> ROVIGO</v>
      </c>
      <c r="B106" t="str">
        <f t="shared" si="1"/>
        <v>ROVIGO</v>
      </c>
      <c r="C106">
        <f>IFERROR(_xlfn.NUMBERVALUE(iPhone[[#This Row],[Imponibile Ac]]),0)</f>
        <v>3112.28</v>
      </c>
      <c r="D106">
        <f>IFERROR(_xlfn.NUMBERVALUE(iPhone[[#This Row],[Imponibile Ap]]),0)</f>
        <v>6877.85</v>
      </c>
      <c r="E106">
        <f>IFERROR(_xlfn.NUMBERVALUE(iPhone[[#This Row],[Pezzi Ac]]),0)</f>
        <v>4</v>
      </c>
      <c r="F106">
        <f>IFERROR(_xlfn.NUMBERVALUE(iPhone[[#This Row],[Pezzi Ap]]),0)</f>
        <v>9</v>
      </c>
    </row>
    <row r="107" spans="1:6">
      <c r="A107" t="str">
        <f>MID(iPhone[[#This Row],[Punto Vendita]],6,30)</f>
        <v xml:space="preserve"> L'AQUILA</v>
      </c>
      <c r="B107" t="str">
        <f t="shared" si="1"/>
        <v>L'AQUILA</v>
      </c>
      <c r="C107">
        <f>IFERROR(_xlfn.NUMBERVALUE(iPhone[[#This Row],[Imponibile Ac]]),0)</f>
        <v>3111.87</v>
      </c>
      <c r="D107">
        <f>IFERROR(_xlfn.NUMBERVALUE(iPhone[[#This Row],[Imponibile Ap]]),0)</f>
        <v>6796.72</v>
      </c>
      <c r="E107">
        <f>IFERROR(_xlfn.NUMBERVALUE(iPhone[[#This Row],[Pezzi Ac]]),0)</f>
        <v>4</v>
      </c>
      <c r="F107">
        <f>IFERROR(_xlfn.NUMBERVALUE(iPhone[[#This Row],[Pezzi Ap]]),0)</f>
        <v>8</v>
      </c>
    </row>
    <row r="108" spans="1:6">
      <c r="A108" t="str">
        <f>MID(iPhone[[#This Row],[Punto Vendita]],6,30)</f>
        <v xml:space="preserve"> BENEVENTO</v>
      </c>
      <c r="B108" t="str">
        <f t="shared" si="1"/>
        <v>BENEVENTO</v>
      </c>
      <c r="C108">
        <f>IFERROR(_xlfn.NUMBERVALUE(iPhone[[#This Row],[Imponibile Ac]]),0)</f>
        <v>3071.3</v>
      </c>
      <c r="D108">
        <f>IFERROR(_xlfn.NUMBERVALUE(iPhone[[#This Row],[Imponibile Ap]]),0)</f>
        <v>6042.62</v>
      </c>
      <c r="E108">
        <f>IFERROR(_xlfn.NUMBERVALUE(iPhone[[#This Row],[Pezzi Ac]]),0)</f>
        <v>3</v>
      </c>
      <c r="F108">
        <f>IFERROR(_xlfn.NUMBERVALUE(iPhone[[#This Row],[Pezzi Ap]]),0)</f>
        <v>8</v>
      </c>
    </row>
    <row r="109" spans="1:6">
      <c r="A109" t="str">
        <f>MID(iPhone[[#This Row],[Punto Vendita]],6,30)</f>
        <v xml:space="preserve"> PORDENONE</v>
      </c>
      <c r="B109" t="str">
        <f t="shared" si="1"/>
        <v>PORDENONE</v>
      </c>
      <c r="C109">
        <f>IFERROR(_xlfn.NUMBERVALUE(iPhone[[#This Row],[Imponibile Ac]]),0)</f>
        <v>3045.48</v>
      </c>
      <c r="D109">
        <f>IFERROR(_xlfn.NUMBERVALUE(iPhone[[#This Row],[Imponibile Ap]]),0)</f>
        <v>10848.35</v>
      </c>
      <c r="E109">
        <f>IFERROR(_xlfn.NUMBERVALUE(iPhone[[#This Row],[Pezzi Ac]]),0)</f>
        <v>5</v>
      </c>
      <c r="F109">
        <f>IFERROR(_xlfn.NUMBERVALUE(iPhone[[#This Row],[Pezzi Ap]]),0)</f>
        <v>15</v>
      </c>
    </row>
    <row r="110" spans="1:6">
      <c r="A110" t="str">
        <f>MID(iPhone[[#This Row],[Punto Vendita]],6,30)</f>
        <v xml:space="preserve"> CATANZARO</v>
      </c>
      <c r="B110" t="str">
        <f t="shared" si="1"/>
        <v>CATANZARO</v>
      </c>
      <c r="C110">
        <f>IFERROR(_xlfn.NUMBERVALUE(iPhone[[#This Row],[Imponibile Ac]]),0)</f>
        <v>2971.72</v>
      </c>
      <c r="D110">
        <f>IFERROR(_xlfn.NUMBERVALUE(iPhone[[#This Row],[Imponibile Ap]]),0)</f>
        <v>5460.65</v>
      </c>
      <c r="E110">
        <f>IFERROR(_xlfn.NUMBERVALUE(iPhone[[#This Row],[Pezzi Ac]]),0)</f>
        <v>4</v>
      </c>
      <c r="F110">
        <f>IFERROR(_xlfn.NUMBERVALUE(iPhone[[#This Row],[Pezzi Ap]]),0)</f>
        <v>8</v>
      </c>
    </row>
    <row r="111" spans="1:6">
      <c r="A111" t="str">
        <f>MID(iPhone[[#This Row],[Punto Vendita]],6,30)</f>
        <v xml:space="preserve"> ANCONA</v>
      </c>
      <c r="B111" t="str">
        <f t="shared" si="1"/>
        <v>ANCONA</v>
      </c>
      <c r="C111">
        <f>IFERROR(_xlfn.NUMBERVALUE(iPhone[[#This Row],[Imponibile Ac]]),0)</f>
        <v>2938.92</v>
      </c>
      <c r="D111">
        <f>IFERROR(_xlfn.NUMBERVALUE(iPhone[[#This Row],[Imponibile Ap]]),0)</f>
        <v>2309.0100000000002</v>
      </c>
      <c r="E111">
        <f>IFERROR(_xlfn.NUMBERVALUE(iPhone[[#This Row],[Pezzi Ac]]),0)</f>
        <v>5</v>
      </c>
      <c r="F111">
        <f>IFERROR(_xlfn.NUMBERVALUE(iPhone[[#This Row],[Pezzi Ap]]),0)</f>
        <v>3</v>
      </c>
    </row>
    <row r="112" spans="1:6">
      <c r="A112" t="str">
        <f>MID(iPhone[[#This Row],[Punto Vendita]],6,30)</f>
        <v xml:space="preserve"> VIGNATE</v>
      </c>
      <c r="B112" t="str">
        <f t="shared" si="1"/>
        <v>VIGNATE</v>
      </c>
      <c r="C112">
        <f>IFERROR(_xlfn.NUMBERVALUE(iPhone[[#This Row],[Imponibile Ac]]),0)</f>
        <v>2906.55</v>
      </c>
      <c r="D112">
        <f>IFERROR(_xlfn.NUMBERVALUE(iPhone[[#This Row],[Imponibile Ap]]),0)</f>
        <v>2668.85</v>
      </c>
      <c r="E112">
        <f>IFERROR(_xlfn.NUMBERVALUE(iPhone[[#This Row],[Pezzi Ac]]),0)</f>
        <v>4</v>
      </c>
      <c r="F112">
        <f>IFERROR(_xlfn.NUMBERVALUE(iPhone[[#This Row],[Pezzi Ap]]),0)</f>
        <v>4</v>
      </c>
    </row>
    <row r="113" spans="1:6">
      <c r="A113" t="str">
        <f>MID(iPhone[[#This Row],[Punto Vendita]],6,30)</f>
        <v xml:space="preserve"> PAVIA XPRESS</v>
      </c>
      <c r="B113" t="str">
        <f t="shared" si="1"/>
        <v>PAVIA XPRESS</v>
      </c>
      <c r="C113">
        <f>IFERROR(_xlfn.NUMBERVALUE(iPhone[[#This Row],[Imponibile Ac]]),0)</f>
        <v>2783.6</v>
      </c>
      <c r="D113">
        <f>IFERROR(_xlfn.NUMBERVALUE(iPhone[[#This Row],[Imponibile Ap]]),0)</f>
        <v>0</v>
      </c>
      <c r="E113">
        <f>IFERROR(_xlfn.NUMBERVALUE(iPhone[[#This Row],[Pezzi Ac]]),0)</f>
        <v>4</v>
      </c>
      <c r="F113">
        <f>IFERROR(_xlfn.NUMBERVALUE(iPhone[[#This Row],[Pezzi Ap]]),0)</f>
        <v>0</v>
      </c>
    </row>
    <row r="114" spans="1:6">
      <c r="A114" t="str">
        <f>MID(iPhone[[#This Row],[Punto Vendita]],6,30)</f>
        <v xml:space="preserve"> FIRENZE NOVOLI</v>
      </c>
      <c r="B114" t="str">
        <f t="shared" si="1"/>
        <v>FIRENZE NOVOLI</v>
      </c>
      <c r="C114">
        <f>IFERROR(_xlfn.NUMBERVALUE(iPhone[[#This Row],[Imponibile Ac]]),0)</f>
        <v>2783.6</v>
      </c>
      <c r="D114">
        <f>IFERROR(_xlfn.NUMBERVALUE(iPhone[[#This Row],[Imponibile Ap]]),0)</f>
        <v>6009.83</v>
      </c>
      <c r="E114">
        <f>IFERROR(_xlfn.NUMBERVALUE(iPhone[[#This Row],[Pezzi Ac]]),0)</f>
        <v>4</v>
      </c>
      <c r="F114">
        <f>IFERROR(_xlfn.NUMBERVALUE(iPhone[[#This Row],[Pezzi Ap]]),0)</f>
        <v>8</v>
      </c>
    </row>
    <row r="115" spans="1:6">
      <c r="A115" t="str">
        <f>MID(iPhone[[#This Row],[Punto Vendita]],6,30)</f>
        <v xml:space="preserve"> MERANO</v>
      </c>
      <c r="B115" t="str">
        <f t="shared" si="1"/>
        <v>MERANO</v>
      </c>
      <c r="C115">
        <f>IFERROR(_xlfn.NUMBERVALUE(iPhone[[#This Row],[Imponibile Ac]]),0)</f>
        <v>2734.82</v>
      </c>
      <c r="D115">
        <f>IFERROR(_xlfn.NUMBERVALUE(iPhone[[#This Row],[Imponibile Ap]]),0)</f>
        <v>1195.08</v>
      </c>
      <c r="E115">
        <f>IFERROR(_xlfn.NUMBERVALUE(iPhone[[#This Row],[Pezzi Ac]]),0)</f>
        <v>4</v>
      </c>
      <c r="F115">
        <f>IFERROR(_xlfn.NUMBERVALUE(iPhone[[#This Row],[Pezzi Ap]]),0)</f>
        <v>2</v>
      </c>
    </row>
    <row r="116" spans="1:6">
      <c r="A116" t="str">
        <f>MID(iPhone[[#This Row],[Punto Vendita]],6,30)</f>
        <v xml:space="preserve"> RIMINI NORD</v>
      </c>
      <c r="B116" t="str">
        <f t="shared" si="1"/>
        <v>RIMINI NORD</v>
      </c>
      <c r="C116">
        <f>IFERROR(_xlfn.NUMBERVALUE(iPhone[[#This Row],[Imponibile Ac]]),0)</f>
        <v>2612.29</v>
      </c>
      <c r="D116">
        <f>IFERROR(_xlfn.NUMBERVALUE(iPhone[[#This Row],[Imponibile Ap]]),0)</f>
        <v>4977.87</v>
      </c>
      <c r="E116">
        <f>IFERROR(_xlfn.NUMBERVALUE(iPhone[[#This Row],[Pezzi Ac]]),0)</f>
        <v>3</v>
      </c>
      <c r="F116">
        <f>IFERROR(_xlfn.NUMBERVALUE(iPhone[[#This Row],[Pezzi Ap]]),0)</f>
        <v>7</v>
      </c>
    </row>
    <row r="117" spans="1:6">
      <c r="A117" t="str">
        <f>MID(iPhone[[#This Row],[Punto Vendita]],6,30)</f>
        <v xml:space="preserve"> PESCARA 1</v>
      </c>
      <c r="B117" t="str">
        <f t="shared" si="1"/>
        <v>PESCARA 1</v>
      </c>
      <c r="C117">
        <f>IFERROR(_xlfn.NUMBERVALUE(iPhone[[#This Row],[Imponibile Ac]]),0)</f>
        <v>2554.5</v>
      </c>
      <c r="D117">
        <f>IFERROR(_xlfn.NUMBERVALUE(iPhone[[#This Row],[Imponibile Ap]]),0)</f>
        <v>2521.31</v>
      </c>
      <c r="E117">
        <f>IFERROR(_xlfn.NUMBERVALUE(iPhone[[#This Row],[Pezzi Ac]]),0)</f>
        <v>4</v>
      </c>
      <c r="F117">
        <f>IFERROR(_xlfn.NUMBERVALUE(iPhone[[#This Row],[Pezzi Ap]]),0)</f>
        <v>4</v>
      </c>
    </row>
    <row r="118" spans="1:6">
      <c r="A118" t="str">
        <f>MID(iPhone[[#This Row],[Punto Vendita]],6,30)</f>
        <v xml:space="preserve"> BRINDISI</v>
      </c>
      <c r="B118" t="str">
        <f t="shared" si="1"/>
        <v>BRINDISI</v>
      </c>
      <c r="C118">
        <f>IFERROR(_xlfn.NUMBERVALUE(iPhone[[#This Row],[Imponibile Ac]]),0)</f>
        <v>2538.1</v>
      </c>
      <c r="D118">
        <f>IFERROR(_xlfn.NUMBERVALUE(iPhone[[#This Row],[Imponibile Ap]]),0)</f>
        <v>6649.17</v>
      </c>
      <c r="E118">
        <f>IFERROR(_xlfn.NUMBERVALUE(iPhone[[#This Row],[Pezzi Ac]]),0)</f>
        <v>4</v>
      </c>
      <c r="F118">
        <f>IFERROR(_xlfn.NUMBERVALUE(iPhone[[#This Row],[Pezzi Ap]]),0)</f>
        <v>8</v>
      </c>
    </row>
    <row r="119" spans="1:6">
      <c r="A119" t="str">
        <f>MID(iPhone[[#This Row],[Punto Vendita]],6,30)</f>
        <v xml:space="preserve"> NICHELINO XPRESS</v>
      </c>
      <c r="B119" t="str">
        <f t="shared" si="1"/>
        <v>NICHELINO XPRESS</v>
      </c>
      <c r="C119">
        <f>IFERROR(_xlfn.NUMBERVALUE(iPhone[[#This Row],[Imponibile Ac]]),0)</f>
        <v>2481.14</v>
      </c>
      <c r="D119">
        <f>IFERROR(_xlfn.NUMBERVALUE(iPhone[[#This Row],[Imponibile Ap]]),0)</f>
        <v>0</v>
      </c>
      <c r="E119">
        <f>IFERROR(_xlfn.NUMBERVALUE(iPhone[[#This Row],[Pezzi Ac]]),0)</f>
        <v>3</v>
      </c>
      <c r="F119">
        <f>IFERROR(_xlfn.NUMBERVALUE(iPhone[[#This Row],[Pezzi Ap]]),0)</f>
        <v>0</v>
      </c>
    </row>
    <row r="120" spans="1:6">
      <c r="A120" t="str">
        <f>MID(iPhone[[#This Row],[Punto Vendita]],6,30)</f>
        <v xml:space="preserve"> ERBA XPRESS</v>
      </c>
      <c r="B120" t="str">
        <f t="shared" si="1"/>
        <v>ERBA XPRESS</v>
      </c>
      <c r="C120">
        <f>IFERROR(_xlfn.NUMBERVALUE(iPhone[[#This Row],[Imponibile Ac]]),0)</f>
        <v>2236.0500000000002</v>
      </c>
      <c r="D120">
        <f>IFERROR(_xlfn.NUMBERVALUE(iPhone[[#This Row],[Imponibile Ap]]),0)</f>
        <v>0</v>
      </c>
      <c r="E120">
        <f>IFERROR(_xlfn.NUMBERVALUE(iPhone[[#This Row],[Pezzi Ac]]),0)</f>
        <v>2</v>
      </c>
      <c r="F120">
        <f>IFERROR(_xlfn.NUMBERVALUE(iPhone[[#This Row],[Pezzi Ap]]),0)</f>
        <v>0</v>
      </c>
    </row>
    <row r="121" spans="1:6">
      <c r="A121" t="str">
        <f>MID(iPhone[[#This Row],[Punto Vendita]],6,30)</f>
        <v xml:space="preserve"> VITERBO</v>
      </c>
      <c r="B121" t="str">
        <f t="shared" si="1"/>
        <v>VITERBO</v>
      </c>
      <c r="C121">
        <f>IFERROR(_xlfn.NUMBERVALUE(iPhone[[#This Row],[Imponibile Ac]]),0)</f>
        <v>1989.34</v>
      </c>
      <c r="D121">
        <f>IFERROR(_xlfn.NUMBERVALUE(iPhone[[#This Row],[Imponibile Ap]]),0)</f>
        <v>2038.52</v>
      </c>
      <c r="E121">
        <f>IFERROR(_xlfn.NUMBERVALUE(iPhone[[#This Row],[Pezzi Ac]]),0)</f>
        <v>3</v>
      </c>
      <c r="F121">
        <f>IFERROR(_xlfn.NUMBERVALUE(iPhone[[#This Row],[Pezzi Ap]]),0)</f>
        <v>3</v>
      </c>
    </row>
    <row r="122" spans="1:6">
      <c r="A122" t="str">
        <f>MID(iPhone[[#This Row],[Punto Vendita]],6,30)</f>
        <v xml:space="preserve"> BUSNAGO</v>
      </c>
      <c r="B122" t="str">
        <f t="shared" si="1"/>
        <v>BUSNAGO</v>
      </c>
      <c r="C122">
        <f>IFERROR(_xlfn.NUMBERVALUE(iPhone[[#This Row],[Imponibile Ac]]),0)</f>
        <v>1907.37</v>
      </c>
      <c r="D122">
        <f>IFERROR(_xlfn.NUMBERVALUE(iPhone[[#This Row],[Imponibile Ap]]),0)</f>
        <v>3815.57</v>
      </c>
      <c r="E122">
        <f>IFERROR(_xlfn.NUMBERVALUE(iPhone[[#This Row],[Pezzi Ac]]),0)</f>
        <v>3</v>
      </c>
      <c r="F122">
        <f>IFERROR(_xlfn.NUMBERVALUE(iPhone[[#This Row],[Pezzi Ap]]),0)</f>
        <v>5</v>
      </c>
    </row>
    <row r="123" spans="1:6">
      <c r="A123" t="str">
        <f>MID(iPhone[[#This Row],[Punto Vendita]],6,30)</f>
        <v xml:space="preserve"> AVEZZANO</v>
      </c>
      <c r="B123" t="str">
        <f t="shared" si="1"/>
        <v>AVEZZANO</v>
      </c>
      <c r="C123">
        <f>IFERROR(_xlfn.NUMBERVALUE(iPhone[[#This Row],[Imponibile Ac]]),0)</f>
        <v>1866.79</v>
      </c>
      <c r="D123">
        <f>IFERROR(_xlfn.NUMBERVALUE(iPhone[[#This Row],[Imponibile Ap]]),0)</f>
        <v>4354.91</v>
      </c>
      <c r="E123">
        <f>IFERROR(_xlfn.NUMBERVALUE(iPhone[[#This Row],[Pezzi Ac]]),0)</f>
        <v>3</v>
      </c>
      <c r="F123">
        <f>IFERROR(_xlfn.NUMBERVALUE(iPhone[[#This Row],[Pezzi Ap]]),0)</f>
        <v>7</v>
      </c>
    </row>
    <row r="124" spans="1:6">
      <c r="A124" t="str">
        <f>MID(iPhone[[#This Row],[Punto Vendita]],6,30)</f>
        <v xml:space="preserve"> TERNI</v>
      </c>
      <c r="B124" t="str">
        <f t="shared" si="1"/>
        <v>TERNI</v>
      </c>
      <c r="C124">
        <f>IFERROR(_xlfn.NUMBERVALUE(iPhone[[#This Row],[Imponibile Ac]]),0)</f>
        <v>1858.19</v>
      </c>
      <c r="D124">
        <f>IFERROR(_xlfn.NUMBERVALUE(iPhone[[#This Row],[Imponibile Ap]]),0)</f>
        <v>5861.47</v>
      </c>
      <c r="E124">
        <f>IFERROR(_xlfn.NUMBERVALUE(iPhone[[#This Row],[Pezzi Ac]]),0)</f>
        <v>3</v>
      </c>
      <c r="F124">
        <f>IFERROR(_xlfn.NUMBERVALUE(iPhone[[#This Row],[Pezzi Ap]]),0)</f>
        <v>9</v>
      </c>
    </row>
    <row r="125" spans="1:6">
      <c r="A125" t="str">
        <f>MID(iPhone[[#This Row],[Punto Vendita]],6,30)</f>
        <v xml:space="preserve"> VANZAGHELLO XPRESS</v>
      </c>
      <c r="B125" t="str">
        <f t="shared" si="1"/>
        <v>VANZAGHELLO XPRESS</v>
      </c>
      <c r="C125">
        <f>IFERROR(_xlfn.NUMBERVALUE(iPhone[[#This Row],[Imponibile Ac]]),0)</f>
        <v>1842.2</v>
      </c>
      <c r="D125">
        <f>IFERROR(_xlfn.NUMBERVALUE(iPhone[[#This Row],[Imponibile Ap]]),0)</f>
        <v>2300.8200000000002</v>
      </c>
      <c r="E125">
        <f>IFERROR(_xlfn.NUMBERVALUE(iPhone[[#This Row],[Pezzi Ac]]),0)</f>
        <v>3</v>
      </c>
      <c r="F125">
        <f>IFERROR(_xlfn.NUMBERVALUE(iPhone[[#This Row],[Pezzi Ap]]),0)</f>
        <v>3</v>
      </c>
    </row>
    <row r="126" spans="1:6">
      <c r="A126" t="str">
        <f>MID(iPhone[[#This Row],[Punto Vendita]],6,30)</f>
        <v xml:space="preserve"> PAVIA SMS</v>
      </c>
      <c r="B126" t="str">
        <f t="shared" si="1"/>
        <v>PAVIA SMS</v>
      </c>
      <c r="C126">
        <f>IFERROR(_xlfn.NUMBERVALUE(iPhone[[#This Row],[Imponibile Ac]]),0)</f>
        <v>1785.24</v>
      </c>
      <c r="D126">
        <f>IFERROR(_xlfn.NUMBERVALUE(iPhone[[#This Row],[Imponibile Ap]]),0)</f>
        <v>6614.74</v>
      </c>
      <c r="E126">
        <f>IFERROR(_xlfn.NUMBERVALUE(iPhone[[#This Row],[Pezzi Ac]]),0)</f>
        <v>2</v>
      </c>
      <c r="F126">
        <f>IFERROR(_xlfn.NUMBERVALUE(iPhone[[#This Row],[Pezzi Ap]]),0)</f>
        <v>10</v>
      </c>
    </row>
    <row r="127" spans="1:6">
      <c r="A127" t="str">
        <f>MID(iPhone[[#This Row],[Punto Vendita]],6,30)</f>
        <v xml:space="preserve"> FIRENZE 2</v>
      </c>
      <c r="B127" t="str">
        <f t="shared" si="1"/>
        <v>FIRENZE 2</v>
      </c>
      <c r="C127">
        <f>IFERROR(_xlfn.NUMBERVALUE(iPhone[[#This Row],[Imponibile Ac]]),0)</f>
        <v>1760.65</v>
      </c>
      <c r="D127">
        <f>IFERROR(_xlfn.NUMBERVALUE(iPhone[[#This Row],[Imponibile Ap]]),0)</f>
        <v>2824.58</v>
      </c>
      <c r="E127">
        <f>IFERROR(_xlfn.NUMBERVALUE(iPhone[[#This Row],[Pezzi Ac]]),0)</f>
        <v>2</v>
      </c>
      <c r="F127">
        <f>IFERROR(_xlfn.NUMBERVALUE(iPhone[[#This Row],[Pezzi Ap]]),0)</f>
        <v>4</v>
      </c>
    </row>
    <row r="128" spans="1:6">
      <c r="A128" t="str">
        <f>MID(iPhone[[#This Row],[Punto Vendita]],6,30)</f>
        <v xml:space="preserve"> CANTU XPRESS</v>
      </c>
      <c r="B128" t="str">
        <f t="shared" si="1"/>
        <v>CANTU XPRESS</v>
      </c>
      <c r="C128">
        <f>IFERROR(_xlfn.NUMBERVALUE(iPhone[[#This Row],[Imponibile Ac]]),0)</f>
        <v>1760.65</v>
      </c>
      <c r="D128">
        <f>IFERROR(_xlfn.NUMBERVALUE(iPhone[[#This Row],[Imponibile Ap]]),0)</f>
        <v>7147.54</v>
      </c>
      <c r="E128">
        <f>IFERROR(_xlfn.NUMBERVALUE(iPhone[[#This Row],[Pezzi Ac]]),0)</f>
        <v>2</v>
      </c>
      <c r="F128">
        <f>IFERROR(_xlfn.NUMBERVALUE(iPhone[[#This Row],[Pezzi Ap]]),0)</f>
        <v>10</v>
      </c>
    </row>
    <row r="129" spans="1:6">
      <c r="A129" t="str">
        <f>MID(iPhone[[#This Row],[Punto Vendita]],6,30)</f>
        <v xml:space="preserve"> PRADAMANO UDINE</v>
      </c>
      <c r="B129" t="str">
        <f t="shared" si="1"/>
        <v>PRADAMANO UDINE</v>
      </c>
      <c r="C129">
        <f>IFERROR(_xlfn.NUMBERVALUE(iPhone[[#This Row],[Imponibile Ac]]),0)</f>
        <v>1720.07</v>
      </c>
      <c r="D129">
        <f>IFERROR(_xlfn.NUMBERVALUE(iPhone[[#This Row],[Imponibile Ap]]),0)</f>
        <v>0</v>
      </c>
      <c r="E129">
        <f>IFERROR(_xlfn.NUMBERVALUE(iPhone[[#This Row],[Pezzi Ac]]),0)</f>
        <v>2</v>
      </c>
      <c r="F129">
        <f>IFERROR(_xlfn.NUMBERVALUE(iPhone[[#This Row],[Pezzi Ap]]),0)</f>
        <v>0</v>
      </c>
    </row>
    <row r="130" spans="1:6">
      <c r="A130" t="str">
        <f>MID(iPhone[[#This Row],[Punto Vendita]],6,30)</f>
        <v xml:space="preserve"> VARESE SMART</v>
      </c>
      <c r="B130" t="str">
        <f t="shared" si="1"/>
        <v>VARESE SMART</v>
      </c>
      <c r="C130">
        <f>IFERROR(_xlfn.NUMBERVALUE(iPhone[[#This Row],[Imponibile Ac]]),0)</f>
        <v>1687.28</v>
      </c>
      <c r="D130">
        <f>IFERROR(_xlfn.NUMBERVALUE(iPhone[[#This Row],[Imponibile Ap]]),0)</f>
        <v>2309.0100000000002</v>
      </c>
      <c r="E130">
        <f>IFERROR(_xlfn.NUMBERVALUE(iPhone[[#This Row],[Pezzi Ac]]),0)</f>
        <v>2</v>
      </c>
      <c r="F130">
        <f>IFERROR(_xlfn.NUMBERVALUE(iPhone[[#This Row],[Pezzi Ap]]),0)</f>
        <v>3</v>
      </c>
    </row>
    <row r="131" spans="1:6">
      <c r="A131" t="str">
        <f>MID(iPhone[[#This Row],[Punto Vendita]],6,30)</f>
        <v xml:space="preserve"> TORINO CASELLE XPRESS</v>
      </c>
      <c r="B131" t="str">
        <f t="shared" ref="B131:B180" si="2">TRIM(A131)</f>
        <v>TORINO CASELLE XPRESS</v>
      </c>
      <c r="C131">
        <f>IFERROR(_xlfn.NUMBERVALUE(iPhone[[#This Row],[Imponibile Ac]]),0)</f>
        <v>1391.8</v>
      </c>
      <c r="D131">
        <f>IFERROR(_xlfn.NUMBERVALUE(iPhone[[#This Row],[Imponibile Ap]]),0)</f>
        <v>0</v>
      </c>
      <c r="E131">
        <f>IFERROR(_xlfn.NUMBERVALUE(iPhone[[#This Row],[Pezzi Ac]]),0)</f>
        <v>2</v>
      </c>
      <c r="F131">
        <f>IFERROR(_xlfn.NUMBERVALUE(iPhone[[#This Row],[Pezzi Ap]]),0)</f>
        <v>0</v>
      </c>
    </row>
    <row r="132" spans="1:6">
      <c r="A132" t="str">
        <f>MID(iPhone[[#This Row],[Punto Vendita]],6,30)</f>
        <v xml:space="preserve"> PAVONE CANAVESE XPRESS</v>
      </c>
      <c r="B132" t="str">
        <f t="shared" si="2"/>
        <v>PAVONE CANAVESE XPRESS</v>
      </c>
      <c r="C132">
        <f>IFERROR(_xlfn.NUMBERVALUE(iPhone[[#This Row],[Imponibile Ac]]),0)</f>
        <v>1391.8</v>
      </c>
      <c r="D132">
        <f>IFERROR(_xlfn.NUMBERVALUE(iPhone[[#This Row],[Imponibile Ap]]),0)</f>
        <v>2046.72</v>
      </c>
      <c r="E132">
        <f>IFERROR(_xlfn.NUMBERVALUE(iPhone[[#This Row],[Pezzi Ac]]),0)</f>
        <v>2</v>
      </c>
      <c r="F132">
        <f>IFERROR(_xlfn.NUMBERVALUE(iPhone[[#This Row],[Pezzi Ap]]),0)</f>
        <v>3</v>
      </c>
    </row>
    <row r="133" spans="1:6">
      <c r="A133" t="str">
        <f>MID(iPhone[[#This Row],[Punto Vendita]],6,30)</f>
        <v xml:space="preserve"> ROMA CASAL BERTONE</v>
      </c>
      <c r="B133" t="str">
        <f t="shared" si="2"/>
        <v>ROMA CASAL BERTONE</v>
      </c>
      <c r="C133">
        <f>IFERROR(_xlfn.NUMBERVALUE(iPhone[[#This Row],[Imponibile Ac]]),0)</f>
        <v>1391.8</v>
      </c>
      <c r="D133">
        <f>IFERROR(_xlfn.NUMBERVALUE(iPhone[[#This Row],[Imponibile Ap]]),0)</f>
        <v>3259.02</v>
      </c>
      <c r="E133">
        <f>IFERROR(_xlfn.NUMBERVALUE(iPhone[[#This Row],[Pezzi Ac]]),0)</f>
        <v>2</v>
      </c>
      <c r="F133">
        <f>IFERROR(_xlfn.NUMBERVALUE(iPhone[[#This Row],[Pezzi Ap]]),0)</f>
        <v>4</v>
      </c>
    </row>
    <row r="134" spans="1:6">
      <c r="A134" t="str">
        <f>MID(iPhone[[#This Row],[Punto Vendita]],6,30)</f>
        <v xml:space="preserve"> POMPEI</v>
      </c>
      <c r="B134" t="str">
        <f t="shared" si="2"/>
        <v>POMPEI</v>
      </c>
      <c r="C134">
        <f>IFERROR(_xlfn.NUMBERVALUE(iPhone[[#This Row],[Imponibile Ac]]),0)</f>
        <v>1211.47</v>
      </c>
      <c r="D134">
        <f>IFERROR(_xlfn.NUMBERVALUE(iPhone[[#This Row],[Imponibile Ap]]),0)</f>
        <v>1662.29</v>
      </c>
      <c r="E134">
        <f>IFERROR(_xlfn.NUMBERVALUE(iPhone[[#This Row],[Pezzi Ac]]),0)</f>
        <v>2</v>
      </c>
      <c r="F134">
        <f>IFERROR(_xlfn.NUMBERVALUE(iPhone[[#This Row],[Pezzi Ap]]),0)</f>
        <v>2</v>
      </c>
    </row>
    <row r="135" spans="1:6">
      <c r="A135" t="str">
        <f>MID(iPhone[[#This Row],[Punto Vendita]],6,30)</f>
        <v xml:space="preserve"> PARMA SMART</v>
      </c>
      <c r="B135" t="str">
        <f t="shared" si="2"/>
        <v>PARMA SMART</v>
      </c>
      <c r="C135">
        <f>IFERROR(_xlfn.NUMBERVALUE(iPhone[[#This Row],[Imponibile Ac]]),0)</f>
        <v>1187.7</v>
      </c>
      <c r="D135">
        <f>IFERROR(_xlfn.NUMBERVALUE(iPhone[[#This Row],[Imponibile Ap]]),0)</f>
        <v>0</v>
      </c>
      <c r="E135">
        <f>IFERROR(_xlfn.NUMBERVALUE(iPhone[[#This Row],[Pezzi Ac]]),0)</f>
        <v>1</v>
      </c>
      <c r="F135">
        <f>IFERROR(_xlfn.NUMBERVALUE(iPhone[[#This Row],[Pezzi Ap]]),0)</f>
        <v>0</v>
      </c>
    </row>
    <row r="136" spans="1:6">
      <c r="A136" t="str">
        <f>MID(iPhone[[#This Row],[Punto Vendita]],6,30)</f>
        <v xml:space="preserve"> IMOLA</v>
      </c>
      <c r="B136" t="str">
        <f t="shared" si="2"/>
        <v>IMOLA</v>
      </c>
      <c r="C136">
        <f>IFERROR(_xlfn.NUMBERVALUE(iPhone[[#This Row],[Imponibile Ac]]),0)</f>
        <v>1187.7</v>
      </c>
      <c r="D136">
        <f>IFERROR(_xlfn.NUMBERVALUE(iPhone[[#This Row],[Imponibile Ap]]),0)</f>
        <v>1277.05</v>
      </c>
      <c r="E136">
        <f>IFERROR(_xlfn.NUMBERVALUE(iPhone[[#This Row],[Pezzi Ac]]),0)</f>
        <v>1</v>
      </c>
      <c r="F136">
        <f>IFERROR(_xlfn.NUMBERVALUE(iPhone[[#This Row],[Pezzi Ap]]),0)</f>
        <v>2</v>
      </c>
    </row>
    <row r="137" spans="1:6">
      <c r="A137" t="str">
        <f>MID(iPhone[[#This Row],[Punto Vendita]],6,30)</f>
        <v xml:space="preserve"> ROMAGNANO XPRESS</v>
      </c>
      <c r="B137" t="str">
        <f t="shared" si="2"/>
        <v>ROMAGNANO XPRESS</v>
      </c>
      <c r="C137">
        <f>IFERROR(_xlfn.NUMBERVALUE(iPhone[[#This Row],[Imponibile Ac]]),0)</f>
        <v>1162.29</v>
      </c>
      <c r="D137">
        <f>IFERROR(_xlfn.NUMBERVALUE(iPhone[[#This Row],[Imponibile Ap]]),0)</f>
        <v>0</v>
      </c>
      <c r="E137">
        <f>IFERROR(_xlfn.NUMBERVALUE(iPhone[[#This Row],[Pezzi Ac]]),0)</f>
        <v>2</v>
      </c>
      <c r="F137">
        <f>IFERROR(_xlfn.NUMBERVALUE(iPhone[[#This Row],[Pezzi Ap]]),0)</f>
        <v>0</v>
      </c>
    </row>
    <row r="138" spans="1:6">
      <c r="A138" t="str">
        <f>MID(iPhone[[#This Row],[Punto Vendita]],6,30)</f>
        <v xml:space="preserve"> FIGLINE VALDARNO</v>
      </c>
      <c r="B138" t="str">
        <f t="shared" si="2"/>
        <v>FIGLINE VALDARNO</v>
      </c>
      <c r="C138">
        <f>IFERROR(_xlfn.NUMBERVALUE(iPhone[[#This Row],[Imponibile Ac]]),0)</f>
        <v>1162.29</v>
      </c>
      <c r="D138">
        <f>IFERROR(_xlfn.NUMBERVALUE(iPhone[[#This Row],[Imponibile Ap]]),0)</f>
        <v>3945.9</v>
      </c>
      <c r="E138">
        <f>IFERROR(_xlfn.NUMBERVALUE(iPhone[[#This Row],[Pezzi Ac]]),0)</f>
        <v>2</v>
      </c>
      <c r="F138">
        <f>IFERROR(_xlfn.NUMBERVALUE(iPhone[[#This Row],[Pezzi Ap]]),0)</f>
        <v>6</v>
      </c>
    </row>
    <row r="139" spans="1:6">
      <c r="A139" t="str">
        <f>MID(iPhone[[#This Row],[Punto Vendita]],6,30)</f>
        <v xml:space="preserve"> TORINO MILLECITY XPRESS</v>
      </c>
      <c r="B139" t="str">
        <f t="shared" si="2"/>
        <v>TORINO MILLECITY XPRESS</v>
      </c>
      <c r="C139">
        <f>IFERROR(_xlfn.NUMBERVALUE(iPhone[[#This Row],[Imponibile Ac]]),0)</f>
        <v>1064.75</v>
      </c>
      <c r="D139">
        <f>IFERROR(_xlfn.NUMBERVALUE(iPhone[[#This Row],[Imponibile Ap]]),0)</f>
        <v>0</v>
      </c>
      <c r="E139">
        <f>IFERROR(_xlfn.NUMBERVALUE(iPhone[[#This Row],[Pezzi Ac]]),0)</f>
        <v>1</v>
      </c>
      <c r="F139">
        <f>IFERROR(_xlfn.NUMBERVALUE(iPhone[[#This Row],[Pezzi Ap]]),0)</f>
        <v>0</v>
      </c>
    </row>
    <row r="140" spans="1:6">
      <c r="A140" t="str">
        <f>MID(iPhone[[#This Row],[Punto Vendita]],6,30)</f>
        <v xml:space="preserve"> VERCELLI XPRESS</v>
      </c>
      <c r="B140" t="str">
        <f t="shared" si="2"/>
        <v>VERCELLI XPRESS</v>
      </c>
      <c r="C140">
        <f>IFERROR(_xlfn.NUMBERVALUE(iPhone[[#This Row],[Imponibile Ac]]),0)</f>
        <v>1064.75</v>
      </c>
      <c r="D140">
        <f>IFERROR(_xlfn.NUMBERVALUE(iPhone[[#This Row],[Imponibile Ap]]),0)</f>
        <v>622.13</v>
      </c>
      <c r="E140">
        <f>IFERROR(_xlfn.NUMBERVALUE(iPhone[[#This Row],[Pezzi Ac]]),0)</f>
        <v>1</v>
      </c>
      <c r="F140">
        <f>IFERROR(_xlfn.NUMBERVALUE(iPhone[[#This Row],[Pezzi Ap]]),0)</f>
        <v>1</v>
      </c>
    </row>
    <row r="141" spans="1:6">
      <c r="A141" t="str">
        <f>MID(iPhone[[#This Row],[Punto Vendita]],6,30)</f>
        <v xml:space="preserve"> REGGIO CALABRIA SMART</v>
      </c>
      <c r="B141" t="str">
        <f t="shared" si="2"/>
        <v>REGGIO CALABRIA SMART</v>
      </c>
      <c r="C141">
        <f>IFERROR(_xlfn.NUMBERVALUE(iPhone[[#This Row],[Imponibile Ac]]),0)</f>
        <v>1064.75</v>
      </c>
      <c r="D141">
        <f>IFERROR(_xlfn.NUMBERVALUE(iPhone[[#This Row],[Imponibile Ap]]),0)</f>
        <v>3267.21</v>
      </c>
      <c r="E141">
        <f>IFERROR(_xlfn.NUMBERVALUE(iPhone[[#This Row],[Pezzi Ac]]),0)</f>
        <v>1</v>
      </c>
      <c r="F141">
        <f>IFERROR(_xlfn.NUMBERVALUE(iPhone[[#This Row],[Pezzi Ap]]),0)</f>
        <v>4</v>
      </c>
    </row>
    <row r="142" spans="1:6">
      <c r="A142" t="str">
        <f>MID(iPhone[[#This Row],[Punto Vendita]],6,30)</f>
        <v xml:space="preserve"> CUNEO XPRESS</v>
      </c>
      <c r="B142" t="str">
        <f t="shared" si="2"/>
        <v>CUNEO XPRESS</v>
      </c>
      <c r="C142">
        <f>IFERROR(_xlfn.NUMBERVALUE(iPhone[[#This Row],[Imponibile Ac]]),0)</f>
        <v>695.9</v>
      </c>
      <c r="D142">
        <f>IFERROR(_xlfn.NUMBERVALUE(iPhone[[#This Row],[Imponibile Ap]]),0)</f>
        <v>0</v>
      </c>
      <c r="E142">
        <f>IFERROR(_xlfn.NUMBERVALUE(iPhone[[#This Row],[Pezzi Ac]]),0)</f>
        <v>1</v>
      </c>
      <c r="F142">
        <f>IFERROR(_xlfn.NUMBERVALUE(iPhone[[#This Row],[Pezzi Ap]]),0)</f>
        <v>0</v>
      </c>
    </row>
    <row r="143" spans="1:6">
      <c r="A143" t="str">
        <f>MID(iPhone[[#This Row],[Punto Vendita]],6,30)</f>
        <v xml:space="preserve"> ROMANO DI L. XPRESS</v>
      </c>
      <c r="B143" t="str">
        <f t="shared" si="2"/>
        <v>ROMANO DI L. XPRESS</v>
      </c>
      <c r="C143">
        <f>IFERROR(_xlfn.NUMBERVALUE(iPhone[[#This Row],[Imponibile Ac]]),0)</f>
        <v>695.9</v>
      </c>
      <c r="D143">
        <f>IFERROR(_xlfn.NUMBERVALUE(iPhone[[#This Row],[Imponibile Ap]]),0)</f>
        <v>0</v>
      </c>
      <c r="E143">
        <f>IFERROR(_xlfn.NUMBERVALUE(iPhone[[#This Row],[Pezzi Ac]]),0)</f>
        <v>1</v>
      </c>
      <c r="F143">
        <f>IFERROR(_xlfn.NUMBERVALUE(iPhone[[#This Row],[Pezzi Ap]]),0)</f>
        <v>0</v>
      </c>
    </row>
    <row r="144" spans="1:6">
      <c r="A144" t="str">
        <f>MID(iPhone[[#This Row],[Punto Vendita]],6,30)</f>
        <v xml:space="preserve"> SANTA VITTORIA XPRESS</v>
      </c>
      <c r="B144" t="str">
        <f t="shared" si="2"/>
        <v>SANTA VITTORIA XPRESS</v>
      </c>
      <c r="C144">
        <f>IFERROR(_xlfn.NUMBERVALUE(iPhone[[#This Row],[Imponibile Ac]]),0)</f>
        <v>695.9</v>
      </c>
      <c r="D144">
        <f>IFERROR(_xlfn.NUMBERVALUE(iPhone[[#This Row],[Imponibile Ap]]),0)</f>
        <v>0</v>
      </c>
      <c r="E144">
        <f>IFERROR(_xlfn.NUMBERVALUE(iPhone[[#This Row],[Pezzi Ac]]),0)</f>
        <v>1</v>
      </c>
      <c r="F144">
        <f>IFERROR(_xlfn.NUMBERVALUE(iPhone[[#This Row],[Pezzi Ap]]),0)</f>
        <v>0</v>
      </c>
    </row>
    <row r="145" spans="1:6">
      <c r="A145" t="str">
        <f>MID(iPhone[[#This Row],[Punto Vendita]],6,30)</f>
        <v xml:space="preserve"> ROMA LEGA LOMBARDA SMART</v>
      </c>
      <c r="B145" t="str">
        <f t="shared" si="2"/>
        <v>ROMA LEGA LOMBARDA SMART</v>
      </c>
      <c r="C145">
        <f>IFERROR(_xlfn.NUMBERVALUE(iPhone[[#This Row],[Imponibile Ac]]),0)</f>
        <v>695.9</v>
      </c>
      <c r="D145">
        <f>IFERROR(_xlfn.NUMBERVALUE(iPhone[[#This Row],[Imponibile Ap]]),0)</f>
        <v>2931.14</v>
      </c>
      <c r="E145">
        <f>IFERROR(_xlfn.NUMBERVALUE(iPhone[[#This Row],[Pezzi Ac]]),0)</f>
        <v>1</v>
      </c>
      <c r="F145">
        <f>IFERROR(_xlfn.NUMBERVALUE(iPhone[[#This Row],[Pezzi Ap]]),0)</f>
        <v>4</v>
      </c>
    </row>
    <row r="146" spans="1:6">
      <c r="A146" t="str">
        <f>MID(iPhone[[#This Row],[Punto Vendita]],6,30)</f>
        <v xml:space="preserve"> GENOVA SMART</v>
      </c>
      <c r="B146" t="str">
        <f t="shared" si="2"/>
        <v>GENOVA SMART</v>
      </c>
      <c r="C146">
        <f>IFERROR(_xlfn.NUMBERVALUE(iPhone[[#This Row],[Imponibile Ac]]),0)</f>
        <v>695.9</v>
      </c>
      <c r="D146">
        <f>IFERROR(_xlfn.NUMBERVALUE(iPhone[[#This Row],[Imponibile Ap]]),0)</f>
        <v>1064.75</v>
      </c>
      <c r="E146">
        <f>IFERROR(_xlfn.NUMBERVALUE(iPhone[[#This Row],[Pezzi Ac]]),0)</f>
        <v>1</v>
      </c>
      <c r="F146">
        <f>IFERROR(_xlfn.NUMBERVALUE(iPhone[[#This Row],[Pezzi Ap]]),0)</f>
        <v>1</v>
      </c>
    </row>
    <row r="147" spans="1:6">
      <c r="A147" t="str">
        <f>MID(iPhone[[#This Row],[Punto Vendita]],6,30)</f>
        <v xml:space="preserve"> ROMA TUSCOLANA SMART</v>
      </c>
      <c r="B147" t="str">
        <f t="shared" si="2"/>
        <v>ROMA TUSCOLANA SMART</v>
      </c>
      <c r="C147">
        <f>IFERROR(_xlfn.NUMBERVALUE(iPhone[[#This Row],[Imponibile Ac]]),0)</f>
        <v>466.39</v>
      </c>
      <c r="D147">
        <f>IFERROR(_xlfn.NUMBERVALUE(iPhone[[#This Row],[Imponibile Ap]]),0)</f>
        <v>3471.31</v>
      </c>
      <c r="E147">
        <f>IFERROR(_xlfn.NUMBERVALUE(iPhone[[#This Row],[Pezzi Ac]]),0)</f>
        <v>1</v>
      </c>
      <c r="F147">
        <f>IFERROR(_xlfn.NUMBERVALUE(iPhone[[#This Row],[Pezzi Ap]]),0)</f>
        <v>5</v>
      </c>
    </row>
    <row r="148" spans="1:6">
      <c r="A148" t="str">
        <f>MID(iPhone[[#This Row],[Punto Vendita]],6,30)</f>
        <v xml:space="preserve"> PISTOIA</v>
      </c>
      <c r="B148" t="str">
        <f t="shared" si="2"/>
        <v>PISTOIA</v>
      </c>
      <c r="C148">
        <f>IFERROR(_xlfn.NUMBERVALUE(iPhone[[#This Row],[Imponibile Ac]]),0)</f>
        <v>450.4</v>
      </c>
      <c r="D148">
        <f>IFERROR(_xlfn.NUMBERVALUE(iPhone[[#This Row],[Imponibile Ap]]),0)</f>
        <v>1866.39</v>
      </c>
      <c r="E148">
        <f>IFERROR(_xlfn.NUMBERVALUE(iPhone[[#This Row],[Pezzi Ac]]),0)</f>
        <v>1</v>
      </c>
      <c r="F148">
        <f>IFERROR(_xlfn.NUMBERVALUE(iPhone[[#This Row],[Pezzi Ap]]),0)</f>
        <v>3</v>
      </c>
    </row>
    <row r="149" spans="1:6">
      <c r="A149" t="str">
        <f>MID(iPhone[[#This Row],[Punto Vendita]],6,30)</f>
        <v xml:space="preserve"> FOLIGNO</v>
      </c>
      <c r="B149" t="str">
        <f t="shared" si="2"/>
        <v>FOLIGNO</v>
      </c>
      <c r="C149">
        <f>IFERROR(_xlfn.NUMBERVALUE(iPhone[[#This Row],[Imponibile Ac]]),0)</f>
        <v>0</v>
      </c>
      <c r="D149">
        <f>IFERROR(_xlfn.NUMBERVALUE(iPhone[[#This Row],[Imponibile Ap]]),0)</f>
        <v>0</v>
      </c>
      <c r="E149">
        <f>IFERROR(_xlfn.NUMBERVALUE(iPhone[[#This Row],[Pezzi Ac]]),0)</f>
        <v>0</v>
      </c>
      <c r="F149">
        <f>IFERROR(_xlfn.NUMBERVALUE(iPhone[[#This Row],[Pezzi Ap]]),0)</f>
        <v>0</v>
      </c>
    </row>
    <row r="150" spans="1:6">
      <c r="A150" t="str">
        <f>MID(iPhone[[#This Row],[Punto Vendita]],6,30)</f>
        <v xml:space="preserve"> RIETI</v>
      </c>
      <c r="B150" t="str">
        <f t="shared" si="2"/>
        <v>RIETI</v>
      </c>
      <c r="C150">
        <f>IFERROR(_xlfn.NUMBERVALUE(iPhone[[#This Row],[Imponibile Ac]]),0)</f>
        <v>0</v>
      </c>
      <c r="D150">
        <f>IFERROR(_xlfn.NUMBERVALUE(iPhone[[#This Row],[Imponibile Ap]]),0)</f>
        <v>622.13</v>
      </c>
      <c r="E150">
        <f>IFERROR(_xlfn.NUMBERVALUE(iPhone[[#This Row],[Pezzi Ac]]),0)</f>
        <v>0</v>
      </c>
      <c r="F150">
        <f>IFERROR(_xlfn.NUMBERVALUE(iPhone[[#This Row],[Pezzi Ap]]),0)</f>
        <v>1</v>
      </c>
    </row>
    <row r="151" spans="1:6">
      <c r="A151" t="str">
        <f>MID(iPhone[[#This Row],[Punto Vendita]],6,30)</f>
        <v xml:space="preserve"> PESARO</v>
      </c>
      <c r="B151" t="str">
        <f t="shared" si="2"/>
        <v>PESARO</v>
      </c>
      <c r="C151">
        <f>IFERROR(_xlfn.NUMBERVALUE(iPhone[[#This Row],[Imponibile Ac]]),0)</f>
        <v>0</v>
      </c>
      <c r="D151">
        <f>IFERROR(_xlfn.NUMBERVALUE(iPhone[[#This Row],[Imponibile Ap]]),0)</f>
        <v>4886.88</v>
      </c>
      <c r="E151">
        <f>IFERROR(_xlfn.NUMBERVALUE(iPhone[[#This Row],[Pezzi Ac]]),0)</f>
        <v>0</v>
      </c>
      <c r="F151">
        <f>IFERROR(_xlfn.NUMBERVALUE(iPhone[[#This Row],[Pezzi Ap]]),0)</f>
        <v>8</v>
      </c>
    </row>
    <row r="152" spans="1:6">
      <c r="A152" t="str">
        <f>MID(iPhone[[#This Row],[Punto Vendita]],6,30)</f>
        <v xml:space="preserve"> BRUGHERIO XPRESS</v>
      </c>
      <c r="B152" t="str">
        <f t="shared" si="2"/>
        <v>BRUGHERIO XPRESS</v>
      </c>
      <c r="C152">
        <f>IFERROR(_xlfn.NUMBERVALUE(iPhone[[#This Row],[Imponibile Ac]]),0)</f>
        <v>0</v>
      </c>
      <c r="D152">
        <f>IFERROR(_xlfn.NUMBERVALUE(iPhone[[#This Row],[Imponibile Ap]]),0)</f>
        <v>1506.56</v>
      </c>
      <c r="E152">
        <f>IFERROR(_xlfn.NUMBERVALUE(iPhone[[#This Row],[Pezzi Ac]]),0)</f>
        <v>0</v>
      </c>
      <c r="F152">
        <f>IFERROR(_xlfn.NUMBERVALUE(iPhone[[#This Row],[Pezzi Ap]]),0)</f>
        <v>2</v>
      </c>
    </row>
    <row r="153" spans="1:6">
      <c r="A153" t="str">
        <f>MID(iPhone[[#This Row],[Punto Vendita]],6,30)</f>
        <v xml:space="preserve"> FORLI</v>
      </c>
      <c r="B153" t="str">
        <f t="shared" si="2"/>
        <v>FORLI</v>
      </c>
      <c r="C153">
        <f>IFERROR(_xlfn.NUMBERVALUE(iPhone[[#This Row],[Imponibile Ac]]),0)</f>
        <v>0</v>
      </c>
      <c r="D153">
        <f>IFERROR(_xlfn.NUMBERVALUE(iPhone[[#This Row],[Imponibile Ap]]),0)</f>
        <v>1686.88</v>
      </c>
      <c r="E153">
        <f>IFERROR(_xlfn.NUMBERVALUE(iPhone[[#This Row],[Pezzi Ac]]),0)</f>
        <v>0</v>
      </c>
      <c r="F153">
        <f>IFERROR(_xlfn.NUMBERVALUE(iPhone[[#This Row],[Pezzi Ap]]),0)</f>
        <v>2</v>
      </c>
    </row>
    <row r="154" spans="1:6">
      <c r="A154" t="e">
        <f>MID(iPhone[[#This Row],[Punto Vendita]],6,30)</f>
        <v>#VALUE!</v>
      </c>
      <c r="B154" t="e">
        <f t="shared" si="2"/>
        <v>#VALUE!</v>
      </c>
      <c r="C154">
        <f>IFERROR(_xlfn.NUMBERVALUE(iPhone[[#This Row],[Imponibile Ac]]),0)</f>
        <v>0</v>
      </c>
      <c r="D154">
        <f>IFERROR(_xlfn.NUMBERVALUE(iPhone[[#This Row],[Imponibile Ap]]),0)</f>
        <v>0</v>
      </c>
      <c r="E154">
        <f>IFERROR(_xlfn.NUMBERVALUE(iPhone[[#This Row],[Pezzi Ac]]),0)</f>
        <v>0</v>
      </c>
      <c r="F154">
        <f>IFERROR(_xlfn.NUMBERVALUE(iPhone[[#This Row],[Pezzi Ap]]),0)</f>
        <v>0</v>
      </c>
    </row>
    <row r="155" spans="1:6">
      <c r="A155" t="e">
        <f>MID(iPhone[[#This Row],[Punto Vendita]],6,30)</f>
        <v>#VALUE!</v>
      </c>
      <c r="B155" t="e">
        <f t="shared" si="2"/>
        <v>#VALUE!</v>
      </c>
      <c r="C155">
        <f>IFERROR(_xlfn.NUMBERVALUE(iPhone[[#This Row],[Imponibile Ac]]),0)</f>
        <v>0</v>
      </c>
      <c r="D155">
        <f>IFERROR(_xlfn.NUMBERVALUE(iPhone[[#This Row],[Imponibile Ap]]),0)</f>
        <v>0</v>
      </c>
      <c r="E155">
        <f>IFERROR(_xlfn.NUMBERVALUE(iPhone[[#This Row],[Pezzi Ac]]),0)</f>
        <v>0</v>
      </c>
      <c r="F155">
        <f>IFERROR(_xlfn.NUMBERVALUE(iPhone[[#This Row],[Pezzi Ap]]),0)</f>
        <v>0</v>
      </c>
    </row>
    <row r="156" spans="1:6">
      <c r="A156" t="e">
        <f>MID(iPhone[[#This Row],[Punto Vendita]],6,30)</f>
        <v>#VALUE!</v>
      </c>
      <c r="B156" t="e">
        <f t="shared" si="2"/>
        <v>#VALUE!</v>
      </c>
      <c r="C156">
        <f>IFERROR(_xlfn.NUMBERVALUE(iPhone[[#This Row],[Imponibile Ac]]),0)</f>
        <v>0</v>
      </c>
      <c r="D156">
        <f>IFERROR(_xlfn.NUMBERVALUE(iPhone[[#This Row],[Imponibile Ap]]),0)</f>
        <v>0</v>
      </c>
      <c r="E156">
        <f>IFERROR(_xlfn.NUMBERVALUE(iPhone[[#This Row],[Pezzi Ac]]),0)</f>
        <v>0</v>
      </c>
      <c r="F156">
        <f>IFERROR(_xlfn.NUMBERVALUE(iPhone[[#This Row],[Pezzi Ap]]),0)</f>
        <v>0</v>
      </c>
    </row>
    <row r="157" spans="1:6">
      <c r="A157" t="e">
        <f>MID(iPhone[[#This Row],[Punto Vendita]],6,30)</f>
        <v>#VALUE!</v>
      </c>
      <c r="B157" t="e">
        <f t="shared" si="2"/>
        <v>#VALUE!</v>
      </c>
      <c r="C157">
        <f>IFERROR(_xlfn.NUMBERVALUE(iPhone[[#This Row],[Imponibile Ac]]),0)</f>
        <v>0</v>
      </c>
      <c r="D157">
        <f>IFERROR(_xlfn.NUMBERVALUE(iPhone[[#This Row],[Imponibile Ap]]),0)</f>
        <v>0</v>
      </c>
      <c r="E157">
        <f>IFERROR(_xlfn.NUMBERVALUE(iPhone[[#This Row],[Pezzi Ac]]),0)</f>
        <v>0</v>
      </c>
      <c r="F157">
        <f>IFERROR(_xlfn.NUMBERVALUE(iPhone[[#This Row],[Pezzi Ap]]),0)</f>
        <v>0</v>
      </c>
    </row>
    <row r="158" spans="1:6">
      <c r="A158" t="e">
        <f>MID(iPhone[[#This Row],[Punto Vendita]],6,30)</f>
        <v>#VALUE!</v>
      </c>
      <c r="B158" t="e">
        <f t="shared" si="2"/>
        <v>#VALUE!</v>
      </c>
      <c r="C158">
        <f>IFERROR(_xlfn.NUMBERVALUE(iPhone[[#This Row],[Imponibile Ac]]),0)</f>
        <v>0</v>
      </c>
      <c r="D158">
        <f>IFERROR(_xlfn.NUMBERVALUE(iPhone[[#This Row],[Imponibile Ap]]),0)</f>
        <v>0</v>
      </c>
      <c r="E158">
        <f>IFERROR(_xlfn.NUMBERVALUE(iPhone[[#This Row],[Pezzi Ac]]),0)</f>
        <v>0</v>
      </c>
      <c r="F158">
        <f>IFERROR(_xlfn.NUMBERVALUE(iPhone[[#This Row],[Pezzi Ap]]),0)</f>
        <v>0</v>
      </c>
    </row>
    <row r="159" spans="1:6">
      <c r="A159" t="e">
        <f>MID(iPhone[[#This Row],[Punto Vendita]],6,30)</f>
        <v>#VALUE!</v>
      </c>
      <c r="B159" t="e">
        <f t="shared" si="2"/>
        <v>#VALUE!</v>
      </c>
      <c r="C159">
        <f>IFERROR(_xlfn.NUMBERVALUE(iPhone[[#This Row],[Imponibile Ac]]),0)</f>
        <v>0</v>
      </c>
      <c r="D159">
        <f>IFERROR(_xlfn.NUMBERVALUE(iPhone[[#This Row],[Imponibile Ap]]),0)</f>
        <v>0</v>
      </c>
      <c r="E159">
        <f>IFERROR(_xlfn.NUMBERVALUE(iPhone[[#This Row],[Pezzi Ac]]),0)</f>
        <v>0</v>
      </c>
      <c r="F159">
        <f>IFERROR(_xlfn.NUMBERVALUE(iPhone[[#This Row],[Pezzi Ap]]),0)</f>
        <v>0</v>
      </c>
    </row>
    <row r="160" spans="1:6">
      <c r="A160" t="e">
        <f>MID(iPhone[[#This Row],[Punto Vendita]],6,30)</f>
        <v>#VALUE!</v>
      </c>
      <c r="B160" t="e">
        <f t="shared" si="2"/>
        <v>#VALUE!</v>
      </c>
      <c r="C160">
        <f>IFERROR(_xlfn.NUMBERVALUE(iPhone[[#This Row],[Imponibile Ac]]),0)</f>
        <v>0</v>
      </c>
      <c r="D160">
        <f>IFERROR(_xlfn.NUMBERVALUE(iPhone[[#This Row],[Imponibile Ap]]),0)</f>
        <v>0</v>
      </c>
      <c r="E160">
        <f>IFERROR(_xlfn.NUMBERVALUE(iPhone[[#This Row],[Pezzi Ac]]),0)</f>
        <v>0</v>
      </c>
      <c r="F160">
        <f>IFERROR(_xlfn.NUMBERVALUE(iPhone[[#This Row],[Pezzi Ap]]),0)</f>
        <v>0</v>
      </c>
    </row>
    <row r="161" spans="1:6">
      <c r="A161" t="e">
        <f>MID(iPhone[[#This Row],[Punto Vendita]],6,30)</f>
        <v>#VALUE!</v>
      </c>
      <c r="B161" t="e">
        <f t="shared" si="2"/>
        <v>#VALUE!</v>
      </c>
      <c r="C161">
        <f>IFERROR(_xlfn.NUMBERVALUE(iPhone[[#This Row],[Imponibile Ac]]),0)</f>
        <v>0</v>
      </c>
      <c r="D161">
        <f>IFERROR(_xlfn.NUMBERVALUE(iPhone[[#This Row],[Imponibile Ap]]),0)</f>
        <v>0</v>
      </c>
      <c r="E161">
        <f>IFERROR(_xlfn.NUMBERVALUE(iPhone[[#This Row],[Pezzi Ac]]),0)</f>
        <v>0</v>
      </c>
      <c r="F161">
        <f>IFERROR(_xlfn.NUMBERVALUE(iPhone[[#This Row],[Pezzi Ap]]),0)</f>
        <v>0</v>
      </c>
    </row>
    <row r="162" spans="1:6">
      <c r="A162" t="e">
        <f>MID(iPhone[[#This Row],[Punto Vendita]],6,30)</f>
        <v>#VALUE!</v>
      </c>
      <c r="B162" t="e">
        <f t="shared" si="2"/>
        <v>#VALUE!</v>
      </c>
      <c r="C162">
        <f>IFERROR(_xlfn.NUMBERVALUE(iPhone[[#This Row],[Imponibile Ac]]),0)</f>
        <v>0</v>
      </c>
      <c r="D162">
        <f>IFERROR(_xlfn.NUMBERVALUE(iPhone[[#This Row],[Imponibile Ap]]),0)</f>
        <v>0</v>
      </c>
      <c r="E162">
        <f>IFERROR(_xlfn.NUMBERVALUE(iPhone[[#This Row],[Pezzi Ac]]),0)</f>
        <v>0</v>
      </c>
      <c r="F162">
        <f>IFERROR(_xlfn.NUMBERVALUE(iPhone[[#This Row],[Pezzi Ap]]),0)</f>
        <v>0</v>
      </c>
    </row>
    <row r="163" spans="1:6">
      <c r="A163" t="e">
        <f>MID(iPhone[[#This Row],[Punto Vendita]],6,30)</f>
        <v>#VALUE!</v>
      </c>
      <c r="B163" t="e">
        <f t="shared" si="2"/>
        <v>#VALUE!</v>
      </c>
      <c r="C163">
        <f>IFERROR(_xlfn.NUMBERVALUE(iPhone[[#This Row],[Imponibile Ac]]),0)</f>
        <v>0</v>
      </c>
      <c r="D163">
        <f>IFERROR(_xlfn.NUMBERVALUE(iPhone[[#This Row],[Imponibile Ap]]),0)</f>
        <v>0</v>
      </c>
      <c r="E163">
        <f>IFERROR(_xlfn.NUMBERVALUE(iPhone[[#This Row],[Pezzi Ac]]),0)</f>
        <v>0</v>
      </c>
      <c r="F163">
        <f>IFERROR(_xlfn.NUMBERVALUE(iPhone[[#This Row],[Pezzi Ap]]),0)</f>
        <v>0</v>
      </c>
    </row>
    <row r="164" spans="1:6">
      <c r="A164" t="e">
        <f>MID(iPhone[[#This Row],[Punto Vendita]],6,30)</f>
        <v>#VALUE!</v>
      </c>
      <c r="B164" t="e">
        <f t="shared" si="2"/>
        <v>#VALUE!</v>
      </c>
      <c r="C164">
        <f>IFERROR(_xlfn.NUMBERVALUE(iPhone[[#This Row],[Imponibile Ac]]),0)</f>
        <v>0</v>
      </c>
      <c r="D164">
        <f>IFERROR(_xlfn.NUMBERVALUE(iPhone[[#This Row],[Imponibile Ap]]),0)</f>
        <v>0</v>
      </c>
      <c r="E164">
        <f>IFERROR(_xlfn.NUMBERVALUE(iPhone[[#This Row],[Pezzi Ac]]),0)</f>
        <v>0</v>
      </c>
      <c r="F164">
        <f>IFERROR(_xlfn.NUMBERVALUE(iPhone[[#This Row],[Pezzi Ap]]),0)</f>
        <v>0</v>
      </c>
    </row>
    <row r="165" spans="1:6">
      <c r="A165" t="e">
        <f>MID(iPhone[[#This Row],[Punto Vendita]],6,30)</f>
        <v>#VALUE!</v>
      </c>
      <c r="B165" t="e">
        <f t="shared" si="2"/>
        <v>#VALUE!</v>
      </c>
      <c r="C165">
        <f>IFERROR(_xlfn.NUMBERVALUE(iPhone[[#This Row],[Imponibile Ac]]),0)</f>
        <v>0</v>
      </c>
      <c r="D165">
        <f>IFERROR(_xlfn.NUMBERVALUE(iPhone[[#This Row],[Imponibile Ap]]),0)</f>
        <v>0</v>
      </c>
      <c r="E165">
        <f>IFERROR(_xlfn.NUMBERVALUE(iPhone[[#This Row],[Pezzi Ac]]),0)</f>
        <v>0</v>
      </c>
      <c r="F165">
        <f>IFERROR(_xlfn.NUMBERVALUE(iPhone[[#This Row],[Pezzi Ap]]),0)</f>
        <v>0</v>
      </c>
    </row>
    <row r="166" spans="1:6">
      <c r="A166" t="e">
        <f>MID(iPhone[[#This Row],[Punto Vendita]],6,30)</f>
        <v>#VALUE!</v>
      </c>
      <c r="B166" t="e">
        <f t="shared" si="2"/>
        <v>#VALUE!</v>
      </c>
      <c r="C166">
        <f>IFERROR(_xlfn.NUMBERVALUE(iPhone[[#This Row],[Imponibile Ac]]),0)</f>
        <v>0</v>
      </c>
      <c r="D166">
        <f>IFERROR(_xlfn.NUMBERVALUE(iPhone[[#This Row],[Imponibile Ap]]),0)</f>
        <v>0</v>
      </c>
      <c r="E166">
        <f>IFERROR(_xlfn.NUMBERVALUE(iPhone[[#This Row],[Pezzi Ac]]),0)</f>
        <v>0</v>
      </c>
      <c r="F166">
        <f>IFERROR(_xlfn.NUMBERVALUE(iPhone[[#This Row],[Pezzi Ap]]),0)</f>
        <v>0</v>
      </c>
    </row>
    <row r="167" spans="1:6">
      <c r="A167" t="e">
        <f>MID(iPhone[[#This Row],[Punto Vendita]],6,30)</f>
        <v>#VALUE!</v>
      </c>
      <c r="B167" t="e">
        <f t="shared" si="2"/>
        <v>#VALUE!</v>
      </c>
      <c r="C167">
        <f>IFERROR(_xlfn.NUMBERVALUE(iPhone[[#This Row],[Imponibile Ac]]),0)</f>
        <v>0</v>
      </c>
      <c r="D167">
        <f>IFERROR(_xlfn.NUMBERVALUE(iPhone[[#This Row],[Imponibile Ap]]),0)</f>
        <v>0</v>
      </c>
      <c r="E167">
        <f>IFERROR(_xlfn.NUMBERVALUE(iPhone[[#This Row],[Pezzi Ac]]),0)</f>
        <v>0</v>
      </c>
      <c r="F167">
        <f>IFERROR(_xlfn.NUMBERVALUE(iPhone[[#This Row],[Pezzi Ap]]),0)</f>
        <v>0</v>
      </c>
    </row>
    <row r="168" spans="1:6">
      <c r="A168" t="e">
        <f>MID(iPhone[[#This Row],[Punto Vendita]],6,30)</f>
        <v>#VALUE!</v>
      </c>
      <c r="B168" t="e">
        <f t="shared" si="2"/>
        <v>#VALUE!</v>
      </c>
      <c r="C168">
        <f>IFERROR(_xlfn.NUMBERVALUE(iPhone[[#This Row],[Imponibile Ac]]),0)</f>
        <v>0</v>
      </c>
      <c r="D168">
        <f>IFERROR(_xlfn.NUMBERVALUE(iPhone[[#This Row],[Imponibile Ap]]),0)</f>
        <v>0</v>
      </c>
      <c r="E168">
        <f>IFERROR(_xlfn.NUMBERVALUE(iPhone[[#This Row],[Pezzi Ac]]),0)</f>
        <v>0</v>
      </c>
      <c r="F168">
        <f>IFERROR(_xlfn.NUMBERVALUE(iPhone[[#This Row],[Pezzi Ap]]),0)</f>
        <v>0</v>
      </c>
    </row>
    <row r="169" spans="1:6">
      <c r="A169" t="e">
        <f>MID(iPhone[[#This Row],[Punto Vendita]],6,30)</f>
        <v>#VALUE!</v>
      </c>
      <c r="B169" t="e">
        <f t="shared" si="2"/>
        <v>#VALUE!</v>
      </c>
      <c r="C169">
        <f>IFERROR(_xlfn.NUMBERVALUE(iPhone[[#This Row],[Imponibile Ac]]),0)</f>
        <v>0</v>
      </c>
      <c r="D169">
        <f>IFERROR(_xlfn.NUMBERVALUE(iPhone[[#This Row],[Imponibile Ap]]),0)</f>
        <v>0</v>
      </c>
      <c r="E169">
        <f>IFERROR(_xlfn.NUMBERVALUE(iPhone[[#This Row],[Pezzi Ac]]),0)</f>
        <v>0</v>
      </c>
      <c r="F169">
        <f>IFERROR(_xlfn.NUMBERVALUE(iPhone[[#This Row],[Pezzi Ap]]),0)</f>
        <v>0</v>
      </c>
    </row>
    <row r="170" spans="1:6">
      <c r="A170" t="e">
        <f>MID(iPhone[[#This Row],[Punto Vendita]],6,30)</f>
        <v>#VALUE!</v>
      </c>
      <c r="B170" t="e">
        <f t="shared" si="2"/>
        <v>#VALUE!</v>
      </c>
      <c r="C170">
        <f>IFERROR(_xlfn.NUMBERVALUE(iPhone[[#This Row],[Imponibile Ac]]),0)</f>
        <v>0</v>
      </c>
      <c r="D170">
        <f>IFERROR(_xlfn.NUMBERVALUE(iPhone[[#This Row],[Imponibile Ap]]),0)</f>
        <v>0</v>
      </c>
      <c r="E170">
        <f>IFERROR(_xlfn.NUMBERVALUE(iPhone[[#This Row],[Pezzi Ac]]),0)</f>
        <v>0</v>
      </c>
      <c r="F170">
        <f>IFERROR(_xlfn.NUMBERVALUE(iPhone[[#This Row],[Pezzi Ap]]),0)</f>
        <v>0</v>
      </c>
    </row>
    <row r="171" spans="1:6">
      <c r="A171" t="e">
        <f>MID(iPhone[[#This Row],[Punto Vendita]],6,30)</f>
        <v>#VALUE!</v>
      </c>
      <c r="B171" t="e">
        <f t="shared" si="2"/>
        <v>#VALUE!</v>
      </c>
      <c r="C171">
        <f>IFERROR(_xlfn.NUMBERVALUE(iPhone[[#This Row],[Imponibile Ac]]),0)</f>
        <v>0</v>
      </c>
      <c r="D171">
        <f>IFERROR(_xlfn.NUMBERVALUE(iPhone[[#This Row],[Imponibile Ap]]),0)</f>
        <v>0</v>
      </c>
      <c r="E171">
        <f>IFERROR(_xlfn.NUMBERVALUE(iPhone[[#This Row],[Pezzi Ac]]),0)</f>
        <v>0</v>
      </c>
      <c r="F171">
        <f>IFERROR(_xlfn.NUMBERVALUE(iPhone[[#This Row],[Pezzi Ap]]),0)</f>
        <v>0</v>
      </c>
    </row>
    <row r="172" spans="1:6">
      <c r="A172" t="e">
        <f>MID(iPhone[[#This Row],[Punto Vendita]],6,30)</f>
        <v>#VALUE!</v>
      </c>
      <c r="B172" t="e">
        <f t="shared" si="2"/>
        <v>#VALUE!</v>
      </c>
      <c r="C172">
        <f>IFERROR(_xlfn.NUMBERVALUE(iPhone[[#This Row],[Imponibile Ac]]),0)</f>
        <v>0</v>
      </c>
      <c r="D172">
        <f>IFERROR(_xlfn.NUMBERVALUE(iPhone[[#This Row],[Imponibile Ap]]),0)</f>
        <v>0</v>
      </c>
      <c r="E172">
        <f>IFERROR(_xlfn.NUMBERVALUE(iPhone[[#This Row],[Pezzi Ac]]),0)</f>
        <v>0</v>
      </c>
      <c r="F172">
        <f>IFERROR(_xlfn.NUMBERVALUE(iPhone[[#This Row],[Pezzi Ap]]),0)</f>
        <v>0</v>
      </c>
    </row>
    <row r="173" spans="1:6">
      <c r="A173" t="e">
        <f>MID(iPhone[[#This Row],[Punto Vendita]],6,30)</f>
        <v>#VALUE!</v>
      </c>
      <c r="B173" t="e">
        <f t="shared" si="2"/>
        <v>#VALUE!</v>
      </c>
      <c r="C173">
        <f>IFERROR(_xlfn.NUMBERVALUE(iPhone[[#This Row],[Imponibile Ac]]),0)</f>
        <v>0</v>
      </c>
      <c r="D173">
        <f>IFERROR(_xlfn.NUMBERVALUE(iPhone[[#This Row],[Imponibile Ap]]),0)</f>
        <v>0</v>
      </c>
      <c r="E173">
        <f>IFERROR(_xlfn.NUMBERVALUE(iPhone[[#This Row],[Pezzi Ac]]),0)</f>
        <v>0</v>
      </c>
      <c r="F173">
        <f>IFERROR(_xlfn.NUMBERVALUE(iPhone[[#This Row],[Pezzi Ap]]),0)</f>
        <v>0</v>
      </c>
    </row>
    <row r="174" spans="1:6">
      <c r="A174" t="e">
        <f>MID(iPhone[[#This Row],[Punto Vendita]],6,30)</f>
        <v>#VALUE!</v>
      </c>
      <c r="B174" t="e">
        <f t="shared" si="2"/>
        <v>#VALUE!</v>
      </c>
      <c r="C174">
        <f>IFERROR(_xlfn.NUMBERVALUE(iPhone[[#This Row],[Imponibile Ac]]),0)</f>
        <v>0</v>
      </c>
      <c r="D174">
        <f>IFERROR(_xlfn.NUMBERVALUE(iPhone[[#This Row],[Imponibile Ap]]),0)</f>
        <v>0</v>
      </c>
      <c r="E174">
        <f>IFERROR(_xlfn.NUMBERVALUE(iPhone[[#This Row],[Pezzi Ac]]),0)</f>
        <v>0</v>
      </c>
      <c r="F174">
        <f>IFERROR(_xlfn.NUMBERVALUE(iPhone[[#This Row],[Pezzi Ap]]),0)</f>
        <v>0</v>
      </c>
    </row>
    <row r="175" spans="1:6">
      <c r="A175" t="e">
        <f>MID(iPhone[[#This Row],[Punto Vendita]],6,30)</f>
        <v>#VALUE!</v>
      </c>
      <c r="B175" t="e">
        <f t="shared" si="2"/>
        <v>#VALUE!</v>
      </c>
      <c r="C175">
        <f>IFERROR(_xlfn.NUMBERVALUE(iPhone[[#This Row],[Imponibile Ac]]),0)</f>
        <v>0</v>
      </c>
      <c r="D175">
        <f>IFERROR(_xlfn.NUMBERVALUE(iPhone[[#This Row],[Imponibile Ap]]),0)</f>
        <v>0</v>
      </c>
      <c r="E175">
        <f>IFERROR(_xlfn.NUMBERVALUE(iPhone[[#This Row],[Pezzi Ac]]),0)</f>
        <v>0</v>
      </c>
      <c r="F175">
        <f>IFERROR(_xlfn.NUMBERVALUE(iPhone[[#This Row],[Pezzi Ap]]),0)</f>
        <v>0</v>
      </c>
    </row>
    <row r="176" spans="1:6">
      <c r="A176" t="e">
        <f>MID(iPhone[[#This Row],[Punto Vendita]],6,30)</f>
        <v>#VALUE!</v>
      </c>
      <c r="B176" t="e">
        <f t="shared" si="2"/>
        <v>#VALUE!</v>
      </c>
      <c r="C176">
        <f>IFERROR(_xlfn.NUMBERVALUE(iPhone[[#This Row],[Imponibile Ac]]),0)</f>
        <v>0</v>
      </c>
      <c r="D176">
        <f>IFERROR(_xlfn.NUMBERVALUE(iPhone[[#This Row],[Imponibile Ap]]),0)</f>
        <v>0</v>
      </c>
      <c r="E176">
        <f>IFERROR(_xlfn.NUMBERVALUE(iPhone[[#This Row],[Pezzi Ac]]),0)</f>
        <v>0</v>
      </c>
      <c r="F176">
        <f>IFERROR(_xlfn.NUMBERVALUE(iPhone[[#This Row],[Pezzi Ap]]),0)</f>
        <v>0</v>
      </c>
    </row>
    <row r="177" spans="1:6">
      <c r="A177" t="e">
        <f>MID(iPhone[[#This Row],[Punto Vendita]],6,30)</f>
        <v>#VALUE!</v>
      </c>
      <c r="B177" t="e">
        <f t="shared" si="2"/>
        <v>#VALUE!</v>
      </c>
      <c r="C177">
        <f>IFERROR(_xlfn.NUMBERVALUE(iPhone[[#This Row],[Imponibile Ac]]),0)</f>
        <v>0</v>
      </c>
      <c r="D177">
        <f>IFERROR(_xlfn.NUMBERVALUE(iPhone[[#This Row],[Imponibile Ap]]),0)</f>
        <v>0</v>
      </c>
      <c r="E177">
        <f>IFERROR(_xlfn.NUMBERVALUE(iPhone[[#This Row],[Pezzi Ac]]),0)</f>
        <v>0</v>
      </c>
      <c r="F177">
        <f>IFERROR(_xlfn.NUMBERVALUE(iPhone[[#This Row],[Pezzi Ap]]),0)</f>
        <v>0</v>
      </c>
    </row>
    <row r="178" spans="1:6">
      <c r="A178" t="e">
        <f>MID(iPhone[[#This Row],[Punto Vendita]],6,30)</f>
        <v>#VALUE!</v>
      </c>
      <c r="B178" t="e">
        <f t="shared" si="2"/>
        <v>#VALUE!</v>
      </c>
      <c r="C178">
        <f>IFERROR(_xlfn.NUMBERVALUE(iPhone[[#This Row],[Imponibile Ac]]),0)</f>
        <v>0</v>
      </c>
      <c r="D178">
        <f>IFERROR(_xlfn.NUMBERVALUE(iPhone[[#This Row],[Imponibile Ap]]),0)</f>
        <v>0</v>
      </c>
      <c r="E178">
        <f>IFERROR(_xlfn.NUMBERVALUE(iPhone[[#This Row],[Pezzi Ac]]),0)</f>
        <v>0</v>
      </c>
      <c r="F178">
        <f>IFERROR(_xlfn.NUMBERVALUE(iPhone[[#This Row],[Pezzi Ap]]),0)</f>
        <v>0</v>
      </c>
    </row>
    <row r="179" spans="1:6">
      <c r="A179" t="e">
        <f>MID(iPhone[[#This Row],[Punto Vendita]],6,30)</f>
        <v>#VALUE!</v>
      </c>
      <c r="B179" t="e">
        <f t="shared" si="2"/>
        <v>#VALUE!</v>
      </c>
      <c r="C179">
        <f>IFERROR(_xlfn.NUMBERVALUE(iPhone[[#This Row],[Imponibile Ac]]),0)</f>
        <v>0</v>
      </c>
      <c r="D179">
        <f>IFERROR(_xlfn.NUMBERVALUE(iPhone[[#This Row],[Imponibile Ap]]),0)</f>
        <v>0</v>
      </c>
      <c r="E179">
        <f>IFERROR(_xlfn.NUMBERVALUE(iPhone[[#This Row],[Pezzi Ac]]),0)</f>
        <v>0</v>
      </c>
      <c r="F179">
        <f>IFERROR(_xlfn.NUMBERVALUE(iPhone[[#This Row],[Pezzi Ap]]),0)</f>
        <v>0</v>
      </c>
    </row>
    <row r="180" spans="1:6">
      <c r="A180" t="e">
        <f>MID(iPhone[[#This Row],[Punto Vendita]],6,30)</f>
        <v>#VALUE!</v>
      </c>
      <c r="B180" t="e">
        <f t="shared" si="2"/>
        <v>#VALUE!</v>
      </c>
      <c r="C180">
        <f>IFERROR(_xlfn.NUMBERVALUE(iPhone[[#This Row],[Imponibile Ac]]),0)</f>
        <v>0</v>
      </c>
      <c r="D180">
        <f>IFERROR(_xlfn.NUMBERVALUE(iPhone[[#This Row],[Imponibile Ap]]),0)</f>
        <v>0</v>
      </c>
      <c r="E180">
        <f>IFERROR(_xlfn.NUMBERVALUE(iPhone[[#This Row],[Pezzi Ac]]),0)</f>
        <v>0</v>
      </c>
      <c r="F180">
        <f>IFERROR(_xlfn.NUMBERVALUE(iPhone[[#This Row],[Pezzi Ap]]),0)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B8A5-364F-48C9-879E-18994598F3AE}">
  <sheetPr codeName="Foglio48">
    <tabColor theme="5" tint="0.59999389629810485"/>
  </sheetPr>
  <dimension ref="A1:FU219"/>
  <sheetViews>
    <sheetView workbookViewId="0">
      <pane xSplit="1" ySplit="6" topLeftCell="B7" activePane="bottomRight" state="frozen"/>
      <selection pane="bottomRight" activeCell="FO21" sqref="FO21"/>
      <selection pane="bottomLeft" activeCell="FR15" sqref="FR15"/>
      <selection pane="topRight" activeCell="FR15" sqref="FR15"/>
    </sheetView>
  </sheetViews>
  <sheetFormatPr defaultColWidth="8.85546875" defaultRowHeight="13.15" outlineLevelCol="3"/>
  <cols>
    <col min="1" max="1" width="29.28515625" style="150" bestFit="1" customWidth="1"/>
    <col min="2" max="2" width="14.7109375" style="301" bestFit="1" customWidth="1" outlineLevel="1"/>
    <col min="3" max="6" width="14.7109375" style="301" customWidth="1" outlineLevel="1"/>
    <col min="7" max="13" width="14.7109375" style="150" customWidth="1" outlineLevel="1"/>
    <col min="14" max="15" width="14.7109375" style="150" bestFit="1" customWidth="1" outlineLevel="1"/>
    <col min="16" max="20" width="14.7109375" style="150" customWidth="1" outlineLevel="1"/>
    <col min="21" max="26" width="14.7109375" style="150" bestFit="1" customWidth="1" outlineLevel="1"/>
    <col min="27" max="28" width="14.7109375" style="150" customWidth="1" outlineLevel="1"/>
    <col min="29" max="32" width="14.7109375" style="150" bestFit="1" customWidth="1" outlineLevel="1"/>
    <col min="33" max="33" width="16.7109375" style="150" customWidth="1" outlineLevel="1"/>
    <col min="34" max="34" width="7.28515625" style="150" bestFit="1" customWidth="1" outlineLevel="1"/>
    <col min="35" max="35" width="6.7109375" style="150" bestFit="1" customWidth="1" outlineLevel="1"/>
    <col min="36" max="36" width="6.5703125" style="150" bestFit="1" customWidth="1"/>
    <col min="37" max="37" width="12.140625" style="150" bestFit="1" customWidth="1" outlineLevel="1"/>
    <col min="38" max="48" width="12" style="150" customWidth="1" outlineLevel="1"/>
    <col min="49" max="50" width="12.140625" style="150" bestFit="1" customWidth="1" outlineLevel="1"/>
    <col min="51" max="55" width="12" style="150" customWidth="1" outlineLevel="1"/>
    <col min="56" max="59" width="12.140625" style="150" bestFit="1" customWidth="1" outlineLevel="1"/>
    <col min="60" max="60" width="12" style="150" customWidth="1" outlineLevel="1"/>
    <col min="61" max="61" width="12.140625" style="150" bestFit="1" customWidth="1" outlineLevel="1"/>
    <col min="62" max="63" width="12" style="150" customWidth="1" outlineLevel="1"/>
    <col min="64" max="66" width="12.140625" style="150" bestFit="1" customWidth="1" outlineLevel="1"/>
    <col min="67" max="68" width="14.7109375" style="150" bestFit="1" customWidth="1" outlineLevel="1"/>
    <col min="69" max="70" width="6.7109375" style="150" bestFit="1" customWidth="1" outlineLevel="1"/>
    <col min="71" max="71" width="6.7109375" style="150" bestFit="1" customWidth="1"/>
    <col min="72" max="75" width="13.28515625" style="150" bestFit="1" customWidth="1" outlineLevel="2"/>
    <col min="76" max="92" width="13.140625" style="150" customWidth="1" outlineLevel="2"/>
    <col min="93" max="94" width="13.28515625" style="150" bestFit="1" customWidth="1" outlineLevel="2"/>
    <col min="95" max="95" width="13.140625" style="150" customWidth="1" outlineLevel="2"/>
    <col min="96" max="99" width="13.28515625" style="150" bestFit="1" customWidth="1" outlineLevel="2"/>
    <col min="100" max="101" width="13.140625" style="150" bestFit="1" customWidth="1" outlineLevel="2"/>
    <col min="102" max="103" width="14.7109375" style="150" bestFit="1" customWidth="1" outlineLevel="2"/>
    <col min="104" max="104" width="4" style="150" bestFit="1" customWidth="1" outlineLevel="2"/>
    <col min="105" max="106" width="4" style="150" customWidth="1" outlineLevel="2"/>
    <col min="107" max="107" width="4" style="150" bestFit="1" customWidth="1"/>
    <col min="108" max="139" width="12.140625" style="150" bestFit="1" customWidth="1" outlineLevel="3"/>
    <col min="140" max="140" width="8.7109375" style="150" bestFit="1" customWidth="1" outlineLevel="3"/>
    <col min="141" max="141" width="4.5703125" style="150" bestFit="1" customWidth="1"/>
    <col min="142" max="172" width="12.140625" style="150" bestFit="1" customWidth="1" outlineLevel="1"/>
    <col min="173" max="173" width="11.5703125" style="150" customWidth="1" outlineLevel="1"/>
    <col min="174" max="176" width="4" style="150" customWidth="1" outlineLevel="1"/>
    <col min="177" max="177" width="4" style="150" bestFit="1" customWidth="1"/>
    <col min="178" max="16384" width="8.85546875" style="150"/>
  </cols>
  <sheetData>
    <row r="1" spans="1:177" s="301" customFormat="1">
      <c r="A1" s="301">
        <v>1</v>
      </c>
      <c r="B1" s="301">
        <v>2</v>
      </c>
      <c r="C1" s="301">
        <v>3</v>
      </c>
      <c r="D1" s="301">
        <v>4</v>
      </c>
      <c r="E1" s="301">
        <v>5</v>
      </c>
      <c r="F1" s="301">
        <v>6</v>
      </c>
      <c r="G1" s="301">
        <v>7</v>
      </c>
      <c r="H1" s="301">
        <v>8</v>
      </c>
      <c r="I1" s="301">
        <v>9</v>
      </c>
      <c r="J1" s="301">
        <v>10</v>
      </c>
      <c r="K1" s="301">
        <v>11</v>
      </c>
      <c r="L1" s="301">
        <v>12</v>
      </c>
      <c r="M1" s="301">
        <v>13</v>
      </c>
      <c r="N1" s="301">
        <v>14</v>
      </c>
      <c r="O1" s="301">
        <v>15</v>
      </c>
      <c r="P1" s="301">
        <v>16</v>
      </c>
      <c r="Q1" s="301">
        <v>17</v>
      </c>
      <c r="R1" s="301">
        <v>18</v>
      </c>
      <c r="S1" s="301">
        <v>19</v>
      </c>
      <c r="T1" s="301">
        <v>20</v>
      </c>
      <c r="U1" s="301">
        <v>21</v>
      </c>
      <c r="V1" s="301">
        <v>22</v>
      </c>
      <c r="W1" s="301">
        <v>23</v>
      </c>
      <c r="X1" s="301">
        <v>24</v>
      </c>
      <c r="Y1" s="301">
        <v>25</v>
      </c>
      <c r="Z1" s="301">
        <v>26</v>
      </c>
      <c r="AA1" s="301">
        <v>27</v>
      </c>
      <c r="AB1" s="301">
        <v>28</v>
      </c>
      <c r="AC1" s="301">
        <v>29</v>
      </c>
      <c r="AD1" s="301">
        <v>30</v>
      </c>
      <c r="AE1" s="301">
        <v>31</v>
      </c>
      <c r="AF1" s="301">
        <v>32</v>
      </c>
      <c r="AG1" s="301">
        <v>33</v>
      </c>
      <c r="AH1" s="301">
        <v>34</v>
      </c>
      <c r="AI1" s="301">
        <v>35</v>
      </c>
      <c r="AJ1" s="301">
        <v>36</v>
      </c>
      <c r="AK1" s="301">
        <v>37</v>
      </c>
      <c r="AL1" s="301">
        <v>38</v>
      </c>
      <c r="AM1" s="301">
        <v>39</v>
      </c>
      <c r="AN1" s="301">
        <v>40</v>
      </c>
      <c r="AO1" s="301">
        <v>41</v>
      </c>
      <c r="AP1" s="301">
        <v>42</v>
      </c>
      <c r="AQ1" s="301">
        <v>43</v>
      </c>
      <c r="AR1" s="301">
        <v>44</v>
      </c>
      <c r="AS1" s="301">
        <v>45</v>
      </c>
      <c r="AT1" s="301">
        <v>46</v>
      </c>
      <c r="AU1" s="301">
        <v>47</v>
      </c>
      <c r="AV1" s="301">
        <v>48</v>
      </c>
      <c r="AW1" s="301">
        <v>49</v>
      </c>
      <c r="AX1" s="301">
        <v>50</v>
      </c>
      <c r="AY1" s="301">
        <v>51</v>
      </c>
      <c r="AZ1" s="301">
        <v>52</v>
      </c>
      <c r="BA1" s="301">
        <v>53</v>
      </c>
      <c r="BB1" s="301">
        <v>54</v>
      </c>
      <c r="BC1" s="301">
        <v>55</v>
      </c>
      <c r="BD1" s="301">
        <v>56</v>
      </c>
      <c r="BE1" s="301">
        <v>57</v>
      </c>
      <c r="BF1" s="301">
        <v>58</v>
      </c>
      <c r="BG1" s="301">
        <v>59</v>
      </c>
      <c r="BH1" s="301">
        <v>60</v>
      </c>
      <c r="BI1" s="301">
        <v>61</v>
      </c>
      <c r="BJ1" s="301">
        <v>62</v>
      </c>
      <c r="BK1" s="301">
        <v>63</v>
      </c>
      <c r="BL1" s="301">
        <v>64</v>
      </c>
      <c r="BM1" s="301">
        <v>65</v>
      </c>
      <c r="BN1" s="301">
        <v>66</v>
      </c>
      <c r="BO1" s="301">
        <v>67</v>
      </c>
      <c r="BP1" s="301">
        <v>68</v>
      </c>
      <c r="BQ1" s="301">
        <v>69</v>
      </c>
      <c r="BR1" s="301">
        <v>70</v>
      </c>
      <c r="BS1" s="301">
        <v>71</v>
      </c>
      <c r="BT1" s="301">
        <v>72</v>
      </c>
      <c r="BU1" s="301">
        <v>73</v>
      </c>
      <c r="BV1" s="301">
        <v>74</v>
      </c>
      <c r="BW1" s="301">
        <v>75</v>
      </c>
      <c r="BX1" s="301">
        <v>76</v>
      </c>
      <c r="BY1" s="301">
        <v>77</v>
      </c>
      <c r="BZ1" s="301">
        <v>78</v>
      </c>
      <c r="CA1" s="301">
        <v>79</v>
      </c>
      <c r="CB1" s="301">
        <v>80</v>
      </c>
      <c r="CC1" s="301">
        <v>81</v>
      </c>
      <c r="CD1" s="301">
        <v>82</v>
      </c>
      <c r="CE1" s="301">
        <v>83</v>
      </c>
      <c r="CF1" s="301">
        <v>84</v>
      </c>
      <c r="CG1" s="301">
        <v>85</v>
      </c>
      <c r="CH1" s="301">
        <v>86</v>
      </c>
      <c r="CI1" s="301">
        <v>87</v>
      </c>
      <c r="CJ1" s="301">
        <v>88</v>
      </c>
      <c r="CK1" s="301">
        <v>89</v>
      </c>
      <c r="CL1" s="301">
        <v>90</v>
      </c>
      <c r="CM1" s="301">
        <v>91</v>
      </c>
      <c r="CN1" s="301">
        <v>92</v>
      </c>
      <c r="CO1" s="301">
        <v>93</v>
      </c>
      <c r="CP1" s="301">
        <v>94</v>
      </c>
      <c r="CQ1" s="301">
        <v>95</v>
      </c>
      <c r="CR1" s="301">
        <v>96</v>
      </c>
      <c r="CS1" s="301">
        <v>97</v>
      </c>
      <c r="CT1" s="301">
        <v>98</v>
      </c>
      <c r="CU1" s="301">
        <v>99</v>
      </c>
      <c r="CV1" s="301">
        <v>100</v>
      </c>
      <c r="CW1" s="301">
        <v>101</v>
      </c>
      <c r="CX1" s="301">
        <v>102</v>
      </c>
      <c r="CY1" s="301">
        <v>103</v>
      </c>
      <c r="CZ1" s="301">
        <v>104</v>
      </c>
      <c r="DA1" s="301">
        <v>105</v>
      </c>
      <c r="DB1" s="301">
        <v>106</v>
      </c>
      <c r="DC1" s="301">
        <v>107</v>
      </c>
      <c r="DD1" s="301">
        <v>108</v>
      </c>
      <c r="DE1" s="301">
        <v>109</v>
      </c>
      <c r="DF1" s="301">
        <v>110</v>
      </c>
      <c r="DG1" s="301">
        <v>111</v>
      </c>
      <c r="DH1" s="301">
        <v>112</v>
      </c>
      <c r="DI1" s="301">
        <v>113</v>
      </c>
      <c r="DJ1" s="301">
        <v>114</v>
      </c>
      <c r="DK1" s="301">
        <v>115</v>
      </c>
      <c r="DL1" s="301">
        <v>116</v>
      </c>
      <c r="DM1" s="301">
        <v>117</v>
      </c>
      <c r="DN1" s="301">
        <v>118</v>
      </c>
      <c r="DO1" s="301">
        <v>119</v>
      </c>
      <c r="DP1" s="301">
        <v>120</v>
      </c>
      <c r="DQ1" s="301">
        <v>121</v>
      </c>
      <c r="DR1" s="301">
        <v>122</v>
      </c>
      <c r="DS1" s="301">
        <v>123</v>
      </c>
      <c r="DT1" s="301">
        <v>124</v>
      </c>
      <c r="DU1" s="301">
        <v>125</v>
      </c>
      <c r="DV1" s="301">
        <v>126</v>
      </c>
      <c r="DW1" s="301">
        <v>127</v>
      </c>
      <c r="DX1" s="301">
        <v>128</v>
      </c>
      <c r="DY1" s="301">
        <v>129</v>
      </c>
      <c r="DZ1" s="301">
        <v>130</v>
      </c>
      <c r="EA1" s="301">
        <v>131</v>
      </c>
      <c r="EB1" s="301">
        <v>132</v>
      </c>
      <c r="EC1" s="301">
        <v>133</v>
      </c>
      <c r="ED1" s="301">
        <v>134</v>
      </c>
      <c r="EE1" s="301">
        <v>135</v>
      </c>
      <c r="EF1" s="301">
        <v>136</v>
      </c>
      <c r="EG1" s="301">
        <v>137</v>
      </c>
      <c r="EH1" s="301">
        <v>138</v>
      </c>
      <c r="EI1" s="301">
        <v>139</v>
      </c>
      <c r="EJ1" s="301">
        <v>140</v>
      </c>
      <c r="EK1" s="301">
        <v>141</v>
      </c>
      <c r="EL1" s="301">
        <v>142</v>
      </c>
      <c r="EM1" s="301">
        <v>143</v>
      </c>
      <c r="EN1" s="301">
        <v>144</v>
      </c>
      <c r="EO1" s="301">
        <v>145</v>
      </c>
      <c r="EP1" s="301">
        <v>146</v>
      </c>
      <c r="EQ1" s="301">
        <v>147</v>
      </c>
      <c r="ER1" s="301">
        <v>148</v>
      </c>
      <c r="ES1" s="301">
        <v>149</v>
      </c>
      <c r="ET1" s="301">
        <v>150</v>
      </c>
      <c r="EU1" s="301">
        <v>151</v>
      </c>
      <c r="EV1" s="301">
        <v>152</v>
      </c>
      <c r="EW1" s="301">
        <v>153</v>
      </c>
      <c r="EX1" s="301">
        <v>154</v>
      </c>
      <c r="EY1" s="301">
        <v>155</v>
      </c>
      <c r="EZ1" s="301">
        <v>156</v>
      </c>
      <c r="FA1" s="301">
        <v>157</v>
      </c>
      <c r="FB1" s="301">
        <v>158</v>
      </c>
      <c r="FC1" s="301">
        <v>159</v>
      </c>
      <c r="FD1" s="301">
        <v>160</v>
      </c>
      <c r="FE1" s="301">
        <v>161</v>
      </c>
      <c r="FF1" s="301">
        <v>162</v>
      </c>
      <c r="FG1" s="301">
        <v>163</v>
      </c>
      <c r="FH1" s="301">
        <v>164</v>
      </c>
      <c r="FI1" s="301">
        <v>165</v>
      </c>
      <c r="FJ1" s="301">
        <v>166</v>
      </c>
      <c r="FK1" s="301">
        <v>167</v>
      </c>
      <c r="FL1" s="301">
        <v>168</v>
      </c>
      <c r="FM1" s="301">
        <v>169</v>
      </c>
      <c r="FN1" s="301">
        <v>170</v>
      </c>
      <c r="FO1" s="301">
        <v>171</v>
      </c>
      <c r="FP1" s="301">
        <v>172</v>
      </c>
      <c r="FQ1" s="301">
        <v>173</v>
      </c>
      <c r="FR1" s="301">
        <v>174</v>
      </c>
      <c r="FS1" s="301">
        <v>175</v>
      </c>
      <c r="FT1" s="301">
        <v>176</v>
      </c>
      <c r="FU1" s="301">
        <v>177</v>
      </c>
    </row>
    <row r="2" spans="1:177">
      <c r="B2" s="301" t="s">
        <v>554</v>
      </c>
      <c r="C2" s="301" t="s">
        <v>554</v>
      </c>
      <c r="D2" s="301" t="s">
        <v>554</v>
      </c>
      <c r="E2" s="301" t="s">
        <v>554</v>
      </c>
      <c r="F2" s="301" t="s">
        <v>554</v>
      </c>
      <c r="G2" s="301" t="s">
        <v>554</v>
      </c>
      <c r="H2" s="301" t="s">
        <v>554</v>
      </c>
      <c r="I2" s="301" t="s">
        <v>554</v>
      </c>
      <c r="J2" s="301" t="s">
        <v>554</v>
      </c>
      <c r="K2" s="301" t="s">
        <v>554</v>
      </c>
      <c r="L2" s="301" t="s">
        <v>554</v>
      </c>
      <c r="M2" s="301" t="s">
        <v>554</v>
      </c>
      <c r="N2" s="301" t="s">
        <v>554</v>
      </c>
      <c r="O2" s="301" t="s">
        <v>554</v>
      </c>
      <c r="P2" s="301" t="s">
        <v>554</v>
      </c>
      <c r="Q2" s="301" t="s">
        <v>554</v>
      </c>
      <c r="R2" s="301" t="s">
        <v>554</v>
      </c>
      <c r="S2" s="301" t="s">
        <v>554</v>
      </c>
      <c r="T2" s="301" t="s">
        <v>554</v>
      </c>
      <c r="U2" s="301" t="s">
        <v>554</v>
      </c>
      <c r="V2" s="301" t="s">
        <v>554</v>
      </c>
      <c r="W2" s="301" t="s">
        <v>554</v>
      </c>
      <c r="X2" s="301" t="s">
        <v>554</v>
      </c>
      <c r="Y2" s="301" t="s">
        <v>554</v>
      </c>
      <c r="Z2" s="301" t="s">
        <v>554</v>
      </c>
      <c r="AA2" s="301" t="s">
        <v>554</v>
      </c>
      <c r="AB2" s="301" t="s">
        <v>554</v>
      </c>
      <c r="AC2" s="301" t="s">
        <v>554</v>
      </c>
      <c r="AD2" s="301" t="s">
        <v>554</v>
      </c>
      <c r="AE2" s="301" t="s">
        <v>554</v>
      </c>
      <c r="AF2" s="301" t="s">
        <v>554</v>
      </c>
      <c r="AG2" s="301" t="s">
        <v>554</v>
      </c>
      <c r="AK2" s="301" t="s">
        <v>555</v>
      </c>
      <c r="AL2" s="301" t="s">
        <v>555</v>
      </c>
      <c r="AM2" s="301" t="s">
        <v>555</v>
      </c>
      <c r="AN2" s="301" t="s">
        <v>555</v>
      </c>
      <c r="AO2" s="301" t="s">
        <v>555</v>
      </c>
      <c r="AP2" s="301" t="s">
        <v>555</v>
      </c>
      <c r="AQ2" s="301" t="s">
        <v>555</v>
      </c>
      <c r="AR2" s="301" t="s">
        <v>555</v>
      </c>
      <c r="AS2" s="301" t="s">
        <v>555</v>
      </c>
      <c r="AT2" s="301" t="s">
        <v>555</v>
      </c>
      <c r="AU2" s="301" t="s">
        <v>555</v>
      </c>
      <c r="AV2" s="301" t="s">
        <v>555</v>
      </c>
      <c r="AW2" s="301" t="s">
        <v>555</v>
      </c>
      <c r="AX2" s="301" t="s">
        <v>555</v>
      </c>
      <c r="AY2" s="301" t="s">
        <v>555</v>
      </c>
      <c r="AZ2" s="301" t="s">
        <v>555</v>
      </c>
      <c r="BA2" s="301" t="s">
        <v>555</v>
      </c>
      <c r="BB2" s="301" t="s">
        <v>555</v>
      </c>
      <c r="BC2" s="301" t="s">
        <v>555</v>
      </c>
      <c r="BD2" s="301" t="s">
        <v>555</v>
      </c>
      <c r="BE2" s="301" t="s">
        <v>555</v>
      </c>
      <c r="BF2" s="301" t="s">
        <v>555</v>
      </c>
      <c r="BG2" s="301" t="s">
        <v>555</v>
      </c>
      <c r="BH2" s="301" t="s">
        <v>555</v>
      </c>
      <c r="BI2" s="301" t="s">
        <v>555</v>
      </c>
      <c r="BJ2" s="301" t="s">
        <v>555</v>
      </c>
      <c r="BK2" s="301" t="s">
        <v>555</v>
      </c>
      <c r="BL2" s="301" t="s">
        <v>555</v>
      </c>
      <c r="BM2" s="301" t="s">
        <v>555</v>
      </c>
      <c r="BN2" s="301" t="s">
        <v>555</v>
      </c>
      <c r="BO2" s="301" t="s">
        <v>555</v>
      </c>
      <c r="BP2" s="301" t="s">
        <v>555</v>
      </c>
      <c r="BT2" s="301" t="s">
        <v>556</v>
      </c>
      <c r="BU2" s="301" t="s">
        <v>556</v>
      </c>
      <c r="BV2" s="301" t="s">
        <v>556</v>
      </c>
      <c r="BW2" s="301" t="s">
        <v>556</v>
      </c>
      <c r="BX2" s="301" t="s">
        <v>556</v>
      </c>
      <c r="BY2" s="301" t="s">
        <v>556</v>
      </c>
      <c r="BZ2" s="301" t="s">
        <v>556</v>
      </c>
      <c r="CA2" s="301" t="s">
        <v>556</v>
      </c>
      <c r="CB2" s="301" t="s">
        <v>556</v>
      </c>
      <c r="CC2" s="301" t="s">
        <v>556</v>
      </c>
      <c r="CD2" s="301" t="s">
        <v>556</v>
      </c>
      <c r="CE2" s="301" t="s">
        <v>556</v>
      </c>
      <c r="CF2" s="301" t="s">
        <v>556</v>
      </c>
      <c r="CG2" s="301" t="s">
        <v>556</v>
      </c>
      <c r="CH2" s="301" t="s">
        <v>556</v>
      </c>
      <c r="CI2" s="301" t="s">
        <v>556</v>
      </c>
      <c r="CJ2" s="301" t="s">
        <v>556</v>
      </c>
      <c r="CK2" s="301" t="s">
        <v>556</v>
      </c>
      <c r="CL2" s="301" t="s">
        <v>556</v>
      </c>
      <c r="CM2" s="301" t="s">
        <v>556</v>
      </c>
      <c r="CN2" s="301" t="s">
        <v>556</v>
      </c>
      <c r="CO2" s="301" t="s">
        <v>556</v>
      </c>
      <c r="CP2" s="301" t="s">
        <v>556</v>
      </c>
      <c r="CQ2" s="301" t="s">
        <v>556</v>
      </c>
      <c r="CR2" s="301" t="s">
        <v>556</v>
      </c>
      <c r="CS2" s="301" t="s">
        <v>556</v>
      </c>
      <c r="CT2" s="301" t="s">
        <v>556</v>
      </c>
      <c r="CU2" s="301" t="s">
        <v>556</v>
      </c>
      <c r="CV2" s="301" t="s">
        <v>556</v>
      </c>
      <c r="CW2" s="301" t="s">
        <v>556</v>
      </c>
      <c r="CX2" s="301" t="s">
        <v>556</v>
      </c>
      <c r="CY2" s="301" t="s">
        <v>556</v>
      </c>
      <c r="DD2" s="301" t="s">
        <v>557</v>
      </c>
      <c r="DE2" s="301" t="s">
        <v>557</v>
      </c>
      <c r="DF2" s="301" t="s">
        <v>557</v>
      </c>
      <c r="DG2" s="301" t="s">
        <v>557</v>
      </c>
      <c r="DH2" s="301" t="s">
        <v>557</v>
      </c>
      <c r="DI2" s="301" t="s">
        <v>557</v>
      </c>
      <c r="DJ2" s="301" t="s">
        <v>557</v>
      </c>
      <c r="DK2" s="301" t="s">
        <v>557</v>
      </c>
      <c r="DL2" s="301" t="s">
        <v>557</v>
      </c>
      <c r="DM2" s="301" t="s">
        <v>557</v>
      </c>
      <c r="DN2" s="301" t="s">
        <v>557</v>
      </c>
      <c r="DO2" s="301" t="s">
        <v>557</v>
      </c>
      <c r="DP2" s="301" t="s">
        <v>557</v>
      </c>
      <c r="DQ2" s="301" t="s">
        <v>557</v>
      </c>
      <c r="DR2" s="301" t="s">
        <v>557</v>
      </c>
      <c r="DS2" s="301" t="s">
        <v>557</v>
      </c>
      <c r="DT2" s="301" t="s">
        <v>557</v>
      </c>
      <c r="DU2" s="301" t="s">
        <v>557</v>
      </c>
      <c r="DV2" s="301" t="s">
        <v>557</v>
      </c>
      <c r="DW2" s="301" t="s">
        <v>557</v>
      </c>
      <c r="DX2" s="301" t="s">
        <v>557</v>
      </c>
      <c r="DY2" s="301" t="s">
        <v>557</v>
      </c>
      <c r="DZ2" s="301" t="s">
        <v>557</v>
      </c>
      <c r="EA2" s="301" t="s">
        <v>557</v>
      </c>
      <c r="EB2" s="301" t="s">
        <v>557</v>
      </c>
      <c r="EC2" s="301" t="s">
        <v>557</v>
      </c>
      <c r="ED2" s="301" t="s">
        <v>557</v>
      </c>
      <c r="EE2" s="301" t="s">
        <v>557</v>
      </c>
      <c r="EF2" s="301" t="s">
        <v>557</v>
      </c>
      <c r="EG2" s="301" t="s">
        <v>557</v>
      </c>
      <c r="EH2" s="301" t="s">
        <v>557</v>
      </c>
      <c r="EI2" s="301" t="s">
        <v>557</v>
      </c>
      <c r="EJ2" s="301" t="s">
        <v>557</v>
      </c>
      <c r="EL2" s="301" t="s">
        <v>558</v>
      </c>
      <c r="EM2" s="301" t="s">
        <v>558</v>
      </c>
      <c r="EN2" s="301" t="s">
        <v>558</v>
      </c>
      <c r="EO2" s="301" t="s">
        <v>558</v>
      </c>
      <c r="EP2" s="301" t="s">
        <v>558</v>
      </c>
      <c r="EQ2" s="301" t="s">
        <v>558</v>
      </c>
      <c r="ER2" s="301" t="s">
        <v>558</v>
      </c>
      <c r="ES2" s="301" t="s">
        <v>558</v>
      </c>
      <c r="ET2" s="301" t="s">
        <v>558</v>
      </c>
      <c r="EU2" s="301" t="s">
        <v>558</v>
      </c>
      <c r="EV2" s="301" t="s">
        <v>558</v>
      </c>
      <c r="EW2" s="301" t="s">
        <v>558</v>
      </c>
      <c r="EX2" s="301" t="s">
        <v>558</v>
      </c>
      <c r="EY2" s="301" t="s">
        <v>558</v>
      </c>
      <c r="EZ2" s="301" t="s">
        <v>558</v>
      </c>
      <c r="FA2" s="301" t="s">
        <v>558</v>
      </c>
      <c r="FB2" s="301" t="s">
        <v>558</v>
      </c>
      <c r="FC2" s="301" t="s">
        <v>558</v>
      </c>
      <c r="FD2" s="301" t="s">
        <v>558</v>
      </c>
      <c r="FE2" s="301" t="s">
        <v>558</v>
      </c>
      <c r="FF2" s="301" t="s">
        <v>558</v>
      </c>
      <c r="FG2" s="301" t="s">
        <v>558</v>
      </c>
      <c r="FH2" s="301" t="s">
        <v>558</v>
      </c>
      <c r="FI2" s="301" t="s">
        <v>558</v>
      </c>
      <c r="FJ2" s="301" t="s">
        <v>558</v>
      </c>
      <c r="FK2" s="301" t="s">
        <v>558</v>
      </c>
      <c r="FL2" s="301" t="s">
        <v>558</v>
      </c>
      <c r="FM2" s="301" t="s">
        <v>558</v>
      </c>
      <c r="FN2" s="301" t="s">
        <v>558</v>
      </c>
      <c r="FO2" s="301" t="s">
        <v>558</v>
      </c>
      <c r="FP2" s="301" t="s">
        <v>558</v>
      </c>
      <c r="FQ2" s="301" t="s">
        <v>558</v>
      </c>
    </row>
    <row r="3" spans="1:177">
      <c r="B3" s="301" t="s">
        <v>559</v>
      </c>
      <c r="C3" s="301" t="s">
        <v>559</v>
      </c>
      <c r="D3" s="301" t="s">
        <v>559</v>
      </c>
      <c r="E3" s="301" t="s">
        <v>559</v>
      </c>
      <c r="F3" s="301" t="s">
        <v>559</v>
      </c>
      <c r="G3" s="301" t="s">
        <v>559</v>
      </c>
      <c r="H3" s="301" t="s">
        <v>559</v>
      </c>
      <c r="I3" s="301" t="s">
        <v>559</v>
      </c>
      <c r="J3" s="301" t="s">
        <v>559</v>
      </c>
      <c r="K3" s="301" t="s">
        <v>559</v>
      </c>
      <c r="L3" s="301" t="s">
        <v>559</v>
      </c>
      <c r="M3" s="301" t="s">
        <v>559</v>
      </c>
      <c r="N3" s="301" t="s">
        <v>559</v>
      </c>
      <c r="O3" s="301" t="s">
        <v>559</v>
      </c>
      <c r="P3" s="301" t="s">
        <v>559</v>
      </c>
      <c r="Q3" s="301" t="s">
        <v>559</v>
      </c>
      <c r="R3" s="301" t="s">
        <v>559</v>
      </c>
      <c r="S3" s="301" t="s">
        <v>559</v>
      </c>
      <c r="T3" s="301" t="s">
        <v>559</v>
      </c>
      <c r="U3" s="301" t="s">
        <v>559</v>
      </c>
      <c r="V3" s="301" t="s">
        <v>559</v>
      </c>
      <c r="W3" s="301" t="s">
        <v>559</v>
      </c>
      <c r="X3" s="301" t="s">
        <v>559</v>
      </c>
      <c r="Y3" s="301" t="s">
        <v>559</v>
      </c>
      <c r="Z3" s="301" t="s">
        <v>559</v>
      </c>
      <c r="AA3" s="301" t="s">
        <v>559</v>
      </c>
      <c r="AB3" s="301" t="s">
        <v>559</v>
      </c>
      <c r="AC3" s="301" t="s">
        <v>559</v>
      </c>
      <c r="AD3" s="301" t="s">
        <v>559</v>
      </c>
      <c r="AE3" s="301" t="s">
        <v>559</v>
      </c>
      <c r="AF3" s="301" t="s">
        <v>559</v>
      </c>
      <c r="AG3" s="301" t="s">
        <v>559</v>
      </c>
      <c r="AK3" s="301" t="s">
        <v>559</v>
      </c>
      <c r="AL3" s="301" t="s">
        <v>559</v>
      </c>
      <c r="AM3" s="301" t="s">
        <v>559</v>
      </c>
      <c r="AN3" s="301" t="s">
        <v>559</v>
      </c>
      <c r="AO3" s="301" t="s">
        <v>559</v>
      </c>
      <c r="AP3" s="301" t="s">
        <v>559</v>
      </c>
      <c r="AQ3" s="301" t="s">
        <v>559</v>
      </c>
      <c r="AR3" s="301" t="s">
        <v>559</v>
      </c>
      <c r="AS3" s="301" t="s">
        <v>559</v>
      </c>
      <c r="AT3" s="301" t="s">
        <v>559</v>
      </c>
      <c r="AU3" s="301" t="s">
        <v>559</v>
      </c>
      <c r="AV3" s="301" t="s">
        <v>559</v>
      </c>
      <c r="AW3" s="301" t="s">
        <v>559</v>
      </c>
      <c r="AX3" s="301" t="s">
        <v>559</v>
      </c>
      <c r="AY3" s="301" t="s">
        <v>559</v>
      </c>
      <c r="AZ3" s="301" t="s">
        <v>559</v>
      </c>
      <c r="BA3" s="301" t="s">
        <v>559</v>
      </c>
      <c r="BB3" s="301" t="s">
        <v>559</v>
      </c>
      <c r="BC3" s="301" t="s">
        <v>559</v>
      </c>
      <c r="BD3" s="301" t="s">
        <v>559</v>
      </c>
      <c r="BE3" s="301" t="s">
        <v>559</v>
      </c>
      <c r="BF3" s="301" t="s">
        <v>559</v>
      </c>
      <c r="BG3" s="301" t="s">
        <v>559</v>
      </c>
      <c r="BH3" s="301" t="s">
        <v>559</v>
      </c>
      <c r="BI3" s="301" t="s">
        <v>559</v>
      </c>
      <c r="BJ3" s="301" t="s">
        <v>559</v>
      </c>
      <c r="BK3" s="301" t="s">
        <v>559</v>
      </c>
      <c r="BL3" s="301" t="s">
        <v>559</v>
      </c>
      <c r="BM3" s="301" t="s">
        <v>559</v>
      </c>
      <c r="BN3" s="301" t="s">
        <v>559</v>
      </c>
      <c r="BO3" s="301" t="s">
        <v>559</v>
      </c>
      <c r="BP3" s="301" t="s">
        <v>559</v>
      </c>
      <c r="BT3" s="301" t="s">
        <v>559</v>
      </c>
      <c r="BU3" s="301" t="s">
        <v>559</v>
      </c>
      <c r="BV3" s="301" t="s">
        <v>559</v>
      </c>
      <c r="BW3" s="301" t="s">
        <v>559</v>
      </c>
      <c r="BX3" s="301" t="s">
        <v>559</v>
      </c>
      <c r="BY3" s="301" t="s">
        <v>559</v>
      </c>
      <c r="BZ3" s="301" t="s">
        <v>559</v>
      </c>
      <c r="CA3" s="301" t="s">
        <v>559</v>
      </c>
      <c r="CB3" s="301" t="s">
        <v>559</v>
      </c>
      <c r="CC3" s="301" t="s">
        <v>559</v>
      </c>
      <c r="CD3" s="301" t="s">
        <v>559</v>
      </c>
      <c r="CE3" s="301" t="s">
        <v>559</v>
      </c>
      <c r="CF3" s="301" t="s">
        <v>559</v>
      </c>
      <c r="CG3" s="301" t="s">
        <v>559</v>
      </c>
      <c r="CH3" s="301" t="s">
        <v>559</v>
      </c>
      <c r="CI3" s="301" t="s">
        <v>559</v>
      </c>
      <c r="CJ3" s="301" t="s">
        <v>559</v>
      </c>
      <c r="CK3" s="301" t="s">
        <v>559</v>
      </c>
      <c r="CL3" s="301" t="s">
        <v>559</v>
      </c>
      <c r="CM3" s="301" t="s">
        <v>559</v>
      </c>
      <c r="CN3" s="301" t="s">
        <v>559</v>
      </c>
      <c r="CO3" s="301" t="s">
        <v>559</v>
      </c>
      <c r="CP3" s="301" t="s">
        <v>559</v>
      </c>
      <c r="CQ3" s="301" t="s">
        <v>559</v>
      </c>
      <c r="CR3" s="301" t="s">
        <v>559</v>
      </c>
      <c r="CS3" s="301" t="s">
        <v>559</v>
      </c>
      <c r="CT3" s="301" t="s">
        <v>559</v>
      </c>
      <c r="CU3" s="301" t="s">
        <v>559</v>
      </c>
      <c r="CV3" s="301" t="s">
        <v>559</v>
      </c>
      <c r="CW3" s="301" t="s">
        <v>559</v>
      </c>
      <c r="CX3" s="301" t="s">
        <v>559</v>
      </c>
      <c r="CY3" s="301" t="s">
        <v>559</v>
      </c>
      <c r="DD3" s="301" t="s">
        <v>322</v>
      </c>
      <c r="DE3" s="301" t="s">
        <v>322</v>
      </c>
      <c r="DF3" s="301" t="s">
        <v>322</v>
      </c>
      <c r="DG3" s="301" t="s">
        <v>322</v>
      </c>
      <c r="DH3" s="301" t="s">
        <v>322</v>
      </c>
      <c r="DI3" s="301" t="s">
        <v>322</v>
      </c>
      <c r="DJ3" s="301" t="s">
        <v>322</v>
      </c>
      <c r="DK3" s="301" t="s">
        <v>322</v>
      </c>
      <c r="DL3" s="301" t="s">
        <v>322</v>
      </c>
      <c r="DM3" s="301" t="s">
        <v>322</v>
      </c>
      <c r="DN3" s="301" t="s">
        <v>322</v>
      </c>
      <c r="DO3" s="301" t="s">
        <v>322</v>
      </c>
      <c r="DP3" s="301" t="s">
        <v>322</v>
      </c>
      <c r="DQ3" s="301" t="s">
        <v>322</v>
      </c>
      <c r="DR3" s="301" t="s">
        <v>322</v>
      </c>
      <c r="DS3" s="301" t="s">
        <v>322</v>
      </c>
      <c r="DT3" s="301" t="s">
        <v>322</v>
      </c>
      <c r="DU3" s="301" t="s">
        <v>322</v>
      </c>
      <c r="DV3" s="301" t="s">
        <v>322</v>
      </c>
      <c r="DW3" s="301" t="s">
        <v>322</v>
      </c>
      <c r="DX3" s="301" t="s">
        <v>322</v>
      </c>
      <c r="DY3" s="301" t="s">
        <v>322</v>
      </c>
      <c r="DZ3" s="301" t="s">
        <v>322</v>
      </c>
      <c r="EA3" s="301" t="s">
        <v>322</v>
      </c>
      <c r="EB3" s="301" t="s">
        <v>322</v>
      </c>
      <c r="EC3" s="301" t="s">
        <v>322</v>
      </c>
      <c r="ED3" s="301" t="s">
        <v>322</v>
      </c>
      <c r="EE3" s="301" t="s">
        <v>322</v>
      </c>
      <c r="EF3" s="301" t="s">
        <v>322</v>
      </c>
      <c r="EG3" s="301" t="s">
        <v>322</v>
      </c>
      <c r="EH3" s="301" t="s">
        <v>322</v>
      </c>
      <c r="EI3" s="301" t="s">
        <v>322</v>
      </c>
      <c r="EJ3" s="301" t="s">
        <v>322</v>
      </c>
      <c r="EL3" s="301" t="s">
        <v>322</v>
      </c>
      <c r="EM3" s="301" t="s">
        <v>322</v>
      </c>
      <c r="EN3" s="301" t="s">
        <v>322</v>
      </c>
      <c r="EO3" s="301" t="s">
        <v>322</v>
      </c>
      <c r="EP3" s="301" t="s">
        <v>322</v>
      </c>
      <c r="EQ3" s="301" t="s">
        <v>322</v>
      </c>
      <c r="ER3" s="301" t="s">
        <v>322</v>
      </c>
      <c r="ES3" s="301" t="s">
        <v>322</v>
      </c>
      <c r="ET3" s="301" t="s">
        <v>322</v>
      </c>
      <c r="EU3" s="301" t="s">
        <v>322</v>
      </c>
      <c r="EV3" s="301" t="s">
        <v>322</v>
      </c>
      <c r="EW3" s="301" t="s">
        <v>322</v>
      </c>
      <c r="EX3" s="301" t="s">
        <v>322</v>
      </c>
      <c r="EY3" s="301" t="s">
        <v>322</v>
      </c>
      <c r="EZ3" s="301" t="s">
        <v>322</v>
      </c>
      <c r="FA3" s="301" t="s">
        <v>322</v>
      </c>
      <c r="FB3" s="301" t="s">
        <v>322</v>
      </c>
      <c r="FC3" s="301" t="s">
        <v>322</v>
      </c>
      <c r="FD3" s="301" t="s">
        <v>322</v>
      </c>
      <c r="FE3" s="301" t="s">
        <v>322</v>
      </c>
      <c r="FF3" s="301" t="s">
        <v>322</v>
      </c>
      <c r="FG3" s="301" t="s">
        <v>322</v>
      </c>
      <c r="FH3" s="301" t="s">
        <v>322</v>
      </c>
      <c r="FI3" s="301" t="s">
        <v>322</v>
      </c>
      <c r="FJ3" s="301" t="s">
        <v>322</v>
      </c>
      <c r="FK3" s="301" t="s">
        <v>322</v>
      </c>
      <c r="FL3" s="301" t="s">
        <v>322</v>
      </c>
      <c r="FM3" s="301" t="s">
        <v>322</v>
      </c>
      <c r="FN3" s="301" t="s">
        <v>322</v>
      </c>
      <c r="FO3" s="301" t="s">
        <v>322</v>
      </c>
      <c r="FP3" s="301" t="s">
        <v>322</v>
      </c>
      <c r="FQ3" s="301" t="s">
        <v>322</v>
      </c>
    </row>
    <row r="4" spans="1:177">
      <c r="AK4" s="301">
        <v>2</v>
      </c>
      <c r="AL4" s="305">
        <v>3</v>
      </c>
      <c r="AM4" s="305">
        <v>4</v>
      </c>
      <c r="AN4" s="301">
        <v>5</v>
      </c>
      <c r="AO4" s="305">
        <v>6</v>
      </c>
      <c r="AP4" s="305">
        <v>7</v>
      </c>
      <c r="AQ4" s="301">
        <v>8</v>
      </c>
      <c r="AR4" s="301">
        <v>9</v>
      </c>
      <c r="AS4" s="305">
        <v>10</v>
      </c>
      <c r="AT4" s="305">
        <v>11</v>
      </c>
      <c r="AU4" s="301">
        <v>12</v>
      </c>
      <c r="AV4" s="305">
        <v>13</v>
      </c>
      <c r="AW4" s="305">
        <v>14</v>
      </c>
      <c r="AX4" s="301">
        <v>15</v>
      </c>
      <c r="AY4" s="301">
        <v>16</v>
      </c>
      <c r="AZ4" s="305">
        <v>17</v>
      </c>
      <c r="BA4" s="305">
        <v>18</v>
      </c>
      <c r="BB4" s="301">
        <v>19</v>
      </c>
      <c r="BC4" s="305">
        <v>20</v>
      </c>
      <c r="BD4" s="305">
        <v>21</v>
      </c>
      <c r="BE4" s="301">
        <v>22</v>
      </c>
      <c r="BF4" s="301">
        <v>23</v>
      </c>
      <c r="BG4" s="305">
        <v>24</v>
      </c>
      <c r="BH4" s="305">
        <v>25</v>
      </c>
      <c r="BI4" s="301">
        <v>26</v>
      </c>
      <c r="BJ4" s="305">
        <v>27</v>
      </c>
      <c r="BK4" s="305">
        <v>28</v>
      </c>
      <c r="BL4" s="301">
        <v>29</v>
      </c>
      <c r="BM4" s="301">
        <v>30</v>
      </c>
      <c r="BN4" s="305">
        <v>31</v>
      </c>
      <c r="BO4" s="305">
        <v>32</v>
      </c>
      <c r="BP4" s="301">
        <v>33</v>
      </c>
      <c r="BQ4" s="305"/>
      <c r="BR4" s="305"/>
      <c r="BS4" s="301"/>
      <c r="BT4" s="305">
        <v>2</v>
      </c>
      <c r="BU4" s="301">
        <v>3</v>
      </c>
      <c r="BV4" s="305">
        <v>4</v>
      </c>
      <c r="BW4" s="305">
        <v>5</v>
      </c>
      <c r="BX4" s="301">
        <v>6</v>
      </c>
      <c r="BY4" s="305">
        <v>7</v>
      </c>
      <c r="BZ4" s="305">
        <v>8</v>
      </c>
      <c r="CA4" s="301">
        <v>9</v>
      </c>
      <c r="CB4" s="305">
        <v>10</v>
      </c>
      <c r="CC4" s="305">
        <v>11</v>
      </c>
      <c r="CD4" s="301">
        <v>12</v>
      </c>
      <c r="CE4" s="305">
        <v>13</v>
      </c>
      <c r="CF4" s="305">
        <v>14</v>
      </c>
      <c r="CG4" s="301">
        <v>15</v>
      </c>
      <c r="CH4" s="305">
        <v>16</v>
      </c>
      <c r="CI4" s="305">
        <v>17</v>
      </c>
      <c r="CJ4" s="301">
        <v>18</v>
      </c>
      <c r="CK4" s="305">
        <v>19</v>
      </c>
      <c r="CL4" s="305">
        <v>20</v>
      </c>
      <c r="CM4" s="301">
        <v>21</v>
      </c>
      <c r="CN4" s="305">
        <v>22</v>
      </c>
      <c r="CO4" s="305">
        <v>23</v>
      </c>
      <c r="CP4" s="301">
        <v>24</v>
      </c>
      <c r="CQ4" s="305">
        <v>25</v>
      </c>
      <c r="CR4" s="305">
        <v>26</v>
      </c>
      <c r="CS4" s="301">
        <v>27</v>
      </c>
      <c r="CT4" s="305">
        <v>28</v>
      </c>
      <c r="CU4" s="305">
        <v>29</v>
      </c>
      <c r="CV4" s="301">
        <v>30</v>
      </c>
      <c r="CW4" s="305">
        <v>31</v>
      </c>
      <c r="CX4" s="305">
        <v>32</v>
      </c>
      <c r="CY4" s="301">
        <v>33</v>
      </c>
      <c r="CZ4" s="305"/>
      <c r="DD4" s="301">
        <v>5</v>
      </c>
      <c r="DE4" s="301">
        <v>5</v>
      </c>
      <c r="DF4" s="301">
        <v>5</v>
      </c>
      <c r="DG4" s="301">
        <v>5</v>
      </c>
      <c r="DH4" s="301">
        <v>5</v>
      </c>
      <c r="DI4" s="301">
        <v>5</v>
      </c>
      <c r="DJ4" s="301">
        <v>5</v>
      </c>
      <c r="DK4" s="301">
        <v>5</v>
      </c>
      <c r="DL4" s="301">
        <v>5</v>
      </c>
      <c r="DM4" s="301">
        <v>5</v>
      </c>
      <c r="DN4" s="301">
        <v>5</v>
      </c>
      <c r="DO4" s="301">
        <v>5</v>
      </c>
      <c r="DP4" s="301">
        <v>5</v>
      </c>
      <c r="DQ4" s="301">
        <v>5</v>
      </c>
      <c r="DR4" s="301">
        <v>5</v>
      </c>
      <c r="DS4" s="301">
        <v>5</v>
      </c>
      <c r="DT4" s="301">
        <v>5</v>
      </c>
      <c r="DU4" s="301">
        <v>5</v>
      </c>
      <c r="DV4" s="301">
        <v>5</v>
      </c>
      <c r="DW4" s="301">
        <v>5</v>
      </c>
      <c r="DX4" s="301">
        <v>5</v>
      </c>
      <c r="DY4" s="301">
        <v>5</v>
      </c>
      <c r="DZ4" s="301">
        <v>5</v>
      </c>
      <c r="EA4" s="301">
        <v>5</v>
      </c>
      <c r="EB4" s="301">
        <v>5</v>
      </c>
      <c r="EC4" s="301">
        <v>5</v>
      </c>
      <c r="ED4" s="301">
        <v>5</v>
      </c>
      <c r="EE4" s="301">
        <v>5</v>
      </c>
      <c r="EF4" s="301">
        <v>5</v>
      </c>
      <c r="EG4" s="301">
        <v>5</v>
      </c>
      <c r="EH4" s="301">
        <v>5</v>
      </c>
      <c r="EI4" s="301">
        <v>4</v>
      </c>
      <c r="EJ4" s="301"/>
      <c r="EL4" s="301">
        <v>4</v>
      </c>
      <c r="EM4" s="301">
        <v>4</v>
      </c>
      <c r="EN4" s="301">
        <v>4</v>
      </c>
      <c r="EO4" s="301">
        <v>4</v>
      </c>
      <c r="EP4" s="301">
        <v>4</v>
      </c>
      <c r="EQ4" s="301">
        <v>4</v>
      </c>
      <c r="ER4" s="301">
        <v>4</v>
      </c>
      <c r="ES4" s="301">
        <v>4</v>
      </c>
      <c r="ET4" s="301">
        <v>4</v>
      </c>
      <c r="EU4" s="301">
        <v>4</v>
      </c>
      <c r="EV4" s="301">
        <v>4</v>
      </c>
      <c r="EW4" s="301">
        <v>4</v>
      </c>
      <c r="EX4" s="301">
        <v>4</v>
      </c>
      <c r="EY4" s="301">
        <v>4</v>
      </c>
      <c r="EZ4" s="301">
        <v>4</v>
      </c>
      <c r="FA4" s="301">
        <v>4</v>
      </c>
      <c r="FB4" s="301">
        <v>4</v>
      </c>
      <c r="FC4" s="301">
        <v>4</v>
      </c>
      <c r="FD4" s="301">
        <v>4</v>
      </c>
      <c r="FE4" s="301">
        <v>4</v>
      </c>
      <c r="FF4" s="301">
        <v>4</v>
      </c>
      <c r="FG4" s="301">
        <v>4</v>
      </c>
      <c r="FH4" s="301">
        <v>4</v>
      </c>
      <c r="FI4" s="301">
        <v>4</v>
      </c>
      <c r="FJ4" s="301">
        <v>4</v>
      </c>
      <c r="FK4" s="301">
        <v>4</v>
      </c>
      <c r="FL4" s="301">
        <v>4</v>
      </c>
      <c r="FM4" s="301">
        <v>4</v>
      </c>
      <c r="FN4" s="301">
        <v>4</v>
      </c>
      <c r="FO4" s="301">
        <v>4</v>
      </c>
      <c r="FP4" s="301">
        <v>4</v>
      </c>
      <c r="FQ4" s="301">
        <v>3</v>
      </c>
    </row>
    <row r="5" spans="1:177" s="301" customFormat="1">
      <c r="B5" s="302">
        <v>46235</v>
      </c>
      <c r="C5" s="302">
        <v>46236</v>
      </c>
      <c r="D5" s="302">
        <v>46237</v>
      </c>
      <c r="E5" s="302">
        <v>46238</v>
      </c>
      <c r="F5" s="302">
        <v>46239</v>
      </c>
      <c r="G5" s="302">
        <v>46240</v>
      </c>
      <c r="H5" s="302">
        <v>46241</v>
      </c>
      <c r="I5" s="302">
        <v>46242</v>
      </c>
      <c r="J5" s="302">
        <v>46243</v>
      </c>
      <c r="K5" s="302">
        <v>46244</v>
      </c>
      <c r="L5" s="302">
        <v>46245</v>
      </c>
      <c r="M5" s="302">
        <v>46246</v>
      </c>
      <c r="N5" s="302">
        <v>46247</v>
      </c>
      <c r="O5" s="302">
        <v>46248</v>
      </c>
      <c r="P5" s="302">
        <v>46249</v>
      </c>
      <c r="Q5" s="302">
        <v>46250</v>
      </c>
      <c r="R5" s="302">
        <v>46251</v>
      </c>
      <c r="S5" s="302">
        <v>46252</v>
      </c>
      <c r="T5" s="302">
        <v>46253</v>
      </c>
      <c r="U5" s="302">
        <v>46254</v>
      </c>
      <c r="V5" s="302">
        <v>46255</v>
      </c>
      <c r="W5" s="302">
        <v>46256</v>
      </c>
      <c r="X5" s="302">
        <v>46257</v>
      </c>
      <c r="Y5" s="302">
        <v>46258</v>
      </c>
      <c r="Z5" s="302">
        <v>46259</v>
      </c>
      <c r="AA5" s="302">
        <v>46260</v>
      </c>
      <c r="AB5" s="302">
        <v>46261</v>
      </c>
      <c r="AC5" s="302">
        <v>46262</v>
      </c>
      <c r="AD5" s="302">
        <v>46263</v>
      </c>
      <c r="AE5" s="302">
        <v>46264</v>
      </c>
      <c r="AF5" s="302">
        <v>46265</v>
      </c>
      <c r="AG5" s="302" t="s">
        <v>256</v>
      </c>
      <c r="AK5" s="302">
        <v>46235</v>
      </c>
      <c r="AL5" s="302">
        <v>46236</v>
      </c>
      <c r="AM5" s="302">
        <v>46237</v>
      </c>
      <c r="AN5" s="302">
        <v>46238</v>
      </c>
      <c r="AO5" s="302">
        <v>46239</v>
      </c>
      <c r="AP5" s="302">
        <v>46240</v>
      </c>
      <c r="AQ5" s="302">
        <v>46241</v>
      </c>
      <c r="AR5" s="302">
        <v>46242</v>
      </c>
      <c r="AS5" s="302">
        <v>46243</v>
      </c>
      <c r="AT5" s="302">
        <v>46244</v>
      </c>
      <c r="AU5" s="302">
        <v>46245</v>
      </c>
      <c r="AV5" s="302">
        <v>46246</v>
      </c>
      <c r="AW5" s="302">
        <v>46247</v>
      </c>
      <c r="AX5" s="302">
        <v>46248</v>
      </c>
      <c r="AY5" s="302">
        <v>46249</v>
      </c>
      <c r="AZ5" s="302">
        <v>46250</v>
      </c>
      <c r="BA5" s="302">
        <v>46251</v>
      </c>
      <c r="BB5" s="302">
        <v>46252</v>
      </c>
      <c r="BC5" s="302">
        <v>46253</v>
      </c>
      <c r="BD5" s="302">
        <v>46254</v>
      </c>
      <c r="BE5" s="302">
        <v>46255</v>
      </c>
      <c r="BF5" s="302">
        <v>46256</v>
      </c>
      <c r="BG5" s="302">
        <v>46257</v>
      </c>
      <c r="BH5" s="302">
        <v>46258</v>
      </c>
      <c r="BI5" s="302">
        <v>46259</v>
      </c>
      <c r="BJ5" s="302">
        <v>46260</v>
      </c>
      <c r="BK5" s="302">
        <v>46261</v>
      </c>
      <c r="BL5" s="302">
        <v>46262</v>
      </c>
      <c r="BM5" s="302">
        <v>46263</v>
      </c>
      <c r="BN5" s="302">
        <v>46264</v>
      </c>
      <c r="BO5" s="302">
        <v>46265</v>
      </c>
      <c r="BP5" s="301" t="s">
        <v>256</v>
      </c>
      <c r="BT5" s="302">
        <v>46235</v>
      </c>
      <c r="BU5" s="302">
        <v>46236</v>
      </c>
      <c r="BV5" s="302">
        <v>46237</v>
      </c>
      <c r="BW5" s="302">
        <v>46238</v>
      </c>
      <c r="BX5" s="302">
        <v>46239</v>
      </c>
      <c r="BY5" s="302">
        <v>46240</v>
      </c>
      <c r="BZ5" s="302">
        <v>46241</v>
      </c>
      <c r="CA5" s="302">
        <v>46242</v>
      </c>
      <c r="CB5" s="302">
        <v>46243</v>
      </c>
      <c r="CC5" s="302">
        <v>46244</v>
      </c>
      <c r="CD5" s="302">
        <v>46245</v>
      </c>
      <c r="CE5" s="302">
        <v>46246</v>
      </c>
      <c r="CF5" s="302">
        <v>46247</v>
      </c>
      <c r="CG5" s="302">
        <v>46248</v>
      </c>
      <c r="CH5" s="302">
        <v>46249</v>
      </c>
      <c r="CI5" s="302">
        <v>46250</v>
      </c>
      <c r="CJ5" s="302">
        <v>46251</v>
      </c>
      <c r="CK5" s="302">
        <v>46252</v>
      </c>
      <c r="CL5" s="302">
        <v>46253</v>
      </c>
      <c r="CM5" s="302">
        <v>46254</v>
      </c>
      <c r="CN5" s="302">
        <v>46255</v>
      </c>
      <c r="CO5" s="302">
        <v>46256</v>
      </c>
      <c r="CP5" s="302">
        <v>46257</v>
      </c>
      <c r="CQ5" s="302">
        <v>46258</v>
      </c>
      <c r="CR5" s="302">
        <v>46259</v>
      </c>
      <c r="CS5" s="302">
        <v>46260</v>
      </c>
      <c r="CT5" s="302">
        <v>46261</v>
      </c>
      <c r="CU5" s="302">
        <v>46262</v>
      </c>
      <c r="CV5" s="302">
        <v>46263</v>
      </c>
      <c r="CW5" s="302">
        <v>46264</v>
      </c>
      <c r="CX5" s="302">
        <v>46265</v>
      </c>
      <c r="CY5" s="301" t="s">
        <v>256</v>
      </c>
      <c r="DD5" s="302">
        <v>46235</v>
      </c>
      <c r="DE5" s="302">
        <v>46236</v>
      </c>
      <c r="DF5" s="302">
        <v>46237</v>
      </c>
      <c r="DG5" s="302">
        <v>46238</v>
      </c>
      <c r="DH5" s="302">
        <v>46239</v>
      </c>
      <c r="DI5" s="302">
        <v>46240</v>
      </c>
      <c r="DJ5" s="302">
        <v>46241</v>
      </c>
      <c r="DK5" s="302">
        <v>46242</v>
      </c>
      <c r="DL5" s="302">
        <v>46243</v>
      </c>
      <c r="DM5" s="302">
        <v>46244</v>
      </c>
      <c r="DN5" s="302">
        <v>46245</v>
      </c>
      <c r="DO5" s="302">
        <v>46246</v>
      </c>
      <c r="DP5" s="302">
        <v>46247</v>
      </c>
      <c r="DQ5" s="302">
        <v>46248</v>
      </c>
      <c r="DR5" s="302">
        <v>46249</v>
      </c>
      <c r="DS5" s="302">
        <v>46250</v>
      </c>
      <c r="DT5" s="302">
        <v>46251</v>
      </c>
      <c r="DU5" s="302">
        <v>46252</v>
      </c>
      <c r="DV5" s="302">
        <v>46253</v>
      </c>
      <c r="DW5" s="302">
        <v>46254</v>
      </c>
      <c r="DX5" s="302">
        <v>46255</v>
      </c>
      <c r="DY5" s="302">
        <v>46256</v>
      </c>
      <c r="DZ5" s="302">
        <v>46257</v>
      </c>
      <c r="EA5" s="302">
        <v>46258</v>
      </c>
      <c r="EB5" s="302">
        <v>46259</v>
      </c>
      <c r="EC5" s="302">
        <v>46260</v>
      </c>
      <c r="ED5" s="302">
        <v>46261</v>
      </c>
      <c r="EE5" s="302">
        <v>46262</v>
      </c>
      <c r="EF5" s="302">
        <v>46263</v>
      </c>
      <c r="EG5" s="302">
        <v>46264</v>
      </c>
      <c r="EH5" s="302">
        <v>46265</v>
      </c>
      <c r="EI5" s="302" t="s">
        <v>256</v>
      </c>
      <c r="EJ5" s="302"/>
      <c r="EL5" s="302">
        <v>46235</v>
      </c>
      <c r="EM5" s="302">
        <v>46236</v>
      </c>
      <c r="EN5" s="302">
        <v>46237</v>
      </c>
      <c r="EO5" s="302">
        <v>46238</v>
      </c>
      <c r="EP5" s="302">
        <v>46239</v>
      </c>
      <c r="EQ5" s="302">
        <v>46240</v>
      </c>
      <c r="ER5" s="302">
        <v>46241</v>
      </c>
      <c r="ES5" s="302">
        <v>46242</v>
      </c>
      <c r="ET5" s="302">
        <v>46243</v>
      </c>
      <c r="EU5" s="302">
        <v>46244</v>
      </c>
      <c r="EV5" s="302">
        <v>46245</v>
      </c>
      <c r="EW5" s="302">
        <v>46246</v>
      </c>
      <c r="EX5" s="302">
        <v>46247</v>
      </c>
      <c r="EY5" s="302">
        <v>46248</v>
      </c>
      <c r="EZ5" s="302">
        <v>46249</v>
      </c>
      <c r="FA5" s="302">
        <v>46250</v>
      </c>
      <c r="FB5" s="302">
        <v>46251</v>
      </c>
      <c r="FC5" s="302">
        <v>46252</v>
      </c>
      <c r="FD5" s="302">
        <v>46253</v>
      </c>
      <c r="FE5" s="302">
        <v>46254</v>
      </c>
      <c r="FF5" s="302">
        <v>46255</v>
      </c>
      <c r="FG5" s="302">
        <v>46256</v>
      </c>
      <c r="FH5" s="302">
        <v>46257</v>
      </c>
      <c r="FI5" s="302">
        <v>46258</v>
      </c>
      <c r="FJ5" s="302">
        <v>46259</v>
      </c>
      <c r="FK5" s="302">
        <v>46260</v>
      </c>
      <c r="FL5" s="302">
        <v>46261</v>
      </c>
      <c r="FM5" s="302">
        <v>46262</v>
      </c>
      <c r="FN5" s="302">
        <v>46263</v>
      </c>
      <c r="FO5" s="302">
        <v>46264</v>
      </c>
      <c r="FP5" s="302">
        <v>46265</v>
      </c>
      <c r="FQ5" s="302" t="s">
        <v>256</v>
      </c>
    </row>
    <row r="7" spans="1:177">
      <c r="A7" s="150" t="s">
        <v>184</v>
      </c>
      <c r="B7" s="304">
        <f>SUM(B32:B47)</f>
        <v>955641.70946323813</v>
      </c>
      <c r="C7" s="304">
        <f t="shared" ref="C7:BN7" si="0">SUM(C32:C47)</f>
        <v>833226.00466341537</v>
      </c>
      <c r="D7" s="304">
        <f t="shared" si="0"/>
        <v>639852.84385341359</v>
      </c>
      <c r="E7" s="304">
        <f t="shared" si="0"/>
        <v>615799.87606742361</v>
      </c>
      <c r="F7" s="304">
        <f t="shared" si="0"/>
        <v>612570.350525507</v>
      </c>
      <c r="G7" s="304">
        <f t="shared" si="0"/>
        <v>638628.5326862142</v>
      </c>
      <c r="H7" s="304">
        <f t="shared" si="0"/>
        <v>657852.01147558249</v>
      </c>
      <c r="I7" s="304">
        <f t="shared" si="0"/>
        <v>806562.68923661357</v>
      </c>
      <c r="J7" s="304">
        <f t="shared" si="0"/>
        <v>751284.7435565074</v>
      </c>
      <c r="K7" s="304">
        <f t="shared" si="0"/>
        <v>719320.28994636855</v>
      </c>
      <c r="L7" s="304">
        <f t="shared" si="0"/>
        <v>692035.37705413555</v>
      </c>
      <c r="M7" s="304">
        <f t="shared" si="0"/>
        <v>695071.24077121646</v>
      </c>
      <c r="N7" s="304">
        <f t="shared" si="0"/>
        <v>723463.98387480271</v>
      </c>
      <c r="O7" s="304">
        <f t="shared" si="0"/>
        <v>735757.84145926824</v>
      </c>
      <c r="P7" s="304">
        <f t="shared" si="0"/>
        <v>115811.4244326301</v>
      </c>
      <c r="Q7" s="304">
        <f t="shared" si="0"/>
        <v>687116.73486707383</v>
      </c>
      <c r="R7" s="304">
        <f t="shared" si="0"/>
        <v>750465.12439186138</v>
      </c>
      <c r="S7" s="304">
        <f t="shared" si="0"/>
        <v>698274.12580036977</v>
      </c>
      <c r="T7" s="304">
        <f t="shared" si="0"/>
        <v>752669.74089534883</v>
      </c>
      <c r="U7" s="304">
        <f t="shared" si="0"/>
        <v>751307.44846480631</v>
      </c>
      <c r="V7" s="304">
        <f t="shared" si="0"/>
        <v>755869.90248175641</v>
      </c>
      <c r="W7" s="304">
        <f t="shared" si="0"/>
        <v>910763.26419290621</v>
      </c>
      <c r="X7" s="304">
        <f t="shared" si="0"/>
        <v>887170.01870871719</v>
      </c>
      <c r="Y7" s="304">
        <f t="shared" si="0"/>
        <v>717503.50793704751</v>
      </c>
      <c r="Z7" s="304">
        <f t="shared" si="0"/>
        <v>681052.5333084322</v>
      </c>
      <c r="AA7" s="304">
        <f t="shared" si="0"/>
        <v>718002.65121524991</v>
      </c>
      <c r="AB7" s="304">
        <f t="shared" si="0"/>
        <v>723919.92402714968</v>
      </c>
      <c r="AC7" s="304">
        <f t="shared" si="0"/>
        <v>798510.08601840911</v>
      </c>
      <c r="AD7" s="304">
        <f t="shared" si="0"/>
        <v>1049416.5097548109</v>
      </c>
      <c r="AE7" s="304">
        <f t="shared" si="0"/>
        <v>911917.65936573246</v>
      </c>
      <c r="AF7" s="304">
        <f t="shared" si="0"/>
        <v>615238.80899968895</v>
      </c>
      <c r="AG7" s="304">
        <f t="shared" si="0"/>
        <v>22602076.959495697</v>
      </c>
      <c r="AH7" s="304">
        <f t="shared" si="0"/>
        <v>0</v>
      </c>
      <c r="AI7" s="304">
        <f t="shared" si="0"/>
        <v>0</v>
      </c>
      <c r="AJ7" s="150">
        <f t="shared" si="0"/>
        <v>0</v>
      </c>
      <c r="AK7" s="304">
        <f t="shared" si="0"/>
        <v>8726.3203239874147</v>
      </c>
      <c r="AL7" s="304">
        <f t="shared" si="0"/>
        <v>7517.7055143058196</v>
      </c>
      <c r="AM7" s="304">
        <f t="shared" si="0"/>
        <v>5842.7345943442988</v>
      </c>
      <c r="AN7" s="304">
        <f t="shared" si="0"/>
        <v>5623.0979883186037</v>
      </c>
      <c r="AO7" s="304">
        <f t="shared" si="0"/>
        <v>5593.6079879406452</v>
      </c>
      <c r="AP7" s="304">
        <f t="shared" si="0"/>
        <v>5831.5549531509314</v>
      </c>
      <c r="AQ7" s="304">
        <f t="shared" si="0"/>
        <v>6007.0916966775676</v>
      </c>
      <c r="AR7" s="304">
        <f t="shared" si="0"/>
        <v>7365.0242742216315</v>
      </c>
      <c r="AS7" s="304">
        <f t="shared" si="0"/>
        <v>6778.3979710643998</v>
      </c>
      <c r="AT7" s="304">
        <f t="shared" si="0"/>
        <v>6568.3814377892413</v>
      </c>
      <c r="AU7" s="304">
        <f t="shared" si="0"/>
        <v>6319.2327374426941</v>
      </c>
      <c r="AV7" s="304">
        <f t="shared" si="0"/>
        <v>6346.9543395796509</v>
      </c>
      <c r="AW7" s="304">
        <f t="shared" si="0"/>
        <v>6606.2190501349705</v>
      </c>
      <c r="AX7" s="304">
        <f t="shared" si="0"/>
        <v>6718.4788418928838</v>
      </c>
      <c r="AY7" s="304">
        <f t="shared" si="0"/>
        <v>1006.9618678682217</v>
      </c>
      <c r="AZ7" s="304">
        <f t="shared" si="0"/>
        <v>6199.4479742247649</v>
      </c>
      <c r="BA7" s="304">
        <f t="shared" si="0"/>
        <v>6852.7765192487768</v>
      </c>
      <c r="BB7" s="304">
        <f t="shared" si="0"/>
        <v>6376.2010755148049</v>
      </c>
      <c r="BC7" s="304">
        <f t="shared" si="0"/>
        <v>6872.9076935272506</v>
      </c>
      <c r="BD7" s="304">
        <f t="shared" si="0"/>
        <v>6860.4680940349517</v>
      </c>
      <c r="BE7" s="304">
        <f t="shared" si="0"/>
        <v>6902.1295606925014</v>
      </c>
      <c r="BF7" s="304">
        <f t="shared" si="0"/>
        <v>8217.2783556077102</v>
      </c>
      <c r="BG7" s="304">
        <f t="shared" si="0"/>
        <v>8101.0798172868781</v>
      </c>
      <c r="BH7" s="304">
        <f t="shared" si="0"/>
        <v>6551.7917247041005</v>
      </c>
      <c r="BI7" s="304">
        <f t="shared" si="0"/>
        <v>6218.9443012597012</v>
      </c>
      <c r="BJ7" s="304">
        <f t="shared" si="0"/>
        <v>6556.349587855133</v>
      </c>
      <c r="BK7" s="304">
        <f t="shared" si="0"/>
        <v>6610.3824094552501</v>
      </c>
      <c r="BL7" s="304">
        <f t="shared" si="0"/>
        <v>7292.6651636875949</v>
      </c>
      <c r="BM7" s="304">
        <f t="shared" si="0"/>
        <v>9582.6129465874019</v>
      </c>
      <c r="BN7" s="304">
        <f t="shared" si="0"/>
        <v>8227.6937806039059</v>
      </c>
      <c r="BO7" s="304">
        <f t="shared" ref="BO7:DZ7" si="1">SUM(BO32:BO47)</f>
        <v>5617.9746759853224</v>
      </c>
      <c r="BP7" s="304">
        <f t="shared" si="1"/>
        <v>205892.46725899502</v>
      </c>
      <c r="BQ7" s="304">
        <f t="shared" si="1"/>
        <v>0</v>
      </c>
      <c r="BR7" s="304">
        <f t="shared" si="1"/>
        <v>0</v>
      </c>
      <c r="BS7" s="304">
        <f t="shared" si="1"/>
        <v>0</v>
      </c>
      <c r="BT7" s="304">
        <f t="shared" si="1"/>
        <v>34565.859801670907</v>
      </c>
      <c r="BU7" s="304">
        <f t="shared" si="1"/>
        <v>29778.411196233094</v>
      </c>
      <c r="BV7" s="304">
        <f t="shared" si="1"/>
        <v>23143.677672629161</v>
      </c>
      <c r="BW7" s="304">
        <f t="shared" si="1"/>
        <v>22273.674297858488</v>
      </c>
      <c r="BX7" s="304">
        <f t="shared" si="1"/>
        <v>22156.861347981583</v>
      </c>
      <c r="BY7" s="304">
        <f t="shared" si="1"/>
        <v>23099.393954432304</v>
      </c>
      <c r="BZ7" s="304">
        <f t="shared" si="1"/>
        <v>23794.713200289545</v>
      </c>
      <c r="CA7" s="304">
        <f t="shared" si="1"/>
        <v>29173.624969833858</v>
      </c>
      <c r="CB7" s="304">
        <f t="shared" si="1"/>
        <v>26849.937344573747</v>
      </c>
      <c r="CC7" s="304">
        <f t="shared" si="1"/>
        <v>26018.040075656514</v>
      </c>
      <c r="CD7" s="304">
        <f t="shared" si="1"/>
        <v>25031.136234609789</v>
      </c>
      <c r="CE7" s="304">
        <f t="shared" si="1"/>
        <v>25140.944375655192</v>
      </c>
      <c r="CF7" s="304">
        <f t="shared" si="1"/>
        <v>26167.918782260633</v>
      </c>
      <c r="CG7" s="304">
        <f t="shared" si="1"/>
        <v>26612.591459769646</v>
      </c>
      <c r="CH7" s="304">
        <f t="shared" si="1"/>
        <v>3988.6803896808005</v>
      </c>
      <c r="CI7" s="304">
        <f t="shared" si="1"/>
        <v>24556.656364740044</v>
      </c>
      <c r="CJ7" s="304">
        <f t="shared" si="1"/>
        <v>27144.558487660343</v>
      </c>
      <c r="CK7" s="304">
        <f t="shared" si="1"/>
        <v>25256.793729845424</v>
      </c>
      <c r="CL7" s="304">
        <f t="shared" si="1"/>
        <v>27224.300156762263</v>
      </c>
      <c r="CM7" s="304">
        <f t="shared" si="1"/>
        <v>27175.025613074271</v>
      </c>
      <c r="CN7" s="304">
        <f t="shared" si="1"/>
        <v>27340.051003175795</v>
      </c>
      <c r="CO7" s="304">
        <f t="shared" si="1"/>
        <v>32549.491772661935</v>
      </c>
      <c r="CP7" s="304">
        <f t="shared" si="1"/>
        <v>32089.217311533554</v>
      </c>
      <c r="CQ7" s="304">
        <f t="shared" si="1"/>
        <v>25952.326501622952</v>
      </c>
      <c r="CR7" s="304">
        <f t="shared" si="1"/>
        <v>24633.883338070907</v>
      </c>
      <c r="CS7" s="304">
        <f t="shared" si="1"/>
        <v>25970.380670255836</v>
      </c>
      <c r="CT7" s="304">
        <f t="shared" si="1"/>
        <v>26184.410280306285</v>
      </c>
      <c r="CU7" s="304">
        <f t="shared" si="1"/>
        <v>28887.003028714207</v>
      </c>
      <c r="CV7" s="304">
        <f t="shared" si="1"/>
        <v>37957.72368508052</v>
      </c>
      <c r="CW7" s="304">
        <f t="shared" si="1"/>
        <v>32590.748351245653</v>
      </c>
      <c r="CX7" s="304">
        <f t="shared" si="1"/>
        <v>22253.380326372513</v>
      </c>
      <c r="CY7" s="304">
        <f t="shared" si="1"/>
        <v>815561.41572425782</v>
      </c>
      <c r="CZ7" s="328">
        <f t="shared" si="1"/>
        <v>0</v>
      </c>
      <c r="DA7" s="150">
        <f t="shared" si="1"/>
        <v>0</v>
      </c>
      <c r="DB7" s="150">
        <f t="shared" si="1"/>
        <v>0</v>
      </c>
      <c r="DC7" s="150">
        <f t="shared" si="1"/>
        <v>0</v>
      </c>
      <c r="DD7" s="308">
        <f t="shared" si="1"/>
        <v>137.10461574193548</v>
      </c>
      <c r="DE7" s="308">
        <f t="shared" si="1"/>
        <v>137.10461574193548</v>
      </c>
      <c r="DF7" s="308">
        <f t="shared" si="1"/>
        <v>137.10461574193548</v>
      </c>
      <c r="DG7" s="308">
        <f t="shared" si="1"/>
        <v>137.10461574193548</v>
      </c>
      <c r="DH7" s="308">
        <f t="shared" si="1"/>
        <v>137.10461574193548</v>
      </c>
      <c r="DI7" s="308">
        <f t="shared" si="1"/>
        <v>137.10461574193548</v>
      </c>
      <c r="DJ7" s="308">
        <f t="shared" si="1"/>
        <v>137.10461574193548</v>
      </c>
      <c r="DK7" s="308">
        <f t="shared" si="1"/>
        <v>137.10461574193548</v>
      </c>
      <c r="DL7" s="308">
        <f t="shared" si="1"/>
        <v>137.10461574193548</v>
      </c>
      <c r="DM7" s="308">
        <f t="shared" si="1"/>
        <v>137.10461574193548</v>
      </c>
      <c r="DN7" s="308">
        <f t="shared" si="1"/>
        <v>137.10461574193548</v>
      </c>
      <c r="DO7" s="308">
        <f t="shared" si="1"/>
        <v>137.10461574193548</v>
      </c>
      <c r="DP7" s="308">
        <f t="shared" si="1"/>
        <v>137.10461574193548</v>
      </c>
      <c r="DQ7" s="308">
        <f t="shared" si="1"/>
        <v>137.10461574193548</v>
      </c>
      <c r="DR7" s="308">
        <f t="shared" si="1"/>
        <v>137.10461574193548</v>
      </c>
      <c r="DS7" s="308">
        <f t="shared" si="1"/>
        <v>137.10461574193548</v>
      </c>
      <c r="DT7" s="308">
        <f t="shared" si="1"/>
        <v>137.10461574193548</v>
      </c>
      <c r="DU7" s="308">
        <f t="shared" si="1"/>
        <v>137.10461574193548</v>
      </c>
      <c r="DV7" s="308">
        <f t="shared" si="1"/>
        <v>137.10461574193548</v>
      </c>
      <c r="DW7" s="308">
        <f t="shared" si="1"/>
        <v>137.10461574193548</v>
      </c>
      <c r="DX7" s="308">
        <f t="shared" si="1"/>
        <v>137.10461574193548</v>
      </c>
      <c r="DY7" s="308">
        <f t="shared" si="1"/>
        <v>137.10461574193548</v>
      </c>
      <c r="DZ7" s="308">
        <f t="shared" si="1"/>
        <v>137.10461574193548</v>
      </c>
      <c r="EA7" s="308">
        <f t="shared" ref="EA7:FQ7" si="2">SUM(EA32:EA47)</f>
        <v>137.10461574193548</v>
      </c>
      <c r="EB7" s="308">
        <f t="shared" si="2"/>
        <v>137.10461574193548</v>
      </c>
      <c r="EC7" s="308">
        <f t="shared" si="2"/>
        <v>137.10461574193548</v>
      </c>
      <c r="ED7" s="308">
        <f t="shared" si="2"/>
        <v>137.10461574193548</v>
      </c>
      <c r="EE7" s="308">
        <f t="shared" si="2"/>
        <v>137.10461574193548</v>
      </c>
      <c r="EF7" s="308">
        <f t="shared" si="2"/>
        <v>137.10461574193548</v>
      </c>
      <c r="EG7" s="308">
        <f t="shared" si="2"/>
        <v>137.10461574193548</v>
      </c>
      <c r="EH7" s="308">
        <f t="shared" si="2"/>
        <v>137.10461574193548</v>
      </c>
      <c r="EI7" s="308">
        <f t="shared" si="2"/>
        <v>4250.2430880000011</v>
      </c>
      <c r="EJ7" s="308">
        <f t="shared" si="2"/>
        <v>0</v>
      </c>
      <c r="EK7" s="150">
        <f t="shared" si="2"/>
        <v>0</v>
      </c>
      <c r="EL7" s="308">
        <f t="shared" si="2"/>
        <v>27.058064516129033</v>
      </c>
      <c r="EM7" s="308">
        <f t="shared" si="2"/>
        <v>27.058064516129033</v>
      </c>
      <c r="EN7" s="308">
        <f t="shared" si="2"/>
        <v>27.058064516129033</v>
      </c>
      <c r="EO7" s="308">
        <f t="shared" si="2"/>
        <v>27.058064516129033</v>
      </c>
      <c r="EP7" s="308">
        <f t="shared" si="2"/>
        <v>27.058064516129033</v>
      </c>
      <c r="EQ7" s="308">
        <f t="shared" si="2"/>
        <v>27.058064516129033</v>
      </c>
      <c r="ER7" s="308">
        <f t="shared" si="2"/>
        <v>27.058064516129033</v>
      </c>
      <c r="ES7" s="308">
        <f t="shared" si="2"/>
        <v>27.058064516129033</v>
      </c>
      <c r="ET7" s="308">
        <f t="shared" si="2"/>
        <v>27.058064516129033</v>
      </c>
      <c r="EU7" s="308">
        <f t="shared" si="2"/>
        <v>27.058064516129033</v>
      </c>
      <c r="EV7" s="308">
        <f t="shared" si="2"/>
        <v>27.058064516129033</v>
      </c>
      <c r="EW7" s="308">
        <f t="shared" si="2"/>
        <v>27.058064516129033</v>
      </c>
      <c r="EX7" s="308">
        <f t="shared" si="2"/>
        <v>27.058064516129033</v>
      </c>
      <c r="EY7" s="308">
        <f t="shared" si="2"/>
        <v>27.058064516129033</v>
      </c>
      <c r="EZ7" s="308">
        <f t="shared" si="2"/>
        <v>27.058064516129033</v>
      </c>
      <c r="FA7" s="308">
        <f t="shared" si="2"/>
        <v>27.058064516129033</v>
      </c>
      <c r="FB7" s="308">
        <f t="shared" si="2"/>
        <v>27.058064516129033</v>
      </c>
      <c r="FC7" s="308">
        <f t="shared" si="2"/>
        <v>27.058064516129033</v>
      </c>
      <c r="FD7" s="308">
        <f t="shared" si="2"/>
        <v>27.058064516129033</v>
      </c>
      <c r="FE7" s="308">
        <f t="shared" si="2"/>
        <v>27.058064516129033</v>
      </c>
      <c r="FF7" s="308">
        <f t="shared" si="2"/>
        <v>27.058064516129033</v>
      </c>
      <c r="FG7" s="308">
        <f t="shared" si="2"/>
        <v>27.058064516129033</v>
      </c>
      <c r="FH7" s="308">
        <f t="shared" si="2"/>
        <v>27.058064516129033</v>
      </c>
      <c r="FI7" s="308">
        <f t="shared" si="2"/>
        <v>27.058064516129033</v>
      </c>
      <c r="FJ7" s="308">
        <f t="shared" si="2"/>
        <v>27.058064516129033</v>
      </c>
      <c r="FK7" s="308">
        <f t="shared" si="2"/>
        <v>27.058064516129033</v>
      </c>
      <c r="FL7" s="308">
        <f t="shared" si="2"/>
        <v>27.058064516129033</v>
      </c>
      <c r="FM7" s="308">
        <f t="shared" si="2"/>
        <v>27.058064516129033</v>
      </c>
      <c r="FN7" s="308">
        <f t="shared" si="2"/>
        <v>27.058064516129033</v>
      </c>
      <c r="FO7" s="308">
        <f t="shared" si="2"/>
        <v>27.058064516129033</v>
      </c>
      <c r="FP7" s="308">
        <f t="shared" si="2"/>
        <v>27.058064516129033</v>
      </c>
      <c r="FQ7" s="308">
        <f t="shared" si="2"/>
        <v>838.79999999999984</v>
      </c>
      <c r="FR7" s="308"/>
      <c r="FS7" s="308"/>
    </row>
    <row r="8" spans="1:177">
      <c r="A8" s="150" t="s">
        <v>185</v>
      </c>
      <c r="B8" s="304">
        <f>SUM(B52:B75)</f>
        <v>1063533.566783929</v>
      </c>
      <c r="C8" s="304">
        <f t="shared" ref="C8:BN8" si="3">SUM(C52:C75)</f>
        <v>927297.14065592957</v>
      </c>
      <c r="D8" s="304">
        <f t="shared" si="3"/>
        <v>712092.16854137275</v>
      </c>
      <c r="E8" s="304">
        <f t="shared" si="3"/>
        <v>685323.62299982109</v>
      </c>
      <c r="F8" s="304">
        <f t="shared" si="3"/>
        <v>681729.48433404067</v>
      </c>
      <c r="G8" s="304">
        <f t="shared" si="3"/>
        <v>710729.63276084838</v>
      </c>
      <c r="H8" s="304">
        <f t="shared" si="3"/>
        <v>732123.44046136772</v>
      </c>
      <c r="I8" s="304">
        <f t="shared" si="3"/>
        <v>897623.53947533725</v>
      </c>
      <c r="J8" s="304">
        <f t="shared" si="3"/>
        <v>836104.71903093404</v>
      </c>
      <c r="K8" s="304">
        <f t="shared" si="3"/>
        <v>800531.48167466058</v>
      </c>
      <c r="L8" s="304">
        <f t="shared" si="3"/>
        <v>770166.10473442182</v>
      </c>
      <c r="M8" s="304">
        <f t="shared" si="3"/>
        <v>773544.71717392164</v>
      </c>
      <c r="N8" s="304">
        <f t="shared" si="3"/>
        <v>805142.99825009727</v>
      </c>
      <c r="O8" s="304">
        <f t="shared" si="3"/>
        <v>818824.83117646095</v>
      </c>
      <c r="P8" s="304">
        <f t="shared" si="3"/>
        <v>153129.24425868923</v>
      </c>
      <c r="Q8" s="304">
        <f t="shared" si="3"/>
        <v>764692.14831630187</v>
      </c>
      <c r="R8" s="304">
        <f t="shared" si="3"/>
        <v>835192.56494122779</v>
      </c>
      <c r="S8" s="304">
        <f t="shared" si="3"/>
        <v>777109.20761560311</v>
      </c>
      <c r="T8" s="304">
        <f t="shared" si="3"/>
        <v>837646.08243646321</v>
      </c>
      <c r="U8" s="304">
        <f t="shared" si="3"/>
        <v>836129.98732120183</v>
      </c>
      <c r="V8" s="304">
        <f t="shared" si="3"/>
        <v>841207.54195897502</v>
      </c>
      <c r="W8" s="304">
        <f t="shared" si="3"/>
        <v>1013588.349347907</v>
      </c>
      <c r="X8" s="304">
        <f t="shared" si="3"/>
        <v>987331.42871192715</v>
      </c>
      <c r="Y8" s="304">
        <f t="shared" si="3"/>
        <v>798509.58515077713</v>
      </c>
      <c r="Z8" s="304">
        <f t="shared" si="3"/>
        <v>757943.29898344725</v>
      </c>
      <c r="AA8" s="304">
        <f t="shared" si="3"/>
        <v>799065.08165720396</v>
      </c>
      <c r="AB8" s="304">
        <f t="shared" si="3"/>
        <v>805650.41400190489</v>
      </c>
      <c r="AC8" s="304">
        <f t="shared" si="3"/>
        <v>888480.72226153431</v>
      </c>
      <c r="AD8" s="304">
        <f t="shared" si="3"/>
        <v>1167895.5330323097</v>
      </c>
      <c r="AE8" s="304">
        <f t="shared" si="3"/>
        <v>1014873.0756250006</v>
      </c>
      <c r="AF8" s="304">
        <f t="shared" si="3"/>
        <v>684699.21151396411</v>
      </c>
      <c r="AG8" s="304">
        <f t="shared" si="3"/>
        <v>25177910.925187591</v>
      </c>
      <c r="AH8" s="304">
        <f t="shared" si="3"/>
        <v>0</v>
      </c>
      <c r="AI8" s="304">
        <f t="shared" si="3"/>
        <v>0</v>
      </c>
      <c r="AJ8" s="150">
        <f t="shared" si="3"/>
        <v>0</v>
      </c>
      <c r="AK8" s="304">
        <f t="shared" si="3"/>
        <v>10657.162981281328</v>
      </c>
      <c r="AL8" s="304">
        <f t="shared" si="3"/>
        <v>9181.1221610789507</v>
      </c>
      <c r="AM8" s="304">
        <f t="shared" si="3"/>
        <v>7135.5362302177691</v>
      </c>
      <c r="AN8" s="304">
        <f t="shared" si="3"/>
        <v>6867.3013935206736</v>
      </c>
      <c r="AO8" s="304">
        <f t="shared" si="3"/>
        <v>6831.2862429557754</v>
      </c>
      <c r="AP8" s="304">
        <f t="shared" si="3"/>
        <v>7121.8829085602465</v>
      </c>
      <c r="AQ8" s="304">
        <f t="shared" si="3"/>
        <v>7336.2600590098382</v>
      </c>
      <c r="AR8" s="304">
        <f t="shared" si="3"/>
        <v>8994.657672113477</v>
      </c>
      <c r="AS8" s="304">
        <f t="shared" si="3"/>
        <v>8278.230599792063</v>
      </c>
      <c r="AT8" s="304">
        <f t="shared" si="3"/>
        <v>8021.7444360049512</v>
      </c>
      <c r="AU8" s="304">
        <f t="shared" si="3"/>
        <v>7717.467466149883</v>
      </c>
      <c r="AV8" s="304">
        <f t="shared" si="3"/>
        <v>7751.3229311233226</v>
      </c>
      <c r="AW8" s="304">
        <f t="shared" si="3"/>
        <v>8067.9542457093339</v>
      </c>
      <c r="AX8" s="304">
        <f t="shared" si="3"/>
        <v>8205.0533725566675</v>
      </c>
      <c r="AY8" s="304">
        <f t="shared" si="3"/>
        <v>1229.7688307760297</v>
      </c>
      <c r="AZ8" s="304">
        <f t="shared" si="3"/>
        <v>7571.1783434851368</v>
      </c>
      <c r="BA8" s="304">
        <f t="shared" si="3"/>
        <v>8369.0666315766248</v>
      </c>
      <c r="BB8" s="304">
        <f t="shared" si="3"/>
        <v>7787.0409909651826</v>
      </c>
      <c r="BC8" s="304">
        <f t="shared" si="3"/>
        <v>8393.6521610237323</v>
      </c>
      <c r="BD8" s="304">
        <f t="shared" si="3"/>
        <v>8378.460094460821</v>
      </c>
      <c r="BE8" s="304">
        <f t="shared" si="3"/>
        <v>8429.3398494691555</v>
      </c>
      <c r="BF8" s="304">
        <f t="shared" si="3"/>
        <v>10035.487060627544</v>
      </c>
      <c r="BG8" s="304">
        <f t="shared" si="3"/>
        <v>9893.5776744149189</v>
      </c>
      <c r="BH8" s="304">
        <f t="shared" si="3"/>
        <v>8001.4839745965974</v>
      </c>
      <c r="BI8" s="304">
        <f t="shared" si="3"/>
        <v>7594.9885552391706</v>
      </c>
      <c r="BJ8" s="304">
        <f t="shared" si="3"/>
        <v>8007.0503403319262</v>
      </c>
      <c r="BK8" s="304">
        <f t="shared" si="3"/>
        <v>8073.0388171184204</v>
      </c>
      <c r="BL8" s="304">
        <f t="shared" si="3"/>
        <v>8906.2879119498448</v>
      </c>
      <c r="BM8" s="304">
        <f t="shared" si="3"/>
        <v>11702.924505028261</v>
      </c>
      <c r="BN8" s="304">
        <f t="shared" si="3"/>
        <v>10048.207070618308</v>
      </c>
      <c r="BO8" s="304">
        <f t="shared" ref="BO8:DZ8" si="4">SUM(BO52:BO75)</f>
        <v>6861.0444636220882</v>
      </c>
      <c r="BP8" s="304">
        <f t="shared" si="4"/>
        <v>251449.57997537806</v>
      </c>
      <c r="BQ8" s="304">
        <f t="shared" si="4"/>
        <v>0</v>
      </c>
      <c r="BR8" s="304">
        <f t="shared" si="4"/>
        <v>0</v>
      </c>
      <c r="BS8" s="304">
        <f t="shared" si="4"/>
        <v>0</v>
      </c>
      <c r="BT8" s="304">
        <f t="shared" si="4"/>
        <v>40883.859819679965</v>
      </c>
      <c r="BU8" s="304">
        <f t="shared" si="4"/>
        <v>35221.354133384841</v>
      </c>
      <c r="BV8" s="304">
        <f t="shared" si="4"/>
        <v>27373.914003837064</v>
      </c>
      <c r="BW8" s="304">
        <f t="shared" si="4"/>
        <v>26344.890099300665</v>
      </c>
      <c r="BX8" s="304">
        <f t="shared" si="4"/>
        <v>26206.725902162445</v>
      </c>
      <c r="BY8" s="304">
        <f t="shared" si="4"/>
        <v>27321.53604079947</v>
      </c>
      <c r="BZ8" s="304">
        <f t="shared" si="4"/>
        <v>28143.946787723198</v>
      </c>
      <c r="CA8" s="304">
        <f t="shared" si="4"/>
        <v>34506.02416783935</v>
      </c>
      <c r="CB8" s="304">
        <f t="shared" si="4"/>
        <v>31757.60941174909</v>
      </c>
      <c r="CC8" s="304">
        <f t="shared" si="4"/>
        <v>30773.656704600089</v>
      </c>
      <c r="CD8" s="304">
        <f t="shared" si="4"/>
        <v>29606.365090146821</v>
      </c>
      <c r="CE8" s="304">
        <f t="shared" si="4"/>
        <v>29736.24412892434</v>
      </c>
      <c r="CF8" s="304">
        <f t="shared" si="4"/>
        <v>30950.930467379796</v>
      </c>
      <c r="CG8" s="304">
        <f t="shared" si="4"/>
        <v>31476.88108794099</v>
      </c>
      <c r="CH8" s="304">
        <f t="shared" si="4"/>
        <v>4717.737410638154</v>
      </c>
      <c r="CI8" s="304">
        <f t="shared" si="4"/>
        <v>29045.159073623046</v>
      </c>
      <c r="CJ8" s="304">
        <f t="shared" si="4"/>
        <v>32106.08185198285</v>
      </c>
      <c r="CK8" s="304">
        <f t="shared" si="4"/>
        <v>29873.268602902124</v>
      </c>
      <c r="CL8" s="304">
        <f t="shared" si="4"/>
        <v>32200.398823701642</v>
      </c>
      <c r="CM8" s="304">
        <f t="shared" si="4"/>
        <v>32142.117804557973</v>
      </c>
      <c r="CN8" s="304">
        <f t="shared" si="4"/>
        <v>32337.306784502653</v>
      </c>
      <c r="CO8" s="304">
        <f t="shared" si="4"/>
        <v>38498.936999420715</v>
      </c>
      <c r="CP8" s="304">
        <f t="shared" si="4"/>
        <v>37954.53287768548</v>
      </c>
      <c r="CQ8" s="304">
        <f t="shared" si="4"/>
        <v>30695.931904336099</v>
      </c>
      <c r="CR8" s="304">
        <f t="shared" si="4"/>
        <v>29136.501709682823</v>
      </c>
      <c r="CS8" s="304">
        <f t="shared" si="4"/>
        <v>30717.286041157302</v>
      </c>
      <c r="CT8" s="304">
        <f t="shared" si="4"/>
        <v>30970.436306325606</v>
      </c>
      <c r="CU8" s="304">
        <f t="shared" si="4"/>
        <v>34167.013035779666</v>
      </c>
      <c r="CV8" s="304">
        <f t="shared" si="4"/>
        <v>44895.693702372817</v>
      </c>
      <c r="CW8" s="304">
        <f t="shared" si="4"/>
        <v>38547.734517698416</v>
      </c>
      <c r="CX8" s="304">
        <f t="shared" si="4"/>
        <v>26320.886765080795</v>
      </c>
      <c r="CY8" s="304">
        <f t="shared" si="4"/>
        <v>964630.96205691609</v>
      </c>
      <c r="CZ8" s="328">
        <f t="shared" si="4"/>
        <v>0</v>
      </c>
      <c r="DA8" s="150">
        <f t="shared" si="4"/>
        <v>0</v>
      </c>
      <c r="DB8" s="150">
        <f t="shared" si="4"/>
        <v>0</v>
      </c>
      <c r="DC8" s="150">
        <f t="shared" si="4"/>
        <v>0</v>
      </c>
      <c r="DD8" s="308">
        <f t="shared" si="4"/>
        <v>153.73750761290322</v>
      </c>
      <c r="DE8" s="308">
        <f t="shared" si="4"/>
        <v>153.73750761290322</v>
      </c>
      <c r="DF8" s="308">
        <f t="shared" si="4"/>
        <v>153.73750761290322</v>
      </c>
      <c r="DG8" s="308">
        <f t="shared" si="4"/>
        <v>153.73750761290322</v>
      </c>
      <c r="DH8" s="308">
        <f t="shared" si="4"/>
        <v>153.73750761290322</v>
      </c>
      <c r="DI8" s="308">
        <f t="shared" si="4"/>
        <v>153.73750761290322</v>
      </c>
      <c r="DJ8" s="308">
        <f t="shared" si="4"/>
        <v>153.73750761290322</v>
      </c>
      <c r="DK8" s="308">
        <f t="shared" si="4"/>
        <v>153.73750761290322</v>
      </c>
      <c r="DL8" s="308">
        <f t="shared" si="4"/>
        <v>153.73750761290322</v>
      </c>
      <c r="DM8" s="308">
        <f t="shared" si="4"/>
        <v>153.73750761290322</v>
      </c>
      <c r="DN8" s="308">
        <f t="shared" si="4"/>
        <v>153.73750761290322</v>
      </c>
      <c r="DO8" s="308">
        <f t="shared" si="4"/>
        <v>153.73750761290322</v>
      </c>
      <c r="DP8" s="308">
        <f t="shared" si="4"/>
        <v>153.73750761290322</v>
      </c>
      <c r="DQ8" s="308">
        <f t="shared" si="4"/>
        <v>153.73750761290322</v>
      </c>
      <c r="DR8" s="308">
        <f t="shared" si="4"/>
        <v>153.73750761290322</v>
      </c>
      <c r="DS8" s="308">
        <f t="shared" si="4"/>
        <v>153.73750761290322</v>
      </c>
      <c r="DT8" s="308">
        <f t="shared" si="4"/>
        <v>153.73750761290322</v>
      </c>
      <c r="DU8" s="308">
        <f t="shared" si="4"/>
        <v>153.73750761290322</v>
      </c>
      <c r="DV8" s="308">
        <f t="shared" si="4"/>
        <v>153.73750761290322</v>
      </c>
      <c r="DW8" s="308">
        <f t="shared" si="4"/>
        <v>153.73750761290322</v>
      </c>
      <c r="DX8" s="308">
        <f t="shared" si="4"/>
        <v>153.73750761290322</v>
      </c>
      <c r="DY8" s="308">
        <f t="shared" si="4"/>
        <v>153.73750761290322</v>
      </c>
      <c r="DZ8" s="308">
        <f t="shared" si="4"/>
        <v>153.73750761290322</v>
      </c>
      <c r="EA8" s="308">
        <f t="shared" ref="EA8:FQ8" si="5">SUM(EA52:EA75)</f>
        <v>153.73750761290322</v>
      </c>
      <c r="EB8" s="308">
        <f t="shared" si="5"/>
        <v>153.73750761290322</v>
      </c>
      <c r="EC8" s="308">
        <f t="shared" si="5"/>
        <v>153.73750761290322</v>
      </c>
      <c r="ED8" s="308">
        <f t="shared" si="5"/>
        <v>153.73750761290322</v>
      </c>
      <c r="EE8" s="308">
        <f t="shared" si="5"/>
        <v>153.73750761290322</v>
      </c>
      <c r="EF8" s="308">
        <f t="shared" si="5"/>
        <v>153.73750761290322</v>
      </c>
      <c r="EG8" s="308">
        <f t="shared" si="5"/>
        <v>153.73750761290322</v>
      </c>
      <c r="EH8" s="308">
        <f t="shared" si="5"/>
        <v>153.73750761290322</v>
      </c>
      <c r="EI8" s="308">
        <f t="shared" si="5"/>
        <v>4765.862736000001</v>
      </c>
      <c r="EJ8" s="308">
        <f t="shared" si="5"/>
        <v>0</v>
      </c>
      <c r="EK8" s="150">
        <f t="shared" si="5"/>
        <v>0</v>
      </c>
      <c r="EL8" s="308">
        <f t="shared" si="5"/>
        <v>22.993548387096777</v>
      </c>
      <c r="EM8" s="308">
        <f t="shared" si="5"/>
        <v>22.993548387096777</v>
      </c>
      <c r="EN8" s="308">
        <f t="shared" si="5"/>
        <v>22.993548387096777</v>
      </c>
      <c r="EO8" s="308">
        <f t="shared" si="5"/>
        <v>22.993548387096777</v>
      </c>
      <c r="EP8" s="308">
        <f t="shared" si="5"/>
        <v>22.993548387096777</v>
      </c>
      <c r="EQ8" s="308">
        <f t="shared" si="5"/>
        <v>22.993548387096777</v>
      </c>
      <c r="ER8" s="308">
        <f t="shared" si="5"/>
        <v>22.993548387096777</v>
      </c>
      <c r="ES8" s="308">
        <f t="shared" si="5"/>
        <v>22.993548387096777</v>
      </c>
      <c r="ET8" s="308">
        <f t="shared" si="5"/>
        <v>22.993548387096777</v>
      </c>
      <c r="EU8" s="308">
        <f t="shared" si="5"/>
        <v>22.993548387096777</v>
      </c>
      <c r="EV8" s="308">
        <f t="shared" si="5"/>
        <v>22.993548387096777</v>
      </c>
      <c r="EW8" s="308">
        <f t="shared" si="5"/>
        <v>22.993548387096777</v>
      </c>
      <c r="EX8" s="308">
        <f t="shared" si="5"/>
        <v>22.993548387096777</v>
      </c>
      <c r="EY8" s="308">
        <f t="shared" si="5"/>
        <v>22.993548387096777</v>
      </c>
      <c r="EZ8" s="308">
        <f t="shared" si="5"/>
        <v>22.993548387096777</v>
      </c>
      <c r="FA8" s="308">
        <f t="shared" si="5"/>
        <v>22.993548387096777</v>
      </c>
      <c r="FB8" s="308">
        <f t="shared" si="5"/>
        <v>22.993548387096777</v>
      </c>
      <c r="FC8" s="308">
        <f t="shared" si="5"/>
        <v>22.993548387096777</v>
      </c>
      <c r="FD8" s="308">
        <f t="shared" si="5"/>
        <v>22.993548387096777</v>
      </c>
      <c r="FE8" s="308">
        <f t="shared" si="5"/>
        <v>22.993548387096777</v>
      </c>
      <c r="FF8" s="308">
        <f t="shared" si="5"/>
        <v>22.993548387096777</v>
      </c>
      <c r="FG8" s="308">
        <f t="shared" si="5"/>
        <v>22.993548387096777</v>
      </c>
      <c r="FH8" s="308">
        <f t="shared" si="5"/>
        <v>22.993548387096777</v>
      </c>
      <c r="FI8" s="308">
        <f t="shared" si="5"/>
        <v>22.993548387096777</v>
      </c>
      <c r="FJ8" s="308">
        <f t="shared" si="5"/>
        <v>22.993548387096777</v>
      </c>
      <c r="FK8" s="308">
        <f t="shared" si="5"/>
        <v>22.993548387096777</v>
      </c>
      <c r="FL8" s="308">
        <f t="shared" si="5"/>
        <v>22.993548387096777</v>
      </c>
      <c r="FM8" s="308">
        <f t="shared" si="5"/>
        <v>22.993548387096777</v>
      </c>
      <c r="FN8" s="308">
        <f t="shared" si="5"/>
        <v>22.993548387096777</v>
      </c>
      <c r="FO8" s="308">
        <f t="shared" si="5"/>
        <v>22.993548387096777</v>
      </c>
      <c r="FP8" s="308">
        <f t="shared" si="5"/>
        <v>22.993548387096777</v>
      </c>
      <c r="FQ8" s="308">
        <f t="shared" si="5"/>
        <v>712.80000000000007</v>
      </c>
      <c r="FR8" s="308"/>
      <c r="FS8" s="308"/>
    </row>
    <row r="9" spans="1:177">
      <c r="A9" s="150" t="s">
        <v>186</v>
      </c>
      <c r="B9" s="304">
        <f>SUM(B80:B103)</f>
        <v>1047708.6166428371</v>
      </c>
      <c r="C9" s="304">
        <f t="shared" ref="C9:BN9" si="6">SUM(C80:C103)</f>
        <v>913499.33353900665</v>
      </c>
      <c r="D9" s="304">
        <f t="shared" si="6"/>
        <v>701496.52453447413</v>
      </c>
      <c r="E9" s="304">
        <f t="shared" si="6"/>
        <v>675126.28414451773</v>
      </c>
      <c r="F9" s="304">
        <f t="shared" si="6"/>
        <v>671585.62481118389</v>
      </c>
      <c r="G9" s="304">
        <f t="shared" si="6"/>
        <v>700154.26273632876</v>
      </c>
      <c r="H9" s="304">
        <f t="shared" si="6"/>
        <v>721229.73921462568</v>
      </c>
      <c r="I9" s="304">
        <f t="shared" si="6"/>
        <v>884267.26356519107</v>
      </c>
      <c r="J9" s="304">
        <f t="shared" si="6"/>
        <v>823663.81833476946</v>
      </c>
      <c r="K9" s="304">
        <f t="shared" si="6"/>
        <v>788619.89638997172</v>
      </c>
      <c r="L9" s="304">
        <f t="shared" si="6"/>
        <v>758706.34400055348</v>
      </c>
      <c r="M9" s="304">
        <f t="shared" si="6"/>
        <v>762034.68405084871</v>
      </c>
      <c r="N9" s="304">
        <f t="shared" si="6"/>
        <v>793162.79546036653</v>
      </c>
      <c r="O9" s="304">
        <f t="shared" si="6"/>
        <v>806641.04823593784</v>
      </c>
      <c r="P9" s="304">
        <f t="shared" si="6"/>
        <v>145043.69961272625</v>
      </c>
      <c r="Q9" s="304">
        <f t="shared" si="6"/>
        <v>753313.83784418018</v>
      </c>
      <c r="R9" s="304">
        <f t="shared" si="6"/>
        <v>822765.236729695</v>
      </c>
      <c r="S9" s="304">
        <f t="shared" si="6"/>
        <v>765546.13631368999</v>
      </c>
      <c r="T9" s="304">
        <f t="shared" si="6"/>
        <v>825182.2468750499</v>
      </c>
      <c r="U9" s="304">
        <f t="shared" si="6"/>
        <v>823688.71064307808</v>
      </c>
      <c r="V9" s="304">
        <f t="shared" si="6"/>
        <v>828690.71331757458</v>
      </c>
      <c r="W9" s="304">
        <f t="shared" si="6"/>
        <v>998506.56388012297</v>
      </c>
      <c r="X9" s="304">
        <f t="shared" si="6"/>
        <v>972640.33562367863</v>
      </c>
      <c r="Y9" s="304">
        <f t="shared" si="6"/>
        <v>786628.08487015392</v>
      </c>
      <c r="Z9" s="304">
        <f t="shared" si="6"/>
        <v>746665.4086649887</v>
      </c>
      <c r="AA9" s="304">
        <f t="shared" si="6"/>
        <v>787175.31581281091</v>
      </c>
      <c r="AB9" s="304">
        <f t="shared" si="6"/>
        <v>793662.66107062297</v>
      </c>
      <c r="AC9" s="304">
        <f t="shared" si="6"/>
        <v>875303.86225932336</v>
      </c>
      <c r="AD9" s="304">
        <f t="shared" si="6"/>
        <v>1150517.7189628123</v>
      </c>
      <c r="AE9" s="304">
        <f t="shared" si="6"/>
        <v>999772.17394883803</v>
      </c>
      <c r="AF9" s="304">
        <f t="shared" si="6"/>
        <v>674511.163649505</v>
      </c>
      <c r="AG9" s="304">
        <f t="shared" si="6"/>
        <v>24797510.105739456</v>
      </c>
      <c r="AH9" s="304">
        <f t="shared" si="6"/>
        <v>0</v>
      </c>
      <c r="AI9" s="304">
        <f t="shared" si="6"/>
        <v>0</v>
      </c>
      <c r="AJ9" s="150">
        <f t="shared" si="6"/>
        <v>0</v>
      </c>
      <c r="AK9" s="304">
        <f t="shared" si="6"/>
        <v>10112.508709221876</v>
      </c>
      <c r="AL9" s="304">
        <f t="shared" si="6"/>
        <v>8711.9037193497115</v>
      </c>
      <c r="AM9" s="304">
        <f t="shared" si="6"/>
        <v>6770.8612882984844</v>
      </c>
      <c r="AN9" s="304">
        <f t="shared" si="6"/>
        <v>6516.3350952600113</v>
      </c>
      <c r="AO9" s="304">
        <f t="shared" si="6"/>
        <v>6482.1605664110857</v>
      </c>
      <c r="AP9" s="304">
        <f t="shared" si="6"/>
        <v>6757.9057452131437</v>
      </c>
      <c r="AQ9" s="304">
        <f t="shared" si="6"/>
        <v>6961.3267499202502</v>
      </c>
      <c r="AR9" s="304">
        <f t="shared" si="6"/>
        <v>8534.9688472889247</v>
      </c>
      <c r="AS9" s="304">
        <f t="shared" si="6"/>
        <v>7855.1561221670663</v>
      </c>
      <c r="AT9" s="304">
        <f t="shared" si="6"/>
        <v>7611.7781641075153</v>
      </c>
      <c r="AU9" s="304">
        <f t="shared" si="6"/>
        <v>7323.0518386229951</v>
      </c>
      <c r="AV9" s="304">
        <f t="shared" si="6"/>
        <v>7355.1770566571031</v>
      </c>
      <c r="AW9" s="304">
        <f t="shared" si="6"/>
        <v>7655.6263349488445</v>
      </c>
      <c r="AX9" s="304">
        <f t="shared" si="6"/>
        <v>7785.7187541701232</v>
      </c>
      <c r="AY9" s="304">
        <f t="shared" si="6"/>
        <v>1166.9191916643656</v>
      </c>
      <c r="AZ9" s="304">
        <f t="shared" si="6"/>
        <v>7184.2390955308574</v>
      </c>
      <c r="BA9" s="304">
        <f t="shared" si="6"/>
        <v>7941.3498084366665</v>
      </c>
      <c r="BB9" s="304">
        <f t="shared" si="6"/>
        <v>7389.0696781607567</v>
      </c>
      <c r="BC9" s="304">
        <f t="shared" si="6"/>
        <v>7964.678848359521</v>
      </c>
      <c r="BD9" s="304">
        <f t="shared" si="6"/>
        <v>7950.2632008088212</v>
      </c>
      <c r="BE9" s="304">
        <f t="shared" si="6"/>
        <v>7998.5426506538333</v>
      </c>
      <c r="BF9" s="304">
        <f t="shared" si="6"/>
        <v>9522.6047007191264</v>
      </c>
      <c r="BG9" s="304">
        <f t="shared" si="6"/>
        <v>9387.9478594456959</v>
      </c>
      <c r="BH9" s="304">
        <f t="shared" si="6"/>
        <v>7592.5531515216444</v>
      </c>
      <c r="BI9" s="304">
        <f t="shared" si="6"/>
        <v>7206.8324418232978</v>
      </c>
      <c r="BJ9" s="304">
        <f t="shared" si="6"/>
        <v>7597.8350377118149</v>
      </c>
      <c r="BK9" s="304">
        <f t="shared" si="6"/>
        <v>7660.451049814078</v>
      </c>
      <c r="BL9" s="304">
        <f t="shared" si="6"/>
        <v>8451.1153892104285</v>
      </c>
      <c r="BM9" s="304">
        <f t="shared" si="6"/>
        <v>11104.824631877353</v>
      </c>
      <c r="BN9" s="304">
        <f t="shared" si="6"/>
        <v>9534.6746307782796</v>
      </c>
      <c r="BO9" s="304">
        <f t="shared" ref="BO9:DZ9" si="7">SUM(BO80:BO103)</f>
        <v>6510.3979374813807</v>
      </c>
      <c r="BP9" s="304">
        <f t="shared" si="7"/>
        <v>238598.77829563507</v>
      </c>
      <c r="BQ9" s="304">
        <f t="shared" si="7"/>
        <v>0</v>
      </c>
      <c r="BR9" s="304">
        <f t="shared" si="7"/>
        <v>0</v>
      </c>
      <c r="BS9" s="304">
        <f t="shared" si="7"/>
        <v>0</v>
      </c>
      <c r="BT9" s="304">
        <f t="shared" si="7"/>
        <v>38968.978540480464</v>
      </c>
      <c r="BU9" s="304">
        <f t="shared" si="7"/>
        <v>33571.688178273391</v>
      </c>
      <c r="BV9" s="304">
        <f t="shared" si="7"/>
        <v>26091.799357725962</v>
      </c>
      <c r="BW9" s="304">
        <f t="shared" si="7"/>
        <v>25110.97194489403</v>
      </c>
      <c r="BX9" s="304">
        <f t="shared" si="7"/>
        <v>24979.278957561393</v>
      </c>
      <c r="BY9" s="304">
        <f t="shared" si="7"/>
        <v>26041.874626386794</v>
      </c>
      <c r="BZ9" s="304">
        <f t="shared" si="7"/>
        <v>26825.76604196454</v>
      </c>
      <c r="CA9" s="304">
        <f t="shared" si="7"/>
        <v>32889.862191205342</v>
      </c>
      <c r="CB9" s="304">
        <f t="shared" si="7"/>
        <v>30270.175201698887</v>
      </c>
      <c r="CC9" s="304">
        <f t="shared" si="7"/>
        <v>29332.307982242288</v>
      </c>
      <c r="CD9" s="304">
        <f t="shared" si="7"/>
        <v>28219.688917537056</v>
      </c>
      <c r="CE9" s="304">
        <f t="shared" si="7"/>
        <v>28343.484799268932</v>
      </c>
      <c r="CF9" s="304">
        <f t="shared" si="7"/>
        <v>29501.278756724478</v>
      </c>
      <c r="CG9" s="304">
        <f t="shared" si="7"/>
        <v>30002.595377425143</v>
      </c>
      <c r="CH9" s="304">
        <f t="shared" si="7"/>
        <v>4496.7722892515085</v>
      </c>
      <c r="CI9" s="304">
        <f t="shared" si="7"/>
        <v>27684.768161249362</v>
      </c>
      <c r="CJ9" s="304">
        <f t="shared" si="7"/>
        <v>30602.326204694007</v>
      </c>
      <c r="CK9" s="304">
        <f t="shared" si="7"/>
        <v>28474.09144476453</v>
      </c>
      <c r="CL9" s="304">
        <f t="shared" si="7"/>
        <v>30692.225643326357</v>
      </c>
      <c r="CM9" s="304">
        <f t="shared" si="7"/>
        <v>30636.674337888377</v>
      </c>
      <c r="CN9" s="304">
        <f t="shared" si="7"/>
        <v>30822.721232784068</v>
      </c>
      <c r="CO9" s="304">
        <f t="shared" si="7"/>
        <v>36695.758580004811</v>
      </c>
      <c r="CP9" s="304">
        <f t="shared" si="7"/>
        <v>36176.852766541539</v>
      </c>
      <c r="CQ9" s="304">
        <f t="shared" si="7"/>
        <v>29258.223585932596</v>
      </c>
      <c r="CR9" s="304">
        <f t="shared" si="7"/>
        <v>27771.832573468349</v>
      </c>
      <c r="CS9" s="304">
        <f t="shared" si="7"/>
        <v>29278.577556991258</v>
      </c>
      <c r="CT9" s="304">
        <f t="shared" si="7"/>
        <v>29519.870998813305</v>
      </c>
      <c r="CU9" s="304">
        <f t="shared" si="7"/>
        <v>32566.72935618231</v>
      </c>
      <c r="CV9" s="304">
        <f t="shared" si="7"/>
        <v>42792.909773298539</v>
      </c>
      <c r="CW9" s="304">
        <f t="shared" si="7"/>
        <v>36742.270564220074</v>
      </c>
      <c r="CX9" s="304">
        <f t="shared" si="7"/>
        <v>25088.092857150365</v>
      </c>
      <c r="CY9" s="304">
        <f t="shared" si="7"/>
        <v>919450.44879995007</v>
      </c>
      <c r="CZ9" s="328">
        <f t="shared" si="7"/>
        <v>0</v>
      </c>
      <c r="DA9" s="150">
        <f t="shared" si="7"/>
        <v>0</v>
      </c>
      <c r="DB9" s="150">
        <f t="shared" si="7"/>
        <v>0</v>
      </c>
      <c r="DC9" s="150">
        <f t="shared" si="7"/>
        <v>0</v>
      </c>
      <c r="DD9" s="308">
        <f t="shared" si="7"/>
        <v>145.04083219354843</v>
      </c>
      <c r="DE9" s="308">
        <f t="shared" si="7"/>
        <v>145.04083219354843</v>
      </c>
      <c r="DF9" s="308">
        <f t="shared" si="7"/>
        <v>145.04083219354843</v>
      </c>
      <c r="DG9" s="308">
        <f t="shared" si="7"/>
        <v>145.04083219354843</v>
      </c>
      <c r="DH9" s="308">
        <f t="shared" si="7"/>
        <v>145.04083219354843</v>
      </c>
      <c r="DI9" s="308">
        <f t="shared" si="7"/>
        <v>145.04083219354843</v>
      </c>
      <c r="DJ9" s="308">
        <f t="shared" si="7"/>
        <v>145.04083219354843</v>
      </c>
      <c r="DK9" s="308">
        <f t="shared" si="7"/>
        <v>145.04083219354843</v>
      </c>
      <c r="DL9" s="308">
        <f t="shared" si="7"/>
        <v>145.04083219354843</v>
      </c>
      <c r="DM9" s="308">
        <f t="shared" si="7"/>
        <v>145.04083219354843</v>
      </c>
      <c r="DN9" s="308">
        <f t="shared" si="7"/>
        <v>145.04083219354843</v>
      </c>
      <c r="DO9" s="308">
        <f t="shared" si="7"/>
        <v>145.04083219354843</v>
      </c>
      <c r="DP9" s="308">
        <f t="shared" si="7"/>
        <v>145.04083219354843</v>
      </c>
      <c r="DQ9" s="308">
        <f t="shared" si="7"/>
        <v>145.04083219354843</v>
      </c>
      <c r="DR9" s="308">
        <f t="shared" si="7"/>
        <v>145.04083219354843</v>
      </c>
      <c r="DS9" s="308">
        <f t="shared" si="7"/>
        <v>145.04083219354843</v>
      </c>
      <c r="DT9" s="308">
        <f t="shared" si="7"/>
        <v>145.04083219354843</v>
      </c>
      <c r="DU9" s="308">
        <f t="shared" si="7"/>
        <v>145.04083219354843</v>
      </c>
      <c r="DV9" s="308">
        <f t="shared" si="7"/>
        <v>145.04083219354843</v>
      </c>
      <c r="DW9" s="308">
        <f t="shared" si="7"/>
        <v>145.04083219354843</v>
      </c>
      <c r="DX9" s="308">
        <f t="shared" si="7"/>
        <v>145.04083219354843</v>
      </c>
      <c r="DY9" s="308">
        <f t="shared" si="7"/>
        <v>145.04083219354843</v>
      </c>
      <c r="DZ9" s="308">
        <f t="shared" si="7"/>
        <v>145.04083219354843</v>
      </c>
      <c r="EA9" s="308">
        <f t="shared" ref="EA9:FQ9" si="8">SUM(EA80:EA103)</f>
        <v>145.04083219354843</v>
      </c>
      <c r="EB9" s="308">
        <f t="shared" si="8"/>
        <v>145.04083219354843</v>
      </c>
      <c r="EC9" s="308">
        <f t="shared" si="8"/>
        <v>145.04083219354843</v>
      </c>
      <c r="ED9" s="308">
        <f t="shared" si="8"/>
        <v>145.04083219354843</v>
      </c>
      <c r="EE9" s="308">
        <f t="shared" si="8"/>
        <v>145.04083219354843</v>
      </c>
      <c r="EF9" s="308">
        <f t="shared" si="8"/>
        <v>145.04083219354843</v>
      </c>
      <c r="EG9" s="308">
        <f t="shared" si="8"/>
        <v>145.04083219354843</v>
      </c>
      <c r="EH9" s="308">
        <f t="shared" si="8"/>
        <v>145.04083219354843</v>
      </c>
      <c r="EI9" s="308">
        <f t="shared" si="8"/>
        <v>4496.2657979999994</v>
      </c>
      <c r="EJ9" s="308">
        <f t="shared" si="8"/>
        <v>0</v>
      </c>
      <c r="EK9" s="150">
        <f t="shared" si="8"/>
        <v>0</v>
      </c>
      <c r="EL9" s="308">
        <f t="shared" si="8"/>
        <v>25.083870967741934</v>
      </c>
      <c r="EM9" s="308">
        <f t="shared" si="8"/>
        <v>25.083870967741934</v>
      </c>
      <c r="EN9" s="308">
        <f t="shared" si="8"/>
        <v>25.083870967741934</v>
      </c>
      <c r="EO9" s="308">
        <f t="shared" si="8"/>
        <v>25.083870967741934</v>
      </c>
      <c r="EP9" s="308">
        <f t="shared" si="8"/>
        <v>25.083870967741934</v>
      </c>
      <c r="EQ9" s="308">
        <f t="shared" si="8"/>
        <v>25.083870967741934</v>
      </c>
      <c r="ER9" s="308">
        <f t="shared" si="8"/>
        <v>25.083870967741934</v>
      </c>
      <c r="ES9" s="308">
        <f t="shared" si="8"/>
        <v>25.083870967741934</v>
      </c>
      <c r="ET9" s="308">
        <f t="shared" si="8"/>
        <v>25.083870967741934</v>
      </c>
      <c r="EU9" s="308">
        <f t="shared" si="8"/>
        <v>25.083870967741934</v>
      </c>
      <c r="EV9" s="308">
        <f t="shared" si="8"/>
        <v>25.083870967741934</v>
      </c>
      <c r="EW9" s="308">
        <f t="shared" si="8"/>
        <v>25.083870967741934</v>
      </c>
      <c r="EX9" s="308">
        <f t="shared" si="8"/>
        <v>25.083870967741934</v>
      </c>
      <c r="EY9" s="308">
        <f t="shared" si="8"/>
        <v>25.083870967741934</v>
      </c>
      <c r="EZ9" s="308">
        <f t="shared" si="8"/>
        <v>25.083870967741934</v>
      </c>
      <c r="FA9" s="308">
        <f t="shared" si="8"/>
        <v>25.083870967741934</v>
      </c>
      <c r="FB9" s="308">
        <f t="shared" si="8"/>
        <v>25.083870967741934</v>
      </c>
      <c r="FC9" s="308">
        <f t="shared" si="8"/>
        <v>25.083870967741934</v>
      </c>
      <c r="FD9" s="308">
        <f t="shared" si="8"/>
        <v>25.083870967741934</v>
      </c>
      <c r="FE9" s="308">
        <f t="shared" si="8"/>
        <v>25.083870967741934</v>
      </c>
      <c r="FF9" s="308">
        <f t="shared" si="8"/>
        <v>25.083870967741934</v>
      </c>
      <c r="FG9" s="308">
        <f t="shared" si="8"/>
        <v>25.083870967741934</v>
      </c>
      <c r="FH9" s="308">
        <f t="shared" si="8"/>
        <v>25.083870967741934</v>
      </c>
      <c r="FI9" s="308">
        <f t="shared" si="8"/>
        <v>25.083870967741934</v>
      </c>
      <c r="FJ9" s="308">
        <f t="shared" si="8"/>
        <v>25.083870967741934</v>
      </c>
      <c r="FK9" s="308">
        <f t="shared" si="8"/>
        <v>25.083870967741934</v>
      </c>
      <c r="FL9" s="308">
        <f t="shared" si="8"/>
        <v>25.083870967741934</v>
      </c>
      <c r="FM9" s="308">
        <f t="shared" si="8"/>
        <v>25.083870967741934</v>
      </c>
      <c r="FN9" s="308">
        <f t="shared" si="8"/>
        <v>25.083870967741934</v>
      </c>
      <c r="FO9" s="308">
        <f t="shared" si="8"/>
        <v>25.083870967741934</v>
      </c>
      <c r="FP9" s="308">
        <f t="shared" si="8"/>
        <v>25.083870967741934</v>
      </c>
      <c r="FQ9" s="308">
        <f t="shared" si="8"/>
        <v>777.60000000000025</v>
      </c>
      <c r="FR9" s="308"/>
      <c r="FS9" s="308"/>
    </row>
    <row r="10" spans="1:177">
      <c r="A10" s="150" t="s">
        <v>187</v>
      </c>
      <c r="B10" s="304">
        <f t="shared" ref="B10:AG10" si="9">SUM(B108:B128)</f>
        <v>724163.23219976074</v>
      </c>
      <c r="C10" s="304">
        <f t="shared" si="9"/>
        <v>631399.43633149192</v>
      </c>
      <c r="D10" s="304">
        <f t="shared" si="9"/>
        <v>484865.71792408929</v>
      </c>
      <c r="E10" s="304">
        <f t="shared" si="9"/>
        <v>466638.93405371736</v>
      </c>
      <c r="F10" s="304">
        <f t="shared" si="9"/>
        <v>464191.67413219332</v>
      </c>
      <c r="G10" s="304">
        <f t="shared" si="9"/>
        <v>483937.96317743289</v>
      </c>
      <c r="H10" s="304">
        <f t="shared" si="9"/>
        <v>498505.07174582238</v>
      </c>
      <c r="I10" s="304">
        <f t="shared" si="9"/>
        <v>611194.59126306151</v>
      </c>
      <c r="J10" s="304">
        <f t="shared" si="9"/>
        <v>569306.23978502431</v>
      </c>
      <c r="K10" s="304">
        <f t="shared" si="9"/>
        <v>545084.31454609893</v>
      </c>
      <c r="L10" s="304">
        <f t="shared" si="9"/>
        <v>524408.43726419762</v>
      </c>
      <c r="M10" s="304">
        <f t="shared" si="9"/>
        <v>526708.94472437748</v>
      </c>
      <c r="N10" s="304">
        <f t="shared" si="9"/>
        <v>548224.3101728562</v>
      </c>
      <c r="O10" s="304">
        <f t="shared" si="9"/>
        <v>557540.31172072783</v>
      </c>
      <c r="P10" s="304">
        <f t="shared" si="9"/>
        <v>44012.899297414129</v>
      </c>
      <c r="Q10" s="304">
        <f t="shared" si="9"/>
        <v>520681.20373206411</v>
      </c>
      <c r="R10" s="304">
        <f t="shared" si="9"/>
        <v>568685.15129802597</v>
      </c>
      <c r="S10" s="304">
        <f t="shared" si="9"/>
        <v>529136.0170801651</v>
      </c>
      <c r="T10" s="304">
        <f t="shared" si="9"/>
        <v>570355.75880407903</v>
      </c>
      <c r="U10" s="304">
        <f t="shared" si="9"/>
        <v>569323.44504052715</v>
      </c>
      <c r="V10" s="304">
        <f t="shared" si="9"/>
        <v>572780.76739780826</v>
      </c>
      <c r="W10" s="304">
        <f t="shared" si="9"/>
        <v>690155.38212243642</v>
      </c>
      <c r="X10" s="304">
        <f t="shared" si="9"/>
        <v>672276.96520244982</v>
      </c>
      <c r="Y10" s="304">
        <f t="shared" si="9"/>
        <v>543707.59906890267</v>
      </c>
      <c r="Z10" s="304">
        <f t="shared" si="9"/>
        <v>516085.89174648374</v>
      </c>
      <c r="AA10" s="304">
        <f t="shared" si="9"/>
        <v>544085.8383254091</v>
      </c>
      <c r="AB10" s="304">
        <f t="shared" si="9"/>
        <v>548569.81109767314</v>
      </c>
      <c r="AC10" s="304">
        <f t="shared" si="9"/>
        <v>605419.26829086302</v>
      </c>
      <c r="AD10" s="304">
        <f t="shared" si="9"/>
        <v>795223.61163440789</v>
      </c>
      <c r="AE10" s="304">
        <f t="shared" si="9"/>
        <v>691030.15614214656</v>
      </c>
      <c r="AF10" s="304">
        <f t="shared" si="9"/>
        <v>466213.77037864109</v>
      </c>
      <c r="AG10" s="304">
        <f t="shared" si="9"/>
        <v>17083912.715700351</v>
      </c>
      <c r="AH10" s="304">
        <f t="shared" ref="AH10:BM10" si="10">SUM(AH108:AH128)</f>
        <v>0</v>
      </c>
      <c r="AI10" s="304">
        <f t="shared" si="10"/>
        <v>0</v>
      </c>
      <c r="AJ10" s="150">
        <f t="shared" si="10"/>
        <v>0</v>
      </c>
      <c r="AK10" s="304">
        <f t="shared" si="10"/>
        <v>7356.1836107483432</v>
      </c>
      <c r="AL10" s="304">
        <f t="shared" si="10"/>
        <v>6337.3357889181116</v>
      </c>
      <c r="AM10" s="304">
        <f t="shared" si="10"/>
        <v>4925.355346711417</v>
      </c>
      <c r="AN10" s="304">
        <f t="shared" si="10"/>
        <v>4740.2043160845315</v>
      </c>
      <c r="AO10" s="304">
        <f t="shared" si="10"/>
        <v>4715.3445986541519</v>
      </c>
      <c r="AP10" s="304">
        <f t="shared" si="10"/>
        <v>4915.931042965125</v>
      </c>
      <c r="AQ10" s="304">
        <f t="shared" si="10"/>
        <v>5063.9064172205526</v>
      </c>
      <c r="AR10" s="304">
        <f t="shared" si="10"/>
        <v>6208.6273305672685</v>
      </c>
      <c r="AS10" s="304">
        <f t="shared" si="10"/>
        <v>5714.1083767928039</v>
      </c>
      <c r="AT10" s="304">
        <f t="shared" si="10"/>
        <v>5537.0669523772758</v>
      </c>
      <c r="AU10" s="304">
        <f t="shared" si="10"/>
        <v>5327.0375793905359</v>
      </c>
      <c r="AV10" s="304">
        <f t="shared" si="10"/>
        <v>5350.4065582650555</v>
      </c>
      <c r="AW10" s="304">
        <f t="shared" si="10"/>
        <v>5568.9636068058753</v>
      </c>
      <c r="AX10" s="304">
        <f t="shared" si="10"/>
        <v>5663.597267915653</v>
      </c>
      <c r="AY10" s="304">
        <f t="shared" si="10"/>
        <v>848.85680493516509</v>
      </c>
      <c r="AZ10" s="304">
        <f t="shared" si="10"/>
        <v>5226.0604573865539</v>
      </c>
      <c r="BA10" s="304">
        <f t="shared" si="10"/>
        <v>5776.8086028710459</v>
      </c>
      <c r="BB10" s="304">
        <f t="shared" si="10"/>
        <v>5375.0612066811418</v>
      </c>
      <c r="BC10" s="304">
        <f t="shared" si="10"/>
        <v>5793.7789418907296</v>
      </c>
      <c r="BD10" s="304">
        <f t="shared" si="10"/>
        <v>5783.2925083755654</v>
      </c>
      <c r="BE10" s="304">
        <f t="shared" si="10"/>
        <v>5818.4126262313794</v>
      </c>
      <c r="BF10" s="304">
        <f t="shared" si="10"/>
        <v>6927.0673227885209</v>
      </c>
      <c r="BG10" s="304">
        <f t="shared" si="10"/>
        <v>6829.1133454587007</v>
      </c>
      <c r="BH10" s="304">
        <f t="shared" si="10"/>
        <v>5523.0820227651348</v>
      </c>
      <c r="BI10" s="304">
        <f t="shared" si="10"/>
        <v>5242.4956277767515</v>
      </c>
      <c r="BJ10" s="304">
        <f t="shared" si="10"/>
        <v>5526.9242468603834</v>
      </c>
      <c r="BK10" s="304">
        <f t="shared" si="10"/>
        <v>5572.4732688925769</v>
      </c>
      <c r="BL10" s="304">
        <f t="shared" si="10"/>
        <v>6147.6294662629243</v>
      </c>
      <c r="BM10" s="304">
        <f t="shared" si="10"/>
        <v>8078.0280448862422</v>
      </c>
      <c r="BN10" s="304">
        <f t="shared" ref="BN10:CS10" si="11">SUM(BN108:BN128)</f>
        <v>6935.8474014254898</v>
      </c>
      <c r="BO10" s="304">
        <f t="shared" si="11"/>
        <v>4735.8854250950235</v>
      </c>
      <c r="BP10" s="304">
        <f t="shared" si="11"/>
        <v>173564.88611400002</v>
      </c>
      <c r="BQ10" s="304">
        <f t="shared" si="11"/>
        <v>0</v>
      </c>
      <c r="BR10" s="304">
        <f t="shared" si="11"/>
        <v>0</v>
      </c>
      <c r="BS10" s="304">
        <f t="shared" si="11"/>
        <v>0</v>
      </c>
      <c r="BT10" s="304">
        <f t="shared" si="11"/>
        <v>26700.628959524722</v>
      </c>
      <c r="BU10" s="304">
        <f t="shared" si="11"/>
        <v>23002.53235177277</v>
      </c>
      <c r="BV10" s="304">
        <f t="shared" si="11"/>
        <v>17877.488187516064</v>
      </c>
      <c r="BW10" s="304">
        <f t="shared" si="11"/>
        <v>17205.448277715721</v>
      </c>
      <c r="BX10" s="304">
        <f t="shared" si="11"/>
        <v>17115.215335436071</v>
      </c>
      <c r="BY10" s="304">
        <f t="shared" si="11"/>
        <v>17843.280934020662</v>
      </c>
      <c r="BZ10" s="304">
        <f t="shared" si="11"/>
        <v>18380.384923291407</v>
      </c>
      <c r="CA10" s="304">
        <f t="shared" si="11"/>
        <v>22535.361197241371</v>
      </c>
      <c r="CB10" s="304">
        <f t="shared" si="11"/>
        <v>20740.413192015985</v>
      </c>
      <c r="CC10" s="304">
        <f t="shared" si="11"/>
        <v>20097.808597851454</v>
      </c>
      <c r="CD10" s="304">
        <f t="shared" si="11"/>
        <v>19335.468143145205</v>
      </c>
      <c r="CE10" s="304">
        <f t="shared" si="11"/>
        <v>19420.29017412059</v>
      </c>
      <c r="CF10" s="304">
        <f t="shared" si="11"/>
        <v>20213.583404465011</v>
      </c>
      <c r="CG10" s="304">
        <f t="shared" si="11"/>
        <v>20557.073780192128</v>
      </c>
      <c r="CH10" s="304">
        <f t="shared" si="11"/>
        <v>3081.0827716732033</v>
      </c>
      <c r="CI10" s="304">
        <f t="shared" si="11"/>
        <v>18968.953002863826</v>
      </c>
      <c r="CJ10" s="304">
        <f t="shared" si="11"/>
        <v>20967.995259128522</v>
      </c>
      <c r="CK10" s="304">
        <f t="shared" si="11"/>
        <v>19509.778780484845</v>
      </c>
      <c r="CL10" s="304">
        <f t="shared" si="11"/>
        <v>21029.59224330655</v>
      </c>
      <c r="CM10" s="304">
        <f t="shared" si="11"/>
        <v>20991.529793371497</v>
      </c>
      <c r="CN10" s="304">
        <f t="shared" si="11"/>
        <v>21119.004756681647</v>
      </c>
      <c r="CO10" s="304">
        <f t="shared" si="11"/>
        <v>25143.072026258047</v>
      </c>
      <c r="CP10" s="304">
        <f t="shared" si="11"/>
        <v>24787.529948709605</v>
      </c>
      <c r="CQ10" s="304">
        <f t="shared" si="11"/>
        <v>20047.047709276951</v>
      </c>
      <c r="CR10" s="304">
        <f t="shared" si="11"/>
        <v>19028.60749352038</v>
      </c>
      <c r="CS10" s="304">
        <f t="shared" si="11"/>
        <v>20060.993772259473</v>
      </c>
      <c r="CT10" s="304">
        <f t="shared" ref="CT10:DY10" si="12">SUM(CT108:CT128)</f>
        <v>20226.322372129362</v>
      </c>
      <c r="CU10" s="304">
        <f t="shared" si="12"/>
        <v>22313.958167043209</v>
      </c>
      <c r="CV10" s="304">
        <f t="shared" si="12"/>
        <v>29320.696840137814</v>
      </c>
      <c r="CW10" s="304">
        <f t="shared" si="12"/>
        <v>25174.940945568134</v>
      </c>
      <c r="CX10" s="304">
        <f t="shared" si="12"/>
        <v>17189.772064079752</v>
      </c>
      <c r="CY10" s="304">
        <f t="shared" si="12"/>
        <v>629985.85540480202</v>
      </c>
      <c r="CZ10" s="328">
        <f t="shared" si="12"/>
        <v>0</v>
      </c>
      <c r="DA10" s="150">
        <f t="shared" si="12"/>
        <v>0</v>
      </c>
      <c r="DB10" s="150">
        <f t="shared" si="12"/>
        <v>0</v>
      </c>
      <c r="DC10" s="150">
        <f t="shared" si="12"/>
        <v>0</v>
      </c>
      <c r="DD10" s="308">
        <f t="shared" si="12"/>
        <v>106.68121335483872</v>
      </c>
      <c r="DE10" s="308">
        <f t="shared" si="12"/>
        <v>106.68121335483872</v>
      </c>
      <c r="DF10" s="308">
        <f t="shared" si="12"/>
        <v>106.68121335483872</v>
      </c>
      <c r="DG10" s="308">
        <f t="shared" si="12"/>
        <v>106.68121335483872</v>
      </c>
      <c r="DH10" s="308">
        <f t="shared" si="12"/>
        <v>106.68121335483872</v>
      </c>
      <c r="DI10" s="308">
        <f t="shared" si="12"/>
        <v>106.68121335483872</v>
      </c>
      <c r="DJ10" s="308">
        <f t="shared" si="12"/>
        <v>106.68121335483872</v>
      </c>
      <c r="DK10" s="308">
        <f t="shared" si="12"/>
        <v>106.68121335483872</v>
      </c>
      <c r="DL10" s="308">
        <f t="shared" si="12"/>
        <v>106.68121335483872</v>
      </c>
      <c r="DM10" s="308">
        <f t="shared" si="12"/>
        <v>106.68121335483872</v>
      </c>
      <c r="DN10" s="308">
        <f t="shared" si="12"/>
        <v>106.68121335483872</v>
      </c>
      <c r="DO10" s="308">
        <f t="shared" si="12"/>
        <v>106.68121335483872</v>
      </c>
      <c r="DP10" s="308">
        <f t="shared" si="12"/>
        <v>106.68121335483872</v>
      </c>
      <c r="DQ10" s="308">
        <f t="shared" si="12"/>
        <v>106.68121335483872</v>
      </c>
      <c r="DR10" s="308">
        <f t="shared" si="12"/>
        <v>106.68121335483872</v>
      </c>
      <c r="DS10" s="308">
        <f t="shared" si="12"/>
        <v>106.68121335483872</v>
      </c>
      <c r="DT10" s="308">
        <f t="shared" si="12"/>
        <v>106.68121335483872</v>
      </c>
      <c r="DU10" s="308">
        <f t="shared" si="12"/>
        <v>106.68121335483872</v>
      </c>
      <c r="DV10" s="308">
        <f t="shared" si="12"/>
        <v>106.68121335483872</v>
      </c>
      <c r="DW10" s="308">
        <f t="shared" si="12"/>
        <v>106.68121335483872</v>
      </c>
      <c r="DX10" s="308">
        <f t="shared" si="12"/>
        <v>106.68121335483872</v>
      </c>
      <c r="DY10" s="308">
        <f t="shared" si="12"/>
        <v>106.68121335483872</v>
      </c>
      <c r="DZ10" s="308">
        <f t="shared" ref="DZ10:FE10" si="13">SUM(DZ108:DZ128)</f>
        <v>106.68121335483872</v>
      </c>
      <c r="EA10" s="308">
        <f t="shared" si="13"/>
        <v>106.68121335483872</v>
      </c>
      <c r="EB10" s="308">
        <f t="shared" si="13"/>
        <v>106.68121335483872</v>
      </c>
      <c r="EC10" s="308">
        <f t="shared" si="13"/>
        <v>106.68121335483872</v>
      </c>
      <c r="ED10" s="308">
        <f t="shared" si="13"/>
        <v>106.68121335483872</v>
      </c>
      <c r="EE10" s="308">
        <f t="shared" si="13"/>
        <v>106.68121335483872</v>
      </c>
      <c r="EF10" s="308">
        <f t="shared" si="13"/>
        <v>106.68121335483872</v>
      </c>
      <c r="EG10" s="308">
        <f t="shared" si="13"/>
        <v>106.68121335483872</v>
      </c>
      <c r="EH10" s="308">
        <f t="shared" si="13"/>
        <v>106.68121335483872</v>
      </c>
      <c r="EI10" s="308">
        <f t="shared" si="13"/>
        <v>3307.1176139999993</v>
      </c>
      <c r="EJ10" s="308">
        <f t="shared" si="13"/>
        <v>0</v>
      </c>
      <c r="EK10" s="150">
        <f t="shared" si="13"/>
        <v>0</v>
      </c>
      <c r="EL10" s="308">
        <f t="shared" si="13"/>
        <v>15.522580645161295</v>
      </c>
      <c r="EM10" s="308">
        <f t="shared" si="13"/>
        <v>15.522580645161295</v>
      </c>
      <c r="EN10" s="308">
        <f t="shared" si="13"/>
        <v>15.522580645161295</v>
      </c>
      <c r="EO10" s="308">
        <f t="shared" si="13"/>
        <v>15.522580645161295</v>
      </c>
      <c r="EP10" s="308">
        <f t="shared" si="13"/>
        <v>15.522580645161295</v>
      </c>
      <c r="EQ10" s="308">
        <f t="shared" si="13"/>
        <v>15.522580645161295</v>
      </c>
      <c r="ER10" s="308">
        <f t="shared" si="13"/>
        <v>15.522580645161295</v>
      </c>
      <c r="ES10" s="308">
        <f t="shared" si="13"/>
        <v>15.522580645161295</v>
      </c>
      <c r="ET10" s="308">
        <f t="shared" si="13"/>
        <v>15.522580645161295</v>
      </c>
      <c r="EU10" s="308">
        <f t="shared" si="13"/>
        <v>15.522580645161295</v>
      </c>
      <c r="EV10" s="308">
        <f t="shared" si="13"/>
        <v>15.522580645161295</v>
      </c>
      <c r="EW10" s="308">
        <f t="shared" si="13"/>
        <v>15.522580645161295</v>
      </c>
      <c r="EX10" s="308">
        <f t="shared" si="13"/>
        <v>15.522580645161295</v>
      </c>
      <c r="EY10" s="308">
        <f t="shared" si="13"/>
        <v>15.522580645161295</v>
      </c>
      <c r="EZ10" s="308">
        <f t="shared" si="13"/>
        <v>15.522580645161295</v>
      </c>
      <c r="FA10" s="308">
        <f t="shared" si="13"/>
        <v>15.522580645161295</v>
      </c>
      <c r="FB10" s="308">
        <f t="shared" si="13"/>
        <v>15.522580645161295</v>
      </c>
      <c r="FC10" s="308">
        <f t="shared" si="13"/>
        <v>15.522580645161295</v>
      </c>
      <c r="FD10" s="308">
        <f t="shared" si="13"/>
        <v>15.522580645161295</v>
      </c>
      <c r="FE10" s="308">
        <f t="shared" si="13"/>
        <v>15.522580645161295</v>
      </c>
      <c r="FF10" s="308">
        <f t="shared" ref="FF10:FQ10" si="14">SUM(FF108:FF128)</f>
        <v>15.522580645161295</v>
      </c>
      <c r="FG10" s="308">
        <f t="shared" si="14"/>
        <v>15.522580645161295</v>
      </c>
      <c r="FH10" s="308">
        <f t="shared" si="14"/>
        <v>15.522580645161295</v>
      </c>
      <c r="FI10" s="308">
        <f t="shared" si="14"/>
        <v>15.522580645161295</v>
      </c>
      <c r="FJ10" s="308">
        <f t="shared" si="14"/>
        <v>15.522580645161295</v>
      </c>
      <c r="FK10" s="308">
        <f t="shared" si="14"/>
        <v>15.522580645161295</v>
      </c>
      <c r="FL10" s="308">
        <f t="shared" si="14"/>
        <v>15.522580645161295</v>
      </c>
      <c r="FM10" s="308">
        <f t="shared" si="14"/>
        <v>15.522580645161295</v>
      </c>
      <c r="FN10" s="308">
        <f t="shared" si="14"/>
        <v>15.522580645161295</v>
      </c>
      <c r="FO10" s="308">
        <f t="shared" si="14"/>
        <v>15.522580645161295</v>
      </c>
      <c r="FP10" s="308">
        <f t="shared" si="14"/>
        <v>15.522580645161295</v>
      </c>
      <c r="FQ10" s="308">
        <f t="shared" si="14"/>
        <v>481.2</v>
      </c>
      <c r="FR10" s="308"/>
      <c r="FS10" s="308"/>
    </row>
    <row r="11" spans="1:177">
      <c r="A11" s="150" t="s">
        <v>188</v>
      </c>
      <c r="B11" s="304">
        <f t="shared" ref="B11:AG11" si="15">SUM(B133:B155)</f>
        <v>986383.04495434288</v>
      </c>
      <c r="C11" s="304">
        <f t="shared" si="15"/>
        <v>860029.43935617071</v>
      </c>
      <c r="D11" s="304">
        <f t="shared" si="15"/>
        <v>660435.79951875762</v>
      </c>
      <c r="E11" s="304">
        <f t="shared" si="15"/>
        <v>635609.08949763526</v>
      </c>
      <c r="F11" s="304">
        <f t="shared" si="15"/>
        <v>632275.67572315375</v>
      </c>
      <c r="G11" s="304">
        <f t="shared" si="15"/>
        <v>659172.10438582732</v>
      </c>
      <c r="H11" s="304">
        <f t="shared" si="15"/>
        <v>679013.96912980429</v>
      </c>
      <c r="I11" s="304">
        <f t="shared" si="15"/>
        <v>832508.4113403057</v>
      </c>
      <c r="J11" s="304">
        <f t="shared" si="15"/>
        <v>775452.27007017471</v>
      </c>
      <c r="K11" s="304">
        <f t="shared" si="15"/>
        <v>742459.57545455371</v>
      </c>
      <c r="L11" s="304">
        <f t="shared" si="15"/>
        <v>714296.95426143811</v>
      </c>
      <c r="M11" s="304">
        <f t="shared" si="15"/>
        <v>717430.4764462352</v>
      </c>
      <c r="N11" s="304">
        <f t="shared" si="15"/>
        <v>746736.56482621236</v>
      </c>
      <c r="O11" s="304">
        <f t="shared" si="15"/>
        <v>759425.89447593142</v>
      </c>
      <c r="P11" s="304">
        <f t="shared" si="15"/>
        <v>60699.054824311097</v>
      </c>
      <c r="Q11" s="304">
        <f t="shared" si="15"/>
        <v>709220.08789042127</v>
      </c>
      <c r="R11" s="304">
        <f t="shared" si="15"/>
        <v>774606.28517926764</v>
      </c>
      <c r="S11" s="304">
        <f t="shared" si="15"/>
        <v>720736.39272888622</v>
      </c>
      <c r="T11" s="304">
        <f t="shared" si="15"/>
        <v>776881.82037005364</v>
      </c>
      <c r="U11" s="304">
        <f t="shared" si="15"/>
        <v>775475.70535597426</v>
      </c>
      <c r="V11" s="304">
        <f t="shared" si="15"/>
        <v>780184.92560153175</v>
      </c>
      <c r="W11" s="304">
        <f t="shared" si="15"/>
        <v>940060.93797616288</v>
      </c>
      <c r="X11" s="304">
        <f t="shared" si="15"/>
        <v>915708.73872554535</v>
      </c>
      <c r="Y11" s="304">
        <f t="shared" si="15"/>
        <v>740584.35072061163</v>
      </c>
      <c r="Z11" s="304">
        <f t="shared" si="15"/>
        <v>702960.81149070279</v>
      </c>
      <c r="AA11" s="304">
        <f t="shared" si="15"/>
        <v>741099.5505719221</v>
      </c>
      <c r="AB11" s="304">
        <f t="shared" si="15"/>
        <v>747207.17178207787</v>
      </c>
      <c r="AC11" s="304">
        <f t="shared" si="15"/>
        <v>824636.24648630631</v>
      </c>
      <c r="AD11" s="304">
        <f t="shared" si="15"/>
        <v>1083174.4178461151</v>
      </c>
      <c r="AE11" s="304">
        <f t="shared" si="15"/>
        <v>941252.46803850448</v>
      </c>
      <c r="AF11" s="304">
        <f t="shared" si="15"/>
        <v>635029.97387593787</v>
      </c>
      <c r="AG11" s="304">
        <f t="shared" si="15"/>
        <v>23270748.208904877</v>
      </c>
      <c r="AH11" s="304">
        <f t="shared" ref="AH11:BM11" si="16">SUM(AH133:AH155)</f>
        <v>0</v>
      </c>
      <c r="AI11" s="304">
        <f t="shared" si="16"/>
        <v>0</v>
      </c>
      <c r="AJ11" s="150">
        <f t="shared" si="16"/>
        <v>0</v>
      </c>
      <c r="AK11" s="304">
        <f t="shared" si="16"/>
        <v>9991.3402715557295</v>
      </c>
      <c r="AL11" s="304">
        <f t="shared" si="16"/>
        <v>8607.5173802992576</v>
      </c>
      <c r="AM11" s="304">
        <f t="shared" si="16"/>
        <v>6689.7325884330248</v>
      </c>
      <c r="AN11" s="304">
        <f t="shared" si="16"/>
        <v>6438.2561372580576</v>
      </c>
      <c r="AO11" s="304">
        <f t="shared" si="16"/>
        <v>6404.4910888246923</v>
      </c>
      <c r="AP11" s="304">
        <f t="shared" si="16"/>
        <v>6676.9322791239811</v>
      </c>
      <c r="AQ11" s="304">
        <f t="shared" si="16"/>
        <v>6877.9158861449569</v>
      </c>
      <c r="AR11" s="304">
        <f t="shared" si="16"/>
        <v>8432.7025481447636</v>
      </c>
      <c r="AS11" s="304">
        <f t="shared" si="16"/>
        <v>7761.035363182832</v>
      </c>
      <c r="AT11" s="304">
        <f t="shared" si="16"/>
        <v>7520.573568440258</v>
      </c>
      <c r="AU11" s="304">
        <f t="shared" si="16"/>
        <v>7235.3067720180115</v>
      </c>
      <c r="AV11" s="304">
        <f t="shared" si="16"/>
        <v>7267.047064551356</v>
      </c>
      <c r="AW11" s="304">
        <f t="shared" si="16"/>
        <v>7563.8963489449125</v>
      </c>
      <c r="AX11" s="304">
        <f t="shared" si="16"/>
        <v>7692.4299961895713</v>
      </c>
      <c r="AY11" s="304">
        <f t="shared" si="16"/>
        <v>1152.9371245628881</v>
      </c>
      <c r="AZ11" s="304">
        <f t="shared" si="16"/>
        <v>7098.1572881320963</v>
      </c>
      <c r="BA11" s="304">
        <f t="shared" si="16"/>
        <v>7846.1962736494816</v>
      </c>
      <c r="BB11" s="304">
        <f t="shared" si="16"/>
        <v>7300.5335834632506</v>
      </c>
      <c r="BC11" s="304">
        <f t="shared" si="16"/>
        <v>7869.2457841893765</v>
      </c>
      <c r="BD11" s="304">
        <f t="shared" si="16"/>
        <v>7855.0028654384123</v>
      </c>
      <c r="BE11" s="304">
        <f t="shared" si="16"/>
        <v>7902.7038292047146</v>
      </c>
      <c r="BF11" s="304">
        <f t="shared" si="16"/>
        <v>9408.504513784681</v>
      </c>
      <c r="BG11" s="304">
        <f t="shared" si="16"/>
        <v>9275.4611355546294</v>
      </c>
      <c r="BH11" s="304">
        <f t="shared" si="16"/>
        <v>7501.5789106363845</v>
      </c>
      <c r="BI11" s="304">
        <f t="shared" si="16"/>
        <v>7120.4799201487222</v>
      </c>
      <c r="BJ11" s="304">
        <f t="shared" si="16"/>
        <v>7506.7975090790742</v>
      </c>
      <c r="BK11" s="304">
        <f t="shared" si="16"/>
        <v>7568.66325390568</v>
      </c>
      <c r="BL11" s="304">
        <f t="shared" si="16"/>
        <v>8349.8538251721093</v>
      </c>
      <c r="BM11" s="304">
        <f t="shared" si="16"/>
        <v>10971.766229665638</v>
      </c>
      <c r="BN11" s="304">
        <f t="shared" ref="BN11:CS11" si="17">SUM(BN133:BN155)</f>
        <v>9420.4298215141916</v>
      </c>
      <c r="BO11" s="304">
        <f t="shared" si="17"/>
        <v>6432.3901187142992</v>
      </c>
      <c r="BP11" s="304">
        <f t="shared" si="17"/>
        <v>235739.87927992703</v>
      </c>
      <c r="BQ11" s="304">
        <f t="shared" si="17"/>
        <v>0</v>
      </c>
      <c r="BR11" s="304">
        <f t="shared" si="17"/>
        <v>0</v>
      </c>
      <c r="BS11" s="304">
        <f t="shared" si="17"/>
        <v>0</v>
      </c>
      <c r="BT11" s="304">
        <f t="shared" si="17"/>
        <v>38751.778382588935</v>
      </c>
      <c r="BU11" s="304">
        <f t="shared" si="17"/>
        <v>33384.57072623571</v>
      </c>
      <c r="BV11" s="304">
        <f t="shared" si="17"/>
        <v>25946.372324418306</v>
      </c>
      <c r="BW11" s="304">
        <f t="shared" si="17"/>
        <v>24971.011718182555</v>
      </c>
      <c r="BX11" s="304">
        <f t="shared" si="17"/>
        <v>24840.052743870347</v>
      </c>
      <c r="BY11" s="304">
        <f t="shared" si="17"/>
        <v>25896.725856968405</v>
      </c>
      <c r="BZ11" s="304">
        <f t="shared" si="17"/>
        <v>26676.248121862449</v>
      </c>
      <c r="CA11" s="304">
        <f t="shared" si="17"/>
        <v>32706.545011014459</v>
      </c>
      <c r="CB11" s="304">
        <f t="shared" si="17"/>
        <v>30101.459287670426</v>
      </c>
      <c r="CC11" s="304">
        <f t="shared" si="17"/>
        <v>29168.81942894476</v>
      </c>
      <c r="CD11" s="304">
        <f t="shared" si="17"/>
        <v>28062.401733779556</v>
      </c>
      <c r="CE11" s="304">
        <f t="shared" si="17"/>
        <v>28185.507618337633</v>
      </c>
      <c r="CF11" s="304">
        <f t="shared" si="17"/>
        <v>29336.848416388351</v>
      </c>
      <c r="CG11" s="304">
        <f t="shared" si="17"/>
        <v>29835.370864563898</v>
      </c>
      <c r="CH11" s="304">
        <f t="shared" si="17"/>
        <v>4471.7087723771047</v>
      </c>
      <c r="CI11" s="304">
        <f t="shared" si="17"/>
        <v>27530.462448320111</v>
      </c>
      <c r="CJ11" s="304">
        <f t="shared" si="17"/>
        <v>30431.7589911705</v>
      </c>
      <c r="CK11" s="304">
        <f t="shared" si="17"/>
        <v>28315.38630572179</v>
      </c>
      <c r="CL11" s="304">
        <f t="shared" si="17"/>
        <v>30521.157360157285</v>
      </c>
      <c r="CM11" s="304">
        <f t="shared" si="17"/>
        <v>30465.915679265894</v>
      </c>
      <c r="CN11" s="304">
        <f t="shared" si="17"/>
        <v>30650.925610493054</v>
      </c>
      <c r="CO11" s="304">
        <f t="shared" si="17"/>
        <v>36491.228596001085</v>
      </c>
      <c r="CP11" s="304">
        <f t="shared" si="17"/>
        <v>35975.214991387933</v>
      </c>
      <c r="CQ11" s="304">
        <f t="shared" si="17"/>
        <v>29095.147954481588</v>
      </c>
      <c r="CR11" s="304">
        <f t="shared" si="17"/>
        <v>27617.041592390207</v>
      </c>
      <c r="CS11" s="304">
        <f t="shared" si="17"/>
        <v>29115.388479258276</v>
      </c>
      <c r="CT11" s="304">
        <f t="shared" ref="CT11:DY11" si="18">SUM(CT133:CT155)</f>
        <v>29355.337031488016</v>
      </c>
      <c r="CU11" s="304">
        <f t="shared" si="18"/>
        <v>32385.213211210092</v>
      </c>
      <c r="CV11" s="304">
        <f t="shared" si="18"/>
        <v>42554.396291356934</v>
      </c>
      <c r="CW11" s="304">
        <f t="shared" si="18"/>
        <v>36537.481337847326</v>
      </c>
      <c r="CX11" s="304">
        <f t="shared" si="18"/>
        <v>24948.260150883514</v>
      </c>
      <c r="CY11" s="304">
        <f t="shared" si="18"/>
        <v>914325.73703863646</v>
      </c>
      <c r="CZ11" s="328">
        <f t="shared" si="18"/>
        <v>0</v>
      </c>
      <c r="DA11" s="150">
        <f t="shared" si="18"/>
        <v>0</v>
      </c>
      <c r="DB11" s="150">
        <f t="shared" si="18"/>
        <v>0</v>
      </c>
      <c r="DC11" s="150">
        <f t="shared" si="18"/>
        <v>0</v>
      </c>
      <c r="DD11" s="308">
        <f t="shared" si="18"/>
        <v>144.47498341935483</v>
      </c>
      <c r="DE11" s="308">
        <f t="shared" si="18"/>
        <v>144.47498341935483</v>
      </c>
      <c r="DF11" s="308">
        <f t="shared" si="18"/>
        <v>144.47498341935483</v>
      </c>
      <c r="DG11" s="308">
        <f t="shared" si="18"/>
        <v>144.47498341935483</v>
      </c>
      <c r="DH11" s="308">
        <f t="shared" si="18"/>
        <v>144.47498341935483</v>
      </c>
      <c r="DI11" s="308">
        <f t="shared" si="18"/>
        <v>144.47498341935483</v>
      </c>
      <c r="DJ11" s="308">
        <f t="shared" si="18"/>
        <v>144.47498341935483</v>
      </c>
      <c r="DK11" s="308">
        <f t="shared" si="18"/>
        <v>144.47498341935483</v>
      </c>
      <c r="DL11" s="308">
        <f t="shared" si="18"/>
        <v>144.47498341935483</v>
      </c>
      <c r="DM11" s="308">
        <f t="shared" si="18"/>
        <v>144.47498341935483</v>
      </c>
      <c r="DN11" s="308">
        <f t="shared" si="18"/>
        <v>144.47498341935483</v>
      </c>
      <c r="DO11" s="308">
        <f t="shared" si="18"/>
        <v>144.47498341935483</v>
      </c>
      <c r="DP11" s="308">
        <f t="shared" si="18"/>
        <v>144.47498341935483</v>
      </c>
      <c r="DQ11" s="308">
        <f t="shared" si="18"/>
        <v>144.47498341935483</v>
      </c>
      <c r="DR11" s="308">
        <f t="shared" si="18"/>
        <v>144.47498341935483</v>
      </c>
      <c r="DS11" s="308">
        <f t="shared" si="18"/>
        <v>144.47498341935483</v>
      </c>
      <c r="DT11" s="308">
        <f t="shared" si="18"/>
        <v>144.47498341935483</v>
      </c>
      <c r="DU11" s="308">
        <f t="shared" si="18"/>
        <v>144.47498341935483</v>
      </c>
      <c r="DV11" s="308">
        <f t="shared" si="18"/>
        <v>144.47498341935483</v>
      </c>
      <c r="DW11" s="308">
        <f t="shared" si="18"/>
        <v>144.47498341935483</v>
      </c>
      <c r="DX11" s="308">
        <f t="shared" si="18"/>
        <v>144.47498341935483</v>
      </c>
      <c r="DY11" s="308">
        <f t="shared" si="18"/>
        <v>144.47498341935483</v>
      </c>
      <c r="DZ11" s="308">
        <f t="shared" ref="DZ11:FE11" si="19">SUM(DZ133:DZ155)</f>
        <v>144.47498341935483</v>
      </c>
      <c r="EA11" s="308">
        <f t="shared" si="19"/>
        <v>144.47498341935483</v>
      </c>
      <c r="EB11" s="308">
        <f t="shared" si="19"/>
        <v>144.47498341935483</v>
      </c>
      <c r="EC11" s="308">
        <f t="shared" si="19"/>
        <v>144.47498341935483</v>
      </c>
      <c r="ED11" s="308">
        <f t="shared" si="19"/>
        <v>144.47498341935483</v>
      </c>
      <c r="EE11" s="308">
        <f t="shared" si="19"/>
        <v>144.47498341935483</v>
      </c>
      <c r="EF11" s="308">
        <f t="shared" si="19"/>
        <v>144.47498341935483</v>
      </c>
      <c r="EG11" s="308">
        <f t="shared" si="19"/>
        <v>144.47498341935483</v>
      </c>
      <c r="EH11" s="308">
        <f t="shared" si="19"/>
        <v>144.47498341935483</v>
      </c>
      <c r="EI11" s="308">
        <f t="shared" si="19"/>
        <v>4478.7244860000001</v>
      </c>
      <c r="EJ11" s="308">
        <f t="shared" si="19"/>
        <v>0</v>
      </c>
      <c r="EK11" s="150">
        <f t="shared" si="19"/>
        <v>0</v>
      </c>
      <c r="EL11" s="308">
        <f t="shared" si="19"/>
        <v>18.774193548387096</v>
      </c>
      <c r="EM11" s="308">
        <f t="shared" si="19"/>
        <v>18.774193548387096</v>
      </c>
      <c r="EN11" s="308">
        <f t="shared" si="19"/>
        <v>18.774193548387096</v>
      </c>
      <c r="EO11" s="308">
        <f t="shared" si="19"/>
        <v>18.774193548387096</v>
      </c>
      <c r="EP11" s="308">
        <f t="shared" si="19"/>
        <v>18.774193548387096</v>
      </c>
      <c r="EQ11" s="308">
        <f t="shared" si="19"/>
        <v>18.774193548387096</v>
      </c>
      <c r="ER11" s="308">
        <f t="shared" si="19"/>
        <v>18.774193548387096</v>
      </c>
      <c r="ES11" s="308">
        <f t="shared" si="19"/>
        <v>18.774193548387096</v>
      </c>
      <c r="ET11" s="308">
        <f t="shared" si="19"/>
        <v>18.774193548387096</v>
      </c>
      <c r="EU11" s="308">
        <f t="shared" si="19"/>
        <v>18.774193548387096</v>
      </c>
      <c r="EV11" s="308">
        <f t="shared" si="19"/>
        <v>18.774193548387096</v>
      </c>
      <c r="EW11" s="308">
        <f t="shared" si="19"/>
        <v>18.774193548387096</v>
      </c>
      <c r="EX11" s="308">
        <f t="shared" si="19"/>
        <v>18.774193548387096</v>
      </c>
      <c r="EY11" s="308">
        <f t="shared" si="19"/>
        <v>18.774193548387096</v>
      </c>
      <c r="EZ11" s="308">
        <f t="shared" si="19"/>
        <v>18.774193548387096</v>
      </c>
      <c r="FA11" s="308">
        <f t="shared" si="19"/>
        <v>18.774193548387096</v>
      </c>
      <c r="FB11" s="308">
        <f t="shared" si="19"/>
        <v>18.774193548387096</v>
      </c>
      <c r="FC11" s="308">
        <f t="shared" si="19"/>
        <v>18.774193548387096</v>
      </c>
      <c r="FD11" s="308">
        <f t="shared" si="19"/>
        <v>18.774193548387096</v>
      </c>
      <c r="FE11" s="308">
        <f t="shared" si="19"/>
        <v>18.774193548387096</v>
      </c>
      <c r="FF11" s="308">
        <f t="shared" ref="FF11:FQ11" si="20">SUM(FF133:FF155)</f>
        <v>18.774193548387096</v>
      </c>
      <c r="FG11" s="308">
        <f t="shared" si="20"/>
        <v>18.774193548387096</v>
      </c>
      <c r="FH11" s="308">
        <f t="shared" si="20"/>
        <v>18.774193548387096</v>
      </c>
      <c r="FI11" s="308">
        <f t="shared" si="20"/>
        <v>18.774193548387096</v>
      </c>
      <c r="FJ11" s="308">
        <f t="shared" si="20"/>
        <v>18.774193548387096</v>
      </c>
      <c r="FK11" s="308">
        <f t="shared" si="20"/>
        <v>18.774193548387096</v>
      </c>
      <c r="FL11" s="308">
        <f t="shared" si="20"/>
        <v>18.774193548387096</v>
      </c>
      <c r="FM11" s="308">
        <f t="shared" si="20"/>
        <v>18.774193548387096</v>
      </c>
      <c r="FN11" s="308">
        <f t="shared" si="20"/>
        <v>18.774193548387096</v>
      </c>
      <c r="FO11" s="308">
        <f t="shared" si="20"/>
        <v>18.774193548387096</v>
      </c>
      <c r="FP11" s="308">
        <f t="shared" si="20"/>
        <v>18.774193548387096</v>
      </c>
      <c r="FQ11" s="308">
        <f t="shared" si="20"/>
        <v>582.00000000000011</v>
      </c>
      <c r="FR11" s="308"/>
      <c r="FS11" s="308"/>
    </row>
    <row r="12" spans="1:177">
      <c r="A12" s="150" t="s">
        <v>189</v>
      </c>
      <c r="B12" s="304">
        <f>SUM(B160:B181)</f>
        <v>840756.16736869304</v>
      </c>
      <c r="C12" s="304">
        <f t="shared" ref="C12:BN12" si="21">SUM(C160:C181)</f>
        <v>671965.75088422769</v>
      </c>
      <c r="D12" s="304">
        <f t="shared" si="21"/>
        <v>562930.87602917082</v>
      </c>
      <c r="E12" s="304">
        <f t="shared" si="21"/>
        <v>541769.51313621993</v>
      </c>
      <c r="F12" s="304">
        <f t="shared" si="21"/>
        <v>538928.23539566773</v>
      </c>
      <c r="G12" s="304">
        <f t="shared" si="21"/>
        <v>561853.74936715071</v>
      </c>
      <c r="H12" s="304">
        <f t="shared" si="21"/>
        <v>578766.21581811865</v>
      </c>
      <c r="I12" s="304">
        <f t="shared" si="21"/>
        <v>709599.16109777964</v>
      </c>
      <c r="J12" s="304">
        <f t="shared" si="21"/>
        <v>605883.17456047703</v>
      </c>
      <c r="K12" s="304">
        <f t="shared" si="21"/>
        <v>632844.88746889564</v>
      </c>
      <c r="L12" s="304">
        <f t="shared" si="21"/>
        <v>608840.11814677459</v>
      </c>
      <c r="M12" s="304">
        <f t="shared" si="21"/>
        <v>611511.01574171148</v>
      </c>
      <c r="N12" s="304">
        <f t="shared" si="21"/>
        <v>636490.43390279484</v>
      </c>
      <c r="O12" s="304">
        <f t="shared" si="21"/>
        <v>647306.34585236607</v>
      </c>
      <c r="P12" s="304">
        <f t="shared" si="21"/>
        <v>104273.11192224304</v>
      </c>
      <c r="Q12" s="304">
        <f t="shared" si="21"/>
        <v>554134.06459461746</v>
      </c>
      <c r="R12" s="304">
        <f t="shared" si="21"/>
        <v>660245.54545862763</v>
      </c>
      <c r="S12" s="304">
        <f t="shared" si="21"/>
        <v>614328.85564443597</v>
      </c>
      <c r="T12" s="304">
        <f t="shared" si="21"/>
        <v>662185.12689760758</v>
      </c>
      <c r="U12" s="304">
        <f t="shared" si="21"/>
        <v>660986.60683365841</v>
      </c>
      <c r="V12" s="304">
        <f t="shared" si="21"/>
        <v>665000.57076501648</v>
      </c>
      <c r="W12" s="304">
        <f t="shared" si="21"/>
        <v>734496.66390138248</v>
      </c>
      <c r="X12" s="304">
        <f t="shared" si="21"/>
        <v>780516.021169591</v>
      </c>
      <c r="Y12" s="304">
        <f t="shared" si="21"/>
        <v>631246.5157528274</v>
      </c>
      <c r="Z12" s="304">
        <f t="shared" si="21"/>
        <v>599177.61229022988</v>
      </c>
      <c r="AA12" s="304">
        <f t="shared" si="21"/>
        <v>631685.6529162575</v>
      </c>
      <c r="AB12" s="304">
        <f t="shared" si="21"/>
        <v>636891.56174311507</v>
      </c>
      <c r="AC12" s="304">
        <f t="shared" si="21"/>
        <v>703031.48196601088</v>
      </c>
      <c r="AD12" s="304">
        <f t="shared" si="21"/>
        <v>923257.52839990135</v>
      </c>
      <c r="AE12" s="304">
        <f t="shared" si="21"/>
        <v>735427.64062892564</v>
      </c>
      <c r="AF12" s="304">
        <f t="shared" si="21"/>
        <v>541275.89655080496</v>
      </c>
      <c r="AG12" s="304">
        <f t="shared" si="21"/>
        <v>19587606.102205299</v>
      </c>
      <c r="AH12" s="304">
        <f t="shared" si="21"/>
        <v>0</v>
      </c>
      <c r="AI12" s="304">
        <f t="shared" si="21"/>
        <v>0</v>
      </c>
      <c r="AJ12" s="150">
        <f t="shared" si="21"/>
        <v>0</v>
      </c>
      <c r="AK12" s="304">
        <f t="shared" si="21"/>
        <v>7557.6832964570585</v>
      </c>
      <c r="AL12" s="304">
        <f t="shared" si="21"/>
        <v>6510.9273191555776</v>
      </c>
      <c r="AM12" s="304">
        <f t="shared" si="21"/>
        <v>5060.2700806117473</v>
      </c>
      <c r="AN12" s="304">
        <f t="shared" si="21"/>
        <v>4870.04741549963</v>
      </c>
      <c r="AO12" s="304">
        <f t="shared" si="21"/>
        <v>4844.506743716548</v>
      </c>
      <c r="AP12" s="304">
        <f t="shared" si="21"/>
        <v>5050.587627484826</v>
      </c>
      <c r="AQ12" s="304">
        <f t="shared" si="21"/>
        <v>5202.6163251730104</v>
      </c>
      <c r="AR12" s="304">
        <f t="shared" si="21"/>
        <v>6378.6932943863212</v>
      </c>
      <c r="AS12" s="304">
        <f t="shared" si="21"/>
        <v>5870.6285376472642</v>
      </c>
      <c r="AT12" s="304">
        <f t="shared" si="21"/>
        <v>5688.7376160923441</v>
      </c>
      <c r="AU12" s="304">
        <f t="shared" si="21"/>
        <v>5472.9551440958703</v>
      </c>
      <c r="AV12" s="304">
        <f t="shared" si="21"/>
        <v>5496.9642431941002</v>
      </c>
      <c r="AW12" s="304">
        <f t="shared" si="21"/>
        <v>5721.5079797950229</v>
      </c>
      <c r="AX12" s="304">
        <f t="shared" si="21"/>
        <v>5818.7338346264514</v>
      </c>
      <c r="AY12" s="304">
        <f t="shared" si="21"/>
        <v>872.10858717129918</v>
      </c>
      <c r="AZ12" s="304">
        <f t="shared" si="21"/>
        <v>5369.212069061864</v>
      </c>
      <c r="BA12" s="304">
        <f t="shared" si="21"/>
        <v>5935.0462406832803</v>
      </c>
      <c r="BB12" s="304">
        <f t="shared" si="21"/>
        <v>5522.2942287374226</v>
      </c>
      <c r="BC12" s="304">
        <f t="shared" si="21"/>
        <v>5952.4814291629273</v>
      </c>
      <c r="BD12" s="304">
        <f t="shared" si="21"/>
        <v>5941.70775253784</v>
      </c>
      <c r="BE12" s="304">
        <f t="shared" si="21"/>
        <v>5977.7898763854109</v>
      </c>
      <c r="BF12" s="304">
        <f t="shared" si="21"/>
        <v>7116.8127073906035</v>
      </c>
      <c r="BG12" s="304">
        <f t="shared" si="21"/>
        <v>7016.1755866415442</v>
      </c>
      <c r="BH12" s="304">
        <f t="shared" si="21"/>
        <v>5674.3696129912041</v>
      </c>
      <c r="BI12" s="304">
        <f t="shared" si="21"/>
        <v>5386.0974296380919</v>
      </c>
      <c r="BJ12" s="304">
        <f t="shared" si="21"/>
        <v>5678.3170828210059</v>
      </c>
      <c r="BK12" s="304">
        <f t="shared" si="21"/>
        <v>5725.1137781182342</v>
      </c>
      <c r="BL12" s="304">
        <f t="shared" si="21"/>
        <v>6316.0245840106181</v>
      </c>
      <c r="BM12" s="304">
        <f t="shared" si="21"/>
        <v>8299.3004054364119</v>
      </c>
      <c r="BN12" s="304">
        <f t="shared" si="21"/>
        <v>7125.8332888724544</v>
      </c>
      <c r="BO12" s="304">
        <f t="shared" ref="BO12:DZ12" si="22">SUM(BO160:BO181)</f>
        <v>4865.6102219740451</v>
      </c>
      <c r="BP12" s="304">
        <f t="shared" si="22"/>
        <v>178319.15433957006</v>
      </c>
      <c r="BQ12" s="304">
        <f t="shared" si="22"/>
        <v>0</v>
      </c>
      <c r="BR12" s="304">
        <f t="shared" si="22"/>
        <v>0</v>
      </c>
      <c r="BS12" s="304">
        <f t="shared" si="22"/>
        <v>0</v>
      </c>
      <c r="BT12" s="304">
        <f t="shared" si="22"/>
        <v>30202.450237603938</v>
      </c>
      <c r="BU12" s="304">
        <f t="shared" si="22"/>
        <v>26019.343579749831</v>
      </c>
      <c r="BV12" s="304">
        <f t="shared" si="22"/>
        <v>20222.143387532302</v>
      </c>
      <c r="BW12" s="304">
        <f t="shared" si="22"/>
        <v>19461.964593085282</v>
      </c>
      <c r="BX12" s="304">
        <f t="shared" si="22"/>
        <v>19359.897486234542</v>
      </c>
      <c r="BY12" s="304">
        <f t="shared" si="22"/>
        <v>20183.449809451195</v>
      </c>
      <c r="BZ12" s="304">
        <f t="shared" si="22"/>
        <v>20790.995666627769</v>
      </c>
      <c r="CA12" s="304">
        <f t="shared" si="22"/>
        <v>25490.902337089683</v>
      </c>
      <c r="CB12" s="304">
        <f t="shared" si="22"/>
        <v>23460.544629445973</v>
      </c>
      <c r="CC12" s="304">
        <f t="shared" si="22"/>
        <v>22733.661629531212</v>
      </c>
      <c r="CD12" s="304">
        <f t="shared" si="22"/>
        <v>21871.339259437213</v>
      </c>
      <c r="CE12" s="304">
        <f t="shared" si="22"/>
        <v>21967.285807118547</v>
      </c>
      <c r="CF12" s="304">
        <f t="shared" si="22"/>
        <v>22864.620448546862</v>
      </c>
      <c r="CG12" s="304">
        <f t="shared" si="22"/>
        <v>23253.160021742697</v>
      </c>
      <c r="CH12" s="304">
        <f t="shared" si="22"/>
        <v>3485.1706763335806</v>
      </c>
      <c r="CI12" s="304">
        <f t="shared" si="22"/>
        <v>21456.755194677651</v>
      </c>
      <c r="CJ12" s="304">
        <f t="shared" si="22"/>
        <v>23717.974372668741</v>
      </c>
      <c r="CK12" s="304">
        <f t="shared" si="22"/>
        <v>22068.510957456623</v>
      </c>
      <c r="CL12" s="304">
        <f t="shared" si="22"/>
        <v>23787.649879273617</v>
      </c>
      <c r="CM12" s="304">
        <f t="shared" si="22"/>
        <v>23744.595490861</v>
      </c>
      <c r="CN12" s="304">
        <f t="shared" si="22"/>
        <v>23888.788956930708</v>
      </c>
      <c r="CO12" s="304">
        <f t="shared" si="22"/>
        <v>28440.617741428207</v>
      </c>
      <c r="CP12" s="304">
        <f t="shared" si="22"/>
        <v>28038.445870465559</v>
      </c>
      <c r="CQ12" s="304">
        <f t="shared" si="22"/>
        <v>22676.243386181515</v>
      </c>
      <c r="CR12" s="304">
        <f t="shared" si="22"/>
        <v>21524.233447277446</v>
      </c>
      <c r="CS12" s="304">
        <f t="shared" si="22"/>
        <v>22692.018492973148</v>
      </c>
      <c r="CT12" s="304">
        <f t="shared" si="22"/>
        <v>22879.030147941725</v>
      </c>
      <c r="CU12" s="304">
        <f t="shared" si="22"/>
        <v>25240.462019292259</v>
      </c>
      <c r="CV12" s="304">
        <f t="shared" si="22"/>
        <v>33166.143336493769</v>
      </c>
      <c r="CW12" s="304">
        <f t="shared" si="22"/>
        <v>28476.66630983639</v>
      </c>
      <c r="CX12" s="304">
        <f t="shared" si="22"/>
        <v>19444.23242419248</v>
      </c>
      <c r="CY12" s="304">
        <f t="shared" si="22"/>
        <v>712609.2975974814</v>
      </c>
      <c r="CZ12" s="328">
        <f t="shared" si="22"/>
        <v>0</v>
      </c>
      <c r="DA12" s="150">
        <f t="shared" si="22"/>
        <v>0</v>
      </c>
      <c r="DB12" s="150">
        <f t="shared" si="22"/>
        <v>0</v>
      </c>
      <c r="DC12" s="150">
        <f t="shared" si="22"/>
        <v>0</v>
      </c>
      <c r="DD12" s="308">
        <f t="shared" si="22"/>
        <v>120.56155316129033</v>
      </c>
      <c r="DE12" s="308">
        <f t="shared" si="22"/>
        <v>120.56155316129033</v>
      </c>
      <c r="DF12" s="308">
        <f t="shared" si="22"/>
        <v>120.56155316129033</v>
      </c>
      <c r="DG12" s="308">
        <f t="shared" si="22"/>
        <v>120.56155316129033</v>
      </c>
      <c r="DH12" s="308">
        <f t="shared" si="22"/>
        <v>120.56155316129033</v>
      </c>
      <c r="DI12" s="308">
        <f t="shared" si="22"/>
        <v>120.56155316129033</v>
      </c>
      <c r="DJ12" s="308">
        <f t="shared" si="22"/>
        <v>120.56155316129033</v>
      </c>
      <c r="DK12" s="308">
        <f t="shared" si="22"/>
        <v>120.56155316129033</v>
      </c>
      <c r="DL12" s="308">
        <f t="shared" si="22"/>
        <v>120.56155316129033</v>
      </c>
      <c r="DM12" s="308">
        <f t="shared" si="22"/>
        <v>120.56155316129033</v>
      </c>
      <c r="DN12" s="308">
        <f t="shared" si="22"/>
        <v>120.56155316129033</v>
      </c>
      <c r="DO12" s="308">
        <f t="shared" si="22"/>
        <v>120.56155316129033</v>
      </c>
      <c r="DP12" s="308">
        <f t="shared" si="22"/>
        <v>120.56155316129033</v>
      </c>
      <c r="DQ12" s="308">
        <f t="shared" si="22"/>
        <v>120.56155316129033</v>
      </c>
      <c r="DR12" s="308">
        <f t="shared" si="22"/>
        <v>120.56155316129033</v>
      </c>
      <c r="DS12" s="308">
        <f t="shared" si="22"/>
        <v>120.56155316129033</v>
      </c>
      <c r="DT12" s="308">
        <f t="shared" si="22"/>
        <v>120.56155316129033</v>
      </c>
      <c r="DU12" s="308">
        <f t="shared" si="22"/>
        <v>120.56155316129033</v>
      </c>
      <c r="DV12" s="308">
        <f t="shared" si="22"/>
        <v>120.56155316129033</v>
      </c>
      <c r="DW12" s="308">
        <f t="shared" si="22"/>
        <v>120.56155316129033</v>
      </c>
      <c r="DX12" s="308">
        <f t="shared" si="22"/>
        <v>120.56155316129033</v>
      </c>
      <c r="DY12" s="308">
        <f t="shared" si="22"/>
        <v>120.56155316129033</v>
      </c>
      <c r="DZ12" s="308">
        <f t="shared" si="22"/>
        <v>120.56155316129033</v>
      </c>
      <c r="EA12" s="308">
        <f t="shared" ref="EA12:FQ12" si="23">SUM(EA160:EA181)</f>
        <v>120.56155316129033</v>
      </c>
      <c r="EB12" s="308">
        <f t="shared" si="23"/>
        <v>120.56155316129033</v>
      </c>
      <c r="EC12" s="308">
        <f t="shared" si="23"/>
        <v>120.56155316129033</v>
      </c>
      <c r="ED12" s="308">
        <f t="shared" si="23"/>
        <v>120.56155316129033</v>
      </c>
      <c r="EE12" s="308">
        <f t="shared" si="23"/>
        <v>120.56155316129033</v>
      </c>
      <c r="EF12" s="308">
        <f t="shared" si="23"/>
        <v>120.56155316129033</v>
      </c>
      <c r="EG12" s="308">
        <f t="shared" si="23"/>
        <v>120.56155316129033</v>
      </c>
      <c r="EH12" s="308">
        <f t="shared" si="23"/>
        <v>120.56155316129033</v>
      </c>
      <c r="EI12" s="308">
        <f t="shared" si="23"/>
        <v>3737.4081479999995</v>
      </c>
      <c r="EJ12" s="308">
        <f t="shared" si="23"/>
        <v>0</v>
      </c>
      <c r="EK12" s="150">
        <f t="shared" si="23"/>
        <v>0</v>
      </c>
      <c r="EL12" s="308">
        <f t="shared" si="23"/>
        <v>15.870967741935484</v>
      </c>
      <c r="EM12" s="308">
        <f t="shared" si="23"/>
        <v>15.870967741935484</v>
      </c>
      <c r="EN12" s="308">
        <f t="shared" si="23"/>
        <v>15.870967741935484</v>
      </c>
      <c r="EO12" s="308">
        <f t="shared" si="23"/>
        <v>15.870967741935484</v>
      </c>
      <c r="EP12" s="308">
        <f t="shared" si="23"/>
        <v>15.870967741935484</v>
      </c>
      <c r="EQ12" s="308">
        <f t="shared" si="23"/>
        <v>15.870967741935484</v>
      </c>
      <c r="ER12" s="308">
        <f t="shared" si="23"/>
        <v>15.870967741935484</v>
      </c>
      <c r="ES12" s="308">
        <f t="shared" si="23"/>
        <v>15.870967741935484</v>
      </c>
      <c r="ET12" s="308">
        <f t="shared" si="23"/>
        <v>15.870967741935484</v>
      </c>
      <c r="EU12" s="308">
        <f t="shared" si="23"/>
        <v>15.870967741935484</v>
      </c>
      <c r="EV12" s="308">
        <f t="shared" si="23"/>
        <v>15.870967741935484</v>
      </c>
      <c r="EW12" s="308">
        <f t="shared" si="23"/>
        <v>15.870967741935484</v>
      </c>
      <c r="EX12" s="308">
        <f t="shared" si="23"/>
        <v>15.870967741935484</v>
      </c>
      <c r="EY12" s="308">
        <f t="shared" si="23"/>
        <v>15.870967741935484</v>
      </c>
      <c r="EZ12" s="308">
        <f t="shared" si="23"/>
        <v>15.870967741935484</v>
      </c>
      <c r="FA12" s="308">
        <f t="shared" si="23"/>
        <v>15.870967741935484</v>
      </c>
      <c r="FB12" s="308">
        <f t="shared" si="23"/>
        <v>15.870967741935484</v>
      </c>
      <c r="FC12" s="308">
        <f t="shared" si="23"/>
        <v>15.870967741935484</v>
      </c>
      <c r="FD12" s="308">
        <f t="shared" si="23"/>
        <v>15.870967741935484</v>
      </c>
      <c r="FE12" s="308">
        <f t="shared" si="23"/>
        <v>15.870967741935484</v>
      </c>
      <c r="FF12" s="308">
        <f t="shared" si="23"/>
        <v>15.870967741935484</v>
      </c>
      <c r="FG12" s="308">
        <f t="shared" si="23"/>
        <v>15.870967741935484</v>
      </c>
      <c r="FH12" s="308">
        <f t="shared" si="23"/>
        <v>15.870967741935484</v>
      </c>
      <c r="FI12" s="308">
        <f t="shared" si="23"/>
        <v>15.870967741935484</v>
      </c>
      <c r="FJ12" s="308">
        <f t="shared" si="23"/>
        <v>15.870967741935484</v>
      </c>
      <c r="FK12" s="308">
        <f t="shared" si="23"/>
        <v>15.870967741935484</v>
      </c>
      <c r="FL12" s="308">
        <f t="shared" si="23"/>
        <v>15.870967741935484</v>
      </c>
      <c r="FM12" s="308">
        <f t="shared" si="23"/>
        <v>15.870967741935484</v>
      </c>
      <c r="FN12" s="308">
        <f t="shared" si="23"/>
        <v>15.870967741935484</v>
      </c>
      <c r="FO12" s="308">
        <f t="shared" si="23"/>
        <v>15.870967741935484</v>
      </c>
      <c r="FP12" s="308">
        <f t="shared" si="23"/>
        <v>15.870967741935484</v>
      </c>
      <c r="FQ12" s="308">
        <f t="shared" si="23"/>
        <v>491.99999999999994</v>
      </c>
      <c r="FR12" s="308"/>
      <c r="FS12" s="308"/>
    </row>
    <row r="13" spans="1:177">
      <c r="A13" s="150" t="s">
        <v>190</v>
      </c>
      <c r="B13" s="304">
        <f>SUM(B186:B198)</f>
        <v>87088.739849540332</v>
      </c>
      <c r="C13" s="304">
        <f t="shared" ref="C13:BN13" si="24">SUM(C186:C198)</f>
        <v>75932.854371500754</v>
      </c>
      <c r="D13" s="304">
        <f t="shared" si="24"/>
        <v>58310.53344421037</v>
      </c>
      <c r="E13" s="304">
        <f t="shared" si="24"/>
        <v>56118.558529992762</v>
      </c>
      <c r="F13" s="304">
        <f t="shared" si="24"/>
        <v>55824.248113261987</v>
      </c>
      <c r="G13" s="304">
        <f t="shared" si="24"/>
        <v>58198.960544368019</v>
      </c>
      <c r="H13" s="304">
        <f t="shared" si="24"/>
        <v>59950.818512382801</v>
      </c>
      <c r="I13" s="304">
        <f t="shared" si="24"/>
        <v>73502.995442430751</v>
      </c>
      <c r="J13" s="304">
        <f t="shared" si="24"/>
        <v>68465.451995885553</v>
      </c>
      <c r="K13" s="304">
        <f t="shared" si="24"/>
        <v>65552.494181968388</v>
      </c>
      <c r="L13" s="304">
        <f t="shared" si="24"/>
        <v>63065.988353310378</v>
      </c>
      <c r="M13" s="304">
        <f t="shared" si="24"/>
        <v>63342.650142825638</v>
      </c>
      <c r="N13" s="304">
        <f t="shared" si="24"/>
        <v>65930.113826418834</v>
      </c>
      <c r="O13" s="304">
        <f t="shared" si="24"/>
        <v>67050.467358834445</v>
      </c>
      <c r="P13" s="304">
        <f t="shared" si="24"/>
        <v>16575.21754894912</v>
      </c>
      <c r="Q13" s="304">
        <f t="shared" si="24"/>
        <v>62617.746773228449</v>
      </c>
      <c r="R13" s="304">
        <f t="shared" si="24"/>
        <v>68390.759148661804</v>
      </c>
      <c r="S13" s="304">
        <f t="shared" si="24"/>
        <v>63634.532778660563</v>
      </c>
      <c r="T13" s="304">
        <f t="shared" si="24"/>
        <v>68591.668413335981</v>
      </c>
      <c r="U13" s="304">
        <f t="shared" si="24"/>
        <v>68467.521120571662</v>
      </c>
      <c r="V13" s="304">
        <f t="shared" si="24"/>
        <v>68883.302858667681</v>
      </c>
      <c r="W13" s="304">
        <f t="shared" si="24"/>
        <v>82998.9149640244</v>
      </c>
      <c r="X13" s="304">
        <f t="shared" si="24"/>
        <v>80848.835077564698</v>
      </c>
      <c r="Y13" s="304">
        <f t="shared" si="24"/>
        <v>65386.928725577891</v>
      </c>
      <c r="Z13" s="304">
        <f t="shared" si="24"/>
        <v>62065.109035982372</v>
      </c>
      <c r="AA13" s="304">
        <f t="shared" si="24"/>
        <v>65432.41623273935</v>
      </c>
      <c r="AB13" s="304">
        <f t="shared" si="24"/>
        <v>65971.664182500506</v>
      </c>
      <c r="AC13" s="304">
        <f t="shared" si="24"/>
        <v>72724.178364946667</v>
      </c>
      <c r="AD13" s="304">
        <f t="shared" si="24"/>
        <v>95634.546406709647</v>
      </c>
      <c r="AE13" s="304">
        <f t="shared" si="24"/>
        <v>83104.116338027117</v>
      </c>
      <c r="AF13" s="304">
        <f t="shared" si="24"/>
        <v>56067.42783590917</v>
      </c>
      <c r="AG13" s="304">
        <f t="shared" si="24"/>
        <v>2065729.7604729882</v>
      </c>
      <c r="AH13" s="304">
        <f t="shared" si="24"/>
        <v>0</v>
      </c>
      <c r="AI13" s="304">
        <f t="shared" si="24"/>
        <v>0</v>
      </c>
      <c r="AJ13" s="150">
        <f t="shared" si="24"/>
        <v>0</v>
      </c>
      <c r="AK13" s="304">
        <f t="shared" si="24"/>
        <v>909.96089201995278</v>
      </c>
      <c r="AL13" s="304">
        <f t="shared" si="24"/>
        <v>783.92928081457273</v>
      </c>
      <c r="AM13" s="304">
        <f t="shared" si="24"/>
        <v>609.26711212865223</v>
      </c>
      <c r="AN13" s="304">
        <f t="shared" si="24"/>
        <v>586.36390498990124</v>
      </c>
      <c r="AO13" s="304">
        <f t="shared" si="24"/>
        <v>583.28875463404836</v>
      </c>
      <c r="AP13" s="304">
        <f t="shared" si="24"/>
        <v>608.10132450052504</v>
      </c>
      <c r="AQ13" s="304">
        <f t="shared" si="24"/>
        <v>626.40589799672091</v>
      </c>
      <c r="AR13" s="304">
        <f t="shared" si="24"/>
        <v>768.00802738088782</v>
      </c>
      <c r="AS13" s="304">
        <f t="shared" si="24"/>
        <v>706.83596696087739</v>
      </c>
      <c r="AT13" s="304">
        <f t="shared" si="24"/>
        <v>684.93591919014909</v>
      </c>
      <c r="AU13" s="304">
        <f t="shared" si="24"/>
        <v>658.9552577892897</v>
      </c>
      <c r="AV13" s="304">
        <f t="shared" si="24"/>
        <v>661.84600358731234</v>
      </c>
      <c r="AW13" s="304">
        <f t="shared" si="24"/>
        <v>688.88153958954922</v>
      </c>
      <c r="AX13" s="304">
        <f t="shared" si="24"/>
        <v>700.58773606794398</v>
      </c>
      <c r="AY13" s="304">
        <f t="shared" si="24"/>
        <v>105.00369978359352</v>
      </c>
      <c r="AZ13" s="304">
        <f t="shared" si="24"/>
        <v>646.46437435374094</v>
      </c>
      <c r="BA13" s="304">
        <f t="shared" si="24"/>
        <v>714.59199327439205</v>
      </c>
      <c r="BB13" s="304">
        <f t="shared" si="24"/>
        <v>664.89578687879532</v>
      </c>
      <c r="BC13" s="304">
        <f t="shared" si="24"/>
        <v>716.69122647048437</v>
      </c>
      <c r="BD13" s="304">
        <f t="shared" si="24"/>
        <v>715.39405324854033</v>
      </c>
      <c r="BE13" s="304">
        <f t="shared" si="24"/>
        <v>719.7384165030445</v>
      </c>
      <c r="BF13" s="304">
        <f t="shared" si="24"/>
        <v>856.87915006864125</v>
      </c>
      <c r="BG13" s="304">
        <f t="shared" si="24"/>
        <v>844.76223003177483</v>
      </c>
      <c r="BH13" s="304">
        <f t="shared" si="24"/>
        <v>683.20598153523474</v>
      </c>
      <c r="BI13" s="304">
        <f t="shared" si="24"/>
        <v>648.49740711911591</v>
      </c>
      <c r="BJ13" s="304">
        <f t="shared" si="24"/>
        <v>683.68126516735379</v>
      </c>
      <c r="BK13" s="304">
        <f t="shared" si="24"/>
        <v>689.31568525693535</v>
      </c>
      <c r="BL13" s="304">
        <f t="shared" si="24"/>
        <v>760.46258344544935</v>
      </c>
      <c r="BM13" s="304">
        <f t="shared" si="24"/>
        <v>999.25314462604842</v>
      </c>
      <c r="BN13" s="304">
        <f t="shared" si="24"/>
        <v>857.96524696497579</v>
      </c>
      <c r="BO13" s="304">
        <f t="shared" ref="BO13:DZ13" si="25">SUM(BO186:BO198)</f>
        <v>585.82965759950059</v>
      </c>
      <c r="BP13" s="304">
        <f t="shared" si="25"/>
        <v>21469.999519978006</v>
      </c>
      <c r="BQ13" s="304">
        <f t="shared" si="25"/>
        <v>0</v>
      </c>
      <c r="BR13" s="304">
        <f t="shared" si="25"/>
        <v>0</v>
      </c>
      <c r="BS13" s="304">
        <f t="shared" si="25"/>
        <v>0</v>
      </c>
      <c r="BT13" s="304">
        <f t="shared" si="25"/>
        <v>3609.7685825302265</v>
      </c>
      <c r="BU13" s="304">
        <f t="shared" si="25"/>
        <v>3109.8075902232413</v>
      </c>
      <c r="BV13" s="304">
        <f t="shared" si="25"/>
        <v>2416.9316495007183</v>
      </c>
      <c r="BW13" s="304">
        <f t="shared" si="25"/>
        <v>2326.0757915251947</v>
      </c>
      <c r="BX13" s="304">
        <f t="shared" si="25"/>
        <v>2313.8768264504733</v>
      </c>
      <c r="BY13" s="304">
        <f t="shared" si="25"/>
        <v>2412.3070292661337</v>
      </c>
      <c r="BZ13" s="304">
        <f t="shared" si="25"/>
        <v>2484.9203414454169</v>
      </c>
      <c r="CA13" s="304">
        <f t="shared" si="25"/>
        <v>3046.6487875280613</v>
      </c>
      <c r="CB13" s="304">
        <f t="shared" si="25"/>
        <v>2803.982334750493</v>
      </c>
      <c r="CC13" s="304">
        <f t="shared" si="25"/>
        <v>2717.1059589721885</v>
      </c>
      <c r="CD13" s="304">
        <f t="shared" si="25"/>
        <v>2614.0419964429925</v>
      </c>
      <c r="CE13" s="304">
        <f t="shared" si="25"/>
        <v>2625.5094380147066</v>
      </c>
      <c r="CF13" s="304">
        <f t="shared" si="25"/>
        <v>2732.7580344418593</v>
      </c>
      <c r="CG13" s="304">
        <f t="shared" si="25"/>
        <v>2779.1959205523635</v>
      </c>
      <c r="CH13" s="304">
        <f t="shared" si="25"/>
        <v>416.54433707238985</v>
      </c>
      <c r="CI13" s="304">
        <f t="shared" si="25"/>
        <v>2564.4912970787591</v>
      </c>
      <c r="CJ13" s="304">
        <f t="shared" si="25"/>
        <v>2834.750096703046</v>
      </c>
      <c r="CK13" s="304">
        <f t="shared" si="25"/>
        <v>2637.6077732351168</v>
      </c>
      <c r="CL13" s="304">
        <f t="shared" si="25"/>
        <v>2843.0776480353206</v>
      </c>
      <c r="CM13" s="304">
        <f t="shared" si="25"/>
        <v>2837.931827831686</v>
      </c>
      <c r="CN13" s="304">
        <f t="shared" si="25"/>
        <v>2855.1656959294651</v>
      </c>
      <c r="CO13" s="304">
        <f t="shared" si="25"/>
        <v>3399.1960116843798</v>
      </c>
      <c r="CP13" s="304">
        <f t="shared" si="25"/>
        <v>3351.1288061047881</v>
      </c>
      <c r="CQ13" s="304">
        <f t="shared" si="25"/>
        <v>2710.2433842712217</v>
      </c>
      <c r="CR13" s="304">
        <f t="shared" si="25"/>
        <v>2572.5562346690044</v>
      </c>
      <c r="CS13" s="304">
        <f t="shared" si="25"/>
        <v>2712.1288102692615</v>
      </c>
      <c r="CT13" s="304">
        <f t="shared" si="25"/>
        <v>2734.4802682258769</v>
      </c>
      <c r="CU13" s="304">
        <f t="shared" si="25"/>
        <v>3016.7163951601578</v>
      </c>
      <c r="CV13" s="304">
        <f t="shared" si="25"/>
        <v>3963.9864076560216</v>
      </c>
      <c r="CW13" s="304">
        <f t="shared" si="25"/>
        <v>3403.5045028386198</v>
      </c>
      <c r="CX13" s="304">
        <f t="shared" si="25"/>
        <v>2323.9564592966572</v>
      </c>
      <c r="CY13" s="304">
        <f t="shared" si="25"/>
        <v>85170.396237705834</v>
      </c>
      <c r="CZ13" s="328">
        <f t="shared" si="25"/>
        <v>0</v>
      </c>
      <c r="DA13" s="150">
        <f t="shared" si="25"/>
        <v>0</v>
      </c>
      <c r="DB13" s="150">
        <f t="shared" si="25"/>
        <v>0</v>
      </c>
      <c r="DC13" s="150">
        <f t="shared" si="25"/>
        <v>0</v>
      </c>
      <c r="DD13" s="308">
        <f t="shared" si="25"/>
        <v>11.542625225806452</v>
      </c>
      <c r="DE13" s="308">
        <f t="shared" si="25"/>
        <v>11.542625225806452</v>
      </c>
      <c r="DF13" s="308">
        <f t="shared" si="25"/>
        <v>11.542625225806452</v>
      </c>
      <c r="DG13" s="308">
        <f t="shared" si="25"/>
        <v>11.542625225806452</v>
      </c>
      <c r="DH13" s="308">
        <f t="shared" si="25"/>
        <v>11.542625225806452</v>
      </c>
      <c r="DI13" s="308">
        <f t="shared" si="25"/>
        <v>11.542625225806452</v>
      </c>
      <c r="DJ13" s="308">
        <f t="shared" si="25"/>
        <v>11.542625225806452</v>
      </c>
      <c r="DK13" s="308">
        <f t="shared" si="25"/>
        <v>11.542625225806452</v>
      </c>
      <c r="DL13" s="308">
        <f t="shared" si="25"/>
        <v>11.542625225806452</v>
      </c>
      <c r="DM13" s="308">
        <f t="shared" si="25"/>
        <v>11.542625225806452</v>
      </c>
      <c r="DN13" s="308">
        <f t="shared" si="25"/>
        <v>11.542625225806452</v>
      </c>
      <c r="DO13" s="308">
        <f t="shared" si="25"/>
        <v>11.542625225806452</v>
      </c>
      <c r="DP13" s="308">
        <f t="shared" si="25"/>
        <v>11.542625225806452</v>
      </c>
      <c r="DQ13" s="308">
        <f t="shared" si="25"/>
        <v>11.542625225806452</v>
      </c>
      <c r="DR13" s="308">
        <f t="shared" si="25"/>
        <v>11.542625225806452</v>
      </c>
      <c r="DS13" s="308">
        <f t="shared" si="25"/>
        <v>11.542625225806452</v>
      </c>
      <c r="DT13" s="308">
        <f t="shared" si="25"/>
        <v>11.542625225806452</v>
      </c>
      <c r="DU13" s="308">
        <f t="shared" si="25"/>
        <v>11.542625225806452</v>
      </c>
      <c r="DV13" s="308">
        <f t="shared" si="25"/>
        <v>11.542625225806452</v>
      </c>
      <c r="DW13" s="308">
        <f t="shared" si="25"/>
        <v>11.542625225806452</v>
      </c>
      <c r="DX13" s="308">
        <f t="shared" si="25"/>
        <v>11.542625225806452</v>
      </c>
      <c r="DY13" s="308">
        <f t="shared" si="25"/>
        <v>11.542625225806452</v>
      </c>
      <c r="DZ13" s="308">
        <f t="shared" si="25"/>
        <v>11.542625225806452</v>
      </c>
      <c r="EA13" s="308">
        <f t="shared" ref="EA13:FQ13" si="26">SUM(EA186:EA198)</f>
        <v>11.542625225806452</v>
      </c>
      <c r="EB13" s="308">
        <f t="shared" si="26"/>
        <v>11.542625225806452</v>
      </c>
      <c r="EC13" s="308">
        <f t="shared" si="26"/>
        <v>11.542625225806452</v>
      </c>
      <c r="ED13" s="308">
        <f t="shared" si="26"/>
        <v>11.542625225806452</v>
      </c>
      <c r="EE13" s="308">
        <f t="shared" si="26"/>
        <v>11.542625225806452</v>
      </c>
      <c r="EF13" s="308">
        <f t="shared" si="26"/>
        <v>11.542625225806452</v>
      </c>
      <c r="EG13" s="308">
        <f t="shared" si="26"/>
        <v>11.542625225806452</v>
      </c>
      <c r="EH13" s="308">
        <f t="shared" si="26"/>
        <v>11.542625225806452</v>
      </c>
      <c r="EI13" s="308">
        <f t="shared" si="26"/>
        <v>357.82138200000003</v>
      </c>
      <c r="EJ13" s="308">
        <f t="shared" si="26"/>
        <v>0</v>
      </c>
      <c r="EK13" s="150">
        <f t="shared" si="26"/>
        <v>0</v>
      </c>
      <c r="EL13" s="308">
        <f t="shared" si="26"/>
        <v>2.4000000000000004</v>
      </c>
      <c r="EM13" s="308">
        <f t="shared" si="26"/>
        <v>2.4000000000000004</v>
      </c>
      <c r="EN13" s="308">
        <f t="shared" si="26"/>
        <v>2.4000000000000004</v>
      </c>
      <c r="EO13" s="308">
        <f t="shared" si="26"/>
        <v>2.4000000000000004</v>
      </c>
      <c r="EP13" s="308">
        <f t="shared" si="26"/>
        <v>2.4000000000000004</v>
      </c>
      <c r="EQ13" s="308">
        <f t="shared" si="26"/>
        <v>2.4000000000000004</v>
      </c>
      <c r="ER13" s="308">
        <f t="shared" si="26"/>
        <v>2.4000000000000004</v>
      </c>
      <c r="ES13" s="308">
        <f t="shared" si="26"/>
        <v>2.4000000000000004</v>
      </c>
      <c r="ET13" s="308">
        <f t="shared" si="26"/>
        <v>2.4000000000000004</v>
      </c>
      <c r="EU13" s="308">
        <f t="shared" si="26"/>
        <v>2.4000000000000004</v>
      </c>
      <c r="EV13" s="308">
        <f t="shared" si="26"/>
        <v>2.4000000000000004</v>
      </c>
      <c r="EW13" s="308">
        <f t="shared" si="26"/>
        <v>2.4000000000000004</v>
      </c>
      <c r="EX13" s="308">
        <f t="shared" si="26"/>
        <v>2.4000000000000004</v>
      </c>
      <c r="EY13" s="308">
        <f t="shared" si="26"/>
        <v>2.4000000000000004</v>
      </c>
      <c r="EZ13" s="308">
        <f t="shared" si="26"/>
        <v>2.4000000000000004</v>
      </c>
      <c r="FA13" s="308">
        <f t="shared" si="26"/>
        <v>2.4000000000000004</v>
      </c>
      <c r="FB13" s="308">
        <f t="shared" si="26"/>
        <v>2.4000000000000004</v>
      </c>
      <c r="FC13" s="308">
        <f t="shared" si="26"/>
        <v>2.4000000000000004</v>
      </c>
      <c r="FD13" s="308">
        <f t="shared" si="26"/>
        <v>2.4000000000000004</v>
      </c>
      <c r="FE13" s="308">
        <f t="shared" si="26"/>
        <v>2.4000000000000004</v>
      </c>
      <c r="FF13" s="308">
        <f t="shared" si="26"/>
        <v>2.4000000000000004</v>
      </c>
      <c r="FG13" s="308">
        <f t="shared" si="26"/>
        <v>2.4000000000000004</v>
      </c>
      <c r="FH13" s="308">
        <f t="shared" si="26"/>
        <v>2.4000000000000004</v>
      </c>
      <c r="FI13" s="308">
        <f t="shared" si="26"/>
        <v>2.4000000000000004</v>
      </c>
      <c r="FJ13" s="308">
        <f t="shared" si="26"/>
        <v>2.4000000000000004</v>
      </c>
      <c r="FK13" s="308">
        <f t="shared" si="26"/>
        <v>2.4000000000000004</v>
      </c>
      <c r="FL13" s="308">
        <f t="shared" si="26"/>
        <v>2.4000000000000004</v>
      </c>
      <c r="FM13" s="308">
        <f t="shared" si="26"/>
        <v>2.4000000000000004</v>
      </c>
      <c r="FN13" s="308">
        <f t="shared" si="26"/>
        <v>2.4000000000000004</v>
      </c>
      <c r="FO13" s="308">
        <f t="shared" si="26"/>
        <v>2.4000000000000004</v>
      </c>
      <c r="FP13" s="308">
        <f t="shared" si="26"/>
        <v>2.4000000000000004</v>
      </c>
      <c r="FQ13" s="308">
        <f t="shared" si="26"/>
        <v>74.40000000000002</v>
      </c>
      <c r="FR13" s="308"/>
      <c r="FS13" s="308"/>
    </row>
    <row r="14" spans="1:177">
      <c r="A14" s="150" t="s">
        <v>191</v>
      </c>
      <c r="B14" s="304">
        <f t="shared" ref="B14" si="27">SUM(B203:B219)</f>
        <v>166450.70094431465</v>
      </c>
      <c r="C14" s="304">
        <f t="shared" ref="C14:BN14" si="28">SUM(C203:C219)</f>
        <v>145128.71419054733</v>
      </c>
      <c r="D14" s="304">
        <f t="shared" si="28"/>
        <v>111447.57842396252</v>
      </c>
      <c r="E14" s="304">
        <f t="shared" si="28"/>
        <v>107258.10729882945</v>
      </c>
      <c r="F14" s="304">
        <f t="shared" si="28"/>
        <v>106695.59858364209</v>
      </c>
      <c r="G14" s="304">
        <f t="shared" si="28"/>
        <v>111234.33171242168</v>
      </c>
      <c r="H14" s="304">
        <f t="shared" si="28"/>
        <v>114582.61746365344</v>
      </c>
      <c r="I14" s="304">
        <f t="shared" si="28"/>
        <v>140484.58083142116</v>
      </c>
      <c r="J14" s="304">
        <f t="shared" si="28"/>
        <v>130856.44016520496</v>
      </c>
      <c r="K14" s="304">
        <f t="shared" si="28"/>
        <v>125288.97104364674</v>
      </c>
      <c r="L14" s="304">
        <f t="shared" si="28"/>
        <v>120536.56977113671</v>
      </c>
      <c r="M14" s="304">
        <f t="shared" si="28"/>
        <v>121065.34707195523</v>
      </c>
      <c r="N14" s="304">
        <f t="shared" si="28"/>
        <v>126010.7067653682</v>
      </c>
      <c r="O14" s="304">
        <f t="shared" si="28"/>
        <v>128152.0126459929</v>
      </c>
      <c r="P14" s="304">
        <f t="shared" si="28"/>
        <v>38015.159995348324</v>
      </c>
      <c r="Q14" s="304">
        <f t="shared" si="28"/>
        <v>119679.85597178765</v>
      </c>
      <c r="R14" s="304">
        <f t="shared" si="28"/>
        <v>130713.6814480918</v>
      </c>
      <c r="S14" s="304">
        <f t="shared" si="28"/>
        <v>121623.21562548041</v>
      </c>
      <c r="T14" s="304">
        <f t="shared" si="28"/>
        <v>131097.67469439437</v>
      </c>
      <c r="U14" s="304">
        <f t="shared" si="28"/>
        <v>130860.394835521</v>
      </c>
      <c r="V14" s="304">
        <f t="shared" si="28"/>
        <v>131655.06888713193</v>
      </c>
      <c r="W14" s="304">
        <f t="shared" si="28"/>
        <v>158633.91291741541</v>
      </c>
      <c r="X14" s="304">
        <f t="shared" si="28"/>
        <v>154524.51479309084</v>
      </c>
      <c r="Y14" s="304">
        <f t="shared" si="28"/>
        <v>124972.52960338737</v>
      </c>
      <c r="Z14" s="304">
        <f t="shared" si="28"/>
        <v>118623.61220374356</v>
      </c>
      <c r="AA14" s="304">
        <f t="shared" si="28"/>
        <v>125059.46882726769</v>
      </c>
      <c r="AB14" s="304">
        <f t="shared" si="28"/>
        <v>126090.12100314716</v>
      </c>
      <c r="AC14" s="304">
        <f t="shared" si="28"/>
        <v>138948.72530924575</v>
      </c>
      <c r="AD14" s="304">
        <f t="shared" si="28"/>
        <v>182784.1040229775</v>
      </c>
      <c r="AE14" s="304">
        <f t="shared" si="28"/>
        <v>158834.9818784924</v>
      </c>
      <c r="AF14" s="304">
        <f t="shared" si="28"/>
        <v>107160.38238186904</v>
      </c>
      <c r="AG14" s="304">
        <f t="shared" si="28"/>
        <v>3954469.6813104893</v>
      </c>
      <c r="AH14" s="304">
        <f t="shared" si="28"/>
        <v>0</v>
      </c>
      <c r="AI14" s="304">
        <f t="shared" si="28"/>
        <v>0</v>
      </c>
      <c r="AJ14" s="150">
        <f t="shared" si="28"/>
        <v>0</v>
      </c>
      <c r="AK14" s="304">
        <f t="shared" si="28"/>
        <v>1615.1134196976898</v>
      </c>
      <c r="AL14" s="304">
        <f t="shared" si="28"/>
        <v>1391.4166121216251</v>
      </c>
      <c r="AM14" s="304">
        <f t="shared" si="28"/>
        <v>1081.404154408282</v>
      </c>
      <c r="AN14" s="304">
        <f t="shared" si="28"/>
        <v>1040.7526522082276</v>
      </c>
      <c r="AO14" s="304">
        <f t="shared" si="28"/>
        <v>1035.294487301491</v>
      </c>
      <c r="AP14" s="304">
        <f t="shared" si="28"/>
        <v>1079.3349674144033</v>
      </c>
      <c r="AQ14" s="304">
        <f t="shared" si="28"/>
        <v>1111.8242343211625</v>
      </c>
      <c r="AR14" s="304">
        <f t="shared" si="28"/>
        <v>1363.1575624144771</v>
      </c>
      <c r="AS14" s="304">
        <f t="shared" si="28"/>
        <v>1254.5816702400364</v>
      </c>
      <c r="AT14" s="304">
        <f t="shared" si="28"/>
        <v>1215.710701875664</v>
      </c>
      <c r="AU14" s="304">
        <f t="shared" si="28"/>
        <v>1169.5969455053189</v>
      </c>
      <c r="AV14" s="304">
        <f t="shared" si="28"/>
        <v>1174.7278059326907</v>
      </c>
      <c r="AW14" s="304">
        <f t="shared" si="28"/>
        <v>1222.7138868608538</v>
      </c>
      <c r="AX14" s="304">
        <f t="shared" si="28"/>
        <v>1243.4915215830488</v>
      </c>
      <c r="AY14" s="304">
        <f t="shared" si="28"/>
        <v>186.37381685923111</v>
      </c>
      <c r="AZ14" s="304">
        <f t="shared" si="28"/>
        <v>1147.4265493514238</v>
      </c>
      <c r="BA14" s="304">
        <f t="shared" si="28"/>
        <v>1268.3480444791301</v>
      </c>
      <c r="BB14" s="304">
        <f t="shared" si="28"/>
        <v>1180.1409461724977</v>
      </c>
      <c r="BC14" s="304">
        <f t="shared" si="28"/>
        <v>1272.0740284591197</v>
      </c>
      <c r="BD14" s="304">
        <f t="shared" si="28"/>
        <v>1269.7716417337035</v>
      </c>
      <c r="BE14" s="304">
        <f t="shared" si="28"/>
        <v>1277.4825658557452</v>
      </c>
      <c r="BF14" s="304">
        <f t="shared" si="28"/>
        <v>1520.8972456639015</v>
      </c>
      <c r="BG14" s="304">
        <f t="shared" si="28"/>
        <v>1499.3906069406646</v>
      </c>
      <c r="BH14" s="304">
        <f t="shared" si="28"/>
        <v>1212.6401902237944</v>
      </c>
      <c r="BI14" s="304">
        <f t="shared" si="28"/>
        <v>1151.0350324531018</v>
      </c>
      <c r="BJ14" s="304">
        <f t="shared" si="28"/>
        <v>1213.4837835904218</v>
      </c>
      <c r="BK14" s="304">
        <f t="shared" si="28"/>
        <v>1223.4844633764469</v>
      </c>
      <c r="BL14" s="304">
        <f t="shared" si="28"/>
        <v>1349.7649563535174</v>
      </c>
      <c r="BM14" s="304">
        <f t="shared" si="28"/>
        <v>1773.6005774688369</v>
      </c>
      <c r="BN14" s="304">
        <f t="shared" si="28"/>
        <v>1522.8249874907704</v>
      </c>
      <c r="BO14" s="304">
        <f t="shared" ref="BO14:DZ14" si="29">SUM(BO203:BO219)</f>
        <v>1039.8044025227284</v>
      </c>
      <c r="BP14" s="304">
        <f t="shared" si="29"/>
        <v>38107.664460880005</v>
      </c>
      <c r="BQ14" s="304">
        <f t="shared" si="29"/>
        <v>0</v>
      </c>
      <c r="BR14" s="304">
        <f t="shared" si="29"/>
        <v>0</v>
      </c>
      <c r="BS14" s="304">
        <f t="shared" si="29"/>
        <v>0</v>
      </c>
      <c r="BT14" s="304">
        <f t="shared" si="29"/>
        <v>6301.3118158432871</v>
      </c>
      <c r="BU14" s="304">
        <f t="shared" si="29"/>
        <v>5428.5660881721524</v>
      </c>
      <c r="BV14" s="304">
        <f t="shared" si="29"/>
        <v>4219.0626941545652</v>
      </c>
      <c r="BW14" s="304">
        <f t="shared" si="29"/>
        <v>4060.4621971114966</v>
      </c>
      <c r="BX14" s="304">
        <f t="shared" si="29"/>
        <v>4039.1673464835594</v>
      </c>
      <c r="BY14" s="304">
        <f t="shared" si="29"/>
        <v>4210.9898292432217</v>
      </c>
      <c r="BZ14" s="304">
        <f t="shared" si="29"/>
        <v>4337.7456340993085</v>
      </c>
      <c r="CA14" s="304">
        <f t="shared" si="29"/>
        <v>5318.3143364050929</v>
      </c>
      <c r="CB14" s="304">
        <f t="shared" si="29"/>
        <v>4894.709068855158</v>
      </c>
      <c r="CC14" s="304">
        <f t="shared" si="29"/>
        <v>4743.0552659330469</v>
      </c>
      <c r="CD14" s="304">
        <f t="shared" si="29"/>
        <v>4563.1439641349589</v>
      </c>
      <c r="CE14" s="304">
        <f t="shared" si="29"/>
        <v>4583.1618471158909</v>
      </c>
      <c r="CF14" s="304">
        <f t="shared" si="29"/>
        <v>4770.3779615143712</v>
      </c>
      <c r="CG14" s="304">
        <f t="shared" si="29"/>
        <v>4851.4412191057481</v>
      </c>
      <c r="CH14" s="304">
        <f t="shared" si="29"/>
        <v>727.13130856079761</v>
      </c>
      <c r="CI14" s="304">
        <f t="shared" si="29"/>
        <v>4476.6468936861138</v>
      </c>
      <c r="CJ14" s="304">
        <f t="shared" si="29"/>
        <v>4948.4181245760583</v>
      </c>
      <c r="CK14" s="304">
        <f t="shared" si="29"/>
        <v>4604.2810354886151</v>
      </c>
      <c r="CL14" s="304">
        <f t="shared" si="29"/>
        <v>4962.9549283648294</v>
      </c>
      <c r="CM14" s="304">
        <f t="shared" si="29"/>
        <v>4953.9722423809417</v>
      </c>
      <c r="CN14" s="304">
        <f t="shared" si="29"/>
        <v>4984.0561588964692</v>
      </c>
      <c r="CO14" s="304">
        <f t="shared" si="29"/>
        <v>5933.7305157053797</v>
      </c>
      <c r="CP14" s="304">
        <f t="shared" si="29"/>
        <v>5849.8230730124887</v>
      </c>
      <c r="CQ14" s="304">
        <f t="shared" si="29"/>
        <v>4731.0757658455359</v>
      </c>
      <c r="CR14" s="304">
        <f t="shared" si="29"/>
        <v>4490.7252716678477</v>
      </c>
      <c r="CS14" s="304">
        <f t="shared" si="29"/>
        <v>4734.3670175830694</v>
      </c>
      <c r="CT14" s="304">
        <f t="shared" si="29"/>
        <v>4773.3843404122863</v>
      </c>
      <c r="CU14" s="304">
        <f t="shared" si="29"/>
        <v>5266.0635249217385</v>
      </c>
      <c r="CV14" s="304">
        <f t="shared" si="29"/>
        <v>6919.644242373236</v>
      </c>
      <c r="CW14" s="304">
        <f t="shared" si="29"/>
        <v>5941.2515369559005</v>
      </c>
      <c r="CX14" s="304">
        <f t="shared" si="29"/>
        <v>4056.7626321925677</v>
      </c>
      <c r="CY14" s="304">
        <f t="shared" si="29"/>
        <v>148675.79788079573</v>
      </c>
      <c r="CZ14" s="328">
        <f t="shared" si="29"/>
        <v>0</v>
      </c>
      <c r="DA14" s="150">
        <f t="shared" si="29"/>
        <v>0</v>
      </c>
      <c r="DB14" s="150">
        <f t="shared" si="29"/>
        <v>0</v>
      </c>
      <c r="DC14" s="150">
        <f t="shared" si="29"/>
        <v>0</v>
      </c>
      <c r="DD14" s="308">
        <f t="shared" si="29"/>
        <v>23.061842129032257</v>
      </c>
      <c r="DE14" s="308">
        <f t="shared" si="29"/>
        <v>23.061842129032257</v>
      </c>
      <c r="DF14" s="308">
        <f t="shared" si="29"/>
        <v>23.061842129032257</v>
      </c>
      <c r="DG14" s="308">
        <f t="shared" si="29"/>
        <v>23.061842129032257</v>
      </c>
      <c r="DH14" s="308">
        <f t="shared" si="29"/>
        <v>23.061842129032257</v>
      </c>
      <c r="DI14" s="308">
        <f t="shared" si="29"/>
        <v>23.061842129032257</v>
      </c>
      <c r="DJ14" s="308">
        <f t="shared" si="29"/>
        <v>23.061842129032257</v>
      </c>
      <c r="DK14" s="308">
        <f t="shared" si="29"/>
        <v>23.061842129032257</v>
      </c>
      <c r="DL14" s="308">
        <f t="shared" si="29"/>
        <v>23.061842129032257</v>
      </c>
      <c r="DM14" s="308">
        <f t="shared" si="29"/>
        <v>23.061842129032257</v>
      </c>
      <c r="DN14" s="308">
        <f t="shared" si="29"/>
        <v>23.061842129032257</v>
      </c>
      <c r="DO14" s="308">
        <f t="shared" si="29"/>
        <v>23.061842129032257</v>
      </c>
      <c r="DP14" s="308">
        <f t="shared" si="29"/>
        <v>23.061842129032257</v>
      </c>
      <c r="DQ14" s="308">
        <f t="shared" si="29"/>
        <v>23.061842129032257</v>
      </c>
      <c r="DR14" s="308">
        <f t="shared" si="29"/>
        <v>23.061842129032257</v>
      </c>
      <c r="DS14" s="308">
        <f t="shared" si="29"/>
        <v>23.061842129032257</v>
      </c>
      <c r="DT14" s="308">
        <f t="shared" si="29"/>
        <v>23.061842129032257</v>
      </c>
      <c r="DU14" s="308">
        <f t="shared" si="29"/>
        <v>23.061842129032257</v>
      </c>
      <c r="DV14" s="308">
        <f t="shared" si="29"/>
        <v>23.061842129032257</v>
      </c>
      <c r="DW14" s="308">
        <f t="shared" si="29"/>
        <v>23.061842129032257</v>
      </c>
      <c r="DX14" s="308">
        <f t="shared" si="29"/>
        <v>23.061842129032257</v>
      </c>
      <c r="DY14" s="308">
        <f t="shared" si="29"/>
        <v>23.061842129032257</v>
      </c>
      <c r="DZ14" s="308">
        <f t="shared" si="29"/>
        <v>23.061842129032257</v>
      </c>
      <c r="EA14" s="308">
        <f t="shared" ref="EA14:FQ14" si="30">SUM(EA203:EA219)</f>
        <v>23.061842129032257</v>
      </c>
      <c r="EB14" s="308">
        <f t="shared" si="30"/>
        <v>23.061842129032257</v>
      </c>
      <c r="EC14" s="308">
        <f t="shared" si="30"/>
        <v>23.061842129032257</v>
      </c>
      <c r="ED14" s="308">
        <f t="shared" si="30"/>
        <v>23.061842129032257</v>
      </c>
      <c r="EE14" s="308">
        <f t="shared" si="30"/>
        <v>23.061842129032257</v>
      </c>
      <c r="EF14" s="308">
        <f t="shared" si="30"/>
        <v>23.061842129032257</v>
      </c>
      <c r="EG14" s="308">
        <f t="shared" si="30"/>
        <v>23.061842129032257</v>
      </c>
      <c r="EH14" s="308">
        <f t="shared" si="30"/>
        <v>23.061842129032257</v>
      </c>
      <c r="EI14" s="308">
        <f t="shared" si="30"/>
        <v>714.91710599999988</v>
      </c>
      <c r="EJ14" s="308">
        <f t="shared" si="30"/>
        <v>0</v>
      </c>
      <c r="EK14" s="150">
        <f t="shared" si="30"/>
        <v>0</v>
      </c>
      <c r="EL14" s="308">
        <f t="shared" si="30"/>
        <v>4.6064516129032267</v>
      </c>
      <c r="EM14" s="308">
        <f t="shared" si="30"/>
        <v>4.6064516129032267</v>
      </c>
      <c r="EN14" s="308">
        <f t="shared" si="30"/>
        <v>4.6064516129032267</v>
      </c>
      <c r="EO14" s="308">
        <f t="shared" si="30"/>
        <v>4.6064516129032267</v>
      </c>
      <c r="EP14" s="308">
        <f t="shared" si="30"/>
        <v>4.6064516129032267</v>
      </c>
      <c r="EQ14" s="308">
        <f t="shared" si="30"/>
        <v>4.6064516129032267</v>
      </c>
      <c r="ER14" s="308">
        <f t="shared" si="30"/>
        <v>4.6064516129032267</v>
      </c>
      <c r="ES14" s="308">
        <f t="shared" si="30"/>
        <v>4.6064516129032267</v>
      </c>
      <c r="ET14" s="308">
        <f t="shared" si="30"/>
        <v>4.6064516129032267</v>
      </c>
      <c r="EU14" s="308">
        <f t="shared" si="30"/>
        <v>4.6064516129032267</v>
      </c>
      <c r="EV14" s="308">
        <f t="shared" si="30"/>
        <v>4.6064516129032267</v>
      </c>
      <c r="EW14" s="308">
        <f t="shared" si="30"/>
        <v>4.6064516129032267</v>
      </c>
      <c r="EX14" s="308">
        <f t="shared" si="30"/>
        <v>4.6064516129032267</v>
      </c>
      <c r="EY14" s="308">
        <f t="shared" si="30"/>
        <v>4.6064516129032267</v>
      </c>
      <c r="EZ14" s="308">
        <f t="shared" si="30"/>
        <v>4.6064516129032267</v>
      </c>
      <c r="FA14" s="308">
        <f t="shared" si="30"/>
        <v>4.6064516129032267</v>
      </c>
      <c r="FB14" s="308">
        <f t="shared" si="30"/>
        <v>4.6064516129032267</v>
      </c>
      <c r="FC14" s="308">
        <f t="shared" si="30"/>
        <v>4.6064516129032267</v>
      </c>
      <c r="FD14" s="308">
        <f t="shared" si="30"/>
        <v>4.6064516129032267</v>
      </c>
      <c r="FE14" s="308">
        <f t="shared" si="30"/>
        <v>4.6064516129032267</v>
      </c>
      <c r="FF14" s="308">
        <f t="shared" si="30"/>
        <v>4.6064516129032267</v>
      </c>
      <c r="FG14" s="308">
        <f t="shared" si="30"/>
        <v>4.6064516129032267</v>
      </c>
      <c r="FH14" s="308">
        <f t="shared" si="30"/>
        <v>4.6064516129032267</v>
      </c>
      <c r="FI14" s="308">
        <f t="shared" si="30"/>
        <v>4.6064516129032267</v>
      </c>
      <c r="FJ14" s="308">
        <f t="shared" si="30"/>
        <v>4.6064516129032267</v>
      </c>
      <c r="FK14" s="308">
        <f t="shared" si="30"/>
        <v>4.6064516129032267</v>
      </c>
      <c r="FL14" s="308">
        <f t="shared" si="30"/>
        <v>4.6064516129032267</v>
      </c>
      <c r="FM14" s="308">
        <f t="shared" si="30"/>
        <v>4.6064516129032267</v>
      </c>
      <c r="FN14" s="308">
        <f t="shared" si="30"/>
        <v>4.6064516129032267</v>
      </c>
      <c r="FO14" s="308">
        <f t="shared" si="30"/>
        <v>4.6064516129032267</v>
      </c>
      <c r="FP14" s="308">
        <f t="shared" si="30"/>
        <v>4.6064516129032267</v>
      </c>
      <c r="FQ14" s="308">
        <f t="shared" si="30"/>
        <v>142.8000000000001</v>
      </c>
      <c r="FR14" s="308"/>
      <c r="FS14" s="308"/>
    </row>
    <row r="15" spans="1:177">
      <c r="A15" s="150" t="s">
        <v>194</v>
      </c>
      <c r="B15" s="304">
        <f>SUM(B7:B14)</f>
        <v>5871725.7782066558</v>
      </c>
      <c r="C15" s="304">
        <f t="shared" ref="C15:BN15" si="31">SUM(C7:C14)</f>
        <v>5058478.6739922902</v>
      </c>
      <c r="D15" s="304">
        <f t="shared" si="31"/>
        <v>3931432.0422694506</v>
      </c>
      <c r="E15" s="304">
        <f t="shared" si="31"/>
        <v>3783643.9857281568</v>
      </c>
      <c r="F15" s="304">
        <f t="shared" si="31"/>
        <v>3763800.8916186499</v>
      </c>
      <c r="G15" s="304">
        <f t="shared" si="31"/>
        <v>3923909.5373705919</v>
      </c>
      <c r="H15" s="304">
        <f t="shared" si="31"/>
        <v>4042023.883821358</v>
      </c>
      <c r="I15" s="304">
        <f t="shared" si="31"/>
        <v>4955743.2322521405</v>
      </c>
      <c r="J15" s="304">
        <f t="shared" si="31"/>
        <v>4561016.8574989783</v>
      </c>
      <c r="K15" s="304">
        <f t="shared" si="31"/>
        <v>4419701.9107061634</v>
      </c>
      <c r="L15" s="304">
        <f t="shared" si="31"/>
        <v>4252055.8935859678</v>
      </c>
      <c r="M15" s="304">
        <f t="shared" si="31"/>
        <v>4270709.0761230914</v>
      </c>
      <c r="N15" s="304">
        <f t="shared" si="31"/>
        <v>4445161.9070789181</v>
      </c>
      <c r="O15" s="304">
        <f t="shared" si="31"/>
        <v>4520698.7529255189</v>
      </c>
      <c r="P15" s="304">
        <f t="shared" si="31"/>
        <v>677559.81189231121</v>
      </c>
      <c r="Q15" s="304">
        <f t="shared" si="31"/>
        <v>4171455.6799896746</v>
      </c>
      <c r="R15" s="304">
        <f t="shared" si="31"/>
        <v>4611064.348595459</v>
      </c>
      <c r="S15" s="304">
        <f t="shared" si="31"/>
        <v>4290388.4835872911</v>
      </c>
      <c r="T15" s="304">
        <f t="shared" si="31"/>
        <v>4624610.119386334</v>
      </c>
      <c r="U15" s="304">
        <f t="shared" si="31"/>
        <v>4616239.819615338</v>
      </c>
      <c r="V15" s="304">
        <f t="shared" si="31"/>
        <v>4644272.7932684617</v>
      </c>
      <c r="W15" s="304">
        <f t="shared" si="31"/>
        <v>5529203.9893023577</v>
      </c>
      <c r="X15" s="304">
        <f t="shared" si="31"/>
        <v>5451016.8580125645</v>
      </c>
      <c r="Y15" s="304">
        <f t="shared" si="31"/>
        <v>4408539.1018292857</v>
      </c>
      <c r="Z15" s="304">
        <f t="shared" si="31"/>
        <v>4184574.2777240109</v>
      </c>
      <c r="AA15" s="304">
        <f t="shared" si="31"/>
        <v>4411605.9755588612</v>
      </c>
      <c r="AB15" s="304">
        <f t="shared" si="31"/>
        <v>4447963.328908192</v>
      </c>
      <c r="AC15" s="304">
        <f t="shared" si="31"/>
        <v>4907054.5709566399</v>
      </c>
      <c r="AD15" s="304">
        <f t="shared" si="31"/>
        <v>6447903.9700600449</v>
      </c>
      <c r="AE15" s="304">
        <f t="shared" si="31"/>
        <v>5536212.2719656667</v>
      </c>
      <c r="AF15" s="304">
        <f t="shared" si="31"/>
        <v>3780196.6351863202</v>
      </c>
      <c r="AG15" s="304">
        <f t="shared" si="31"/>
        <v>138539964.45901671</v>
      </c>
      <c r="AH15" s="304">
        <f t="shared" si="31"/>
        <v>0</v>
      </c>
      <c r="AI15" s="304">
        <f t="shared" si="31"/>
        <v>0</v>
      </c>
      <c r="AJ15" s="150">
        <f t="shared" si="31"/>
        <v>0</v>
      </c>
      <c r="AK15" s="304">
        <f t="shared" si="31"/>
        <v>56926.273504969395</v>
      </c>
      <c r="AL15" s="304">
        <f t="shared" si="31"/>
        <v>49041.857776043624</v>
      </c>
      <c r="AM15" s="304">
        <f t="shared" si="31"/>
        <v>38115.161395153678</v>
      </c>
      <c r="AN15" s="304">
        <f t="shared" si="31"/>
        <v>36682.358903139633</v>
      </c>
      <c r="AO15" s="304">
        <f t="shared" si="31"/>
        <v>36489.980470438444</v>
      </c>
      <c r="AP15" s="304">
        <f t="shared" si="31"/>
        <v>38042.230848413186</v>
      </c>
      <c r="AQ15" s="304">
        <f t="shared" si="31"/>
        <v>39187.347266464058</v>
      </c>
      <c r="AR15" s="304">
        <f t="shared" si="31"/>
        <v>48045.839556517749</v>
      </c>
      <c r="AS15" s="304">
        <f t="shared" si="31"/>
        <v>44218.97460784734</v>
      </c>
      <c r="AT15" s="304">
        <f t="shared" si="31"/>
        <v>42848.9287958774</v>
      </c>
      <c r="AU15" s="304">
        <f t="shared" si="31"/>
        <v>41223.603741014595</v>
      </c>
      <c r="AV15" s="304">
        <f t="shared" si="31"/>
        <v>41404.446002890596</v>
      </c>
      <c r="AW15" s="304">
        <f t="shared" si="31"/>
        <v>43095.762992789365</v>
      </c>
      <c r="AX15" s="304">
        <f t="shared" si="31"/>
        <v>43828.091325002344</v>
      </c>
      <c r="AY15" s="304">
        <f t="shared" si="31"/>
        <v>6568.9299236207935</v>
      </c>
      <c r="AZ15" s="304">
        <f t="shared" si="31"/>
        <v>40442.186151526432</v>
      </c>
      <c r="BA15" s="304">
        <f t="shared" si="31"/>
        <v>44704.184114219395</v>
      </c>
      <c r="BB15" s="304">
        <f t="shared" si="31"/>
        <v>41595.237496573856</v>
      </c>
      <c r="BC15" s="304">
        <f t="shared" si="31"/>
        <v>44835.510113083146</v>
      </c>
      <c r="BD15" s="304">
        <f t="shared" si="31"/>
        <v>44754.360210638661</v>
      </c>
      <c r="BE15" s="304">
        <f t="shared" si="31"/>
        <v>45026.139374995786</v>
      </c>
      <c r="BF15" s="304">
        <f t="shared" si="31"/>
        <v>53605.531056650732</v>
      </c>
      <c r="BG15" s="304">
        <f t="shared" si="31"/>
        <v>52847.50825577481</v>
      </c>
      <c r="BH15" s="304">
        <f t="shared" si="31"/>
        <v>42740.705568974088</v>
      </c>
      <c r="BI15" s="304">
        <f t="shared" si="31"/>
        <v>40569.370715457953</v>
      </c>
      <c r="BJ15" s="304">
        <f t="shared" si="31"/>
        <v>42770.438853417116</v>
      </c>
      <c r="BK15" s="304">
        <f t="shared" si="31"/>
        <v>43122.92272593762</v>
      </c>
      <c r="BL15" s="304">
        <f t="shared" si="31"/>
        <v>47573.803880092491</v>
      </c>
      <c r="BM15" s="304">
        <f t="shared" si="31"/>
        <v>62512.310485576199</v>
      </c>
      <c r="BN15" s="304">
        <f t="shared" si="31"/>
        <v>53673.476228268373</v>
      </c>
      <c r="BO15" s="304">
        <f t="shared" ref="BO15:DZ15" si="32">SUM(BO7:BO14)</f>
        <v>36648.936902994385</v>
      </c>
      <c r="BP15" s="304">
        <f t="shared" si="32"/>
        <v>1343142.4092443632</v>
      </c>
      <c r="BQ15" s="304">
        <f t="shared" si="32"/>
        <v>0</v>
      </c>
      <c r="BR15" s="304">
        <f t="shared" si="32"/>
        <v>0</v>
      </c>
      <c r="BS15" s="304">
        <f t="shared" si="32"/>
        <v>0</v>
      </c>
      <c r="BT15" s="304">
        <f t="shared" si="32"/>
        <v>219984.63613992243</v>
      </c>
      <c r="BU15" s="304">
        <f t="shared" si="32"/>
        <v>189516.27384404503</v>
      </c>
      <c r="BV15" s="304">
        <f t="shared" si="32"/>
        <v>147291.38927731413</v>
      </c>
      <c r="BW15" s="304">
        <f t="shared" si="32"/>
        <v>141754.49891967341</v>
      </c>
      <c r="BX15" s="304">
        <f t="shared" si="32"/>
        <v>141011.07594618041</v>
      </c>
      <c r="BY15" s="304">
        <f t="shared" si="32"/>
        <v>147009.55808056818</v>
      </c>
      <c r="BZ15" s="304">
        <f t="shared" si="32"/>
        <v>151434.72071730363</v>
      </c>
      <c r="CA15" s="304">
        <f t="shared" si="32"/>
        <v>185667.28299815723</v>
      </c>
      <c r="CB15" s="304">
        <f t="shared" si="32"/>
        <v>170878.83047075977</v>
      </c>
      <c r="CC15" s="304">
        <f t="shared" si="32"/>
        <v>165584.45564373155</v>
      </c>
      <c r="CD15" s="304">
        <f t="shared" si="32"/>
        <v>159303.58533923363</v>
      </c>
      <c r="CE15" s="304">
        <f t="shared" si="32"/>
        <v>160002.42818855584</v>
      </c>
      <c r="CF15" s="304">
        <f t="shared" si="32"/>
        <v>166538.31627172136</v>
      </c>
      <c r="CG15" s="304">
        <f t="shared" si="32"/>
        <v>169368.3097312926</v>
      </c>
      <c r="CH15" s="304">
        <f t="shared" si="32"/>
        <v>25384.827955587545</v>
      </c>
      <c r="CI15" s="304">
        <f t="shared" si="32"/>
        <v>156283.89243623891</v>
      </c>
      <c r="CJ15" s="304">
        <f t="shared" si="32"/>
        <v>172753.86338858408</v>
      </c>
      <c r="CK15" s="304">
        <f t="shared" si="32"/>
        <v>160739.71862989909</v>
      </c>
      <c r="CL15" s="304">
        <f t="shared" si="32"/>
        <v>173261.35668292784</v>
      </c>
      <c r="CM15" s="304">
        <f t="shared" si="32"/>
        <v>172947.76278923161</v>
      </c>
      <c r="CN15" s="304">
        <f t="shared" si="32"/>
        <v>173998.02019939388</v>
      </c>
      <c r="CO15" s="304">
        <f t="shared" si="32"/>
        <v>207152.03224316455</v>
      </c>
      <c r="CP15" s="304">
        <f t="shared" si="32"/>
        <v>204222.74564544097</v>
      </c>
      <c r="CQ15" s="304">
        <f t="shared" si="32"/>
        <v>165166.24019194845</v>
      </c>
      <c r="CR15" s="304">
        <f t="shared" si="32"/>
        <v>156775.38166074696</v>
      </c>
      <c r="CS15" s="304">
        <f t="shared" si="32"/>
        <v>165281.14084074766</v>
      </c>
      <c r="CT15" s="304">
        <f t="shared" si="32"/>
        <v>166643.27174564247</v>
      </c>
      <c r="CU15" s="304">
        <f t="shared" si="32"/>
        <v>183843.15873830364</v>
      </c>
      <c r="CV15" s="304">
        <f t="shared" si="32"/>
        <v>241571.19427876969</v>
      </c>
      <c r="CW15" s="304">
        <f t="shared" si="32"/>
        <v>207414.59806621051</v>
      </c>
      <c r="CX15" s="304">
        <f t="shared" si="32"/>
        <v>141625.34367924865</v>
      </c>
      <c r="CY15" s="304">
        <f t="shared" si="32"/>
        <v>5190409.910740545</v>
      </c>
      <c r="CZ15" s="328">
        <f t="shared" si="32"/>
        <v>0</v>
      </c>
      <c r="DA15" s="150">
        <f t="shared" si="32"/>
        <v>0</v>
      </c>
      <c r="DB15" s="150">
        <f t="shared" si="32"/>
        <v>0</v>
      </c>
      <c r="DC15" s="150">
        <f t="shared" si="32"/>
        <v>0</v>
      </c>
      <c r="DD15" s="308">
        <f t="shared" si="32"/>
        <v>842.20517283870981</v>
      </c>
      <c r="DE15" s="308">
        <f t="shared" si="32"/>
        <v>842.20517283870981</v>
      </c>
      <c r="DF15" s="308">
        <f t="shared" si="32"/>
        <v>842.20517283870981</v>
      </c>
      <c r="DG15" s="308">
        <f t="shared" si="32"/>
        <v>842.20517283870981</v>
      </c>
      <c r="DH15" s="308">
        <f t="shared" si="32"/>
        <v>842.20517283870981</v>
      </c>
      <c r="DI15" s="308">
        <f t="shared" si="32"/>
        <v>842.20517283870981</v>
      </c>
      <c r="DJ15" s="308">
        <f t="shared" si="32"/>
        <v>842.20517283870981</v>
      </c>
      <c r="DK15" s="308">
        <f t="shared" si="32"/>
        <v>842.20517283870981</v>
      </c>
      <c r="DL15" s="308">
        <f t="shared" si="32"/>
        <v>842.20517283870981</v>
      </c>
      <c r="DM15" s="308">
        <f t="shared" si="32"/>
        <v>842.20517283870981</v>
      </c>
      <c r="DN15" s="308">
        <f t="shared" si="32"/>
        <v>842.20517283870981</v>
      </c>
      <c r="DO15" s="308">
        <f t="shared" si="32"/>
        <v>842.20517283870981</v>
      </c>
      <c r="DP15" s="308">
        <f t="shared" si="32"/>
        <v>842.20517283870981</v>
      </c>
      <c r="DQ15" s="308">
        <f t="shared" si="32"/>
        <v>842.20517283870981</v>
      </c>
      <c r="DR15" s="308">
        <f t="shared" si="32"/>
        <v>842.20517283870981</v>
      </c>
      <c r="DS15" s="308">
        <f t="shared" si="32"/>
        <v>842.20517283870981</v>
      </c>
      <c r="DT15" s="308">
        <f t="shared" si="32"/>
        <v>842.20517283870981</v>
      </c>
      <c r="DU15" s="308">
        <f t="shared" si="32"/>
        <v>842.20517283870981</v>
      </c>
      <c r="DV15" s="308">
        <f t="shared" si="32"/>
        <v>842.20517283870981</v>
      </c>
      <c r="DW15" s="308">
        <f t="shared" si="32"/>
        <v>842.20517283870981</v>
      </c>
      <c r="DX15" s="308">
        <f t="shared" si="32"/>
        <v>842.20517283870981</v>
      </c>
      <c r="DY15" s="308">
        <f t="shared" si="32"/>
        <v>842.20517283870981</v>
      </c>
      <c r="DZ15" s="308">
        <f t="shared" si="32"/>
        <v>842.20517283870981</v>
      </c>
      <c r="EA15" s="308">
        <f t="shared" ref="EA15:FQ15" si="33">SUM(EA7:EA14)</f>
        <v>842.20517283870981</v>
      </c>
      <c r="EB15" s="308">
        <f t="shared" si="33"/>
        <v>842.20517283870981</v>
      </c>
      <c r="EC15" s="308">
        <f t="shared" si="33"/>
        <v>842.20517283870981</v>
      </c>
      <c r="ED15" s="308">
        <f t="shared" si="33"/>
        <v>842.20517283870981</v>
      </c>
      <c r="EE15" s="308">
        <f t="shared" si="33"/>
        <v>842.20517283870981</v>
      </c>
      <c r="EF15" s="308">
        <f t="shared" si="33"/>
        <v>842.20517283870981</v>
      </c>
      <c r="EG15" s="308">
        <f t="shared" si="33"/>
        <v>842.20517283870981</v>
      </c>
      <c r="EH15" s="308">
        <f t="shared" si="33"/>
        <v>842.20517283870981</v>
      </c>
      <c r="EI15" s="308">
        <f t="shared" si="33"/>
        <v>26108.360357999998</v>
      </c>
      <c r="EJ15" s="308">
        <f t="shared" si="33"/>
        <v>0</v>
      </c>
      <c r="EK15" s="150">
        <f t="shared" si="33"/>
        <v>0</v>
      </c>
      <c r="EL15" s="308">
        <f t="shared" si="33"/>
        <v>132.30967741935484</v>
      </c>
      <c r="EM15" s="308">
        <f t="shared" si="33"/>
        <v>132.30967741935484</v>
      </c>
      <c r="EN15" s="308">
        <f t="shared" si="33"/>
        <v>132.30967741935484</v>
      </c>
      <c r="EO15" s="308">
        <f t="shared" si="33"/>
        <v>132.30967741935484</v>
      </c>
      <c r="EP15" s="308">
        <f t="shared" si="33"/>
        <v>132.30967741935484</v>
      </c>
      <c r="EQ15" s="308">
        <f t="shared" si="33"/>
        <v>132.30967741935484</v>
      </c>
      <c r="ER15" s="308">
        <f t="shared" si="33"/>
        <v>132.30967741935484</v>
      </c>
      <c r="ES15" s="308">
        <f t="shared" si="33"/>
        <v>132.30967741935484</v>
      </c>
      <c r="ET15" s="308">
        <f t="shared" si="33"/>
        <v>132.30967741935484</v>
      </c>
      <c r="EU15" s="308">
        <f t="shared" si="33"/>
        <v>132.30967741935484</v>
      </c>
      <c r="EV15" s="308">
        <f t="shared" si="33"/>
        <v>132.30967741935484</v>
      </c>
      <c r="EW15" s="308">
        <f t="shared" si="33"/>
        <v>132.30967741935484</v>
      </c>
      <c r="EX15" s="308">
        <f t="shared" si="33"/>
        <v>132.30967741935484</v>
      </c>
      <c r="EY15" s="308">
        <f t="shared" si="33"/>
        <v>132.30967741935484</v>
      </c>
      <c r="EZ15" s="308">
        <f t="shared" si="33"/>
        <v>132.30967741935484</v>
      </c>
      <c r="FA15" s="308">
        <f t="shared" si="33"/>
        <v>132.30967741935484</v>
      </c>
      <c r="FB15" s="308">
        <f t="shared" si="33"/>
        <v>132.30967741935484</v>
      </c>
      <c r="FC15" s="308">
        <f t="shared" si="33"/>
        <v>132.30967741935484</v>
      </c>
      <c r="FD15" s="308">
        <f t="shared" si="33"/>
        <v>132.30967741935484</v>
      </c>
      <c r="FE15" s="308">
        <f t="shared" si="33"/>
        <v>132.30967741935484</v>
      </c>
      <c r="FF15" s="308">
        <f t="shared" si="33"/>
        <v>132.30967741935484</v>
      </c>
      <c r="FG15" s="308">
        <f t="shared" si="33"/>
        <v>132.30967741935484</v>
      </c>
      <c r="FH15" s="308">
        <f t="shared" si="33"/>
        <v>132.30967741935484</v>
      </c>
      <c r="FI15" s="308">
        <f t="shared" si="33"/>
        <v>132.30967741935484</v>
      </c>
      <c r="FJ15" s="308">
        <f t="shared" si="33"/>
        <v>132.30967741935484</v>
      </c>
      <c r="FK15" s="308">
        <f t="shared" si="33"/>
        <v>132.30967741935484</v>
      </c>
      <c r="FL15" s="308">
        <f t="shared" si="33"/>
        <v>132.30967741935484</v>
      </c>
      <c r="FM15" s="308">
        <f t="shared" si="33"/>
        <v>132.30967741935484</v>
      </c>
      <c r="FN15" s="308">
        <f t="shared" si="33"/>
        <v>132.30967741935484</v>
      </c>
      <c r="FO15" s="308">
        <f t="shared" si="33"/>
        <v>132.30967741935484</v>
      </c>
      <c r="FP15" s="308">
        <f t="shared" si="33"/>
        <v>132.30967741935484</v>
      </c>
      <c r="FQ15" s="308">
        <f t="shared" si="33"/>
        <v>4101.6000000000004</v>
      </c>
      <c r="FR15" s="308"/>
      <c r="FS15" s="308"/>
    </row>
    <row r="16" spans="1:177">
      <c r="B16" s="303"/>
      <c r="C16" s="303"/>
      <c r="D16" s="303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1"/>
      <c r="AI16" s="301"/>
    </row>
    <row r="17" spans="1:175">
      <c r="A17" s="150" t="s">
        <v>560</v>
      </c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1"/>
      <c r="AI17" s="301"/>
    </row>
    <row r="18" spans="1:175">
      <c r="A18" s="150" t="s">
        <v>561</v>
      </c>
      <c r="B18" s="303"/>
      <c r="C18" s="303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1"/>
      <c r="AI18" s="301"/>
    </row>
    <row r="19" spans="1:175">
      <c r="A19" s="150" t="s">
        <v>562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1"/>
      <c r="AI19" s="301"/>
    </row>
    <row r="20" spans="1:175">
      <c r="A20" s="150" t="s">
        <v>563</v>
      </c>
      <c r="B20" s="303"/>
      <c r="C20" s="303"/>
      <c r="D20" s="303"/>
      <c r="E20" s="303"/>
      <c r="F20" s="303"/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1"/>
      <c r="AI20" s="301"/>
    </row>
    <row r="21" spans="1:175">
      <c r="A21" s="150" t="s">
        <v>564</v>
      </c>
      <c r="B21" s="303"/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1"/>
      <c r="AI21" s="301"/>
    </row>
    <row r="22" spans="1:175">
      <c r="A22" s="150" t="s">
        <v>565</v>
      </c>
      <c r="B22" s="303"/>
      <c r="C22" s="303"/>
      <c r="D22" s="303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301"/>
      <c r="AI22" s="301"/>
    </row>
    <row r="23" spans="1:175">
      <c r="A23" s="150" t="s">
        <v>566</v>
      </c>
      <c r="B23" s="303"/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1"/>
      <c r="AI23" s="301"/>
    </row>
    <row r="24" spans="1:175">
      <c r="A24" s="150" t="s">
        <v>567</v>
      </c>
      <c r="B24" s="303"/>
      <c r="C24" s="303"/>
      <c r="D24" s="303"/>
      <c r="E24" s="303"/>
      <c r="F24" s="303"/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1"/>
      <c r="AI24" s="301"/>
    </row>
    <row r="25" spans="1:175">
      <c r="A25" s="150" t="s">
        <v>568</v>
      </c>
      <c r="B25" s="303"/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1"/>
      <c r="AI25" s="301"/>
    </row>
    <row r="26" spans="1:175"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  <c r="AD26" s="303"/>
      <c r="AE26" s="303"/>
      <c r="AF26" s="303"/>
      <c r="AG26" s="303"/>
      <c r="AH26" s="301"/>
      <c r="AI26" s="301"/>
    </row>
    <row r="27" spans="1:175">
      <c r="A27" s="150" t="s">
        <v>192</v>
      </c>
      <c r="B27" s="303">
        <f>SUM(B7:B9)</f>
        <v>3066883.892890004</v>
      </c>
      <c r="C27" s="303">
        <f t="shared" ref="C27:BN27" si="34">SUM(C7:C9)</f>
        <v>2674022.4788583517</v>
      </c>
      <c r="D27" s="303">
        <f t="shared" si="34"/>
        <v>2053441.5369292605</v>
      </c>
      <c r="E27" s="303">
        <f t="shared" si="34"/>
        <v>1976249.7832117623</v>
      </c>
      <c r="F27" s="303">
        <f t="shared" si="34"/>
        <v>1965885.4596707316</v>
      </c>
      <c r="G27" s="303">
        <f t="shared" si="34"/>
        <v>2049512.4281833912</v>
      </c>
      <c r="H27" s="303">
        <f t="shared" si="34"/>
        <v>2111205.1911515761</v>
      </c>
      <c r="I27" s="303">
        <f t="shared" si="34"/>
        <v>2588453.4922771417</v>
      </c>
      <c r="J27" s="303">
        <f t="shared" si="34"/>
        <v>2411053.2809222108</v>
      </c>
      <c r="K27" s="303">
        <f t="shared" si="34"/>
        <v>2308471.6680110008</v>
      </c>
      <c r="L27" s="303">
        <f t="shared" si="34"/>
        <v>2220907.8257891107</v>
      </c>
      <c r="M27" s="303">
        <f t="shared" si="34"/>
        <v>2230650.6419959869</v>
      </c>
      <c r="N27" s="303">
        <f t="shared" si="34"/>
        <v>2321769.7775852666</v>
      </c>
      <c r="O27" s="303">
        <f t="shared" si="34"/>
        <v>2361223.7208716669</v>
      </c>
      <c r="P27" s="303">
        <f t="shared" si="34"/>
        <v>413984.36830404552</v>
      </c>
      <c r="Q27" s="303">
        <f t="shared" si="34"/>
        <v>2205122.7210275559</v>
      </c>
      <c r="R27" s="303">
        <f t="shared" si="34"/>
        <v>2408422.9260627842</v>
      </c>
      <c r="S27" s="303">
        <f t="shared" si="34"/>
        <v>2240929.4697296629</v>
      </c>
      <c r="T27" s="303">
        <f t="shared" si="34"/>
        <v>2415498.0702068619</v>
      </c>
      <c r="U27" s="303">
        <f t="shared" si="34"/>
        <v>2411126.1464290861</v>
      </c>
      <c r="V27" s="303">
        <f t="shared" si="34"/>
        <v>2425768.1577583058</v>
      </c>
      <c r="W27" s="303">
        <f t="shared" si="34"/>
        <v>2922858.1774209365</v>
      </c>
      <c r="X27" s="303">
        <f t="shared" si="34"/>
        <v>2847141.7830443229</v>
      </c>
      <c r="Y27" s="303">
        <f t="shared" si="34"/>
        <v>2302641.1779579786</v>
      </c>
      <c r="Z27" s="303">
        <f t="shared" si="34"/>
        <v>2185661.240956868</v>
      </c>
      <c r="AA27" s="303">
        <f t="shared" si="34"/>
        <v>2304243.0486852648</v>
      </c>
      <c r="AB27" s="303">
        <f t="shared" si="34"/>
        <v>2323232.9990996774</v>
      </c>
      <c r="AC27" s="303">
        <f t="shared" si="34"/>
        <v>2562294.6705392669</v>
      </c>
      <c r="AD27" s="303">
        <f t="shared" si="34"/>
        <v>3367829.761749933</v>
      </c>
      <c r="AE27" s="303">
        <f t="shared" si="34"/>
        <v>2926562.9089395711</v>
      </c>
      <c r="AF27" s="303">
        <f t="shared" si="34"/>
        <v>1974449.1841631581</v>
      </c>
      <c r="AG27" s="303">
        <f t="shared" si="34"/>
        <v>72577497.990422741</v>
      </c>
      <c r="AH27" s="303">
        <f t="shared" si="34"/>
        <v>0</v>
      </c>
      <c r="AI27" s="303">
        <f t="shared" si="34"/>
        <v>0</v>
      </c>
      <c r="AJ27" s="306">
        <f t="shared" si="34"/>
        <v>0</v>
      </c>
      <c r="AK27" s="306">
        <f t="shared" si="34"/>
        <v>29495.992014490621</v>
      </c>
      <c r="AL27" s="306">
        <f t="shared" si="34"/>
        <v>25410.731394734481</v>
      </c>
      <c r="AM27" s="306">
        <f t="shared" si="34"/>
        <v>19749.132112860552</v>
      </c>
      <c r="AN27" s="306">
        <f t="shared" si="34"/>
        <v>19006.73447709929</v>
      </c>
      <c r="AO27" s="306">
        <f t="shared" si="34"/>
        <v>18907.054797307508</v>
      </c>
      <c r="AP27" s="306">
        <f t="shared" si="34"/>
        <v>19711.343606924322</v>
      </c>
      <c r="AQ27" s="306">
        <f t="shared" si="34"/>
        <v>20304.678505607655</v>
      </c>
      <c r="AR27" s="306">
        <f t="shared" si="34"/>
        <v>24894.650793624034</v>
      </c>
      <c r="AS27" s="306">
        <f t="shared" si="34"/>
        <v>22911.784693023528</v>
      </c>
      <c r="AT27" s="306">
        <f t="shared" si="34"/>
        <v>22201.90403790171</v>
      </c>
      <c r="AU27" s="306">
        <f t="shared" si="34"/>
        <v>21359.752042215572</v>
      </c>
      <c r="AV27" s="306">
        <f t="shared" si="34"/>
        <v>21453.454327360076</v>
      </c>
      <c r="AW27" s="306">
        <f t="shared" si="34"/>
        <v>22329.79963079315</v>
      </c>
      <c r="AX27" s="306">
        <f t="shared" si="34"/>
        <v>22709.250968619675</v>
      </c>
      <c r="AY27" s="306">
        <f t="shared" si="34"/>
        <v>3403.6498903086167</v>
      </c>
      <c r="AZ27" s="306">
        <f t="shared" si="34"/>
        <v>20954.865413240761</v>
      </c>
      <c r="BA27" s="306">
        <f t="shared" si="34"/>
        <v>23163.192959262069</v>
      </c>
      <c r="BB27" s="306">
        <f t="shared" si="34"/>
        <v>21552.311744640741</v>
      </c>
      <c r="BC27" s="306">
        <f t="shared" si="34"/>
        <v>23231.238702910501</v>
      </c>
      <c r="BD27" s="306">
        <f t="shared" si="34"/>
        <v>23189.191389304593</v>
      </c>
      <c r="BE27" s="306">
        <f t="shared" si="34"/>
        <v>23330.01206081549</v>
      </c>
      <c r="BF27" s="306">
        <f t="shared" si="34"/>
        <v>27775.370116954382</v>
      </c>
      <c r="BG27" s="306">
        <f t="shared" si="34"/>
        <v>27382.605351147493</v>
      </c>
      <c r="BH27" s="306">
        <f t="shared" si="34"/>
        <v>22145.828850822341</v>
      </c>
      <c r="BI27" s="306">
        <f t="shared" si="34"/>
        <v>21020.765298322171</v>
      </c>
      <c r="BJ27" s="306">
        <f t="shared" si="34"/>
        <v>22161.234965898875</v>
      </c>
      <c r="BK27" s="306">
        <f t="shared" si="34"/>
        <v>22343.872276387749</v>
      </c>
      <c r="BL27" s="306">
        <f t="shared" si="34"/>
        <v>24650.068464847871</v>
      </c>
      <c r="BM27" s="306">
        <f t="shared" si="34"/>
        <v>32390.362083493015</v>
      </c>
      <c r="BN27" s="306">
        <f t="shared" si="34"/>
        <v>27810.575482000495</v>
      </c>
      <c r="BO27" s="306">
        <f t="shared" ref="BO27:DZ27" si="35">SUM(BO7:BO9)</f>
        <v>18989.417077088794</v>
      </c>
      <c r="BP27" s="306">
        <f t="shared" si="35"/>
        <v>695940.82553000818</v>
      </c>
      <c r="BQ27" s="306">
        <f t="shared" si="35"/>
        <v>0</v>
      </c>
      <c r="BR27" s="306">
        <f t="shared" si="35"/>
        <v>0</v>
      </c>
      <c r="BS27" s="306">
        <f t="shared" si="35"/>
        <v>0</v>
      </c>
      <c r="BT27" s="306">
        <f t="shared" si="35"/>
        <v>114418.69816183133</v>
      </c>
      <c r="BU27" s="306">
        <f t="shared" si="35"/>
        <v>98571.453507891332</v>
      </c>
      <c r="BV27" s="306">
        <f t="shared" si="35"/>
        <v>76609.391034192187</v>
      </c>
      <c r="BW27" s="306">
        <f t="shared" si="35"/>
        <v>73729.536342053179</v>
      </c>
      <c r="BX27" s="306">
        <f t="shared" si="35"/>
        <v>73342.866207705432</v>
      </c>
      <c r="BY27" s="306">
        <f t="shared" si="35"/>
        <v>76462.804621618561</v>
      </c>
      <c r="BZ27" s="306">
        <f t="shared" si="35"/>
        <v>78764.426029977287</v>
      </c>
      <c r="CA27" s="306">
        <f t="shared" si="35"/>
        <v>96569.511328878551</v>
      </c>
      <c r="CB27" s="306">
        <f t="shared" si="35"/>
        <v>88877.721958021721</v>
      </c>
      <c r="CC27" s="306">
        <f t="shared" si="35"/>
        <v>86124.004762498895</v>
      </c>
      <c r="CD27" s="306">
        <f t="shared" si="35"/>
        <v>82857.190242293669</v>
      </c>
      <c r="CE27" s="306">
        <f t="shared" si="35"/>
        <v>83220.673303848467</v>
      </c>
      <c r="CF27" s="306">
        <f t="shared" si="35"/>
        <v>86620.128006364903</v>
      </c>
      <c r="CG27" s="306">
        <f t="shared" si="35"/>
        <v>88092.06792513578</v>
      </c>
      <c r="CH27" s="306">
        <f t="shared" si="35"/>
        <v>13203.190089570464</v>
      </c>
      <c r="CI27" s="306">
        <f t="shared" si="35"/>
        <v>81286.583599612452</v>
      </c>
      <c r="CJ27" s="306">
        <f t="shared" si="35"/>
        <v>89852.966544337192</v>
      </c>
      <c r="CK27" s="306">
        <f t="shared" si="35"/>
        <v>83604.153777512081</v>
      </c>
      <c r="CL27" s="306">
        <f t="shared" si="35"/>
        <v>90116.924623790255</v>
      </c>
      <c r="CM27" s="306">
        <f t="shared" si="35"/>
        <v>89953.81775552062</v>
      </c>
      <c r="CN27" s="306">
        <f t="shared" si="35"/>
        <v>90500.079020462523</v>
      </c>
      <c r="CO27" s="306">
        <f t="shared" si="35"/>
        <v>107744.18735208747</v>
      </c>
      <c r="CP27" s="306">
        <f t="shared" si="35"/>
        <v>106220.60295576058</v>
      </c>
      <c r="CQ27" s="306">
        <f t="shared" si="35"/>
        <v>85906.481991891647</v>
      </c>
      <c r="CR27" s="306">
        <f t="shared" si="35"/>
        <v>81542.21762122208</v>
      </c>
      <c r="CS27" s="306">
        <f t="shared" si="35"/>
        <v>85966.244268404407</v>
      </c>
      <c r="CT27" s="306">
        <f t="shared" si="35"/>
        <v>86674.717585445193</v>
      </c>
      <c r="CU27" s="306">
        <f t="shared" si="35"/>
        <v>95620.74542067619</v>
      </c>
      <c r="CV27" s="306">
        <f t="shared" si="35"/>
        <v>125646.32716075188</v>
      </c>
      <c r="CW27" s="306">
        <f t="shared" si="35"/>
        <v>107880.75343316414</v>
      </c>
      <c r="CX27" s="306">
        <f t="shared" si="35"/>
        <v>73662.359948603669</v>
      </c>
      <c r="CY27" s="306">
        <f t="shared" si="35"/>
        <v>2699642.8265811242</v>
      </c>
      <c r="CZ27" s="150">
        <f t="shared" si="35"/>
        <v>0</v>
      </c>
      <c r="DA27" s="150">
        <f t="shared" si="35"/>
        <v>0</v>
      </c>
      <c r="DB27" s="150">
        <f t="shared" si="35"/>
        <v>0</v>
      </c>
      <c r="DC27" s="150">
        <f t="shared" si="35"/>
        <v>0</v>
      </c>
      <c r="DD27" s="150">
        <f t="shared" si="35"/>
        <v>435.88295554838714</v>
      </c>
      <c r="DE27" s="150">
        <f t="shared" si="35"/>
        <v>435.88295554838714</v>
      </c>
      <c r="DF27" s="150">
        <f t="shared" si="35"/>
        <v>435.88295554838714</v>
      </c>
      <c r="DG27" s="150">
        <f t="shared" si="35"/>
        <v>435.88295554838714</v>
      </c>
      <c r="DH27" s="150">
        <f t="shared" si="35"/>
        <v>435.88295554838714</v>
      </c>
      <c r="DI27" s="150">
        <f t="shared" si="35"/>
        <v>435.88295554838714</v>
      </c>
      <c r="DJ27" s="150">
        <f t="shared" si="35"/>
        <v>435.88295554838714</v>
      </c>
      <c r="DK27" s="150">
        <f t="shared" si="35"/>
        <v>435.88295554838714</v>
      </c>
      <c r="DL27" s="150">
        <f t="shared" si="35"/>
        <v>435.88295554838714</v>
      </c>
      <c r="DM27" s="150">
        <f t="shared" si="35"/>
        <v>435.88295554838714</v>
      </c>
      <c r="DN27" s="150">
        <f t="shared" si="35"/>
        <v>435.88295554838714</v>
      </c>
      <c r="DO27" s="150">
        <f t="shared" si="35"/>
        <v>435.88295554838714</v>
      </c>
      <c r="DP27" s="150">
        <f t="shared" si="35"/>
        <v>435.88295554838714</v>
      </c>
      <c r="DQ27" s="150">
        <f t="shared" si="35"/>
        <v>435.88295554838714</v>
      </c>
      <c r="DR27" s="150">
        <f t="shared" si="35"/>
        <v>435.88295554838714</v>
      </c>
      <c r="DS27" s="150">
        <f t="shared" si="35"/>
        <v>435.88295554838714</v>
      </c>
      <c r="DT27" s="150">
        <f t="shared" si="35"/>
        <v>435.88295554838714</v>
      </c>
      <c r="DU27" s="150">
        <f t="shared" si="35"/>
        <v>435.88295554838714</v>
      </c>
      <c r="DV27" s="150">
        <f t="shared" si="35"/>
        <v>435.88295554838714</v>
      </c>
      <c r="DW27" s="150">
        <f t="shared" si="35"/>
        <v>435.88295554838714</v>
      </c>
      <c r="DX27" s="150">
        <f t="shared" si="35"/>
        <v>435.88295554838714</v>
      </c>
      <c r="DY27" s="150">
        <f t="shared" si="35"/>
        <v>435.88295554838714</v>
      </c>
      <c r="DZ27" s="150">
        <f t="shared" si="35"/>
        <v>435.88295554838714</v>
      </c>
      <c r="EA27" s="150">
        <f t="shared" ref="EA27:FQ27" si="36">SUM(EA7:EA9)</f>
        <v>435.88295554838714</v>
      </c>
      <c r="EB27" s="150">
        <f t="shared" si="36"/>
        <v>435.88295554838714</v>
      </c>
      <c r="EC27" s="150">
        <f t="shared" si="36"/>
        <v>435.88295554838714</v>
      </c>
      <c r="ED27" s="150">
        <f t="shared" si="36"/>
        <v>435.88295554838714</v>
      </c>
      <c r="EE27" s="150">
        <f t="shared" si="36"/>
        <v>435.88295554838714</v>
      </c>
      <c r="EF27" s="150">
        <f t="shared" si="36"/>
        <v>435.88295554838714</v>
      </c>
      <c r="EG27" s="150">
        <f t="shared" si="36"/>
        <v>435.88295554838714</v>
      </c>
      <c r="EH27" s="150">
        <f t="shared" si="36"/>
        <v>435.88295554838714</v>
      </c>
      <c r="EI27" s="150">
        <f t="shared" si="36"/>
        <v>13512.371622000002</v>
      </c>
      <c r="EJ27" s="150">
        <f t="shared" si="36"/>
        <v>0</v>
      </c>
      <c r="EK27" s="150">
        <f t="shared" si="36"/>
        <v>0</v>
      </c>
      <c r="EL27" s="150">
        <f t="shared" si="36"/>
        <v>75.135483870967747</v>
      </c>
      <c r="EM27" s="150">
        <f t="shared" si="36"/>
        <v>75.135483870967747</v>
      </c>
      <c r="EN27" s="150">
        <f t="shared" si="36"/>
        <v>75.135483870967747</v>
      </c>
      <c r="EO27" s="150">
        <f t="shared" si="36"/>
        <v>75.135483870967747</v>
      </c>
      <c r="EP27" s="150">
        <f t="shared" si="36"/>
        <v>75.135483870967747</v>
      </c>
      <c r="EQ27" s="150">
        <f t="shared" si="36"/>
        <v>75.135483870967747</v>
      </c>
      <c r="ER27" s="150">
        <f t="shared" si="36"/>
        <v>75.135483870967747</v>
      </c>
      <c r="ES27" s="150">
        <f t="shared" si="36"/>
        <v>75.135483870967747</v>
      </c>
      <c r="ET27" s="150">
        <f t="shared" si="36"/>
        <v>75.135483870967747</v>
      </c>
      <c r="EU27" s="150">
        <f t="shared" si="36"/>
        <v>75.135483870967747</v>
      </c>
      <c r="EV27" s="150">
        <f t="shared" si="36"/>
        <v>75.135483870967747</v>
      </c>
      <c r="EW27" s="150">
        <f t="shared" si="36"/>
        <v>75.135483870967747</v>
      </c>
      <c r="EX27" s="150">
        <f t="shared" si="36"/>
        <v>75.135483870967747</v>
      </c>
      <c r="EY27" s="150">
        <f t="shared" si="36"/>
        <v>75.135483870967747</v>
      </c>
      <c r="EZ27" s="150">
        <f t="shared" si="36"/>
        <v>75.135483870967747</v>
      </c>
      <c r="FA27" s="150">
        <f t="shared" si="36"/>
        <v>75.135483870967747</v>
      </c>
      <c r="FB27" s="150">
        <f t="shared" si="36"/>
        <v>75.135483870967747</v>
      </c>
      <c r="FC27" s="150">
        <f t="shared" si="36"/>
        <v>75.135483870967747</v>
      </c>
      <c r="FD27" s="150">
        <f t="shared" si="36"/>
        <v>75.135483870967747</v>
      </c>
      <c r="FE27" s="150">
        <f t="shared" si="36"/>
        <v>75.135483870967747</v>
      </c>
      <c r="FF27" s="150">
        <f t="shared" si="36"/>
        <v>75.135483870967747</v>
      </c>
      <c r="FG27" s="150">
        <f t="shared" si="36"/>
        <v>75.135483870967747</v>
      </c>
      <c r="FH27" s="150">
        <f t="shared" si="36"/>
        <v>75.135483870967747</v>
      </c>
      <c r="FI27" s="150">
        <f t="shared" si="36"/>
        <v>75.135483870967747</v>
      </c>
      <c r="FJ27" s="150">
        <f t="shared" si="36"/>
        <v>75.135483870967747</v>
      </c>
      <c r="FK27" s="150">
        <f t="shared" si="36"/>
        <v>75.135483870967747</v>
      </c>
      <c r="FL27" s="150">
        <f t="shared" si="36"/>
        <v>75.135483870967747</v>
      </c>
      <c r="FM27" s="150">
        <f t="shared" si="36"/>
        <v>75.135483870967747</v>
      </c>
      <c r="FN27" s="150">
        <f t="shared" si="36"/>
        <v>75.135483870967747</v>
      </c>
      <c r="FO27" s="150">
        <f t="shared" si="36"/>
        <v>75.135483870967747</v>
      </c>
      <c r="FP27" s="150">
        <f t="shared" si="36"/>
        <v>75.135483870967747</v>
      </c>
      <c r="FQ27" s="150">
        <f t="shared" si="36"/>
        <v>2329.2000000000003</v>
      </c>
    </row>
    <row r="28" spans="1:175">
      <c r="A28" s="150" t="s">
        <v>193</v>
      </c>
      <c r="B28" s="303">
        <f>SUM(B10:B12)</f>
        <v>2551302.4445227967</v>
      </c>
      <c r="C28" s="303">
        <f t="shared" ref="C28:BN28" si="37">SUM(C10:C12)</f>
        <v>2163394.62657189</v>
      </c>
      <c r="D28" s="303">
        <f t="shared" si="37"/>
        <v>1708232.3934720177</v>
      </c>
      <c r="E28" s="303">
        <f t="shared" si="37"/>
        <v>1644017.5366875725</v>
      </c>
      <c r="F28" s="303">
        <f t="shared" si="37"/>
        <v>1635395.5852510147</v>
      </c>
      <c r="G28" s="303">
        <f t="shared" si="37"/>
        <v>1704963.8169304109</v>
      </c>
      <c r="H28" s="303">
        <f t="shared" si="37"/>
        <v>1756285.2566937455</v>
      </c>
      <c r="I28" s="303">
        <f t="shared" si="37"/>
        <v>2153302.1637011468</v>
      </c>
      <c r="J28" s="303">
        <f t="shared" si="37"/>
        <v>1950641.6844156762</v>
      </c>
      <c r="K28" s="303">
        <f t="shared" si="37"/>
        <v>1920388.7774695482</v>
      </c>
      <c r="L28" s="303">
        <f t="shared" si="37"/>
        <v>1847545.5096724103</v>
      </c>
      <c r="M28" s="303">
        <f t="shared" si="37"/>
        <v>1855650.4369123243</v>
      </c>
      <c r="N28" s="303">
        <f t="shared" si="37"/>
        <v>1931451.3089018636</v>
      </c>
      <c r="O28" s="303">
        <f t="shared" si="37"/>
        <v>1964272.5520490254</v>
      </c>
      <c r="P28" s="303">
        <f t="shared" si="37"/>
        <v>208985.06604396825</v>
      </c>
      <c r="Q28" s="303">
        <f t="shared" si="37"/>
        <v>1784035.3562171031</v>
      </c>
      <c r="R28" s="303">
        <f t="shared" si="37"/>
        <v>2003536.9819359214</v>
      </c>
      <c r="S28" s="303">
        <f t="shared" si="37"/>
        <v>1864201.2654534872</v>
      </c>
      <c r="T28" s="303">
        <f t="shared" si="37"/>
        <v>2009422.70607174</v>
      </c>
      <c r="U28" s="303">
        <f t="shared" si="37"/>
        <v>2005785.7572301598</v>
      </c>
      <c r="V28" s="303">
        <f t="shared" si="37"/>
        <v>2017966.2637643567</v>
      </c>
      <c r="W28" s="303">
        <f t="shared" si="37"/>
        <v>2364712.983999982</v>
      </c>
      <c r="X28" s="303">
        <f t="shared" si="37"/>
        <v>2368501.7250975864</v>
      </c>
      <c r="Y28" s="303">
        <f t="shared" si="37"/>
        <v>1915538.4655423416</v>
      </c>
      <c r="Z28" s="303">
        <f t="shared" si="37"/>
        <v>1818224.3155274165</v>
      </c>
      <c r="AA28" s="303">
        <f t="shared" si="37"/>
        <v>1916871.0418135887</v>
      </c>
      <c r="AB28" s="303">
        <f t="shared" si="37"/>
        <v>1932668.544622866</v>
      </c>
      <c r="AC28" s="303">
        <f t="shared" si="37"/>
        <v>2133086.9967431803</v>
      </c>
      <c r="AD28" s="303">
        <f t="shared" si="37"/>
        <v>2801655.5578804244</v>
      </c>
      <c r="AE28" s="303">
        <f t="shared" si="37"/>
        <v>2367710.2648095768</v>
      </c>
      <c r="AF28" s="303">
        <f t="shared" si="37"/>
        <v>1642519.6408053837</v>
      </c>
      <c r="AG28" s="303">
        <f t="shared" si="37"/>
        <v>59942267.026810527</v>
      </c>
      <c r="AH28" s="303">
        <f t="shared" si="37"/>
        <v>0</v>
      </c>
      <c r="AI28" s="303">
        <f t="shared" si="37"/>
        <v>0</v>
      </c>
      <c r="AJ28" s="306">
        <f t="shared" si="37"/>
        <v>0</v>
      </c>
      <c r="AK28" s="306">
        <f t="shared" si="37"/>
        <v>24905.207178761128</v>
      </c>
      <c r="AL28" s="306">
        <f t="shared" si="37"/>
        <v>21455.780488372948</v>
      </c>
      <c r="AM28" s="306">
        <f t="shared" si="37"/>
        <v>16675.358015756188</v>
      </c>
      <c r="AN28" s="306">
        <f t="shared" si="37"/>
        <v>16048.507868842218</v>
      </c>
      <c r="AO28" s="306">
        <f t="shared" si="37"/>
        <v>15964.342431195393</v>
      </c>
      <c r="AP28" s="306">
        <f t="shared" si="37"/>
        <v>16643.450949573933</v>
      </c>
      <c r="AQ28" s="306">
        <f t="shared" si="37"/>
        <v>17144.438628538519</v>
      </c>
      <c r="AR28" s="306">
        <f t="shared" si="37"/>
        <v>21020.023173098354</v>
      </c>
      <c r="AS28" s="306">
        <f t="shared" si="37"/>
        <v>19345.772277622898</v>
      </c>
      <c r="AT28" s="306">
        <f t="shared" si="37"/>
        <v>18746.37813690988</v>
      </c>
      <c r="AU28" s="306">
        <f t="shared" si="37"/>
        <v>18035.29949550442</v>
      </c>
      <c r="AV28" s="306">
        <f t="shared" si="37"/>
        <v>18114.41786601051</v>
      </c>
      <c r="AW28" s="306">
        <f t="shared" si="37"/>
        <v>18854.367935545812</v>
      </c>
      <c r="AX28" s="306">
        <f t="shared" si="37"/>
        <v>19174.761098731677</v>
      </c>
      <c r="AY28" s="306">
        <f t="shared" si="37"/>
        <v>2873.9025166693527</v>
      </c>
      <c r="AZ28" s="306">
        <f t="shared" si="37"/>
        <v>17693.429814580515</v>
      </c>
      <c r="BA28" s="306">
        <f t="shared" si="37"/>
        <v>19558.05111720381</v>
      </c>
      <c r="BB28" s="306">
        <f t="shared" si="37"/>
        <v>18197.889018881815</v>
      </c>
      <c r="BC28" s="306">
        <f t="shared" si="37"/>
        <v>19615.506155243034</v>
      </c>
      <c r="BD28" s="306">
        <f t="shared" si="37"/>
        <v>19580.003126351818</v>
      </c>
      <c r="BE28" s="306">
        <f t="shared" si="37"/>
        <v>19698.906331821505</v>
      </c>
      <c r="BF28" s="306">
        <f t="shared" si="37"/>
        <v>23452.384543963806</v>
      </c>
      <c r="BG28" s="306">
        <f t="shared" si="37"/>
        <v>23120.750067654873</v>
      </c>
      <c r="BH28" s="306">
        <f t="shared" si="37"/>
        <v>18699.030546392722</v>
      </c>
      <c r="BI28" s="306">
        <f t="shared" si="37"/>
        <v>17749.072977563566</v>
      </c>
      <c r="BJ28" s="306">
        <f t="shared" si="37"/>
        <v>18712.038838760462</v>
      </c>
      <c r="BK28" s="306">
        <f t="shared" si="37"/>
        <v>18866.25030091649</v>
      </c>
      <c r="BL28" s="306">
        <f t="shared" si="37"/>
        <v>20813.507875445652</v>
      </c>
      <c r="BM28" s="306">
        <f t="shared" si="37"/>
        <v>27349.094679988295</v>
      </c>
      <c r="BN28" s="306">
        <f t="shared" si="37"/>
        <v>23482.110511812134</v>
      </c>
      <c r="BO28" s="306">
        <f t="shared" ref="BO28:DZ28" si="38">SUM(BO10:BO12)</f>
        <v>16033.885765783369</v>
      </c>
      <c r="BP28" s="306">
        <f t="shared" si="38"/>
        <v>587623.91973349708</v>
      </c>
      <c r="BQ28" s="306">
        <f t="shared" si="38"/>
        <v>0</v>
      </c>
      <c r="BR28" s="306">
        <f t="shared" si="38"/>
        <v>0</v>
      </c>
      <c r="BS28" s="306">
        <f t="shared" si="38"/>
        <v>0</v>
      </c>
      <c r="BT28" s="306">
        <f t="shared" si="38"/>
        <v>95654.857579717587</v>
      </c>
      <c r="BU28" s="306">
        <f t="shared" si="38"/>
        <v>82406.446657758323</v>
      </c>
      <c r="BV28" s="306">
        <f t="shared" si="38"/>
        <v>64046.003899466668</v>
      </c>
      <c r="BW28" s="306">
        <f t="shared" si="38"/>
        <v>61638.424588983558</v>
      </c>
      <c r="BX28" s="306">
        <f t="shared" si="38"/>
        <v>61315.165565540963</v>
      </c>
      <c r="BY28" s="306">
        <f t="shared" si="38"/>
        <v>63923.456600440259</v>
      </c>
      <c r="BZ28" s="306">
        <f t="shared" si="38"/>
        <v>65847.628711781625</v>
      </c>
      <c r="CA28" s="306">
        <f t="shared" si="38"/>
        <v>80732.808545345513</v>
      </c>
      <c r="CB28" s="306">
        <f t="shared" si="38"/>
        <v>74302.417109132381</v>
      </c>
      <c r="CC28" s="306">
        <f t="shared" si="38"/>
        <v>72000.289656327426</v>
      </c>
      <c r="CD28" s="306">
        <f t="shared" si="38"/>
        <v>69269.209136361969</v>
      </c>
      <c r="CE28" s="306">
        <f t="shared" si="38"/>
        <v>69573.08359957677</v>
      </c>
      <c r="CF28" s="306">
        <f t="shared" si="38"/>
        <v>72415.052269400228</v>
      </c>
      <c r="CG28" s="306">
        <f t="shared" si="38"/>
        <v>73645.604666498723</v>
      </c>
      <c r="CH28" s="306">
        <f t="shared" si="38"/>
        <v>11037.962220383888</v>
      </c>
      <c r="CI28" s="306">
        <f t="shared" si="38"/>
        <v>67956.170645861595</v>
      </c>
      <c r="CJ28" s="306">
        <f t="shared" si="38"/>
        <v>75117.72862296777</v>
      </c>
      <c r="CK28" s="306">
        <f t="shared" si="38"/>
        <v>69893.676043663261</v>
      </c>
      <c r="CL28" s="306">
        <f t="shared" si="38"/>
        <v>75338.399482737441</v>
      </c>
      <c r="CM28" s="306">
        <f t="shared" si="38"/>
        <v>75202.040963498395</v>
      </c>
      <c r="CN28" s="306">
        <f t="shared" si="38"/>
        <v>75658.719324105419</v>
      </c>
      <c r="CO28" s="306">
        <f t="shared" si="38"/>
        <v>90074.918363687349</v>
      </c>
      <c r="CP28" s="306">
        <f t="shared" si="38"/>
        <v>88801.190810563101</v>
      </c>
      <c r="CQ28" s="306">
        <f t="shared" si="38"/>
        <v>71818.439049940062</v>
      </c>
      <c r="CR28" s="306">
        <f t="shared" si="38"/>
        <v>68169.882533188036</v>
      </c>
      <c r="CS28" s="306">
        <f t="shared" si="38"/>
        <v>71868.400744490893</v>
      </c>
      <c r="CT28" s="306">
        <f t="shared" si="38"/>
        <v>72460.689551559102</v>
      </c>
      <c r="CU28" s="306">
        <f t="shared" si="38"/>
        <v>79939.633397545564</v>
      </c>
      <c r="CV28" s="306">
        <f t="shared" si="38"/>
        <v>105041.23646798852</v>
      </c>
      <c r="CW28" s="306">
        <f t="shared" si="38"/>
        <v>90189.088593251858</v>
      </c>
      <c r="CX28" s="306">
        <f t="shared" si="38"/>
        <v>61582.26463915575</v>
      </c>
      <c r="CY28" s="306">
        <f t="shared" si="38"/>
        <v>2256920.8900409201</v>
      </c>
      <c r="CZ28" s="150">
        <f t="shared" si="38"/>
        <v>0</v>
      </c>
      <c r="DA28" s="150">
        <f t="shared" si="38"/>
        <v>0</v>
      </c>
      <c r="DB28" s="150">
        <f t="shared" si="38"/>
        <v>0</v>
      </c>
      <c r="DC28" s="150">
        <f t="shared" si="38"/>
        <v>0</v>
      </c>
      <c r="DD28" s="150">
        <f t="shared" si="38"/>
        <v>371.71774993548388</v>
      </c>
      <c r="DE28" s="150">
        <f t="shared" si="38"/>
        <v>371.71774993548388</v>
      </c>
      <c r="DF28" s="150">
        <f t="shared" si="38"/>
        <v>371.71774993548388</v>
      </c>
      <c r="DG28" s="150">
        <f t="shared" si="38"/>
        <v>371.71774993548388</v>
      </c>
      <c r="DH28" s="150">
        <f t="shared" si="38"/>
        <v>371.71774993548388</v>
      </c>
      <c r="DI28" s="150">
        <f t="shared" si="38"/>
        <v>371.71774993548388</v>
      </c>
      <c r="DJ28" s="150">
        <f t="shared" si="38"/>
        <v>371.71774993548388</v>
      </c>
      <c r="DK28" s="150">
        <f t="shared" si="38"/>
        <v>371.71774993548388</v>
      </c>
      <c r="DL28" s="150">
        <f t="shared" si="38"/>
        <v>371.71774993548388</v>
      </c>
      <c r="DM28" s="150">
        <f t="shared" si="38"/>
        <v>371.71774993548388</v>
      </c>
      <c r="DN28" s="150">
        <f t="shared" si="38"/>
        <v>371.71774993548388</v>
      </c>
      <c r="DO28" s="150">
        <f t="shared" si="38"/>
        <v>371.71774993548388</v>
      </c>
      <c r="DP28" s="150">
        <f t="shared" si="38"/>
        <v>371.71774993548388</v>
      </c>
      <c r="DQ28" s="150">
        <f t="shared" si="38"/>
        <v>371.71774993548388</v>
      </c>
      <c r="DR28" s="150">
        <f t="shared" si="38"/>
        <v>371.71774993548388</v>
      </c>
      <c r="DS28" s="150">
        <f t="shared" si="38"/>
        <v>371.71774993548388</v>
      </c>
      <c r="DT28" s="150">
        <f t="shared" si="38"/>
        <v>371.71774993548388</v>
      </c>
      <c r="DU28" s="150">
        <f t="shared" si="38"/>
        <v>371.71774993548388</v>
      </c>
      <c r="DV28" s="150">
        <f t="shared" si="38"/>
        <v>371.71774993548388</v>
      </c>
      <c r="DW28" s="150">
        <f t="shared" si="38"/>
        <v>371.71774993548388</v>
      </c>
      <c r="DX28" s="150">
        <f t="shared" si="38"/>
        <v>371.71774993548388</v>
      </c>
      <c r="DY28" s="150">
        <f t="shared" si="38"/>
        <v>371.71774993548388</v>
      </c>
      <c r="DZ28" s="150">
        <f t="shared" si="38"/>
        <v>371.71774993548388</v>
      </c>
      <c r="EA28" s="150">
        <f t="shared" ref="EA28:FQ28" si="39">SUM(EA10:EA12)</f>
        <v>371.71774993548388</v>
      </c>
      <c r="EB28" s="150">
        <f t="shared" si="39"/>
        <v>371.71774993548388</v>
      </c>
      <c r="EC28" s="150">
        <f t="shared" si="39"/>
        <v>371.71774993548388</v>
      </c>
      <c r="ED28" s="150">
        <f t="shared" si="39"/>
        <v>371.71774993548388</v>
      </c>
      <c r="EE28" s="150">
        <f t="shared" si="39"/>
        <v>371.71774993548388</v>
      </c>
      <c r="EF28" s="150">
        <f t="shared" si="39"/>
        <v>371.71774993548388</v>
      </c>
      <c r="EG28" s="150">
        <f t="shared" si="39"/>
        <v>371.71774993548388</v>
      </c>
      <c r="EH28" s="150">
        <f t="shared" si="39"/>
        <v>371.71774993548388</v>
      </c>
      <c r="EI28" s="150">
        <f t="shared" si="39"/>
        <v>11523.250248</v>
      </c>
      <c r="EJ28" s="150">
        <f t="shared" si="39"/>
        <v>0</v>
      </c>
      <c r="EK28" s="150">
        <f t="shared" si="39"/>
        <v>0</v>
      </c>
      <c r="EL28" s="150">
        <f t="shared" si="39"/>
        <v>50.167741935483875</v>
      </c>
      <c r="EM28" s="150">
        <f t="shared" si="39"/>
        <v>50.167741935483875</v>
      </c>
      <c r="EN28" s="150">
        <f t="shared" si="39"/>
        <v>50.167741935483875</v>
      </c>
      <c r="EO28" s="150">
        <f t="shared" si="39"/>
        <v>50.167741935483875</v>
      </c>
      <c r="EP28" s="150">
        <f t="shared" si="39"/>
        <v>50.167741935483875</v>
      </c>
      <c r="EQ28" s="150">
        <f t="shared" si="39"/>
        <v>50.167741935483875</v>
      </c>
      <c r="ER28" s="150">
        <f t="shared" si="39"/>
        <v>50.167741935483875</v>
      </c>
      <c r="ES28" s="150">
        <f t="shared" si="39"/>
        <v>50.167741935483875</v>
      </c>
      <c r="ET28" s="150">
        <f t="shared" si="39"/>
        <v>50.167741935483875</v>
      </c>
      <c r="EU28" s="150">
        <f t="shared" si="39"/>
        <v>50.167741935483875</v>
      </c>
      <c r="EV28" s="150">
        <f t="shared" si="39"/>
        <v>50.167741935483875</v>
      </c>
      <c r="EW28" s="150">
        <f t="shared" si="39"/>
        <v>50.167741935483875</v>
      </c>
      <c r="EX28" s="150">
        <f t="shared" si="39"/>
        <v>50.167741935483875</v>
      </c>
      <c r="EY28" s="150">
        <f t="shared" si="39"/>
        <v>50.167741935483875</v>
      </c>
      <c r="EZ28" s="150">
        <f t="shared" si="39"/>
        <v>50.167741935483875</v>
      </c>
      <c r="FA28" s="150">
        <f t="shared" si="39"/>
        <v>50.167741935483875</v>
      </c>
      <c r="FB28" s="150">
        <f t="shared" si="39"/>
        <v>50.167741935483875</v>
      </c>
      <c r="FC28" s="150">
        <f t="shared" si="39"/>
        <v>50.167741935483875</v>
      </c>
      <c r="FD28" s="150">
        <f t="shared" si="39"/>
        <v>50.167741935483875</v>
      </c>
      <c r="FE28" s="150">
        <f t="shared" si="39"/>
        <v>50.167741935483875</v>
      </c>
      <c r="FF28" s="150">
        <f t="shared" si="39"/>
        <v>50.167741935483875</v>
      </c>
      <c r="FG28" s="150">
        <f t="shared" si="39"/>
        <v>50.167741935483875</v>
      </c>
      <c r="FH28" s="150">
        <f t="shared" si="39"/>
        <v>50.167741935483875</v>
      </c>
      <c r="FI28" s="150">
        <f t="shared" si="39"/>
        <v>50.167741935483875</v>
      </c>
      <c r="FJ28" s="150">
        <f t="shared" si="39"/>
        <v>50.167741935483875</v>
      </c>
      <c r="FK28" s="150">
        <f t="shared" si="39"/>
        <v>50.167741935483875</v>
      </c>
      <c r="FL28" s="150">
        <f t="shared" si="39"/>
        <v>50.167741935483875</v>
      </c>
      <c r="FM28" s="150">
        <f t="shared" si="39"/>
        <v>50.167741935483875</v>
      </c>
      <c r="FN28" s="150">
        <f t="shared" si="39"/>
        <v>50.167741935483875</v>
      </c>
      <c r="FO28" s="150">
        <f t="shared" si="39"/>
        <v>50.167741935483875</v>
      </c>
      <c r="FP28" s="150">
        <f t="shared" si="39"/>
        <v>50.167741935483875</v>
      </c>
      <c r="FQ28" s="150">
        <f t="shared" si="39"/>
        <v>1555.2</v>
      </c>
    </row>
    <row r="29" spans="1:175"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  <c r="AC29" s="301"/>
      <c r="AD29" s="301"/>
      <c r="AE29" s="301"/>
      <c r="AF29" s="301"/>
      <c r="AG29" s="301"/>
      <c r="AH29" s="301"/>
      <c r="AI29" s="301"/>
    </row>
    <row r="30" spans="1:175">
      <c r="A30" s="150" t="s">
        <v>268</v>
      </c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  <c r="AC30" s="301"/>
      <c r="AD30" s="301"/>
      <c r="AE30" s="301"/>
      <c r="AF30" s="301"/>
      <c r="AG30" s="301"/>
      <c r="AH30" s="301"/>
      <c r="AI30" s="301"/>
    </row>
    <row r="31" spans="1:175"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  <c r="AD31" s="301"/>
      <c r="AE31" s="301"/>
      <c r="AF31" s="301"/>
      <c r="AG31" s="301"/>
      <c r="AH31" s="301"/>
      <c r="AI31" s="301"/>
    </row>
    <row r="32" spans="1:175">
      <c r="A32" s="150" t="s">
        <v>29</v>
      </c>
      <c r="B32" s="303">
        <f>IFERROR(VLOOKUP($A32,'FCST Sales'!$A$1:$AH$160,B$1,0),0)</f>
        <v>82066.546744982261</v>
      </c>
      <c r="C32" s="303">
        <f>IFERROR(VLOOKUP($A32,'FCST Sales'!$A$1:$AH$160,C$1,0),0)</f>
        <v>71553.993702569205</v>
      </c>
      <c r="D32" s="303">
        <f>IFERROR(VLOOKUP($A32,'FCST Sales'!$A$1:$AH$160,D$1,0),0)</f>
        <v>54947.908614725449</v>
      </c>
      <c r="E32" s="303">
        <f>IFERROR(VLOOKUP($A32,'FCST Sales'!$A$1:$AH$160,E$1,0),0)</f>
        <v>52882.339494397689</v>
      </c>
      <c r="F32" s="303">
        <f>IFERROR(VLOOKUP($A32,'FCST Sales'!$A$1:$AH$160,F$1,0),0)</f>
        <v>52605.001234435513</v>
      </c>
      <c r="G32" s="303">
        <f>IFERROR(VLOOKUP($A32,'FCST Sales'!$A$1:$AH$160,G$1,0),0)</f>
        <v>54842.769849183496</v>
      </c>
      <c r="H32" s="303">
        <f>IFERROR(VLOOKUP($A32,'FCST Sales'!$A$1:$AH$160,H$1,0),0)</f>
        <v>56493.602483471674</v>
      </c>
      <c r="I32" s="303">
        <f>IFERROR(VLOOKUP($A32,'FCST Sales'!$A$1:$AH$160,I$1,0),0)</f>
        <v>69264.258752554422</v>
      </c>
      <c r="J32" s="303">
        <f>IFERROR(VLOOKUP($A32,'FCST Sales'!$A$1:$AH$160,J$1,0),0)</f>
        <v>64517.218027771662</v>
      </c>
      <c r="K32" s="303">
        <f>IFERROR(VLOOKUP($A32,'FCST Sales'!$A$1:$AH$160,K$1,0),0)</f>
        <v>61772.243315598738</v>
      </c>
      <c r="L32" s="303">
        <f>IFERROR(VLOOKUP($A32,'FCST Sales'!$A$1:$AH$160,L$1,0),0)</f>
        <v>59429.128153158934</v>
      </c>
      <c r="M32" s="303">
        <f>IFERROR(VLOOKUP($A32,'FCST Sales'!$A$1:$AH$160,M$1,0),0)</f>
        <v>59689.835538763895</v>
      </c>
      <c r="N32" s="303">
        <f>IFERROR(VLOOKUP($A32,'FCST Sales'!$A$1:$AH$160,N$1,0),0)</f>
        <v>62128.086565330632</v>
      </c>
      <c r="O32" s="303">
        <f>IFERROR(VLOOKUP($A32,'FCST Sales'!$A$1:$AH$160,O$1,0),0)</f>
        <v>63183.832069258453</v>
      </c>
      <c r="P32" s="303">
        <f>IFERROR(VLOOKUP($A32,'FCST Sales'!$A$1:$AH$160,P$1,0),0)</f>
        <v>20789.710051717357</v>
      </c>
      <c r="Q32" s="303">
        <f>IFERROR(VLOOKUP($A32,'FCST Sales'!$A$1:$AH$160,Q$1,0),0)</f>
        <v>59006.735560862951</v>
      </c>
      <c r="R32" s="303">
        <f>IFERROR(VLOOKUP($A32,'FCST Sales'!$A$1:$AH$160,R$1,0),0)</f>
        <v>64446.832533059096</v>
      </c>
      <c r="S32" s="303">
        <f>IFERROR(VLOOKUP($A32,'FCST Sales'!$A$1:$AH$160,S$1,0),0)</f>
        <v>59964.886021974227</v>
      </c>
      <c r="T32" s="303">
        <f>IFERROR(VLOOKUP($A32,'FCST Sales'!$A$1:$AH$160,T$1,0),0)</f>
        <v>64636.155855332094</v>
      </c>
      <c r="U32" s="303">
        <f>IFERROR(VLOOKUP($A32,'FCST Sales'!$A$1:$AH$160,U$1,0),0)</f>
        <v>64519.167831133927</v>
      </c>
      <c r="V32" s="303">
        <f>IFERROR(VLOOKUP($A32,'FCST Sales'!$A$1:$AH$160,V$1,0),0)</f>
        <v>64910.972460574158</v>
      </c>
      <c r="W32" s="303">
        <f>IFERROR(VLOOKUP($A32,'FCST Sales'!$A$1:$AH$160,W$1,0),0)</f>
        <v>78212.571986295254</v>
      </c>
      <c r="X32" s="303">
        <f>IFERROR(VLOOKUP($A32,'FCST Sales'!$A$1:$AH$160,X$1,0),0)</f>
        <v>76186.48191067313</v>
      </c>
      <c r="Y32" s="303">
        <f>IFERROR(VLOOKUP($A32,'FCST Sales'!$A$1:$AH$160,Y$1,0),0)</f>
        <v>61616.225611246846</v>
      </c>
      <c r="Z32" s="303">
        <f>IFERROR(VLOOKUP($A32,'FCST Sales'!$A$1:$AH$160,Z$1,0),0)</f>
        <v>58485.967080631177</v>
      </c>
      <c r="AA32" s="303">
        <f>IFERROR(VLOOKUP($A32,'FCST Sales'!$A$1:$AH$160,AA$1,0),0)</f>
        <v>61659.08996591805</v>
      </c>
      <c r="AB32" s="303">
        <f>IFERROR(VLOOKUP($A32,'FCST Sales'!$A$1:$AH$160,AB$1,0),0)</f>
        <v>62167.240814726589</v>
      </c>
      <c r="AC32" s="303">
        <f>IFERROR(VLOOKUP($A32,'FCST Sales'!$A$1:$AH$160,AC$1,0),0)</f>
        <v>68491.735345841153</v>
      </c>
      <c r="AD32" s="303">
        <f>IFERROR(VLOOKUP($A32,'FCST Sales'!$A$1:$AH$160,AD$1,0),0)</f>
        <v>90119.537688577955</v>
      </c>
      <c r="AE32" s="303">
        <f>IFERROR(VLOOKUP($A32,'FCST Sales'!$A$1:$AH$160,AE$1,0),0)</f>
        <v>78311.706656198032</v>
      </c>
      <c r="AF32" s="303">
        <f>IFERROR(VLOOKUP($A32,'FCST Sales'!$A$1:$AH$160,AF$1,0),0)</f>
        <v>52834.157381493504</v>
      </c>
      <c r="AG32" s="303">
        <f>IFERROR(VLOOKUP($A32,'FCST Sales'!$A$1:$AH$160,AG$1,0),0)</f>
        <v>1951735.9393024575</v>
      </c>
      <c r="AH32" s="303">
        <f>IFERROR(VLOOKUP($A32,'FCST Sales'!$A$1:$AH$160,AH$1,0),0)</f>
        <v>0</v>
      </c>
      <c r="AI32" s="303"/>
      <c r="AK32" s="306">
        <f>IFERROR(VLOOKUP($A32,'BDGT MW Services MTD'!$A$3:$AG$156,AK$4,0),0)</f>
        <v>881.36532033804292</v>
      </c>
      <c r="AL32" s="306">
        <f>IFERROR(VLOOKUP($A32,'BDGT MW Services MTD'!$A$3:$AG$156,AL$4,0),0)</f>
        <v>759.29425952995507</v>
      </c>
      <c r="AM32" s="306">
        <f>IFERROR(VLOOKUP($A32,'BDGT MW Services MTD'!$A$3:$AG$156,AM$4,0),0)</f>
        <v>590.12085921702362</v>
      </c>
      <c r="AN32" s="306">
        <f>IFERROR(VLOOKUP($A32,'BDGT MW Services MTD'!$A$3:$AG$156,AN$4,0),0)</f>
        <v>567.93738663744477</v>
      </c>
      <c r="AO32" s="306">
        <f>IFERROR(VLOOKUP($A32,'BDGT MW Services MTD'!$A$3:$AG$156,AO$4,0),0)</f>
        <v>564.95887305269343</v>
      </c>
      <c r="AP32" s="306">
        <f>IFERROR(VLOOKUP($A32,'BDGT MW Services MTD'!$A$3:$AG$156,AP$4,0),0)</f>
        <v>588.99170653000033</v>
      </c>
      <c r="AQ32" s="306">
        <f>IFERROR(VLOOKUP($A32,'BDGT MW Services MTD'!$A$3:$AG$156,AQ$4,0),0)</f>
        <v>606.72105778521041</v>
      </c>
      <c r="AR32" s="306">
        <f>IFERROR(VLOOKUP($A32,'BDGT MW Services MTD'!$A$3:$AG$156,AR$4,0),0)</f>
        <v>743.87333237163125</v>
      </c>
      <c r="AS32" s="306">
        <f>IFERROR(VLOOKUP($A32,'BDGT MW Services MTD'!$A$3:$AG$156,AS$4,0),0)</f>
        <v>684.623607355275</v>
      </c>
      <c r="AT32" s="306">
        <f>IFERROR(VLOOKUP($A32,'BDGT MW Services MTD'!$A$3:$AG$156,AT$4,0),0)</f>
        <v>663.41176980474086</v>
      </c>
      <c r="AU32" s="306">
        <f>IFERROR(VLOOKUP($A32,'BDGT MW Services MTD'!$A$3:$AG$156,AU$4,0),0)</f>
        <v>638.24755213453727</v>
      </c>
      <c r="AV32" s="306">
        <f>IFERROR(VLOOKUP($A32,'BDGT MW Services MTD'!$A$3:$AG$156,AV$4,0),0)</f>
        <v>641.04745608495261</v>
      </c>
      <c r="AW32" s="306">
        <f>IFERROR(VLOOKUP($A32,'BDGT MW Services MTD'!$A$3:$AG$156,AW$4,0),0)</f>
        <v>667.23339886346912</v>
      </c>
      <c r="AX32" s="306">
        <f>IFERROR(VLOOKUP($A32,'BDGT MW Services MTD'!$A$3:$AG$156,AX$4,0),0)</f>
        <v>678.57172746594074</v>
      </c>
      <c r="AY32" s="306">
        <f>IFERROR(VLOOKUP($A32,'BDGT MW Services MTD'!$A$3:$AG$156,AY$4,0),0)</f>
        <v>101.7039526731851</v>
      </c>
      <c r="AZ32" s="306">
        <f>IFERROR(VLOOKUP($A32,'BDGT MW Services MTD'!$A$3:$AG$156,AZ$4,0),0)</f>
        <v>626.14919540621747</v>
      </c>
      <c r="BA32" s="306">
        <f>IFERROR(VLOOKUP($A32,'BDGT MW Services MTD'!$A$3:$AG$156,BA$4,0),0)</f>
        <v>692.13590011017209</v>
      </c>
      <c r="BB32" s="306">
        <f>IFERROR(VLOOKUP($A32,'BDGT MW Services MTD'!$A$3:$AG$156,BB$4,0),0)</f>
        <v>644.00139976674382</v>
      </c>
      <c r="BC32" s="306">
        <f>IFERROR(VLOOKUP($A32,'BDGT MW Services MTD'!$A$3:$AG$156,BC$4,0),0)</f>
        <v>694.16916478622977</v>
      </c>
      <c r="BD32" s="306">
        <f>IFERROR(VLOOKUP($A32,'BDGT MW Services MTD'!$A$3:$AG$156,BD$4,0),0)</f>
        <v>692.91275530498842</v>
      </c>
      <c r="BE32" s="306">
        <f>IFERROR(VLOOKUP($A32,'BDGT MW Services MTD'!$A$3:$AG$156,BE$4,0),0)</f>
        <v>697.12059670240433</v>
      </c>
      <c r="BF32" s="306">
        <f>IFERROR(VLOOKUP($A32,'BDGT MW Services MTD'!$A$3:$AG$156,BF$4,0),0)</f>
        <v>829.95167508218367</v>
      </c>
      <c r="BG32" s="306">
        <f>IFERROR(VLOOKUP($A32,'BDGT MW Services MTD'!$A$3:$AG$156,BG$4,0),0)</f>
        <v>818.21552993192677</v>
      </c>
      <c r="BH32" s="306">
        <f>IFERROR(VLOOKUP($A32,'BDGT MW Services MTD'!$A$3:$AG$156,BH$4,0),0)</f>
        <v>661.7361955369239</v>
      </c>
      <c r="BI32" s="306">
        <f>IFERROR(VLOOKUP($A32,'BDGT MW Services MTD'!$A$3:$AG$156,BI$4,0),0)</f>
        <v>628.11834000377792</v>
      </c>
      <c r="BJ32" s="306">
        <f>IFERROR(VLOOKUP($A32,'BDGT MW Services MTD'!$A$3:$AG$156,BJ$4,0),0)</f>
        <v>662.19654335444841</v>
      </c>
      <c r="BK32" s="306">
        <f>IFERROR(VLOOKUP($A32,'BDGT MW Services MTD'!$A$3:$AG$156,BK$4,0),0)</f>
        <v>667.65390147909204</v>
      </c>
      <c r="BL32" s="306">
        <f>IFERROR(VLOOKUP($A32,'BDGT MW Services MTD'!$A$3:$AG$156,BL$4,0),0)</f>
        <v>736.56500443185814</v>
      </c>
      <c r="BM32" s="306">
        <f>IFERROR(VLOOKUP($A32,'BDGT MW Services MTD'!$A$3:$AG$156,BM$4,0),0)</f>
        <v>967.85155893581248</v>
      </c>
      <c r="BN32" s="306">
        <f>IFERROR(VLOOKUP($A32,'BDGT MW Services MTD'!$A$3:$AG$156,BN$4,0),0)</f>
        <v>831.00364132309664</v>
      </c>
      <c r="BO32" s="306">
        <f>IFERROR(VLOOKUP($A32,'BDGT MW Services MTD'!$A$3:$AG$156,BO$4,0),0)</f>
        <v>567.41992800102469</v>
      </c>
      <c r="BP32" s="306">
        <f>IFERROR(VLOOKUP($A32,'BDGT MW Services MTD'!$A$3:$AG$156,BP$4,0),0)</f>
        <v>20795.303590001</v>
      </c>
      <c r="BQ32" s="306"/>
      <c r="BR32" s="306"/>
      <c r="BS32" s="306"/>
      <c r="BT32" s="306">
        <f>IFERROR(VLOOKUP($A32,'BDGT Polizze MTD'!$A$3:$AG$156,BT$4,0),0)</f>
        <v>3128.6603259819763</v>
      </c>
      <c r="BU32" s="306">
        <f>IFERROR(VLOOKUP($A32,'BDGT Polizze MTD'!$A$3:$AG$156,BU$4,0),0)</f>
        <v>2695.3338992576814</v>
      </c>
      <c r="BV32" s="306">
        <f>IFERROR(VLOOKUP($A32,'BDGT Polizze MTD'!$A$3:$AG$156,BV$4,0),0)</f>
        <v>2094.8041375834523</v>
      </c>
      <c r="BW32" s="306">
        <f>IFERROR(VLOOKUP($A32,'BDGT Polizze MTD'!$A$3:$AG$156,BW$4,0),0)</f>
        <v>2016.0575055675504</v>
      </c>
      <c r="BX32" s="306">
        <f>IFERROR(VLOOKUP($A32,'BDGT Polizze MTD'!$A$3:$AG$156,BX$4,0),0)</f>
        <v>2005.4844128125101</v>
      </c>
      <c r="BY32" s="306">
        <f>IFERROR(VLOOKUP($A32,'BDGT Polizze MTD'!$A$3:$AG$156,BY$4,0),0)</f>
        <v>2090.7958845556263</v>
      </c>
      <c r="BZ32" s="306">
        <f>IFERROR(VLOOKUP($A32,'BDGT Polizze MTD'!$A$3:$AG$156,BZ$4,0),0)</f>
        <v>2153.731328687124</v>
      </c>
      <c r="CA32" s="306">
        <f>IFERROR(VLOOKUP($A32,'BDGT Polizze MTD'!$A$3:$AG$156,CA$4,0),0)</f>
        <v>2640.5928720391375</v>
      </c>
      <c r="CB32" s="306">
        <f>IFERROR(VLOOKUP($A32,'BDGT Polizze MTD'!$A$3:$AG$156,CB$4,0),0)</f>
        <v>2430.2688897965445</v>
      </c>
      <c r="CC32" s="306">
        <f>IFERROR(VLOOKUP($A32,'BDGT Polizze MTD'!$A$3:$AG$156,CC$4,0),0)</f>
        <v>2354.9713564648755</v>
      </c>
      <c r="CD32" s="306">
        <f>IFERROR(VLOOKUP($A32,'BDGT Polizze MTD'!$A$3:$AG$156,CD$4,0),0)</f>
        <v>2265.6437103204321</v>
      </c>
      <c r="CE32" s="306">
        <f>IFERROR(VLOOKUP($A32,'BDGT Polizze MTD'!$A$3:$AG$156,CE$4,0),0)</f>
        <v>2275.5827766804123</v>
      </c>
      <c r="CF32" s="306">
        <f>IFERROR(VLOOKUP($A32,'BDGT Polizze MTD'!$A$3:$AG$156,CF$4,0),0)</f>
        <v>2368.5373306877746</v>
      </c>
      <c r="CG32" s="306">
        <f>IFERROR(VLOOKUP($A32,'BDGT Polizze MTD'!$A$3:$AG$156,CG$4,0),0)</f>
        <v>2408.785997208819</v>
      </c>
      <c r="CH32" s="306">
        <f>IFERROR(VLOOKUP($A32,'BDGT Polizze MTD'!$A$3:$AG$156,CH$4,0),0)</f>
        <v>361.02750401173034</v>
      </c>
      <c r="CI32" s="306">
        <f>IFERROR(VLOOKUP($A32,'BDGT Polizze MTD'!$A$3:$AG$156,CI$4,0),0)</f>
        <v>2222.6971048300397</v>
      </c>
      <c r="CJ32" s="306">
        <f>IFERROR(VLOOKUP($A32,'BDGT Polizze MTD'!$A$3:$AG$156,CJ$4,0),0)</f>
        <v>2456.935938927084</v>
      </c>
      <c r="CK32" s="306">
        <f>IFERROR(VLOOKUP($A32,'BDGT Polizze MTD'!$A$3:$AG$156,CK$4,0),0)</f>
        <v>2286.0686514807285</v>
      </c>
      <c r="CL32" s="306">
        <f>IFERROR(VLOOKUP($A32,'BDGT Polizze MTD'!$A$3:$AG$156,CL$4,0),0)</f>
        <v>2464.1535981399093</v>
      </c>
      <c r="CM32" s="306">
        <f>IFERROR(VLOOKUP($A32,'BDGT Polizze MTD'!$A$3:$AG$156,CM$4,0),0)</f>
        <v>2459.6936104294327</v>
      </c>
      <c r="CN32" s="306">
        <f>IFERROR(VLOOKUP($A32,'BDGT Polizze MTD'!$A$3:$AG$156,CN$4,0),0)</f>
        <v>2474.630556703959</v>
      </c>
      <c r="CO32" s="306">
        <f>IFERROR(VLOOKUP($A32,'BDGT Polizze MTD'!$A$3:$AG$156,CO$4,0),0)</f>
        <v>2946.1527682028445</v>
      </c>
      <c r="CP32" s="306">
        <f>IFERROR(VLOOKUP($A32,'BDGT Polizze MTD'!$A$3:$AG$156,CP$4,0),0)</f>
        <v>2904.4919371441738</v>
      </c>
      <c r="CQ32" s="306">
        <f>IFERROR(VLOOKUP($A32,'BDGT Polizze MTD'!$A$3:$AG$156,CQ$4,0),0)</f>
        <v>2349.0234224879127</v>
      </c>
      <c r="CR32" s="306">
        <f>IFERROR(VLOOKUP($A32,'BDGT Polizze MTD'!$A$3:$AG$156,CR$4,0),0)</f>
        <v>2229.6871513366873</v>
      </c>
      <c r="CS32" s="306">
        <f>IFERROR(VLOOKUP($A32,'BDGT Polizze MTD'!$A$3:$AG$156,CS$4,0),0)</f>
        <v>2350.6575597969336</v>
      </c>
      <c r="CT32" s="306">
        <f>IFERROR(VLOOKUP($A32,'BDGT Polizze MTD'!$A$3:$AG$156,CT$4,0),0)</f>
        <v>2370.0300259641967</v>
      </c>
      <c r="CU32" s="306">
        <f>IFERROR(VLOOKUP($A32,'BDGT Polizze MTD'!$A$3:$AG$156,CU$4,0),0)</f>
        <v>2614.649854828449</v>
      </c>
      <c r="CV32" s="306">
        <f>IFERROR(VLOOKUP($A32,'BDGT Polizze MTD'!$A$3:$AG$156,CV$4,0),0)</f>
        <v>3435.6681662047695</v>
      </c>
      <c r="CW32" s="306">
        <f>IFERROR(VLOOKUP($A32,'BDGT Polizze MTD'!$A$3:$AG$156,CW$4,0),0)</f>
        <v>2949.8870256852638</v>
      </c>
      <c r="CX32" s="306">
        <f>IFERROR(VLOOKUP($A32,'BDGT Polizze MTD'!$A$3:$AG$156,CX$4,0),0)</f>
        <v>2014.2206369402672</v>
      </c>
      <c r="CY32" s="306">
        <f>IFERROR(VLOOKUP($A32,'BDGT Polizze MTD'!$A$3:$AG$156,CY$4,0),0)</f>
        <v>73818.925940758301</v>
      </c>
      <c r="CZ32" s="329"/>
      <c r="DD32" s="308">
        <f>IFERROR(VLOOKUP($A32,'BDGT McAfee'!$AZ$6:$BD$180,DD$4,0),0)</f>
        <v>11.559630193548387</v>
      </c>
      <c r="DE32" s="308">
        <f>IFERROR(VLOOKUP($A32,'BDGT McAfee'!$AZ$6:$BD$180,DE$4,0),0)</f>
        <v>11.559630193548387</v>
      </c>
      <c r="DF32" s="308">
        <f>IFERROR(VLOOKUP($A32,'BDGT McAfee'!$AZ$6:$BD$180,DF$4,0),0)</f>
        <v>11.559630193548387</v>
      </c>
      <c r="DG32" s="308">
        <f>IFERROR(VLOOKUP($A32,'BDGT McAfee'!$AZ$6:$BD$180,DG$4,0),0)</f>
        <v>11.559630193548387</v>
      </c>
      <c r="DH32" s="308">
        <f>IFERROR(VLOOKUP($A32,'BDGT McAfee'!$AZ$6:$BD$180,DH$4,0),0)</f>
        <v>11.559630193548387</v>
      </c>
      <c r="DI32" s="308">
        <f>IFERROR(VLOOKUP($A32,'BDGT McAfee'!$AZ$6:$BD$180,DI$4,0),0)</f>
        <v>11.559630193548387</v>
      </c>
      <c r="DJ32" s="308">
        <f>IFERROR(VLOOKUP($A32,'BDGT McAfee'!$AZ$6:$BD$180,DJ$4,0),0)</f>
        <v>11.559630193548387</v>
      </c>
      <c r="DK32" s="308">
        <f>IFERROR(VLOOKUP($A32,'BDGT McAfee'!$AZ$6:$BD$180,DK$4,0),0)</f>
        <v>11.559630193548387</v>
      </c>
      <c r="DL32" s="308">
        <f>IFERROR(VLOOKUP($A32,'BDGT McAfee'!$AZ$6:$BD$180,DL$4,0),0)</f>
        <v>11.559630193548387</v>
      </c>
      <c r="DM32" s="308">
        <f>IFERROR(VLOOKUP($A32,'BDGT McAfee'!$AZ$6:$BD$180,DM$4,0),0)</f>
        <v>11.559630193548387</v>
      </c>
      <c r="DN32" s="308">
        <f>IFERROR(VLOOKUP($A32,'BDGT McAfee'!$AZ$6:$BD$180,DN$4,0),0)</f>
        <v>11.559630193548387</v>
      </c>
      <c r="DO32" s="308">
        <f>IFERROR(VLOOKUP($A32,'BDGT McAfee'!$AZ$6:$BD$180,DO$4,0),0)</f>
        <v>11.559630193548387</v>
      </c>
      <c r="DP32" s="308">
        <f>IFERROR(VLOOKUP($A32,'BDGT McAfee'!$AZ$6:$BD$180,DP$4,0),0)</f>
        <v>11.559630193548387</v>
      </c>
      <c r="DQ32" s="308">
        <f>IFERROR(VLOOKUP($A32,'BDGT McAfee'!$AZ$6:$BD$180,DQ$4,0),0)</f>
        <v>11.559630193548387</v>
      </c>
      <c r="DR32" s="308">
        <f>IFERROR(VLOOKUP($A32,'BDGT McAfee'!$AZ$6:$BD$180,DR$4,0),0)</f>
        <v>11.559630193548387</v>
      </c>
      <c r="DS32" s="308">
        <f>IFERROR(VLOOKUP($A32,'BDGT McAfee'!$AZ$6:$BD$180,DS$4,0),0)</f>
        <v>11.559630193548387</v>
      </c>
      <c r="DT32" s="308">
        <f>IFERROR(VLOOKUP($A32,'BDGT McAfee'!$AZ$6:$BD$180,DT$4,0),0)</f>
        <v>11.559630193548387</v>
      </c>
      <c r="DU32" s="308">
        <f>IFERROR(VLOOKUP($A32,'BDGT McAfee'!$AZ$6:$BD$180,DU$4,0),0)</f>
        <v>11.559630193548387</v>
      </c>
      <c r="DV32" s="308">
        <f>IFERROR(VLOOKUP($A32,'BDGT McAfee'!$AZ$6:$BD$180,DV$4,0),0)</f>
        <v>11.559630193548387</v>
      </c>
      <c r="DW32" s="308">
        <f>IFERROR(VLOOKUP($A32,'BDGT McAfee'!$AZ$6:$BD$180,DW$4,0),0)</f>
        <v>11.559630193548387</v>
      </c>
      <c r="DX32" s="308">
        <f>IFERROR(VLOOKUP($A32,'BDGT McAfee'!$AZ$6:$BD$180,DX$4,0),0)</f>
        <v>11.559630193548387</v>
      </c>
      <c r="DY32" s="308">
        <f>IFERROR(VLOOKUP($A32,'BDGT McAfee'!$AZ$6:$BD$180,DY$4,0),0)</f>
        <v>11.559630193548387</v>
      </c>
      <c r="DZ32" s="308">
        <f>IFERROR(VLOOKUP($A32,'BDGT McAfee'!$AZ$6:$BD$180,DZ$4,0),0)</f>
        <v>11.559630193548387</v>
      </c>
      <c r="EA32" s="308">
        <f>IFERROR(VLOOKUP($A32,'BDGT McAfee'!$AZ$6:$BD$180,EA$4,0),0)</f>
        <v>11.559630193548387</v>
      </c>
      <c r="EB32" s="308">
        <f>IFERROR(VLOOKUP($A32,'BDGT McAfee'!$AZ$6:$BD$180,EB$4,0),0)</f>
        <v>11.559630193548387</v>
      </c>
      <c r="EC32" s="308">
        <f>IFERROR(VLOOKUP($A32,'BDGT McAfee'!$AZ$6:$BD$180,EC$4,0),0)</f>
        <v>11.559630193548387</v>
      </c>
      <c r="ED32" s="308">
        <f>IFERROR(VLOOKUP($A32,'BDGT McAfee'!$AZ$6:$BD$180,ED$4,0),0)</f>
        <v>11.559630193548387</v>
      </c>
      <c r="EE32" s="308">
        <f>IFERROR(VLOOKUP($A32,'BDGT McAfee'!$AZ$6:$BD$180,EE$4,0),0)</f>
        <v>11.559630193548387</v>
      </c>
      <c r="EF32" s="308">
        <f>IFERROR(VLOOKUP($A32,'BDGT McAfee'!$AZ$6:$BD$180,EF$4,0),0)</f>
        <v>11.559630193548387</v>
      </c>
      <c r="EG32" s="308">
        <f>IFERROR(VLOOKUP($A32,'BDGT McAfee'!$AZ$6:$BD$180,EG$4,0),0)</f>
        <v>11.559630193548387</v>
      </c>
      <c r="EH32" s="308">
        <f>IFERROR(VLOOKUP($A32,'BDGT McAfee'!$AZ$6:$BD$180,EH$4,0),0)</f>
        <v>11.559630193548387</v>
      </c>
      <c r="EI32" s="308">
        <f>SUM(DD32:EH32)</f>
        <v>358.34853600000025</v>
      </c>
      <c r="EJ32" s="308"/>
      <c r="EL32" s="307">
        <f>IFERROR(VLOOKUP($A32,'BDGT Office'!$C$3:$F$180,EL$4,0),0)</f>
        <v>1.7806451612903227</v>
      </c>
      <c r="EM32" s="307">
        <f>IFERROR(VLOOKUP($A32,'BDGT Office'!$C$3:$F$180,EM$4,0),0)</f>
        <v>1.7806451612903227</v>
      </c>
      <c r="EN32" s="307">
        <f>IFERROR(VLOOKUP($A32,'BDGT Office'!$C$3:$F$180,EN$4,0),0)</f>
        <v>1.7806451612903227</v>
      </c>
      <c r="EO32" s="307">
        <f>IFERROR(VLOOKUP($A32,'BDGT Office'!$C$3:$F$180,EO$4,0),0)</f>
        <v>1.7806451612903227</v>
      </c>
      <c r="EP32" s="307">
        <f>IFERROR(VLOOKUP($A32,'BDGT Office'!$C$3:$F$180,EP$4,0),0)</f>
        <v>1.7806451612903227</v>
      </c>
      <c r="EQ32" s="307">
        <f>IFERROR(VLOOKUP($A32,'BDGT Office'!$C$3:$F$180,EQ$4,0),0)</f>
        <v>1.7806451612903227</v>
      </c>
      <c r="ER32" s="307">
        <f>IFERROR(VLOOKUP($A32,'BDGT Office'!$C$3:$F$180,ER$4,0),0)</f>
        <v>1.7806451612903227</v>
      </c>
      <c r="ES32" s="307">
        <f>IFERROR(VLOOKUP($A32,'BDGT Office'!$C$3:$F$180,ES$4,0),0)</f>
        <v>1.7806451612903227</v>
      </c>
      <c r="ET32" s="307">
        <f>IFERROR(VLOOKUP($A32,'BDGT Office'!$C$3:$F$180,ET$4,0),0)</f>
        <v>1.7806451612903227</v>
      </c>
      <c r="EU32" s="307">
        <f>IFERROR(VLOOKUP($A32,'BDGT Office'!$C$3:$F$180,EU$4,0),0)</f>
        <v>1.7806451612903227</v>
      </c>
      <c r="EV32" s="307">
        <f>IFERROR(VLOOKUP($A32,'BDGT Office'!$C$3:$F$180,EV$4,0),0)</f>
        <v>1.7806451612903227</v>
      </c>
      <c r="EW32" s="307">
        <f>IFERROR(VLOOKUP($A32,'BDGT Office'!$C$3:$F$180,EW$4,0),0)</f>
        <v>1.7806451612903227</v>
      </c>
      <c r="EX32" s="307">
        <f>IFERROR(VLOOKUP($A32,'BDGT Office'!$C$3:$F$180,EX$4,0),0)</f>
        <v>1.7806451612903227</v>
      </c>
      <c r="EY32" s="307">
        <f>IFERROR(VLOOKUP($A32,'BDGT Office'!$C$3:$F$180,EY$4,0),0)</f>
        <v>1.7806451612903227</v>
      </c>
      <c r="EZ32" s="307">
        <f>IFERROR(VLOOKUP($A32,'BDGT Office'!$C$3:$F$180,EZ$4,0),0)</f>
        <v>1.7806451612903227</v>
      </c>
      <c r="FA32" s="307">
        <f>IFERROR(VLOOKUP($A32,'BDGT Office'!$C$3:$F$180,FA$4,0),0)</f>
        <v>1.7806451612903227</v>
      </c>
      <c r="FB32" s="307">
        <f>IFERROR(VLOOKUP($A32,'BDGT Office'!$C$3:$F$180,FB$4,0),0)</f>
        <v>1.7806451612903227</v>
      </c>
      <c r="FC32" s="307">
        <f>IFERROR(VLOOKUP($A32,'BDGT Office'!$C$3:$F$180,FC$4,0),0)</f>
        <v>1.7806451612903227</v>
      </c>
      <c r="FD32" s="307">
        <f>IFERROR(VLOOKUP($A32,'BDGT Office'!$C$3:$F$180,FD$4,0),0)</f>
        <v>1.7806451612903227</v>
      </c>
      <c r="FE32" s="307">
        <f>IFERROR(VLOOKUP($A32,'BDGT Office'!$C$3:$F$180,FE$4,0),0)</f>
        <v>1.7806451612903227</v>
      </c>
      <c r="FF32" s="307">
        <f>IFERROR(VLOOKUP($A32,'BDGT Office'!$C$3:$F$180,FF$4,0),0)</f>
        <v>1.7806451612903227</v>
      </c>
      <c r="FG32" s="307">
        <f>IFERROR(VLOOKUP($A32,'BDGT Office'!$C$3:$F$180,FG$4,0),0)</f>
        <v>1.7806451612903227</v>
      </c>
      <c r="FH32" s="307">
        <f>IFERROR(VLOOKUP($A32,'BDGT Office'!$C$3:$F$180,FH$4,0),0)</f>
        <v>1.7806451612903227</v>
      </c>
      <c r="FI32" s="307">
        <f>IFERROR(VLOOKUP($A32,'BDGT Office'!$C$3:$F$180,FI$4,0),0)</f>
        <v>1.7806451612903227</v>
      </c>
      <c r="FJ32" s="307">
        <f>IFERROR(VLOOKUP($A32,'BDGT Office'!$C$3:$F$180,FJ$4,0),0)</f>
        <v>1.7806451612903227</v>
      </c>
      <c r="FK32" s="307">
        <f>IFERROR(VLOOKUP($A32,'BDGT Office'!$C$3:$F$180,FK$4,0),0)</f>
        <v>1.7806451612903227</v>
      </c>
      <c r="FL32" s="307">
        <f>IFERROR(VLOOKUP($A32,'BDGT Office'!$C$3:$F$180,FL$4,0),0)</f>
        <v>1.7806451612903227</v>
      </c>
      <c r="FM32" s="307">
        <f>IFERROR(VLOOKUP($A32,'BDGT Office'!$C$3:$F$180,FM$4,0),0)</f>
        <v>1.7806451612903227</v>
      </c>
      <c r="FN32" s="307">
        <f>IFERROR(VLOOKUP($A32,'BDGT Office'!$C$3:$F$180,FN$4,0),0)</f>
        <v>1.7806451612903227</v>
      </c>
      <c r="FO32" s="307">
        <f>IFERROR(VLOOKUP($A32,'BDGT Office'!$C$3:$F$180,FO$4,0),0)</f>
        <v>1.7806451612903227</v>
      </c>
      <c r="FP32" s="307">
        <f>IFERROR(VLOOKUP($A32,'BDGT Office'!$C$3:$F$180,FP$4,0),0)</f>
        <v>1.7806451612903227</v>
      </c>
      <c r="FQ32" s="308">
        <f>SUM(EL32:FP32)</f>
        <v>55.20000000000001</v>
      </c>
      <c r="FR32" s="307"/>
      <c r="FS32" s="307"/>
    </row>
    <row r="33" spans="1:175">
      <c r="A33" s="150" t="s">
        <v>39</v>
      </c>
      <c r="B33" s="303">
        <f>IFERROR(VLOOKUP($A33,'FCST Sales'!$A$1:$AH$160,B$1,0),0)</f>
        <v>52674.360813895502</v>
      </c>
      <c r="C33" s="303">
        <f>IFERROR(VLOOKUP($A33,'FCST Sales'!$A$1:$AH$160,C$1,0),0)</f>
        <v>45926.885332174468</v>
      </c>
      <c r="D33" s="303">
        <f>IFERROR(VLOOKUP($A33,'FCST Sales'!$A$1:$AH$160,D$1,0),0)</f>
        <v>35268.280184068703</v>
      </c>
      <c r="E33" s="303">
        <f>IFERROR(VLOOKUP($A33,'FCST Sales'!$A$1:$AH$160,E$1,0),0)</f>
        <v>33942.495958392865</v>
      </c>
      <c r="F33" s="303">
        <f>IFERROR(VLOOKUP($A33,'FCST Sales'!$A$1:$AH$160,F$1,0),0)</f>
        <v>33764.486572691028</v>
      </c>
      <c r="G33" s="303">
        <f>IFERROR(VLOOKUP($A33,'FCST Sales'!$A$1:$AH$160,G$1,0),0)</f>
        <v>35200.796934299535</v>
      </c>
      <c r="H33" s="303">
        <f>IFERROR(VLOOKUP($A33,'FCST Sales'!$A$1:$AH$160,H$1,0),0)</f>
        <v>36260.382810284573</v>
      </c>
      <c r="I33" s="303">
        <f>IFERROR(VLOOKUP($A33,'FCST Sales'!$A$1:$AH$160,I$1,0),0)</f>
        <v>44457.220411338269</v>
      </c>
      <c r="J33" s="303">
        <f>IFERROR(VLOOKUP($A33,'FCST Sales'!$A$1:$AH$160,J$1,0),0)</f>
        <v>41410.335342413979</v>
      </c>
      <c r="K33" s="303">
        <f>IFERROR(VLOOKUP($A33,'FCST Sales'!$A$1:$AH$160,K$1,0),0)</f>
        <v>39648.47506988026</v>
      </c>
      <c r="L33" s="303">
        <f>IFERROR(VLOOKUP($A33,'FCST Sales'!$A$1:$AH$160,L$1,0),0)</f>
        <v>38144.548093661906</v>
      </c>
      <c r="M33" s="303">
        <f>IFERROR(VLOOKUP($A33,'FCST Sales'!$A$1:$AH$160,M$1,0),0)</f>
        <v>38311.882963238873</v>
      </c>
      <c r="N33" s="303">
        <f>IFERROR(VLOOKUP($A33,'FCST Sales'!$A$1:$AH$160,N$1,0),0)</f>
        <v>39876.872833317444</v>
      </c>
      <c r="O33" s="303">
        <f>IFERROR(VLOOKUP($A33,'FCST Sales'!$A$1:$AH$160,O$1,0),0)</f>
        <v>40554.502413301474</v>
      </c>
      <c r="P33" s="303">
        <f>IFERROR(VLOOKUP($A33,'FCST Sales'!$A$1:$AH$160,P$1,0),0)</f>
        <v>0</v>
      </c>
      <c r="Q33" s="303">
        <f>IFERROR(VLOOKUP($A33,'FCST Sales'!$A$1:$AH$160,Q$1,0),0)</f>
        <v>37873.435677041591</v>
      </c>
      <c r="R33" s="303">
        <f>IFERROR(VLOOKUP($A33,'FCST Sales'!$A$1:$AH$160,R$1,0),0)</f>
        <v>41365.158457415091</v>
      </c>
      <c r="S33" s="303">
        <f>IFERROR(VLOOKUP($A33,'FCST Sales'!$A$1:$AH$160,S$1,0),0)</f>
        <v>38488.423940888119</v>
      </c>
      <c r="T33" s="303">
        <f>IFERROR(VLOOKUP($A33,'FCST Sales'!$A$1:$AH$160,T$1,0),0)</f>
        <v>41486.675511360132</v>
      </c>
      <c r="U33" s="303">
        <f>IFERROR(VLOOKUP($A33,'FCST Sales'!$A$1:$AH$160,U$1,0),0)</f>
        <v>41411.586822461504</v>
      </c>
      <c r="V33" s="303">
        <f>IFERROR(VLOOKUP($A33,'FCST Sales'!$A$1:$AH$160,V$1,0),0)</f>
        <v>41663.066374584268</v>
      </c>
      <c r="W33" s="303">
        <f>IFERROR(VLOOKUP($A33,'FCST Sales'!$A$1:$AH$160,W$1,0),0)</f>
        <v>50200.689567101668</v>
      </c>
      <c r="X33" s="303">
        <f>IFERROR(VLOOKUP($A33,'FCST Sales'!$A$1:$AH$160,X$1,0),0)</f>
        <v>48900.244941151832</v>
      </c>
      <c r="Y33" s="303">
        <f>IFERROR(VLOOKUP($A33,'FCST Sales'!$A$1:$AH$160,Y$1,0),0)</f>
        <v>39548.335205607371</v>
      </c>
      <c r="Z33" s="303">
        <f>IFERROR(VLOOKUP($A33,'FCST Sales'!$A$1:$AH$160,Z$1,0),0)</f>
        <v>37539.180759340801</v>
      </c>
      <c r="AA33" s="303">
        <f>IFERROR(VLOOKUP($A33,'FCST Sales'!$A$1:$AH$160,AA$1,0),0)</f>
        <v>39575.84766438089</v>
      </c>
      <c r="AB33" s="303">
        <f>IFERROR(VLOOKUP($A33,'FCST Sales'!$A$1:$AH$160,AB$1,0),0)</f>
        <v>39902.003963380572</v>
      </c>
      <c r="AC33" s="303">
        <f>IFERROR(VLOOKUP($A33,'FCST Sales'!$A$1:$AH$160,AC$1,0),0)</f>
        <v>44061.045903190046</v>
      </c>
      <c r="AD33" s="303">
        <f>IFERROR(VLOOKUP($A33,'FCST Sales'!$A$1:$AH$160,AD$1,0),0)</f>
        <v>57843.167927372931</v>
      </c>
      <c r="AE33" s="303">
        <f>IFERROR(VLOOKUP($A33,'FCST Sales'!$A$1:$AH$160,AE$1,0),0)</f>
        <v>50264.319091904872</v>
      </c>
      <c r="AF33" s="303">
        <f>IFERROR(VLOOKUP($A33,'FCST Sales'!$A$1:$AH$160,AF$1,0),0)</f>
        <v>33911.570299880914</v>
      </c>
      <c r="AG33" s="303">
        <f>IFERROR(VLOOKUP($A33,'FCST Sales'!$A$1:$AH$160,AG$1,0),0)</f>
        <v>1239476.2778400211</v>
      </c>
      <c r="AH33" s="303">
        <f>IFERROR(VLOOKUP($A33,'FCST Sales'!$A$1:$AH$160,AH$1,0),0)</f>
        <v>0</v>
      </c>
      <c r="AI33" s="303"/>
      <c r="AK33" s="306">
        <f>IFERROR(VLOOKUP($A33,'BDGT MW Services MTD'!$A$3:$AG$156,AK$4,0),0)</f>
        <v>532.57679229609278</v>
      </c>
      <c r="AL33" s="306">
        <f>IFERROR(VLOOKUP($A33,'BDGT MW Services MTD'!$A$3:$AG$156,AL$4,0),0)</f>
        <v>458.8137198252839</v>
      </c>
      <c r="AM33" s="306">
        <f>IFERROR(VLOOKUP($A33,'BDGT MW Services MTD'!$A$3:$AG$156,AM$4,0),0)</f>
        <v>356.58842822210704</v>
      </c>
      <c r="AN33" s="306">
        <f>IFERROR(VLOOKUP($A33,'BDGT MW Services MTD'!$A$3:$AG$156,AN$4,0),0)</f>
        <v>343.18376797987162</v>
      </c>
      <c r="AO33" s="306">
        <f>IFERROR(VLOOKUP($A33,'BDGT MW Services MTD'!$A$3:$AG$156,AO$4,0),0)</f>
        <v>341.38396127750582</v>
      </c>
      <c r="AP33" s="306">
        <f>IFERROR(VLOOKUP($A33,'BDGT MW Services MTD'!$A$3:$AG$156,AP$4,0),0)</f>
        <v>355.90612259674299</v>
      </c>
      <c r="AQ33" s="306">
        <f>IFERROR(VLOOKUP($A33,'BDGT MW Services MTD'!$A$3:$AG$156,AQ$4,0),0)</f>
        <v>366.61932040825775</v>
      </c>
      <c r="AR33" s="306">
        <f>IFERROR(VLOOKUP($A33,'BDGT MW Services MTD'!$A$3:$AG$156,AR$4,0),0)</f>
        <v>449.4954181736353</v>
      </c>
      <c r="AS33" s="306">
        <f>IFERROR(VLOOKUP($A33,'BDGT MW Services MTD'!$A$3:$AG$156,AS$4,0),0)</f>
        <v>413.69297874757098</v>
      </c>
      <c r="AT33" s="306">
        <f>IFERROR(VLOOKUP($A33,'BDGT MW Services MTD'!$A$3:$AG$156,AT$4,0),0)</f>
        <v>400.87544197741943</v>
      </c>
      <c r="AU33" s="306">
        <f>IFERROR(VLOOKUP($A33,'BDGT MW Services MTD'!$A$3:$AG$156,AU$4,0),0)</f>
        <v>385.66962661552441</v>
      </c>
      <c r="AV33" s="306">
        <f>IFERROR(VLOOKUP($A33,'BDGT MW Services MTD'!$A$3:$AG$156,AV$4,0),0)</f>
        <v>387.36150605557026</v>
      </c>
      <c r="AW33" s="306">
        <f>IFERROR(VLOOKUP($A33,'BDGT MW Services MTD'!$A$3:$AG$156,AW$4,0),0)</f>
        <v>403.18471249042574</v>
      </c>
      <c r="AX33" s="306">
        <f>IFERROR(VLOOKUP($A33,'BDGT MW Services MTD'!$A$3:$AG$156,AX$4,0),0)</f>
        <v>410.03604931723362</v>
      </c>
      <c r="AY33" s="306">
        <f>IFERROR(VLOOKUP($A33,'BDGT MW Services MTD'!$A$3:$AG$156,AY$4,0),0)</f>
        <v>61.455974757145867</v>
      </c>
      <c r="AZ33" s="306">
        <f>IFERROR(VLOOKUP($A33,'BDGT MW Services MTD'!$A$3:$AG$156,AZ$4,0),0)</f>
        <v>378.35903262034532</v>
      </c>
      <c r="BA33" s="306">
        <f>IFERROR(VLOOKUP($A33,'BDGT MW Services MTD'!$A$3:$AG$156,BA$4,0),0)</f>
        <v>418.23238220022523</v>
      </c>
      <c r="BB33" s="306">
        <f>IFERROR(VLOOKUP($A33,'BDGT MW Services MTD'!$A$3:$AG$156,BB$4,0),0)</f>
        <v>389.14646606519295</v>
      </c>
      <c r="BC33" s="306">
        <f>IFERROR(VLOOKUP($A33,'BDGT MW Services MTD'!$A$3:$AG$156,BC$4,0),0)</f>
        <v>419.46100959691978</v>
      </c>
      <c r="BD33" s="306">
        <f>IFERROR(VLOOKUP($A33,'BDGT MW Services MTD'!$A$3:$AG$156,BD$4,0),0)</f>
        <v>418.70180735025855</v>
      </c>
      <c r="BE33" s="306">
        <f>IFERROR(VLOOKUP($A33,'BDGT MW Services MTD'!$A$3:$AG$156,BE$4,0),0)</f>
        <v>421.24445183854738</v>
      </c>
      <c r="BF33" s="306">
        <f>IFERROR(VLOOKUP($A33,'BDGT MW Services MTD'!$A$3:$AG$156,BF$4,0),0)</f>
        <v>501.50940895485508</v>
      </c>
      <c r="BG33" s="306">
        <f>IFERROR(VLOOKUP($A33,'BDGT MW Services MTD'!$A$3:$AG$156,BG$4,0),0)</f>
        <v>494.41768615408967</v>
      </c>
      <c r="BH33" s="306">
        <f>IFERROR(VLOOKUP($A33,'BDGT MW Services MTD'!$A$3:$AG$156,BH$4,0),0)</f>
        <v>399.86295379775561</v>
      </c>
      <c r="BI33" s="306">
        <f>IFERROR(VLOOKUP($A33,'BDGT MW Services MTD'!$A$3:$AG$156,BI$4,0),0)</f>
        <v>379.54891460133103</v>
      </c>
      <c r="BJ33" s="306">
        <f>IFERROR(VLOOKUP($A33,'BDGT MW Services MTD'!$A$3:$AG$156,BJ$4,0),0)</f>
        <v>400.14112512846293</v>
      </c>
      <c r="BK33" s="306">
        <f>IFERROR(VLOOKUP($A33,'BDGT MW Services MTD'!$A$3:$AG$156,BK$4,0),0)</f>
        <v>403.43880682453761</v>
      </c>
      <c r="BL33" s="306">
        <f>IFERROR(VLOOKUP($A33,'BDGT MW Services MTD'!$A$3:$AG$156,BL$4,0),0)</f>
        <v>445.07926319068287</v>
      </c>
      <c r="BM33" s="306">
        <f>IFERROR(VLOOKUP($A33,'BDGT MW Services MTD'!$A$3:$AG$156,BM$4,0),0)</f>
        <v>584.83725962703829</v>
      </c>
      <c r="BN33" s="306">
        <f>IFERROR(VLOOKUP($A33,'BDGT MW Services MTD'!$A$3:$AG$156,BN$4,0),0)</f>
        <v>502.14507363698067</v>
      </c>
      <c r="BO33" s="306">
        <f>IFERROR(VLOOKUP($A33,'BDGT MW Services MTD'!$A$3:$AG$156,BO$4,0),0)</f>
        <v>342.87108667239198</v>
      </c>
      <c r="BP33" s="306">
        <f>IFERROR(VLOOKUP($A33,'BDGT MW Services MTD'!$A$3:$AG$156,BP$4,0),0)</f>
        <v>12565.840549000002</v>
      </c>
      <c r="BQ33" s="306"/>
      <c r="BR33" s="306"/>
      <c r="BS33" s="306"/>
      <c r="BT33" s="306">
        <f>IFERROR(VLOOKUP($A33,'BDGT Polizze MTD'!$A$3:$AG$156,BT$4,0),0)</f>
        <v>1858.2413890225314</v>
      </c>
      <c r="BU33" s="306">
        <f>IFERROR(VLOOKUP($A33,'BDGT Polizze MTD'!$A$3:$AG$156,BU$4,0),0)</f>
        <v>1600.8708159343223</v>
      </c>
      <c r="BV33" s="306">
        <f>IFERROR(VLOOKUP($A33,'BDGT Polizze MTD'!$A$3:$AG$156,BV$4,0),0)</f>
        <v>1244.1912335534394</v>
      </c>
      <c r="BW33" s="306">
        <f>IFERROR(VLOOKUP($A33,'BDGT Polizze MTD'!$A$3:$AG$156,BW$4,0),0)</f>
        <v>1197.4203362326673</v>
      </c>
      <c r="BX33" s="306">
        <f>IFERROR(VLOOKUP($A33,'BDGT Polizze MTD'!$A$3:$AG$156,BX$4,0),0)</f>
        <v>1191.1405370469813</v>
      </c>
      <c r="BY33" s="306">
        <f>IFERROR(VLOOKUP($A33,'BDGT Polizze MTD'!$A$3:$AG$156,BY$4,0),0)</f>
        <v>1241.8105655045217</v>
      </c>
      <c r="BZ33" s="306">
        <f>IFERROR(VLOOKUP($A33,'BDGT Polizze MTD'!$A$3:$AG$156,BZ$4,0),0)</f>
        <v>1279.19054125659</v>
      </c>
      <c r="CA33" s="306">
        <f>IFERROR(VLOOKUP($A33,'BDGT Polizze MTD'!$A$3:$AG$156,CA$4,0),0)</f>
        <v>1568.3578449318918</v>
      </c>
      <c r="CB33" s="306">
        <f>IFERROR(VLOOKUP($A33,'BDGT Polizze MTD'!$A$3:$AG$156,CB$4,0),0)</f>
        <v>1443.4376911965842</v>
      </c>
      <c r="CC33" s="306">
        <f>IFERROR(VLOOKUP($A33,'BDGT Polizze MTD'!$A$3:$AG$156,CC$4,0),0)</f>
        <v>1398.7153569226343</v>
      </c>
      <c r="CD33" s="306">
        <f>IFERROR(VLOOKUP($A33,'BDGT Polizze MTD'!$A$3:$AG$156,CD$4,0),0)</f>
        <v>1345.6599555832561</v>
      </c>
      <c r="CE33" s="306">
        <f>IFERROR(VLOOKUP($A33,'BDGT Polizze MTD'!$A$3:$AG$156,CE$4,0),0)</f>
        <v>1351.5631801439342</v>
      </c>
      <c r="CF33" s="306">
        <f>IFERROR(VLOOKUP($A33,'BDGT Polizze MTD'!$A$3:$AG$156,CF$4,0),0)</f>
        <v>1406.7727527907816</v>
      </c>
      <c r="CG33" s="306">
        <f>IFERROR(VLOOKUP($A33,'BDGT Polizze MTD'!$A$3:$AG$156,CG$4,0),0)</f>
        <v>1430.6781084988659</v>
      </c>
      <c r="CH33" s="306">
        <f>IFERROR(VLOOKUP($A33,'BDGT Polizze MTD'!$A$3:$AG$156,CH$4,0),0)</f>
        <v>214.42923827773822</v>
      </c>
      <c r="CI33" s="306">
        <f>IFERROR(VLOOKUP($A33,'BDGT Polizze MTD'!$A$3:$AG$156,CI$4,0),0)</f>
        <v>1320.1521817998489</v>
      </c>
      <c r="CJ33" s="306">
        <f>IFERROR(VLOOKUP($A33,'BDGT Polizze MTD'!$A$3:$AG$156,CJ$4,0),0)</f>
        <v>1459.2763599091784</v>
      </c>
      <c r="CK33" s="306">
        <f>IFERROR(VLOOKUP($A33,'BDGT Polizze MTD'!$A$3:$AG$156,CK$4,0),0)</f>
        <v>1357.7911769616906</v>
      </c>
      <c r="CL33" s="306">
        <f>IFERROR(VLOOKUP($A33,'BDGT Polizze MTD'!$A$3:$AG$156,CL$4,0),0)</f>
        <v>1463.5632276684396</v>
      </c>
      <c r="CM33" s="306">
        <f>IFERROR(VLOOKUP($A33,'BDGT Polizze MTD'!$A$3:$AG$156,CM$4,0),0)</f>
        <v>1460.9142556182258</v>
      </c>
      <c r="CN33" s="306">
        <f>IFERROR(VLOOKUP($A33,'BDGT Polizze MTD'!$A$3:$AG$156,CN$4,0),0)</f>
        <v>1469.7859287629346</v>
      </c>
      <c r="CO33" s="306">
        <f>IFERROR(VLOOKUP($A33,'BDGT Polizze MTD'!$A$3:$AG$156,CO$4,0),0)</f>
        <v>1749.8425657759847</v>
      </c>
      <c r="CP33" s="306">
        <f>IFERROR(VLOOKUP($A33,'BDGT Polizze MTD'!$A$3:$AG$156,CP$4,0),0)</f>
        <v>1725.0984668620192</v>
      </c>
      <c r="CQ33" s="306">
        <f>IFERROR(VLOOKUP($A33,'BDGT Polizze MTD'!$A$3:$AG$156,CQ$4,0),0)</f>
        <v>1395.1826317484188</v>
      </c>
      <c r="CR33" s="306">
        <f>IFERROR(VLOOKUP($A33,'BDGT Polizze MTD'!$A$3:$AG$156,CR$4,0),0)</f>
        <v>1324.3038609137418</v>
      </c>
      <c r="CS33" s="306">
        <f>IFERROR(VLOOKUP($A33,'BDGT Polizze MTD'!$A$3:$AG$156,CS$4,0),0)</f>
        <v>1396.1532138080149</v>
      </c>
      <c r="CT33" s="306">
        <f>IFERROR(VLOOKUP($A33,'BDGT Polizze MTD'!$A$3:$AG$156,CT$4,0),0)</f>
        <v>1407.6593265491445</v>
      </c>
      <c r="CU33" s="306">
        <f>IFERROR(VLOOKUP($A33,'BDGT Polizze MTD'!$A$3:$AG$156,CU$4,0),0)</f>
        <v>1552.949208865944</v>
      </c>
      <c r="CV33" s="306">
        <f>IFERROR(VLOOKUP($A33,'BDGT Polizze MTD'!$A$3:$AG$156,CV$4,0),0)</f>
        <v>2040.5861040172319</v>
      </c>
      <c r="CW33" s="306">
        <f>IFERROR(VLOOKUP($A33,'BDGT Polizze MTD'!$A$3:$AG$156,CW$4,0),0)</f>
        <v>1752.0604964837294</v>
      </c>
      <c r="CX33" s="306">
        <f>IFERROR(VLOOKUP($A33,'BDGT Polizze MTD'!$A$3:$AG$156,CX$4,0),0)</f>
        <v>1196.3293436180111</v>
      </c>
      <c r="CY33" s="306">
        <f>IFERROR(VLOOKUP($A33,'BDGT Polizze MTD'!$A$3:$AG$156,CY$4,0),0)</f>
        <v>43844.127896259306</v>
      </c>
      <c r="CZ33" s="329"/>
      <c r="DD33" s="308">
        <f>IFERROR(VLOOKUP($A33,'BDGT McAfee'!$AZ$6:$BD$180,DD$4,0),0)</f>
        <v>7.3036834838709677</v>
      </c>
      <c r="DE33" s="308">
        <f>IFERROR(VLOOKUP($A33,'BDGT McAfee'!$AZ$6:$BD$180,DE$4,0),0)</f>
        <v>7.3036834838709677</v>
      </c>
      <c r="DF33" s="308">
        <f>IFERROR(VLOOKUP($A33,'BDGT McAfee'!$AZ$6:$BD$180,DF$4,0),0)</f>
        <v>7.3036834838709677</v>
      </c>
      <c r="DG33" s="308">
        <f>IFERROR(VLOOKUP($A33,'BDGT McAfee'!$AZ$6:$BD$180,DG$4,0),0)</f>
        <v>7.3036834838709677</v>
      </c>
      <c r="DH33" s="308">
        <f>IFERROR(VLOOKUP($A33,'BDGT McAfee'!$AZ$6:$BD$180,DH$4,0),0)</f>
        <v>7.3036834838709677</v>
      </c>
      <c r="DI33" s="308">
        <f>IFERROR(VLOOKUP($A33,'BDGT McAfee'!$AZ$6:$BD$180,DI$4,0),0)</f>
        <v>7.3036834838709677</v>
      </c>
      <c r="DJ33" s="308">
        <f>IFERROR(VLOOKUP($A33,'BDGT McAfee'!$AZ$6:$BD$180,DJ$4,0),0)</f>
        <v>7.3036834838709677</v>
      </c>
      <c r="DK33" s="308">
        <f>IFERROR(VLOOKUP($A33,'BDGT McAfee'!$AZ$6:$BD$180,DK$4,0),0)</f>
        <v>7.3036834838709677</v>
      </c>
      <c r="DL33" s="308">
        <f>IFERROR(VLOOKUP($A33,'BDGT McAfee'!$AZ$6:$BD$180,DL$4,0),0)</f>
        <v>7.3036834838709677</v>
      </c>
      <c r="DM33" s="308">
        <f>IFERROR(VLOOKUP($A33,'BDGT McAfee'!$AZ$6:$BD$180,DM$4,0),0)</f>
        <v>7.3036834838709677</v>
      </c>
      <c r="DN33" s="308">
        <f>IFERROR(VLOOKUP($A33,'BDGT McAfee'!$AZ$6:$BD$180,DN$4,0),0)</f>
        <v>7.3036834838709677</v>
      </c>
      <c r="DO33" s="308">
        <f>IFERROR(VLOOKUP($A33,'BDGT McAfee'!$AZ$6:$BD$180,DO$4,0),0)</f>
        <v>7.3036834838709677</v>
      </c>
      <c r="DP33" s="308">
        <f>IFERROR(VLOOKUP($A33,'BDGT McAfee'!$AZ$6:$BD$180,DP$4,0),0)</f>
        <v>7.3036834838709677</v>
      </c>
      <c r="DQ33" s="308">
        <f>IFERROR(VLOOKUP($A33,'BDGT McAfee'!$AZ$6:$BD$180,DQ$4,0),0)</f>
        <v>7.3036834838709677</v>
      </c>
      <c r="DR33" s="308">
        <f>IFERROR(VLOOKUP($A33,'BDGT McAfee'!$AZ$6:$BD$180,DR$4,0),0)</f>
        <v>7.3036834838709677</v>
      </c>
      <c r="DS33" s="308">
        <f>IFERROR(VLOOKUP($A33,'BDGT McAfee'!$AZ$6:$BD$180,DS$4,0),0)</f>
        <v>7.3036834838709677</v>
      </c>
      <c r="DT33" s="308">
        <f>IFERROR(VLOOKUP($A33,'BDGT McAfee'!$AZ$6:$BD$180,DT$4,0),0)</f>
        <v>7.3036834838709677</v>
      </c>
      <c r="DU33" s="308">
        <f>IFERROR(VLOOKUP($A33,'BDGT McAfee'!$AZ$6:$BD$180,DU$4,0),0)</f>
        <v>7.3036834838709677</v>
      </c>
      <c r="DV33" s="308">
        <f>IFERROR(VLOOKUP($A33,'BDGT McAfee'!$AZ$6:$BD$180,DV$4,0),0)</f>
        <v>7.3036834838709677</v>
      </c>
      <c r="DW33" s="308">
        <f>IFERROR(VLOOKUP($A33,'BDGT McAfee'!$AZ$6:$BD$180,DW$4,0),0)</f>
        <v>7.3036834838709677</v>
      </c>
      <c r="DX33" s="308">
        <f>IFERROR(VLOOKUP($A33,'BDGT McAfee'!$AZ$6:$BD$180,DX$4,0),0)</f>
        <v>7.3036834838709677</v>
      </c>
      <c r="DY33" s="308">
        <f>IFERROR(VLOOKUP($A33,'BDGT McAfee'!$AZ$6:$BD$180,DY$4,0),0)</f>
        <v>7.3036834838709677</v>
      </c>
      <c r="DZ33" s="308">
        <f>IFERROR(VLOOKUP($A33,'BDGT McAfee'!$AZ$6:$BD$180,DZ$4,0),0)</f>
        <v>7.3036834838709677</v>
      </c>
      <c r="EA33" s="308">
        <f>IFERROR(VLOOKUP($A33,'BDGT McAfee'!$AZ$6:$BD$180,EA$4,0),0)</f>
        <v>7.3036834838709677</v>
      </c>
      <c r="EB33" s="308">
        <f>IFERROR(VLOOKUP($A33,'BDGT McAfee'!$AZ$6:$BD$180,EB$4,0),0)</f>
        <v>7.3036834838709677</v>
      </c>
      <c r="EC33" s="308">
        <f>IFERROR(VLOOKUP($A33,'BDGT McAfee'!$AZ$6:$BD$180,EC$4,0),0)</f>
        <v>7.3036834838709677</v>
      </c>
      <c r="ED33" s="308">
        <f>IFERROR(VLOOKUP($A33,'BDGT McAfee'!$AZ$6:$BD$180,ED$4,0),0)</f>
        <v>7.3036834838709677</v>
      </c>
      <c r="EE33" s="308">
        <f>IFERROR(VLOOKUP($A33,'BDGT McAfee'!$AZ$6:$BD$180,EE$4,0),0)</f>
        <v>7.3036834838709677</v>
      </c>
      <c r="EF33" s="308">
        <f>IFERROR(VLOOKUP($A33,'BDGT McAfee'!$AZ$6:$BD$180,EF$4,0),0)</f>
        <v>7.3036834838709677</v>
      </c>
      <c r="EG33" s="308">
        <f>IFERROR(VLOOKUP($A33,'BDGT McAfee'!$AZ$6:$BD$180,EG$4,0),0)</f>
        <v>7.3036834838709677</v>
      </c>
      <c r="EH33" s="308">
        <f>IFERROR(VLOOKUP($A33,'BDGT McAfee'!$AZ$6:$BD$180,EH$4,0),0)</f>
        <v>7.3036834838709677</v>
      </c>
      <c r="EI33" s="308">
        <f t="shared" ref="EI33:EI96" si="40">SUM(DD33:EH33)</f>
        <v>226.41418800000002</v>
      </c>
      <c r="EJ33" s="308"/>
      <c r="EL33" s="307">
        <f>IFERROR(VLOOKUP($A33,'BDGT Office'!$C$3:$F$180,EL$4,0),0)</f>
        <v>1.1612903225806452</v>
      </c>
      <c r="EM33" s="307">
        <f>IFERROR(VLOOKUP($A33,'BDGT Office'!$C$3:$F$180,EM$4,0),0)</f>
        <v>1.1612903225806452</v>
      </c>
      <c r="EN33" s="307">
        <f>IFERROR(VLOOKUP($A33,'BDGT Office'!$C$3:$F$180,EN$4,0),0)</f>
        <v>1.1612903225806452</v>
      </c>
      <c r="EO33" s="307">
        <f>IFERROR(VLOOKUP($A33,'BDGT Office'!$C$3:$F$180,EO$4,0),0)</f>
        <v>1.1612903225806452</v>
      </c>
      <c r="EP33" s="307">
        <f>IFERROR(VLOOKUP($A33,'BDGT Office'!$C$3:$F$180,EP$4,0),0)</f>
        <v>1.1612903225806452</v>
      </c>
      <c r="EQ33" s="307">
        <f>IFERROR(VLOOKUP($A33,'BDGT Office'!$C$3:$F$180,EQ$4,0),0)</f>
        <v>1.1612903225806452</v>
      </c>
      <c r="ER33" s="307">
        <f>IFERROR(VLOOKUP($A33,'BDGT Office'!$C$3:$F$180,ER$4,0),0)</f>
        <v>1.1612903225806452</v>
      </c>
      <c r="ES33" s="307">
        <f>IFERROR(VLOOKUP($A33,'BDGT Office'!$C$3:$F$180,ES$4,0),0)</f>
        <v>1.1612903225806452</v>
      </c>
      <c r="ET33" s="307">
        <f>IFERROR(VLOOKUP($A33,'BDGT Office'!$C$3:$F$180,ET$4,0),0)</f>
        <v>1.1612903225806452</v>
      </c>
      <c r="EU33" s="307">
        <f>IFERROR(VLOOKUP($A33,'BDGT Office'!$C$3:$F$180,EU$4,0),0)</f>
        <v>1.1612903225806452</v>
      </c>
      <c r="EV33" s="307">
        <f>IFERROR(VLOOKUP($A33,'BDGT Office'!$C$3:$F$180,EV$4,0),0)</f>
        <v>1.1612903225806452</v>
      </c>
      <c r="EW33" s="307">
        <f>IFERROR(VLOOKUP($A33,'BDGT Office'!$C$3:$F$180,EW$4,0),0)</f>
        <v>1.1612903225806452</v>
      </c>
      <c r="EX33" s="307">
        <f>IFERROR(VLOOKUP($A33,'BDGT Office'!$C$3:$F$180,EX$4,0),0)</f>
        <v>1.1612903225806452</v>
      </c>
      <c r="EY33" s="307">
        <f>IFERROR(VLOOKUP($A33,'BDGT Office'!$C$3:$F$180,EY$4,0),0)</f>
        <v>1.1612903225806452</v>
      </c>
      <c r="EZ33" s="307">
        <f>IFERROR(VLOOKUP($A33,'BDGT Office'!$C$3:$F$180,EZ$4,0),0)</f>
        <v>1.1612903225806452</v>
      </c>
      <c r="FA33" s="307">
        <f>IFERROR(VLOOKUP($A33,'BDGT Office'!$C$3:$F$180,FA$4,0),0)</f>
        <v>1.1612903225806452</v>
      </c>
      <c r="FB33" s="307">
        <f>IFERROR(VLOOKUP($A33,'BDGT Office'!$C$3:$F$180,FB$4,0),0)</f>
        <v>1.1612903225806452</v>
      </c>
      <c r="FC33" s="307">
        <f>IFERROR(VLOOKUP($A33,'BDGT Office'!$C$3:$F$180,FC$4,0),0)</f>
        <v>1.1612903225806452</v>
      </c>
      <c r="FD33" s="307">
        <f>IFERROR(VLOOKUP($A33,'BDGT Office'!$C$3:$F$180,FD$4,0),0)</f>
        <v>1.1612903225806452</v>
      </c>
      <c r="FE33" s="307">
        <f>IFERROR(VLOOKUP($A33,'BDGT Office'!$C$3:$F$180,FE$4,0),0)</f>
        <v>1.1612903225806452</v>
      </c>
      <c r="FF33" s="307">
        <f>IFERROR(VLOOKUP($A33,'BDGT Office'!$C$3:$F$180,FF$4,0),0)</f>
        <v>1.1612903225806452</v>
      </c>
      <c r="FG33" s="307">
        <f>IFERROR(VLOOKUP($A33,'BDGT Office'!$C$3:$F$180,FG$4,0),0)</f>
        <v>1.1612903225806452</v>
      </c>
      <c r="FH33" s="307">
        <f>IFERROR(VLOOKUP($A33,'BDGT Office'!$C$3:$F$180,FH$4,0),0)</f>
        <v>1.1612903225806452</v>
      </c>
      <c r="FI33" s="307">
        <f>IFERROR(VLOOKUP($A33,'BDGT Office'!$C$3:$F$180,FI$4,0),0)</f>
        <v>1.1612903225806452</v>
      </c>
      <c r="FJ33" s="307">
        <f>IFERROR(VLOOKUP($A33,'BDGT Office'!$C$3:$F$180,FJ$4,0),0)</f>
        <v>1.1612903225806452</v>
      </c>
      <c r="FK33" s="307">
        <f>IFERROR(VLOOKUP($A33,'BDGT Office'!$C$3:$F$180,FK$4,0),0)</f>
        <v>1.1612903225806452</v>
      </c>
      <c r="FL33" s="307">
        <f>IFERROR(VLOOKUP($A33,'BDGT Office'!$C$3:$F$180,FL$4,0),0)</f>
        <v>1.1612903225806452</v>
      </c>
      <c r="FM33" s="307">
        <f>IFERROR(VLOOKUP($A33,'BDGT Office'!$C$3:$F$180,FM$4,0),0)</f>
        <v>1.1612903225806452</v>
      </c>
      <c r="FN33" s="307">
        <f>IFERROR(VLOOKUP($A33,'BDGT Office'!$C$3:$F$180,FN$4,0),0)</f>
        <v>1.1612903225806452</v>
      </c>
      <c r="FO33" s="307">
        <f>IFERROR(VLOOKUP($A33,'BDGT Office'!$C$3:$F$180,FO$4,0),0)</f>
        <v>1.1612903225806452</v>
      </c>
      <c r="FP33" s="307">
        <f>IFERROR(VLOOKUP($A33,'BDGT Office'!$C$3:$F$180,FP$4,0),0)</f>
        <v>1.1612903225806452</v>
      </c>
      <c r="FQ33" s="308">
        <f t="shared" ref="FQ33:FQ96" si="41">SUM(EL33:FP33)</f>
        <v>36</v>
      </c>
      <c r="FR33" s="307"/>
      <c r="FS33" s="307"/>
    </row>
    <row r="34" spans="1:175">
      <c r="A34" s="150" t="s">
        <v>40</v>
      </c>
      <c r="B34" s="303">
        <f>IFERROR(VLOOKUP($A34,'FCST Sales'!$A$1:$AH$160,B$1,0),0)</f>
        <v>68773.062317766584</v>
      </c>
      <c r="C34" s="303">
        <f>IFERROR(VLOOKUP($A34,'FCST Sales'!$A$1:$AH$160,C$1,0),0)</f>
        <v>59963.376834699702</v>
      </c>
      <c r="D34" s="303">
        <f>IFERROR(VLOOKUP($A34,'FCST Sales'!$A$1:$AH$160,D$1,0),0)</f>
        <v>46047.215257324206</v>
      </c>
      <c r="E34" s="303">
        <f>IFERROR(VLOOKUP($A34,'FCST Sales'!$A$1:$AH$160,E$1,0),0)</f>
        <v>44316.235711232344</v>
      </c>
      <c r="F34" s="303">
        <f>IFERROR(VLOOKUP($A34,'FCST Sales'!$A$1:$AH$160,F$1,0),0)</f>
        <v>44083.821869149411</v>
      </c>
      <c r="G34" s="303">
        <f>IFERROR(VLOOKUP($A34,'FCST Sales'!$A$1:$AH$160,G$1,0),0)</f>
        <v>45959.107311255764</v>
      </c>
      <c r="H34" s="303">
        <f>IFERROR(VLOOKUP($A34,'FCST Sales'!$A$1:$AH$160,H$1,0),0)</f>
        <v>47342.531131766962</v>
      </c>
      <c r="I34" s="303">
        <f>IFERROR(VLOOKUP($A34,'FCST Sales'!$A$1:$AH$160,I$1,0),0)</f>
        <v>58044.542782892087</v>
      </c>
      <c r="J34" s="303">
        <f>IFERROR(VLOOKUP($A34,'FCST Sales'!$A$1:$AH$160,J$1,0),0)</f>
        <v>54066.447681547717</v>
      </c>
      <c r="K34" s="303">
        <f>IFERROR(VLOOKUP($A34,'FCST Sales'!$A$1:$AH$160,K$1,0),0)</f>
        <v>51766.115519070037</v>
      </c>
      <c r="L34" s="303">
        <f>IFERROR(VLOOKUP($A34,'FCST Sales'!$A$1:$AH$160,L$1,0),0)</f>
        <v>49802.548006171986</v>
      </c>
      <c r="M34" s="303">
        <f>IFERROR(VLOOKUP($A34,'FCST Sales'!$A$1:$AH$160,M$1,0),0)</f>
        <v>50021.024912878296</v>
      </c>
      <c r="N34" s="303">
        <f>IFERROR(VLOOKUP($A34,'FCST Sales'!$A$1:$AH$160,N$1,0),0)</f>
        <v>52064.31778247482</v>
      </c>
      <c r="O34" s="303">
        <f>IFERROR(VLOOKUP($A34,'FCST Sales'!$A$1:$AH$160,O$1,0),0)</f>
        <v>52949.049189036268</v>
      </c>
      <c r="P34" s="303">
        <f>IFERROR(VLOOKUP($A34,'FCST Sales'!$A$1:$AH$160,P$1,0),0)</f>
        <v>17422.105372582595</v>
      </c>
      <c r="Q34" s="303">
        <f>IFERROR(VLOOKUP($A34,'FCST Sales'!$A$1:$AH$160,Q$1,0),0)</f>
        <v>49448.576342629181</v>
      </c>
      <c r="R34" s="303">
        <f>IFERROR(VLOOKUP($A34,'FCST Sales'!$A$1:$AH$160,R$1,0),0)</f>
        <v>54007.463525321735</v>
      </c>
      <c r="S34" s="303">
        <f>IFERROR(VLOOKUP($A34,'FCST Sales'!$A$1:$AH$160,S$1,0),0)</f>
        <v>50251.521561910406</v>
      </c>
      <c r="T34" s="303">
        <f>IFERROR(VLOOKUP($A34,'FCST Sales'!$A$1:$AH$160,T$1,0),0)</f>
        <v>54166.119459527756</v>
      </c>
      <c r="U34" s="303">
        <f>IFERROR(VLOOKUP($A34,'FCST Sales'!$A$1:$AH$160,U$1,0),0)</f>
        <v>54068.081647560182</v>
      </c>
      <c r="V34" s="303">
        <f>IFERROR(VLOOKUP($A34,'FCST Sales'!$A$1:$AH$160,V$1,0),0)</f>
        <v>54396.420115128632</v>
      </c>
      <c r="W34" s="303">
        <f>IFERROR(VLOOKUP($A34,'FCST Sales'!$A$1:$AH$160,W$1,0),0)</f>
        <v>65543.370600946713</v>
      </c>
      <c r="X34" s="303">
        <f>IFERROR(VLOOKUP($A34,'FCST Sales'!$A$1:$AH$160,X$1,0),0)</f>
        <v>63845.475117843678</v>
      </c>
      <c r="Y34" s="303">
        <f>IFERROR(VLOOKUP($A34,'FCST Sales'!$A$1:$AH$160,Y$1,0),0)</f>
        <v>51635.37021870532</v>
      </c>
      <c r="Z34" s="303">
        <f>IFERROR(VLOOKUP($A34,'FCST Sales'!$A$1:$AH$160,Z$1,0),0)</f>
        <v>49012.164131263664</v>
      </c>
      <c r="AA34" s="303">
        <f>IFERROR(VLOOKUP($A34,'FCST Sales'!$A$1:$AH$160,AA$1,0),0)</f>
        <v>51671.291224912326</v>
      </c>
      <c r="AB34" s="303">
        <f>IFERROR(VLOOKUP($A34,'FCST Sales'!$A$1:$AH$160,AB$1,0),0)</f>
        <v>52097.129661864368</v>
      </c>
      <c r="AC34" s="303">
        <f>IFERROR(VLOOKUP($A34,'FCST Sales'!$A$1:$AH$160,AC$1,0),0)</f>
        <v>57397.15596695913</v>
      </c>
      <c r="AD34" s="303">
        <f>IFERROR(VLOOKUP($A34,'FCST Sales'!$A$1:$AH$160,AD$1,0),0)</f>
        <v>75521.59591610737</v>
      </c>
      <c r="AE34" s="303">
        <f>IFERROR(VLOOKUP($A34,'FCST Sales'!$A$1:$AH$160,AE$1,0),0)</f>
        <v>65626.4470200418</v>
      </c>
      <c r="AF34" s="303">
        <f>IFERROR(VLOOKUP($A34,'FCST Sales'!$A$1:$AH$160,AF$1,0),0)</f>
        <v>44275.858339638304</v>
      </c>
      <c r="AG34" s="303">
        <f>IFERROR(VLOOKUP($A34,'FCST Sales'!$A$1:$AH$160,AG$1,0),0)</f>
        <v>1635585.5425302091</v>
      </c>
      <c r="AH34" s="303">
        <f>IFERROR(VLOOKUP($A34,'FCST Sales'!$A$1:$AH$160,AH$1,0),0)</f>
        <v>0</v>
      </c>
      <c r="AI34" s="303"/>
      <c r="AK34" s="306">
        <f>IFERROR(VLOOKUP($A34,'BDGT MW Services MTD'!$A$3:$AG$156,AK$4,0),0)</f>
        <v>537.18089495030461</v>
      </c>
      <c r="AL34" s="306">
        <f>IFERROR(VLOOKUP($A34,'BDGT MW Services MTD'!$A$3:$AG$156,AL$4,0),0)</f>
        <v>462.78014400259195</v>
      </c>
      <c r="AM34" s="306">
        <f>IFERROR(VLOOKUP($A34,'BDGT MW Services MTD'!$A$3:$AG$156,AM$4,0),0)</f>
        <v>359.67111930551022</v>
      </c>
      <c r="AN34" s="306">
        <f>IFERROR(VLOOKUP($A34,'BDGT MW Services MTD'!$A$3:$AG$156,AN$4,0),0)</f>
        <v>346.15057637237868</v>
      </c>
      <c r="AO34" s="306">
        <f>IFERROR(VLOOKUP($A34,'BDGT MW Services MTD'!$A$3:$AG$156,AO$4,0),0)</f>
        <v>344.33521042121481</v>
      </c>
      <c r="AP34" s="306">
        <f>IFERROR(VLOOKUP($A34,'BDGT MW Services MTD'!$A$3:$AG$156,AP$4,0),0)</f>
        <v>358.98291517839738</v>
      </c>
      <c r="AQ34" s="306">
        <f>IFERROR(VLOOKUP($A34,'BDGT MW Services MTD'!$A$3:$AG$156,AQ$4,0),0)</f>
        <v>369.7887281079432</v>
      </c>
      <c r="AR34" s="306">
        <f>IFERROR(VLOOKUP($A34,'BDGT MW Services MTD'!$A$3:$AG$156,AR$4,0),0)</f>
        <v>453.38128604810083</v>
      </c>
      <c r="AS34" s="306">
        <f>IFERROR(VLOOKUP($A34,'BDGT MW Services MTD'!$A$3:$AG$156,AS$4,0),0)</f>
        <v>417.26933612745012</v>
      </c>
      <c r="AT34" s="306">
        <f>IFERROR(VLOOKUP($A34,'BDGT MW Services MTD'!$A$3:$AG$156,AT$4,0),0)</f>
        <v>404.34099232267448</v>
      </c>
      <c r="AU34" s="306">
        <f>IFERROR(VLOOKUP($A34,'BDGT MW Services MTD'!$A$3:$AG$156,AU$4,0),0)</f>
        <v>389.00372336407787</v>
      </c>
      <c r="AV34" s="306">
        <f>IFERROR(VLOOKUP($A34,'BDGT MW Services MTD'!$A$3:$AG$156,AV$4,0),0)</f>
        <v>390.71022902654499</v>
      </c>
      <c r="AW34" s="306">
        <f>IFERROR(VLOOKUP($A34,'BDGT MW Services MTD'!$A$3:$AG$156,AW$4,0),0)</f>
        <v>406.67022637643595</v>
      </c>
      <c r="AX34" s="306">
        <f>IFERROR(VLOOKUP($A34,'BDGT MW Services MTD'!$A$3:$AG$156,AX$4,0),0)</f>
        <v>413.58079270502742</v>
      </c>
      <c r="AY34" s="306">
        <f>IFERROR(VLOOKUP($A34,'BDGT MW Services MTD'!$A$3:$AG$156,AY$4,0),0)</f>
        <v>61.987258922339535</v>
      </c>
      <c r="AZ34" s="306">
        <f>IFERROR(VLOOKUP($A34,'BDGT MW Services MTD'!$A$3:$AG$156,AZ$4,0),0)</f>
        <v>381.62992960934491</v>
      </c>
      <c r="BA34" s="306">
        <f>IFERROR(VLOOKUP($A34,'BDGT MW Services MTD'!$A$3:$AG$156,BA$4,0),0)</f>
        <v>421.8479825208168</v>
      </c>
      <c r="BB34" s="306">
        <f>IFERROR(VLOOKUP($A34,'BDGT MW Services MTD'!$A$3:$AG$156,BB$4,0),0)</f>
        <v>392.51061993596807</v>
      </c>
      <c r="BC34" s="306">
        <f>IFERROR(VLOOKUP($A34,'BDGT MW Services MTD'!$A$3:$AG$156,BC$4,0),0)</f>
        <v>423.08723134664609</v>
      </c>
      <c r="BD34" s="306">
        <f>IFERROR(VLOOKUP($A34,'BDGT MW Services MTD'!$A$3:$AG$156,BD$4,0),0)</f>
        <v>422.32146583036911</v>
      </c>
      <c r="BE34" s="306">
        <f>IFERROR(VLOOKUP($A34,'BDGT MW Services MTD'!$A$3:$AG$156,BE$4,0),0)</f>
        <v>424.88609136703741</v>
      </c>
      <c r="BF34" s="306">
        <f>IFERROR(VLOOKUP($A34,'BDGT MW Services MTD'!$A$3:$AG$156,BF$4,0),0)</f>
        <v>505.84493546348585</v>
      </c>
      <c r="BG34" s="306">
        <f>IFERROR(VLOOKUP($A34,'BDGT MW Services MTD'!$A$3:$AG$156,BG$4,0),0)</f>
        <v>498.69190503489619</v>
      </c>
      <c r="BH34" s="306">
        <f>IFERROR(VLOOKUP($A34,'BDGT MW Services MTD'!$A$3:$AG$156,BH$4,0),0)</f>
        <v>403.31975122778272</v>
      </c>
      <c r="BI34" s="306">
        <f>IFERROR(VLOOKUP($A34,'BDGT MW Services MTD'!$A$3:$AG$156,BI$4,0),0)</f>
        <v>382.83009806707179</v>
      </c>
      <c r="BJ34" s="306">
        <f>IFERROR(VLOOKUP($A34,'BDGT MW Services MTD'!$A$3:$AG$156,BJ$4,0),0)</f>
        <v>403.60032733725728</v>
      </c>
      <c r="BK34" s="306">
        <f>IFERROR(VLOOKUP($A34,'BDGT MW Services MTD'!$A$3:$AG$156,BK$4,0),0)</f>
        <v>406.92651734475157</v>
      </c>
      <c r="BL34" s="306">
        <f>IFERROR(VLOOKUP($A34,'BDGT MW Services MTD'!$A$3:$AG$156,BL$4,0),0)</f>
        <v>448.92695360196842</v>
      </c>
      <c r="BM34" s="306">
        <f>IFERROR(VLOOKUP($A34,'BDGT MW Services MTD'!$A$3:$AG$156,BM$4,0),0)</f>
        <v>589.89315169421229</v>
      </c>
      <c r="BN34" s="306">
        <f>IFERROR(VLOOKUP($A34,'BDGT MW Services MTD'!$A$3:$AG$156,BN$4,0),0)</f>
        <v>506.48609543848283</v>
      </c>
      <c r="BO34" s="306">
        <f>IFERROR(VLOOKUP($A34,'BDGT MW Services MTD'!$A$3:$AG$156,BO$4,0),0)</f>
        <v>345.83519194891932</v>
      </c>
      <c r="BP34" s="306">
        <f>IFERROR(VLOOKUP($A34,'BDGT MW Services MTD'!$A$3:$AG$156,BP$4,0),0)</f>
        <v>12674.471681000005</v>
      </c>
      <c r="BQ34" s="306"/>
      <c r="BR34" s="306"/>
      <c r="BS34" s="306"/>
      <c r="BT34" s="306">
        <f>IFERROR(VLOOKUP($A34,'BDGT Polizze MTD'!$A$3:$AG$156,BT$4,0),0)</f>
        <v>2452.0944119498499</v>
      </c>
      <c r="BU34" s="306">
        <f>IFERROR(VLOOKUP($A34,'BDGT Polizze MTD'!$A$3:$AG$156,BU$4,0),0)</f>
        <v>2112.4738719069351</v>
      </c>
      <c r="BV34" s="306">
        <f>IFERROR(VLOOKUP($A34,'BDGT Polizze MTD'!$A$3:$AG$156,BV$4,0),0)</f>
        <v>1641.807350334713</v>
      </c>
      <c r="BW34" s="306">
        <f>IFERROR(VLOOKUP($A34,'BDGT Polizze MTD'!$A$3:$AG$156,BW$4,0),0)</f>
        <v>1580.08950428971</v>
      </c>
      <c r="BX34" s="306">
        <f>IFERROR(VLOOKUP($A34,'BDGT Polizze MTD'!$A$3:$AG$156,BX$4,0),0)</f>
        <v>1571.8028195875206</v>
      </c>
      <c r="BY34" s="306">
        <f>IFERROR(VLOOKUP($A34,'BDGT Polizze MTD'!$A$3:$AG$156,BY$4,0),0)</f>
        <v>1638.6658732080361</v>
      </c>
      <c r="BZ34" s="306">
        <f>IFERROR(VLOOKUP($A34,'BDGT Polizze MTD'!$A$3:$AG$156,BZ$4,0),0)</f>
        <v>1687.9916659720657</v>
      </c>
      <c r="CA34" s="306">
        <f>IFERROR(VLOOKUP($A34,'BDGT Polizze MTD'!$A$3:$AG$156,CA$4,0),0)</f>
        <v>2069.5704714219828</v>
      </c>
      <c r="CB34" s="306">
        <f>IFERROR(VLOOKUP($A34,'BDGT Polizze MTD'!$A$3:$AG$156,CB$4,0),0)</f>
        <v>1904.728587733561</v>
      </c>
      <c r="CC34" s="306">
        <f>IFERROR(VLOOKUP($A34,'BDGT Polizze MTD'!$A$3:$AG$156,CC$4,0),0)</f>
        <v>1845.7139803685886</v>
      </c>
      <c r="CD34" s="306">
        <f>IFERROR(VLOOKUP($A34,'BDGT Polizze MTD'!$A$3:$AG$156,CD$4,0),0)</f>
        <v>1775.7032412274918</v>
      </c>
      <c r="CE34" s="306">
        <f>IFERROR(VLOOKUP($A34,'BDGT Polizze MTD'!$A$3:$AG$156,CE$4,0),0)</f>
        <v>1783.4930063480169</v>
      </c>
      <c r="CF34" s="306">
        <f>IFERROR(VLOOKUP($A34,'BDGT Polizze MTD'!$A$3:$AG$156,CF$4,0),0)</f>
        <v>1856.3463425040291</v>
      </c>
      <c r="CG34" s="306">
        <f>IFERROR(VLOOKUP($A34,'BDGT Polizze MTD'!$A$3:$AG$156,CG$4,0),0)</f>
        <v>1887.8913234164936</v>
      </c>
      <c r="CH34" s="306">
        <f>IFERROR(VLOOKUP($A34,'BDGT Polizze MTD'!$A$3:$AG$156,CH$4,0),0)</f>
        <v>282.95610034608336</v>
      </c>
      <c r="CI34" s="306">
        <f>IFERROR(VLOOKUP($A34,'BDGT Polizze MTD'!$A$3:$AG$156,CI$4,0),0)</f>
        <v>1742.0437447137074</v>
      </c>
      <c r="CJ34" s="306">
        <f>IFERROR(VLOOKUP($A34,'BDGT Polizze MTD'!$A$3:$AG$156,CJ$4,0),0)</f>
        <v>1925.6289461435665</v>
      </c>
      <c r="CK34" s="306">
        <f>IFERROR(VLOOKUP($A34,'BDGT Polizze MTD'!$A$3:$AG$156,CK$4,0),0)</f>
        <v>1791.7113337863561</v>
      </c>
      <c r="CL34" s="306">
        <f>IFERROR(VLOOKUP($A34,'BDGT Polizze MTD'!$A$3:$AG$156,CL$4,0),0)</f>
        <v>1931.2858024267975</v>
      </c>
      <c r="CM34" s="306">
        <f>IFERROR(VLOOKUP($A34,'BDGT Polizze MTD'!$A$3:$AG$156,CM$4,0),0)</f>
        <v>1927.7902772490072</v>
      </c>
      <c r="CN34" s="306">
        <f>IFERROR(VLOOKUP($A34,'BDGT Polizze MTD'!$A$3:$AG$156,CN$4,0),0)</f>
        <v>1939.4971417453517</v>
      </c>
      <c r="CO34" s="306">
        <f>IFERROR(VLOOKUP($A34,'BDGT Polizze MTD'!$A$3:$AG$156,CO$4,0),0)</f>
        <v>2309.0537121166522</v>
      </c>
      <c r="CP34" s="306">
        <f>IFERROR(VLOOKUP($A34,'BDGT Polizze MTD'!$A$3:$AG$156,CP$4,0),0)</f>
        <v>2276.401944141779</v>
      </c>
      <c r="CQ34" s="306">
        <f>IFERROR(VLOOKUP($A34,'BDGT Polizze MTD'!$A$3:$AG$156,CQ$4,0),0)</f>
        <v>1841.0522740317142</v>
      </c>
      <c r="CR34" s="306">
        <f>IFERROR(VLOOKUP($A34,'BDGT Polizze MTD'!$A$3:$AG$156,CR$4,0),0)</f>
        <v>1747.5222090378395</v>
      </c>
      <c r="CS34" s="306">
        <f>IFERROR(VLOOKUP($A34,'BDGT Polizze MTD'!$A$3:$AG$156,CS$4,0),0)</f>
        <v>1842.3330327419301</v>
      </c>
      <c r="CT34" s="306">
        <f>IFERROR(VLOOKUP($A34,'BDGT Polizze MTD'!$A$3:$AG$156,CT$4,0),0)</f>
        <v>1857.5162457100955</v>
      </c>
      <c r="CU34" s="306">
        <f>IFERROR(VLOOKUP($A34,'BDGT Polizze MTD'!$A$3:$AG$156,CU$4,0),0)</f>
        <v>2049.2375746216626</v>
      </c>
      <c r="CV34" s="306">
        <f>IFERROR(VLOOKUP($A34,'BDGT Polizze MTD'!$A$3:$AG$156,CV$4,0),0)</f>
        <v>2692.7124819855676</v>
      </c>
      <c r="CW34" s="306">
        <f>IFERROR(VLOOKUP($A34,'BDGT Polizze MTD'!$A$3:$AG$156,CW$4,0),0)</f>
        <v>2311.9804446319649</v>
      </c>
      <c r="CX34" s="306">
        <f>IFERROR(VLOOKUP($A34,'BDGT Polizze MTD'!$A$3:$AG$156,CX$4,0),0)</f>
        <v>1578.6498544629001</v>
      </c>
      <c r="CY34" s="306">
        <f>IFERROR(VLOOKUP($A34,'BDGT Polizze MTD'!$A$3:$AG$156,CY$4,0),0)</f>
        <v>57855.745570161962</v>
      </c>
      <c r="CZ34" s="329"/>
      <c r="DD34" s="308">
        <f>IFERROR(VLOOKUP($A34,'BDGT McAfee'!$AZ$6:$BD$180,DD$4,0),0)</f>
        <v>9.6058132258064521</v>
      </c>
      <c r="DE34" s="308">
        <f>IFERROR(VLOOKUP($A34,'BDGT McAfee'!$AZ$6:$BD$180,DE$4,0),0)</f>
        <v>9.6058132258064521</v>
      </c>
      <c r="DF34" s="308">
        <f>IFERROR(VLOOKUP($A34,'BDGT McAfee'!$AZ$6:$BD$180,DF$4,0),0)</f>
        <v>9.6058132258064521</v>
      </c>
      <c r="DG34" s="308">
        <f>IFERROR(VLOOKUP($A34,'BDGT McAfee'!$AZ$6:$BD$180,DG$4,0),0)</f>
        <v>9.6058132258064521</v>
      </c>
      <c r="DH34" s="308">
        <f>IFERROR(VLOOKUP($A34,'BDGT McAfee'!$AZ$6:$BD$180,DH$4,0),0)</f>
        <v>9.6058132258064521</v>
      </c>
      <c r="DI34" s="308">
        <f>IFERROR(VLOOKUP($A34,'BDGT McAfee'!$AZ$6:$BD$180,DI$4,0),0)</f>
        <v>9.6058132258064521</v>
      </c>
      <c r="DJ34" s="308">
        <f>IFERROR(VLOOKUP($A34,'BDGT McAfee'!$AZ$6:$BD$180,DJ$4,0),0)</f>
        <v>9.6058132258064521</v>
      </c>
      <c r="DK34" s="308">
        <f>IFERROR(VLOOKUP($A34,'BDGT McAfee'!$AZ$6:$BD$180,DK$4,0),0)</f>
        <v>9.6058132258064521</v>
      </c>
      <c r="DL34" s="308">
        <f>IFERROR(VLOOKUP($A34,'BDGT McAfee'!$AZ$6:$BD$180,DL$4,0),0)</f>
        <v>9.6058132258064521</v>
      </c>
      <c r="DM34" s="308">
        <f>IFERROR(VLOOKUP($A34,'BDGT McAfee'!$AZ$6:$BD$180,DM$4,0),0)</f>
        <v>9.6058132258064521</v>
      </c>
      <c r="DN34" s="308">
        <f>IFERROR(VLOOKUP($A34,'BDGT McAfee'!$AZ$6:$BD$180,DN$4,0),0)</f>
        <v>9.6058132258064521</v>
      </c>
      <c r="DO34" s="308">
        <f>IFERROR(VLOOKUP($A34,'BDGT McAfee'!$AZ$6:$BD$180,DO$4,0),0)</f>
        <v>9.6058132258064521</v>
      </c>
      <c r="DP34" s="308">
        <f>IFERROR(VLOOKUP($A34,'BDGT McAfee'!$AZ$6:$BD$180,DP$4,0),0)</f>
        <v>9.6058132258064521</v>
      </c>
      <c r="DQ34" s="308">
        <f>IFERROR(VLOOKUP($A34,'BDGT McAfee'!$AZ$6:$BD$180,DQ$4,0),0)</f>
        <v>9.6058132258064521</v>
      </c>
      <c r="DR34" s="308">
        <f>IFERROR(VLOOKUP($A34,'BDGT McAfee'!$AZ$6:$BD$180,DR$4,0),0)</f>
        <v>9.6058132258064521</v>
      </c>
      <c r="DS34" s="308">
        <f>IFERROR(VLOOKUP($A34,'BDGT McAfee'!$AZ$6:$BD$180,DS$4,0),0)</f>
        <v>9.6058132258064521</v>
      </c>
      <c r="DT34" s="308">
        <f>IFERROR(VLOOKUP($A34,'BDGT McAfee'!$AZ$6:$BD$180,DT$4,0),0)</f>
        <v>9.6058132258064521</v>
      </c>
      <c r="DU34" s="308">
        <f>IFERROR(VLOOKUP($A34,'BDGT McAfee'!$AZ$6:$BD$180,DU$4,0),0)</f>
        <v>9.6058132258064521</v>
      </c>
      <c r="DV34" s="308">
        <f>IFERROR(VLOOKUP($A34,'BDGT McAfee'!$AZ$6:$BD$180,DV$4,0),0)</f>
        <v>9.6058132258064521</v>
      </c>
      <c r="DW34" s="308">
        <f>IFERROR(VLOOKUP($A34,'BDGT McAfee'!$AZ$6:$BD$180,DW$4,0),0)</f>
        <v>9.6058132258064521</v>
      </c>
      <c r="DX34" s="308">
        <f>IFERROR(VLOOKUP($A34,'BDGT McAfee'!$AZ$6:$BD$180,DX$4,0),0)</f>
        <v>9.6058132258064521</v>
      </c>
      <c r="DY34" s="308">
        <f>IFERROR(VLOOKUP($A34,'BDGT McAfee'!$AZ$6:$BD$180,DY$4,0),0)</f>
        <v>9.6058132258064521</v>
      </c>
      <c r="DZ34" s="308">
        <f>IFERROR(VLOOKUP($A34,'BDGT McAfee'!$AZ$6:$BD$180,DZ$4,0),0)</f>
        <v>9.6058132258064521</v>
      </c>
      <c r="EA34" s="308">
        <f>IFERROR(VLOOKUP($A34,'BDGT McAfee'!$AZ$6:$BD$180,EA$4,0),0)</f>
        <v>9.6058132258064521</v>
      </c>
      <c r="EB34" s="308">
        <f>IFERROR(VLOOKUP($A34,'BDGT McAfee'!$AZ$6:$BD$180,EB$4,0),0)</f>
        <v>9.6058132258064521</v>
      </c>
      <c r="EC34" s="308">
        <f>IFERROR(VLOOKUP($A34,'BDGT McAfee'!$AZ$6:$BD$180,EC$4,0),0)</f>
        <v>9.6058132258064521</v>
      </c>
      <c r="ED34" s="308">
        <f>IFERROR(VLOOKUP($A34,'BDGT McAfee'!$AZ$6:$BD$180,ED$4,0),0)</f>
        <v>9.6058132258064521</v>
      </c>
      <c r="EE34" s="308">
        <f>IFERROR(VLOOKUP($A34,'BDGT McAfee'!$AZ$6:$BD$180,EE$4,0),0)</f>
        <v>9.6058132258064521</v>
      </c>
      <c r="EF34" s="308">
        <f>IFERROR(VLOOKUP($A34,'BDGT McAfee'!$AZ$6:$BD$180,EF$4,0),0)</f>
        <v>9.6058132258064521</v>
      </c>
      <c r="EG34" s="308">
        <f>IFERROR(VLOOKUP($A34,'BDGT McAfee'!$AZ$6:$BD$180,EG$4,0),0)</f>
        <v>9.6058132258064521</v>
      </c>
      <c r="EH34" s="308">
        <f>IFERROR(VLOOKUP($A34,'BDGT McAfee'!$AZ$6:$BD$180,EH$4,0),0)</f>
        <v>9.6058132258064521</v>
      </c>
      <c r="EI34" s="308">
        <f t="shared" si="40"/>
        <v>297.78021000000012</v>
      </c>
      <c r="EJ34" s="308"/>
      <c r="EL34" s="307">
        <f>IFERROR(VLOOKUP($A34,'BDGT Office'!$C$3:$F$180,EL$4,0),0)</f>
        <v>0.967741935483871</v>
      </c>
      <c r="EM34" s="307">
        <f>IFERROR(VLOOKUP($A34,'BDGT Office'!$C$3:$F$180,EM$4,0),0)</f>
        <v>0.967741935483871</v>
      </c>
      <c r="EN34" s="307">
        <f>IFERROR(VLOOKUP($A34,'BDGT Office'!$C$3:$F$180,EN$4,0),0)</f>
        <v>0.967741935483871</v>
      </c>
      <c r="EO34" s="307">
        <f>IFERROR(VLOOKUP($A34,'BDGT Office'!$C$3:$F$180,EO$4,0),0)</f>
        <v>0.967741935483871</v>
      </c>
      <c r="EP34" s="307">
        <f>IFERROR(VLOOKUP($A34,'BDGT Office'!$C$3:$F$180,EP$4,0),0)</f>
        <v>0.967741935483871</v>
      </c>
      <c r="EQ34" s="307">
        <f>IFERROR(VLOOKUP($A34,'BDGT Office'!$C$3:$F$180,EQ$4,0),0)</f>
        <v>0.967741935483871</v>
      </c>
      <c r="ER34" s="307">
        <f>IFERROR(VLOOKUP($A34,'BDGT Office'!$C$3:$F$180,ER$4,0),0)</f>
        <v>0.967741935483871</v>
      </c>
      <c r="ES34" s="307">
        <f>IFERROR(VLOOKUP($A34,'BDGT Office'!$C$3:$F$180,ES$4,0),0)</f>
        <v>0.967741935483871</v>
      </c>
      <c r="ET34" s="307">
        <f>IFERROR(VLOOKUP($A34,'BDGT Office'!$C$3:$F$180,ET$4,0),0)</f>
        <v>0.967741935483871</v>
      </c>
      <c r="EU34" s="307">
        <f>IFERROR(VLOOKUP($A34,'BDGT Office'!$C$3:$F$180,EU$4,0),0)</f>
        <v>0.967741935483871</v>
      </c>
      <c r="EV34" s="307">
        <f>IFERROR(VLOOKUP($A34,'BDGT Office'!$C$3:$F$180,EV$4,0),0)</f>
        <v>0.967741935483871</v>
      </c>
      <c r="EW34" s="307">
        <f>IFERROR(VLOOKUP($A34,'BDGT Office'!$C$3:$F$180,EW$4,0),0)</f>
        <v>0.967741935483871</v>
      </c>
      <c r="EX34" s="307">
        <f>IFERROR(VLOOKUP($A34,'BDGT Office'!$C$3:$F$180,EX$4,0),0)</f>
        <v>0.967741935483871</v>
      </c>
      <c r="EY34" s="307">
        <f>IFERROR(VLOOKUP($A34,'BDGT Office'!$C$3:$F$180,EY$4,0),0)</f>
        <v>0.967741935483871</v>
      </c>
      <c r="EZ34" s="307">
        <f>IFERROR(VLOOKUP($A34,'BDGT Office'!$C$3:$F$180,EZ$4,0),0)</f>
        <v>0.967741935483871</v>
      </c>
      <c r="FA34" s="307">
        <f>IFERROR(VLOOKUP($A34,'BDGT Office'!$C$3:$F$180,FA$4,0),0)</f>
        <v>0.967741935483871</v>
      </c>
      <c r="FB34" s="307">
        <f>IFERROR(VLOOKUP($A34,'BDGT Office'!$C$3:$F$180,FB$4,0),0)</f>
        <v>0.967741935483871</v>
      </c>
      <c r="FC34" s="307">
        <f>IFERROR(VLOOKUP($A34,'BDGT Office'!$C$3:$F$180,FC$4,0),0)</f>
        <v>0.967741935483871</v>
      </c>
      <c r="FD34" s="307">
        <f>IFERROR(VLOOKUP($A34,'BDGT Office'!$C$3:$F$180,FD$4,0),0)</f>
        <v>0.967741935483871</v>
      </c>
      <c r="FE34" s="307">
        <f>IFERROR(VLOOKUP($A34,'BDGT Office'!$C$3:$F$180,FE$4,0),0)</f>
        <v>0.967741935483871</v>
      </c>
      <c r="FF34" s="307">
        <f>IFERROR(VLOOKUP($A34,'BDGT Office'!$C$3:$F$180,FF$4,0),0)</f>
        <v>0.967741935483871</v>
      </c>
      <c r="FG34" s="307">
        <f>IFERROR(VLOOKUP($A34,'BDGT Office'!$C$3:$F$180,FG$4,0),0)</f>
        <v>0.967741935483871</v>
      </c>
      <c r="FH34" s="307">
        <f>IFERROR(VLOOKUP($A34,'BDGT Office'!$C$3:$F$180,FH$4,0),0)</f>
        <v>0.967741935483871</v>
      </c>
      <c r="FI34" s="307">
        <f>IFERROR(VLOOKUP($A34,'BDGT Office'!$C$3:$F$180,FI$4,0),0)</f>
        <v>0.967741935483871</v>
      </c>
      <c r="FJ34" s="307">
        <f>IFERROR(VLOOKUP($A34,'BDGT Office'!$C$3:$F$180,FJ$4,0),0)</f>
        <v>0.967741935483871</v>
      </c>
      <c r="FK34" s="307">
        <f>IFERROR(VLOOKUP($A34,'BDGT Office'!$C$3:$F$180,FK$4,0),0)</f>
        <v>0.967741935483871</v>
      </c>
      <c r="FL34" s="307">
        <f>IFERROR(VLOOKUP($A34,'BDGT Office'!$C$3:$F$180,FL$4,0),0)</f>
        <v>0.967741935483871</v>
      </c>
      <c r="FM34" s="307">
        <f>IFERROR(VLOOKUP($A34,'BDGT Office'!$C$3:$F$180,FM$4,0),0)</f>
        <v>0.967741935483871</v>
      </c>
      <c r="FN34" s="307">
        <f>IFERROR(VLOOKUP($A34,'BDGT Office'!$C$3:$F$180,FN$4,0),0)</f>
        <v>0.967741935483871</v>
      </c>
      <c r="FO34" s="307">
        <f>IFERROR(VLOOKUP($A34,'BDGT Office'!$C$3:$F$180,FO$4,0),0)</f>
        <v>0.967741935483871</v>
      </c>
      <c r="FP34" s="307">
        <f>IFERROR(VLOOKUP($A34,'BDGT Office'!$C$3:$F$180,FP$4,0),0)</f>
        <v>0.967741935483871</v>
      </c>
      <c r="FQ34" s="308">
        <f t="shared" si="41"/>
        <v>30.000000000000021</v>
      </c>
      <c r="FR34" s="307"/>
      <c r="FS34" s="307"/>
    </row>
    <row r="35" spans="1:175">
      <c r="A35" s="150" t="s">
        <v>48</v>
      </c>
      <c r="B35" s="303">
        <f>IFERROR(VLOOKUP($A35,'FCST Sales'!$A$1:$AH$160,B$1,0),0)</f>
        <v>42137.114042946261</v>
      </c>
      <c r="C35" s="303">
        <f>IFERROR(VLOOKUP($A35,'FCST Sales'!$A$1:$AH$160,C$1,0),0)</f>
        <v>36739.437839910875</v>
      </c>
      <c r="D35" s="303">
        <f>IFERROR(VLOOKUP($A35,'FCST Sales'!$A$1:$AH$160,D$1,0),0)</f>
        <v>28213.034221055979</v>
      </c>
      <c r="E35" s="303">
        <f>IFERROR(VLOOKUP($A35,'FCST Sales'!$A$1:$AH$160,E$1,0),0)</f>
        <v>27152.46660807596</v>
      </c>
      <c r="F35" s="303">
        <f>IFERROR(VLOOKUP($A35,'FCST Sales'!$A$1:$AH$160,F$1,0),0)</f>
        <v>27010.067124339752</v>
      </c>
      <c r="G35" s="303">
        <f>IFERROR(VLOOKUP($A35,'FCST Sales'!$A$1:$AH$160,G$1,0),0)</f>
        <v>28159.050663447022</v>
      </c>
      <c r="H35" s="303">
        <f>IFERROR(VLOOKUP($A35,'FCST Sales'!$A$1:$AH$160,H$1,0),0)</f>
        <v>29006.671597138513</v>
      </c>
      <c r="I35" s="303">
        <f>IFERROR(VLOOKUP($A35,'FCST Sales'!$A$1:$AH$160,I$1,0),0)</f>
        <v>35563.772157075364</v>
      </c>
      <c r="J35" s="303">
        <f>IFERROR(VLOOKUP($A35,'FCST Sales'!$A$1:$AH$160,J$1,0),0)</f>
        <v>33126.401458290449</v>
      </c>
      <c r="K35" s="303">
        <f>IFERROR(VLOOKUP($A35,'FCST Sales'!$A$1:$AH$160,K$1,0),0)</f>
        <v>31716.992666529564</v>
      </c>
      <c r="L35" s="303">
        <f>IFERROR(VLOOKUP($A35,'FCST Sales'!$A$1:$AH$160,L$1,0),0)</f>
        <v>30513.918883952996</v>
      </c>
      <c r="M35" s="303">
        <f>IFERROR(VLOOKUP($A35,'FCST Sales'!$A$1:$AH$160,M$1,0),0)</f>
        <v>30647.779236006209</v>
      </c>
      <c r="N35" s="303">
        <f>IFERROR(VLOOKUP($A35,'FCST Sales'!$A$1:$AH$160,N$1,0),0)</f>
        <v>31899.700580900069</v>
      </c>
      <c r="O35" s="303">
        <f>IFERROR(VLOOKUP($A35,'FCST Sales'!$A$1:$AH$160,O$1,0),0)</f>
        <v>32441.773696728524</v>
      </c>
      <c r="P35" s="303">
        <f>IFERROR(VLOOKUP($A35,'FCST Sales'!$A$1:$AH$160,P$1,0),0)</f>
        <v>10674.488182026033</v>
      </c>
      <c r="Q35" s="303">
        <f>IFERROR(VLOOKUP($A35,'FCST Sales'!$A$1:$AH$160,Q$1,0),0)</f>
        <v>30297.041172651469</v>
      </c>
      <c r="R35" s="303">
        <f>IFERROR(VLOOKUP($A35,'FCST Sales'!$A$1:$AH$160,R$1,0),0)</f>
        <v>33090.261986906473</v>
      </c>
      <c r="S35" s="303">
        <f>IFERROR(VLOOKUP($A35,'FCST Sales'!$A$1:$AH$160,S$1,0),0)</f>
        <v>30789.004059497514</v>
      </c>
      <c r="T35" s="303">
        <f>IFERROR(VLOOKUP($A35,'FCST Sales'!$A$1:$AH$160,T$1,0),0)</f>
        <v>33187.470151963003</v>
      </c>
      <c r="U35" s="303">
        <f>IFERROR(VLOOKUP($A35,'FCST Sales'!$A$1:$AH$160,U$1,0),0)</f>
        <v>33127.402585910611</v>
      </c>
      <c r="V35" s="303">
        <f>IFERROR(VLOOKUP($A35,'FCST Sales'!$A$1:$AH$160,V$1,0),0)</f>
        <v>33328.574890681513</v>
      </c>
      <c r="W35" s="303">
        <f>IFERROR(VLOOKUP($A35,'FCST Sales'!$A$1:$AH$160,W$1,0),0)</f>
        <v>40158.288560864421</v>
      </c>
      <c r="X35" s="303">
        <f>IFERROR(VLOOKUP($A35,'FCST Sales'!$A$1:$AH$160,X$1,0),0)</f>
        <v>39117.991485332954</v>
      </c>
      <c r="Y35" s="303">
        <f>IFERROR(VLOOKUP($A35,'FCST Sales'!$A$1:$AH$160,Y$1,0),0)</f>
        <v>31636.885289507558</v>
      </c>
      <c r="Z35" s="303">
        <f>IFERROR(VLOOKUP($A35,'FCST Sales'!$A$1:$AH$160,Z$1,0),0)</f>
        <v>30029.652307007014</v>
      </c>
      <c r="AA35" s="303">
        <f>IFERROR(VLOOKUP($A35,'FCST Sales'!$A$1:$AH$160,AA$1,0),0)</f>
        <v>31658.894016239665</v>
      </c>
      <c r="AB35" s="303">
        <f>IFERROR(VLOOKUP($A35,'FCST Sales'!$A$1:$AH$160,AB$1,0),0)</f>
        <v>31919.804352016334</v>
      </c>
      <c r="AC35" s="303">
        <f>IFERROR(VLOOKUP($A35,'FCST Sales'!$A$1:$AH$160,AC$1,0),0)</f>
        <v>35167.119584490676</v>
      </c>
      <c r="AD35" s="303">
        <f>IFERROR(VLOOKUP($A35,'FCST Sales'!$A$1:$AH$160,AD$1,0),0)</f>
        <v>46271.926719194897</v>
      </c>
      <c r="AE35" s="303">
        <f>IFERROR(VLOOKUP($A35,'FCST Sales'!$A$1:$AH$160,AE$1,0),0)</f>
        <v>40209.189312230046</v>
      </c>
      <c r="AF35" s="303">
        <f>IFERROR(VLOOKUP($A35,'FCST Sales'!$A$1:$AH$160,AF$1,0),0)</f>
        <v>27127.727475423249</v>
      </c>
      <c r="AG35" s="303">
        <f>IFERROR(VLOOKUP($A35,'FCST Sales'!$A$1:$AH$160,AG$1,0),0)</f>
        <v>1002119.9029083409</v>
      </c>
      <c r="AH35" s="303">
        <f>IFERROR(VLOOKUP($A35,'FCST Sales'!$A$1:$AH$160,AH$1,0),0)</f>
        <v>0</v>
      </c>
      <c r="AI35" s="303"/>
      <c r="AK35" s="306">
        <f>IFERROR(VLOOKUP($A35,'BDGT MW Services MTD'!$A$3:$AG$156,AK$4,0),0)</f>
        <v>452.53358925934117</v>
      </c>
      <c r="AL35" s="306">
        <f>IFERROR(VLOOKUP($A35,'BDGT MW Services MTD'!$A$3:$AG$156,AL$4,0),0)</f>
        <v>389.85667876893092</v>
      </c>
      <c r="AM35" s="306">
        <f>IFERROR(VLOOKUP($A35,'BDGT MW Services MTD'!$A$3:$AG$156,AM$4,0),0)</f>
        <v>302.99525560622317</v>
      </c>
      <c r="AN35" s="306">
        <f>IFERROR(VLOOKUP($A35,'BDGT MW Services MTD'!$A$3:$AG$156,AN$4,0),0)</f>
        <v>291.60523805388436</v>
      </c>
      <c r="AO35" s="306">
        <f>IFERROR(VLOOKUP($A35,'BDGT MW Services MTD'!$A$3:$AG$156,AO$4,0),0)</f>
        <v>290.07593186034336</v>
      </c>
      <c r="AP35" s="306">
        <f>IFERROR(VLOOKUP($A35,'BDGT MW Services MTD'!$A$3:$AG$156,AP$4,0),0)</f>
        <v>302.41549655910688</v>
      </c>
      <c r="AQ35" s="306">
        <f>IFERROR(VLOOKUP($A35,'BDGT MW Services MTD'!$A$3:$AG$156,AQ$4,0),0)</f>
        <v>311.51856287408583</v>
      </c>
      <c r="AR35" s="306">
        <f>IFERROR(VLOOKUP($A35,'BDGT MW Services MTD'!$A$3:$AG$156,AR$4,0),0)</f>
        <v>381.93886381112594</v>
      </c>
      <c r="AS35" s="306">
        <f>IFERROR(VLOOKUP($A35,'BDGT MW Services MTD'!$A$3:$AG$156,AS$4,0),0)</f>
        <v>351.51732338337587</v>
      </c>
      <c r="AT35" s="306">
        <f>IFERROR(VLOOKUP($A35,'BDGT MW Services MTD'!$A$3:$AG$156,AT$4,0),0)</f>
        <v>340.62618805047259</v>
      </c>
      <c r="AU35" s="306">
        <f>IFERROR(VLOOKUP($A35,'BDGT MW Services MTD'!$A$3:$AG$156,AU$4,0),0)</f>
        <v>327.70571854659772</v>
      </c>
      <c r="AV35" s="306">
        <f>IFERROR(VLOOKUP($A35,'BDGT MW Services MTD'!$A$3:$AG$156,AV$4,0),0)</f>
        <v>329.14331831938762</v>
      </c>
      <c r="AW35" s="306">
        <f>IFERROR(VLOOKUP($A35,'BDGT MW Services MTD'!$A$3:$AG$156,AW$4,0),0)</f>
        <v>342.58838859870923</v>
      </c>
      <c r="AX35" s="306">
        <f>IFERROR(VLOOKUP($A35,'BDGT MW Services MTD'!$A$3:$AG$156,AX$4,0),0)</f>
        <v>348.41000923691445</v>
      </c>
      <c r="AY35" s="306">
        <f>IFERROR(VLOOKUP($A35,'BDGT MW Services MTD'!$A$3:$AG$156,AY$4,0),0)</f>
        <v>52.219498184255976</v>
      </c>
      <c r="AZ35" s="306">
        <f>IFERROR(VLOOKUP($A35,'BDGT MW Services MTD'!$A$3:$AG$156,AZ$4,0),0)</f>
        <v>321.49386442882218</v>
      </c>
      <c r="BA35" s="306">
        <f>IFERROR(VLOOKUP($A35,'BDGT MW Services MTD'!$A$3:$AG$156,BA$4,0),0)</f>
        <v>355.37448082478352</v>
      </c>
      <c r="BB35" s="306">
        <f>IFERROR(VLOOKUP($A35,'BDGT MW Services MTD'!$A$3:$AG$156,BB$4,0),0)</f>
        <v>330.66000919199672</v>
      </c>
      <c r="BC35" s="306">
        <f>IFERROR(VLOOKUP($A35,'BDGT MW Services MTD'!$A$3:$AG$156,BC$4,0),0)</f>
        <v>356.41845264956294</v>
      </c>
      <c r="BD35" s="306">
        <f>IFERROR(VLOOKUP($A35,'BDGT MW Services MTD'!$A$3:$AG$156,BD$4,0),0)</f>
        <v>355.77335409734451</v>
      </c>
      <c r="BE35" s="306">
        <f>IFERROR(VLOOKUP($A35,'BDGT MW Services MTD'!$A$3:$AG$156,BE$4,0),0)</f>
        <v>357.93385386590393</v>
      </c>
      <c r="BF35" s="306">
        <f>IFERROR(VLOOKUP($A35,'BDGT MW Services MTD'!$A$3:$AG$156,BF$4,0),0)</f>
        <v>426.13545344930412</v>
      </c>
      <c r="BG35" s="306">
        <f>IFERROR(VLOOKUP($A35,'BDGT MW Services MTD'!$A$3:$AG$156,BG$4,0),0)</f>
        <v>420.1095754548337</v>
      </c>
      <c r="BH35" s="306">
        <f>IFERROR(VLOOKUP($A35,'BDGT MW Services MTD'!$A$3:$AG$156,BH$4,0),0)</f>
        <v>339.76587097197103</v>
      </c>
      <c r="BI35" s="306">
        <f>IFERROR(VLOOKUP($A35,'BDGT MW Services MTD'!$A$3:$AG$156,BI$4,0),0)</f>
        <v>322.50491404915766</v>
      </c>
      <c r="BJ35" s="306">
        <f>IFERROR(VLOOKUP($A35,'BDGT MW Services MTD'!$A$3:$AG$156,BJ$4,0),0)</f>
        <v>340.00223476501446</v>
      </c>
      <c r="BK35" s="306">
        <f>IFERROR(VLOOKUP($A35,'BDGT MW Services MTD'!$A$3:$AG$156,BK$4,0),0)</f>
        <v>342.80429402810347</v>
      </c>
      <c r="BL35" s="306">
        <f>IFERROR(VLOOKUP($A35,'BDGT MW Services MTD'!$A$3:$AG$156,BL$4,0),0)</f>
        <v>378.18643130924193</v>
      </c>
      <c r="BM35" s="306">
        <f>IFERROR(VLOOKUP($A35,'BDGT MW Services MTD'!$A$3:$AG$156,BM$4,0),0)</f>
        <v>496.93961145133903</v>
      </c>
      <c r="BN35" s="306">
        <f>IFERROR(VLOOKUP($A35,'BDGT MW Services MTD'!$A$3:$AG$156,BN$4,0),0)</f>
        <v>426.67558141644201</v>
      </c>
      <c r="BO35" s="306">
        <f>IFERROR(VLOOKUP($A35,'BDGT MW Services MTD'!$A$3:$AG$156,BO$4,0),0)</f>
        <v>291.33955093342604</v>
      </c>
      <c r="BP35" s="306">
        <f>IFERROR(VLOOKUP($A35,'BDGT MW Services MTD'!$A$3:$AG$156,BP$4,0),0)</f>
        <v>10677.267593999999</v>
      </c>
      <c r="BQ35" s="306"/>
      <c r="BR35" s="306"/>
      <c r="BS35" s="306"/>
      <c r="BT35" s="306">
        <f>IFERROR(VLOOKUP($A35,'BDGT Polizze MTD'!$A$3:$AG$156,BT$4,0),0)</f>
        <v>1549.0595093169188</v>
      </c>
      <c r="BU35" s="306">
        <f>IFERROR(VLOOKUP($A35,'BDGT Polizze MTD'!$A$3:$AG$156,BU$4,0),0)</f>
        <v>1334.5113155161396</v>
      </c>
      <c r="BV35" s="306">
        <f>IFERROR(VLOOKUP($A35,'BDGT Polizze MTD'!$A$3:$AG$156,BV$4,0),0)</f>
        <v>1037.1775556880214</v>
      </c>
      <c r="BW35" s="306">
        <f>IFERROR(VLOOKUP($A35,'BDGT Polizze MTD'!$A$3:$AG$156,BW$4,0),0)</f>
        <v>998.18859349934803</v>
      </c>
      <c r="BX35" s="306">
        <f>IFERROR(VLOOKUP($A35,'BDGT Polizze MTD'!$A$3:$AG$156,BX$4,0),0)</f>
        <v>992.95365324742272</v>
      </c>
      <c r="BY35" s="306">
        <f>IFERROR(VLOOKUP($A35,'BDGT Polizze MTD'!$A$3:$AG$156,BY$4,0),0)</f>
        <v>1035.1929930249096</v>
      </c>
      <c r="BZ35" s="306">
        <f>IFERROR(VLOOKUP($A35,'BDGT Polizze MTD'!$A$3:$AG$156,BZ$4,0),0)</f>
        <v>1066.3535339744553</v>
      </c>
      <c r="CA35" s="306">
        <f>IFERROR(VLOOKUP($A35,'BDGT Polizze MTD'!$A$3:$AG$156,CA$4,0),0)</f>
        <v>1307.4079869577581</v>
      </c>
      <c r="CB35" s="306">
        <f>IFERROR(VLOOKUP($A35,'BDGT Polizze MTD'!$A$3:$AG$156,CB$4,0),0)</f>
        <v>1203.2725645136384</v>
      </c>
      <c r="CC35" s="306">
        <f>IFERROR(VLOOKUP($A35,'BDGT Polizze MTD'!$A$3:$AG$156,CC$4,0),0)</f>
        <v>1165.9913169883353</v>
      </c>
      <c r="CD35" s="306">
        <f>IFERROR(VLOOKUP($A35,'BDGT Polizze MTD'!$A$3:$AG$156,CD$4,0),0)</f>
        <v>1121.763492524356</v>
      </c>
      <c r="CE35" s="306">
        <f>IFERROR(VLOOKUP($A35,'BDGT Polizze MTD'!$A$3:$AG$156,CE$4,0),0)</f>
        <v>1126.6845141932156</v>
      </c>
      <c r="CF35" s="306">
        <f>IFERROR(VLOOKUP($A35,'BDGT Polizze MTD'!$A$3:$AG$156,CF$4,0),0)</f>
        <v>1172.7080900424805</v>
      </c>
      <c r="CG35" s="306">
        <f>IFERROR(VLOOKUP($A35,'BDGT Polizze MTD'!$A$3:$AG$156,CG$4,0),0)</f>
        <v>1192.6359739019024</v>
      </c>
      <c r="CH35" s="306">
        <f>IFERROR(VLOOKUP($A35,'BDGT Polizze MTD'!$A$3:$AG$156,CH$4,0),0)</f>
        <v>178.75161568994969</v>
      </c>
      <c r="CI35" s="306">
        <f>IFERROR(VLOOKUP($A35,'BDGT Polizze MTD'!$A$3:$AG$156,CI$4,0),0)</f>
        <v>1100.4998075294393</v>
      </c>
      <c r="CJ35" s="306">
        <f>IFERROR(VLOOKUP($A35,'BDGT Polizze MTD'!$A$3:$AG$156,CJ$4,0),0)</f>
        <v>1216.4759300877256</v>
      </c>
      <c r="CK35" s="306">
        <f>IFERROR(VLOOKUP($A35,'BDGT Polizze MTD'!$A$3:$AG$156,CK$4,0),0)</f>
        <v>1131.8762711692109</v>
      </c>
      <c r="CL35" s="306">
        <f>IFERROR(VLOOKUP($A35,'BDGT Polizze MTD'!$A$3:$AG$156,CL$4,0),0)</f>
        <v>1220.0495310778322</v>
      </c>
      <c r="CM35" s="306">
        <f>IFERROR(VLOOKUP($A35,'BDGT Polizze MTD'!$A$3:$AG$156,CM$4,0),0)</f>
        <v>1217.8413059416689</v>
      </c>
      <c r="CN35" s="306">
        <f>IFERROR(VLOOKUP($A35,'BDGT Polizze MTD'!$A$3:$AG$156,CN$4,0),0)</f>
        <v>1225.2368734548818</v>
      </c>
      <c r="CO35" s="306">
        <f>IFERROR(VLOOKUP($A35,'BDGT Polizze MTD'!$A$3:$AG$156,CO$4,0),0)</f>
        <v>1458.6965301362893</v>
      </c>
      <c r="CP35" s="306">
        <f>IFERROR(VLOOKUP($A35,'BDGT Polizze MTD'!$A$3:$AG$156,CP$4,0),0)</f>
        <v>1438.0694566308825</v>
      </c>
      <c r="CQ35" s="306">
        <f>IFERROR(VLOOKUP($A35,'BDGT Polizze MTD'!$A$3:$AG$156,CQ$4,0),0)</f>
        <v>1163.0463812242037</v>
      </c>
      <c r="CR35" s="306">
        <f>IFERROR(VLOOKUP($A35,'BDGT Polizze MTD'!$A$3:$AG$156,CR$4,0),0)</f>
        <v>1103.960713119531</v>
      </c>
      <c r="CS35" s="306">
        <f>IFERROR(VLOOKUP($A35,'BDGT Polizze MTD'!$A$3:$AG$156,CS$4,0),0)</f>
        <v>1163.8554738307248</v>
      </c>
      <c r="CT35" s="306">
        <f>IFERROR(VLOOKUP($A35,'BDGT Polizze MTD'!$A$3:$AG$156,CT$4,0),0)</f>
        <v>1173.4471519960114</v>
      </c>
      <c r="CU35" s="306">
        <f>IFERROR(VLOOKUP($A35,'BDGT Polizze MTD'!$A$3:$AG$156,CU$4,0),0)</f>
        <v>1294.5631034218709</v>
      </c>
      <c r="CV35" s="306">
        <f>IFERROR(VLOOKUP($A35,'BDGT Polizze MTD'!$A$3:$AG$156,CV$4,0),0)</f>
        <v>1701.0649572661782</v>
      </c>
      <c r="CW35" s="306">
        <f>IFERROR(VLOOKUP($A35,'BDGT Polizze MTD'!$A$3:$AG$156,CW$4,0),0)</f>
        <v>1460.5454323694082</v>
      </c>
      <c r="CX35" s="306">
        <f>IFERROR(VLOOKUP($A35,'BDGT Polizze MTD'!$A$3:$AG$156,CX$4,0),0)</f>
        <v>997.27912474339871</v>
      </c>
      <c r="CY35" s="306">
        <f>IFERROR(VLOOKUP($A35,'BDGT Polizze MTD'!$A$3:$AG$156,CY$4,0),0)</f>
        <v>36549.160753078104</v>
      </c>
      <c r="CZ35" s="329"/>
      <c r="DD35" s="308">
        <f>IFERROR(VLOOKUP($A35,'BDGT McAfee'!$AZ$6:$BD$180,DD$4,0),0)</f>
        <v>6.1716669677419365</v>
      </c>
      <c r="DE35" s="308">
        <f>IFERROR(VLOOKUP($A35,'BDGT McAfee'!$AZ$6:$BD$180,DE$4,0),0)</f>
        <v>6.1716669677419365</v>
      </c>
      <c r="DF35" s="308">
        <f>IFERROR(VLOOKUP($A35,'BDGT McAfee'!$AZ$6:$BD$180,DF$4,0),0)</f>
        <v>6.1716669677419365</v>
      </c>
      <c r="DG35" s="308">
        <f>IFERROR(VLOOKUP($A35,'BDGT McAfee'!$AZ$6:$BD$180,DG$4,0),0)</f>
        <v>6.1716669677419365</v>
      </c>
      <c r="DH35" s="308">
        <f>IFERROR(VLOOKUP($A35,'BDGT McAfee'!$AZ$6:$BD$180,DH$4,0),0)</f>
        <v>6.1716669677419365</v>
      </c>
      <c r="DI35" s="308">
        <f>IFERROR(VLOOKUP($A35,'BDGT McAfee'!$AZ$6:$BD$180,DI$4,0),0)</f>
        <v>6.1716669677419365</v>
      </c>
      <c r="DJ35" s="308">
        <f>IFERROR(VLOOKUP($A35,'BDGT McAfee'!$AZ$6:$BD$180,DJ$4,0),0)</f>
        <v>6.1716669677419365</v>
      </c>
      <c r="DK35" s="308">
        <f>IFERROR(VLOOKUP($A35,'BDGT McAfee'!$AZ$6:$BD$180,DK$4,0),0)</f>
        <v>6.1716669677419365</v>
      </c>
      <c r="DL35" s="308">
        <f>IFERROR(VLOOKUP($A35,'BDGT McAfee'!$AZ$6:$BD$180,DL$4,0),0)</f>
        <v>6.1716669677419365</v>
      </c>
      <c r="DM35" s="308">
        <f>IFERROR(VLOOKUP($A35,'BDGT McAfee'!$AZ$6:$BD$180,DM$4,0),0)</f>
        <v>6.1716669677419365</v>
      </c>
      <c r="DN35" s="308">
        <f>IFERROR(VLOOKUP($A35,'BDGT McAfee'!$AZ$6:$BD$180,DN$4,0),0)</f>
        <v>6.1716669677419365</v>
      </c>
      <c r="DO35" s="308">
        <f>IFERROR(VLOOKUP($A35,'BDGT McAfee'!$AZ$6:$BD$180,DO$4,0),0)</f>
        <v>6.1716669677419365</v>
      </c>
      <c r="DP35" s="308">
        <f>IFERROR(VLOOKUP($A35,'BDGT McAfee'!$AZ$6:$BD$180,DP$4,0),0)</f>
        <v>6.1716669677419365</v>
      </c>
      <c r="DQ35" s="308">
        <f>IFERROR(VLOOKUP($A35,'BDGT McAfee'!$AZ$6:$BD$180,DQ$4,0),0)</f>
        <v>6.1716669677419365</v>
      </c>
      <c r="DR35" s="308">
        <f>IFERROR(VLOOKUP($A35,'BDGT McAfee'!$AZ$6:$BD$180,DR$4,0),0)</f>
        <v>6.1716669677419365</v>
      </c>
      <c r="DS35" s="308">
        <f>IFERROR(VLOOKUP($A35,'BDGT McAfee'!$AZ$6:$BD$180,DS$4,0),0)</f>
        <v>6.1716669677419365</v>
      </c>
      <c r="DT35" s="308">
        <f>IFERROR(VLOOKUP($A35,'BDGT McAfee'!$AZ$6:$BD$180,DT$4,0),0)</f>
        <v>6.1716669677419365</v>
      </c>
      <c r="DU35" s="308">
        <f>IFERROR(VLOOKUP($A35,'BDGT McAfee'!$AZ$6:$BD$180,DU$4,0),0)</f>
        <v>6.1716669677419365</v>
      </c>
      <c r="DV35" s="308">
        <f>IFERROR(VLOOKUP($A35,'BDGT McAfee'!$AZ$6:$BD$180,DV$4,0),0)</f>
        <v>6.1716669677419365</v>
      </c>
      <c r="DW35" s="308">
        <f>IFERROR(VLOOKUP($A35,'BDGT McAfee'!$AZ$6:$BD$180,DW$4,0),0)</f>
        <v>6.1716669677419365</v>
      </c>
      <c r="DX35" s="308">
        <f>IFERROR(VLOOKUP($A35,'BDGT McAfee'!$AZ$6:$BD$180,DX$4,0),0)</f>
        <v>6.1716669677419365</v>
      </c>
      <c r="DY35" s="308">
        <f>IFERROR(VLOOKUP($A35,'BDGT McAfee'!$AZ$6:$BD$180,DY$4,0),0)</f>
        <v>6.1716669677419365</v>
      </c>
      <c r="DZ35" s="308">
        <f>IFERROR(VLOOKUP($A35,'BDGT McAfee'!$AZ$6:$BD$180,DZ$4,0),0)</f>
        <v>6.1716669677419365</v>
      </c>
      <c r="EA35" s="308">
        <f>IFERROR(VLOOKUP($A35,'BDGT McAfee'!$AZ$6:$BD$180,EA$4,0),0)</f>
        <v>6.1716669677419365</v>
      </c>
      <c r="EB35" s="308">
        <f>IFERROR(VLOOKUP($A35,'BDGT McAfee'!$AZ$6:$BD$180,EB$4,0),0)</f>
        <v>6.1716669677419365</v>
      </c>
      <c r="EC35" s="308">
        <f>IFERROR(VLOOKUP($A35,'BDGT McAfee'!$AZ$6:$BD$180,EC$4,0),0)</f>
        <v>6.1716669677419365</v>
      </c>
      <c r="ED35" s="308">
        <f>IFERROR(VLOOKUP($A35,'BDGT McAfee'!$AZ$6:$BD$180,ED$4,0),0)</f>
        <v>6.1716669677419365</v>
      </c>
      <c r="EE35" s="308">
        <f>IFERROR(VLOOKUP($A35,'BDGT McAfee'!$AZ$6:$BD$180,EE$4,0),0)</f>
        <v>6.1716669677419365</v>
      </c>
      <c r="EF35" s="308">
        <f>IFERROR(VLOOKUP($A35,'BDGT McAfee'!$AZ$6:$BD$180,EF$4,0),0)</f>
        <v>6.1716669677419365</v>
      </c>
      <c r="EG35" s="308">
        <f>IFERROR(VLOOKUP($A35,'BDGT McAfee'!$AZ$6:$BD$180,EG$4,0),0)</f>
        <v>6.1716669677419365</v>
      </c>
      <c r="EH35" s="308">
        <f>IFERROR(VLOOKUP($A35,'BDGT McAfee'!$AZ$6:$BD$180,EH$4,0),0)</f>
        <v>6.1716669677419365</v>
      </c>
      <c r="EI35" s="308">
        <f t="shared" si="40"/>
        <v>191.32167600000011</v>
      </c>
      <c r="EJ35" s="308"/>
      <c r="EL35" s="307">
        <f>IFERROR(VLOOKUP($A35,'BDGT Office'!$C$3:$F$180,EL$4,0),0)</f>
        <v>1.5096774193548386</v>
      </c>
      <c r="EM35" s="307">
        <f>IFERROR(VLOOKUP($A35,'BDGT Office'!$C$3:$F$180,EM$4,0),0)</f>
        <v>1.5096774193548386</v>
      </c>
      <c r="EN35" s="307">
        <f>IFERROR(VLOOKUP($A35,'BDGT Office'!$C$3:$F$180,EN$4,0),0)</f>
        <v>1.5096774193548386</v>
      </c>
      <c r="EO35" s="307">
        <f>IFERROR(VLOOKUP($A35,'BDGT Office'!$C$3:$F$180,EO$4,0),0)</f>
        <v>1.5096774193548386</v>
      </c>
      <c r="EP35" s="307">
        <f>IFERROR(VLOOKUP($A35,'BDGT Office'!$C$3:$F$180,EP$4,0),0)</f>
        <v>1.5096774193548386</v>
      </c>
      <c r="EQ35" s="307">
        <f>IFERROR(VLOOKUP($A35,'BDGT Office'!$C$3:$F$180,EQ$4,0),0)</f>
        <v>1.5096774193548386</v>
      </c>
      <c r="ER35" s="307">
        <f>IFERROR(VLOOKUP($A35,'BDGT Office'!$C$3:$F$180,ER$4,0),0)</f>
        <v>1.5096774193548386</v>
      </c>
      <c r="ES35" s="307">
        <f>IFERROR(VLOOKUP($A35,'BDGT Office'!$C$3:$F$180,ES$4,0),0)</f>
        <v>1.5096774193548386</v>
      </c>
      <c r="ET35" s="307">
        <f>IFERROR(VLOOKUP($A35,'BDGT Office'!$C$3:$F$180,ET$4,0),0)</f>
        <v>1.5096774193548386</v>
      </c>
      <c r="EU35" s="307">
        <f>IFERROR(VLOOKUP($A35,'BDGT Office'!$C$3:$F$180,EU$4,0),0)</f>
        <v>1.5096774193548386</v>
      </c>
      <c r="EV35" s="307">
        <f>IFERROR(VLOOKUP($A35,'BDGT Office'!$C$3:$F$180,EV$4,0),0)</f>
        <v>1.5096774193548386</v>
      </c>
      <c r="EW35" s="307">
        <f>IFERROR(VLOOKUP($A35,'BDGT Office'!$C$3:$F$180,EW$4,0),0)</f>
        <v>1.5096774193548386</v>
      </c>
      <c r="EX35" s="307">
        <f>IFERROR(VLOOKUP($A35,'BDGT Office'!$C$3:$F$180,EX$4,0),0)</f>
        <v>1.5096774193548386</v>
      </c>
      <c r="EY35" s="307">
        <f>IFERROR(VLOOKUP($A35,'BDGT Office'!$C$3:$F$180,EY$4,0),0)</f>
        <v>1.5096774193548386</v>
      </c>
      <c r="EZ35" s="307">
        <f>IFERROR(VLOOKUP($A35,'BDGT Office'!$C$3:$F$180,EZ$4,0),0)</f>
        <v>1.5096774193548386</v>
      </c>
      <c r="FA35" s="307">
        <f>IFERROR(VLOOKUP($A35,'BDGT Office'!$C$3:$F$180,FA$4,0),0)</f>
        <v>1.5096774193548386</v>
      </c>
      <c r="FB35" s="307">
        <f>IFERROR(VLOOKUP($A35,'BDGT Office'!$C$3:$F$180,FB$4,0),0)</f>
        <v>1.5096774193548386</v>
      </c>
      <c r="FC35" s="307">
        <f>IFERROR(VLOOKUP($A35,'BDGT Office'!$C$3:$F$180,FC$4,0),0)</f>
        <v>1.5096774193548386</v>
      </c>
      <c r="FD35" s="307">
        <f>IFERROR(VLOOKUP($A35,'BDGT Office'!$C$3:$F$180,FD$4,0),0)</f>
        <v>1.5096774193548386</v>
      </c>
      <c r="FE35" s="307">
        <f>IFERROR(VLOOKUP($A35,'BDGT Office'!$C$3:$F$180,FE$4,0),0)</f>
        <v>1.5096774193548386</v>
      </c>
      <c r="FF35" s="307">
        <f>IFERROR(VLOOKUP($A35,'BDGT Office'!$C$3:$F$180,FF$4,0),0)</f>
        <v>1.5096774193548386</v>
      </c>
      <c r="FG35" s="307">
        <f>IFERROR(VLOOKUP($A35,'BDGT Office'!$C$3:$F$180,FG$4,0),0)</f>
        <v>1.5096774193548386</v>
      </c>
      <c r="FH35" s="307">
        <f>IFERROR(VLOOKUP($A35,'BDGT Office'!$C$3:$F$180,FH$4,0),0)</f>
        <v>1.5096774193548386</v>
      </c>
      <c r="FI35" s="307">
        <f>IFERROR(VLOOKUP($A35,'BDGT Office'!$C$3:$F$180,FI$4,0),0)</f>
        <v>1.5096774193548386</v>
      </c>
      <c r="FJ35" s="307">
        <f>IFERROR(VLOOKUP($A35,'BDGT Office'!$C$3:$F$180,FJ$4,0),0)</f>
        <v>1.5096774193548386</v>
      </c>
      <c r="FK35" s="307">
        <f>IFERROR(VLOOKUP($A35,'BDGT Office'!$C$3:$F$180,FK$4,0),0)</f>
        <v>1.5096774193548386</v>
      </c>
      <c r="FL35" s="307">
        <f>IFERROR(VLOOKUP($A35,'BDGT Office'!$C$3:$F$180,FL$4,0),0)</f>
        <v>1.5096774193548386</v>
      </c>
      <c r="FM35" s="307">
        <f>IFERROR(VLOOKUP($A35,'BDGT Office'!$C$3:$F$180,FM$4,0),0)</f>
        <v>1.5096774193548386</v>
      </c>
      <c r="FN35" s="307">
        <f>IFERROR(VLOOKUP($A35,'BDGT Office'!$C$3:$F$180,FN$4,0),0)</f>
        <v>1.5096774193548386</v>
      </c>
      <c r="FO35" s="307">
        <f>IFERROR(VLOOKUP($A35,'BDGT Office'!$C$3:$F$180,FO$4,0),0)</f>
        <v>1.5096774193548386</v>
      </c>
      <c r="FP35" s="307">
        <f>IFERROR(VLOOKUP($A35,'BDGT Office'!$C$3:$F$180,FP$4,0),0)</f>
        <v>1.5096774193548386</v>
      </c>
      <c r="FQ35" s="308">
        <f t="shared" si="41"/>
        <v>46.799999999999969</v>
      </c>
      <c r="FR35" s="307"/>
      <c r="FS35" s="307"/>
    </row>
    <row r="36" spans="1:175">
      <c r="A36" s="150" t="s">
        <v>53</v>
      </c>
      <c r="B36" s="303">
        <f>IFERROR(VLOOKUP($A36,'FCST Sales'!$A$1:$AH$160,B$1,0),0)</f>
        <v>63866.483869863594</v>
      </c>
      <c r="C36" s="303">
        <f>IFERROR(VLOOKUP($A36,'FCST Sales'!$A$1:$AH$160,C$1,0),0)</f>
        <v>55685.320826648182</v>
      </c>
      <c r="D36" s="303">
        <f>IFERROR(VLOOKUP($A36,'FCST Sales'!$A$1:$AH$160,D$1,0),0)</f>
        <v>42762.000576558574</v>
      </c>
      <c r="E36" s="303">
        <f>IFERROR(VLOOKUP($A36,'FCST Sales'!$A$1:$AH$160,E$1,0),0)</f>
        <v>41154.516868057493</v>
      </c>
      <c r="F36" s="303">
        <f>IFERROR(VLOOKUP($A36,'FCST Sales'!$A$1:$AH$160,F$1,0),0)</f>
        <v>40938.684470949171</v>
      </c>
      <c r="G36" s="303">
        <f>IFERROR(VLOOKUP($A36,'FCST Sales'!$A$1:$AH$160,G$1,0),0)</f>
        <v>42680.17864618724</v>
      </c>
      <c r="H36" s="303">
        <f>IFERROR(VLOOKUP($A36,'FCST Sales'!$A$1:$AH$160,H$1,0),0)</f>
        <v>43964.902812018634</v>
      </c>
      <c r="I36" s="303">
        <f>IFERROR(VLOOKUP($A36,'FCST Sales'!$A$1:$AH$160,I$1,0),0)</f>
        <v>53903.384994672619</v>
      </c>
      <c r="J36" s="303">
        <f>IFERROR(VLOOKUP($A36,'FCST Sales'!$A$1:$AH$160,J$1,0),0)</f>
        <v>50209.10502428429</v>
      </c>
      <c r="K36" s="303">
        <f>IFERROR(VLOOKUP($A36,'FCST Sales'!$A$1:$AH$160,K$1,0),0)</f>
        <v>48072.888866402718</v>
      </c>
      <c r="L36" s="303">
        <f>IFERROR(VLOOKUP($A36,'FCST Sales'!$A$1:$AH$160,L$1,0),0)</f>
        <v>46249.41105890811</v>
      </c>
      <c r="M36" s="303">
        <f>IFERROR(VLOOKUP($A36,'FCST Sales'!$A$1:$AH$160,M$1,0),0)</f>
        <v>46452.300844063</v>
      </c>
      <c r="N36" s="303">
        <f>IFERROR(VLOOKUP($A36,'FCST Sales'!$A$1:$AH$160,N$1,0),0)</f>
        <v>48349.816044048239</v>
      </c>
      <c r="O36" s="303">
        <f>IFERROR(VLOOKUP($A36,'FCST Sales'!$A$1:$AH$160,O$1,0),0)</f>
        <v>49171.426747454731</v>
      </c>
      <c r="P36" s="303">
        <f>IFERROR(VLOOKUP($A36,'FCST Sales'!$A$1:$AH$160,P$1,0),0)</f>
        <v>16179.134304299581</v>
      </c>
      <c r="Q36" s="303">
        <f>IFERROR(VLOOKUP($A36,'FCST Sales'!$A$1:$AH$160,Q$1,0),0)</f>
        <v>45920.693320041253</v>
      </c>
      <c r="R36" s="303">
        <f>IFERROR(VLOOKUP($A36,'FCST Sales'!$A$1:$AH$160,R$1,0),0)</f>
        <v>50154.329062080098</v>
      </c>
      <c r="S36" s="303">
        <f>IFERROR(VLOOKUP($A36,'FCST Sales'!$A$1:$AH$160,S$1,0),0)</f>
        <v>46666.352829263968</v>
      </c>
      <c r="T36" s="303">
        <f>IFERROR(VLOOKUP($A36,'FCST Sales'!$A$1:$AH$160,T$1,0),0)</f>
        <v>50301.665770979416</v>
      </c>
      <c r="U36" s="303">
        <f>IFERROR(VLOOKUP($A36,'FCST Sales'!$A$1:$AH$160,U$1,0),0)</f>
        <v>50210.622415839382</v>
      </c>
      <c r="V36" s="303">
        <f>IFERROR(VLOOKUP($A36,'FCST Sales'!$A$1:$AH$160,V$1,0),0)</f>
        <v>50515.535745798799</v>
      </c>
      <c r="W36" s="303">
        <f>IFERROR(VLOOKUP($A36,'FCST Sales'!$A$1:$AH$160,W$1,0),0)</f>
        <v>60867.212832842728</v>
      </c>
      <c r="X36" s="303">
        <f>IFERROR(VLOOKUP($A36,'FCST Sales'!$A$1:$AH$160,X$1,0),0)</f>
        <v>59290.452822022322</v>
      </c>
      <c r="Y36" s="303">
        <f>IFERROR(VLOOKUP($A36,'FCST Sales'!$A$1:$AH$160,Y$1,0),0)</f>
        <v>47951.471521654843</v>
      </c>
      <c r="Z36" s="303">
        <f>IFERROR(VLOOKUP($A36,'FCST Sales'!$A$1:$AH$160,Z$1,0),0)</f>
        <v>45515.416711461519</v>
      </c>
      <c r="AA36" s="303">
        <f>IFERROR(VLOOKUP($A36,'FCST Sales'!$A$1:$AH$160,AA$1,0),0)</f>
        <v>47984.829762311754</v>
      </c>
      <c r="AB36" s="303">
        <f>IFERROR(VLOOKUP($A36,'FCST Sales'!$A$1:$AH$160,AB$1,0),0)</f>
        <v>48380.286976927309</v>
      </c>
      <c r="AC36" s="303">
        <f>IFERROR(VLOOKUP($A36,'FCST Sales'!$A$1:$AH$160,AC$1,0),0)</f>
        <v>53302.185655223489</v>
      </c>
      <c r="AD36" s="303">
        <f>IFERROR(VLOOKUP($A36,'FCST Sales'!$A$1:$AH$160,AD$1,0),0)</f>
        <v>70133.546840132403</v>
      </c>
      <c r="AE36" s="303">
        <f>IFERROR(VLOOKUP($A36,'FCST Sales'!$A$1:$AH$160,AE$1,0),0)</f>
        <v>60944.362207921979</v>
      </c>
      <c r="AF36" s="303">
        <f>IFERROR(VLOOKUP($A36,'FCST Sales'!$A$1:$AH$160,AF$1,0),0)</f>
        <v>41117.020199089879</v>
      </c>
      <c r="AG36" s="303">
        <f>IFERROR(VLOOKUP($A36,'FCST Sales'!$A$1:$AH$160,AG$1,0),0)</f>
        <v>1518895.5406280071</v>
      </c>
      <c r="AH36" s="303">
        <f>IFERROR(VLOOKUP($A36,'FCST Sales'!$A$1:$AH$160,AH$1,0),0)</f>
        <v>0</v>
      </c>
      <c r="AI36" s="303"/>
      <c r="AK36" s="306">
        <f>IFERROR(VLOOKUP($A36,'BDGT MW Services MTD'!$A$3:$AG$156,AK$4,0),0)</f>
        <v>548.41782128210309</v>
      </c>
      <c r="AL36" s="306">
        <f>IFERROR(VLOOKUP($A36,'BDGT MW Services MTD'!$A$3:$AG$156,AL$4,0),0)</f>
        <v>472.4607309982581</v>
      </c>
      <c r="AM36" s="306">
        <f>IFERROR(VLOOKUP($A36,'BDGT MW Services MTD'!$A$3:$AG$156,AM$4,0),0)</f>
        <v>367.19483786904073</v>
      </c>
      <c r="AN36" s="306">
        <f>IFERROR(VLOOKUP($A36,'BDGT MW Services MTD'!$A$3:$AG$156,AN$4,0),0)</f>
        <v>353.39146777966869</v>
      </c>
      <c r="AO36" s="306">
        <f>IFERROR(VLOOKUP($A36,'BDGT MW Services MTD'!$A$3:$AG$156,AO$4,0),0)</f>
        <v>351.53812740750391</v>
      </c>
      <c r="AP36" s="306">
        <f>IFERROR(VLOOKUP($A36,'BDGT MW Services MTD'!$A$3:$AG$156,AP$4,0),0)</f>
        <v>366.49223766204062</v>
      </c>
      <c r="AQ36" s="306">
        <f>IFERROR(VLOOKUP($A36,'BDGT MW Services MTD'!$A$3:$AG$156,AQ$4,0),0)</f>
        <v>377.52409013429155</v>
      </c>
      <c r="AR36" s="306">
        <f>IFERROR(VLOOKUP($A36,'BDGT MW Services MTD'!$A$3:$AG$156,AR$4,0),0)</f>
        <v>462.86526464717201</v>
      </c>
      <c r="AS36" s="306">
        <f>IFERROR(VLOOKUP($A36,'BDGT MW Services MTD'!$A$3:$AG$156,AS$4,0),0)</f>
        <v>425.99791310153699</v>
      </c>
      <c r="AT36" s="306">
        <f>IFERROR(VLOOKUP($A36,'BDGT MW Services MTD'!$A$3:$AG$156,AT$4,0),0)</f>
        <v>412.7991299563231</v>
      </c>
      <c r="AU36" s="306">
        <f>IFERROR(VLOOKUP($A36,'BDGT MW Services MTD'!$A$3:$AG$156,AU$4,0),0)</f>
        <v>397.14103097000429</v>
      </c>
      <c r="AV36" s="306">
        <f>IFERROR(VLOOKUP($A36,'BDGT MW Services MTD'!$A$3:$AG$156,AV$4,0),0)</f>
        <v>398.88323387821151</v>
      </c>
      <c r="AW36" s="306">
        <f>IFERROR(VLOOKUP($A36,'BDGT MW Services MTD'!$A$3:$AG$156,AW$4,0),0)</f>
        <v>415.17708769277255</v>
      </c>
      <c r="AX36" s="306">
        <f>IFERROR(VLOOKUP($A36,'BDGT MW Services MTD'!$A$3:$AG$156,AX$4,0),0)</f>
        <v>422.23221151675403</v>
      </c>
      <c r="AY36" s="306">
        <f>IFERROR(VLOOKUP($A36,'BDGT MW Services MTD'!$A$3:$AG$156,AY$4,0),0)</f>
        <v>63.283928756595067</v>
      </c>
      <c r="AZ36" s="306">
        <f>IFERROR(VLOOKUP($A36,'BDGT MW Services MTD'!$A$3:$AG$156,AZ$4,0),0)</f>
        <v>389.61298977649102</v>
      </c>
      <c r="BA36" s="306">
        <f>IFERROR(VLOOKUP($A36,'BDGT MW Services MTD'!$A$3:$AG$156,BA$4,0),0)</f>
        <v>430.67233712345541</v>
      </c>
      <c r="BB36" s="306">
        <f>IFERROR(VLOOKUP($A36,'BDGT MW Services MTD'!$A$3:$AG$156,BB$4,0),0)</f>
        <v>400.72128595579568</v>
      </c>
      <c r="BC36" s="306">
        <f>IFERROR(VLOOKUP($A36,'BDGT MW Services MTD'!$A$3:$AG$156,BC$4,0),0)</f>
        <v>431.93750896310274</v>
      </c>
      <c r="BD36" s="306">
        <f>IFERROR(VLOOKUP($A36,'BDGT MW Services MTD'!$A$3:$AG$156,BD$4,0),0)</f>
        <v>431.15572491233445</v>
      </c>
      <c r="BE36" s="306">
        <f>IFERROR(VLOOKUP($A36,'BDGT MW Services MTD'!$A$3:$AG$156,BE$4,0),0)</f>
        <v>433.77399812801576</v>
      </c>
      <c r="BF36" s="306">
        <f>IFERROR(VLOOKUP($A36,'BDGT MW Services MTD'!$A$3:$AG$156,BF$4,0),0)</f>
        <v>516.42636590628365</v>
      </c>
      <c r="BG36" s="306">
        <f>IFERROR(VLOOKUP($A36,'BDGT MW Services MTD'!$A$3:$AG$156,BG$4,0),0)</f>
        <v>509.12370603865264</v>
      </c>
      <c r="BH36" s="306">
        <f>IFERROR(VLOOKUP($A36,'BDGT MW Services MTD'!$A$3:$AG$156,BH$4,0),0)</f>
        <v>411.75652620490689</v>
      </c>
      <c r="BI36" s="306">
        <f>IFERROR(VLOOKUP($A36,'BDGT MW Services MTD'!$A$3:$AG$156,BI$4,0),0)</f>
        <v>390.83826375206485</v>
      </c>
      <c r="BJ36" s="306">
        <f>IFERROR(VLOOKUP($A36,'BDGT MW Services MTD'!$A$3:$AG$156,BJ$4,0),0)</f>
        <v>412.0429714975603</v>
      </c>
      <c r="BK36" s="306">
        <f>IFERROR(VLOOKUP($A36,'BDGT MW Services MTD'!$A$3:$AG$156,BK$4,0),0)</f>
        <v>415.43873983971076</v>
      </c>
      <c r="BL36" s="306">
        <f>IFERROR(VLOOKUP($A36,'BDGT MW Services MTD'!$A$3:$AG$156,BL$4,0),0)</f>
        <v>458.31775501245176</v>
      </c>
      <c r="BM36" s="306">
        <f>IFERROR(VLOOKUP($A36,'BDGT MW Services MTD'!$A$3:$AG$156,BM$4,0),0)</f>
        <v>602.23273031946019</v>
      </c>
      <c r="BN36" s="306">
        <f>IFERROR(VLOOKUP($A36,'BDGT MW Services MTD'!$A$3:$AG$156,BN$4,0),0)</f>
        <v>517.08093787614814</v>
      </c>
      <c r="BO36" s="306">
        <f>IFERROR(VLOOKUP($A36,'BDGT MW Services MTD'!$A$3:$AG$156,BO$4,0),0)</f>
        <v>353.06948604129002</v>
      </c>
      <c r="BP36" s="306">
        <f>IFERROR(VLOOKUP($A36,'BDGT MW Services MTD'!$A$3:$AG$156,BP$4,0),0)</f>
        <v>12939.600440999997</v>
      </c>
      <c r="BQ36" s="306"/>
      <c r="BR36" s="306"/>
      <c r="BS36" s="306"/>
      <c r="BT36" s="306">
        <f>IFERROR(VLOOKUP($A36,'BDGT Polizze MTD'!$A$3:$AG$156,BT$4,0),0)</f>
        <v>2277.1508928470748</v>
      </c>
      <c r="BU36" s="306">
        <f>IFERROR(VLOOKUP($A36,'BDGT Polizze MTD'!$A$3:$AG$156,BU$4,0),0)</f>
        <v>1961.7604200255309</v>
      </c>
      <c r="BV36" s="306">
        <f>IFERROR(VLOOKUP($A36,'BDGT Polizze MTD'!$A$3:$AG$156,BV$4,0),0)</f>
        <v>1524.6733794090326</v>
      </c>
      <c r="BW36" s="306">
        <f>IFERROR(VLOOKUP($A36,'BDGT Polizze MTD'!$A$3:$AG$156,BW$4,0),0)</f>
        <v>1467.3587639761699</v>
      </c>
      <c r="BX36" s="306">
        <f>IFERROR(VLOOKUP($A36,'BDGT Polizze MTD'!$A$3:$AG$156,BX$4,0),0)</f>
        <v>1459.6632888850099</v>
      </c>
      <c r="BY36" s="306">
        <f>IFERROR(VLOOKUP($A36,'BDGT Polizze MTD'!$A$3:$AG$156,BY$4,0),0)</f>
        <v>1521.7560294860407</v>
      </c>
      <c r="BZ36" s="306">
        <f>IFERROR(VLOOKUP($A36,'BDGT Polizze MTD'!$A$3:$AG$156,BZ$4,0),0)</f>
        <v>1567.5626968336014</v>
      </c>
      <c r="CA36" s="306">
        <f>IFERROR(VLOOKUP($A36,'BDGT Polizze MTD'!$A$3:$AG$156,CA$4,0),0)</f>
        <v>1921.9179424095089</v>
      </c>
      <c r="CB36" s="306">
        <f>IFERROR(VLOOKUP($A36,'BDGT Polizze MTD'!$A$3:$AG$156,CB$4,0),0)</f>
        <v>1768.8366251525611</v>
      </c>
      <c r="CC36" s="306">
        <f>IFERROR(VLOOKUP($A36,'BDGT Polizze MTD'!$A$3:$AG$156,CC$4,0),0)</f>
        <v>1714.0323871112917</v>
      </c>
      <c r="CD36" s="306">
        <f>IFERROR(VLOOKUP($A36,'BDGT Polizze MTD'!$A$3:$AG$156,CD$4,0),0)</f>
        <v>1649.016531128299</v>
      </c>
      <c r="CE36" s="306">
        <f>IFERROR(VLOOKUP($A36,'BDGT Polizze MTD'!$A$3:$AG$156,CE$4,0),0)</f>
        <v>1656.2505391309385</v>
      </c>
      <c r="CF36" s="306">
        <f>IFERROR(VLOOKUP($A36,'BDGT Polizze MTD'!$A$3:$AG$156,CF$4,0),0)</f>
        <v>1723.9061883857455</v>
      </c>
      <c r="CG36" s="306">
        <f>IFERROR(VLOOKUP($A36,'BDGT Polizze MTD'!$A$3:$AG$156,CG$4,0),0)</f>
        <v>1753.2006075156121</v>
      </c>
      <c r="CH36" s="306">
        <f>IFERROR(VLOOKUP($A36,'BDGT Polizze MTD'!$A$3:$AG$156,CH$4,0),0)</f>
        <v>262.76873084476819</v>
      </c>
      <c r="CI36" s="306">
        <f>IFERROR(VLOOKUP($A36,'BDGT Polizze MTD'!$A$3:$AG$156,CI$4,0),0)</f>
        <v>1617.7584555152157</v>
      </c>
      <c r="CJ36" s="306">
        <f>IFERROR(VLOOKUP($A36,'BDGT Polizze MTD'!$A$3:$AG$156,CJ$4,0),0)</f>
        <v>1788.2458573510567</v>
      </c>
      <c r="CK36" s="306">
        <f>IFERROR(VLOOKUP($A36,'BDGT Polizze MTD'!$A$3:$AG$156,CK$4,0),0)</f>
        <v>1663.8825338749919</v>
      </c>
      <c r="CL36" s="306">
        <f>IFERROR(VLOOKUP($A36,'BDGT Polizze MTD'!$A$3:$AG$156,CL$4,0),0)</f>
        <v>1793.4991278912491</v>
      </c>
      <c r="CM36" s="306">
        <f>IFERROR(VLOOKUP($A36,'BDGT Polizze MTD'!$A$3:$AG$156,CM$4,0),0)</f>
        <v>1790.2529893083367</v>
      </c>
      <c r="CN36" s="306">
        <f>IFERROR(VLOOKUP($A36,'BDGT Polizze MTD'!$A$3:$AG$156,CN$4,0),0)</f>
        <v>1801.1246330796271</v>
      </c>
      <c r="CO36" s="306">
        <f>IFERROR(VLOOKUP($A36,'BDGT Polizze MTD'!$A$3:$AG$156,CO$4,0),0)</f>
        <v>2144.3153642673951</v>
      </c>
      <c r="CP36" s="306">
        <f>IFERROR(VLOOKUP($A36,'BDGT Polizze MTD'!$A$3:$AG$156,CP$4,0),0)</f>
        <v>2113.9931212759871</v>
      </c>
      <c r="CQ36" s="306">
        <f>IFERROR(VLOOKUP($A36,'BDGT Polizze MTD'!$A$3:$AG$156,CQ$4,0),0)</f>
        <v>1709.7032680139714</v>
      </c>
      <c r="CR36" s="306">
        <f>IFERROR(VLOOKUP($A36,'BDGT Polizze MTD'!$A$3:$AG$156,CR$4,0),0)</f>
        <v>1622.8460613864793</v>
      </c>
      <c r="CS36" s="306">
        <f>IFERROR(VLOOKUP($A36,'BDGT Polizze MTD'!$A$3:$AG$156,CS$4,0),0)</f>
        <v>1710.8926515981748</v>
      </c>
      <c r="CT36" s="306">
        <f>IFERROR(VLOOKUP($A36,'BDGT Polizze MTD'!$A$3:$AG$156,CT$4,0),0)</f>
        <v>1724.9926253994495</v>
      </c>
      <c r="CU36" s="306">
        <f>IFERROR(VLOOKUP($A36,'BDGT Polizze MTD'!$A$3:$AG$156,CU$4,0),0)</f>
        <v>1903.0356865398421</v>
      </c>
      <c r="CV36" s="306">
        <f>IFERROR(VLOOKUP($A36,'BDGT Polizze MTD'!$A$3:$AG$156,CV$4,0),0)</f>
        <v>2500.602180182002</v>
      </c>
      <c r="CW36" s="306">
        <f>IFERROR(VLOOKUP($A36,'BDGT Polizze MTD'!$A$3:$AG$156,CW$4,0),0)</f>
        <v>2147.0332904320203</v>
      </c>
      <c r="CX36" s="306">
        <f>IFERROR(VLOOKUP($A36,'BDGT Polizze MTD'!$A$3:$AG$156,CX$4,0),0)</f>
        <v>1466.021825287133</v>
      </c>
      <c r="CY36" s="306">
        <f>IFERROR(VLOOKUP($A36,'BDGT Polizze MTD'!$A$3:$AG$156,CY$4,0),0)</f>
        <v>53728.054694544124</v>
      </c>
      <c r="CZ36" s="329"/>
      <c r="DD36" s="308">
        <f>IFERROR(VLOOKUP($A36,'BDGT McAfee'!$AZ$6:$BD$180,DD$4,0),0)</f>
        <v>8.6860498064516136</v>
      </c>
      <c r="DE36" s="308">
        <f>IFERROR(VLOOKUP($A36,'BDGT McAfee'!$AZ$6:$BD$180,DE$4,0),0)</f>
        <v>8.6860498064516136</v>
      </c>
      <c r="DF36" s="308">
        <f>IFERROR(VLOOKUP($A36,'BDGT McAfee'!$AZ$6:$BD$180,DF$4,0),0)</f>
        <v>8.6860498064516136</v>
      </c>
      <c r="DG36" s="308">
        <f>IFERROR(VLOOKUP($A36,'BDGT McAfee'!$AZ$6:$BD$180,DG$4,0),0)</f>
        <v>8.6860498064516136</v>
      </c>
      <c r="DH36" s="308">
        <f>IFERROR(VLOOKUP($A36,'BDGT McAfee'!$AZ$6:$BD$180,DH$4,0),0)</f>
        <v>8.6860498064516136</v>
      </c>
      <c r="DI36" s="308">
        <f>IFERROR(VLOOKUP($A36,'BDGT McAfee'!$AZ$6:$BD$180,DI$4,0),0)</f>
        <v>8.6860498064516136</v>
      </c>
      <c r="DJ36" s="308">
        <f>IFERROR(VLOOKUP($A36,'BDGT McAfee'!$AZ$6:$BD$180,DJ$4,0),0)</f>
        <v>8.6860498064516136</v>
      </c>
      <c r="DK36" s="308">
        <f>IFERROR(VLOOKUP($A36,'BDGT McAfee'!$AZ$6:$BD$180,DK$4,0),0)</f>
        <v>8.6860498064516136</v>
      </c>
      <c r="DL36" s="308">
        <f>IFERROR(VLOOKUP($A36,'BDGT McAfee'!$AZ$6:$BD$180,DL$4,0),0)</f>
        <v>8.6860498064516136</v>
      </c>
      <c r="DM36" s="308">
        <f>IFERROR(VLOOKUP($A36,'BDGT McAfee'!$AZ$6:$BD$180,DM$4,0),0)</f>
        <v>8.6860498064516136</v>
      </c>
      <c r="DN36" s="308">
        <f>IFERROR(VLOOKUP($A36,'BDGT McAfee'!$AZ$6:$BD$180,DN$4,0),0)</f>
        <v>8.6860498064516136</v>
      </c>
      <c r="DO36" s="308">
        <f>IFERROR(VLOOKUP($A36,'BDGT McAfee'!$AZ$6:$BD$180,DO$4,0),0)</f>
        <v>8.6860498064516136</v>
      </c>
      <c r="DP36" s="308">
        <f>IFERROR(VLOOKUP($A36,'BDGT McAfee'!$AZ$6:$BD$180,DP$4,0),0)</f>
        <v>8.6860498064516136</v>
      </c>
      <c r="DQ36" s="308">
        <f>IFERROR(VLOOKUP($A36,'BDGT McAfee'!$AZ$6:$BD$180,DQ$4,0),0)</f>
        <v>8.6860498064516136</v>
      </c>
      <c r="DR36" s="308">
        <f>IFERROR(VLOOKUP($A36,'BDGT McAfee'!$AZ$6:$BD$180,DR$4,0),0)</f>
        <v>8.6860498064516136</v>
      </c>
      <c r="DS36" s="308">
        <f>IFERROR(VLOOKUP($A36,'BDGT McAfee'!$AZ$6:$BD$180,DS$4,0),0)</f>
        <v>8.6860498064516136</v>
      </c>
      <c r="DT36" s="308">
        <f>IFERROR(VLOOKUP($A36,'BDGT McAfee'!$AZ$6:$BD$180,DT$4,0),0)</f>
        <v>8.6860498064516136</v>
      </c>
      <c r="DU36" s="308">
        <f>IFERROR(VLOOKUP($A36,'BDGT McAfee'!$AZ$6:$BD$180,DU$4,0),0)</f>
        <v>8.6860498064516136</v>
      </c>
      <c r="DV36" s="308">
        <f>IFERROR(VLOOKUP($A36,'BDGT McAfee'!$AZ$6:$BD$180,DV$4,0),0)</f>
        <v>8.6860498064516136</v>
      </c>
      <c r="DW36" s="308">
        <f>IFERROR(VLOOKUP($A36,'BDGT McAfee'!$AZ$6:$BD$180,DW$4,0),0)</f>
        <v>8.6860498064516136</v>
      </c>
      <c r="DX36" s="308">
        <f>IFERROR(VLOOKUP($A36,'BDGT McAfee'!$AZ$6:$BD$180,DX$4,0),0)</f>
        <v>8.6860498064516136</v>
      </c>
      <c r="DY36" s="308">
        <f>IFERROR(VLOOKUP($A36,'BDGT McAfee'!$AZ$6:$BD$180,DY$4,0),0)</f>
        <v>8.6860498064516136</v>
      </c>
      <c r="DZ36" s="308">
        <f>IFERROR(VLOOKUP($A36,'BDGT McAfee'!$AZ$6:$BD$180,DZ$4,0),0)</f>
        <v>8.6860498064516136</v>
      </c>
      <c r="EA36" s="308">
        <f>IFERROR(VLOOKUP($A36,'BDGT McAfee'!$AZ$6:$BD$180,EA$4,0),0)</f>
        <v>8.6860498064516136</v>
      </c>
      <c r="EB36" s="308">
        <f>IFERROR(VLOOKUP($A36,'BDGT McAfee'!$AZ$6:$BD$180,EB$4,0),0)</f>
        <v>8.6860498064516136</v>
      </c>
      <c r="EC36" s="308">
        <f>IFERROR(VLOOKUP($A36,'BDGT McAfee'!$AZ$6:$BD$180,EC$4,0),0)</f>
        <v>8.6860498064516136</v>
      </c>
      <c r="ED36" s="308">
        <f>IFERROR(VLOOKUP($A36,'BDGT McAfee'!$AZ$6:$BD$180,ED$4,0),0)</f>
        <v>8.6860498064516136</v>
      </c>
      <c r="EE36" s="308">
        <f>IFERROR(VLOOKUP($A36,'BDGT McAfee'!$AZ$6:$BD$180,EE$4,0),0)</f>
        <v>8.6860498064516136</v>
      </c>
      <c r="EF36" s="308">
        <f>IFERROR(VLOOKUP($A36,'BDGT McAfee'!$AZ$6:$BD$180,EF$4,0),0)</f>
        <v>8.6860498064516136</v>
      </c>
      <c r="EG36" s="308">
        <f>IFERROR(VLOOKUP($A36,'BDGT McAfee'!$AZ$6:$BD$180,EG$4,0),0)</f>
        <v>8.6860498064516136</v>
      </c>
      <c r="EH36" s="308">
        <f>IFERROR(VLOOKUP($A36,'BDGT McAfee'!$AZ$6:$BD$180,EH$4,0),0)</f>
        <v>8.6860498064516136</v>
      </c>
      <c r="EI36" s="308">
        <f t="shared" si="40"/>
        <v>269.26754400000016</v>
      </c>
      <c r="EJ36" s="308"/>
      <c r="EL36" s="307">
        <f>IFERROR(VLOOKUP($A36,'BDGT Office'!$C$3:$F$180,EL$4,0),0)</f>
        <v>1.7419354838709677</v>
      </c>
      <c r="EM36" s="307">
        <f>IFERROR(VLOOKUP($A36,'BDGT Office'!$C$3:$F$180,EM$4,0),0)</f>
        <v>1.7419354838709677</v>
      </c>
      <c r="EN36" s="307">
        <f>IFERROR(VLOOKUP($A36,'BDGT Office'!$C$3:$F$180,EN$4,0),0)</f>
        <v>1.7419354838709677</v>
      </c>
      <c r="EO36" s="307">
        <f>IFERROR(VLOOKUP($A36,'BDGT Office'!$C$3:$F$180,EO$4,0),0)</f>
        <v>1.7419354838709677</v>
      </c>
      <c r="EP36" s="307">
        <f>IFERROR(VLOOKUP($A36,'BDGT Office'!$C$3:$F$180,EP$4,0),0)</f>
        <v>1.7419354838709677</v>
      </c>
      <c r="EQ36" s="307">
        <f>IFERROR(VLOOKUP($A36,'BDGT Office'!$C$3:$F$180,EQ$4,0),0)</f>
        <v>1.7419354838709677</v>
      </c>
      <c r="ER36" s="307">
        <f>IFERROR(VLOOKUP($A36,'BDGT Office'!$C$3:$F$180,ER$4,0),0)</f>
        <v>1.7419354838709677</v>
      </c>
      <c r="ES36" s="307">
        <f>IFERROR(VLOOKUP($A36,'BDGT Office'!$C$3:$F$180,ES$4,0),0)</f>
        <v>1.7419354838709677</v>
      </c>
      <c r="ET36" s="307">
        <f>IFERROR(VLOOKUP($A36,'BDGT Office'!$C$3:$F$180,ET$4,0),0)</f>
        <v>1.7419354838709677</v>
      </c>
      <c r="EU36" s="307">
        <f>IFERROR(VLOOKUP($A36,'BDGT Office'!$C$3:$F$180,EU$4,0),0)</f>
        <v>1.7419354838709677</v>
      </c>
      <c r="EV36" s="307">
        <f>IFERROR(VLOOKUP($A36,'BDGT Office'!$C$3:$F$180,EV$4,0),0)</f>
        <v>1.7419354838709677</v>
      </c>
      <c r="EW36" s="307">
        <f>IFERROR(VLOOKUP($A36,'BDGT Office'!$C$3:$F$180,EW$4,0),0)</f>
        <v>1.7419354838709677</v>
      </c>
      <c r="EX36" s="307">
        <f>IFERROR(VLOOKUP($A36,'BDGT Office'!$C$3:$F$180,EX$4,0),0)</f>
        <v>1.7419354838709677</v>
      </c>
      <c r="EY36" s="307">
        <f>IFERROR(VLOOKUP($A36,'BDGT Office'!$C$3:$F$180,EY$4,0),0)</f>
        <v>1.7419354838709677</v>
      </c>
      <c r="EZ36" s="307">
        <f>IFERROR(VLOOKUP($A36,'BDGT Office'!$C$3:$F$180,EZ$4,0),0)</f>
        <v>1.7419354838709677</v>
      </c>
      <c r="FA36" s="307">
        <f>IFERROR(VLOOKUP($A36,'BDGT Office'!$C$3:$F$180,FA$4,0),0)</f>
        <v>1.7419354838709677</v>
      </c>
      <c r="FB36" s="307">
        <f>IFERROR(VLOOKUP($A36,'BDGT Office'!$C$3:$F$180,FB$4,0),0)</f>
        <v>1.7419354838709677</v>
      </c>
      <c r="FC36" s="307">
        <f>IFERROR(VLOOKUP($A36,'BDGT Office'!$C$3:$F$180,FC$4,0),0)</f>
        <v>1.7419354838709677</v>
      </c>
      <c r="FD36" s="307">
        <f>IFERROR(VLOOKUP($A36,'BDGT Office'!$C$3:$F$180,FD$4,0),0)</f>
        <v>1.7419354838709677</v>
      </c>
      <c r="FE36" s="307">
        <f>IFERROR(VLOOKUP($A36,'BDGT Office'!$C$3:$F$180,FE$4,0),0)</f>
        <v>1.7419354838709677</v>
      </c>
      <c r="FF36" s="307">
        <f>IFERROR(VLOOKUP($A36,'BDGT Office'!$C$3:$F$180,FF$4,0),0)</f>
        <v>1.7419354838709677</v>
      </c>
      <c r="FG36" s="307">
        <f>IFERROR(VLOOKUP($A36,'BDGT Office'!$C$3:$F$180,FG$4,0),0)</f>
        <v>1.7419354838709677</v>
      </c>
      <c r="FH36" s="307">
        <f>IFERROR(VLOOKUP($A36,'BDGT Office'!$C$3:$F$180,FH$4,0),0)</f>
        <v>1.7419354838709677</v>
      </c>
      <c r="FI36" s="307">
        <f>IFERROR(VLOOKUP($A36,'BDGT Office'!$C$3:$F$180,FI$4,0),0)</f>
        <v>1.7419354838709677</v>
      </c>
      <c r="FJ36" s="307">
        <f>IFERROR(VLOOKUP($A36,'BDGT Office'!$C$3:$F$180,FJ$4,0),0)</f>
        <v>1.7419354838709677</v>
      </c>
      <c r="FK36" s="307">
        <f>IFERROR(VLOOKUP($A36,'BDGT Office'!$C$3:$F$180,FK$4,0),0)</f>
        <v>1.7419354838709677</v>
      </c>
      <c r="FL36" s="307">
        <f>IFERROR(VLOOKUP($A36,'BDGT Office'!$C$3:$F$180,FL$4,0),0)</f>
        <v>1.7419354838709677</v>
      </c>
      <c r="FM36" s="307">
        <f>IFERROR(VLOOKUP($A36,'BDGT Office'!$C$3:$F$180,FM$4,0),0)</f>
        <v>1.7419354838709677</v>
      </c>
      <c r="FN36" s="307">
        <f>IFERROR(VLOOKUP($A36,'BDGT Office'!$C$3:$F$180,FN$4,0),0)</f>
        <v>1.7419354838709677</v>
      </c>
      <c r="FO36" s="307">
        <f>IFERROR(VLOOKUP($A36,'BDGT Office'!$C$3:$F$180,FO$4,0),0)</f>
        <v>1.7419354838709677</v>
      </c>
      <c r="FP36" s="307">
        <f>IFERROR(VLOOKUP($A36,'BDGT Office'!$C$3:$F$180,FP$4,0),0)</f>
        <v>1.7419354838709677</v>
      </c>
      <c r="FQ36" s="308">
        <f t="shared" si="41"/>
        <v>54</v>
      </c>
      <c r="FR36" s="307"/>
      <c r="FS36" s="307"/>
    </row>
    <row r="37" spans="1:175">
      <c r="A37" s="150" t="s">
        <v>95</v>
      </c>
      <c r="B37" s="303">
        <f>IFERROR(VLOOKUP($A37,'FCST Sales'!$A$1:$AH$160,B$1,0),0)</f>
        <v>128413.79530845262</v>
      </c>
      <c r="C37" s="303">
        <f>IFERROR(VLOOKUP($A37,'FCST Sales'!$A$1:$AH$160,C$1,0),0)</f>
        <v>111964.25663403263</v>
      </c>
      <c r="D37" s="303">
        <f>IFERROR(VLOOKUP($A37,'FCST Sales'!$A$1:$AH$160,D$1,0),0)</f>
        <v>85979.851344364477</v>
      </c>
      <c r="E37" s="303">
        <f>IFERROR(VLOOKUP($A37,'FCST Sales'!$A$1:$AH$160,E$1,0),0)</f>
        <v>82747.747877924339</v>
      </c>
      <c r="F37" s="303">
        <f>IFERROR(VLOOKUP($A37,'FCST Sales'!$A$1:$AH$160,F$1,0),0)</f>
        <v>82313.782273685429</v>
      </c>
      <c r="G37" s="303">
        <f>IFERROR(VLOOKUP($A37,'FCST Sales'!$A$1:$AH$160,G$1,0),0)</f>
        <v>85815.335247942843</v>
      </c>
      <c r="H37" s="303">
        <f>IFERROR(VLOOKUP($A37,'FCST Sales'!$A$1:$AH$160,H$1,0),0)</f>
        <v>88398.478957483167</v>
      </c>
      <c r="I37" s="303">
        <f>IFERROR(VLOOKUP($A37,'FCST Sales'!$A$1:$AH$160,I$1,0),0)</f>
        <v>108381.38923136852</v>
      </c>
      <c r="J37" s="303">
        <f>IFERROR(VLOOKUP($A37,'FCST Sales'!$A$1:$AH$160,J$1,0),0)</f>
        <v>100953.44763846343</v>
      </c>
      <c r="K37" s="303">
        <f>IFERROR(VLOOKUP($A37,'FCST Sales'!$A$1:$AH$160,K$1,0),0)</f>
        <v>96658.242895522257</v>
      </c>
      <c r="L37" s="303">
        <f>IFERROR(VLOOKUP($A37,'FCST Sales'!$A$1:$AH$160,L$1,0),0)</f>
        <v>92991.848697303183</v>
      </c>
      <c r="M37" s="303">
        <f>IFERROR(VLOOKUP($A37,'FCST Sales'!$A$1:$AH$160,M$1,0),0)</f>
        <v>93399.791107192927</v>
      </c>
      <c r="N37" s="303">
        <f>IFERROR(VLOOKUP($A37,'FCST Sales'!$A$1:$AH$160,N$1,0),0)</f>
        <v>97215.049341575868</v>
      </c>
      <c r="O37" s="303">
        <f>IFERROR(VLOOKUP($A37,'FCST Sales'!$A$1:$AH$160,O$1,0),0)</f>
        <v>98867.029258075709</v>
      </c>
      <c r="P37" s="303">
        <f>IFERROR(VLOOKUP($A37,'FCST Sales'!$A$1:$AH$160,P$1,0),0)</f>
        <v>0</v>
      </c>
      <c r="Q37" s="303">
        <f>IFERROR(VLOOKUP($A37,'FCST Sales'!$A$1:$AH$160,Q$1,0),0)</f>
        <v>92330.909032625292</v>
      </c>
      <c r="R37" s="303">
        <f>IFERROR(VLOOKUP($A37,'FCST Sales'!$A$1:$AH$160,R$1,0),0)</f>
        <v>100843.31179299171</v>
      </c>
      <c r="S37" s="303">
        <f>IFERROR(VLOOKUP($A37,'FCST Sales'!$A$1:$AH$160,S$1,0),0)</f>
        <v>93830.1769081237</v>
      </c>
      <c r="T37" s="303">
        <f>IFERROR(VLOOKUP($A37,'FCST Sales'!$A$1:$AH$160,T$1,0),0)</f>
        <v>101139.55584513916</v>
      </c>
      <c r="U37" s="303">
        <f>IFERROR(VLOOKUP($A37,'FCST Sales'!$A$1:$AH$160,U$1,0),0)</f>
        <v>100956.49859722539</v>
      </c>
      <c r="V37" s="303">
        <f>IFERROR(VLOOKUP($A37,'FCST Sales'!$A$1:$AH$160,V$1,0),0)</f>
        <v>101569.5756850452</v>
      </c>
      <c r="W37" s="303">
        <f>IFERROR(VLOOKUP($A37,'FCST Sales'!$A$1:$AH$160,W$1,0),0)</f>
        <v>122383.28049559151</v>
      </c>
      <c r="X37" s="303">
        <f>IFERROR(VLOOKUP($A37,'FCST Sales'!$A$1:$AH$160,X$1,0),0)</f>
        <v>119212.9519443498</v>
      </c>
      <c r="Y37" s="303">
        <f>IFERROR(VLOOKUP($A37,'FCST Sales'!$A$1:$AH$160,Y$1,0),0)</f>
        <v>96414.113876503136</v>
      </c>
      <c r="Z37" s="303">
        <f>IFERROR(VLOOKUP($A37,'FCST Sales'!$A$1:$AH$160,Z$1,0),0)</f>
        <v>91516.035497963385</v>
      </c>
      <c r="AA37" s="303">
        <f>IFERROR(VLOOKUP($A37,'FCST Sales'!$A$1:$AH$160,AA$1,0),0)</f>
        <v>96481.185962329808</v>
      </c>
      <c r="AB37" s="303">
        <f>IFERROR(VLOOKUP($A37,'FCST Sales'!$A$1:$AH$160,AB$1,0),0)</f>
        <v>97276.316032655406</v>
      </c>
      <c r="AC37" s="303">
        <f>IFERROR(VLOOKUP($A37,'FCST Sales'!$A$1:$AH$160,AC$1,0),0)</f>
        <v>107415.56313666662</v>
      </c>
      <c r="AD37" s="303">
        <f>IFERROR(VLOOKUP($A37,'FCST Sales'!$A$1:$AH$160,AD$1,0),0)</f>
        <v>141014.72920500344</v>
      </c>
      <c r="AE37" s="303">
        <f>IFERROR(VLOOKUP($A37,'FCST Sales'!$A$1:$AH$160,AE$1,0),0)</f>
        <v>122538.40167119572</v>
      </c>
      <c r="AF37" s="303">
        <f>IFERROR(VLOOKUP($A37,'FCST Sales'!$A$1:$AH$160,AF$1,0),0)</f>
        <v>82672.354819127373</v>
      </c>
      <c r="AG37" s="303">
        <f>IFERROR(VLOOKUP($A37,'FCST Sales'!$A$1:$AH$160,AG$1,0),0)</f>
        <v>3021695.0063159233</v>
      </c>
      <c r="AH37" s="303">
        <f>IFERROR(VLOOKUP($A37,'FCST Sales'!$A$1:$AH$160,AH$1,0),0)</f>
        <v>0</v>
      </c>
      <c r="AI37" s="303"/>
      <c r="AK37" s="306">
        <f>IFERROR(VLOOKUP($A37,'BDGT MW Services MTD'!$A$3:$AG$156,AK$4,0),0)</f>
        <v>1079.191783675966</v>
      </c>
      <c r="AL37" s="306">
        <f>IFERROR(VLOOKUP($A37,'BDGT MW Services MTD'!$A$3:$AG$156,AL$4,0),0)</f>
        <v>929.7213168800065</v>
      </c>
      <c r="AM37" s="306">
        <f>IFERROR(VLOOKUP($A37,'BDGT MW Services MTD'!$A$3:$AG$156,AM$4,0),0)</f>
        <v>722.5761757888904</v>
      </c>
      <c r="AN37" s="306">
        <f>IFERROR(VLOOKUP($A37,'BDGT MW Services MTD'!$A$3:$AG$156,AN$4,0),0)</f>
        <v>695.41352167844673</v>
      </c>
      <c r="AO37" s="306">
        <f>IFERROR(VLOOKUP($A37,'BDGT MW Services MTD'!$A$3:$AG$156,AO$4,0),0)</f>
        <v>691.76646714378683</v>
      </c>
      <c r="AP37" s="306">
        <f>IFERROR(VLOOKUP($A37,'BDGT MW Services MTD'!$A$3:$AG$156,AP$4,0),0)</f>
        <v>721.19357963468281</v>
      </c>
      <c r="AQ37" s="306">
        <f>IFERROR(VLOOKUP($A37,'BDGT MW Services MTD'!$A$3:$AG$156,AQ$4,0),0)</f>
        <v>742.90236458799757</v>
      </c>
      <c r="AR37" s="306">
        <f>IFERROR(VLOOKUP($A37,'BDGT MW Services MTD'!$A$3:$AG$156,AR$4,0),0)</f>
        <v>910.83909233372458</v>
      </c>
      <c r="AS37" s="306">
        <f>IFERROR(VLOOKUP($A37,'BDGT MW Services MTD'!$A$3:$AG$156,AS$4,0),0)</f>
        <v>838.29049648224782</v>
      </c>
      <c r="AT37" s="306">
        <f>IFERROR(VLOOKUP($A37,'BDGT MW Services MTD'!$A$3:$AG$156,AT$4,0),0)</f>
        <v>812.31756531174779</v>
      </c>
      <c r="AU37" s="306">
        <f>IFERROR(VLOOKUP($A37,'BDGT MW Services MTD'!$A$3:$AG$156,AU$4,0),0)</f>
        <v>781.50512428910645</v>
      </c>
      <c r="AV37" s="306">
        <f>IFERROR(VLOOKUP($A37,'BDGT MW Services MTD'!$A$3:$AG$156,AV$4,0),0)</f>
        <v>784.93347944291622</v>
      </c>
      <c r="AW37" s="306">
        <f>IFERROR(VLOOKUP($A37,'BDGT MW Services MTD'!$A$3:$AG$156,AW$4,0),0)</f>
        <v>816.99697643136722</v>
      </c>
      <c r="AX37" s="306">
        <f>IFERROR(VLOOKUP($A37,'BDGT MW Services MTD'!$A$3:$AG$156,AX$4,0),0)</f>
        <v>830.88024456779942</v>
      </c>
      <c r="AY37" s="306">
        <f>IFERROR(VLOOKUP($A37,'BDGT MW Services MTD'!$A$3:$AG$156,AY$4,0),0)</f>
        <v>124.53186840863393</v>
      </c>
      <c r="AZ37" s="306">
        <f>IFERROR(VLOOKUP($A37,'BDGT MW Services MTD'!$A$3:$AG$156,AZ$4,0),0)</f>
        <v>766.69123624983592</v>
      </c>
      <c r="BA37" s="306">
        <f>IFERROR(VLOOKUP($A37,'BDGT MW Services MTD'!$A$3:$AG$156,BA$4,0),0)</f>
        <v>847.48895758637195</v>
      </c>
      <c r="BB37" s="306">
        <f>IFERROR(VLOOKUP($A37,'BDGT MW Services MTD'!$A$3:$AG$156,BB$4,0),0)</f>
        <v>788.55044924790911</v>
      </c>
      <c r="BC37" s="306">
        <f>IFERROR(VLOOKUP($A37,'BDGT MW Services MTD'!$A$3:$AG$156,BC$4,0),0)</f>
        <v>849.97859778641805</v>
      </c>
      <c r="BD37" s="306">
        <f>IFERROR(VLOOKUP($A37,'BDGT MW Services MTD'!$A$3:$AG$156,BD$4,0),0)</f>
        <v>848.44018147050463</v>
      </c>
      <c r="BE37" s="306">
        <f>IFERROR(VLOOKUP($A37,'BDGT MW Services MTD'!$A$3:$AG$156,BE$4,0),0)</f>
        <v>853.59249204855314</v>
      </c>
      <c r="BF37" s="306">
        <f>IFERROR(VLOOKUP($A37,'BDGT MW Services MTD'!$A$3:$AG$156,BF$4,0),0)</f>
        <v>1016.2381114034138</v>
      </c>
      <c r="BG37" s="306">
        <f>IFERROR(VLOOKUP($A37,'BDGT MW Services MTD'!$A$3:$AG$156,BG$4,0),0)</f>
        <v>1001.8677349818319</v>
      </c>
      <c r="BH37" s="306">
        <f>IFERROR(VLOOKUP($A37,'BDGT MW Services MTD'!$A$3:$AG$156,BH$4,0),0)</f>
        <v>810.26590076239438</v>
      </c>
      <c r="BI37" s="306">
        <f>IFERROR(VLOOKUP($A37,'BDGT MW Services MTD'!$A$3:$AG$156,BI$4,0),0)</f>
        <v>769.10236432751219</v>
      </c>
      <c r="BJ37" s="306">
        <f>IFERROR(VLOOKUP($A37,'BDGT MW Services MTD'!$A$3:$AG$156,BJ$4,0),0)</f>
        <v>810.82957574578847</v>
      </c>
      <c r="BK37" s="306">
        <f>IFERROR(VLOOKUP($A37,'BDGT MW Services MTD'!$A$3:$AG$156,BK$4,0),0)</f>
        <v>817.51186277568183</v>
      </c>
      <c r="BL37" s="306">
        <f>IFERROR(VLOOKUP($A37,'BDGT MW Services MTD'!$A$3:$AG$156,BL$4,0),0)</f>
        <v>901.89037687713324</v>
      </c>
      <c r="BM37" s="306">
        <f>IFERROR(VLOOKUP($A37,'BDGT MW Services MTD'!$A$3:$AG$156,BM$4,0),0)</f>
        <v>1185.090252723913</v>
      </c>
      <c r="BN37" s="306">
        <f>IFERROR(VLOOKUP($A37,'BDGT MW Services MTD'!$A$3:$AG$156,BN$4,0),0)</f>
        <v>1017.5261962618722</v>
      </c>
      <c r="BO37" s="306">
        <f>IFERROR(VLOOKUP($A37,'BDGT MW Services MTD'!$A$3:$AG$156,BO$4,0),0)</f>
        <v>694.77991709254968</v>
      </c>
      <c r="BP37" s="306">
        <f>IFERROR(VLOOKUP($A37,'BDGT MW Services MTD'!$A$3:$AG$156,BP$4,0),0)</f>
        <v>25462.904263999004</v>
      </c>
      <c r="BQ37" s="306"/>
      <c r="BR37" s="306"/>
      <c r="BS37" s="306"/>
      <c r="BT37" s="306">
        <f>IFERROR(VLOOKUP($A37,'BDGT Polizze MTD'!$A$3:$AG$156,BT$4,0),0)</f>
        <v>4530.170671214215</v>
      </c>
      <c r="BU37" s="306">
        <f>IFERROR(VLOOKUP($A37,'BDGT Polizze MTD'!$A$3:$AG$156,BU$4,0),0)</f>
        <v>3902.7319386978215</v>
      </c>
      <c r="BV37" s="306">
        <f>IFERROR(VLOOKUP($A37,'BDGT Polizze MTD'!$A$3:$AG$156,BV$4,0),0)</f>
        <v>3033.1896969480772</v>
      </c>
      <c r="BW37" s="306">
        <f>IFERROR(VLOOKUP($A37,'BDGT Polizze MTD'!$A$3:$AG$156,BW$4,0),0)</f>
        <v>2919.1678327486225</v>
      </c>
      <c r="BX37" s="306">
        <f>IFERROR(VLOOKUP($A37,'BDGT Polizze MTD'!$A$3:$AG$156,BX$4,0),0)</f>
        <v>2903.8584320108239</v>
      </c>
      <c r="BY37" s="306">
        <f>IFERROR(VLOOKUP($A37,'BDGT Polizze MTD'!$A$3:$AG$156,BY$4,0),0)</f>
        <v>3027.385912446874</v>
      </c>
      <c r="BZ37" s="306">
        <f>IFERROR(VLOOKUP($A37,'BDGT Polizze MTD'!$A$3:$AG$156,BZ$4,0),0)</f>
        <v>3118.5138309417866</v>
      </c>
      <c r="CA37" s="306">
        <f>IFERROR(VLOOKUP($A37,'BDGT Polizze MTD'!$A$3:$AG$156,CA$4,0),0)</f>
        <v>3823.4691967637791</v>
      </c>
      <c r="CB37" s="306">
        <f>IFERROR(VLOOKUP($A37,'BDGT Polizze MTD'!$A$3:$AG$156,CB$4,0),0)</f>
        <v>3518.928774815186</v>
      </c>
      <c r="CC37" s="306">
        <f>IFERROR(VLOOKUP($A37,'BDGT Polizze MTD'!$A$3:$AG$156,CC$4,0),0)</f>
        <v>3409.9010627682292</v>
      </c>
      <c r="CD37" s="306">
        <f>IFERROR(VLOOKUP($A37,'BDGT Polizze MTD'!$A$3:$AG$156,CD$4,0),0)</f>
        <v>3280.5583280099754</v>
      </c>
      <c r="CE37" s="306">
        <f>IFERROR(VLOOKUP($A37,'BDGT Polizze MTD'!$A$3:$AG$156,CE$4,0),0)</f>
        <v>3294.9496847671521</v>
      </c>
      <c r="CF37" s="306">
        <f>IFERROR(VLOOKUP($A37,'BDGT Polizze MTD'!$A$3:$AG$156,CF$4,0),0)</f>
        <v>3429.5440320099397</v>
      </c>
      <c r="CG37" s="306">
        <f>IFERROR(VLOOKUP($A37,'BDGT Polizze MTD'!$A$3:$AG$156,CG$4,0),0)</f>
        <v>3487.8224354259096</v>
      </c>
      <c r="CH37" s="306">
        <f>IFERROR(VLOOKUP($A37,'BDGT Polizze MTD'!$A$3:$AG$156,CH$4,0),0)</f>
        <v>522.75288454724853</v>
      </c>
      <c r="CI37" s="306">
        <f>IFERROR(VLOOKUP($A37,'BDGT Polizze MTD'!$A$3:$AG$156,CI$4,0),0)</f>
        <v>3218.3734206216291</v>
      </c>
      <c r="CJ37" s="306">
        <f>IFERROR(VLOOKUP($A37,'BDGT Polizze MTD'!$A$3:$AG$156,CJ$4,0),0)</f>
        <v>3557.5415583301501</v>
      </c>
      <c r="CK37" s="306">
        <f>IFERROR(VLOOKUP($A37,'BDGT Polizze MTD'!$A$3:$AG$156,CK$4,0),0)</f>
        <v>3310.1327975160593</v>
      </c>
      <c r="CL37" s="306">
        <f>IFERROR(VLOOKUP($A37,'BDGT Polizze MTD'!$A$3:$AG$156,CL$4,0),0)</f>
        <v>3567.9924301647256</v>
      </c>
      <c r="CM37" s="306">
        <f>IFERROR(VLOOKUP($A37,'BDGT Polizze MTD'!$A$3:$AG$156,CM$4,0),0)</f>
        <v>3561.5345525382586</v>
      </c>
      <c r="CN37" s="306">
        <f>IFERROR(VLOOKUP($A37,'BDGT Polizze MTD'!$A$3:$AG$156,CN$4,0),0)</f>
        <v>3583.1626325725206</v>
      </c>
      <c r="CO37" s="306">
        <f>IFERROR(VLOOKUP($A37,'BDGT Polizze MTD'!$A$3:$AG$156,CO$4,0),0)</f>
        <v>4265.9072806953172</v>
      </c>
      <c r="CP37" s="306">
        <f>IFERROR(VLOOKUP($A37,'BDGT Polizze MTD'!$A$3:$AG$156,CP$4,0),0)</f>
        <v>4205.5841214718357</v>
      </c>
      <c r="CQ37" s="306">
        <f>IFERROR(VLOOKUP($A37,'BDGT Polizze MTD'!$A$3:$AG$156,CQ$4,0),0)</f>
        <v>3401.2887005271159</v>
      </c>
      <c r="CR37" s="306">
        <f>IFERROR(VLOOKUP($A37,'BDGT Polizze MTD'!$A$3:$AG$156,CR$4,0),0)</f>
        <v>3228.4947186774984</v>
      </c>
      <c r="CS37" s="306">
        <f>IFERROR(VLOOKUP($A37,'BDGT Polizze MTD'!$A$3:$AG$156,CS$4,0),0)</f>
        <v>3403.6548637211786</v>
      </c>
      <c r="CT37" s="306">
        <f>IFERROR(VLOOKUP($A37,'BDGT Polizze MTD'!$A$3:$AG$156,CT$4,0),0)</f>
        <v>3431.7053929944327</v>
      </c>
      <c r="CU37" s="306">
        <f>IFERROR(VLOOKUP($A37,'BDGT Polizze MTD'!$A$3:$AG$156,CU$4,0),0)</f>
        <v>3785.9047815044205</v>
      </c>
      <c r="CV37" s="306">
        <f>IFERROR(VLOOKUP($A37,'BDGT Polizze MTD'!$A$3:$AG$156,CV$4,0),0)</f>
        <v>4974.7053182195887</v>
      </c>
      <c r="CW37" s="306">
        <f>IFERROR(VLOOKUP($A37,'BDGT Polizze MTD'!$A$3:$AG$156,CW$4,0),0)</f>
        <v>4271.3143309861816</v>
      </c>
      <c r="CX37" s="306">
        <f>IFERROR(VLOOKUP($A37,'BDGT Polizze MTD'!$A$3:$AG$156,CX$4,0),0)</f>
        <v>2916.5081229958291</v>
      </c>
      <c r="CY37" s="306">
        <f>IFERROR(VLOOKUP($A37,'BDGT Polizze MTD'!$A$3:$AG$156,CY$4,0),0)</f>
        <v>106886.74973765238</v>
      </c>
      <c r="CZ37" s="329"/>
      <c r="DD37" s="308">
        <f>IFERROR(VLOOKUP($A37,'BDGT McAfee'!$AZ$6:$BD$180,DD$4,0),0)</f>
        <v>17.208828</v>
      </c>
      <c r="DE37" s="308">
        <f>IFERROR(VLOOKUP($A37,'BDGT McAfee'!$AZ$6:$BD$180,DE$4,0),0)</f>
        <v>17.208828</v>
      </c>
      <c r="DF37" s="308">
        <f>IFERROR(VLOOKUP($A37,'BDGT McAfee'!$AZ$6:$BD$180,DF$4,0),0)</f>
        <v>17.208828</v>
      </c>
      <c r="DG37" s="308">
        <f>IFERROR(VLOOKUP($A37,'BDGT McAfee'!$AZ$6:$BD$180,DG$4,0),0)</f>
        <v>17.208828</v>
      </c>
      <c r="DH37" s="308">
        <f>IFERROR(VLOOKUP($A37,'BDGT McAfee'!$AZ$6:$BD$180,DH$4,0),0)</f>
        <v>17.208828</v>
      </c>
      <c r="DI37" s="308">
        <f>IFERROR(VLOOKUP($A37,'BDGT McAfee'!$AZ$6:$BD$180,DI$4,0),0)</f>
        <v>17.208828</v>
      </c>
      <c r="DJ37" s="308">
        <f>IFERROR(VLOOKUP($A37,'BDGT McAfee'!$AZ$6:$BD$180,DJ$4,0),0)</f>
        <v>17.208828</v>
      </c>
      <c r="DK37" s="308">
        <f>IFERROR(VLOOKUP($A37,'BDGT McAfee'!$AZ$6:$BD$180,DK$4,0),0)</f>
        <v>17.208828</v>
      </c>
      <c r="DL37" s="308">
        <f>IFERROR(VLOOKUP($A37,'BDGT McAfee'!$AZ$6:$BD$180,DL$4,0),0)</f>
        <v>17.208828</v>
      </c>
      <c r="DM37" s="308">
        <f>IFERROR(VLOOKUP($A37,'BDGT McAfee'!$AZ$6:$BD$180,DM$4,0),0)</f>
        <v>17.208828</v>
      </c>
      <c r="DN37" s="308">
        <f>IFERROR(VLOOKUP($A37,'BDGT McAfee'!$AZ$6:$BD$180,DN$4,0),0)</f>
        <v>17.208828</v>
      </c>
      <c r="DO37" s="308">
        <f>IFERROR(VLOOKUP($A37,'BDGT McAfee'!$AZ$6:$BD$180,DO$4,0),0)</f>
        <v>17.208828</v>
      </c>
      <c r="DP37" s="308">
        <f>IFERROR(VLOOKUP($A37,'BDGT McAfee'!$AZ$6:$BD$180,DP$4,0),0)</f>
        <v>17.208828</v>
      </c>
      <c r="DQ37" s="308">
        <f>IFERROR(VLOOKUP($A37,'BDGT McAfee'!$AZ$6:$BD$180,DQ$4,0),0)</f>
        <v>17.208828</v>
      </c>
      <c r="DR37" s="308">
        <f>IFERROR(VLOOKUP($A37,'BDGT McAfee'!$AZ$6:$BD$180,DR$4,0),0)</f>
        <v>17.208828</v>
      </c>
      <c r="DS37" s="308">
        <f>IFERROR(VLOOKUP($A37,'BDGT McAfee'!$AZ$6:$BD$180,DS$4,0),0)</f>
        <v>17.208828</v>
      </c>
      <c r="DT37" s="308">
        <f>IFERROR(VLOOKUP($A37,'BDGT McAfee'!$AZ$6:$BD$180,DT$4,0),0)</f>
        <v>17.208828</v>
      </c>
      <c r="DU37" s="308">
        <f>IFERROR(VLOOKUP($A37,'BDGT McAfee'!$AZ$6:$BD$180,DU$4,0),0)</f>
        <v>17.208828</v>
      </c>
      <c r="DV37" s="308">
        <f>IFERROR(VLOOKUP($A37,'BDGT McAfee'!$AZ$6:$BD$180,DV$4,0),0)</f>
        <v>17.208828</v>
      </c>
      <c r="DW37" s="308">
        <f>IFERROR(VLOOKUP($A37,'BDGT McAfee'!$AZ$6:$BD$180,DW$4,0),0)</f>
        <v>17.208828</v>
      </c>
      <c r="DX37" s="308">
        <f>IFERROR(VLOOKUP($A37,'BDGT McAfee'!$AZ$6:$BD$180,DX$4,0),0)</f>
        <v>17.208828</v>
      </c>
      <c r="DY37" s="308">
        <f>IFERROR(VLOOKUP($A37,'BDGT McAfee'!$AZ$6:$BD$180,DY$4,0),0)</f>
        <v>17.208828</v>
      </c>
      <c r="DZ37" s="308">
        <f>IFERROR(VLOOKUP($A37,'BDGT McAfee'!$AZ$6:$BD$180,DZ$4,0),0)</f>
        <v>17.208828</v>
      </c>
      <c r="EA37" s="308">
        <f>IFERROR(VLOOKUP($A37,'BDGT McAfee'!$AZ$6:$BD$180,EA$4,0),0)</f>
        <v>17.208828</v>
      </c>
      <c r="EB37" s="308">
        <f>IFERROR(VLOOKUP($A37,'BDGT McAfee'!$AZ$6:$BD$180,EB$4,0),0)</f>
        <v>17.208828</v>
      </c>
      <c r="EC37" s="308">
        <f>IFERROR(VLOOKUP($A37,'BDGT McAfee'!$AZ$6:$BD$180,EC$4,0),0)</f>
        <v>17.208828</v>
      </c>
      <c r="ED37" s="308">
        <f>IFERROR(VLOOKUP($A37,'BDGT McAfee'!$AZ$6:$BD$180,ED$4,0),0)</f>
        <v>17.208828</v>
      </c>
      <c r="EE37" s="308">
        <f>IFERROR(VLOOKUP($A37,'BDGT McAfee'!$AZ$6:$BD$180,EE$4,0),0)</f>
        <v>17.208828</v>
      </c>
      <c r="EF37" s="308">
        <f>IFERROR(VLOOKUP($A37,'BDGT McAfee'!$AZ$6:$BD$180,EF$4,0),0)</f>
        <v>17.208828</v>
      </c>
      <c r="EG37" s="308">
        <f>IFERROR(VLOOKUP($A37,'BDGT McAfee'!$AZ$6:$BD$180,EG$4,0),0)</f>
        <v>17.208828</v>
      </c>
      <c r="EH37" s="308">
        <f>IFERROR(VLOOKUP($A37,'BDGT McAfee'!$AZ$6:$BD$180,EH$4,0),0)</f>
        <v>17.208828</v>
      </c>
      <c r="EI37" s="308">
        <f t="shared" si="40"/>
        <v>533.47366799999986</v>
      </c>
      <c r="EJ37" s="308"/>
      <c r="EL37" s="307">
        <f>IFERROR(VLOOKUP($A37,'BDGT Office'!$C$3:$F$180,EL$4,0),0)</f>
        <v>3.4064516129032256</v>
      </c>
      <c r="EM37" s="307">
        <f>IFERROR(VLOOKUP($A37,'BDGT Office'!$C$3:$F$180,EM$4,0),0)</f>
        <v>3.4064516129032256</v>
      </c>
      <c r="EN37" s="307">
        <f>IFERROR(VLOOKUP($A37,'BDGT Office'!$C$3:$F$180,EN$4,0),0)</f>
        <v>3.4064516129032256</v>
      </c>
      <c r="EO37" s="307">
        <f>IFERROR(VLOOKUP($A37,'BDGT Office'!$C$3:$F$180,EO$4,0),0)</f>
        <v>3.4064516129032256</v>
      </c>
      <c r="EP37" s="307">
        <f>IFERROR(VLOOKUP($A37,'BDGT Office'!$C$3:$F$180,EP$4,0),0)</f>
        <v>3.4064516129032256</v>
      </c>
      <c r="EQ37" s="307">
        <f>IFERROR(VLOOKUP($A37,'BDGT Office'!$C$3:$F$180,EQ$4,0),0)</f>
        <v>3.4064516129032256</v>
      </c>
      <c r="ER37" s="307">
        <f>IFERROR(VLOOKUP($A37,'BDGT Office'!$C$3:$F$180,ER$4,0),0)</f>
        <v>3.4064516129032256</v>
      </c>
      <c r="ES37" s="307">
        <f>IFERROR(VLOOKUP($A37,'BDGT Office'!$C$3:$F$180,ES$4,0),0)</f>
        <v>3.4064516129032256</v>
      </c>
      <c r="ET37" s="307">
        <f>IFERROR(VLOOKUP($A37,'BDGT Office'!$C$3:$F$180,ET$4,0),0)</f>
        <v>3.4064516129032256</v>
      </c>
      <c r="EU37" s="307">
        <f>IFERROR(VLOOKUP($A37,'BDGT Office'!$C$3:$F$180,EU$4,0),0)</f>
        <v>3.4064516129032256</v>
      </c>
      <c r="EV37" s="307">
        <f>IFERROR(VLOOKUP($A37,'BDGT Office'!$C$3:$F$180,EV$4,0),0)</f>
        <v>3.4064516129032256</v>
      </c>
      <c r="EW37" s="307">
        <f>IFERROR(VLOOKUP($A37,'BDGT Office'!$C$3:$F$180,EW$4,0),0)</f>
        <v>3.4064516129032256</v>
      </c>
      <c r="EX37" s="307">
        <f>IFERROR(VLOOKUP($A37,'BDGT Office'!$C$3:$F$180,EX$4,0),0)</f>
        <v>3.4064516129032256</v>
      </c>
      <c r="EY37" s="307">
        <f>IFERROR(VLOOKUP($A37,'BDGT Office'!$C$3:$F$180,EY$4,0),0)</f>
        <v>3.4064516129032256</v>
      </c>
      <c r="EZ37" s="307">
        <f>IFERROR(VLOOKUP($A37,'BDGT Office'!$C$3:$F$180,EZ$4,0),0)</f>
        <v>3.4064516129032256</v>
      </c>
      <c r="FA37" s="307">
        <f>IFERROR(VLOOKUP($A37,'BDGT Office'!$C$3:$F$180,FA$4,0),0)</f>
        <v>3.4064516129032256</v>
      </c>
      <c r="FB37" s="307">
        <f>IFERROR(VLOOKUP($A37,'BDGT Office'!$C$3:$F$180,FB$4,0),0)</f>
        <v>3.4064516129032256</v>
      </c>
      <c r="FC37" s="307">
        <f>IFERROR(VLOOKUP($A37,'BDGT Office'!$C$3:$F$180,FC$4,0),0)</f>
        <v>3.4064516129032256</v>
      </c>
      <c r="FD37" s="307">
        <f>IFERROR(VLOOKUP($A37,'BDGT Office'!$C$3:$F$180,FD$4,0),0)</f>
        <v>3.4064516129032256</v>
      </c>
      <c r="FE37" s="307">
        <f>IFERROR(VLOOKUP($A37,'BDGT Office'!$C$3:$F$180,FE$4,0),0)</f>
        <v>3.4064516129032256</v>
      </c>
      <c r="FF37" s="307">
        <f>IFERROR(VLOOKUP($A37,'BDGT Office'!$C$3:$F$180,FF$4,0),0)</f>
        <v>3.4064516129032256</v>
      </c>
      <c r="FG37" s="307">
        <f>IFERROR(VLOOKUP($A37,'BDGT Office'!$C$3:$F$180,FG$4,0),0)</f>
        <v>3.4064516129032256</v>
      </c>
      <c r="FH37" s="307">
        <f>IFERROR(VLOOKUP($A37,'BDGT Office'!$C$3:$F$180,FH$4,0),0)</f>
        <v>3.4064516129032256</v>
      </c>
      <c r="FI37" s="307">
        <f>IFERROR(VLOOKUP($A37,'BDGT Office'!$C$3:$F$180,FI$4,0),0)</f>
        <v>3.4064516129032256</v>
      </c>
      <c r="FJ37" s="307">
        <f>IFERROR(VLOOKUP($A37,'BDGT Office'!$C$3:$F$180,FJ$4,0),0)</f>
        <v>3.4064516129032256</v>
      </c>
      <c r="FK37" s="307">
        <f>IFERROR(VLOOKUP($A37,'BDGT Office'!$C$3:$F$180,FK$4,0),0)</f>
        <v>3.4064516129032256</v>
      </c>
      <c r="FL37" s="307">
        <f>IFERROR(VLOOKUP($A37,'BDGT Office'!$C$3:$F$180,FL$4,0),0)</f>
        <v>3.4064516129032256</v>
      </c>
      <c r="FM37" s="307">
        <f>IFERROR(VLOOKUP($A37,'BDGT Office'!$C$3:$F$180,FM$4,0),0)</f>
        <v>3.4064516129032256</v>
      </c>
      <c r="FN37" s="307">
        <f>IFERROR(VLOOKUP($A37,'BDGT Office'!$C$3:$F$180,FN$4,0),0)</f>
        <v>3.4064516129032256</v>
      </c>
      <c r="FO37" s="307">
        <f>IFERROR(VLOOKUP($A37,'BDGT Office'!$C$3:$F$180,FO$4,0),0)</f>
        <v>3.4064516129032256</v>
      </c>
      <c r="FP37" s="307">
        <f>IFERROR(VLOOKUP($A37,'BDGT Office'!$C$3:$F$180,FP$4,0),0)</f>
        <v>3.4064516129032256</v>
      </c>
      <c r="FQ37" s="308">
        <f t="shared" si="41"/>
        <v>105.6</v>
      </c>
      <c r="FR37" s="307"/>
      <c r="FS37" s="307"/>
    </row>
    <row r="38" spans="1:175">
      <c r="A38" s="150" t="s">
        <v>96</v>
      </c>
      <c r="B38" s="303">
        <f>IFERROR(VLOOKUP($A38,'FCST Sales'!$A$1:$AH$160,B$1,0),0)</f>
        <v>75095.114343919238</v>
      </c>
      <c r="C38" s="303">
        <f>IFERROR(VLOOKUP($A38,'FCST Sales'!$A$1:$AH$160,C$1,0),0)</f>
        <v>65475.587215286949</v>
      </c>
      <c r="D38" s="303">
        <f>IFERROR(VLOOKUP($A38,'FCST Sales'!$A$1:$AH$160,D$1,0),0)</f>
        <v>50280.164623038974</v>
      </c>
      <c r="E38" s="303">
        <f>IFERROR(VLOOKUP($A38,'FCST Sales'!$A$1:$AH$160,E$1,0),0)</f>
        <v>48390.062560400816</v>
      </c>
      <c r="F38" s="303">
        <f>IFERROR(VLOOKUP($A38,'FCST Sales'!$A$1:$AH$160,F$1,0),0)</f>
        <v>48136.283777573241</v>
      </c>
      <c r="G38" s="303">
        <f>IFERROR(VLOOKUP($A38,'FCST Sales'!$A$1:$AH$160,G$1,0),0)</f>
        <v>50183.957240938616</v>
      </c>
      <c r="H38" s="303">
        <f>IFERROR(VLOOKUP($A38,'FCST Sales'!$A$1:$AH$160,H$1,0),0)</f>
        <v>51694.554071822378</v>
      </c>
      <c r="I38" s="303">
        <f>IFERROR(VLOOKUP($A38,'FCST Sales'!$A$1:$AH$160,I$1,0),0)</f>
        <v>63380.361880377393</v>
      </c>
      <c r="J38" s="303">
        <f>IFERROR(VLOOKUP($A38,'FCST Sales'!$A$1:$AH$160,J$1,0),0)</f>
        <v>59036.575280820005</v>
      </c>
      <c r="K38" s="303">
        <f>IFERROR(VLOOKUP($A38,'FCST Sales'!$A$1:$AH$160,K$1,0),0)</f>
        <v>56524.782131751061</v>
      </c>
      <c r="L38" s="303">
        <f>IFERROR(VLOOKUP($A38,'FCST Sales'!$A$1:$AH$160,L$1,0),0)</f>
        <v>54380.711154923389</v>
      </c>
      <c r="M38" s="303">
        <f>IFERROR(VLOOKUP($A38,'FCST Sales'!$A$1:$AH$160,M$1,0),0)</f>
        <v>54619.271831701313</v>
      </c>
      <c r="N38" s="303">
        <f>IFERROR(VLOOKUP($A38,'FCST Sales'!$A$1:$AH$160,N$1,0),0)</f>
        <v>56850.397020972203</v>
      </c>
      <c r="O38" s="303">
        <f>IFERROR(VLOOKUP($A38,'FCST Sales'!$A$1:$AH$160,O$1,0),0)</f>
        <v>57816.458497665022</v>
      </c>
      <c r="P38" s="303">
        <f>IFERROR(VLOOKUP($A38,'FCST Sales'!$A$1:$AH$160,P$1,0),0)</f>
        <v>0</v>
      </c>
      <c r="Q38" s="303">
        <f>IFERROR(VLOOKUP($A38,'FCST Sales'!$A$1:$AH$160,Q$1,0),0)</f>
        <v>53994.200191874603</v>
      </c>
      <c r="R38" s="303">
        <f>IFERROR(VLOOKUP($A38,'FCST Sales'!$A$1:$AH$160,R$1,0),0)</f>
        <v>58972.168930324733</v>
      </c>
      <c r="S38" s="303">
        <f>IFERROR(VLOOKUP($A38,'FCST Sales'!$A$1:$AH$160,S$1,0),0)</f>
        <v>54870.957181046077</v>
      </c>
      <c r="T38" s="303">
        <f>IFERROR(VLOOKUP($A38,'FCST Sales'!$A$1:$AH$160,T$1,0),0)</f>
        <v>59145.409514923005</v>
      </c>
      <c r="U38" s="303">
        <f>IFERROR(VLOOKUP($A38,'FCST Sales'!$A$1:$AH$160,U$1,0),0)</f>
        <v>59038.359451255405</v>
      </c>
      <c r="V38" s="303">
        <f>IFERROR(VLOOKUP($A38,'FCST Sales'!$A$1:$AH$160,V$1,0),0)</f>
        <v>59396.880853888819</v>
      </c>
      <c r="W38" s="303">
        <f>IFERROR(VLOOKUP($A38,'FCST Sales'!$A$1:$AH$160,W$1,0),0)</f>
        <v>71568.529070610239</v>
      </c>
      <c r="X38" s="303">
        <f>IFERROR(VLOOKUP($A38,'FCST Sales'!$A$1:$AH$160,X$1,0),0)</f>
        <v>69714.552365915661</v>
      </c>
      <c r="Y38" s="303">
        <f>IFERROR(VLOOKUP($A38,'FCST Sales'!$A$1:$AH$160,Y$1,0),0)</f>
        <v>56382.017901834231</v>
      </c>
      <c r="Z38" s="303">
        <f>IFERROR(VLOOKUP($A38,'FCST Sales'!$A$1:$AH$160,Z$1,0),0)</f>
        <v>53517.670227829236</v>
      </c>
      <c r="AA38" s="303">
        <f>IFERROR(VLOOKUP($A38,'FCST Sales'!$A$1:$AH$160,AA$1,0),0)</f>
        <v>56421.240992642655</v>
      </c>
      <c r="AB38" s="303">
        <f>IFERROR(VLOOKUP($A38,'FCST Sales'!$A$1:$AH$160,AB$1,0),0)</f>
        <v>56886.225174489817</v>
      </c>
      <c r="AC38" s="303">
        <f>IFERROR(VLOOKUP($A38,'FCST Sales'!$A$1:$AH$160,AC$1,0),0)</f>
        <v>62815.556355832647</v>
      </c>
      <c r="AD38" s="303">
        <f>IFERROR(VLOOKUP($A38,'FCST Sales'!$A$1:$AH$160,AD$1,0),0)</f>
        <v>82464.015555262566</v>
      </c>
      <c r="AE38" s="303">
        <f>IFERROR(VLOOKUP($A38,'FCST Sales'!$A$1:$AH$160,AE$1,0),0)</f>
        <v>71659.242396162066</v>
      </c>
      <c r="AF38" s="303">
        <f>IFERROR(VLOOKUP($A38,'FCST Sales'!$A$1:$AH$160,AF$1,0),0)</f>
        <v>48345.973447097247</v>
      </c>
      <c r="AG38" s="303">
        <f>IFERROR(VLOOKUP($A38,'FCST Sales'!$A$1:$AH$160,AG$1,0),0)</f>
        <v>1767057.2812421795</v>
      </c>
      <c r="AH38" s="303">
        <f>IFERROR(VLOOKUP($A38,'FCST Sales'!$A$1:$AH$160,AH$1,0),0)</f>
        <v>0</v>
      </c>
      <c r="AI38" s="303"/>
      <c r="AK38" s="306">
        <f>IFERROR(VLOOKUP($A38,'BDGT MW Services MTD'!$A$3:$AG$156,AK$4,0),0)</f>
        <v>580.32760610591629</v>
      </c>
      <c r="AL38" s="306">
        <f>IFERROR(VLOOKUP($A38,'BDGT MW Services MTD'!$A$3:$AG$156,AL$4,0),0)</f>
        <v>499.95093951958336</v>
      </c>
      <c r="AM38" s="306">
        <f>IFERROR(VLOOKUP($A38,'BDGT MW Services MTD'!$A$3:$AG$156,AM$4,0),0)</f>
        <v>388.56013237647221</v>
      </c>
      <c r="AN38" s="306">
        <f>IFERROR(VLOOKUP($A38,'BDGT MW Services MTD'!$A$3:$AG$156,AN$4,0),0)</f>
        <v>373.95361083522795</v>
      </c>
      <c r="AO38" s="306">
        <f>IFERROR(VLOOKUP($A38,'BDGT MW Services MTD'!$A$3:$AG$156,AO$4,0),0)</f>
        <v>371.9924335362054</v>
      </c>
      <c r="AP38" s="306">
        <f>IFERROR(VLOOKUP($A38,'BDGT MW Services MTD'!$A$3:$AG$156,AP$4,0),0)</f>
        <v>387.8166512561383</v>
      </c>
      <c r="AQ38" s="306">
        <f>IFERROR(VLOOKUP($A38,'BDGT MW Services MTD'!$A$3:$AG$156,AQ$4,0),0)</f>
        <v>399.49039395320835</v>
      </c>
      <c r="AR38" s="306">
        <f>IFERROR(VLOOKUP($A38,'BDGT MW Services MTD'!$A$3:$AG$156,AR$4,0),0)</f>
        <v>489.79715931605625</v>
      </c>
      <c r="AS38" s="306">
        <f>IFERROR(VLOOKUP($A38,'BDGT MW Services MTD'!$A$3:$AG$156,AS$4,0),0)</f>
        <v>450.78467460882047</v>
      </c>
      <c r="AT38" s="306">
        <f>IFERROR(VLOOKUP($A38,'BDGT MW Services MTD'!$A$3:$AG$156,AT$4,0),0)</f>
        <v>436.8179180065892</v>
      </c>
      <c r="AU38" s="306">
        <f>IFERROR(VLOOKUP($A38,'BDGT MW Services MTD'!$A$3:$AG$156,AU$4,0),0)</f>
        <v>420.24874984998831</v>
      </c>
      <c r="AV38" s="306">
        <f>IFERROR(VLOOKUP($A38,'BDGT MW Services MTD'!$A$3:$AG$156,AV$4,0),0)</f>
        <v>422.09232313268546</v>
      </c>
      <c r="AW38" s="306">
        <f>IFERROR(VLOOKUP($A38,'BDGT MW Services MTD'!$A$3:$AG$156,AW$4,0),0)</f>
        <v>439.33423762105502</v>
      </c>
      <c r="AX38" s="306">
        <f>IFERROR(VLOOKUP($A38,'BDGT MW Services MTD'!$A$3:$AG$156,AX$4,0),0)</f>
        <v>446.79986503261557</v>
      </c>
      <c r="AY38" s="306">
        <f>IFERROR(VLOOKUP($A38,'BDGT MW Services MTD'!$A$3:$AG$156,AY$4,0),0)</f>
        <v>66.966114985896525</v>
      </c>
      <c r="AZ38" s="306">
        <f>IFERROR(VLOOKUP($A38,'BDGT MW Services MTD'!$A$3:$AG$156,AZ$4,0),0)</f>
        <v>412.28268829078337</v>
      </c>
      <c r="BA38" s="306">
        <f>IFERROR(VLOOKUP($A38,'BDGT MW Services MTD'!$A$3:$AG$156,BA$4,0),0)</f>
        <v>455.73108079274442</v>
      </c>
      <c r="BB38" s="306">
        <f>IFERROR(VLOOKUP($A38,'BDGT MW Services MTD'!$A$3:$AG$156,BB$4,0),0)</f>
        <v>424.03732258508973</v>
      </c>
      <c r="BC38" s="306">
        <f>IFERROR(VLOOKUP($A38,'BDGT MW Services MTD'!$A$3:$AG$156,BC$4,0),0)</f>
        <v>457.0698668724869</v>
      </c>
      <c r="BD38" s="306">
        <f>IFERROR(VLOOKUP($A38,'BDGT MW Services MTD'!$A$3:$AG$156,BD$4,0),0)</f>
        <v>456.24259458287838</v>
      </c>
      <c r="BE38" s="306">
        <f>IFERROR(VLOOKUP($A38,'BDGT MW Services MTD'!$A$3:$AG$156,BE$4,0),0)</f>
        <v>459.01321247387858</v>
      </c>
      <c r="BF38" s="306">
        <f>IFERROR(VLOOKUP($A38,'BDGT MW Services MTD'!$A$3:$AG$156,BF$4,0),0)</f>
        <v>546.47472242192032</v>
      </c>
      <c r="BG38" s="306">
        <f>IFERROR(VLOOKUP($A38,'BDGT MW Services MTD'!$A$3:$AG$156,BG$4,0),0)</f>
        <v>538.74715603963068</v>
      </c>
      <c r="BH38" s="306">
        <f>IFERROR(VLOOKUP($A38,'BDGT MW Services MTD'!$A$3:$AG$156,BH$4,0),0)</f>
        <v>435.71465017739666</v>
      </c>
      <c r="BI38" s="306">
        <f>IFERROR(VLOOKUP($A38,'BDGT MW Services MTD'!$A$3:$AG$156,BI$4,0),0)</f>
        <v>413.57925504240046</v>
      </c>
      <c r="BJ38" s="306">
        <f>IFERROR(VLOOKUP($A38,'BDGT MW Services MTD'!$A$3:$AG$156,BJ$4,0),0)</f>
        <v>436.0177623384443</v>
      </c>
      <c r="BK38" s="306">
        <f>IFERROR(VLOOKUP($A38,'BDGT MW Services MTD'!$A$3:$AG$156,BK$4,0),0)</f>
        <v>439.61111404295929</v>
      </c>
      <c r="BL38" s="306">
        <f>IFERROR(VLOOKUP($A38,'BDGT MW Services MTD'!$A$3:$AG$156,BL$4,0),0)</f>
        <v>484.98505205467814</v>
      </c>
      <c r="BM38" s="306">
        <f>IFERROR(VLOOKUP($A38,'BDGT MW Services MTD'!$A$3:$AG$156,BM$4,0),0)</f>
        <v>637.27374483905635</v>
      </c>
      <c r="BN38" s="306">
        <f>IFERROR(VLOOKUP($A38,'BDGT MW Services MTD'!$A$3:$AG$156,BN$4,0),0)</f>
        <v>547.16738077391801</v>
      </c>
      <c r="BO38" s="306">
        <f>IFERROR(VLOOKUP($A38,'BDGT MW Services MTD'!$A$3:$AG$156,BO$4,0),0)</f>
        <v>373.61289453427645</v>
      </c>
      <c r="BP38" s="306">
        <f>IFERROR(VLOOKUP($A38,'BDGT MW Services MTD'!$A$3:$AG$156,BP$4,0),0)</f>
        <v>13692.493307999002</v>
      </c>
      <c r="BQ38" s="306"/>
      <c r="BR38" s="306"/>
      <c r="BS38" s="306"/>
      <c r="BT38" s="306">
        <f>IFERROR(VLOOKUP($A38,'BDGT Polizze MTD'!$A$3:$AG$156,BT$4,0),0)</f>
        <v>2649.1987482342802</v>
      </c>
      <c r="BU38" s="306">
        <f>IFERROR(VLOOKUP($A38,'BDGT Polizze MTD'!$A$3:$AG$156,BU$4,0),0)</f>
        <v>2282.2788184095143</v>
      </c>
      <c r="BV38" s="306">
        <f>IFERROR(VLOOKUP($A38,'BDGT Polizze MTD'!$A$3:$AG$156,BV$4,0),0)</f>
        <v>1773.7791645183672</v>
      </c>
      <c r="BW38" s="306">
        <f>IFERROR(VLOOKUP($A38,'BDGT Polizze MTD'!$A$3:$AG$156,BW$4,0),0)</f>
        <v>1707.1003124768895</v>
      </c>
      <c r="BX38" s="306">
        <f>IFERROR(VLOOKUP($A38,'BDGT Polizze MTD'!$A$3:$AG$156,BX$4,0),0)</f>
        <v>1698.1475272035871</v>
      </c>
      <c r="BY38" s="306">
        <f>IFERROR(VLOOKUP($A38,'BDGT Polizze MTD'!$A$3:$AG$156,BY$4,0),0)</f>
        <v>1770.3851690706222</v>
      </c>
      <c r="BZ38" s="306">
        <f>IFERROR(VLOOKUP($A38,'BDGT Polizze MTD'!$A$3:$AG$156,BZ$4,0),0)</f>
        <v>1823.6758693835118</v>
      </c>
      <c r="CA38" s="306">
        <f>IFERROR(VLOOKUP($A38,'BDGT Polizze MTD'!$A$3:$AG$156,CA$4,0),0)</f>
        <v>2235.9267553299564</v>
      </c>
      <c r="CB38" s="306">
        <f>IFERROR(VLOOKUP($A38,'BDGT Polizze MTD'!$A$3:$AG$156,CB$4,0),0)</f>
        <v>2057.834545749537</v>
      </c>
      <c r="CC38" s="306">
        <f>IFERROR(VLOOKUP($A38,'BDGT Polizze MTD'!$A$3:$AG$156,CC$4,0),0)</f>
        <v>1994.0762242114592</v>
      </c>
      <c r="CD38" s="306">
        <f>IFERROR(VLOOKUP($A38,'BDGT Polizze MTD'!$A$3:$AG$156,CD$4,0),0)</f>
        <v>1918.437879459445</v>
      </c>
      <c r="CE38" s="306">
        <f>IFERROR(VLOOKUP($A38,'BDGT Polizze MTD'!$A$3:$AG$156,CE$4,0),0)</f>
        <v>1926.8538017443966</v>
      </c>
      <c r="CF38" s="306">
        <f>IFERROR(VLOOKUP($A38,'BDGT Polizze MTD'!$A$3:$AG$156,CF$4,0),0)</f>
        <v>2005.5632372411021</v>
      </c>
      <c r="CG38" s="306">
        <f>IFERROR(VLOOKUP($A38,'BDGT Polizze MTD'!$A$3:$AG$156,CG$4,0),0)</f>
        <v>2039.6438678804107</v>
      </c>
      <c r="CH38" s="306">
        <f>IFERROR(VLOOKUP($A38,'BDGT Polizze MTD'!$A$3:$AG$156,CH$4,0),0)</f>
        <v>305.70068721213181</v>
      </c>
      <c r="CI38" s="306">
        <f>IFERROR(VLOOKUP($A38,'BDGT Polizze MTD'!$A$3:$AG$156,CI$4,0),0)</f>
        <v>1882.0727641539511</v>
      </c>
      <c r="CJ38" s="306">
        <f>IFERROR(VLOOKUP($A38,'BDGT Polizze MTD'!$A$3:$AG$156,CJ$4,0),0)</f>
        <v>2080.4149174789463</v>
      </c>
      <c r="CK38" s="306">
        <f>IFERROR(VLOOKUP($A38,'BDGT Polizze MTD'!$A$3:$AG$156,CK$4,0),0)</f>
        <v>1935.7327350579453</v>
      </c>
      <c r="CL38" s="306">
        <f>IFERROR(VLOOKUP($A38,'BDGT Polizze MTD'!$A$3:$AG$156,CL$4,0),0)</f>
        <v>2086.5264833760198</v>
      </c>
      <c r="CM38" s="306">
        <f>IFERROR(VLOOKUP($A38,'BDGT Polizze MTD'!$A$3:$AG$156,CM$4,0),0)</f>
        <v>2082.7499807746944</v>
      </c>
      <c r="CN38" s="306">
        <f>IFERROR(VLOOKUP($A38,'BDGT Polizze MTD'!$A$3:$AG$156,CN$4,0),0)</f>
        <v>2095.397866850501</v>
      </c>
      <c r="CO38" s="306">
        <f>IFERROR(VLOOKUP($A38,'BDGT Polizze MTD'!$A$3:$AG$156,CO$4,0),0)</f>
        <v>2494.6601460100142</v>
      </c>
      <c r="CP38" s="306">
        <f>IFERROR(VLOOKUP($A38,'BDGT Polizze MTD'!$A$3:$AG$156,CP$4,0),0)</f>
        <v>2459.3837625130645</v>
      </c>
      <c r="CQ38" s="306">
        <f>IFERROR(VLOOKUP($A38,'BDGT Polizze MTD'!$A$3:$AG$156,CQ$4,0),0)</f>
        <v>1989.039800437522</v>
      </c>
      <c r="CR38" s="306">
        <f>IFERROR(VLOOKUP($A38,'BDGT Polizze MTD'!$A$3:$AG$156,CR$4,0),0)</f>
        <v>1887.9915985834116</v>
      </c>
      <c r="CS38" s="306">
        <f>IFERROR(VLOOKUP($A38,'BDGT Polizze MTD'!$A$3:$AG$156,CS$4,0),0)</f>
        <v>1990.4235091378716</v>
      </c>
      <c r="CT38" s="306">
        <f>IFERROR(VLOOKUP($A38,'BDGT Polizze MTD'!$A$3:$AG$156,CT$4,0),0)</f>
        <v>2006.8271796464039</v>
      </c>
      <c r="CU38" s="306">
        <f>IFERROR(VLOOKUP($A38,'BDGT Polizze MTD'!$A$3:$AG$156,CU$4,0),0)</f>
        <v>2213.9594589286112</v>
      </c>
      <c r="CV38" s="306">
        <f>IFERROR(VLOOKUP($A38,'BDGT Polizze MTD'!$A$3:$AG$156,CV$4,0),0)</f>
        <v>2909.1581881460124</v>
      </c>
      <c r="CW38" s="306">
        <f>IFERROR(VLOOKUP($A38,'BDGT Polizze MTD'!$A$3:$AG$156,CW$4,0),0)</f>
        <v>2497.8221352377527</v>
      </c>
      <c r="CX38" s="306">
        <f>IFERROR(VLOOKUP($A38,'BDGT Polizze MTD'!$A$3:$AG$156,CX$4,0),0)</f>
        <v>1705.5449406688165</v>
      </c>
      <c r="CY38" s="306">
        <f>IFERROR(VLOOKUP($A38,'BDGT Polizze MTD'!$A$3:$AG$156,CY$4,0),0)</f>
        <v>62506.308075126748</v>
      </c>
      <c r="CZ38" s="329"/>
      <c r="DD38" s="308">
        <f>IFERROR(VLOOKUP($A38,'BDGT McAfee'!$AZ$6:$BD$180,DD$4,0),0)</f>
        <v>8.6370683225806459</v>
      </c>
      <c r="DE38" s="308">
        <f>IFERROR(VLOOKUP($A38,'BDGT McAfee'!$AZ$6:$BD$180,DE$4,0),0)</f>
        <v>8.6370683225806459</v>
      </c>
      <c r="DF38" s="308">
        <f>IFERROR(VLOOKUP($A38,'BDGT McAfee'!$AZ$6:$BD$180,DF$4,0),0)</f>
        <v>8.6370683225806459</v>
      </c>
      <c r="DG38" s="308">
        <f>IFERROR(VLOOKUP($A38,'BDGT McAfee'!$AZ$6:$BD$180,DG$4,0),0)</f>
        <v>8.6370683225806459</v>
      </c>
      <c r="DH38" s="308">
        <f>IFERROR(VLOOKUP($A38,'BDGT McAfee'!$AZ$6:$BD$180,DH$4,0),0)</f>
        <v>8.6370683225806459</v>
      </c>
      <c r="DI38" s="308">
        <f>IFERROR(VLOOKUP($A38,'BDGT McAfee'!$AZ$6:$BD$180,DI$4,0),0)</f>
        <v>8.6370683225806459</v>
      </c>
      <c r="DJ38" s="308">
        <f>IFERROR(VLOOKUP($A38,'BDGT McAfee'!$AZ$6:$BD$180,DJ$4,0),0)</f>
        <v>8.6370683225806459</v>
      </c>
      <c r="DK38" s="308">
        <f>IFERROR(VLOOKUP($A38,'BDGT McAfee'!$AZ$6:$BD$180,DK$4,0),0)</f>
        <v>8.6370683225806459</v>
      </c>
      <c r="DL38" s="308">
        <f>IFERROR(VLOOKUP($A38,'BDGT McAfee'!$AZ$6:$BD$180,DL$4,0),0)</f>
        <v>8.6370683225806459</v>
      </c>
      <c r="DM38" s="308">
        <f>IFERROR(VLOOKUP($A38,'BDGT McAfee'!$AZ$6:$BD$180,DM$4,0),0)</f>
        <v>8.6370683225806459</v>
      </c>
      <c r="DN38" s="308">
        <f>IFERROR(VLOOKUP($A38,'BDGT McAfee'!$AZ$6:$BD$180,DN$4,0),0)</f>
        <v>8.6370683225806459</v>
      </c>
      <c r="DO38" s="308">
        <f>IFERROR(VLOOKUP($A38,'BDGT McAfee'!$AZ$6:$BD$180,DO$4,0),0)</f>
        <v>8.6370683225806459</v>
      </c>
      <c r="DP38" s="308">
        <f>IFERROR(VLOOKUP($A38,'BDGT McAfee'!$AZ$6:$BD$180,DP$4,0),0)</f>
        <v>8.6370683225806459</v>
      </c>
      <c r="DQ38" s="308">
        <f>IFERROR(VLOOKUP($A38,'BDGT McAfee'!$AZ$6:$BD$180,DQ$4,0),0)</f>
        <v>8.6370683225806459</v>
      </c>
      <c r="DR38" s="308">
        <f>IFERROR(VLOOKUP($A38,'BDGT McAfee'!$AZ$6:$BD$180,DR$4,0),0)</f>
        <v>8.6370683225806459</v>
      </c>
      <c r="DS38" s="308">
        <f>IFERROR(VLOOKUP($A38,'BDGT McAfee'!$AZ$6:$BD$180,DS$4,0),0)</f>
        <v>8.6370683225806459</v>
      </c>
      <c r="DT38" s="308">
        <f>IFERROR(VLOOKUP($A38,'BDGT McAfee'!$AZ$6:$BD$180,DT$4,0),0)</f>
        <v>8.6370683225806459</v>
      </c>
      <c r="DU38" s="308">
        <f>IFERROR(VLOOKUP($A38,'BDGT McAfee'!$AZ$6:$BD$180,DU$4,0),0)</f>
        <v>8.6370683225806459</v>
      </c>
      <c r="DV38" s="308">
        <f>IFERROR(VLOOKUP($A38,'BDGT McAfee'!$AZ$6:$BD$180,DV$4,0),0)</f>
        <v>8.6370683225806459</v>
      </c>
      <c r="DW38" s="308">
        <f>IFERROR(VLOOKUP($A38,'BDGT McAfee'!$AZ$6:$BD$180,DW$4,0),0)</f>
        <v>8.6370683225806459</v>
      </c>
      <c r="DX38" s="308">
        <f>IFERROR(VLOOKUP($A38,'BDGT McAfee'!$AZ$6:$BD$180,DX$4,0),0)</f>
        <v>8.6370683225806459</v>
      </c>
      <c r="DY38" s="308">
        <f>IFERROR(VLOOKUP($A38,'BDGT McAfee'!$AZ$6:$BD$180,DY$4,0),0)</f>
        <v>8.6370683225806459</v>
      </c>
      <c r="DZ38" s="308">
        <f>IFERROR(VLOOKUP($A38,'BDGT McAfee'!$AZ$6:$BD$180,DZ$4,0),0)</f>
        <v>8.6370683225806459</v>
      </c>
      <c r="EA38" s="308">
        <f>IFERROR(VLOOKUP($A38,'BDGT McAfee'!$AZ$6:$BD$180,EA$4,0),0)</f>
        <v>8.6370683225806459</v>
      </c>
      <c r="EB38" s="308">
        <f>IFERROR(VLOOKUP($A38,'BDGT McAfee'!$AZ$6:$BD$180,EB$4,0),0)</f>
        <v>8.6370683225806459</v>
      </c>
      <c r="EC38" s="308">
        <f>IFERROR(VLOOKUP($A38,'BDGT McAfee'!$AZ$6:$BD$180,EC$4,0),0)</f>
        <v>8.6370683225806459</v>
      </c>
      <c r="ED38" s="308">
        <f>IFERROR(VLOOKUP($A38,'BDGT McAfee'!$AZ$6:$BD$180,ED$4,0),0)</f>
        <v>8.6370683225806459</v>
      </c>
      <c r="EE38" s="308">
        <f>IFERROR(VLOOKUP($A38,'BDGT McAfee'!$AZ$6:$BD$180,EE$4,0),0)</f>
        <v>8.6370683225806459</v>
      </c>
      <c r="EF38" s="308">
        <f>IFERROR(VLOOKUP($A38,'BDGT McAfee'!$AZ$6:$BD$180,EF$4,0),0)</f>
        <v>8.6370683225806459</v>
      </c>
      <c r="EG38" s="308">
        <f>IFERROR(VLOOKUP($A38,'BDGT McAfee'!$AZ$6:$BD$180,EG$4,0),0)</f>
        <v>8.6370683225806459</v>
      </c>
      <c r="EH38" s="308">
        <f>IFERROR(VLOOKUP($A38,'BDGT McAfee'!$AZ$6:$BD$180,EH$4,0),0)</f>
        <v>8.6370683225806459</v>
      </c>
      <c r="EI38" s="308">
        <f t="shared" si="40"/>
        <v>267.74911800000024</v>
      </c>
      <c r="EJ38" s="308"/>
      <c r="EL38" s="307">
        <f>IFERROR(VLOOKUP($A38,'BDGT Office'!$C$3:$F$180,EL$4,0),0)</f>
        <v>2.4000000000000004</v>
      </c>
      <c r="EM38" s="307">
        <f>IFERROR(VLOOKUP($A38,'BDGT Office'!$C$3:$F$180,EM$4,0),0)</f>
        <v>2.4000000000000004</v>
      </c>
      <c r="EN38" s="307">
        <f>IFERROR(VLOOKUP($A38,'BDGT Office'!$C$3:$F$180,EN$4,0),0)</f>
        <v>2.4000000000000004</v>
      </c>
      <c r="EO38" s="307">
        <f>IFERROR(VLOOKUP($A38,'BDGT Office'!$C$3:$F$180,EO$4,0),0)</f>
        <v>2.4000000000000004</v>
      </c>
      <c r="EP38" s="307">
        <f>IFERROR(VLOOKUP($A38,'BDGT Office'!$C$3:$F$180,EP$4,0),0)</f>
        <v>2.4000000000000004</v>
      </c>
      <c r="EQ38" s="307">
        <f>IFERROR(VLOOKUP($A38,'BDGT Office'!$C$3:$F$180,EQ$4,0),0)</f>
        <v>2.4000000000000004</v>
      </c>
      <c r="ER38" s="307">
        <f>IFERROR(VLOOKUP($A38,'BDGT Office'!$C$3:$F$180,ER$4,0),0)</f>
        <v>2.4000000000000004</v>
      </c>
      <c r="ES38" s="307">
        <f>IFERROR(VLOOKUP($A38,'BDGT Office'!$C$3:$F$180,ES$4,0),0)</f>
        <v>2.4000000000000004</v>
      </c>
      <c r="ET38" s="307">
        <f>IFERROR(VLOOKUP($A38,'BDGT Office'!$C$3:$F$180,ET$4,0),0)</f>
        <v>2.4000000000000004</v>
      </c>
      <c r="EU38" s="307">
        <f>IFERROR(VLOOKUP($A38,'BDGT Office'!$C$3:$F$180,EU$4,0),0)</f>
        <v>2.4000000000000004</v>
      </c>
      <c r="EV38" s="307">
        <f>IFERROR(VLOOKUP($A38,'BDGT Office'!$C$3:$F$180,EV$4,0),0)</f>
        <v>2.4000000000000004</v>
      </c>
      <c r="EW38" s="307">
        <f>IFERROR(VLOOKUP($A38,'BDGT Office'!$C$3:$F$180,EW$4,0),0)</f>
        <v>2.4000000000000004</v>
      </c>
      <c r="EX38" s="307">
        <f>IFERROR(VLOOKUP($A38,'BDGT Office'!$C$3:$F$180,EX$4,0),0)</f>
        <v>2.4000000000000004</v>
      </c>
      <c r="EY38" s="307">
        <f>IFERROR(VLOOKUP($A38,'BDGT Office'!$C$3:$F$180,EY$4,0),0)</f>
        <v>2.4000000000000004</v>
      </c>
      <c r="EZ38" s="307">
        <f>IFERROR(VLOOKUP($A38,'BDGT Office'!$C$3:$F$180,EZ$4,0),0)</f>
        <v>2.4000000000000004</v>
      </c>
      <c r="FA38" s="307">
        <f>IFERROR(VLOOKUP($A38,'BDGT Office'!$C$3:$F$180,FA$4,0),0)</f>
        <v>2.4000000000000004</v>
      </c>
      <c r="FB38" s="307">
        <f>IFERROR(VLOOKUP($A38,'BDGT Office'!$C$3:$F$180,FB$4,0),0)</f>
        <v>2.4000000000000004</v>
      </c>
      <c r="FC38" s="307">
        <f>IFERROR(VLOOKUP($A38,'BDGT Office'!$C$3:$F$180,FC$4,0),0)</f>
        <v>2.4000000000000004</v>
      </c>
      <c r="FD38" s="307">
        <f>IFERROR(VLOOKUP($A38,'BDGT Office'!$C$3:$F$180,FD$4,0),0)</f>
        <v>2.4000000000000004</v>
      </c>
      <c r="FE38" s="307">
        <f>IFERROR(VLOOKUP($A38,'BDGT Office'!$C$3:$F$180,FE$4,0),0)</f>
        <v>2.4000000000000004</v>
      </c>
      <c r="FF38" s="307">
        <f>IFERROR(VLOOKUP($A38,'BDGT Office'!$C$3:$F$180,FF$4,0),0)</f>
        <v>2.4000000000000004</v>
      </c>
      <c r="FG38" s="307">
        <f>IFERROR(VLOOKUP($A38,'BDGT Office'!$C$3:$F$180,FG$4,0),0)</f>
        <v>2.4000000000000004</v>
      </c>
      <c r="FH38" s="307">
        <f>IFERROR(VLOOKUP($A38,'BDGT Office'!$C$3:$F$180,FH$4,0),0)</f>
        <v>2.4000000000000004</v>
      </c>
      <c r="FI38" s="307">
        <f>IFERROR(VLOOKUP($A38,'BDGT Office'!$C$3:$F$180,FI$4,0),0)</f>
        <v>2.4000000000000004</v>
      </c>
      <c r="FJ38" s="307">
        <f>IFERROR(VLOOKUP($A38,'BDGT Office'!$C$3:$F$180,FJ$4,0),0)</f>
        <v>2.4000000000000004</v>
      </c>
      <c r="FK38" s="307">
        <f>IFERROR(VLOOKUP($A38,'BDGT Office'!$C$3:$F$180,FK$4,0),0)</f>
        <v>2.4000000000000004</v>
      </c>
      <c r="FL38" s="307">
        <f>IFERROR(VLOOKUP($A38,'BDGT Office'!$C$3:$F$180,FL$4,0),0)</f>
        <v>2.4000000000000004</v>
      </c>
      <c r="FM38" s="307">
        <f>IFERROR(VLOOKUP($A38,'BDGT Office'!$C$3:$F$180,FM$4,0),0)</f>
        <v>2.4000000000000004</v>
      </c>
      <c r="FN38" s="307">
        <f>IFERROR(VLOOKUP($A38,'BDGT Office'!$C$3:$F$180,FN$4,0),0)</f>
        <v>2.4000000000000004</v>
      </c>
      <c r="FO38" s="307">
        <f>IFERROR(VLOOKUP($A38,'BDGT Office'!$C$3:$F$180,FO$4,0),0)</f>
        <v>2.4000000000000004</v>
      </c>
      <c r="FP38" s="307">
        <f>IFERROR(VLOOKUP($A38,'BDGT Office'!$C$3:$F$180,FP$4,0),0)</f>
        <v>2.4000000000000004</v>
      </c>
      <c r="FQ38" s="308">
        <f t="shared" si="41"/>
        <v>74.400000000000006</v>
      </c>
      <c r="FR38" s="307"/>
      <c r="FS38" s="307"/>
    </row>
    <row r="39" spans="1:175">
      <c r="A39" s="150" t="s">
        <v>97</v>
      </c>
      <c r="B39" s="303">
        <f>IFERROR(VLOOKUP($A39,'FCST Sales'!$A$1:$AH$160,B$1,0),0)</f>
        <v>52285.136850012736</v>
      </c>
      <c r="C39" s="303">
        <f>IFERROR(VLOOKUP($A39,'FCST Sales'!$A$1:$AH$160,C$1,0),0)</f>
        <v>45587.520144224</v>
      </c>
      <c r="D39" s="303">
        <f>IFERROR(VLOOKUP($A39,'FCST Sales'!$A$1:$AH$160,D$1,0),0)</f>
        <v>35007.674082723279</v>
      </c>
      <c r="E39" s="303">
        <f>IFERROR(VLOOKUP($A39,'FCST Sales'!$A$1:$AH$160,E$1,0),0)</f>
        <v>33691.686406708373</v>
      </c>
      <c r="F39" s="303">
        <f>IFERROR(VLOOKUP($A39,'FCST Sales'!$A$1:$AH$160,F$1,0),0)</f>
        <v>33514.992376668008</v>
      </c>
      <c r="G39" s="303">
        <f>IFERROR(VLOOKUP($A39,'FCST Sales'!$A$1:$AH$160,G$1,0),0)</f>
        <v>34940.689483484741</v>
      </c>
      <c r="H39" s="303">
        <f>IFERROR(VLOOKUP($A39,'FCST Sales'!$A$1:$AH$160,H$1,0),0)</f>
        <v>35992.445815677456</v>
      </c>
      <c r="I39" s="303">
        <f>IFERROR(VLOOKUP($A39,'FCST Sales'!$A$1:$AH$160,I$1,0),0)</f>
        <v>44128.714943320389</v>
      </c>
      <c r="J39" s="303">
        <f>IFERROR(VLOOKUP($A39,'FCST Sales'!$A$1:$AH$160,J$1,0),0)</f>
        <v>41104.344066608355</v>
      </c>
      <c r="K39" s="303">
        <f>IFERROR(VLOOKUP($A39,'FCST Sales'!$A$1:$AH$160,K$1,0),0)</f>
        <v>39355.5026181949</v>
      </c>
      <c r="L39" s="303">
        <f>IFERROR(VLOOKUP($A39,'FCST Sales'!$A$1:$AH$160,L$1,0),0)</f>
        <v>37862.688532764965</v>
      </c>
      <c r="M39" s="303">
        <f>IFERROR(VLOOKUP($A39,'FCST Sales'!$A$1:$AH$160,M$1,0),0)</f>
        <v>38028.786923337218</v>
      </c>
      <c r="N39" s="303">
        <f>IFERROR(VLOOKUP($A39,'FCST Sales'!$A$1:$AH$160,N$1,0),0)</f>
        <v>39582.212693704729</v>
      </c>
      <c r="O39" s="303">
        <f>IFERROR(VLOOKUP($A39,'FCST Sales'!$A$1:$AH$160,O$1,0),0)</f>
        <v>40254.835100045064</v>
      </c>
      <c r="P39" s="303">
        <f>IFERROR(VLOOKUP($A39,'FCST Sales'!$A$1:$AH$160,P$1,0),0)</f>
        <v>13245.261050204823</v>
      </c>
      <c r="Q39" s="303">
        <f>IFERROR(VLOOKUP($A39,'FCST Sales'!$A$1:$AH$160,Q$1,0),0)</f>
        <v>37593.579433277009</v>
      </c>
      <c r="R39" s="303">
        <f>IFERROR(VLOOKUP($A39,'FCST Sales'!$A$1:$AH$160,R$1,0),0)</f>
        <v>41059.501004858263</v>
      </c>
      <c r="S39" s="303">
        <f>IFERROR(VLOOKUP($A39,'FCST Sales'!$A$1:$AH$160,S$1,0),0)</f>
        <v>38204.023395757606</v>
      </c>
      <c r="T39" s="303">
        <f>IFERROR(VLOOKUP($A39,'FCST Sales'!$A$1:$AH$160,T$1,0),0)</f>
        <v>41180.120139043385</v>
      </c>
      <c r="U39" s="303">
        <f>IFERROR(VLOOKUP($A39,'FCST Sales'!$A$1:$AH$160,U$1,0),0)</f>
        <v>41105.586299158291</v>
      </c>
      <c r="V39" s="303">
        <f>IFERROR(VLOOKUP($A39,'FCST Sales'!$A$1:$AH$160,V$1,0),0)</f>
        <v>41355.20760627152</v>
      </c>
      <c r="W39" s="303">
        <f>IFERROR(VLOOKUP($A39,'FCST Sales'!$A$1:$AH$160,W$1,0),0)</f>
        <v>49829.744175813656</v>
      </c>
      <c r="X39" s="303">
        <f>IFERROR(VLOOKUP($A39,'FCST Sales'!$A$1:$AH$160,X$1,0),0)</f>
        <v>48538.90885891478</v>
      </c>
      <c r="Y39" s="303">
        <f>IFERROR(VLOOKUP($A39,'FCST Sales'!$A$1:$AH$160,Y$1,0),0)</f>
        <v>39256.102712306179</v>
      </c>
      <c r="Z39" s="303">
        <f>IFERROR(VLOOKUP($A39,'FCST Sales'!$A$1:$AH$160,Z$1,0),0)</f>
        <v>37261.794408366644</v>
      </c>
      <c r="AA39" s="303">
        <f>IFERROR(VLOOKUP($A39,'FCST Sales'!$A$1:$AH$160,AA$1,0),0)</f>
        <v>39283.411874673351</v>
      </c>
      <c r="AB39" s="303">
        <f>IFERROR(VLOOKUP($A39,'FCST Sales'!$A$1:$AH$160,AB$1,0),0)</f>
        <v>39607.158123592111</v>
      </c>
      <c r="AC39" s="303">
        <f>IFERROR(VLOOKUP($A39,'FCST Sales'!$A$1:$AH$160,AC$1,0),0)</f>
        <v>43636.535198443744</v>
      </c>
      <c r="AD39" s="303">
        <f>IFERROR(VLOOKUP($A39,'FCST Sales'!$A$1:$AH$160,AD$1,0),0)</f>
        <v>57415.75036109674</v>
      </c>
      <c r="AE39" s="303">
        <f>IFERROR(VLOOKUP($A39,'FCST Sales'!$A$1:$AH$160,AE$1,0),0)</f>
        <v>49892.903526219277</v>
      </c>
      <c r="AF39" s="303">
        <f>IFERROR(VLOOKUP($A39,'FCST Sales'!$A$1:$AH$160,AF$1,0),0)</f>
        <v>33660.989265585238</v>
      </c>
      <c r="AG39" s="303">
        <f>IFERROR(VLOOKUP($A39,'FCST Sales'!$A$1:$AH$160,AG$1,0),0)</f>
        <v>1243463.8074710567</v>
      </c>
      <c r="AH39" s="303">
        <f>IFERROR(VLOOKUP($A39,'FCST Sales'!$A$1:$AH$160,AH$1,0),0)</f>
        <v>0</v>
      </c>
      <c r="AI39" s="303"/>
      <c r="AK39" s="306">
        <f>IFERROR(VLOOKUP($A39,'BDGT MW Services MTD'!$A$3:$AG$156,AK$4,0),0)</f>
        <v>488.70221489240464</v>
      </c>
      <c r="AL39" s="306">
        <f>IFERROR(VLOOKUP($A39,'BDGT MW Services MTD'!$A$3:$AG$156,AL$4,0),0)</f>
        <v>421.01586915747481</v>
      </c>
      <c r="AM39" s="306">
        <f>IFERROR(VLOOKUP($A39,'BDGT MW Services MTD'!$A$3:$AG$156,AM$4,0),0)</f>
        <v>327.21207006755913</v>
      </c>
      <c r="AN39" s="306">
        <f>IFERROR(VLOOKUP($A39,'BDGT MW Services MTD'!$A$3:$AG$156,AN$4,0),0)</f>
        <v>314.91170842014702</v>
      </c>
      <c r="AO39" s="306">
        <f>IFERROR(VLOOKUP($A39,'BDGT MW Services MTD'!$A$3:$AG$156,AO$4,0),0)</f>
        <v>313.26017283964927</v>
      </c>
      <c r="AP39" s="306">
        <f>IFERROR(VLOOKUP($A39,'BDGT MW Services MTD'!$A$3:$AG$156,AP$4,0),0)</f>
        <v>326.58597393424589</v>
      </c>
      <c r="AQ39" s="306">
        <f>IFERROR(VLOOKUP($A39,'BDGT MW Services MTD'!$A$3:$AG$156,AQ$4,0),0)</f>
        <v>336.41660038061372</v>
      </c>
      <c r="AR39" s="306">
        <f>IFERROR(VLOOKUP($A39,'BDGT MW Services MTD'!$A$3:$AG$156,AR$4,0),0)</f>
        <v>412.46522496480702</v>
      </c>
      <c r="AS39" s="306">
        <f>IFERROR(VLOOKUP($A39,'BDGT MW Services MTD'!$A$3:$AG$156,AS$4,0),0)</f>
        <v>379.61225108542465</v>
      </c>
      <c r="AT39" s="306">
        <f>IFERROR(VLOOKUP($A39,'BDGT MW Services MTD'!$A$3:$AG$156,AT$4,0),0)</f>
        <v>367.85064468490509</v>
      </c>
      <c r="AU39" s="306">
        <f>IFERROR(VLOOKUP($A39,'BDGT MW Services MTD'!$A$3:$AG$156,AU$4,0),0)</f>
        <v>353.89751012459999</v>
      </c>
      <c r="AV39" s="306">
        <f>IFERROR(VLOOKUP($A39,'BDGT MW Services MTD'!$A$3:$AG$156,AV$4,0),0)</f>
        <v>355.45000967328792</v>
      </c>
      <c r="AW39" s="306">
        <f>IFERROR(VLOOKUP($A39,'BDGT MW Services MTD'!$A$3:$AG$156,AW$4,0),0)</f>
        <v>369.96967358518145</v>
      </c>
      <c r="AX39" s="306">
        <f>IFERROR(VLOOKUP($A39,'BDGT MW Services MTD'!$A$3:$AG$156,AX$4,0),0)</f>
        <v>376.25658569000598</v>
      </c>
      <c r="AY39" s="306">
        <f>IFERROR(VLOOKUP($A39,'BDGT MW Services MTD'!$A$3:$AG$156,AY$4,0),0)</f>
        <v>56.393127557633605</v>
      </c>
      <c r="AZ39" s="306">
        <f>IFERROR(VLOOKUP($A39,'BDGT MW Services MTD'!$A$3:$AG$156,AZ$4,0),0)</f>
        <v>347.18917523411375</v>
      </c>
      <c r="BA39" s="306">
        <f>IFERROR(VLOOKUP($A39,'BDGT MW Services MTD'!$A$3:$AG$156,BA$4,0),0)</f>
        <v>383.77769079983301</v>
      </c>
      <c r="BB39" s="306">
        <f>IFERROR(VLOOKUP($A39,'BDGT MW Services MTD'!$A$3:$AG$156,BB$4,0),0)</f>
        <v>357.08792165671508</v>
      </c>
      <c r="BC39" s="306">
        <f>IFERROR(VLOOKUP($A39,'BDGT MW Services MTD'!$A$3:$AG$156,BC$4,0),0)</f>
        <v>384.90510179244029</v>
      </c>
      <c r="BD39" s="306">
        <f>IFERROR(VLOOKUP($A39,'BDGT MW Services MTD'!$A$3:$AG$156,BD$4,0),0)</f>
        <v>384.2084439116208</v>
      </c>
      <c r="BE39" s="306">
        <f>IFERROR(VLOOKUP($A39,'BDGT MW Services MTD'!$A$3:$AG$156,BE$4,0),0)</f>
        <v>386.54162104416827</v>
      </c>
      <c r="BF39" s="306">
        <f>IFERROR(VLOOKUP($A39,'BDGT MW Services MTD'!$A$3:$AG$156,BF$4,0),0)</f>
        <v>460.19421516467105</v>
      </c>
      <c r="BG39" s="306">
        <f>IFERROR(VLOOKUP($A39,'BDGT MW Services MTD'!$A$3:$AG$156,BG$4,0),0)</f>
        <v>453.68672048921741</v>
      </c>
      <c r="BH39" s="306">
        <f>IFERROR(VLOOKUP($A39,'BDGT MW Services MTD'!$A$3:$AG$156,BH$4,0),0)</f>
        <v>366.92156699486748</v>
      </c>
      <c r="BI39" s="306">
        <f>IFERROR(VLOOKUP($A39,'BDGT MW Services MTD'!$A$3:$AG$156,BI$4,0),0)</f>
        <v>348.28103272392525</v>
      </c>
      <c r="BJ39" s="306">
        <f>IFERROR(VLOOKUP($A39,'BDGT MW Services MTD'!$A$3:$AG$156,BJ$4,0),0)</f>
        <v>367.17682210061508</v>
      </c>
      <c r="BK39" s="306">
        <f>IFERROR(VLOOKUP($A39,'BDGT MW Services MTD'!$A$3:$AG$156,BK$4,0),0)</f>
        <v>370.20283519805747</v>
      </c>
      <c r="BL39" s="306">
        <f>IFERROR(VLOOKUP($A39,'BDGT MW Services MTD'!$A$3:$AG$156,BL$4,0),0)</f>
        <v>408.41288030259898</v>
      </c>
      <c r="BM39" s="306">
        <f>IFERROR(VLOOKUP($A39,'BDGT MW Services MTD'!$A$3:$AG$156,BM$4,0),0)</f>
        <v>536.65737648672746</v>
      </c>
      <c r="BN39" s="306">
        <f>IFERROR(VLOOKUP($A39,'BDGT MW Services MTD'!$A$3:$AG$156,BN$4,0),0)</f>
        <v>460.77751271457805</v>
      </c>
      <c r="BO39" s="306">
        <f>IFERROR(VLOOKUP($A39,'BDGT MW Services MTD'!$A$3:$AG$156,BO$4,0),0)</f>
        <v>314.62478632791323</v>
      </c>
      <c r="BP39" s="306">
        <f>IFERROR(VLOOKUP($A39,'BDGT MW Services MTD'!$A$3:$AG$156,BP$4,0),0)</f>
        <v>11530.645340000005</v>
      </c>
      <c r="BQ39" s="306"/>
      <c r="BR39" s="306"/>
      <c r="BS39" s="306"/>
      <c r="BT39" s="306">
        <f>IFERROR(VLOOKUP($A39,'BDGT Polizze MTD'!$A$3:$AG$156,BT$4,0),0)</f>
        <v>1961.4841135715337</v>
      </c>
      <c r="BU39" s="306">
        <f>IFERROR(VLOOKUP($A39,'BDGT Polizze MTD'!$A$3:$AG$156,BU$4,0),0)</f>
        <v>1689.8141930781192</v>
      </c>
      <c r="BV39" s="306">
        <f>IFERROR(VLOOKUP($A39,'BDGT Polizze MTD'!$A$3:$AG$156,BV$4,0),0)</f>
        <v>1313.3177171044326</v>
      </c>
      <c r="BW39" s="306">
        <f>IFERROR(VLOOKUP($A39,'BDGT Polizze MTD'!$A$3:$AG$156,BW$4,0),0)</f>
        <v>1263.9482581018879</v>
      </c>
      <c r="BX39" s="306">
        <f>IFERROR(VLOOKUP($A39,'BDGT Polizze MTD'!$A$3:$AG$156,BX$4,0),0)</f>
        <v>1257.3195572173263</v>
      </c>
      <c r="BY39" s="306">
        <f>IFERROR(VLOOKUP($A39,'BDGT Polizze MTD'!$A$3:$AG$156,BY$4,0),0)</f>
        <v>1310.8047806338402</v>
      </c>
      <c r="BZ39" s="306">
        <f>IFERROR(VLOOKUP($A39,'BDGT Polizze MTD'!$A$3:$AG$156,BZ$4,0),0)</f>
        <v>1350.2615643630729</v>
      </c>
      <c r="CA39" s="306">
        <f>IFERROR(VLOOKUP($A39,'BDGT Polizze MTD'!$A$3:$AG$156,CA$4,0),0)</f>
        <v>1655.4948218258053</v>
      </c>
      <c r="CB39" s="306">
        <f>IFERROR(VLOOKUP($A39,'BDGT Polizze MTD'!$A$3:$AG$156,CB$4,0),0)</f>
        <v>1523.634182802148</v>
      </c>
      <c r="CC39" s="306">
        <f>IFERROR(VLOOKUP($A39,'BDGT Polizze MTD'!$A$3:$AG$156,CC$4,0),0)</f>
        <v>1476.4271037227547</v>
      </c>
      <c r="CD39" s="306">
        <f>IFERROR(VLOOKUP($A39,'BDGT Polizze MTD'!$A$3:$AG$156,CD$4,0),0)</f>
        <v>1420.4239776051659</v>
      </c>
      <c r="CE39" s="306">
        <f>IFERROR(VLOOKUP($A39,'BDGT Polizze MTD'!$A$3:$AG$156,CE$4,0),0)</f>
        <v>1426.6551816150529</v>
      </c>
      <c r="CF39" s="306">
        <f>IFERROR(VLOOKUP($A39,'BDGT Polizze MTD'!$A$3:$AG$156,CF$4,0),0)</f>
        <v>1484.9321634450769</v>
      </c>
      <c r="CG39" s="306">
        <f>IFERROR(VLOOKUP($A39,'BDGT Polizze MTD'!$A$3:$AG$156,CG$4,0),0)</f>
        <v>1510.1656857031023</v>
      </c>
      <c r="CH39" s="306">
        <f>IFERROR(VLOOKUP($A39,'BDGT Polizze MTD'!$A$3:$AG$156,CH$4,0),0)</f>
        <v>226.34279208917604</v>
      </c>
      <c r="CI39" s="306">
        <f>IFERROR(VLOOKUP($A39,'BDGT Polizze MTD'!$A$3:$AG$156,CI$4,0),0)</f>
        <v>1393.4990079299139</v>
      </c>
      <c r="CJ39" s="306">
        <f>IFERROR(VLOOKUP($A39,'BDGT Polizze MTD'!$A$3:$AG$156,CJ$4,0),0)</f>
        <v>1540.3528380013081</v>
      </c>
      <c r="CK39" s="306">
        <f>IFERROR(VLOOKUP($A39,'BDGT Polizze MTD'!$A$3:$AG$156,CK$4,0),0)</f>
        <v>1433.2292020246559</v>
      </c>
      <c r="CL39" s="306">
        <f>IFERROR(VLOOKUP($A39,'BDGT Polizze MTD'!$A$3:$AG$156,CL$4,0),0)</f>
        <v>1544.8778814410066</v>
      </c>
      <c r="CM39" s="306">
        <f>IFERROR(VLOOKUP($A39,'BDGT Polizze MTD'!$A$3:$AG$156,CM$4,0),0)</f>
        <v>1542.081734167308</v>
      </c>
      <c r="CN39" s="306">
        <f>IFERROR(VLOOKUP($A39,'BDGT Polizze MTD'!$A$3:$AG$156,CN$4,0),0)</f>
        <v>1551.4463119002899</v>
      </c>
      <c r="CO39" s="306">
        <f>IFERROR(VLOOKUP($A39,'BDGT Polizze MTD'!$A$3:$AG$156,CO$4,0),0)</f>
        <v>1847.0627197827573</v>
      </c>
      <c r="CP39" s="306">
        <f>IFERROR(VLOOKUP($A39,'BDGT Polizze MTD'!$A$3:$AG$156,CP$4,0),0)</f>
        <v>1820.943854273085</v>
      </c>
      <c r="CQ39" s="306">
        <f>IFERROR(VLOOKUP($A39,'BDGT Polizze MTD'!$A$3:$AG$156,CQ$4,0),0)</f>
        <v>1472.6981025565053</v>
      </c>
      <c r="CR39" s="306">
        <f>IFERROR(VLOOKUP($A39,'BDGT Polizze MTD'!$A$3:$AG$156,CR$4,0),0)</f>
        <v>1397.8813517280096</v>
      </c>
      <c r="CS39" s="306">
        <f>IFERROR(VLOOKUP($A39,'BDGT Polizze MTD'!$A$3:$AG$156,CS$4,0),0)</f>
        <v>1473.7226095457811</v>
      </c>
      <c r="CT39" s="306">
        <f>IFERROR(VLOOKUP($A39,'BDGT Polizze MTD'!$A$3:$AG$156,CT$4,0),0)</f>
        <v>1485.8679946846626</v>
      </c>
      <c r="CU39" s="306">
        <f>IFERROR(VLOOKUP($A39,'BDGT Polizze MTD'!$A$3:$AG$156,CU$4,0),0)</f>
        <v>1639.2300916170673</v>
      </c>
      <c r="CV39" s="306">
        <f>IFERROR(VLOOKUP($A39,'BDGT Polizze MTD'!$A$3:$AG$156,CV$4,0),0)</f>
        <v>2153.9597864140019</v>
      </c>
      <c r="CW39" s="306">
        <f>IFERROR(VLOOKUP($A39,'BDGT Polizze MTD'!$A$3:$AG$156,CW$4,0),0)</f>
        <v>1849.4038773277045</v>
      </c>
      <c r="CX39" s="306">
        <f>IFERROR(VLOOKUP($A39,'BDGT Polizze MTD'!$A$3:$AG$156,CX$4,0),0)</f>
        <v>1262.7966506227338</v>
      </c>
      <c r="CY39" s="306">
        <f>IFERROR(VLOOKUP($A39,'BDGT Polizze MTD'!$A$3:$AG$156,CY$4,0),0)</f>
        <v>46280.080106895271</v>
      </c>
      <c r="CZ39" s="329"/>
      <c r="DD39" s="308">
        <f>IFERROR(VLOOKUP($A39,'BDGT McAfee'!$AZ$6:$BD$180,DD$4,0),0)</f>
        <v>7.7445168387096786</v>
      </c>
      <c r="DE39" s="308">
        <f>IFERROR(VLOOKUP($A39,'BDGT McAfee'!$AZ$6:$BD$180,DE$4,0),0)</f>
        <v>7.7445168387096786</v>
      </c>
      <c r="DF39" s="308">
        <f>IFERROR(VLOOKUP($A39,'BDGT McAfee'!$AZ$6:$BD$180,DF$4,0),0)</f>
        <v>7.7445168387096786</v>
      </c>
      <c r="DG39" s="308">
        <f>IFERROR(VLOOKUP($A39,'BDGT McAfee'!$AZ$6:$BD$180,DG$4,0),0)</f>
        <v>7.7445168387096786</v>
      </c>
      <c r="DH39" s="308">
        <f>IFERROR(VLOOKUP($A39,'BDGT McAfee'!$AZ$6:$BD$180,DH$4,0),0)</f>
        <v>7.7445168387096786</v>
      </c>
      <c r="DI39" s="308">
        <f>IFERROR(VLOOKUP($A39,'BDGT McAfee'!$AZ$6:$BD$180,DI$4,0),0)</f>
        <v>7.7445168387096786</v>
      </c>
      <c r="DJ39" s="308">
        <f>IFERROR(VLOOKUP($A39,'BDGT McAfee'!$AZ$6:$BD$180,DJ$4,0),0)</f>
        <v>7.7445168387096786</v>
      </c>
      <c r="DK39" s="308">
        <f>IFERROR(VLOOKUP($A39,'BDGT McAfee'!$AZ$6:$BD$180,DK$4,0),0)</f>
        <v>7.7445168387096786</v>
      </c>
      <c r="DL39" s="308">
        <f>IFERROR(VLOOKUP($A39,'BDGT McAfee'!$AZ$6:$BD$180,DL$4,0),0)</f>
        <v>7.7445168387096786</v>
      </c>
      <c r="DM39" s="308">
        <f>IFERROR(VLOOKUP($A39,'BDGT McAfee'!$AZ$6:$BD$180,DM$4,0),0)</f>
        <v>7.7445168387096786</v>
      </c>
      <c r="DN39" s="308">
        <f>IFERROR(VLOOKUP($A39,'BDGT McAfee'!$AZ$6:$BD$180,DN$4,0),0)</f>
        <v>7.7445168387096786</v>
      </c>
      <c r="DO39" s="308">
        <f>IFERROR(VLOOKUP($A39,'BDGT McAfee'!$AZ$6:$BD$180,DO$4,0),0)</f>
        <v>7.7445168387096786</v>
      </c>
      <c r="DP39" s="308">
        <f>IFERROR(VLOOKUP($A39,'BDGT McAfee'!$AZ$6:$BD$180,DP$4,0),0)</f>
        <v>7.7445168387096786</v>
      </c>
      <c r="DQ39" s="308">
        <f>IFERROR(VLOOKUP($A39,'BDGT McAfee'!$AZ$6:$BD$180,DQ$4,0),0)</f>
        <v>7.7445168387096786</v>
      </c>
      <c r="DR39" s="308">
        <f>IFERROR(VLOOKUP($A39,'BDGT McAfee'!$AZ$6:$BD$180,DR$4,0),0)</f>
        <v>7.7445168387096786</v>
      </c>
      <c r="DS39" s="308">
        <f>IFERROR(VLOOKUP($A39,'BDGT McAfee'!$AZ$6:$BD$180,DS$4,0),0)</f>
        <v>7.7445168387096786</v>
      </c>
      <c r="DT39" s="308">
        <f>IFERROR(VLOOKUP($A39,'BDGT McAfee'!$AZ$6:$BD$180,DT$4,0),0)</f>
        <v>7.7445168387096786</v>
      </c>
      <c r="DU39" s="308">
        <f>IFERROR(VLOOKUP($A39,'BDGT McAfee'!$AZ$6:$BD$180,DU$4,0),0)</f>
        <v>7.7445168387096786</v>
      </c>
      <c r="DV39" s="308">
        <f>IFERROR(VLOOKUP($A39,'BDGT McAfee'!$AZ$6:$BD$180,DV$4,0),0)</f>
        <v>7.7445168387096786</v>
      </c>
      <c r="DW39" s="308">
        <f>IFERROR(VLOOKUP($A39,'BDGT McAfee'!$AZ$6:$BD$180,DW$4,0),0)</f>
        <v>7.7445168387096786</v>
      </c>
      <c r="DX39" s="308">
        <f>IFERROR(VLOOKUP($A39,'BDGT McAfee'!$AZ$6:$BD$180,DX$4,0),0)</f>
        <v>7.7445168387096786</v>
      </c>
      <c r="DY39" s="308">
        <f>IFERROR(VLOOKUP($A39,'BDGT McAfee'!$AZ$6:$BD$180,DY$4,0),0)</f>
        <v>7.7445168387096786</v>
      </c>
      <c r="DZ39" s="308">
        <f>IFERROR(VLOOKUP($A39,'BDGT McAfee'!$AZ$6:$BD$180,DZ$4,0),0)</f>
        <v>7.7445168387096786</v>
      </c>
      <c r="EA39" s="308">
        <f>IFERROR(VLOOKUP($A39,'BDGT McAfee'!$AZ$6:$BD$180,EA$4,0),0)</f>
        <v>7.7445168387096786</v>
      </c>
      <c r="EB39" s="308">
        <f>IFERROR(VLOOKUP($A39,'BDGT McAfee'!$AZ$6:$BD$180,EB$4,0),0)</f>
        <v>7.7445168387096786</v>
      </c>
      <c r="EC39" s="308">
        <f>IFERROR(VLOOKUP($A39,'BDGT McAfee'!$AZ$6:$BD$180,EC$4,0),0)</f>
        <v>7.7445168387096786</v>
      </c>
      <c r="ED39" s="308">
        <f>IFERROR(VLOOKUP($A39,'BDGT McAfee'!$AZ$6:$BD$180,ED$4,0),0)</f>
        <v>7.7445168387096786</v>
      </c>
      <c r="EE39" s="308">
        <f>IFERROR(VLOOKUP($A39,'BDGT McAfee'!$AZ$6:$BD$180,EE$4,0),0)</f>
        <v>7.7445168387096786</v>
      </c>
      <c r="EF39" s="308">
        <f>IFERROR(VLOOKUP($A39,'BDGT McAfee'!$AZ$6:$BD$180,EF$4,0),0)</f>
        <v>7.7445168387096786</v>
      </c>
      <c r="EG39" s="308">
        <f>IFERROR(VLOOKUP($A39,'BDGT McAfee'!$AZ$6:$BD$180,EG$4,0),0)</f>
        <v>7.7445168387096786</v>
      </c>
      <c r="EH39" s="308">
        <f>IFERROR(VLOOKUP($A39,'BDGT McAfee'!$AZ$6:$BD$180,EH$4,0),0)</f>
        <v>7.7445168387096786</v>
      </c>
      <c r="EI39" s="308">
        <f t="shared" si="40"/>
        <v>240.08002199999987</v>
      </c>
      <c r="EJ39" s="308"/>
      <c r="EL39" s="307">
        <f>IFERROR(VLOOKUP($A39,'BDGT Office'!$C$3:$F$180,EL$4,0),0)</f>
        <v>1.0064516129032257</v>
      </c>
      <c r="EM39" s="307">
        <f>IFERROR(VLOOKUP($A39,'BDGT Office'!$C$3:$F$180,EM$4,0),0)</f>
        <v>1.0064516129032257</v>
      </c>
      <c r="EN39" s="307">
        <f>IFERROR(VLOOKUP($A39,'BDGT Office'!$C$3:$F$180,EN$4,0),0)</f>
        <v>1.0064516129032257</v>
      </c>
      <c r="EO39" s="307">
        <f>IFERROR(VLOOKUP($A39,'BDGT Office'!$C$3:$F$180,EO$4,0),0)</f>
        <v>1.0064516129032257</v>
      </c>
      <c r="EP39" s="307">
        <f>IFERROR(VLOOKUP($A39,'BDGT Office'!$C$3:$F$180,EP$4,0),0)</f>
        <v>1.0064516129032257</v>
      </c>
      <c r="EQ39" s="307">
        <f>IFERROR(VLOOKUP($A39,'BDGT Office'!$C$3:$F$180,EQ$4,0),0)</f>
        <v>1.0064516129032257</v>
      </c>
      <c r="ER39" s="307">
        <f>IFERROR(VLOOKUP($A39,'BDGT Office'!$C$3:$F$180,ER$4,0),0)</f>
        <v>1.0064516129032257</v>
      </c>
      <c r="ES39" s="307">
        <f>IFERROR(VLOOKUP($A39,'BDGT Office'!$C$3:$F$180,ES$4,0),0)</f>
        <v>1.0064516129032257</v>
      </c>
      <c r="ET39" s="307">
        <f>IFERROR(VLOOKUP($A39,'BDGT Office'!$C$3:$F$180,ET$4,0),0)</f>
        <v>1.0064516129032257</v>
      </c>
      <c r="EU39" s="307">
        <f>IFERROR(VLOOKUP($A39,'BDGT Office'!$C$3:$F$180,EU$4,0),0)</f>
        <v>1.0064516129032257</v>
      </c>
      <c r="EV39" s="307">
        <f>IFERROR(VLOOKUP($A39,'BDGT Office'!$C$3:$F$180,EV$4,0),0)</f>
        <v>1.0064516129032257</v>
      </c>
      <c r="EW39" s="307">
        <f>IFERROR(VLOOKUP($A39,'BDGT Office'!$C$3:$F$180,EW$4,0),0)</f>
        <v>1.0064516129032257</v>
      </c>
      <c r="EX39" s="307">
        <f>IFERROR(VLOOKUP($A39,'BDGT Office'!$C$3:$F$180,EX$4,0),0)</f>
        <v>1.0064516129032257</v>
      </c>
      <c r="EY39" s="307">
        <f>IFERROR(VLOOKUP($A39,'BDGT Office'!$C$3:$F$180,EY$4,0),0)</f>
        <v>1.0064516129032257</v>
      </c>
      <c r="EZ39" s="307">
        <f>IFERROR(VLOOKUP($A39,'BDGT Office'!$C$3:$F$180,EZ$4,0),0)</f>
        <v>1.0064516129032257</v>
      </c>
      <c r="FA39" s="307">
        <f>IFERROR(VLOOKUP($A39,'BDGT Office'!$C$3:$F$180,FA$4,0),0)</f>
        <v>1.0064516129032257</v>
      </c>
      <c r="FB39" s="307">
        <f>IFERROR(VLOOKUP($A39,'BDGT Office'!$C$3:$F$180,FB$4,0),0)</f>
        <v>1.0064516129032257</v>
      </c>
      <c r="FC39" s="307">
        <f>IFERROR(VLOOKUP($A39,'BDGT Office'!$C$3:$F$180,FC$4,0),0)</f>
        <v>1.0064516129032257</v>
      </c>
      <c r="FD39" s="307">
        <f>IFERROR(VLOOKUP($A39,'BDGT Office'!$C$3:$F$180,FD$4,0),0)</f>
        <v>1.0064516129032257</v>
      </c>
      <c r="FE39" s="307">
        <f>IFERROR(VLOOKUP($A39,'BDGT Office'!$C$3:$F$180,FE$4,0),0)</f>
        <v>1.0064516129032257</v>
      </c>
      <c r="FF39" s="307">
        <f>IFERROR(VLOOKUP($A39,'BDGT Office'!$C$3:$F$180,FF$4,0),0)</f>
        <v>1.0064516129032257</v>
      </c>
      <c r="FG39" s="307">
        <f>IFERROR(VLOOKUP($A39,'BDGT Office'!$C$3:$F$180,FG$4,0),0)</f>
        <v>1.0064516129032257</v>
      </c>
      <c r="FH39" s="307">
        <f>IFERROR(VLOOKUP($A39,'BDGT Office'!$C$3:$F$180,FH$4,0),0)</f>
        <v>1.0064516129032257</v>
      </c>
      <c r="FI39" s="307">
        <f>IFERROR(VLOOKUP($A39,'BDGT Office'!$C$3:$F$180,FI$4,0),0)</f>
        <v>1.0064516129032257</v>
      </c>
      <c r="FJ39" s="307">
        <f>IFERROR(VLOOKUP($A39,'BDGT Office'!$C$3:$F$180,FJ$4,0),0)</f>
        <v>1.0064516129032257</v>
      </c>
      <c r="FK39" s="307">
        <f>IFERROR(VLOOKUP($A39,'BDGT Office'!$C$3:$F$180,FK$4,0),0)</f>
        <v>1.0064516129032257</v>
      </c>
      <c r="FL39" s="307">
        <f>IFERROR(VLOOKUP($A39,'BDGT Office'!$C$3:$F$180,FL$4,0),0)</f>
        <v>1.0064516129032257</v>
      </c>
      <c r="FM39" s="307">
        <f>IFERROR(VLOOKUP($A39,'BDGT Office'!$C$3:$F$180,FM$4,0),0)</f>
        <v>1.0064516129032257</v>
      </c>
      <c r="FN39" s="307">
        <f>IFERROR(VLOOKUP($A39,'BDGT Office'!$C$3:$F$180,FN$4,0),0)</f>
        <v>1.0064516129032257</v>
      </c>
      <c r="FO39" s="307">
        <f>IFERROR(VLOOKUP($A39,'BDGT Office'!$C$3:$F$180,FO$4,0),0)</f>
        <v>1.0064516129032257</v>
      </c>
      <c r="FP39" s="307">
        <f>IFERROR(VLOOKUP($A39,'BDGT Office'!$C$3:$F$180,FP$4,0),0)</f>
        <v>1.0064516129032257</v>
      </c>
      <c r="FQ39" s="308">
        <f t="shared" si="41"/>
        <v>31.200000000000014</v>
      </c>
      <c r="FR39" s="307"/>
      <c r="FS39" s="307"/>
    </row>
    <row r="40" spans="1:175">
      <c r="A40" s="150" t="s">
        <v>98</v>
      </c>
      <c r="B40" s="303">
        <f>IFERROR(VLOOKUP($A40,'FCST Sales'!$A$1:$AH$160,B$1,0),0)</f>
        <v>64844.415362680164</v>
      </c>
      <c r="C40" s="303">
        <f>IFERROR(VLOOKUP($A40,'FCST Sales'!$A$1:$AH$160,C$1,0),0)</f>
        <v>56537.981340023798</v>
      </c>
      <c r="D40" s="303">
        <f>IFERROR(VLOOKUP($A40,'FCST Sales'!$A$1:$AH$160,D$1,0),0)</f>
        <v>43416.77761336659</v>
      </c>
      <c r="E40" s="303">
        <f>IFERROR(VLOOKUP($A40,'FCST Sales'!$A$1:$AH$160,E$1,0),0)</f>
        <v>41784.679915688721</v>
      </c>
      <c r="F40" s="303">
        <f>IFERROR(VLOOKUP($A40,'FCST Sales'!$A$1:$AH$160,F$1,0),0)</f>
        <v>41565.542666246081</v>
      </c>
      <c r="G40" s="303">
        <f>IFERROR(VLOOKUP($A40,'FCST Sales'!$A$1:$AH$160,G$1,0),0)</f>
        <v>43333.702815486919</v>
      </c>
      <c r="H40" s="303">
        <f>IFERROR(VLOOKUP($A40,'FCST Sales'!$A$1:$AH$160,H$1,0),0)</f>
        <v>44638.098836495265</v>
      </c>
      <c r="I40" s="303">
        <f>IFERROR(VLOOKUP($A40,'FCST Sales'!$A$1:$AH$160,I$1,0),0)</f>
        <v>54728.760286400247</v>
      </c>
      <c r="J40" s="303">
        <f>IFERROR(VLOOKUP($A40,'FCST Sales'!$A$1:$AH$160,J$1,0),0)</f>
        <v>50977.913044613582</v>
      </c>
      <c r="K40" s="303">
        <f>IFERROR(VLOOKUP($A40,'FCST Sales'!$A$1:$AH$160,K$1,0),0)</f>
        <v>48808.986880956327</v>
      </c>
      <c r="L40" s="303">
        <f>IFERROR(VLOOKUP($A40,'FCST Sales'!$A$1:$AH$160,L$1,0),0)</f>
        <v>46957.587755951339</v>
      </c>
      <c r="M40" s="303">
        <f>IFERROR(VLOOKUP($A40,'FCST Sales'!$A$1:$AH$160,M$1,0),0)</f>
        <v>47163.584214567047</v>
      </c>
      <c r="N40" s="303">
        <f>IFERROR(VLOOKUP($A40,'FCST Sales'!$A$1:$AH$160,N$1,0),0)</f>
        <v>49090.154401765059</v>
      </c>
      <c r="O40" s="303">
        <f>IFERROR(VLOOKUP($A40,'FCST Sales'!$A$1:$AH$160,O$1,0),0)</f>
        <v>49924.345709786234</v>
      </c>
      <c r="P40" s="303">
        <f>IFERROR(VLOOKUP($A40,'FCST Sales'!$A$1:$AH$160,P$1,0),0)</f>
        <v>0</v>
      </c>
      <c r="Q40" s="303">
        <f>IFERROR(VLOOKUP($A40,'FCST Sales'!$A$1:$AH$160,Q$1,0),0)</f>
        <v>46623.83665044824</v>
      </c>
      <c r="R40" s="303">
        <f>IFERROR(VLOOKUP($A40,'FCST Sales'!$A$1:$AH$160,R$1,0),0)</f>
        <v>50922.2983461076</v>
      </c>
      <c r="S40" s="303">
        <f>IFERROR(VLOOKUP($A40,'FCST Sales'!$A$1:$AH$160,S$1,0),0)</f>
        <v>47380.913790215207</v>
      </c>
      <c r="T40" s="303">
        <f>IFERROR(VLOOKUP($A40,'FCST Sales'!$A$1:$AH$160,T$1,0),0)</f>
        <v>51071.891092899568</v>
      </c>
      <c r="U40" s="303">
        <f>IFERROR(VLOOKUP($A40,'FCST Sales'!$A$1:$AH$160,U$1,0),0)</f>
        <v>50979.453670655668</v>
      </c>
      <c r="V40" s="303">
        <f>IFERROR(VLOOKUP($A40,'FCST Sales'!$A$1:$AH$160,V$1,0),0)</f>
        <v>51289.0358712007</v>
      </c>
      <c r="W40" s="303">
        <f>IFERROR(VLOOKUP($A40,'FCST Sales'!$A$1:$AH$160,W$1,0),0)</f>
        <v>61799.219116928973</v>
      </c>
      <c r="X40" s="303">
        <f>IFERROR(VLOOKUP($A40,'FCST Sales'!$A$1:$AH$160,X$1,0),0)</f>
        <v>60198.315561987103</v>
      </c>
      <c r="Y40" s="303">
        <f>IFERROR(VLOOKUP($A40,'FCST Sales'!$A$1:$AH$160,Y$1,0),0)</f>
        <v>48685.710378822463</v>
      </c>
      <c r="Z40" s="303">
        <f>IFERROR(VLOOKUP($A40,'FCST Sales'!$A$1:$AH$160,Z$1,0),0)</f>
        <v>46212.354396359056</v>
      </c>
      <c r="AA40" s="303">
        <f>IFERROR(VLOOKUP($A40,'FCST Sales'!$A$1:$AH$160,AA$1,0),0)</f>
        <v>48719.579404982294</v>
      </c>
      <c r="AB40" s="303">
        <f>IFERROR(VLOOKUP($A40,'FCST Sales'!$A$1:$AH$160,AB$1,0),0)</f>
        <v>49121.091909333569</v>
      </c>
      <c r="AC40" s="303">
        <f>IFERROR(VLOOKUP($A40,'FCST Sales'!$A$1:$AH$160,AC$1,0),0)</f>
        <v>54241.052339582457</v>
      </c>
      <c r="AD40" s="303">
        <f>IFERROR(VLOOKUP($A40,'FCST Sales'!$A$1:$AH$160,AD$1,0),0)</f>
        <v>71207.440375553022</v>
      </c>
      <c r="AE40" s="303">
        <f>IFERROR(VLOOKUP($A40,'FCST Sales'!$A$1:$AH$160,AE$1,0),0)</f>
        <v>61877.549812772573</v>
      </c>
      <c r="AF40" s="303">
        <f>IFERROR(VLOOKUP($A40,'FCST Sales'!$A$1:$AH$160,AF$1,0),0)</f>
        <v>41746.609093092513</v>
      </c>
      <c r="AG40" s="303">
        <f>IFERROR(VLOOKUP($A40,'FCST Sales'!$A$1:$AH$160,AG$1,0),0)</f>
        <v>1525848.8826549682</v>
      </c>
      <c r="AH40" s="303">
        <f>IFERROR(VLOOKUP($A40,'FCST Sales'!$A$1:$AH$160,AH$1,0),0)</f>
        <v>0</v>
      </c>
      <c r="AI40" s="303"/>
      <c r="AK40" s="306">
        <f>IFERROR(VLOOKUP($A40,'BDGT MW Services MTD'!$A$3:$AG$156,AK$4,0),0)</f>
        <v>626.38945354551174</v>
      </c>
      <c r="AL40" s="306">
        <f>IFERROR(VLOOKUP($A40,'BDGT MW Services MTD'!$A$3:$AG$156,AL$4,0),0)</f>
        <v>539.63311844944542</v>
      </c>
      <c r="AM40" s="306">
        <f>IFERROR(VLOOKUP($A40,'BDGT MW Services MTD'!$A$3:$AG$156,AM$4,0),0)</f>
        <v>419.40098390640532</v>
      </c>
      <c r="AN40" s="306">
        <f>IFERROR(VLOOKUP($A40,'BDGT MW Services MTD'!$A$3:$AG$156,AN$4,0),0)</f>
        <v>403.63511140584592</v>
      </c>
      <c r="AO40" s="306">
        <f>IFERROR(VLOOKUP($A40,'BDGT MW Services MTD'!$A$3:$AG$156,AO$4,0),0)</f>
        <v>401.51827125604893</v>
      </c>
      <c r="AP40" s="306">
        <f>IFERROR(VLOOKUP($A40,'BDGT MW Services MTD'!$A$3:$AG$156,AP$4,0),0)</f>
        <v>418.5984910940914</v>
      </c>
      <c r="AQ40" s="306">
        <f>IFERROR(VLOOKUP($A40,'BDGT MW Services MTD'!$A$3:$AG$156,AQ$4,0),0)</f>
        <v>431.19880380007356</v>
      </c>
      <c r="AR40" s="306">
        <f>IFERROR(VLOOKUP($A40,'BDGT MW Services MTD'!$A$3:$AG$156,AR$4,0),0)</f>
        <v>528.67341092185313</v>
      </c>
      <c r="AS40" s="306">
        <f>IFERROR(VLOOKUP($A40,'BDGT MW Services MTD'!$A$3:$AG$156,AS$4,0),0)</f>
        <v>486.56442158530587</v>
      </c>
      <c r="AT40" s="306">
        <f>IFERROR(VLOOKUP($A40,'BDGT MW Services MTD'!$A$3:$AG$156,AT$4,0),0)</f>
        <v>471.48909353986028</v>
      </c>
      <c r="AU40" s="306">
        <f>IFERROR(VLOOKUP($A40,'BDGT MW Services MTD'!$A$3:$AG$156,AU$4,0),0)</f>
        <v>453.60479495037924</v>
      </c>
      <c r="AV40" s="306">
        <f>IFERROR(VLOOKUP($A40,'BDGT MW Services MTD'!$A$3:$AG$156,AV$4,0),0)</f>
        <v>455.59469660070505</v>
      </c>
      <c r="AW40" s="306">
        <f>IFERROR(VLOOKUP($A40,'BDGT MW Services MTD'!$A$3:$AG$156,AW$4,0),0)</f>
        <v>474.20513884197436</v>
      </c>
      <c r="AX40" s="306">
        <f>IFERROR(VLOOKUP($A40,'BDGT MW Services MTD'!$A$3:$AG$156,AX$4,0),0)</f>
        <v>482.2633291219114</v>
      </c>
      <c r="AY40" s="306">
        <f>IFERROR(VLOOKUP($A40,'BDGT MW Services MTD'!$A$3:$AG$156,AY$4,0),0)</f>
        <v>72.281359236985622</v>
      </c>
      <c r="AZ40" s="306">
        <f>IFERROR(VLOOKUP($A40,'BDGT MW Services MTD'!$A$3:$AG$156,AZ$4,0),0)</f>
        <v>445.00644999060222</v>
      </c>
      <c r="BA40" s="306">
        <f>IFERROR(VLOOKUP($A40,'BDGT MW Services MTD'!$A$3:$AG$156,BA$4,0),0)</f>
        <v>491.90343464269398</v>
      </c>
      <c r="BB40" s="306">
        <f>IFERROR(VLOOKUP($A40,'BDGT MW Services MTD'!$A$3:$AG$156,BB$4,0),0)</f>
        <v>457.69407483348112</v>
      </c>
      <c r="BC40" s="306">
        <f>IFERROR(VLOOKUP($A40,'BDGT MW Services MTD'!$A$3:$AG$156,BC$4,0),0)</f>
        <v>493.34848304652809</v>
      </c>
      <c r="BD40" s="306">
        <f>IFERROR(VLOOKUP($A40,'BDGT MW Services MTD'!$A$3:$AG$156,BD$4,0),0)</f>
        <v>492.45554838002414</v>
      </c>
      <c r="BE40" s="306">
        <f>IFERROR(VLOOKUP($A40,'BDGT MW Services MTD'!$A$3:$AG$156,BE$4,0),0)</f>
        <v>495.44607615858769</v>
      </c>
      <c r="BF40" s="306">
        <f>IFERROR(VLOOKUP($A40,'BDGT MW Services MTD'!$A$3:$AG$156,BF$4,0),0)</f>
        <v>589.84959383756632</v>
      </c>
      <c r="BG40" s="306">
        <f>IFERROR(VLOOKUP($A40,'BDGT MW Services MTD'!$A$3:$AG$156,BG$4,0),0)</f>
        <v>581.50867392869054</v>
      </c>
      <c r="BH40" s="306">
        <f>IFERROR(VLOOKUP($A40,'BDGT MW Services MTD'!$A$3:$AG$156,BH$4,0),0)</f>
        <v>470.2982569755282</v>
      </c>
      <c r="BI40" s="306">
        <f>IFERROR(VLOOKUP($A40,'BDGT MW Services MTD'!$A$3:$AG$156,BI$4,0),0)</f>
        <v>446.40592802763786</v>
      </c>
      <c r="BJ40" s="306">
        <f>IFERROR(VLOOKUP($A40,'BDGT MW Services MTD'!$A$3:$AG$156,BJ$4,0),0)</f>
        <v>470.62542779925593</v>
      </c>
      <c r="BK40" s="306">
        <f>IFERROR(VLOOKUP($A40,'BDGT MW Services MTD'!$A$3:$AG$156,BK$4,0),0)</f>
        <v>474.50399153964293</v>
      </c>
      <c r="BL40" s="306">
        <f>IFERROR(VLOOKUP($A40,'BDGT MW Services MTD'!$A$3:$AG$156,BL$4,0),0)</f>
        <v>523.47935638068964</v>
      </c>
      <c r="BM40" s="306">
        <f>IFERROR(VLOOKUP($A40,'BDGT MW Services MTD'!$A$3:$AG$156,BM$4,0),0)</f>
        <v>687.85552951238253</v>
      </c>
      <c r="BN40" s="306">
        <f>IFERROR(VLOOKUP($A40,'BDGT MW Services MTD'!$A$3:$AG$156,BN$4,0),0)</f>
        <v>590.59722996935909</v>
      </c>
      <c r="BO40" s="306">
        <f>IFERROR(VLOOKUP($A40,'BDGT MW Services MTD'!$A$3:$AG$156,BO$4,0),0)</f>
        <v>403.26735172093424</v>
      </c>
      <c r="BP40" s="306">
        <f>IFERROR(VLOOKUP($A40,'BDGT MW Services MTD'!$A$3:$AG$156,BP$4,0),0)</f>
        <v>14779.295885</v>
      </c>
      <c r="BQ40" s="306"/>
      <c r="BR40" s="306"/>
      <c r="BS40" s="306"/>
      <c r="BT40" s="306">
        <f>IFERROR(VLOOKUP($A40,'BDGT Polizze MTD'!$A$3:$AG$156,BT$4,0),0)</f>
        <v>2302.0996422968078</v>
      </c>
      <c r="BU40" s="306">
        <f>IFERROR(VLOOKUP($A40,'BDGT Polizze MTD'!$A$3:$AG$156,BU$4,0),0)</f>
        <v>1983.2537120833213</v>
      </c>
      <c r="BV40" s="306">
        <f>IFERROR(VLOOKUP($A40,'BDGT Polizze MTD'!$A$3:$AG$156,BV$4,0),0)</f>
        <v>1541.3778912861505</v>
      </c>
      <c r="BW40" s="306">
        <f>IFERROR(VLOOKUP($A40,'BDGT Polizze MTD'!$A$3:$AG$156,BW$4,0),0)</f>
        <v>1483.4353297717462</v>
      </c>
      <c r="BX40" s="306">
        <f>IFERROR(VLOOKUP($A40,'BDGT Polizze MTD'!$A$3:$AG$156,BX$4,0),0)</f>
        <v>1475.6555420948243</v>
      </c>
      <c r="BY40" s="306">
        <f>IFERROR(VLOOKUP($A40,'BDGT Polizze MTD'!$A$3:$AG$156,BY$4,0),0)</f>
        <v>1538.4285785132154</v>
      </c>
      <c r="BZ40" s="306">
        <f>IFERROR(VLOOKUP($A40,'BDGT Polizze MTD'!$A$3:$AG$156,BZ$4,0),0)</f>
        <v>1584.7371094265029</v>
      </c>
      <c r="CA40" s="306">
        <f>IFERROR(VLOOKUP($A40,'BDGT Polizze MTD'!$A$3:$AG$156,CA$4,0),0)</f>
        <v>1942.9747153088099</v>
      </c>
      <c r="CB40" s="306">
        <f>IFERROR(VLOOKUP($A40,'BDGT Polizze MTD'!$A$3:$AG$156,CB$4,0),0)</f>
        <v>1788.2162200301177</v>
      </c>
      <c r="CC40" s="306">
        <f>IFERROR(VLOOKUP($A40,'BDGT Polizze MTD'!$A$3:$AG$156,CC$4,0),0)</f>
        <v>1732.8115399153912</v>
      </c>
      <c r="CD40" s="306">
        <f>IFERROR(VLOOKUP($A40,'BDGT Polizze MTD'!$A$3:$AG$156,CD$4,0),0)</f>
        <v>1667.083362098007</v>
      </c>
      <c r="CE40" s="306">
        <f>IFERROR(VLOOKUP($A40,'BDGT Polizze MTD'!$A$3:$AG$156,CE$4,0),0)</f>
        <v>1674.3966267953795</v>
      </c>
      <c r="CF40" s="306">
        <f>IFERROR(VLOOKUP($A40,'BDGT Polizze MTD'!$A$3:$AG$156,CF$4,0),0)</f>
        <v>1742.7935197892023</v>
      </c>
      <c r="CG40" s="306">
        <f>IFERROR(VLOOKUP($A40,'BDGT Polizze MTD'!$A$3:$AG$156,CG$4,0),0)</f>
        <v>1772.4088922320188</v>
      </c>
      <c r="CH40" s="306">
        <f>IFERROR(VLOOKUP($A40,'BDGT Polizze MTD'!$A$3:$AG$156,CH$4,0),0)</f>
        <v>265.64765786258823</v>
      </c>
      <c r="CI40" s="306">
        <f>IFERROR(VLOOKUP($A40,'BDGT Polizze MTD'!$A$3:$AG$156,CI$4,0),0)</f>
        <v>1635.4828191064109</v>
      </c>
      <c r="CJ40" s="306">
        <f>IFERROR(VLOOKUP($A40,'BDGT Polizze MTD'!$A$3:$AG$156,CJ$4,0),0)</f>
        <v>1807.8381021995276</v>
      </c>
      <c r="CK40" s="306">
        <f>IFERROR(VLOOKUP($A40,'BDGT Polizze MTD'!$A$3:$AG$156,CK$4,0),0)</f>
        <v>1682.1122386265872</v>
      </c>
      <c r="CL40" s="306">
        <f>IFERROR(VLOOKUP($A40,'BDGT Polizze MTD'!$A$3:$AG$156,CL$4,0),0)</f>
        <v>1813.1489282275497</v>
      </c>
      <c r="CM40" s="306">
        <f>IFERROR(VLOOKUP($A40,'BDGT Polizze MTD'!$A$3:$AG$156,CM$4,0),0)</f>
        <v>1809.8672245450916</v>
      </c>
      <c r="CN40" s="306">
        <f>IFERROR(VLOOKUP($A40,'BDGT Polizze MTD'!$A$3:$AG$156,CN$4,0),0)</f>
        <v>1820.8579794027</v>
      </c>
      <c r="CO40" s="306">
        <f>IFERROR(VLOOKUP($A40,'BDGT Polizze MTD'!$A$3:$AG$156,CO$4,0),0)</f>
        <v>2167.8087510835112</v>
      </c>
      <c r="CP40" s="306">
        <f>IFERROR(VLOOKUP($A40,'BDGT Polizze MTD'!$A$3:$AG$156,CP$4,0),0)</f>
        <v>2137.1542938126177</v>
      </c>
      <c r="CQ40" s="306">
        <f>IFERROR(VLOOKUP($A40,'BDGT Polizze MTD'!$A$3:$AG$156,CQ$4,0),0)</f>
        <v>1728.4349904488161</v>
      </c>
      <c r="CR40" s="306">
        <f>IFERROR(VLOOKUP($A40,'BDGT Polizze MTD'!$A$3:$AG$156,CR$4,0),0)</f>
        <v>1640.6261654227103</v>
      </c>
      <c r="CS40" s="306">
        <f>IFERROR(VLOOKUP($A40,'BDGT Polizze MTD'!$A$3:$AG$156,CS$4,0),0)</f>
        <v>1729.6374050680445</v>
      </c>
      <c r="CT40" s="306">
        <f>IFERROR(VLOOKUP($A40,'BDGT Polizze MTD'!$A$3:$AG$156,CT$4,0),0)</f>
        <v>1743.8918599424535</v>
      </c>
      <c r="CU40" s="306">
        <f>IFERROR(VLOOKUP($A40,'BDGT Polizze MTD'!$A$3:$AG$156,CU$4,0),0)</f>
        <v>1923.8855830866721</v>
      </c>
      <c r="CV40" s="306">
        <f>IFERROR(VLOOKUP($A40,'BDGT Polizze MTD'!$A$3:$AG$156,CV$4,0),0)</f>
        <v>2527.9990898302754</v>
      </c>
      <c r="CW40" s="306">
        <f>IFERROR(VLOOKUP($A40,'BDGT Polizze MTD'!$A$3:$AG$156,CW$4,0),0)</f>
        <v>2170.5564551864877</v>
      </c>
      <c r="CX40" s="306">
        <f>IFERROR(VLOOKUP($A40,'BDGT Polizze MTD'!$A$3:$AG$156,CX$4,0),0)</f>
        <v>1482.0837434155355</v>
      </c>
      <c r="CY40" s="306">
        <f>IFERROR(VLOOKUP($A40,'BDGT Polizze MTD'!$A$3:$AG$156,CY$4,0),0)</f>
        <v>54316.705968909089</v>
      </c>
      <c r="CZ40" s="329"/>
      <c r="DD40" s="308">
        <f>IFERROR(VLOOKUP($A40,'BDGT McAfee'!$AZ$6:$BD$180,DD$4,0),0)</f>
        <v>7.7826135483870962</v>
      </c>
      <c r="DE40" s="308">
        <f>IFERROR(VLOOKUP($A40,'BDGT McAfee'!$AZ$6:$BD$180,DE$4,0),0)</f>
        <v>7.7826135483870962</v>
      </c>
      <c r="DF40" s="308">
        <f>IFERROR(VLOOKUP($A40,'BDGT McAfee'!$AZ$6:$BD$180,DF$4,0),0)</f>
        <v>7.7826135483870962</v>
      </c>
      <c r="DG40" s="308">
        <f>IFERROR(VLOOKUP($A40,'BDGT McAfee'!$AZ$6:$BD$180,DG$4,0),0)</f>
        <v>7.7826135483870962</v>
      </c>
      <c r="DH40" s="308">
        <f>IFERROR(VLOOKUP($A40,'BDGT McAfee'!$AZ$6:$BD$180,DH$4,0),0)</f>
        <v>7.7826135483870962</v>
      </c>
      <c r="DI40" s="308">
        <f>IFERROR(VLOOKUP($A40,'BDGT McAfee'!$AZ$6:$BD$180,DI$4,0),0)</f>
        <v>7.7826135483870962</v>
      </c>
      <c r="DJ40" s="308">
        <f>IFERROR(VLOOKUP($A40,'BDGT McAfee'!$AZ$6:$BD$180,DJ$4,0),0)</f>
        <v>7.7826135483870962</v>
      </c>
      <c r="DK40" s="308">
        <f>IFERROR(VLOOKUP($A40,'BDGT McAfee'!$AZ$6:$BD$180,DK$4,0),0)</f>
        <v>7.7826135483870962</v>
      </c>
      <c r="DL40" s="308">
        <f>IFERROR(VLOOKUP($A40,'BDGT McAfee'!$AZ$6:$BD$180,DL$4,0),0)</f>
        <v>7.7826135483870962</v>
      </c>
      <c r="DM40" s="308">
        <f>IFERROR(VLOOKUP($A40,'BDGT McAfee'!$AZ$6:$BD$180,DM$4,0),0)</f>
        <v>7.7826135483870962</v>
      </c>
      <c r="DN40" s="308">
        <f>IFERROR(VLOOKUP($A40,'BDGT McAfee'!$AZ$6:$BD$180,DN$4,0),0)</f>
        <v>7.7826135483870962</v>
      </c>
      <c r="DO40" s="308">
        <f>IFERROR(VLOOKUP($A40,'BDGT McAfee'!$AZ$6:$BD$180,DO$4,0),0)</f>
        <v>7.7826135483870962</v>
      </c>
      <c r="DP40" s="308">
        <f>IFERROR(VLOOKUP($A40,'BDGT McAfee'!$AZ$6:$BD$180,DP$4,0),0)</f>
        <v>7.7826135483870962</v>
      </c>
      <c r="DQ40" s="308">
        <f>IFERROR(VLOOKUP($A40,'BDGT McAfee'!$AZ$6:$BD$180,DQ$4,0),0)</f>
        <v>7.7826135483870962</v>
      </c>
      <c r="DR40" s="308">
        <f>IFERROR(VLOOKUP($A40,'BDGT McAfee'!$AZ$6:$BD$180,DR$4,0),0)</f>
        <v>7.7826135483870962</v>
      </c>
      <c r="DS40" s="308">
        <f>IFERROR(VLOOKUP($A40,'BDGT McAfee'!$AZ$6:$BD$180,DS$4,0),0)</f>
        <v>7.7826135483870962</v>
      </c>
      <c r="DT40" s="308">
        <f>IFERROR(VLOOKUP($A40,'BDGT McAfee'!$AZ$6:$BD$180,DT$4,0),0)</f>
        <v>7.7826135483870962</v>
      </c>
      <c r="DU40" s="308">
        <f>IFERROR(VLOOKUP($A40,'BDGT McAfee'!$AZ$6:$BD$180,DU$4,0),0)</f>
        <v>7.7826135483870962</v>
      </c>
      <c r="DV40" s="308">
        <f>IFERROR(VLOOKUP($A40,'BDGT McAfee'!$AZ$6:$BD$180,DV$4,0),0)</f>
        <v>7.7826135483870962</v>
      </c>
      <c r="DW40" s="308">
        <f>IFERROR(VLOOKUP($A40,'BDGT McAfee'!$AZ$6:$BD$180,DW$4,0),0)</f>
        <v>7.7826135483870962</v>
      </c>
      <c r="DX40" s="308">
        <f>IFERROR(VLOOKUP($A40,'BDGT McAfee'!$AZ$6:$BD$180,DX$4,0),0)</f>
        <v>7.7826135483870962</v>
      </c>
      <c r="DY40" s="308">
        <f>IFERROR(VLOOKUP($A40,'BDGT McAfee'!$AZ$6:$BD$180,DY$4,0),0)</f>
        <v>7.7826135483870962</v>
      </c>
      <c r="DZ40" s="308">
        <f>IFERROR(VLOOKUP($A40,'BDGT McAfee'!$AZ$6:$BD$180,DZ$4,0),0)</f>
        <v>7.7826135483870962</v>
      </c>
      <c r="EA40" s="308">
        <f>IFERROR(VLOOKUP($A40,'BDGT McAfee'!$AZ$6:$BD$180,EA$4,0),0)</f>
        <v>7.7826135483870962</v>
      </c>
      <c r="EB40" s="308">
        <f>IFERROR(VLOOKUP($A40,'BDGT McAfee'!$AZ$6:$BD$180,EB$4,0),0)</f>
        <v>7.7826135483870962</v>
      </c>
      <c r="EC40" s="308">
        <f>IFERROR(VLOOKUP($A40,'BDGT McAfee'!$AZ$6:$BD$180,EC$4,0),0)</f>
        <v>7.7826135483870962</v>
      </c>
      <c r="ED40" s="308">
        <f>IFERROR(VLOOKUP($A40,'BDGT McAfee'!$AZ$6:$BD$180,ED$4,0),0)</f>
        <v>7.7826135483870962</v>
      </c>
      <c r="EE40" s="308">
        <f>IFERROR(VLOOKUP($A40,'BDGT McAfee'!$AZ$6:$BD$180,EE$4,0),0)</f>
        <v>7.7826135483870962</v>
      </c>
      <c r="EF40" s="308">
        <f>IFERROR(VLOOKUP($A40,'BDGT McAfee'!$AZ$6:$BD$180,EF$4,0),0)</f>
        <v>7.7826135483870962</v>
      </c>
      <c r="EG40" s="308">
        <f>IFERROR(VLOOKUP($A40,'BDGT McAfee'!$AZ$6:$BD$180,EG$4,0),0)</f>
        <v>7.7826135483870962</v>
      </c>
      <c r="EH40" s="308">
        <f>IFERROR(VLOOKUP($A40,'BDGT McAfee'!$AZ$6:$BD$180,EH$4,0),0)</f>
        <v>7.7826135483870962</v>
      </c>
      <c r="EI40" s="308">
        <f t="shared" si="40"/>
        <v>241.26102000000006</v>
      </c>
      <c r="EJ40" s="308"/>
      <c r="EL40" s="307">
        <f>IFERROR(VLOOKUP($A40,'BDGT Office'!$C$3:$F$180,EL$4,0),0)</f>
        <v>2.3612903225806452</v>
      </c>
      <c r="EM40" s="307">
        <f>IFERROR(VLOOKUP($A40,'BDGT Office'!$C$3:$F$180,EM$4,0),0)</f>
        <v>2.3612903225806452</v>
      </c>
      <c r="EN40" s="307">
        <f>IFERROR(VLOOKUP($A40,'BDGT Office'!$C$3:$F$180,EN$4,0),0)</f>
        <v>2.3612903225806452</v>
      </c>
      <c r="EO40" s="307">
        <f>IFERROR(VLOOKUP($A40,'BDGT Office'!$C$3:$F$180,EO$4,0),0)</f>
        <v>2.3612903225806452</v>
      </c>
      <c r="EP40" s="307">
        <f>IFERROR(VLOOKUP($A40,'BDGT Office'!$C$3:$F$180,EP$4,0),0)</f>
        <v>2.3612903225806452</v>
      </c>
      <c r="EQ40" s="307">
        <f>IFERROR(VLOOKUP($A40,'BDGT Office'!$C$3:$F$180,EQ$4,0),0)</f>
        <v>2.3612903225806452</v>
      </c>
      <c r="ER40" s="307">
        <f>IFERROR(VLOOKUP($A40,'BDGT Office'!$C$3:$F$180,ER$4,0),0)</f>
        <v>2.3612903225806452</v>
      </c>
      <c r="ES40" s="307">
        <f>IFERROR(VLOOKUP($A40,'BDGT Office'!$C$3:$F$180,ES$4,0),0)</f>
        <v>2.3612903225806452</v>
      </c>
      <c r="ET40" s="307">
        <f>IFERROR(VLOOKUP($A40,'BDGT Office'!$C$3:$F$180,ET$4,0),0)</f>
        <v>2.3612903225806452</v>
      </c>
      <c r="EU40" s="307">
        <f>IFERROR(VLOOKUP($A40,'BDGT Office'!$C$3:$F$180,EU$4,0),0)</f>
        <v>2.3612903225806452</v>
      </c>
      <c r="EV40" s="307">
        <f>IFERROR(VLOOKUP($A40,'BDGT Office'!$C$3:$F$180,EV$4,0),0)</f>
        <v>2.3612903225806452</v>
      </c>
      <c r="EW40" s="307">
        <f>IFERROR(VLOOKUP($A40,'BDGT Office'!$C$3:$F$180,EW$4,0),0)</f>
        <v>2.3612903225806452</v>
      </c>
      <c r="EX40" s="307">
        <f>IFERROR(VLOOKUP($A40,'BDGT Office'!$C$3:$F$180,EX$4,0),0)</f>
        <v>2.3612903225806452</v>
      </c>
      <c r="EY40" s="307">
        <f>IFERROR(VLOOKUP($A40,'BDGT Office'!$C$3:$F$180,EY$4,0),0)</f>
        <v>2.3612903225806452</v>
      </c>
      <c r="EZ40" s="307">
        <f>IFERROR(VLOOKUP($A40,'BDGT Office'!$C$3:$F$180,EZ$4,0),0)</f>
        <v>2.3612903225806452</v>
      </c>
      <c r="FA40" s="307">
        <f>IFERROR(VLOOKUP($A40,'BDGT Office'!$C$3:$F$180,FA$4,0),0)</f>
        <v>2.3612903225806452</v>
      </c>
      <c r="FB40" s="307">
        <f>IFERROR(VLOOKUP($A40,'BDGT Office'!$C$3:$F$180,FB$4,0),0)</f>
        <v>2.3612903225806452</v>
      </c>
      <c r="FC40" s="307">
        <f>IFERROR(VLOOKUP($A40,'BDGT Office'!$C$3:$F$180,FC$4,0),0)</f>
        <v>2.3612903225806452</v>
      </c>
      <c r="FD40" s="307">
        <f>IFERROR(VLOOKUP($A40,'BDGT Office'!$C$3:$F$180,FD$4,0),0)</f>
        <v>2.3612903225806452</v>
      </c>
      <c r="FE40" s="307">
        <f>IFERROR(VLOOKUP($A40,'BDGT Office'!$C$3:$F$180,FE$4,0),0)</f>
        <v>2.3612903225806452</v>
      </c>
      <c r="FF40" s="307">
        <f>IFERROR(VLOOKUP($A40,'BDGT Office'!$C$3:$F$180,FF$4,0),0)</f>
        <v>2.3612903225806452</v>
      </c>
      <c r="FG40" s="307">
        <f>IFERROR(VLOOKUP($A40,'BDGT Office'!$C$3:$F$180,FG$4,0),0)</f>
        <v>2.3612903225806452</v>
      </c>
      <c r="FH40" s="307">
        <f>IFERROR(VLOOKUP($A40,'BDGT Office'!$C$3:$F$180,FH$4,0),0)</f>
        <v>2.3612903225806452</v>
      </c>
      <c r="FI40" s="307">
        <f>IFERROR(VLOOKUP($A40,'BDGT Office'!$C$3:$F$180,FI$4,0),0)</f>
        <v>2.3612903225806452</v>
      </c>
      <c r="FJ40" s="307">
        <f>IFERROR(VLOOKUP($A40,'BDGT Office'!$C$3:$F$180,FJ$4,0),0)</f>
        <v>2.3612903225806452</v>
      </c>
      <c r="FK40" s="307">
        <f>IFERROR(VLOOKUP($A40,'BDGT Office'!$C$3:$F$180,FK$4,0),0)</f>
        <v>2.3612903225806452</v>
      </c>
      <c r="FL40" s="307">
        <f>IFERROR(VLOOKUP($A40,'BDGT Office'!$C$3:$F$180,FL$4,0),0)</f>
        <v>2.3612903225806452</v>
      </c>
      <c r="FM40" s="307">
        <f>IFERROR(VLOOKUP($A40,'BDGT Office'!$C$3:$F$180,FM$4,0),0)</f>
        <v>2.3612903225806452</v>
      </c>
      <c r="FN40" s="307">
        <f>IFERROR(VLOOKUP($A40,'BDGT Office'!$C$3:$F$180,FN$4,0),0)</f>
        <v>2.3612903225806452</v>
      </c>
      <c r="FO40" s="307">
        <f>IFERROR(VLOOKUP($A40,'BDGT Office'!$C$3:$F$180,FO$4,0),0)</f>
        <v>2.3612903225806452</v>
      </c>
      <c r="FP40" s="307">
        <f>IFERROR(VLOOKUP($A40,'BDGT Office'!$C$3:$F$180,FP$4,0),0)</f>
        <v>2.3612903225806452</v>
      </c>
      <c r="FQ40" s="308">
        <f t="shared" si="41"/>
        <v>73.19999999999996</v>
      </c>
      <c r="FR40" s="307"/>
      <c r="FS40" s="307"/>
    </row>
    <row r="41" spans="1:175">
      <c r="A41" s="150" t="s">
        <v>99</v>
      </c>
      <c r="B41" s="303">
        <f>IFERROR(VLOOKUP($A41,'FCST Sales'!$A$1:$AH$160,B$1,0),0)</f>
        <v>89597.856210087892</v>
      </c>
      <c r="C41" s="303">
        <f>IFERROR(VLOOKUP($A41,'FCST Sales'!$A$1:$AH$160,C$1,0),0)</f>
        <v>78120.558172655394</v>
      </c>
      <c r="D41" s="303">
        <f>IFERROR(VLOOKUP($A41,'FCST Sales'!$A$1:$AH$160,D$1,0),0)</f>
        <v>59990.520015492642</v>
      </c>
      <c r="E41" s="303">
        <f>IFERROR(VLOOKUP($A41,'FCST Sales'!$A$1:$AH$160,E$1,0),0)</f>
        <v>57735.392044649394</v>
      </c>
      <c r="F41" s="303">
        <f>IFERROR(VLOOKUP($A41,'FCST Sales'!$A$1:$AH$160,F$1,0),0)</f>
        <v>57432.602241456319</v>
      </c>
      <c r="G41" s="303">
        <f>IFERROR(VLOOKUP($A41,'FCST Sales'!$A$1:$AH$160,G$1,0),0)</f>
        <v>59875.732585403654</v>
      </c>
      <c r="H41" s="303">
        <f>IFERROR(VLOOKUP($A41,'FCST Sales'!$A$1:$AH$160,H$1,0),0)</f>
        <v>61678.063387179674</v>
      </c>
      <c r="I41" s="303">
        <f>IFERROR(VLOOKUP($A41,'FCST Sales'!$A$1:$AH$160,I$1,0),0)</f>
        <v>75620.69250329629</v>
      </c>
      <c r="J41" s="303">
        <f>IFERROR(VLOOKUP($A41,'FCST Sales'!$A$1:$AH$160,J$1,0),0)</f>
        <v>70438.012237679708</v>
      </c>
      <c r="K41" s="303">
        <f>IFERROR(VLOOKUP($A41,'FCST Sales'!$A$1:$AH$160,K$1,0),0)</f>
        <v>67441.129106653694</v>
      </c>
      <c r="L41" s="303">
        <f>IFERROR(VLOOKUP($A41,'FCST Sales'!$A$1:$AH$160,L$1,0),0)</f>
        <v>64882.984482141466</v>
      </c>
      <c r="M41" s="303">
        <f>IFERROR(VLOOKUP($A41,'FCST Sales'!$A$1:$AH$160,M$1,0),0)</f>
        <v>65167.617182977861</v>
      </c>
      <c r="N41" s="303">
        <f>IFERROR(VLOOKUP($A41,'FCST Sales'!$A$1:$AH$160,N$1,0),0)</f>
        <v>67829.62836228685</v>
      </c>
      <c r="O41" s="303">
        <f>IFERROR(VLOOKUP($A41,'FCST Sales'!$A$1:$AH$160,O$1,0),0)</f>
        <v>68982.260434759839</v>
      </c>
      <c r="P41" s="303">
        <f>IFERROR(VLOOKUP($A41,'FCST Sales'!$A$1:$AH$160,P$1,0),0)</f>
        <v>0</v>
      </c>
      <c r="Q41" s="303">
        <f>IFERROR(VLOOKUP($A41,'FCST Sales'!$A$1:$AH$160,Q$1,0),0)</f>
        <v>64421.82860011873</v>
      </c>
      <c r="R41" s="303">
        <f>IFERROR(VLOOKUP($A41,'FCST Sales'!$A$1:$AH$160,R$1,0),0)</f>
        <v>70361.167412538853</v>
      </c>
      <c r="S41" s="303">
        <f>IFERROR(VLOOKUP($A41,'FCST Sales'!$A$1:$AH$160,S$1,0),0)</f>
        <v>65467.909258405074</v>
      </c>
      <c r="T41" s="303">
        <f>IFERROR(VLOOKUP($A41,'FCST Sales'!$A$1:$AH$160,T$1,0),0)</f>
        <v>70567.865080212679</v>
      </c>
      <c r="U41" s="303">
        <f>IFERROR(VLOOKUP($A41,'FCST Sales'!$A$1:$AH$160,U$1,0),0)</f>
        <v>70440.140975980787</v>
      </c>
      <c r="V41" s="303">
        <f>IFERROR(VLOOKUP($A41,'FCST Sales'!$A$1:$AH$160,V$1,0),0)</f>
        <v>70867.901814512457</v>
      </c>
      <c r="W41" s="303">
        <f>IFERROR(VLOOKUP($A41,'FCST Sales'!$A$1:$AH$160,W$1,0),0)</f>
        <v>85390.199254091291</v>
      </c>
      <c r="X41" s="303">
        <f>IFERROR(VLOOKUP($A41,'FCST Sales'!$A$1:$AH$160,X$1,0),0)</f>
        <v>83178.173349938355</v>
      </c>
      <c r="Y41" s="303">
        <f>IFERROR(VLOOKUP($A41,'FCST Sales'!$A$1:$AH$160,Y$1,0),0)</f>
        <v>67270.793538810336</v>
      </c>
      <c r="Z41" s="303">
        <f>IFERROR(VLOOKUP($A41,'FCST Sales'!$A$1:$AH$160,Z$1,0),0)</f>
        <v>63853.268800039099</v>
      </c>
      <c r="AA41" s="303">
        <f>IFERROR(VLOOKUP($A41,'FCST Sales'!$A$1:$AH$160,AA$1,0),0)</f>
        <v>67317.591587938732</v>
      </c>
      <c r="AB41" s="303">
        <f>IFERROR(VLOOKUP($A41,'FCST Sales'!$A$1:$AH$160,AB$1,0),0)</f>
        <v>67872.375826954682</v>
      </c>
      <c r="AC41" s="303">
        <f>IFERROR(VLOOKUP($A41,'FCST Sales'!$A$1:$AH$160,AC$1,0),0)</f>
        <v>74946.80892755455</v>
      </c>
      <c r="AD41" s="303">
        <f>IFERROR(VLOOKUP($A41,'FCST Sales'!$A$1:$AH$160,AD$1,0),0)</f>
        <v>98389.876262638019</v>
      </c>
      <c r="AE41" s="303">
        <f>IFERROR(VLOOKUP($A41,'FCST Sales'!$A$1:$AH$160,AE$1,0),0)</f>
        <v>85498.431588113846</v>
      </c>
      <c r="AF41" s="303">
        <f>IFERROR(VLOOKUP($A41,'FCST Sales'!$A$1:$AH$160,AF$1,0),0)</f>
        <v>57682.788222567018</v>
      </c>
      <c r="AG41" s="303">
        <f>IFERROR(VLOOKUP($A41,'FCST Sales'!$A$1:$AH$160,AG$1,0),0)</f>
        <v>2108320.1694671349</v>
      </c>
      <c r="AH41" s="303">
        <f>IFERROR(VLOOKUP($A41,'FCST Sales'!$A$1:$AH$160,AH$1,0),0)</f>
        <v>0</v>
      </c>
      <c r="AI41" s="303"/>
      <c r="AK41" s="306">
        <f>IFERROR(VLOOKUP($A41,'BDGT MW Services MTD'!$A$3:$AG$156,AK$4,0),0)</f>
        <v>865.48511306327407</v>
      </c>
      <c r="AL41" s="306">
        <f>IFERROR(VLOOKUP($A41,'BDGT MW Services MTD'!$A$3:$AG$156,AL$4,0),0)</f>
        <v>745.61349634851615</v>
      </c>
      <c r="AM41" s="306">
        <f>IFERROR(VLOOKUP($A41,'BDGT MW Services MTD'!$A$3:$AG$156,AM$4,0),0)</f>
        <v>579.48821762643252</v>
      </c>
      <c r="AN41" s="306">
        <f>IFERROR(VLOOKUP($A41,'BDGT MW Services MTD'!$A$3:$AG$156,AN$4,0),0)</f>
        <v>557.70444098962423</v>
      </c>
      <c r="AO41" s="306">
        <f>IFERROR(VLOOKUP($A41,'BDGT MW Services MTD'!$A$3:$AG$156,AO$4,0),0)</f>
        <v>554.77959347500882</v>
      </c>
      <c r="AP41" s="306">
        <f>IFERROR(VLOOKUP($A41,'BDGT MW Services MTD'!$A$3:$AG$156,AP$4,0),0)</f>
        <v>578.37940971393232</v>
      </c>
      <c r="AQ41" s="306">
        <f>IFERROR(VLOOKUP($A41,'BDGT MW Services MTD'!$A$3:$AG$156,AQ$4,0),0)</f>
        <v>595.78931820655225</v>
      </c>
      <c r="AR41" s="306">
        <f>IFERROR(VLOOKUP($A41,'BDGT MW Services MTD'!$A$3:$AG$156,AR$4,0),0)</f>
        <v>730.47041937784149</v>
      </c>
      <c r="AS41" s="306">
        <f>IFERROR(VLOOKUP($A41,'BDGT MW Services MTD'!$A$3:$AG$156,AS$4,0),0)</f>
        <v>672.28824023891082</v>
      </c>
      <c r="AT41" s="306">
        <f>IFERROR(VLOOKUP($A41,'BDGT MW Services MTD'!$A$3:$AG$156,AT$4,0),0)</f>
        <v>651.45859196813194</v>
      </c>
      <c r="AU41" s="306">
        <f>IFERROR(VLOOKUP($A41,'BDGT MW Services MTD'!$A$3:$AG$156,AU$4,0),0)</f>
        <v>626.74777651751754</v>
      </c>
      <c r="AV41" s="306">
        <f>IFERROR(VLOOKUP($A41,'BDGT MW Services MTD'!$A$3:$AG$156,AV$4,0),0)</f>
        <v>629.49723253895718</v>
      </c>
      <c r="AW41" s="306">
        <f>IFERROR(VLOOKUP($A41,'BDGT MW Services MTD'!$A$3:$AG$156,AW$4,0),0)</f>
        <v>655.21136392506651</v>
      </c>
      <c r="AX41" s="306">
        <f>IFERROR(VLOOKUP($A41,'BDGT MW Services MTD'!$A$3:$AG$156,AX$4,0),0)</f>
        <v>666.34540152107138</v>
      </c>
      <c r="AY41" s="306">
        <f>IFERROR(VLOOKUP($A41,'BDGT MW Services MTD'!$A$3:$AG$156,AY$4,0),0)</f>
        <v>99.871477748378666</v>
      </c>
      <c r="AZ41" s="306">
        <f>IFERROR(VLOOKUP($A41,'BDGT MW Services MTD'!$A$3:$AG$156,AZ$4,0),0)</f>
        <v>614.86740478145509</v>
      </c>
      <c r="BA41" s="306">
        <f>IFERROR(VLOOKUP($A41,'BDGT MW Services MTD'!$A$3:$AG$156,BA$4,0),0)</f>
        <v>679.66517848949093</v>
      </c>
      <c r="BB41" s="306">
        <f>IFERROR(VLOOKUP($A41,'BDGT MW Services MTD'!$A$3:$AG$156,BB$4,0),0)</f>
        <v>632.39795284462684</v>
      </c>
      <c r="BC41" s="306">
        <f>IFERROR(VLOOKUP($A41,'BDGT MW Services MTD'!$A$3:$AG$156,BC$4,0),0)</f>
        <v>681.66180834028933</v>
      </c>
      <c r="BD41" s="306">
        <f>IFERROR(VLOOKUP($A41,'BDGT MW Services MTD'!$A$3:$AG$156,BD$4,0),0)</f>
        <v>680.42803651283759</v>
      </c>
      <c r="BE41" s="306">
        <f>IFERROR(VLOOKUP($A41,'BDGT MW Services MTD'!$A$3:$AG$156,BE$4,0),0)</f>
        <v>684.56006213667092</v>
      </c>
      <c r="BF41" s="306">
        <f>IFERROR(VLOOKUP($A41,'BDGT MW Services MTD'!$A$3:$AG$156,BF$4,0),0)</f>
        <v>814.99782527187847</v>
      </c>
      <c r="BG41" s="306">
        <f>IFERROR(VLOOKUP($A41,'BDGT MW Services MTD'!$A$3:$AG$156,BG$4,0),0)</f>
        <v>803.47313888144811</v>
      </c>
      <c r="BH41" s="306">
        <f>IFERROR(VLOOKUP($A41,'BDGT MW Services MTD'!$A$3:$AG$156,BH$4,0),0)</f>
        <v>649.81320775438576</v>
      </c>
      <c r="BI41" s="306">
        <f>IFERROR(VLOOKUP($A41,'BDGT MW Services MTD'!$A$3:$AG$156,BI$4,0),0)</f>
        <v>616.80106985237467</v>
      </c>
      <c r="BJ41" s="306">
        <f>IFERROR(VLOOKUP($A41,'BDGT MW Services MTD'!$A$3:$AG$156,BJ$4,0),0)</f>
        <v>650.26526114666785</v>
      </c>
      <c r="BK41" s="306">
        <f>IFERROR(VLOOKUP($A41,'BDGT MW Services MTD'!$A$3:$AG$156,BK$4,0),0)</f>
        <v>655.62429003575835</v>
      </c>
      <c r="BL41" s="306">
        <f>IFERROR(VLOOKUP($A41,'BDGT MW Services MTD'!$A$3:$AG$156,BL$4,0),0)</f>
        <v>723.29377095828249</v>
      </c>
      <c r="BM41" s="306">
        <f>IFERROR(VLOOKUP($A41,'BDGT MW Services MTD'!$A$3:$AG$156,BM$4,0),0)</f>
        <v>950.41306548429588</v>
      </c>
      <c r="BN41" s="306">
        <f>IFERROR(VLOOKUP($A41,'BDGT MW Services MTD'!$A$3:$AG$156,BN$4,0),0)</f>
        <v>816.0308374632433</v>
      </c>
      <c r="BO41" s="306">
        <f>IFERROR(VLOOKUP($A41,'BDGT MW Services MTD'!$A$3:$AG$156,BO$4,0),0)</f>
        <v>557.19630578607905</v>
      </c>
      <c r="BP41" s="306">
        <f>IFERROR(VLOOKUP($A41,'BDGT MW Services MTD'!$A$3:$AG$156,BP$4,0),0)</f>
        <v>20420.619308999001</v>
      </c>
      <c r="BQ41" s="306"/>
      <c r="BR41" s="306"/>
      <c r="BS41" s="306"/>
      <c r="BT41" s="306">
        <f>IFERROR(VLOOKUP($A41,'BDGT Polizze MTD'!$A$3:$AG$156,BT$4,0),0)</f>
        <v>3160.8249427048268</v>
      </c>
      <c r="BU41" s="306">
        <f>IFERROR(VLOOKUP($A41,'BDGT Polizze MTD'!$A$3:$AG$156,BU$4,0),0)</f>
        <v>2723.0436448921864</v>
      </c>
      <c r="BV41" s="306">
        <f>IFERROR(VLOOKUP($A41,'BDGT Polizze MTD'!$A$3:$AG$156,BV$4,0),0)</f>
        <v>2116.3400555721414</v>
      </c>
      <c r="BW41" s="306">
        <f>IFERROR(VLOOKUP($A41,'BDGT Polizze MTD'!$A$3:$AG$156,BW$4,0),0)</f>
        <v>2036.7838581278759</v>
      </c>
      <c r="BX41" s="306">
        <f>IFERROR(VLOOKUP($A41,'BDGT Polizze MTD'!$A$3:$AG$156,BX$4,0),0)</f>
        <v>2026.1020672590723</v>
      </c>
      <c r="BY41" s="306">
        <f>IFERROR(VLOOKUP($A41,'BDGT Polizze MTD'!$A$3:$AG$156,BY$4,0),0)</f>
        <v>2112.2905951555495</v>
      </c>
      <c r="BZ41" s="306">
        <f>IFERROR(VLOOKUP($A41,'BDGT Polizze MTD'!$A$3:$AG$156,BZ$4,0),0)</f>
        <v>2175.8730556543919</v>
      </c>
      <c r="CA41" s="306">
        <f>IFERROR(VLOOKUP($A41,'BDGT Polizze MTD'!$A$3:$AG$156,CA$4,0),0)</f>
        <v>2667.7398451205222</v>
      </c>
      <c r="CB41" s="306">
        <f>IFERROR(VLOOKUP($A41,'BDGT Polizze MTD'!$A$3:$AG$156,CB$4,0),0)</f>
        <v>2455.2535986588714</v>
      </c>
      <c r="CC41" s="306">
        <f>IFERROR(VLOOKUP($A41,'BDGT Polizze MTD'!$A$3:$AG$156,CC$4,0),0)</f>
        <v>2379.1819588255553</v>
      </c>
      <c r="CD41" s="306">
        <f>IFERROR(VLOOKUP($A41,'BDGT Polizze MTD'!$A$3:$AG$156,CD$4,0),0)</f>
        <v>2288.9359677022308</v>
      </c>
      <c r="CE41" s="306">
        <f>IFERROR(VLOOKUP($A41,'BDGT Polizze MTD'!$A$3:$AG$156,CE$4,0),0)</f>
        <v>2298.9772139816464</v>
      </c>
      <c r="CF41" s="306">
        <f>IFERROR(VLOOKUP($A41,'BDGT Polizze MTD'!$A$3:$AG$156,CF$4,0),0)</f>
        <v>2392.8873998859781</v>
      </c>
      <c r="CG41" s="306">
        <f>IFERROR(VLOOKUP($A41,'BDGT Polizze MTD'!$A$3:$AG$156,CG$4,0),0)</f>
        <v>2433.5498482808503</v>
      </c>
      <c r="CH41" s="306">
        <f>IFERROR(VLOOKUP($A41,'BDGT Polizze MTD'!$A$3:$AG$156,CH$4,0),0)</f>
        <v>364.73909622150461</v>
      </c>
      <c r="CI41" s="306">
        <f>IFERROR(VLOOKUP($A41,'BDGT Polizze MTD'!$A$3:$AG$156,CI$4,0),0)</f>
        <v>2245.5478438105997</v>
      </c>
      <c r="CJ41" s="306">
        <f>IFERROR(VLOOKUP($A41,'BDGT Polizze MTD'!$A$3:$AG$156,CJ$4,0),0)</f>
        <v>2482.194802004009</v>
      </c>
      <c r="CK41" s="306">
        <f>IFERROR(VLOOKUP($A41,'BDGT Polizze MTD'!$A$3:$AG$156,CK$4,0),0)</f>
        <v>2309.5708902397159</v>
      </c>
      <c r="CL41" s="306">
        <f>IFERROR(VLOOKUP($A41,'BDGT Polizze MTD'!$A$3:$AG$156,CL$4,0),0)</f>
        <v>2489.4866633410752</v>
      </c>
      <c r="CM41" s="306">
        <f>IFERROR(VLOOKUP($A41,'BDGT Polizze MTD'!$A$3:$AG$156,CM$4,0),0)</f>
        <v>2484.980824122174</v>
      </c>
      <c r="CN41" s="306">
        <f>IFERROR(VLOOKUP($A41,'BDGT Polizze MTD'!$A$3:$AG$156,CN$4,0),0)</f>
        <v>2500.0713316983019</v>
      </c>
      <c r="CO41" s="306">
        <f>IFERROR(VLOOKUP($A41,'BDGT Polizze MTD'!$A$3:$AG$156,CO$4,0),0)</f>
        <v>2976.4410912301987</v>
      </c>
      <c r="CP41" s="306">
        <f>IFERROR(VLOOKUP($A41,'BDGT Polizze MTD'!$A$3:$AG$156,CP$4,0),0)</f>
        <v>2934.3519603486839</v>
      </c>
      <c r="CQ41" s="306">
        <f>IFERROR(VLOOKUP($A41,'BDGT Polizze MTD'!$A$3:$AG$156,CQ$4,0),0)</f>
        <v>2373.1728763068113</v>
      </c>
      <c r="CR41" s="306">
        <f>IFERROR(VLOOKUP($A41,'BDGT Polizze MTD'!$A$3:$AG$156,CR$4,0),0)</f>
        <v>2252.6097524381985</v>
      </c>
      <c r="CS41" s="306">
        <f>IFERROR(VLOOKUP($A41,'BDGT Polizze MTD'!$A$3:$AG$156,CS$4,0),0)</f>
        <v>2374.8238135860238</v>
      </c>
      <c r="CT41" s="306">
        <f>IFERROR(VLOOKUP($A41,'BDGT Polizze MTD'!$A$3:$AG$156,CT$4,0),0)</f>
        <v>2394.395441018597</v>
      </c>
      <c r="CU41" s="306">
        <f>IFERROR(VLOOKUP($A41,'BDGT Polizze MTD'!$A$3:$AG$156,CU$4,0),0)</f>
        <v>2641.5301172035652</v>
      </c>
      <c r="CV41" s="306">
        <f>IFERROR(VLOOKUP($A41,'BDGT Polizze MTD'!$A$3:$AG$156,CV$4,0),0)</f>
        <v>3470.9890186588273</v>
      </c>
      <c r="CW41" s="306">
        <f>IFERROR(VLOOKUP($A41,'BDGT Polizze MTD'!$A$3:$AG$156,CW$4,0),0)</f>
        <v>2980.2137392530253</v>
      </c>
      <c r="CX41" s="306">
        <f>IFERROR(VLOOKUP($A41,'BDGT Polizze MTD'!$A$3:$AG$156,CX$4,0),0)</f>
        <v>2034.9281053235934</v>
      </c>
      <c r="CY41" s="306">
        <f>IFERROR(VLOOKUP($A41,'BDGT Polizze MTD'!$A$3:$AG$156,CY$4,0),0)</f>
        <v>74577.831418626607</v>
      </c>
      <c r="CZ41" s="329"/>
      <c r="DD41" s="308">
        <f>IFERROR(VLOOKUP($A41,'BDGT McAfee'!$AZ$6:$BD$180,DD$4,0),0)</f>
        <v>11.739228967741937</v>
      </c>
      <c r="DE41" s="308">
        <f>IFERROR(VLOOKUP($A41,'BDGT McAfee'!$AZ$6:$BD$180,DE$4,0),0)</f>
        <v>11.739228967741937</v>
      </c>
      <c r="DF41" s="308">
        <f>IFERROR(VLOOKUP($A41,'BDGT McAfee'!$AZ$6:$BD$180,DF$4,0),0)</f>
        <v>11.739228967741937</v>
      </c>
      <c r="DG41" s="308">
        <f>IFERROR(VLOOKUP($A41,'BDGT McAfee'!$AZ$6:$BD$180,DG$4,0),0)</f>
        <v>11.739228967741937</v>
      </c>
      <c r="DH41" s="308">
        <f>IFERROR(VLOOKUP($A41,'BDGT McAfee'!$AZ$6:$BD$180,DH$4,0),0)</f>
        <v>11.739228967741937</v>
      </c>
      <c r="DI41" s="308">
        <f>IFERROR(VLOOKUP($A41,'BDGT McAfee'!$AZ$6:$BD$180,DI$4,0),0)</f>
        <v>11.739228967741937</v>
      </c>
      <c r="DJ41" s="308">
        <f>IFERROR(VLOOKUP($A41,'BDGT McAfee'!$AZ$6:$BD$180,DJ$4,0),0)</f>
        <v>11.739228967741937</v>
      </c>
      <c r="DK41" s="308">
        <f>IFERROR(VLOOKUP($A41,'BDGT McAfee'!$AZ$6:$BD$180,DK$4,0),0)</f>
        <v>11.739228967741937</v>
      </c>
      <c r="DL41" s="308">
        <f>IFERROR(VLOOKUP($A41,'BDGT McAfee'!$AZ$6:$BD$180,DL$4,0),0)</f>
        <v>11.739228967741937</v>
      </c>
      <c r="DM41" s="308">
        <f>IFERROR(VLOOKUP($A41,'BDGT McAfee'!$AZ$6:$BD$180,DM$4,0),0)</f>
        <v>11.739228967741937</v>
      </c>
      <c r="DN41" s="308">
        <f>IFERROR(VLOOKUP($A41,'BDGT McAfee'!$AZ$6:$BD$180,DN$4,0),0)</f>
        <v>11.739228967741937</v>
      </c>
      <c r="DO41" s="308">
        <f>IFERROR(VLOOKUP($A41,'BDGT McAfee'!$AZ$6:$BD$180,DO$4,0),0)</f>
        <v>11.739228967741937</v>
      </c>
      <c r="DP41" s="308">
        <f>IFERROR(VLOOKUP($A41,'BDGT McAfee'!$AZ$6:$BD$180,DP$4,0),0)</f>
        <v>11.739228967741937</v>
      </c>
      <c r="DQ41" s="308">
        <f>IFERROR(VLOOKUP($A41,'BDGT McAfee'!$AZ$6:$BD$180,DQ$4,0),0)</f>
        <v>11.739228967741937</v>
      </c>
      <c r="DR41" s="308">
        <f>IFERROR(VLOOKUP($A41,'BDGT McAfee'!$AZ$6:$BD$180,DR$4,0),0)</f>
        <v>11.739228967741937</v>
      </c>
      <c r="DS41" s="308">
        <f>IFERROR(VLOOKUP($A41,'BDGT McAfee'!$AZ$6:$BD$180,DS$4,0),0)</f>
        <v>11.739228967741937</v>
      </c>
      <c r="DT41" s="308">
        <f>IFERROR(VLOOKUP($A41,'BDGT McAfee'!$AZ$6:$BD$180,DT$4,0),0)</f>
        <v>11.739228967741937</v>
      </c>
      <c r="DU41" s="308">
        <f>IFERROR(VLOOKUP($A41,'BDGT McAfee'!$AZ$6:$BD$180,DU$4,0),0)</f>
        <v>11.739228967741937</v>
      </c>
      <c r="DV41" s="308">
        <f>IFERROR(VLOOKUP($A41,'BDGT McAfee'!$AZ$6:$BD$180,DV$4,0),0)</f>
        <v>11.739228967741937</v>
      </c>
      <c r="DW41" s="308">
        <f>IFERROR(VLOOKUP($A41,'BDGT McAfee'!$AZ$6:$BD$180,DW$4,0),0)</f>
        <v>11.739228967741937</v>
      </c>
      <c r="DX41" s="308">
        <f>IFERROR(VLOOKUP($A41,'BDGT McAfee'!$AZ$6:$BD$180,DX$4,0),0)</f>
        <v>11.739228967741937</v>
      </c>
      <c r="DY41" s="308">
        <f>IFERROR(VLOOKUP($A41,'BDGT McAfee'!$AZ$6:$BD$180,DY$4,0),0)</f>
        <v>11.739228967741937</v>
      </c>
      <c r="DZ41" s="308">
        <f>IFERROR(VLOOKUP($A41,'BDGT McAfee'!$AZ$6:$BD$180,DZ$4,0),0)</f>
        <v>11.739228967741937</v>
      </c>
      <c r="EA41" s="308">
        <f>IFERROR(VLOOKUP($A41,'BDGT McAfee'!$AZ$6:$BD$180,EA$4,0),0)</f>
        <v>11.739228967741937</v>
      </c>
      <c r="EB41" s="308">
        <f>IFERROR(VLOOKUP($A41,'BDGT McAfee'!$AZ$6:$BD$180,EB$4,0),0)</f>
        <v>11.739228967741937</v>
      </c>
      <c r="EC41" s="308">
        <f>IFERROR(VLOOKUP($A41,'BDGT McAfee'!$AZ$6:$BD$180,EC$4,0),0)</f>
        <v>11.739228967741937</v>
      </c>
      <c r="ED41" s="308">
        <f>IFERROR(VLOOKUP($A41,'BDGT McAfee'!$AZ$6:$BD$180,ED$4,0),0)</f>
        <v>11.739228967741937</v>
      </c>
      <c r="EE41" s="308">
        <f>IFERROR(VLOOKUP($A41,'BDGT McAfee'!$AZ$6:$BD$180,EE$4,0),0)</f>
        <v>11.739228967741937</v>
      </c>
      <c r="EF41" s="308">
        <f>IFERROR(VLOOKUP($A41,'BDGT McAfee'!$AZ$6:$BD$180,EF$4,0),0)</f>
        <v>11.739228967741937</v>
      </c>
      <c r="EG41" s="308">
        <f>IFERROR(VLOOKUP($A41,'BDGT McAfee'!$AZ$6:$BD$180,EG$4,0),0)</f>
        <v>11.739228967741937</v>
      </c>
      <c r="EH41" s="308">
        <f>IFERROR(VLOOKUP($A41,'BDGT McAfee'!$AZ$6:$BD$180,EH$4,0),0)</f>
        <v>11.739228967741937</v>
      </c>
      <c r="EI41" s="308">
        <f t="shared" si="40"/>
        <v>363.91609800000032</v>
      </c>
      <c r="EJ41" s="308"/>
      <c r="EL41" s="307">
        <f>IFERROR(VLOOKUP($A41,'BDGT Office'!$C$3:$F$180,EL$4,0),0)</f>
        <v>3.4838709677419355</v>
      </c>
      <c r="EM41" s="307">
        <f>IFERROR(VLOOKUP($A41,'BDGT Office'!$C$3:$F$180,EM$4,0),0)</f>
        <v>3.4838709677419355</v>
      </c>
      <c r="EN41" s="307">
        <f>IFERROR(VLOOKUP($A41,'BDGT Office'!$C$3:$F$180,EN$4,0),0)</f>
        <v>3.4838709677419355</v>
      </c>
      <c r="EO41" s="307">
        <f>IFERROR(VLOOKUP($A41,'BDGT Office'!$C$3:$F$180,EO$4,0),0)</f>
        <v>3.4838709677419355</v>
      </c>
      <c r="EP41" s="307">
        <f>IFERROR(VLOOKUP($A41,'BDGT Office'!$C$3:$F$180,EP$4,0),0)</f>
        <v>3.4838709677419355</v>
      </c>
      <c r="EQ41" s="307">
        <f>IFERROR(VLOOKUP($A41,'BDGT Office'!$C$3:$F$180,EQ$4,0),0)</f>
        <v>3.4838709677419355</v>
      </c>
      <c r="ER41" s="307">
        <f>IFERROR(VLOOKUP($A41,'BDGT Office'!$C$3:$F$180,ER$4,0),0)</f>
        <v>3.4838709677419355</v>
      </c>
      <c r="ES41" s="307">
        <f>IFERROR(VLOOKUP($A41,'BDGT Office'!$C$3:$F$180,ES$4,0),0)</f>
        <v>3.4838709677419355</v>
      </c>
      <c r="ET41" s="307">
        <f>IFERROR(VLOOKUP($A41,'BDGT Office'!$C$3:$F$180,ET$4,0),0)</f>
        <v>3.4838709677419355</v>
      </c>
      <c r="EU41" s="307">
        <f>IFERROR(VLOOKUP($A41,'BDGT Office'!$C$3:$F$180,EU$4,0),0)</f>
        <v>3.4838709677419355</v>
      </c>
      <c r="EV41" s="307">
        <f>IFERROR(VLOOKUP($A41,'BDGT Office'!$C$3:$F$180,EV$4,0),0)</f>
        <v>3.4838709677419355</v>
      </c>
      <c r="EW41" s="307">
        <f>IFERROR(VLOOKUP($A41,'BDGT Office'!$C$3:$F$180,EW$4,0),0)</f>
        <v>3.4838709677419355</v>
      </c>
      <c r="EX41" s="307">
        <f>IFERROR(VLOOKUP($A41,'BDGT Office'!$C$3:$F$180,EX$4,0),0)</f>
        <v>3.4838709677419355</v>
      </c>
      <c r="EY41" s="307">
        <f>IFERROR(VLOOKUP($A41,'BDGT Office'!$C$3:$F$180,EY$4,0),0)</f>
        <v>3.4838709677419355</v>
      </c>
      <c r="EZ41" s="307">
        <f>IFERROR(VLOOKUP($A41,'BDGT Office'!$C$3:$F$180,EZ$4,0),0)</f>
        <v>3.4838709677419355</v>
      </c>
      <c r="FA41" s="307">
        <f>IFERROR(VLOOKUP($A41,'BDGT Office'!$C$3:$F$180,FA$4,0),0)</f>
        <v>3.4838709677419355</v>
      </c>
      <c r="FB41" s="307">
        <f>IFERROR(VLOOKUP($A41,'BDGT Office'!$C$3:$F$180,FB$4,0),0)</f>
        <v>3.4838709677419355</v>
      </c>
      <c r="FC41" s="307">
        <f>IFERROR(VLOOKUP($A41,'BDGT Office'!$C$3:$F$180,FC$4,0),0)</f>
        <v>3.4838709677419355</v>
      </c>
      <c r="FD41" s="307">
        <f>IFERROR(VLOOKUP($A41,'BDGT Office'!$C$3:$F$180,FD$4,0),0)</f>
        <v>3.4838709677419355</v>
      </c>
      <c r="FE41" s="307">
        <f>IFERROR(VLOOKUP($A41,'BDGT Office'!$C$3:$F$180,FE$4,0),0)</f>
        <v>3.4838709677419355</v>
      </c>
      <c r="FF41" s="307">
        <f>IFERROR(VLOOKUP($A41,'BDGT Office'!$C$3:$F$180,FF$4,0),0)</f>
        <v>3.4838709677419355</v>
      </c>
      <c r="FG41" s="307">
        <f>IFERROR(VLOOKUP($A41,'BDGT Office'!$C$3:$F$180,FG$4,0),0)</f>
        <v>3.4838709677419355</v>
      </c>
      <c r="FH41" s="307">
        <f>IFERROR(VLOOKUP($A41,'BDGT Office'!$C$3:$F$180,FH$4,0),0)</f>
        <v>3.4838709677419355</v>
      </c>
      <c r="FI41" s="307">
        <f>IFERROR(VLOOKUP($A41,'BDGT Office'!$C$3:$F$180,FI$4,0),0)</f>
        <v>3.4838709677419355</v>
      </c>
      <c r="FJ41" s="307">
        <f>IFERROR(VLOOKUP($A41,'BDGT Office'!$C$3:$F$180,FJ$4,0),0)</f>
        <v>3.4838709677419355</v>
      </c>
      <c r="FK41" s="307">
        <f>IFERROR(VLOOKUP($A41,'BDGT Office'!$C$3:$F$180,FK$4,0),0)</f>
        <v>3.4838709677419355</v>
      </c>
      <c r="FL41" s="307">
        <f>IFERROR(VLOOKUP($A41,'BDGT Office'!$C$3:$F$180,FL$4,0),0)</f>
        <v>3.4838709677419355</v>
      </c>
      <c r="FM41" s="307">
        <f>IFERROR(VLOOKUP($A41,'BDGT Office'!$C$3:$F$180,FM$4,0),0)</f>
        <v>3.4838709677419355</v>
      </c>
      <c r="FN41" s="307">
        <f>IFERROR(VLOOKUP($A41,'BDGT Office'!$C$3:$F$180,FN$4,0),0)</f>
        <v>3.4838709677419355</v>
      </c>
      <c r="FO41" s="307">
        <f>IFERROR(VLOOKUP($A41,'BDGT Office'!$C$3:$F$180,FO$4,0),0)</f>
        <v>3.4838709677419355</v>
      </c>
      <c r="FP41" s="307">
        <f>IFERROR(VLOOKUP($A41,'BDGT Office'!$C$3:$F$180,FP$4,0),0)</f>
        <v>3.4838709677419355</v>
      </c>
      <c r="FQ41" s="308">
        <f t="shared" si="41"/>
        <v>108</v>
      </c>
      <c r="FR41" s="307"/>
      <c r="FS41" s="307"/>
    </row>
    <row r="42" spans="1:175">
      <c r="A42" s="150" t="s">
        <v>100</v>
      </c>
      <c r="B42" s="303">
        <f>IFERROR(VLOOKUP($A42,'FCST Sales'!$A$1:$AH$160,B$1,0),0)</f>
        <v>29353.396498732451</v>
      </c>
      <c r="C42" s="303">
        <f>IFERROR(VLOOKUP($A42,'FCST Sales'!$A$1:$AH$160,C$1,0),0)</f>
        <v>25593.287783218915</v>
      </c>
      <c r="D42" s="303">
        <f>IFERROR(VLOOKUP($A42,'FCST Sales'!$A$1:$AH$160,D$1,0),0)</f>
        <v>19653.656846999835</v>
      </c>
      <c r="E42" s="303">
        <f>IFERROR(VLOOKUP($A42,'FCST Sales'!$A$1:$AH$160,E$1,0),0)</f>
        <v>18914.848260683561</v>
      </c>
      <c r="F42" s="303">
        <f>IFERROR(VLOOKUP($A42,'FCST Sales'!$A$1:$AH$160,F$1,0),0)</f>
        <v>18815.650472646543</v>
      </c>
      <c r="G42" s="303">
        <f>IFERROR(VLOOKUP($A42,'FCST Sales'!$A$1:$AH$160,G$1,0),0)</f>
        <v>19616.051025934517</v>
      </c>
      <c r="H42" s="303">
        <f>IFERROR(VLOOKUP($A42,'FCST Sales'!$A$1:$AH$160,H$1,0),0)</f>
        <v>20206.517504533738</v>
      </c>
      <c r="I42" s="303">
        <f>IFERROR(VLOOKUP($A42,'FCST Sales'!$A$1:$AH$160,I$1,0),0)</f>
        <v>24774.300016210203</v>
      </c>
      <c r="J42" s="303">
        <f>IFERROR(VLOOKUP($A42,'FCST Sales'!$A$1:$AH$160,J$1,0),0)</f>
        <v>23076.388088428266</v>
      </c>
      <c r="K42" s="303">
        <f>IFERROR(VLOOKUP($A42,'FCST Sales'!$A$1:$AH$160,K$1,0),0)</f>
        <v>22094.571083799252</v>
      </c>
      <c r="L42" s="303">
        <f>IFERROR(VLOOKUP($A42,'FCST Sales'!$A$1:$AH$160,L$1,0),0)</f>
        <v>21256.490390346746</v>
      </c>
      <c r="M42" s="303">
        <f>IFERROR(VLOOKUP($A42,'FCST Sales'!$A$1:$AH$160,M$1,0),0)</f>
        <v>21349.739680871797</v>
      </c>
      <c r="N42" s="303">
        <f>IFERROR(VLOOKUP($A42,'FCST Sales'!$A$1:$AH$160,N$1,0),0)</f>
        <v>22221.848377837661</v>
      </c>
      <c r="O42" s="303">
        <f>IFERROR(VLOOKUP($A42,'FCST Sales'!$A$1:$AH$160,O$1,0),0)</f>
        <v>22599.465294933565</v>
      </c>
      <c r="P42" s="303">
        <f>IFERROR(VLOOKUP($A42,'FCST Sales'!$A$1:$AH$160,P$1,0),0)</f>
        <v>0</v>
      </c>
      <c r="Q42" s="303">
        <f>IFERROR(VLOOKUP($A42,'FCST Sales'!$A$1:$AH$160,Q$1,0),0)</f>
        <v>21105.409862024779</v>
      </c>
      <c r="R42" s="303">
        <f>IFERROR(VLOOKUP($A42,'FCST Sales'!$A$1:$AH$160,R$1,0),0)</f>
        <v>23051.212747001056</v>
      </c>
      <c r="S42" s="303">
        <f>IFERROR(VLOOKUP($A42,'FCST Sales'!$A$1:$AH$160,S$1,0),0)</f>
        <v>21448.119181546157</v>
      </c>
      <c r="T42" s="303">
        <f>IFERROR(VLOOKUP($A42,'FCST Sales'!$A$1:$AH$160,T$1,0),0)</f>
        <v>23118.929530094239</v>
      </c>
      <c r="U42" s="303">
        <f>IFERROR(VLOOKUP($A42,'FCST Sales'!$A$1:$AH$160,U$1,0),0)</f>
        <v>23077.085490152323</v>
      </c>
      <c r="V42" s="303">
        <f>IFERROR(VLOOKUP($A42,'FCST Sales'!$A$1:$AH$160,V$1,0),0)</f>
        <v>23217.225377769828</v>
      </c>
      <c r="W42" s="303">
        <f>IFERROR(VLOOKUP($A42,'FCST Sales'!$A$1:$AH$160,W$1,0),0)</f>
        <v>27974.914599897547</v>
      </c>
      <c r="X42" s="303">
        <f>IFERROR(VLOOKUP($A42,'FCST Sales'!$A$1:$AH$160,X$1,0),0)</f>
        <v>27250.226798463773</v>
      </c>
      <c r="Y42" s="303">
        <f>IFERROR(VLOOKUP($A42,'FCST Sales'!$A$1:$AH$160,Y$1,0),0)</f>
        <v>22038.76698677913</v>
      </c>
      <c r="Z42" s="303">
        <f>IFERROR(VLOOKUP($A42,'FCST Sales'!$A$1:$AH$160,Z$1,0),0)</f>
        <v>20919.142445024921</v>
      </c>
      <c r="AA42" s="303">
        <f>IFERROR(VLOOKUP($A42,'FCST Sales'!$A$1:$AH$160,AA$1,0),0)</f>
        <v>22054.098622484922</v>
      </c>
      <c r="AB42" s="303">
        <f>IFERROR(VLOOKUP($A42,'FCST Sales'!$A$1:$AH$160,AB$1,0),0)</f>
        <v>22235.852990590542</v>
      </c>
      <c r="AC42" s="303">
        <f>IFERROR(VLOOKUP($A42,'FCST Sales'!$A$1:$AH$160,AC$1,0),0)</f>
        <v>24553.52719161992</v>
      </c>
      <c r="AD42" s="303">
        <f>IFERROR(VLOOKUP($A42,'FCST Sales'!$A$1:$AH$160,AD$1,0),0)</f>
        <v>32233.774016049134</v>
      </c>
      <c r="AE42" s="303">
        <f>IFERROR(VLOOKUP($A42,'FCST Sales'!$A$1:$AH$160,AE$1,0),0)</f>
        <v>28010.37288817509</v>
      </c>
      <c r="AF42" s="303">
        <f>IFERROR(VLOOKUP($A42,'FCST Sales'!$A$1:$AH$160,AF$1,0),0)</f>
        <v>18897.614579965662</v>
      </c>
      <c r="AG42" s="303">
        <f>IFERROR(VLOOKUP($A42,'FCST Sales'!$A$1:$AH$160,AG$1,0),0)</f>
        <v>690712.48463281582</v>
      </c>
      <c r="AH42" s="303">
        <f>IFERROR(VLOOKUP($A42,'FCST Sales'!$A$1:$AH$160,AH$1,0),0)</f>
        <v>0</v>
      </c>
      <c r="AI42" s="303"/>
      <c r="AK42" s="306">
        <f>IFERROR(VLOOKUP($A42,'BDGT MW Services MTD'!$A$3:$AG$156,AK$4,0),0)</f>
        <v>286.61691074514647</v>
      </c>
      <c r="AL42" s="306">
        <f>IFERROR(VLOOKUP($A42,'BDGT MW Services MTD'!$A$3:$AG$156,AL$4,0),0)</f>
        <v>246.91982994013165</v>
      </c>
      <c r="AM42" s="306">
        <f>IFERROR(VLOOKUP($A42,'BDGT MW Services MTD'!$A$3:$AG$156,AM$4,0),0)</f>
        <v>191.90523354173115</v>
      </c>
      <c r="AN42" s="306">
        <f>IFERROR(VLOOKUP($A42,'BDGT MW Services MTD'!$A$3:$AG$156,AN$4,0),0)</f>
        <v>184.69124606838704</v>
      </c>
      <c r="AO42" s="306">
        <f>IFERROR(VLOOKUP($A42,'BDGT MW Services MTD'!$A$3:$AG$156,AO$4,0),0)</f>
        <v>183.72264389789723</v>
      </c>
      <c r="AP42" s="306">
        <f>IFERROR(VLOOKUP($A42,'BDGT MW Services MTD'!$A$3:$AG$156,AP$4,0),0)</f>
        <v>191.53803704846536</v>
      </c>
      <c r="AQ42" s="306">
        <f>IFERROR(VLOOKUP($A42,'BDGT MW Services MTD'!$A$3:$AG$156,AQ$4,0),0)</f>
        <v>197.30355989015706</v>
      </c>
      <c r="AR42" s="306">
        <f>IFERROR(VLOOKUP($A42,'BDGT MW Services MTD'!$A$3:$AG$156,AR$4,0),0)</f>
        <v>241.90499851784531</v>
      </c>
      <c r="AS42" s="306">
        <f>IFERROR(VLOOKUP($A42,'BDGT MW Services MTD'!$A$3:$AG$156,AS$4,0),0)</f>
        <v>222.63719576362064</v>
      </c>
      <c r="AT42" s="306">
        <f>IFERROR(VLOOKUP($A42,'BDGT MW Services MTD'!$A$3:$AG$156,AT$4,0),0)</f>
        <v>215.73918059366798</v>
      </c>
      <c r="AU42" s="306">
        <f>IFERROR(VLOOKUP($A42,'BDGT MW Services MTD'!$A$3:$AG$156,AU$4,0),0)</f>
        <v>207.55586527195115</v>
      </c>
      <c r="AV42" s="306">
        <f>IFERROR(VLOOKUP($A42,'BDGT MW Services MTD'!$A$3:$AG$156,AV$4,0),0)</f>
        <v>208.46638421583626</v>
      </c>
      <c r="AW42" s="306">
        <f>IFERROR(VLOOKUP($A42,'BDGT MW Services MTD'!$A$3:$AG$156,AW$4,0),0)</f>
        <v>216.98196095902938</v>
      </c>
      <c r="AX42" s="306">
        <f>IFERROR(VLOOKUP($A42,'BDGT MW Services MTD'!$A$3:$AG$156,AX$4,0),0)</f>
        <v>220.66914565085196</v>
      </c>
      <c r="AY42" s="306">
        <f>IFERROR(VLOOKUP($A42,'BDGT MW Services MTD'!$A$3:$AG$156,AY$4,0),0)</f>
        <v>33.073768678098816</v>
      </c>
      <c r="AZ42" s="306">
        <f>IFERROR(VLOOKUP($A42,'BDGT MW Services MTD'!$A$3:$AG$156,AZ$4,0),0)</f>
        <v>203.62152209943579</v>
      </c>
      <c r="BA42" s="306">
        <f>IFERROR(VLOOKUP($A42,'BDGT MW Services MTD'!$A$3:$AG$156,BA$4,0),0)</f>
        <v>225.08016701780602</v>
      </c>
      <c r="BB42" s="306">
        <f>IFERROR(VLOOKUP($A42,'BDGT MW Services MTD'!$A$3:$AG$156,BB$4,0),0)</f>
        <v>209.42699634006351</v>
      </c>
      <c r="BC42" s="306">
        <f>IFERROR(VLOOKUP($A42,'BDGT MW Services MTD'!$A$3:$AG$156,BC$4,0),0)</f>
        <v>225.74137755869205</v>
      </c>
      <c r="BD42" s="306">
        <f>IFERROR(VLOOKUP($A42,'BDGT MW Services MTD'!$A$3:$AG$156,BD$4,0),0)</f>
        <v>225.3327976023055</v>
      </c>
      <c r="BE42" s="306">
        <f>IFERROR(VLOOKUP($A42,'BDGT MW Services MTD'!$A$3:$AG$156,BE$4,0),0)</f>
        <v>226.70117286555083</v>
      </c>
      <c r="BF42" s="306">
        <f>IFERROR(VLOOKUP($A42,'BDGT MW Services MTD'!$A$3:$AG$156,BF$4,0),0)</f>
        <v>269.89737364363071</v>
      </c>
      <c r="BG42" s="306">
        <f>IFERROR(VLOOKUP($A42,'BDGT MW Services MTD'!$A$3:$AG$156,BG$4,0),0)</f>
        <v>266.08082040582792</v>
      </c>
      <c r="BH42" s="306">
        <f>IFERROR(VLOOKUP($A42,'BDGT MW Services MTD'!$A$3:$AG$156,BH$4,0),0)</f>
        <v>215.19428971892654</v>
      </c>
      <c r="BI42" s="306">
        <f>IFERROR(VLOOKUP($A42,'BDGT MW Services MTD'!$A$3:$AG$156,BI$4,0),0)</f>
        <v>204.26188101569858</v>
      </c>
      <c r="BJ42" s="306">
        <f>IFERROR(VLOOKUP($A42,'BDGT MW Services MTD'!$A$3:$AG$156,BJ$4,0),0)</f>
        <v>215.34399321449467</v>
      </c>
      <c r="BK42" s="306">
        <f>IFERROR(VLOOKUP($A42,'BDGT MW Services MTD'!$A$3:$AG$156,BK$4,0),0)</f>
        <v>217.11870693469797</v>
      </c>
      <c r="BL42" s="306">
        <f>IFERROR(VLOOKUP($A42,'BDGT MW Services MTD'!$A$3:$AG$156,BL$4,0),0)</f>
        <v>239.52835590612236</v>
      </c>
      <c r="BM42" s="306">
        <f>IFERROR(VLOOKUP($A42,'BDGT MW Services MTD'!$A$3:$AG$156,BM$4,0),0)</f>
        <v>314.74193218274161</v>
      </c>
      <c r="BN42" s="306">
        <f>IFERROR(VLOOKUP($A42,'BDGT MW Services MTD'!$A$3:$AG$156,BN$4,0),0)</f>
        <v>270.23946937535635</v>
      </c>
      <c r="BO42" s="306">
        <f>IFERROR(VLOOKUP($A42,'BDGT MW Services MTD'!$A$3:$AG$156,BO$4,0),0)</f>
        <v>184.52297033483282</v>
      </c>
      <c r="BP42" s="306">
        <f>IFERROR(VLOOKUP($A42,'BDGT MW Services MTD'!$A$3:$AG$156,BP$4,0),0)</f>
        <v>6762.5597869990015</v>
      </c>
      <c r="BQ42" s="306"/>
      <c r="BR42" s="306"/>
      <c r="BS42" s="306"/>
      <c r="BT42" s="306">
        <f>IFERROR(VLOOKUP($A42,'BDGT Polizze MTD'!$A$3:$AG$156,BT$4,0),0)</f>
        <v>1092.8305802501961</v>
      </c>
      <c r="BU42" s="306">
        <f>IFERROR(VLOOKUP($A42,'BDGT Polizze MTD'!$A$3:$AG$156,BU$4,0),0)</f>
        <v>941.47110973745384</v>
      </c>
      <c r="BV42" s="306">
        <f>IFERROR(VLOOKUP($A42,'BDGT Polizze MTD'!$A$3:$AG$156,BV$4,0),0)</f>
        <v>731.70807395568454</v>
      </c>
      <c r="BW42" s="306">
        <f>IFERROR(VLOOKUP($A42,'BDGT Polizze MTD'!$A$3:$AG$156,BW$4,0),0)</f>
        <v>704.20213895723532</v>
      </c>
      <c r="BX42" s="306">
        <f>IFERROR(VLOOKUP($A42,'BDGT Polizze MTD'!$A$3:$AG$156,BX$4,0),0)</f>
        <v>700.50899304600478</v>
      </c>
      <c r="BY42" s="306">
        <f>IFERROR(VLOOKUP($A42,'BDGT Polizze MTD'!$A$3:$AG$156,BY$4,0),0)</f>
        <v>730.30800458867384</v>
      </c>
      <c r="BZ42" s="306">
        <f>IFERROR(VLOOKUP($A42,'BDGT Polizze MTD'!$A$3:$AG$156,BZ$4,0),0)</f>
        <v>752.29114457909191</v>
      </c>
      <c r="CA42" s="306">
        <f>IFERROR(VLOOKUP($A42,'BDGT Polizze MTD'!$A$3:$AG$156,CA$4,0),0)</f>
        <v>922.35025214804557</v>
      </c>
      <c r="CB42" s="306">
        <f>IFERROR(VLOOKUP($A42,'BDGT Polizze MTD'!$A$3:$AG$156,CB$4,0),0)</f>
        <v>848.88478910435026</v>
      </c>
      <c r="CC42" s="306">
        <f>IFERROR(VLOOKUP($A42,'BDGT Polizze MTD'!$A$3:$AG$156,CC$4,0),0)</f>
        <v>822.58361273218236</v>
      </c>
      <c r="CD42" s="306">
        <f>IFERROR(VLOOKUP($A42,'BDGT Polizze MTD'!$A$3:$AG$156,CD$4,0),0)</f>
        <v>791.38176491325146</v>
      </c>
      <c r="CE42" s="306">
        <f>IFERROR(VLOOKUP($A42,'BDGT Polizze MTD'!$A$3:$AG$156,CE$4,0),0)</f>
        <v>794.85344752677167</v>
      </c>
      <c r="CF42" s="306">
        <f>IFERROR(VLOOKUP($A42,'BDGT Polizze MTD'!$A$3:$AG$156,CF$4,0),0)</f>
        <v>827.32216212297203</v>
      </c>
      <c r="CG42" s="306">
        <f>IFERROR(VLOOKUP($A42,'BDGT Polizze MTD'!$A$3:$AG$156,CG$4,0),0)</f>
        <v>841.38088662662506</v>
      </c>
      <c r="CH42" s="306">
        <f>IFERROR(VLOOKUP($A42,'BDGT Polizze MTD'!$A$3:$AG$156,CH$4,0),0)</f>
        <v>126.10569879348806</v>
      </c>
      <c r="CI42" s="306">
        <f>IFERROR(VLOOKUP($A42,'BDGT Polizze MTD'!$A$3:$AG$156,CI$4,0),0)</f>
        <v>776.38065935759766</v>
      </c>
      <c r="CJ42" s="306">
        <f>IFERROR(VLOOKUP($A42,'BDGT Polizze MTD'!$A$3:$AG$156,CJ$4,0),0)</f>
        <v>858.19950011112633</v>
      </c>
      <c r="CK42" s="306">
        <f>IFERROR(VLOOKUP($A42,'BDGT Polizze MTD'!$A$3:$AG$156,CK$4,0),0)</f>
        <v>798.51612849833532</v>
      </c>
      <c r="CL42" s="306">
        <f>IFERROR(VLOOKUP($A42,'BDGT Polizze MTD'!$A$3:$AG$156,CL$4,0),0)</f>
        <v>860.72060431668569</v>
      </c>
      <c r="CM42" s="306">
        <f>IFERROR(VLOOKUP($A42,'BDGT Polizze MTD'!$A$3:$AG$156,CM$4,0),0)</f>
        <v>859.16274553697986</v>
      </c>
      <c r="CN42" s="306">
        <f>IFERROR(VLOOKUP($A42,'BDGT Polizze MTD'!$A$3:$AG$156,CN$4,0),0)</f>
        <v>864.38017087676405</v>
      </c>
      <c r="CO42" s="306">
        <f>IFERROR(VLOOKUP($A42,'BDGT Polizze MTD'!$A$3:$AG$156,CO$4,0),0)</f>
        <v>1029.0813011701111</v>
      </c>
      <c r="CP42" s="306">
        <f>IFERROR(VLOOKUP($A42,'BDGT Polizze MTD'!$A$3:$AG$156,CP$4,0),0)</f>
        <v>1014.5293123199751</v>
      </c>
      <c r="CQ42" s="306">
        <f>IFERROR(VLOOKUP($A42,'BDGT Polizze MTD'!$A$3:$AG$156,CQ$4,0),0)</f>
        <v>820.50601930174366</v>
      </c>
      <c r="CR42" s="306">
        <f>IFERROR(VLOOKUP($A42,'BDGT Polizze MTD'!$A$3:$AG$156,CR$4,0),0)</f>
        <v>778.82225920670817</v>
      </c>
      <c r="CS42" s="306">
        <f>IFERROR(VLOOKUP($A42,'BDGT Polizze MTD'!$A$3:$AG$156,CS$4,0),0)</f>
        <v>821.07681799433271</v>
      </c>
      <c r="CT42" s="306">
        <f>IFERROR(VLOOKUP($A42,'BDGT Polizze MTD'!$A$3:$AG$156,CT$4,0),0)</f>
        <v>827.84355558698041</v>
      </c>
      <c r="CU42" s="306">
        <f>IFERROR(VLOOKUP($A42,'BDGT Polizze MTD'!$A$3:$AG$156,CU$4,0),0)</f>
        <v>913.28844306754104</v>
      </c>
      <c r="CV42" s="306">
        <f>IFERROR(VLOOKUP($A42,'BDGT Polizze MTD'!$A$3:$AG$156,CV$4,0),0)</f>
        <v>1200.0673912858365</v>
      </c>
      <c r="CW42" s="306">
        <f>IFERROR(VLOOKUP($A42,'BDGT Polizze MTD'!$A$3:$AG$156,CW$4,0),0)</f>
        <v>1030.3856648101732</v>
      </c>
      <c r="CX42" s="306">
        <f>IFERROR(VLOOKUP($A42,'BDGT Polizze MTD'!$A$3:$AG$156,CX$4,0),0)</f>
        <v>703.56052689371825</v>
      </c>
      <c r="CY42" s="306">
        <f>IFERROR(VLOOKUP($A42,'BDGT Polizze MTD'!$A$3:$AG$156,CY$4,0),0)</f>
        <v>25784.703759416629</v>
      </c>
      <c r="CZ42" s="329"/>
      <c r="DD42" s="308">
        <f>IFERROR(VLOOKUP($A42,'BDGT McAfee'!$AZ$6:$BD$180,DD$4,0),0)</f>
        <v>4.3974487741935482</v>
      </c>
      <c r="DE42" s="308">
        <f>IFERROR(VLOOKUP($A42,'BDGT McAfee'!$AZ$6:$BD$180,DE$4,0),0)</f>
        <v>4.3974487741935482</v>
      </c>
      <c r="DF42" s="308">
        <f>IFERROR(VLOOKUP($A42,'BDGT McAfee'!$AZ$6:$BD$180,DF$4,0),0)</f>
        <v>4.3974487741935482</v>
      </c>
      <c r="DG42" s="308">
        <f>IFERROR(VLOOKUP($A42,'BDGT McAfee'!$AZ$6:$BD$180,DG$4,0),0)</f>
        <v>4.3974487741935482</v>
      </c>
      <c r="DH42" s="308">
        <f>IFERROR(VLOOKUP($A42,'BDGT McAfee'!$AZ$6:$BD$180,DH$4,0),0)</f>
        <v>4.3974487741935482</v>
      </c>
      <c r="DI42" s="308">
        <f>IFERROR(VLOOKUP($A42,'BDGT McAfee'!$AZ$6:$BD$180,DI$4,0),0)</f>
        <v>4.3974487741935482</v>
      </c>
      <c r="DJ42" s="308">
        <f>IFERROR(VLOOKUP($A42,'BDGT McAfee'!$AZ$6:$BD$180,DJ$4,0),0)</f>
        <v>4.3974487741935482</v>
      </c>
      <c r="DK42" s="308">
        <f>IFERROR(VLOOKUP($A42,'BDGT McAfee'!$AZ$6:$BD$180,DK$4,0),0)</f>
        <v>4.3974487741935482</v>
      </c>
      <c r="DL42" s="308">
        <f>IFERROR(VLOOKUP($A42,'BDGT McAfee'!$AZ$6:$BD$180,DL$4,0),0)</f>
        <v>4.3974487741935482</v>
      </c>
      <c r="DM42" s="308">
        <f>IFERROR(VLOOKUP($A42,'BDGT McAfee'!$AZ$6:$BD$180,DM$4,0),0)</f>
        <v>4.3974487741935482</v>
      </c>
      <c r="DN42" s="308">
        <f>IFERROR(VLOOKUP($A42,'BDGT McAfee'!$AZ$6:$BD$180,DN$4,0),0)</f>
        <v>4.3974487741935482</v>
      </c>
      <c r="DO42" s="308">
        <f>IFERROR(VLOOKUP($A42,'BDGT McAfee'!$AZ$6:$BD$180,DO$4,0),0)</f>
        <v>4.3974487741935482</v>
      </c>
      <c r="DP42" s="308">
        <f>IFERROR(VLOOKUP($A42,'BDGT McAfee'!$AZ$6:$BD$180,DP$4,0),0)</f>
        <v>4.3974487741935482</v>
      </c>
      <c r="DQ42" s="308">
        <f>IFERROR(VLOOKUP($A42,'BDGT McAfee'!$AZ$6:$BD$180,DQ$4,0),0)</f>
        <v>4.3974487741935482</v>
      </c>
      <c r="DR42" s="308">
        <f>IFERROR(VLOOKUP($A42,'BDGT McAfee'!$AZ$6:$BD$180,DR$4,0),0)</f>
        <v>4.3974487741935482</v>
      </c>
      <c r="DS42" s="308">
        <f>IFERROR(VLOOKUP($A42,'BDGT McAfee'!$AZ$6:$BD$180,DS$4,0),0)</f>
        <v>4.3974487741935482</v>
      </c>
      <c r="DT42" s="308">
        <f>IFERROR(VLOOKUP($A42,'BDGT McAfee'!$AZ$6:$BD$180,DT$4,0),0)</f>
        <v>4.3974487741935482</v>
      </c>
      <c r="DU42" s="308">
        <f>IFERROR(VLOOKUP($A42,'BDGT McAfee'!$AZ$6:$BD$180,DU$4,0),0)</f>
        <v>4.3974487741935482</v>
      </c>
      <c r="DV42" s="308">
        <f>IFERROR(VLOOKUP($A42,'BDGT McAfee'!$AZ$6:$BD$180,DV$4,0),0)</f>
        <v>4.3974487741935482</v>
      </c>
      <c r="DW42" s="308">
        <f>IFERROR(VLOOKUP($A42,'BDGT McAfee'!$AZ$6:$BD$180,DW$4,0),0)</f>
        <v>4.3974487741935482</v>
      </c>
      <c r="DX42" s="308">
        <f>IFERROR(VLOOKUP($A42,'BDGT McAfee'!$AZ$6:$BD$180,DX$4,0),0)</f>
        <v>4.3974487741935482</v>
      </c>
      <c r="DY42" s="308">
        <f>IFERROR(VLOOKUP($A42,'BDGT McAfee'!$AZ$6:$BD$180,DY$4,0),0)</f>
        <v>4.3974487741935482</v>
      </c>
      <c r="DZ42" s="308">
        <f>IFERROR(VLOOKUP($A42,'BDGT McAfee'!$AZ$6:$BD$180,DZ$4,0),0)</f>
        <v>4.3974487741935482</v>
      </c>
      <c r="EA42" s="308">
        <f>IFERROR(VLOOKUP($A42,'BDGT McAfee'!$AZ$6:$BD$180,EA$4,0),0)</f>
        <v>4.3974487741935482</v>
      </c>
      <c r="EB42" s="308">
        <f>IFERROR(VLOOKUP($A42,'BDGT McAfee'!$AZ$6:$BD$180,EB$4,0),0)</f>
        <v>4.3974487741935482</v>
      </c>
      <c r="EC42" s="308">
        <f>IFERROR(VLOOKUP($A42,'BDGT McAfee'!$AZ$6:$BD$180,EC$4,0),0)</f>
        <v>4.3974487741935482</v>
      </c>
      <c r="ED42" s="308">
        <f>IFERROR(VLOOKUP($A42,'BDGT McAfee'!$AZ$6:$BD$180,ED$4,0),0)</f>
        <v>4.3974487741935482</v>
      </c>
      <c r="EE42" s="308">
        <f>IFERROR(VLOOKUP($A42,'BDGT McAfee'!$AZ$6:$BD$180,EE$4,0),0)</f>
        <v>4.3974487741935482</v>
      </c>
      <c r="EF42" s="308">
        <f>IFERROR(VLOOKUP($A42,'BDGT McAfee'!$AZ$6:$BD$180,EF$4,0),0)</f>
        <v>4.3974487741935482</v>
      </c>
      <c r="EG42" s="308">
        <f>IFERROR(VLOOKUP($A42,'BDGT McAfee'!$AZ$6:$BD$180,EG$4,0),0)</f>
        <v>4.3974487741935482</v>
      </c>
      <c r="EH42" s="308">
        <f>IFERROR(VLOOKUP($A42,'BDGT McAfee'!$AZ$6:$BD$180,EH$4,0),0)</f>
        <v>4.3974487741935482</v>
      </c>
      <c r="EI42" s="308">
        <f t="shared" si="40"/>
        <v>136.32091199999999</v>
      </c>
      <c r="EJ42" s="308"/>
      <c r="EL42" s="307">
        <f>IFERROR(VLOOKUP($A42,'BDGT Office'!$C$3:$F$180,EL$4,0),0)</f>
        <v>1.3935483870967742</v>
      </c>
      <c r="EM42" s="307">
        <f>IFERROR(VLOOKUP($A42,'BDGT Office'!$C$3:$F$180,EM$4,0),0)</f>
        <v>1.3935483870967742</v>
      </c>
      <c r="EN42" s="307">
        <f>IFERROR(VLOOKUP($A42,'BDGT Office'!$C$3:$F$180,EN$4,0),0)</f>
        <v>1.3935483870967742</v>
      </c>
      <c r="EO42" s="307">
        <f>IFERROR(VLOOKUP($A42,'BDGT Office'!$C$3:$F$180,EO$4,0),0)</f>
        <v>1.3935483870967742</v>
      </c>
      <c r="EP42" s="307">
        <f>IFERROR(VLOOKUP($A42,'BDGT Office'!$C$3:$F$180,EP$4,0),0)</f>
        <v>1.3935483870967742</v>
      </c>
      <c r="EQ42" s="307">
        <f>IFERROR(VLOOKUP($A42,'BDGT Office'!$C$3:$F$180,EQ$4,0),0)</f>
        <v>1.3935483870967742</v>
      </c>
      <c r="ER42" s="307">
        <f>IFERROR(VLOOKUP($A42,'BDGT Office'!$C$3:$F$180,ER$4,0),0)</f>
        <v>1.3935483870967742</v>
      </c>
      <c r="ES42" s="307">
        <f>IFERROR(VLOOKUP($A42,'BDGT Office'!$C$3:$F$180,ES$4,0),0)</f>
        <v>1.3935483870967742</v>
      </c>
      <c r="ET42" s="307">
        <f>IFERROR(VLOOKUP($A42,'BDGT Office'!$C$3:$F$180,ET$4,0),0)</f>
        <v>1.3935483870967742</v>
      </c>
      <c r="EU42" s="307">
        <f>IFERROR(VLOOKUP($A42,'BDGT Office'!$C$3:$F$180,EU$4,0),0)</f>
        <v>1.3935483870967742</v>
      </c>
      <c r="EV42" s="307">
        <f>IFERROR(VLOOKUP($A42,'BDGT Office'!$C$3:$F$180,EV$4,0),0)</f>
        <v>1.3935483870967742</v>
      </c>
      <c r="EW42" s="307">
        <f>IFERROR(VLOOKUP($A42,'BDGT Office'!$C$3:$F$180,EW$4,0),0)</f>
        <v>1.3935483870967742</v>
      </c>
      <c r="EX42" s="307">
        <f>IFERROR(VLOOKUP($A42,'BDGT Office'!$C$3:$F$180,EX$4,0),0)</f>
        <v>1.3935483870967742</v>
      </c>
      <c r="EY42" s="307">
        <f>IFERROR(VLOOKUP($A42,'BDGT Office'!$C$3:$F$180,EY$4,0),0)</f>
        <v>1.3935483870967742</v>
      </c>
      <c r="EZ42" s="307">
        <f>IFERROR(VLOOKUP($A42,'BDGT Office'!$C$3:$F$180,EZ$4,0),0)</f>
        <v>1.3935483870967742</v>
      </c>
      <c r="FA42" s="307">
        <f>IFERROR(VLOOKUP($A42,'BDGT Office'!$C$3:$F$180,FA$4,0),0)</f>
        <v>1.3935483870967742</v>
      </c>
      <c r="FB42" s="307">
        <f>IFERROR(VLOOKUP($A42,'BDGT Office'!$C$3:$F$180,FB$4,0),0)</f>
        <v>1.3935483870967742</v>
      </c>
      <c r="FC42" s="307">
        <f>IFERROR(VLOOKUP($A42,'BDGT Office'!$C$3:$F$180,FC$4,0),0)</f>
        <v>1.3935483870967742</v>
      </c>
      <c r="FD42" s="307">
        <f>IFERROR(VLOOKUP($A42,'BDGT Office'!$C$3:$F$180,FD$4,0),0)</f>
        <v>1.3935483870967742</v>
      </c>
      <c r="FE42" s="307">
        <f>IFERROR(VLOOKUP($A42,'BDGT Office'!$C$3:$F$180,FE$4,0),0)</f>
        <v>1.3935483870967742</v>
      </c>
      <c r="FF42" s="307">
        <f>IFERROR(VLOOKUP($A42,'BDGT Office'!$C$3:$F$180,FF$4,0),0)</f>
        <v>1.3935483870967742</v>
      </c>
      <c r="FG42" s="307">
        <f>IFERROR(VLOOKUP($A42,'BDGT Office'!$C$3:$F$180,FG$4,0),0)</f>
        <v>1.3935483870967742</v>
      </c>
      <c r="FH42" s="307">
        <f>IFERROR(VLOOKUP($A42,'BDGT Office'!$C$3:$F$180,FH$4,0),0)</f>
        <v>1.3935483870967742</v>
      </c>
      <c r="FI42" s="307">
        <f>IFERROR(VLOOKUP($A42,'BDGT Office'!$C$3:$F$180,FI$4,0),0)</f>
        <v>1.3935483870967742</v>
      </c>
      <c r="FJ42" s="307">
        <f>IFERROR(VLOOKUP($A42,'BDGT Office'!$C$3:$F$180,FJ$4,0),0)</f>
        <v>1.3935483870967742</v>
      </c>
      <c r="FK42" s="307">
        <f>IFERROR(VLOOKUP($A42,'BDGT Office'!$C$3:$F$180,FK$4,0),0)</f>
        <v>1.3935483870967742</v>
      </c>
      <c r="FL42" s="307">
        <f>IFERROR(VLOOKUP($A42,'BDGT Office'!$C$3:$F$180,FL$4,0),0)</f>
        <v>1.3935483870967742</v>
      </c>
      <c r="FM42" s="307">
        <f>IFERROR(VLOOKUP($A42,'BDGT Office'!$C$3:$F$180,FM$4,0),0)</f>
        <v>1.3935483870967742</v>
      </c>
      <c r="FN42" s="307">
        <f>IFERROR(VLOOKUP($A42,'BDGT Office'!$C$3:$F$180,FN$4,0),0)</f>
        <v>1.3935483870967742</v>
      </c>
      <c r="FO42" s="307">
        <f>IFERROR(VLOOKUP($A42,'BDGT Office'!$C$3:$F$180,FO$4,0),0)</f>
        <v>1.3935483870967742</v>
      </c>
      <c r="FP42" s="307">
        <f>IFERROR(VLOOKUP($A42,'BDGT Office'!$C$3:$F$180,FP$4,0),0)</f>
        <v>1.3935483870967742</v>
      </c>
      <c r="FQ42" s="308">
        <f t="shared" si="41"/>
        <v>43.199999999999989</v>
      </c>
      <c r="FR42" s="307"/>
      <c r="FS42" s="307"/>
    </row>
    <row r="43" spans="1:175">
      <c r="A43" s="150" t="s">
        <v>101</v>
      </c>
      <c r="B43" s="303">
        <f>IFERROR(VLOOKUP($A43,'FCST Sales'!$A$1:$AH$160,B$1,0),0)</f>
        <v>53872.858141017692</v>
      </c>
      <c r="C43" s="303">
        <f>IFERROR(VLOOKUP($A43,'FCST Sales'!$A$1:$AH$160,C$1,0),0)</f>
        <v>46971.857657669461</v>
      </c>
      <c r="D43" s="303">
        <f>IFERROR(VLOOKUP($A43,'FCST Sales'!$A$1:$AH$160,D$1,0),0)</f>
        <v>36070.73775317226</v>
      </c>
      <c r="E43" s="303">
        <f>IFERROR(VLOOKUP($A43,'FCST Sales'!$A$1:$AH$160,E$1,0),0)</f>
        <v>34714.788019528969</v>
      </c>
      <c r="F43" s="303">
        <f>IFERROR(VLOOKUP($A43,'FCST Sales'!$A$1:$AH$160,F$1,0),0)</f>
        <v>34532.728394400001</v>
      </c>
      <c r="G43" s="303">
        <f>IFERROR(VLOOKUP($A43,'FCST Sales'!$A$1:$AH$160,G$1,0),0)</f>
        <v>36001.719060101561</v>
      </c>
      <c r="H43" s="303">
        <f>IFERROR(VLOOKUP($A43,'FCST Sales'!$A$1:$AH$160,H$1,0),0)</f>
        <v>37085.413645154978</v>
      </c>
      <c r="I43" s="303">
        <f>IFERROR(VLOOKUP($A43,'FCST Sales'!$A$1:$AH$160,I$1,0),0)</f>
        <v>45468.753517976656</v>
      </c>
      <c r="J43" s="303">
        <f>IFERROR(VLOOKUP($A43,'FCST Sales'!$A$1:$AH$160,J$1,0),0)</f>
        <v>42352.542812163163</v>
      </c>
      <c r="K43" s="303">
        <f>IFERROR(VLOOKUP($A43,'FCST Sales'!$A$1:$AH$160,K$1,0),0)</f>
        <v>40550.5950132738</v>
      </c>
      <c r="L43" s="303">
        <f>IFERROR(VLOOKUP($A43,'FCST Sales'!$A$1:$AH$160,L$1,0),0)</f>
        <v>39012.449255216728</v>
      </c>
      <c r="M43" s="303">
        <f>IFERROR(VLOOKUP($A43,'FCST Sales'!$A$1:$AH$160,M$1,0),0)</f>
        <v>39183.591487442674</v>
      </c>
      <c r="N43" s="303">
        <f>IFERROR(VLOOKUP($A43,'FCST Sales'!$A$1:$AH$160,N$1,0),0)</f>
        <v>40784.189500596578</v>
      </c>
      <c r="O43" s="303">
        <f>IFERROR(VLOOKUP($A43,'FCST Sales'!$A$1:$AH$160,O$1,0),0)</f>
        <v>41477.237155481584</v>
      </c>
      <c r="P43" s="303">
        <f>IFERROR(VLOOKUP($A43,'FCST Sales'!$A$1:$AH$160,P$1,0),0)</f>
        <v>13647.474456180138</v>
      </c>
      <c r="Q43" s="303">
        <f>IFERROR(VLOOKUP($A43,'FCST Sales'!$A$1:$AH$160,Q$1,0),0)</f>
        <v>38735.168230156778</v>
      </c>
      <c r="R43" s="303">
        <f>IFERROR(VLOOKUP($A43,'FCST Sales'!$A$1:$AH$160,R$1,0),0)</f>
        <v>42306.338019562136</v>
      </c>
      <c r="S43" s="303">
        <f>IFERROR(VLOOKUP($A43,'FCST Sales'!$A$1:$AH$160,S$1,0),0)</f>
        <v>39364.149293897644</v>
      </c>
      <c r="T43" s="303">
        <f>IFERROR(VLOOKUP($A43,'FCST Sales'!$A$1:$AH$160,T$1,0),0)</f>
        <v>42430.619945488579</v>
      </c>
      <c r="U43" s="303">
        <f>IFERROR(VLOOKUP($A43,'FCST Sales'!$A$1:$AH$160,U$1,0),0)</f>
        <v>42353.822767079087</v>
      </c>
      <c r="V43" s="303">
        <f>IFERROR(VLOOKUP($A43,'FCST Sales'!$A$1:$AH$160,V$1,0),0)</f>
        <v>42611.024221971769</v>
      </c>
      <c r="W43" s="303">
        <f>IFERROR(VLOOKUP($A43,'FCST Sales'!$A$1:$AH$160,W$1,0),0)</f>
        <v>51342.903565263565</v>
      </c>
      <c r="X43" s="303">
        <f>IFERROR(VLOOKUP($A43,'FCST Sales'!$A$1:$AH$160,X$1,0),0)</f>
        <v>50012.869982102122</v>
      </c>
      <c r="Y43" s="303">
        <f>IFERROR(VLOOKUP($A43,'FCST Sales'!$A$1:$AH$160,Y$1,0),0)</f>
        <v>40448.17667124029</v>
      </c>
      <c r="Z43" s="303">
        <f>IFERROR(VLOOKUP($A43,'FCST Sales'!$A$1:$AH$160,Z$1,0),0)</f>
        <v>38393.30802557159</v>
      </c>
      <c r="AA43" s="303">
        <f>IFERROR(VLOOKUP($A43,'FCST Sales'!$A$1:$AH$160,AA$1,0),0)</f>
        <v>40476.31511973239</v>
      </c>
      <c r="AB43" s="303">
        <f>IFERROR(VLOOKUP($A43,'FCST Sales'!$A$1:$AH$160,AB$1,0),0)</f>
        <v>40809.892438114854</v>
      </c>
      <c r="AC43" s="303">
        <f>IFERROR(VLOOKUP($A43,'FCST Sales'!$A$1:$AH$160,AC$1,0),0)</f>
        <v>44961.627952795461</v>
      </c>
      <c r="AD43" s="303">
        <f>IFERROR(VLOOKUP($A43,'FCST Sales'!$A$1:$AH$160,AD$1,0),0)</f>
        <v>59159.270886802638</v>
      </c>
      <c r="AE43" s="303">
        <f>IFERROR(VLOOKUP($A43,'FCST Sales'!$A$1:$AH$160,AE$1,0),0)</f>
        <v>51407.980849740059</v>
      </c>
      <c r="AF43" s="303">
        <f>IFERROR(VLOOKUP($A43,'FCST Sales'!$A$1:$AH$160,AF$1,0),0)</f>
        <v>34683.158710920572</v>
      </c>
      <c r="AG43" s="303">
        <f>IFERROR(VLOOKUP($A43,'FCST Sales'!$A$1:$AH$160,AG$1,0),0)</f>
        <v>1281223.5625498162</v>
      </c>
      <c r="AH43" s="303">
        <f>IFERROR(VLOOKUP($A43,'FCST Sales'!$A$1:$AH$160,AH$1,0),0)</f>
        <v>0</v>
      </c>
      <c r="AI43" s="303"/>
      <c r="AK43" s="306">
        <f>IFERROR(VLOOKUP($A43,'BDGT MW Services MTD'!$A$3:$AG$156,AK$4,0),0)</f>
        <v>403.24868646082598</v>
      </c>
      <c r="AL43" s="306">
        <f>IFERROR(VLOOKUP($A43,'BDGT MW Services MTD'!$A$3:$AG$156,AL$4,0),0)</f>
        <v>347.39784482927524</v>
      </c>
      <c r="AM43" s="306">
        <f>IFERROR(VLOOKUP($A43,'BDGT MW Services MTD'!$A$3:$AG$156,AM$4,0),0)</f>
        <v>269.99639745426839</v>
      </c>
      <c r="AN43" s="306">
        <f>IFERROR(VLOOKUP($A43,'BDGT MW Services MTD'!$A$3:$AG$156,AN$4,0),0)</f>
        <v>259.84685336348889</v>
      </c>
      <c r="AO43" s="306">
        <f>IFERROR(VLOOKUP($A43,'BDGT MW Services MTD'!$A$3:$AG$156,AO$4,0),0)</f>
        <v>258.48410211500999</v>
      </c>
      <c r="AP43" s="306">
        <f>IFERROR(VLOOKUP($A43,'BDGT MW Services MTD'!$A$3:$AG$156,AP$4,0),0)</f>
        <v>269.4797792854468</v>
      </c>
      <c r="AQ43" s="306">
        <f>IFERROR(VLOOKUP($A43,'BDGT MW Services MTD'!$A$3:$AG$156,AQ$4,0),0)</f>
        <v>277.59144131762656</v>
      </c>
      <c r="AR43" s="306">
        <f>IFERROR(VLOOKUP($A43,'BDGT MW Services MTD'!$A$3:$AG$156,AR$4,0),0)</f>
        <v>340.34234981817463</v>
      </c>
      <c r="AS43" s="306">
        <f>IFERROR(VLOOKUP($A43,'BDGT MW Services MTD'!$A$3:$AG$156,AS$4,0),0)</f>
        <v>313.23398370178717</v>
      </c>
      <c r="AT43" s="306">
        <f>IFERROR(VLOOKUP($A43,'BDGT MW Services MTD'!$A$3:$AG$156,AT$4,0),0)</f>
        <v>303.52898915265672</v>
      </c>
      <c r="AU43" s="306">
        <f>IFERROR(VLOOKUP($A43,'BDGT MW Services MTD'!$A$3:$AG$156,AU$4,0),0)</f>
        <v>292.01567283856355</v>
      </c>
      <c r="AV43" s="306">
        <f>IFERROR(VLOOKUP($A43,'BDGT MW Services MTD'!$A$3:$AG$156,AV$4,0),0)</f>
        <v>293.2967053050877</v>
      </c>
      <c r="AW43" s="306">
        <f>IFERROR(VLOOKUP($A43,'BDGT MW Services MTD'!$A$3:$AG$156,AW$4,0),0)</f>
        <v>305.27748873905023</v>
      </c>
      <c r="AX43" s="306">
        <f>IFERROR(VLOOKUP($A43,'BDGT MW Services MTD'!$A$3:$AG$156,AX$4,0),0)</f>
        <v>310.46508349698132</v>
      </c>
      <c r="AY43" s="306">
        <f>IFERROR(VLOOKUP($A43,'BDGT MW Services MTD'!$A$3:$AG$156,AY$4,0),0)</f>
        <v>46.532333842686228</v>
      </c>
      <c r="AZ43" s="306">
        <f>IFERROR(VLOOKUP($A43,'BDGT MW Services MTD'!$A$3:$AG$156,AZ$4,0),0)</f>
        <v>286.48034447193544</v>
      </c>
      <c r="BA43" s="306">
        <f>IFERROR(VLOOKUP($A43,'BDGT MW Services MTD'!$A$3:$AG$156,BA$4,0),0)</f>
        <v>316.67106264716648</v>
      </c>
      <c r="BB43" s="306">
        <f>IFERROR(VLOOKUP($A43,'BDGT MW Services MTD'!$A$3:$AG$156,BB$4,0),0)</f>
        <v>294.6482151524512</v>
      </c>
      <c r="BC43" s="306">
        <f>IFERROR(VLOOKUP($A43,'BDGT MW Services MTD'!$A$3:$AG$156,BC$4,0),0)</f>
        <v>317.60133672413269</v>
      </c>
      <c r="BD43" s="306">
        <f>IFERROR(VLOOKUP($A43,'BDGT MW Services MTD'!$A$3:$AG$156,BD$4,0),0)</f>
        <v>317.02649509912612</v>
      </c>
      <c r="BE43" s="306">
        <f>IFERROR(VLOOKUP($A43,'BDGT MW Services MTD'!$A$3:$AG$156,BE$4,0),0)</f>
        <v>318.95169737018063</v>
      </c>
      <c r="BF43" s="306">
        <f>IFERROR(VLOOKUP($A43,'BDGT MW Services MTD'!$A$3:$AG$156,BF$4,0),0)</f>
        <v>379.7255406810076</v>
      </c>
      <c r="BG43" s="306">
        <f>IFERROR(VLOOKUP($A43,'BDGT MW Services MTD'!$A$3:$AG$156,BG$4,0),0)</f>
        <v>374.35593399607524</v>
      </c>
      <c r="BH43" s="306">
        <f>IFERROR(VLOOKUP($A43,'BDGT MW Services MTD'!$A$3:$AG$156,BH$4,0),0)</f>
        <v>302.76236819881018</v>
      </c>
      <c r="BI43" s="306">
        <f>IFERROR(VLOOKUP($A43,'BDGT MW Services MTD'!$A$3:$AG$156,BI$4,0),0)</f>
        <v>287.38128186315606</v>
      </c>
      <c r="BJ43" s="306">
        <f>IFERROR(VLOOKUP($A43,'BDGT MW Services MTD'!$A$3:$AG$156,BJ$4,0),0)</f>
        <v>302.97298988819171</v>
      </c>
      <c r="BK43" s="306">
        <f>IFERROR(VLOOKUP($A43,'BDGT MW Services MTD'!$A$3:$AG$156,BK$4,0),0)</f>
        <v>305.46988016118866</v>
      </c>
      <c r="BL43" s="306">
        <f>IFERROR(VLOOKUP($A43,'BDGT MW Services MTD'!$A$3:$AG$156,BL$4,0),0)</f>
        <v>336.99859034190189</v>
      </c>
      <c r="BM43" s="306">
        <f>IFERROR(VLOOKUP($A43,'BDGT MW Services MTD'!$A$3:$AG$156,BM$4,0),0)</f>
        <v>442.81850082351485</v>
      </c>
      <c r="BN43" s="306">
        <f>IFERROR(VLOOKUP($A43,'BDGT MW Services MTD'!$A$3:$AG$156,BN$4,0),0)</f>
        <v>380.20684394432027</v>
      </c>
      <c r="BO43" s="306">
        <f>IFERROR(VLOOKUP($A43,'BDGT MW Services MTD'!$A$3:$AG$156,BO$4,0),0)</f>
        <v>259.61010191591191</v>
      </c>
      <c r="BP43" s="306">
        <f>IFERROR(VLOOKUP($A43,'BDGT MW Services MTD'!$A$3:$AG$156,BP$4,0),0)</f>
        <v>9514.4188949999989</v>
      </c>
      <c r="BQ43" s="306"/>
      <c r="BR43" s="306"/>
      <c r="BS43" s="306"/>
      <c r="BT43" s="306">
        <f>IFERROR(VLOOKUP($A43,'BDGT Polizze MTD'!$A$3:$AG$156,BT$4,0),0)</f>
        <v>1920.8298747460303</v>
      </c>
      <c r="BU43" s="306">
        <f>IFERROR(VLOOKUP($A43,'BDGT Polizze MTD'!$A$3:$AG$156,BU$4,0),0)</f>
        <v>1654.7906569195543</v>
      </c>
      <c r="BV43" s="306">
        <f>IFERROR(VLOOKUP($A43,'BDGT Polizze MTD'!$A$3:$AG$156,BV$4,0),0)</f>
        <v>1286.0975465430149</v>
      </c>
      <c r="BW43" s="306">
        <f>IFERROR(VLOOKUP($A43,'BDGT Polizze MTD'!$A$3:$AG$156,BW$4,0),0)</f>
        <v>1237.7513320129021</v>
      </c>
      <c r="BX43" s="306">
        <f>IFERROR(VLOOKUP($A43,'BDGT Polizze MTD'!$A$3:$AG$156,BX$4,0),0)</f>
        <v>1231.2600193370949</v>
      </c>
      <c r="BY43" s="306">
        <f>IFERROR(VLOOKUP($A43,'BDGT Polizze MTD'!$A$3:$AG$156,BY$4,0),0)</f>
        <v>1283.636693858736</v>
      </c>
      <c r="BZ43" s="306">
        <f>IFERROR(VLOOKUP($A43,'BDGT Polizze MTD'!$A$3:$AG$156,BZ$4,0),0)</f>
        <v>1322.2756858465441</v>
      </c>
      <c r="CA43" s="306">
        <f>IFERROR(VLOOKUP($A43,'BDGT Polizze MTD'!$A$3:$AG$156,CA$4,0),0)</f>
        <v>1621.1825980381022</v>
      </c>
      <c r="CB43" s="306">
        <f>IFERROR(VLOOKUP($A43,'BDGT Polizze MTD'!$A$3:$AG$156,CB$4,0),0)</f>
        <v>1492.0549375144801</v>
      </c>
      <c r="CC43" s="306">
        <f>IFERROR(VLOOKUP($A43,'BDGT Polizze MTD'!$A$3:$AG$156,CC$4,0),0)</f>
        <v>1445.826284848979</v>
      </c>
      <c r="CD43" s="306">
        <f>IFERROR(VLOOKUP($A43,'BDGT Polizze MTD'!$A$3:$AG$156,CD$4,0),0)</f>
        <v>1390.9838943439838</v>
      </c>
      <c r="CE43" s="306">
        <f>IFERROR(VLOOKUP($A43,'BDGT Polizze MTD'!$A$3:$AG$156,CE$4,0),0)</f>
        <v>1397.0859487705347</v>
      </c>
      <c r="CF43" s="306">
        <f>IFERROR(VLOOKUP($A43,'BDGT Polizze MTD'!$A$3:$AG$156,CF$4,0),0)</f>
        <v>1454.1550664527151</v>
      </c>
      <c r="CG43" s="306">
        <f>IFERROR(VLOOKUP($A43,'BDGT Polizze MTD'!$A$3:$AG$156,CG$4,0),0)</f>
        <v>1478.8655920506155</v>
      </c>
      <c r="CH43" s="306">
        <f>IFERROR(VLOOKUP($A43,'BDGT Polizze MTD'!$A$3:$AG$156,CH$4,0),0)</f>
        <v>221.65155148092575</v>
      </c>
      <c r="CI43" s="306">
        <f>IFERROR(VLOOKUP($A43,'BDGT Polizze MTD'!$A$3:$AG$156,CI$4,0),0)</f>
        <v>1364.6169787156514</v>
      </c>
      <c r="CJ43" s="306">
        <f>IFERROR(VLOOKUP($A43,'BDGT Polizze MTD'!$A$3:$AG$156,CJ$4,0),0)</f>
        <v>1508.4270774415536</v>
      </c>
      <c r="CK43" s="306">
        <f>IFERROR(VLOOKUP($A43,'BDGT Polizze MTD'!$A$3:$AG$156,CK$4,0),0)</f>
        <v>1403.5237142933779</v>
      </c>
      <c r="CL43" s="306">
        <f>IFERROR(VLOOKUP($A43,'BDGT Polizze MTD'!$A$3:$AG$156,CL$4,0),0)</f>
        <v>1512.8583336334123</v>
      </c>
      <c r="CM43" s="306">
        <f>IFERROR(VLOOKUP($A43,'BDGT Polizze MTD'!$A$3:$AG$156,CM$4,0),0)</f>
        <v>1510.1201400480816</v>
      </c>
      <c r="CN43" s="306">
        <f>IFERROR(VLOOKUP($A43,'BDGT Polizze MTD'!$A$3:$AG$156,CN$4,0),0)</f>
        <v>1519.2906250647254</v>
      </c>
      <c r="CO43" s="306">
        <f>IFERROR(VLOOKUP($A43,'BDGT Polizze MTD'!$A$3:$AG$156,CO$4,0),0)</f>
        <v>1808.7800090454248</v>
      </c>
      <c r="CP43" s="306">
        <f>IFERROR(VLOOKUP($A43,'BDGT Polizze MTD'!$A$3:$AG$156,CP$4,0),0)</f>
        <v>1783.2024900544086</v>
      </c>
      <c r="CQ43" s="306">
        <f>IFERROR(VLOOKUP($A43,'BDGT Polizze MTD'!$A$3:$AG$156,CQ$4,0),0)</f>
        <v>1442.1745719477449</v>
      </c>
      <c r="CR43" s="306">
        <f>IFERROR(VLOOKUP($A43,'BDGT Polizze MTD'!$A$3:$AG$156,CR$4,0),0)</f>
        <v>1368.9084928964432</v>
      </c>
      <c r="CS43" s="306">
        <f>IFERROR(VLOOKUP($A43,'BDGT Polizze MTD'!$A$3:$AG$156,CS$4,0),0)</f>
        <v>1443.1778447340353</v>
      </c>
      <c r="CT43" s="306">
        <f>IFERROR(VLOOKUP($A43,'BDGT Polizze MTD'!$A$3:$AG$156,CT$4,0),0)</f>
        <v>1455.0715014063705</v>
      </c>
      <c r="CU43" s="306">
        <f>IFERROR(VLOOKUP($A43,'BDGT Polizze MTD'!$A$3:$AG$156,CU$4,0),0)</f>
        <v>1605.2549749319728</v>
      </c>
      <c r="CV43" s="306">
        <f>IFERROR(VLOOKUP($A43,'BDGT Polizze MTD'!$A$3:$AG$156,CV$4,0),0)</f>
        <v>2109.3162458563579</v>
      </c>
      <c r="CW43" s="306">
        <f>IFERROR(VLOOKUP($A43,'BDGT Polizze MTD'!$A$3:$AG$156,CW$4,0),0)</f>
        <v>1811.072643139531</v>
      </c>
      <c r="CX43" s="306">
        <f>IFERROR(VLOOKUP($A43,'BDGT Polizze MTD'!$A$3:$AG$156,CX$4,0),0)</f>
        <v>1236.6235930551227</v>
      </c>
      <c r="CY43" s="306">
        <f>IFERROR(VLOOKUP($A43,'BDGT Polizze MTD'!$A$3:$AG$156,CY$4,0),0)</f>
        <v>45320.86691902842</v>
      </c>
      <c r="CZ43" s="329"/>
      <c r="DD43" s="308">
        <f>IFERROR(VLOOKUP($A43,'BDGT McAfee'!$AZ$6:$BD$180,DD$4,0),0)</f>
        <v>9.3609058064516137</v>
      </c>
      <c r="DE43" s="308">
        <f>IFERROR(VLOOKUP($A43,'BDGT McAfee'!$AZ$6:$BD$180,DE$4,0),0)</f>
        <v>9.3609058064516137</v>
      </c>
      <c r="DF43" s="308">
        <f>IFERROR(VLOOKUP($A43,'BDGT McAfee'!$AZ$6:$BD$180,DF$4,0),0)</f>
        <v>9.3609058064516137</v>
      </c>
      <c r="DG43" s="308">
        <f>IFERROR(VLOOKUP($A43,'BDGT McAfee'!$AZ$6:$BD$180,DG$4,0),0)</f>
        <v>9.3609058064516137</v>
      </c>
      <c r="DH43" s="308">
        <f>IFERROR(VLOOKUP($A43,'BDGT McAfee'!$AZ$6:$BD$180,DH$4,0),0)</f>
        <v>9.3609058064516137</v>
      </c>
      <c r="DI43" s="308">
        <f>IFERROR(VLOOKUP($A43,'BDGT McAfee'!$AZ$6:$BD$180,DI$4,0),0)</f>
        <v>9.3609058064516137</v>
      </c>
      <c r="DJ43" s="308">
        <f>IFERROR(VLOOKUP($A43,'BDGT McAfee'!$AZ$6:$BD$180,DJ$4,0),0)</f>
        <v>9.3609058064516137</v>
      </c>
      <c r="DK43" s="308">
        <f>IFERROR(VLOOKUP($A43,'BDGT McAfee'!$AZ$6:$BD$180,DK$4,0),0)</f>
        <v>9.3609058064516137</v>
      </c>
      <c r="DL43" s="308">
        <f>IFERROR(VLOOKUP($A43,'BDGT McAfee'!$AZ$6:$BD$180,DL$4,0),0)</f>
        <v>9.3609058064516137</v>
      </c>
      <c r="DM43" s="308">
        <f>IFERROR(VLOOKUP($A43,'BDGT McAfee'!$AZ$6:$BD$180,DM$4,0),0)</f>
        <v>9.3609058064516137</v>
      </c>
      <c r="DN43" s="308">
        <f>IFERROR(VLOOKUP($A43,'BDGT McAfee'!$AZ$6:$BD$180,DN$4,0),0)</f>
        <v>9.3609058064516137</v>
      </c>
      <c r="DO43" s="308">
        <f>IFERROR(VLOOKUP($A43,'BDGT McAfee'!$AZ$6:$BD$180,DO$4,0),0)</f>
        <v>9.3609058064516137</v>
      </c>
      <c r="DP43" s="308">
        <f>IFERROR(VLOOKUP($A43,'BDGT McAfee'!$AZ$6:$BD$180,DP$4,0),0)</f>
        <v>9.3609058064516137</v>
      </c>
      <c r="DQ43" s="308">
        <f>IFERROR(VLOOKUP($A43,'BDGT McAfee'!$AZ$6:$BD$180,DQ$4,0),0)</f>
        <v>9.3609058064516137</v>
      </c>
      <c r="DR43" s="308">
        <f>IFERROR(VLOOKUP($A43,'BDGT McAfee'!$AZ$6:$BD$180,DR$4,0),0)</f>
        <v>9.3609058064516137</v>
      </c>
      <c r="DS43" s="308">
        <f>IFERROR(VLOOKUP($A43,'BDGT McAfee'!$AZ$6:$BD$180,DS$4,0),0)</f>
        <v>9.3609058064516137</v>
      </c>
      <c r="DT43" s="308">
        <f>IFERROR(VLOOKUP($A43,'BDGT McAfee'!$AZ$6:$BD$180,DT$4,0),0)</f>
        <v>9.3609058064516137</v>
      </c>
      <c r="DU43" s="308">
        <f>IFERROR(VLOOKUP($A43,'BDGT McAfee'!$AZ$6:$BD$180,DU$4,0),0)</f>
        <v>9.3609058064516137</v>
      </c>
      <c r="DV43" s="308">
        <f>IFERROR(VLOOKUP($A43,'BDGT McAfee'!$AZ$6:$BD$180,DV$4,0),0)</f>
        <v>9.3609058064516137</v>
      </c>
      <c r="DW43" s="308">
        <f>IFERROR(VLOOKUP($A43,'BDGT McAfee'!$AZ$6:$BD$180,DW$4,0),0)</f>
        <v>9.3609058064516137</v>
      </c>
      <c r="DX43" s="308">
        <f>IFERROR(VLOOKUP($A43,'BDGT McAfee'!$AZ$6:$BD$180,DX$4,0),0)</f>
        <v>9.3609058064516137</v>
      </c>
      <c r="DY43" s="308">
        <f>IFERROR(VLOOKUP($A43,'BDGT McAfee'!$AZ$6:$BD$180,DY$4,0),0)</f>
        <v>9.3609058064516137</v>
      </c>
      <c r="DZ43" s="308">
        <f>IFERROR(VLOOKUP($A43,'BDGT McAfee'!$AZ$6:$BD$180,DZ$4,0),0)</f>
        <v>9.3609058064516137</v>
      </c>
      <c r="EA43" s="308">
        <f>IFERROR(VLOOKUP($A43,'BDGT McAfee'!$AZ$6:$BD$180,EA$4,0),0)</f>
        <v>9.3609058064516137</v>
      </c>
      <c r="EB43" s="308">
        <f>IFERROR(VLOOKUP($A43,'BDGT McAfee'!$AZ$6:$BD$180,EB$4,0),0)</f>
        <v>9.3609058064516137</v>
      </c>
      <c r="EC43" s="308">
        <f>IFERROR(VLOOKUP($A43,'BDGT McAfee'!$AZ$6:$BD$180,EC$4,0),0)</f>
        <v>9.3609058064516137</v>
      </c>
      <c r="ED43" s="308">
        <f>IFERROR(VLOOKUP($A43,'BDGT McAfee'!$AZ$6:$BD$180,ED$4,0),0)</f>
        <v>9.3609058064516137</v>
      </c>
      <c r="EE43" s="308">
        <f>IFERROR(VLOOKUP($A43,'BDGT McAfee'!$AZ$6:$BD$180,EE$4,0),0)</f>
        <v>9.3609058064516137</v>
      </c>
      <c r="EF43" s="308">
        <f>IFERROR(VLOOKUP($A43,'BDGT McAfee'!$AZ$6:$BD$180,EF$4,0),0)</f>
        <v>9.3609058064516137</v>
      </c>
      <c r="EG43" s="308">
        <f>IFERROR(VLOOKUP($A43,'BDGT McAfee'!$AZ$6:$BD$180,EG$4,0),0)</f>
        <v>9.3609058064516137</v>
      </c>
      <c r="EH43" s="308">
        <f>IFERROR(VLOOKUP($A43,'BDGT McAfee'!$AZ$6:$BD$180,EH$4,0),0)</f>
        <v>9.3609058064516137</v>
      </c>
      <c r="EI43" s="308">
        <f t="shared" si="40"/>
        <v>290.18808000000024</v>
      </c>
      <c r="EJ43" s="308"/>
      <c r="EL43" s="307">
        <f>IFERROR(VLOOKUP($A43,'BDGT Office'!$C$3:$F$180,EL$4,0),0)</f>
        <v>1.0064516129032257</v>
      </c>
      <c r="EM43" s="307">
        <f>IFERROR(VLOOKUP($A43,'BDGT Office'!$C$3:$F$180,EM$4,0),0)</f>
        <v>1.0064516129032257</v>
      </c>
      <c r="EN43" s="307">
        <f>IFERROR(VLOOKUP($A43,'BDGT Office'!$C$3:$F$180,EN$4,0),0)</f>
        <v>1.0064516129032257</v>
      </c>
      <c r="EO43" s="307">
        <f>IFERROR(VLOOKUP($A43,'BDGT Office'!$C$3:$F$180,EO$4,0),0)</f>
        <v>1.0064516129032257</v>
      </c>
      <c r="EP43" s="307">
        <f>IFERROR(VLOOKUP($A43,'BDGT Office'!$C$3:$F$180,EP$4,0),0)</f>
        <v>1.0064516129032257</v>
      </c>
      <c r="EQ43" s="307">
        <f>IFERROR(VLOOKUP($A43,'BDGT Office'!$C$3:$F$180,EQ$4,0),0)</f>
        <v>1.0064516129032257</v>
      </c>
      <c r="ER43" s="307">
        <f>IFERROR(VLOOKUP($A43,'BDGT Office'!$C$3:$F$180,ER$4,0),0)</f>
        <v>1.0064516129032257</v>
      </c>
      <c r="ES43" s="307">
        <f>IFERROR(VLOOKUP($A43,'BDGT Office'!$C$3:$F$180,ES$4,0),0)</f>
        <v>1.0064516129032257</v>
      </c>
      <c r="ET43" s="307">
        <f>IFERROR(VLOOKUP($A43,'BDGT Office'!$C$3:$F$180,ET$4,0),0)</f>
        <v>1.0064516129032257</v>
      </c>
      <c r="EU43" s="307">
        <f>IFERROR(VLOOKUP($A43,'BDGT Office'!$C$3:$F$180,EU$4,0),0)</f>
        <v>1.0064516129032257</v>
      </c>
      <c r="EV43" s="307">
        <f>IFERROR(VLOOKUP($A43,'BDGT Office'!$C$3:$F$180,EV$4,0),0)</f>
        <v>1.0064516129032257</v>
      </c>
      <c r="EW43" s="307">
        <f>IFERROR(VLOOKUP($A43,'BDGT Office'!$C$3:$F$180,EW$4,0),0)</f>
        <v>1.0064516129032257</v>
      </c>
      <c r="EX43" s="307">
        <f>IFERROR(VLOOKUP($A43,'BDGT Office'!$C$3:$F$180,EX$4,0),0)</f>
        <v>1.0064516129032257</v>
      </c>
      <c r="EY43" s="307">
        <f>IFERROR(VLOOKUP($A43,'BDGT Office'!$C$3:$F$180,EY$4,0),0)</f>
        <v>1.0064516129032257</v>
      </c>
      <c r="EZ43" s="307">
        <f>IFERROR(VLOOKUP($A43,'BDGT Office'!$C$3:$F$180,EZ$4,0),0)</f>
        <v>1.0064516129032257</v>
      </c>
      <c r="FA43" s="307">
        <f>IFERROR(VLOOKUP($A43,'BDGT Office'!$C$3:$F$180,FA$4,0),0)</f>
        <v>1.0064516129032257</v>
      </c>
      <c r="FB43" s="307">
        <f>IFERROR(VLOOKUP($A43,'BDGT Office'!$C$3:$F$180,FB$4,0),0)</f>
        <v>1.0064516129032257</v>
      </c>
      <c r="FC43" s="307">
        <f>IFERROR(VLOOKUP($A43,'BDGT Office'!$C$3:$F$180,FC$4,0),0)</f>
        <v>1.0064516129032257</v>
      </c>
      <c r="FD43" s="307">
        <f>IFERROR(VLOOKUP($A43,'BDGT Office'!$C$3:$F$180,FD$4,0),0)</f>
        <v>1.0064516129032257</v>
      </c>
      <c r="FE43" s="307">
        <f>IFERROR(VLOOKUP($A43,'BDGT Office'!$C$3:$F$180,FE$4,0),0)</f>
        <v>1.0064516129032257</v>
      </c>
      <c r="FF43" s="307">
        <f>IFERROR(VLOOKUP($A43,'BDGT Office'!$C$3:$F$180,FF$4,0),0)</f>
        <v>1.0064516129032257</v>
      </c>
      <c r="FG43" s="307">
        <f>IFERROR(VLOOKUP($A43,'BDGT Office'!$C$3:$F$180,FG$4,0),0)</f>
        <v>1.0064516129032257</v>
      </c>
      <c r="FH43" s="307">
        <f>IFERROR(VLOOKUP($A43,'BDGT Office'!$C$3:$F$180,FH$4,0),0)</f>
        <v>1.0064516129032257</v>
      </c>
      <c r="FI43" s="307">
        <f>IFERROR(VLOOKUP($A43,'BDGT Office'!$C$3:$F$180,FI$4,0),0)</f>
        <v>1.0064516129032257</v>
      </c>
      <c r="FJ43" s="307">
        <f>IFERROR(VLOOKUP($A43,'BDGT Office'!$C$3:$F$180,FJ$4,0),0)</f>
        <v>1.0064516129032257</v>
      </c>
      <c r="FK43" s="307">
        <f>IFERROR(VLOOKUP($A43,'BDGT Office'!$C$3:$F$180,FK$4,0),0)</f>
        <v>1.0064516129032257</v>
      </c>
      <c r="FL43" s="307">
        <f>IFERROR(VLOOKUP($A43,'BDGT Office'!$C$3:$F$180,FL$4,0),0)</f>
        <v>1.0064516129032257</v>
      </c>
      <c r="FM43" s="307">
        <f>IFERROR(VLOOKUP($A43,'BDGT Office'!$C$3:$F$180,FM$4,0),0)</f>
        <v>1.0064516129032257</v>
      </c>
      <c r="FN43" s="307">
        <f>IFERROR(VLOOKUP($A43,'BDGT Office'!$C$3:$F$180,FN$4,0),0)</f>
        <v>1.0064516129032257</v>
      </c>
      <c r="FO43" s="307">
        <f>IFERROR(VLOOKUP($A43,'BDGT Office'!$C$3:$F$180,FO$4,0),0)</f>
        <v>1.0064516129032257</v>
      </c>
      <c r="FP43" s="307">
        <f>IFERROR(VLOOKUP($A43,'BDGT Office'!$C$3:$F$180,FP$4,0),0)</f>
        <v>1.0064516129032257</v>
      </c>
      <c r="FQ43" s="308">
        <f t="shared" si="41"/>
        <v>31.200000000000014</v>
      </c>
      <c r="FR43" s="307"/>
      <c r="FS43" s="307"/>
    </row>
    <row r="44" spans="1:175">
      <c r="A44" s="150" t="s">
        <v>102</v>
      </c>
      <c r="B44" s="303">
        <f>IFERROR(VLOOKUP($A44,'FCST Sales'!$A$1:$AH$160,B$1,0),0)</f>
        <v>40381.015825053903</v>
      </c>
      <c r="C44" s="303">
        <f>IFERROR(VLOOKUP($A44,'FCST Sales'!$A$1:$AH$160,C$1,0),0)</f>
        <v>35208.292131847498</v>
      </c>
      <c r="D44" s="303">
        <f>IFERROR(VLOOKUP($A44,'FCST Sales'!$A$1:$AH$160,D$1,0),0)</f>
        <v>27037.233261682348</v>
      </c>
      <c r="E44" s="303">
        <f>IFERROR(VLOOKUP($A44,'FCST Sales'!$A$1:$AH$160,E$1,0),0)</f>
        <v>26020.865659486419</v>
      </c>
      <c r="F44" s="303">
        <f>IFERROR(VLOOKUP($A44,'FCST Sales'!$A$1:$AH$160,F$1,0),0)</f>
        <v>25884.400789102299</v>
      </c>
      <c r="G44" s="303">
        <f>IFERROR(VLOOKUP($A44,'FCST Sales'!$A$1:$AH$160,G$1,0),0)</f>
        <v>26985.499512382899</v>
      </c>
      <c r="H44" s="303">
        <f>IFERROR(VLOOKUP($A44,'FCST Sales'!$A$1:$AH$160,H$1,0),0)</f>
        <v>27797.795159924357</v>
      </c>
      <c r="I44" s="303">
        <f>IFERROR(VLOOKUP($A44,'FCST Sales'!$A$1:$AH$160,I$1,0),0)</f>
        <v>34081.623264701841</v>
      </c>
      <c r="J44" s="303">
        <f>IFERROR(VLOOKUP($A44,'FCST Sales'!$A$1:$AH$160,J$1,0),0)</f>
        <v>31745.831955908296</v>
      </c>
      <c r="K44" s="303">
        <f>IFERROR(VLOOKUP($A44,'FCST Sales'!$A$1:$AH$160,K$1,0),0)</f>
        <v>30395.161412451991</v>
      </c>
      <c r="L44" s="303">
        <f>IFERROR(VLOOKUP($A44,'FCST Sales'!$A$1:$AH$160,L$1,0),0)</f>
        <v>29242.226700230894</v>
      </c>
      <c r="M44" s="303">
        <f>IFERROR(VLOOKUP($A44,'FCST Sales'!$A$1:$AH$160,M$1,0),0)</f>
        <v>29370.50831413304</v>
      </c>
      <c r="N44" s="303">
        <f>IFERROR(VLOOKUP($A44,'FCST Sales'!$A$1:$AH$160,N$1,0),0)</f>
        <v>30570.254827108689</v>
      </c>
      <c r="O44" s="303">
        <f>IFERROR(VLOOKUP($A44,'FCST Sales'!$A$1:$AH$160,O$1,0),0)</f>
        <v>31089.736608568499</v>
      </c>
      <c r="P44" s="303">
        <f>IFERROR(VLOOKUP($A44,'FCST Sales'!$A$1:$AH$160,P$1,0),0)</f>
        <v>10229.620276400994</v>
      </c>
      <c r="Q44" s="303">
        <f>IFERROR(VLOOKUP($A44,'FCST Sales'!$A$1:$AH$160,Q$1,0),0)</f>
        <v>29034.387542493547</v>
      </c>
      <c r="R44" s="303">
        <f>IFERROR(VLOOKUP($A44,'FCST Sales'!$A$1:$AH$160,R$1,0),0)</f>
        <v>31711.198626146361</v>
      </c>
      <c r="S44" s="303">
        <f>IFERROR(VLOOKUP($A44,'FCST Sales'!$A$1:$AH$160,S$1,0),0)</f>
        <v>29505.847479185508</v>
      </c>
      <c r="T44" s="303">
        <f>IFERROR(VLOOKUP($A44,'FCST Sales'!$A$1:$AH$160,T$1,0),0)</f>
        <v>31804.355562510631</v>
      </c>
      <c r="U44" s="303">
        <f>IFERROR(VLOOKUP($A44,'FCST Sales'!$A$1:$AH$160,U$1,0),0)</f>
        <v>31746.791360727315</v>
      </c>
      <c r="V44" s="303">
        <f>IFERROR(VLOOKUP($A44,'FCST Sales'!$A$1:$AH$160,V$1,0),0)</f>
        <v>31939.579647420069</v>
      </c>
      <c r="W44" s="303">
        <f>IFERROR(VLOOKUP($A44,'FCST Sales'!$A$1:$AH$160,W$1,0),0)</f>
        <v>38484.659491169121</v>
      </c>
      <c r="X44" s="303">
        <f>IFERROR(VLOOKUP($A44,'FCST Sales'!$A$1:$AH$160,X$1,0),0)</f>
        <v>37487.717635422232</v>
      </c>
      <c r="Y44" s="303">
        <f>IFERROR(VLOOKUP($A44,'FCST Sales'!$A$1:$AH$160,Y$1,0),0)</f>
        <v>30318.392574986465</v>
      </c>
      <c r="Z44" s="303">
        <f>IFERROR(VLOOKUP($A44,'FCST Sales'!$A$1:$AH$160,Z$1,0),0)</f>
        <v>28778.142323515636</v>
      </c>
      <c r="AA44" s="303">
        <f>IFERROR(VLOOKUP($A44,'FCST Sales'!$A$1:$AH$160,AA$1,0),0)</f>
        <v>30339.48407027854</v>
      </c>
      <c r="AB44" s="303">
        <f>IFERROR(VLOOKUP($A44,'FCST Sales'!$A$1:$AH$160,AB$1,0),0)</f>
        <v>30589.520757346854</v>
      </c>
      <c r="AC44" s="303">
        <f>IFERROR(VLOOKUP($A44,'FCST Sales'!$A$1:$AH$160,AC$1,0),0)</f>
        <v>33701.501508041714</v>
      </c>
      <c r="AD44" s="303">
        <f>IFERROR(VLOOKUP($A44,'FCST Sales'!$A$1:$AH$160,AD$1,0),0)</f>
        <v>44343.506847648765</v>
      </c>
      <c r="AE44" s="303">
        <f>IFERROR(VLOOKUP($A44,'FCST Sales'!$A$1:$AH$160,AE$1,0),0)</f>
        <v>38533.43891266219</v>
      </c>
      <c r="AF44" s="303">
        <f>IFERROR(VLOOKUP($A44,'FCST Sales'!$A$1:$AH$160,AF$1,0),0)</f>
        <v>25997.157550142976</v>
      </c>
      <c r="AG44" s="303">
        <f>IFERROR(VLOOKUP($A44,'FCST Sales'!$A$1:$AH$160,AG$1,0),0)</f>
        <v>960355.74758868199</v>
      </c>
      <c r="AH44" s="303">
        <f>IFERROR(VLOOKUP($A44,'FCST Sales'!$A$1:$AH$160,AH$1,0),0)</f>
        <v>0</v>
      </c>
      <c r="AI44" s="303"/>
      <c r="AK44" s="306">
        <f>IFERROR(VLOOKUP($A44,'BDGT MW Services MTD'!$A$3:$AG$156,AK$4,0),0)</f>
        <v>340.84934222750655</v>
      </c>
      <c r="AL44" s="306">
        <f>IFERROR(VLOOKUP($A44,'BDGT MW Services MTD'!$A$3:$AG$156,AL$4,0),0)</f>
        <v>293.64094881637004</v>
      </c>
      <c r="AM44" s="306">
        <f>IFERROR(VLOOKUP($A44,'BDGT MW Services MTD'!$A$3:$AG$156,AM$4,0),0)</f>
        <v>228.21672473079207</v>
      </c>
      <c r="AN44" s="306">
        <f>IFERROR(VLOOKUP($A44,'BDGT MW Services MTD'!$A$3:$AG$156,AN$4,0),0)</f>
        <v>219.63773726374339</v>
      </c>
      <c r="AO44" s="306">
        <f>IFERROR(VLOOKUP($A44,'BDGT MW Services MTD'!$A$3:$AG$156,AO$4,0),0)</f>
        <v>218.4858603147062</v>
      </c>
      <c r="AP44" s="306">
        <f>IFERROR(VLOOKUP($A44,'BDGT MW Services MTD'!$A$3:$AG$156,AP$4,0),0)</f>
        <v>227.78004888053428</v>
      </c>
      <c r="AQ44" s="306">
        <f>IFERROR(VLOOKUP($A44,'BDGT MW Services MTD'!$A$3:$AG$156,AQ$4,0),0)</f>
        <v>234.63649940565932</v>
      </c>
      <c r="AR44" s="306">
        <f>IFERROR(VLOOKUP($A44,'BDGT MW Services MTD'!$A$3:$AG$156,AR$4,0),0)</f>
        <v>287.67723234470651</v>
      </c>
      <c r="AS44" s="306">
        <f>IFERROR(VLOOKUP($A44,'BDGT MW Services MTD'!$A$3:$AG$156,AS$4,0),0)</f>
        <v>264.76365799254131</v>
      </c>
      <c r="AT44" s="306">
        <f>IFERROR(VLOOKUP($A44,'BDGT MW Services MTD'!$A$3:$AG$156,AT$4,0),0)</f>
        <v>256.56042976277246</v>
      </c>
      <c r="AU44" s="306">
        <f>IFERROR(VLOOKUP($A44,'BDGT MW Services MTD'!$A$3:$AG$156,AU$4,0),0)</f>
        <v>246.82870235912449</v>
      </c>
      <c r="AV44" s="306">
        <f>IFERROR(VLOOKUP($A44,'BDGT MW Services MTD'!$A$3:$AG$156,AV$4,0),0)</f>
        <v>247.91150582072797</v>
      </c>
      <c r="AW44" s="306">
        <f>IFERROR(VLOOKUP($A44,'BDGT MW Services MTD'!$A$3:$AG$156,AW$4,0),0)</f>
        <v>258.03836373730803</v>
      </c>
      <c r="AX44" s="306">
        <f>IFERROR(VLOOKUP($A44,'BDGT MW Services MTD'!$A$3:$AG$156,AX$4,0),0)</f>
        <v>262.4232218170763</v>
      </c>
      <c r="AY44" s="306">
        <f>IFERROR(VLOOKUP($A44,'BDGT MW Services MTD'!$A$3:$AG$156,AY$4,0),0)</f>
        <v>39.331846364566218</v>
      </c>
      <c r="AZ44" s="306">
        <f>IFERROR(VLOOKUP($A44,'BDGT MW Services MTD'!$A$3:$AG$156,AZ$4,0),0)</f>
        <v>242.14991952330803</v>
      </c>
      <c r="BA44" s="306">
        <f>IFERROR(VLOOKUP($A44,'BDGT MW Services MTD'!$A$3:$AG$156,BA$4,0),0)</f>
        <v>267.66887786566389</v>
      </c>
      <c r="BB44" s="306">
        <f>IFERROR(VLOOKUP($A44,'BDGT MW Services MTD'!$A$3:$AG$156,BB$4,0),0)</f>
        <v>249.0538808809691</v>
      </c>
      <c r="BC44" s="306">
        <f>IFERROR(VLOOKUP($A44,'BDGT MW Services MTD'!$A$3:$AG$156,BC$4,0),0)</f>
        <v>268.45519984976789</v>
      </c>
      <c r="BD44" s="306">
        <f>IFERROR(VLOOKUP($A44,'BDGT MW Services MTD'!$A$3:$AG$156,BD$4,0),0)</f>
        <v>267.96931013370187</v>
      </c>
      <c r="BE44" s="306">
        <f>IFERROR(VLOOKUP($A44,'BDGT MW Services MTD'!$A$3:$AG$156,BE$4,0),0)</f>
        <v>269.59660353793606</v>
      </c>
      <c r="BF44" s="306">
        <f>IFERROR(VLOOKUP($A44,'BDGT MW Services MTD'!$A$3:$AG$156,BF$4,0),0)</f>
        <v>320.96620550474938</v>
      </c>
      <c r="BG44" s="306">
        <f>IFERROR(VLOOKUP($A44,'BDGT MW Services MTD'!$A$3:$AG$156,BG$4,0),0)</f>
        <v>316.42750031356104</v>
      </c>
      <c r="BH44" s="306">
        <f>IFERROR(VLOOKUP($A44,'BDGT MW Services MTD'!$A$3:$AG$156,BH$4,0),0)</f>
        <v>255.91243695677039</v>
      </c>
      <c r="BI44" s="306">
        <f>IFERROR(VLOOKUP($A44,'BDGT MW Services MTD'!$A$3:$AG$156,BI$4,0),0)</f>
        <v>242.91144442716049</v>
      </c>
      <c r="BJ44" s="306">
        <f>IFERROR(VLOOKUP($A44,'BDGT MW Services MTD'!$A$3:$AG$156,BJ$4,0),0)</f>
        <v>256.09046671035645</v>
      </c>
      <c r="BK44" s="306">
        <f>IFERROR(VLOOKUP($A44,'BDGT MW Services MTD'!$A$3:$AG$156,BK$4,0),0)</f>
        <v>258.20098420425023</v>
      </c>
      <c r="BL44" s="306">
        <f>IFERROR(VLOOKUP($A44,'BDGT MW Services MTD'!$A$3:$AG$156,BL$4,0),0)</f>
        <v>284.85089153735646</v>
      </c>
      <c r="BM44" s="306">
        <f>IFERROR(VLOOKUP($A44,'BDGT MW Services MTD'!$A$3:$AG$156,BM$4,0),0)</f>
        <v>374.29606046969297</v>
      </c>
      <c r="BN44" s="306">
        <f>IFERROR(VLOOKUP($A44,'BDGT MW Services MTD'!$A$3:$AG$156,BN$4,0),0)</f>
        <v>321.37303113424338</v>
      </c>
      <c r="BO44" s="306">
        <f>IFERROR(VLOOKUP($A44,'BDGT MW Services MTD'!$A$3:$AG$156,BO$4,0),0)</f>
        <v>219.43762111237714</v>
      </c>
      <c r="BP44" s="306">
        <f>IFERROR(VLOOKUP($A44,'BDGT MW Services MTD'!$A$3:$AG$156,BP$4,0),0)</f>
        <v>8042.1425560000007</v>
      </c>
      <c r="BQ44" s="306"/>
      <c r="BR44" s="306"/>
      <c r="BS44" s="306"/>
      <c r="BT44" s="306">
        <f>IFERROR(VLOOKUP($A44,'BDGT Polizze MTD'!$A$3:$AG$156,BT$4,0),0)</f>
        <v>1448.9209943899411</v>
      </c>
      <c r="BU44" s="306">
        <f>IFERROR(VLOOKUP($A44,'BDGT Polizze MTD'!$A$3:$AG$156,BU$4,0),0)</f>
        <v>1248.2422080446247</v>
      </c>
      <c r="BV44" s="306">
        <f>IFERROR(VLOOKUP($A44,'BDGT Polizze MTD'!$A$3:$AG$156,BV$4,0),0)</f>
        <v>970.12950523062455</v>
      </c>
      <c r="BW44" s="306">
        <f>IFERROR(VLOOKUP($A44,'BDGT Polizze MTD'!$A$3:$AG$156,BW$4,0),0)</f>
        <v>933.66097350226289</v>
      </c>
      <c r="BX44" s="306">
        <f>IFERROR(VLOOKUP($A44,'BDGT Polizze MTD'!$A$3:$AG$156,BX$4,0),0)</f>
        <v>928.76444448593338</v>
      </c>
      <c r="BY44" s="306">
        <f>IFERROR(VLOOKUP($A44,'BDGT Polizze MTD'!$A$3:$AG$156,BY$4,0),0)</f>
        <v>968.27323406094376</v>
      </c>
      <c r="BZ44" s="306">
        <f>IFERROR(VLOOKUP($A44,'BDGT Polizze MTD'!$A$3:$AG$156,BZ$4,0),0)</f>
        <v>997.41941063246452</v>
      </c>
      <c r="CA44" s="306">
        <f>IFERROR(VLOOKUP($A44,'BDGT Polizze MTD'!$A$3:$AG$156,CA$4,0),0)</f>
        <v>1222.8909665139463</v>
      </c>
      <c r="CB44" s="306">
        <f>IFERROR(VLOOKUP($A44,'BDGT Polizze MTD'!$A$3:$AG$156,CB$4,0),0)</f>
        <v>1125.4873490728801</v>
      </c>
      <c r="CC44" s="306">
        <f>IFERROR(VLOOKUP($A44,'BDGT Polizze MTD'!$A$3:$AG$156,CC$4,0),0)</f>
        <v>1090.6161372752911</v>
      </c>
      <c r="CD44" s="306">
        <f>IFERROR(VLOOKUP($A44,'BDGT Polizze MTD'!$A$3:$AG$156,CD$4,0),0)</f>
        <v>1049.2474080453142</v>
      </c>
      <c r="CE44" s="306">
        <f>IFERROR(VLOOKUP($A44,'BDGT Polizze MTD'!$A$3:$AG$156,CE$4,0),0)</f>
        <v>1053.8503116568111</v>
      </c>
      <c r="CF44" s="306">
        <f>IFERROR(VLOOKUP($A44,'BDGT Polizze MTD'!$A$3:$AG$156,CF$4,0),0)</f>
        <v>1096.8987064304267</v>
      </c>
      <c r="CG44" s="306">
        <f>IFERROR(VLOOKUP($A44,'BDGT Polizze MTD'!$A$3:$AG$156,CG$4,0),0)</f>
        <v>1115.5383578602243</v>
      </c>
      <c r="CH44" s="306">
        <f>IFERROR(VLOOKUP($A44,'BDGT Polizze MTD'!$A$3:$AG$156,CH$4,0),0)</f>
        <v>167.19626792678812</v>
      </c>
      <c r="CI44" s="306">
        <f>IFERROR(VLOOKUP($A44,'BDGT Polizze MTD'!$A$3:$AG$156,CI$4,0),0)</f>
        <v>1029.3583079675418</v>
      </c>
      <c r="CJ44" s="306">
        <f>IFERROR(VLOOKUP($A44,'BDGT Polizze MTD'!$A$3:$AG$156,CJ$4,0),0)</f>
        <v>1137.8371868046381</v>
      </c>
      <c r="CK44" s="306">
        <f>IFERROR(VLOOKUP($A44,'BDGT Polizze MTD'!$A$3:$AG$156,CK$4,0),0)</f>
        <v>1058.7064489678994</v>
      </c>
      <c r="CL44" s="306">
        <f>IFERROR(VLOOKUP($A44,'BDGT Polizze MTD'!$A$3:$AG$156,CL$4,0),0)</f>
        <v>1141.1797733669976</v>
      </c>
      <c r="CM44" s="306">
        <f>IFERROR(VLOOKUP($A44,'BDGT Polizze MTD'!$A$3:$AG$156,CM$4,0),0)</f>
        <v>1139.1142983217314</v>
      </c>
      <c r="CN44" s="306">
        <f>IFERROR(VLOOKUP($A44,'BDGT Polizze MTD'!$A$3:$AG$156,CN$4,0),0)</f>
        <v>1146.0317814596435</v>
      </c>
      <c r="CO44" s="306">
        <f>IFERROR(VLOOKUP($A44,'BDGT Polizze MTD'!$A$3:$AG$156,CO$4,0),0)</f>
        <v>1364.3995045033646</v>
      </c>
      <c r="CP44" s="306">
        <f>IFERROR(VLOOKUP($A44,'BDGT Polizze MTD'!$A$3:$AG$156,CP$4,0),0)</f>
        <v>1345.1058623449769</v>
      </c>
      <c r="CQ44" s="306">
        <f>IFERROR(VLOOKUP($A44,'BDGT Polizze MTD'!$A$3:$AG$156,CQ$4,0),0)</f>
        <v>1087.8615760527455</v>
      </c>
      <c r="CR44" s="306">
        <f>IFERROR(VLOOKUP($A44,'BDGT Polizze MTD'!$A$3:$AG$156,CR$4,0),0)</f>
        <v>1032.5954842922247</v>
      </c>
      <c r="CS44" s="306">
        <f>IFERROR(VLOOKUP($A44,'BDGT Polizze MTD'!$A$3:$AG$156,CS$4,0),0)</f>
        <v>1088.6183650959961</v>
      </c>
      <c r="CT44" s="306">
        <f>IFERROR(VLOOKUP($A44,'BDGT Polizze MTD'!$A$3:$AG$156,CT$4,0),0)</f>
        <v>1097.5899919324911</v>
      </c>
      <c r="CU44" s="306">
        <f>IFERROR(VLOOKUP($A44,'BDGT Polizze MTD'!$A$3:$AG$156,CU$4,0),0)</f>
        <v>1210.8764368501713</v>
      </c>
      <c r="CV44" s="306">
        <f>IFERROR(VLOOKUP($A44,'BDGT Polizze MTD'!$A$3:$AG$156,CV$4,0),0)</f>
        <v>1591.1000930434523</v>
      </c>
      <c r="CW44" s="306">
        <f>IFERROR(VLOOKUP($A44,'BDGT Polizze MTD'!$A$3:$AG$156,CW$4,0),0)</f>
        <v>1366.1288849732744</v>
      </c>
      <c r="CX44" s="306">
        <f>IFERROR(VLOOKUP($A44,'BDGT Polizze MTD'!$A$3:$AG$156,CX$4,0),0)</f>
        <v>932.81029709744371</v>
      </c>
      <c r="CY44" s="306">
        <f>IFERROR(VLOOKUP($A44,'BDGT Polizze MTD'!$A$3:$AG$156,CY$4,0),0)</f>
        <v>34186.450568203079</v>
      </c>
      <c r="CZ44" s="329"/>
      <c r="DD44" s="308">
        <f>IFERROR(VLOOKUP($A44,'BDGT McAfee'!$AZ$6:$BD$180,DD$4,0),0)</f>
        <v>5.1757101290322591</v>
      </c>
      <c r="DE44" s="308">
        <f>IFERROR(VLOOKUP($A44,'BDGT McAfee'!$AZ$6:$BD$180,DE$4,0),0)</f>
        <v>5.1757101290322591</v>
      </c>
      <c r="DF44" s="308">
        <f>IFERROR(VLOOKUP($A44,'BDGT McAfee'!$AZ$6:$BD$180,DF$4,0),0)</f>
        <v>5.1757101290322591</v>
      </c>
      <c r="DG44" s="308">
        <f>IFERROR(VLOOKUP($A44,'BDGT McAfee'!$AZ$6:$BD$180,DG$4,0),0)</f>
        <v>5.1757101290322591</v>
      </c>
      <c r="DH44" s="308">
        <f>IFERROR(VLOOKUP($A44,'BDGT McAfee'!$AZ$6:$BD$180,DH$4,0),0)</f>
        <v>5.1757101290322591</v>
      </c>
      <c r="DI44" s="308">
        <f>IFERROR(VLOOKUP($A44,'BDGT McAfee'!$AZ$6:$BD$180,DI$4,0),0)</f>
        <v>5.1757101290322591</v>
      </c>
      <c r="DJ44" s="308">
        <f>IFERROR(VLOOKUP($A44,'BDGT McAfee'!$AZ$6:$BD$180,DJ$4,0),0)</f>
        <v>5.1757101290322591</v>
      </c>
      <c r="DK44" s="308">
        <f>IFERROR(VLOOKUP($A44,'BDGT McAfee'!$AZ$6:$BD$180,DK$4,0),0)</f>
        <v>5.1757101290322591</v>
      </c>
      <c r="DL44" s="308">
        <f>IFERROR(VLOOKUP($A44,'BDGT McAfee'!$AZ$6:$BD$180,DL$4,0),0)</f>
        <v>5.1757101290322591</v>
      </c>
      <c r="DM44" s="308">
        <f>IFERROR(VLOOKUP($A44,'BDGT McAfee'!$AZ$6:$BD$180,DM$4,0),0)</f>
        <v>5.1757101290322591</v>
      </c>
      <c r="DN44" s="308">
        <f>IFERROR(VLOOKUP($A44,'BDGT McAfee'!$AZ$6:$BD$180,DN$4,0),0)</f>
        <v>5.1757101290322591</v>
      </c>
      <c r="DO44" s="308">
        <f>IFERROR(VLOOKUP($A44,'BDGT McAfee'!$AZ$6:$BD$180,DO$4,0),0)</f>
        <v>5.1757101290322591</v>
      </c>
      <c r="DP44" s="308">
        <f>IFERROR(VLOOKUP($A44,'BDGT McAfee'!$AZ$6:$BD$180,DP$4,0),0)</f>
        <v>5.1757101290322591</v>
      </c>
      <c r="DQ44" s="308">
        <f>IFERROR(VLOOKUP($A44,'BDGT McAfee'!$AZ$6:$BD$180,DQ$4,0),0)</f>
        <v>5.1757101290322591</v>
      </c>
      <c r="DR44" s="308">
        <f>IFERROR(VLOOKUP($A44,'BDGT McAfee'!$AZ$6:$BD$180,DR$4,0),0)</f>
        <v>5.1757101290322591</v>
      </c>
      <c r="DS44" s="308">
        <f>IFERROR(VLOOKUP($A44,'BDGT McAfee'!$AZ$6:$BD$180,DS$4,0),0)</f>
        <v>5.1757101290322591</v>
      </c>
      <c r="DT44" s="308">
        <f>IFERROR(VLOOKUP($A44,'BDGT McAfee'!$AZ$6:$BD$180,DT$4,0),0)</f>
        <v>5.1757101290322591</v>
      </c>
      <c r="DU44" s="308">
        <f>IFERROR(VLOOKUP($A44,'BDGT McAfee'!$AZ$6:$BD$180,DU$4,0),0)</f>
        <v>5.1757101290322591</v>
      </c>
      <c r="DV44" s="308">
        <f>IFERROR(VLOOKUP($A44,'BDGT McAfee'!$AZ$6:$BD$180,DV$4,0),0)</f>
        <v>5.1757101290322591</v>
      </c>
      <c r="DW44" s="308">
        <f>IFERROR(VLOOKUP($A44,'BDGT McAfee'!$AZ$6:$BD$180,DW$4,0),0)</f>
        <v>5.1757101290322591</v>
      </c>
      <c r="DX44" s="308">
        <f>IFERROR(VLOOKUP($A44,'BDGT McAfee'!$AZ$6:$BD$180,DX$4,0),0)</f>
        <v>5.1757101290322591</v>
      </c>
      <c r="DY44" s="308">
        <f>IFERROR(VLOOKUP($A44,'BDGT McAfee'!$AZ$6:$BD$180,DY$4,0),0)</f>
        <v>5.1757101290322591</v>
      </c>
      <c r="DZ44" s="308">
        <f>IFERROR(VLOOKUP($A44,'BDGT McAfee'!$AZ$6:$BD$180,DZ$4,0),0)</f>
        <v>5.1757101290322591</v>
      </c>
      <c r="EA44" s="308">
        <f>IFERROR(VLOOKUP($A44,'BDGT McAfee'!$AZ$6:$BD$180,EA$4,0),0)</f>
        <v>5.1757101290322591</v>
      </c>
      <c r="EB44" s="308">
        <f>IFERROR(VLOOKUP($A44,'BDGT McAfee'!$AZ$6:$BD$180,EB$4,0),0)</f>
        <v>5.1757101290322591</v>
      </c>
      <c r="EC44" s="308">
        <f>IFERROR(VLOOKUP($A44,'BDGT McAfee'!$AZ$6:$BD$180,EC$4,0),0)</f>
        <v>5.1757101290322591</v>
      </c>
      <c r="ED44" s="308">
        <f>IFERROR(VLOOKUP($A44,'BDGT McAfee'!$AZ$6:$BD$180,ED$4,0),0)</f>
        <v>5.1757101290322591</v>
      </c>
      <c r="EE44" s="308">
        <f>IFERROR(VLOOKUP($A44,'BDGT McAfee'!$AZ$6:$BD$180,EE$4,0),0)</f>
        <v>5.1757101290322591</v>
      </c>
      <c r="EF44" s="308">
        <f>IFERROR(VLOOKUP($A44,'BDGT McAfee'!$AZ$6:$BD$180,EF$4,0),0)</f>
        <v>5.1757101290322591</v>
      </c>
      <c r="EG44" s="308">
        <f>IFERROR(VLOOKUP($A44,'BDGT McAfee'!$AZ$6:$BD$180,EG$4,0),0)</f>
        <v>5.1757101290322591</v>
      </c>
      <c r="EH44" s="308">
        <f>IFERROR(VLOOKUP($A44,'BDGT McAfee'!$AZ$6:$BD$180,EH$4,0),0)</f>
        <v>5.1757101290322591</v>
      </c>
      <c r="EI44" s="308">
        <f t="shared" si="40"/>
        <v>160.44701400000005</v>
      </c>
      <c r="EJ44" s="308"/>
      <c r="EL44" s="307">
        <f>IFERROR(VLOOKUP($A44,'BDGT Office'!$C$3:$F$180,EL$4,0),0)</f>
        <v>0.92903225806451617</v>
      </c>
      <c r="EM44" s="307">
        <f>IFERROR(VLOOKUP($A44,'BDGT Office'!$C$3:$F$180,EM$4,0),0)</f>
        <v>0.92903225806451617</v>
      </c>
      <c r="EN44" s="307">
        <f>IFERROR(VLOOKUP($A44,'BDGT Office'!$C$3:$F$180,EN$4,0),0)</f>
        <v>0.92903225806451617</v>
      </c>
      <c r="EO44" s="307">
        <f>IFERROR(VLOOKUP($A44,'BDGT Office'!$C$3:$F$180,EO$4,0),0)</f>
        <v>0.92903225806451617</v>
      </c>
      <c r="EP44" s="307">
        <f>IFERROR(VLOOKUP($A44,'BDGT Office'!$C$3:$F$180,EP$4,0),0)</f>
        <v>0.92903225806451617</v>
      </c>
      <c r="EQ44" s="307">
        <f>IFERROR(VLOOKUP($A44,'BDGT Office'!$C$3:$F$180,EQ$4,0),0)</f>
        <v>0.92903225806451617</v>
      </c>
      <c r="ER44" s="307">
        <f>IFERROR(VLOOKUP($A44,'BDGT Office'!$C$3:$F$180,ER$4,0),0)</f>
        <v>0.92903225806451617</v>
      </c>
      <c r="ES44" s="307">
        <f>IFERROR(VLOOKUP($A44,'BDGT Office'!$C$3:$F$180,ES$4,0),0)</f>
        <v>0.92903225806451617</v>
      </c>
      <c r="ET44" s="307">
        <f>IFERROR(VLOOKUP($A44,'BDGT Office'!$C$3:$F$180,ET$4,0),0)</f>
        <v>0.92903225806451617</v>
      </c>
      <c r="EU44" s="307">
        <f>IFERROR(VLOOKUP($A44,'BDGT Office'!$C$3:$F$180,EU$4,0),0)</f>
        <v>0.92903225806451617</v>
      </c>
      <c r="EV44" s="307">
        <f>IFERROR(VLOOKUP($A44,'BDGT Office'!$C$3:$F$180,EV$4,0),0)</f>
        <v>0.92903225806451617</v>
      </c>
      <c r="EW44" s="307">
        <f>IFERROR(VLOOKUP($A44,'BDGT Office'!$C$3:$F$180,EW$4,0),0)</f>
        <v>0.92903225806451617</v>
      </c>
      <c r="EX44" s="307">
        <f>IFERROR(VLOOKUP($A44,'BDGT Office'!$C$3:$F$180,EX$4,0),0)</f>
        <v>0.92903225806451617</v>
      </c>
      <c r="EY44" s="307">
        <f>IFERROR(VLOOKUP($A44,'BDGT Office'!$C$3:$F$180,EY$4,0),0)</f>
        <v>0.92903225806451617</v>
      </c>
      <c r="EZ44" s="307">
        <f>IFERROR(VLOOKUP($A44,'BDGT Office'!$C$3:$F$180,EZ$4,0),0)</f>
        <v>0.92903225806451617</v>
      </c>
      <c r="FA44" s="307">
        <f>IFERROR(VLOOKUP($A44,'BDGT Office'!$C$3:$F$180,FA$4,0),0)</f>
        <v>0.92903225806451617</v>
      </c>
      <c r="FB44" s="307">
        <f>IFERROR(VLOOKUP($A44,'BDGT Office'!$C$3:$F$180,FB$4,0),0)</f>
        <v>0.92903225806451617</v>
      </c>
      <c r="FC44" s="307">
        <f>IFERROR(VLOOKUP($A44,'BDGT Office'!$C$3:$F$180,FC$4,0),0)</f>
        <v>0.92903225806451617</v>
      </c>
      <c r="FD44" s="307">
        <f>IFERROR(VLOOKUP($A44,'BDGT Office'!$C$3:$F$180,FD$4,0),0)</f>
        <v>0.92903225806451617</v>
      </c>
      <c r="FE44" s="307">
        <f>IFERROR(VLOOKUP($A44,'BDGT Office'!$C$3:$F$180,FE$4,0),0)</f>
        <v>0.92903225806451617</v>
      </c>
      <c r="FF44" s="307">
        <f>IFERROR(VLOOKUP($A44,'BDGT Office'!$C$3:$F$180,FF$4,0),0)</f>
        <v>0.92903225806451617</v>
      </c>
      <c r="FG44" s="307">
        <f>IFERROR(VLOOKUP($A44,'BDGT Office'!$C$3:$F$180,FG$4,0),0)</f>
        <v>0.92903225806451617</v>
      </c>
      <c r="FH44" s="307">
        <f>IFERROR(VLOOKUP($A44,'BDGT Office'!$C$3:$F$180,FH$4,0),0)</f>
        <v>0.92903225806451617</v>
      </c>
      <c r="FI44" s="307">
        <f>IFERROR(VLOOKUP($A44,'BDGT Office'!$C$3:$F$180,FI$4,0),0)</f>
        <v>0.92903225806451617</v>
      </c>
      <c r="FJ44" s="307">
        <f>IFERROR(VLOOKUP($A44,'BDGT Office'!$C$3:$F$180,FJ$4,0),0)</f>
        <v>0.92903225806451617</v>
      </c>
      <c r="FK44" s="307">
        <f>IFERROR(VLOOKUP($A44,'BDGT Office'!$C$3:$F$180,FK$4,0),0)</f>
        <v>0.92903225806451617</v>
      </c>
      <c r="FL44" s="307">
        <f>IFERROR(VLOOKUP($A44,'BDGT Office'!$C$3:$F$180,FL$4,0),0)</f>
        <v>0.92903225806451617</v>
      </c>
      <c r="FM44" s="307">
        <f>IFERROR(VLOOKUP($A44,'BDGT Office'!$C$3:$F$180,FM$4,0),0)</f>
        <v>0.92903225806451617</v>
      </c>
      <c r="FN44" s="307">
        <f>IFERROR(VLOOKUP($A44,'BDGT Office'!$C$3:$F$180,FN$4,0),0)</f>
        <v>0.92903225806451617</v>
      </c>
      <c r="FO44" s="307">
        <f>IFERROR(VLOOKUP($A44,'BDGT Office'!$C$3:$F$180,FO$4,0),0)</f>
        <v>0.92903225806451617</v>
      </c>
      <c r="FP44" s="307">
        <f>IFERROR(VLOOKUP($A44,'BDGT Office'!$C$3:$F$180,FP$4,0),0)</f>
        <v>0.92903225806451617</v>
      </c>
      <c r="FQ44" s="308">
        <f t="shared" si="41"/>
        <v>28.800000000000011</v>
      </c>
      <c r="FR44" s="307"/>
      <c r="FS44" s="307"/>
    </row>
    <row r="45" spans="1:175">
      <c r="A45" s="150" t="s">
        <v>155</v>
      </c>
      <c r="B45" s="303">
        <f>IFERROR(VLOOKUP($A45,'FCST Sales'!$A$1:$AH$160,B$1,0),0)</f>
        <v>24314.00738965546</v>
      </c>
      <c r="C45" s="303">
        <f>IFERROR(VLOOKUP($A45,'FCST Sales'!$A$1:$AH$160,C$1,0),0)</f>
        <v>21199.433881991641</v>
      </c>
      <c r="D45" s="303">
        <f>IFERROR(VLOOKUP($A45,'FCST Sales'!$A$1:$AH$160,D$1,0),0)</f>
        <v>16279.518379835248</v>
      </c>
      <c r="E45" s="303">
        <f>IFERROR(VLOOKUP($A45,'FCST Sales'!$A$1:$AH$160,E$1,0),0)</f>
        <v>15667.548401232929</v>
      </c>
      <c r="F45" s="303">
        <f>IFERROR(VLOOKUP($A45,'FCST Sales'!$A$1:$AH$160,F$1,0),0)</f>
        <v>15585.380882681076</v>
      </c>
      <c r="G45" s="303">
        <f>IFERROR(VLOOKUP($A45,'FCST Sales'!$A$1:$AH$160,G$1,0),0)</f>
        <v>16248.368723565807</v>
      </c>
      <c r="H45" s="303">
        <f>IFERROR(VLOOKUP($A45,'FCST Sales'!$A$1:$AH$160,H$1,0),0)</f>
        <v>16737.463957387394</v>
      </c>
      <c r="I45" s="303">
        <f>IFERROR(VLOOKUP($A45,'FCST Sales'!$A$1:$AH$160,I$1,0),0)</f>
        <v>20521.049878970145</v>
      </c>
      <c r="J45" s="303">
        <f>IFERROR(VLOOKUP($A45,'FCST Sales'!$A$1:$AH$160,J$1,0),0)</f>
        <v>19114.635355156632</v>
      </c>
      <c r="K45" s="303">
        <f>IFERROR(VLOOKUP($A45,'FCST Sales'!$A$1:$AH$160,K$1,0),0)</f>
        <v>18301.376626924957</v>
      </c>
      <c r="L45" s="303">
        <f>IFERROR(VLOOKUP($A45,'FCST Sales'!$A$1:$AH$160,L$1,0),0)</f>
        <v>17607.177569769447</v>
      </c>
      <c r="M45" s="303">
        <f>IFERROR(VLOOKUP($A45,'FCST Sales'!$A$1:$AH$160,M$1,0),0)</f>
        <v>17684.417828456517</v>
      </c>
      <c r="N45" s="303">
        <f>IFERROR(VLOOKUP($A45,'FCST Sales'!$A$1:$AH$160,N$1,0),0)</f>
        <v>18406.802963802831</v>
      </c>
      <c r="O45" s="303">
        <f>IFERROR(VLOOKUP($A45,'FCST Sales'!$A$1:$AH$160,O$1,0),0)</f>
        <v>18719.590634324202</v>
      </c>
      <c r="P45" s="303">
        <f>IFERROR(VLOOKUP($A45,'FCST Sales'!$A$1:$AH$160,P$1,0),0)</f>
        <v>6159.4057977973398</v>
      </c>
      <c r="Q45" s="303">
        <f>IFERROR(VLOOKUP($A45,'FCST Sales'!$A$1:$AH$160,Q$1,0),0)</f>
        <v>17482.034536246494</v>
      </c>
      <c r="R45" s="303">
        <f>IFERROR(VLOOKUP($A45,'FCST Sales'!$A$1:$AH$160,R$1,0),0)</f>
        <v>19093.782114628753</v>
      </c>
      <c r="S45" s="303">
        <f>IFERROR(VLOOKUP($A45,'FCST Sales'!$A$1:$AH$160,S$1,0),0)</f>
        <v>17765.907543164336</v>
      </c>
      <c r="T45" s="303">
        <f>IFERROR(VLOOKUP($A45,'FCST Sales'!$A$1:$AH$160,T$1,0),0)</f>
        <v>19149.873285018602</v>
      </c>
      <c r="U45" s="303">
        <f>IFERROR(VLOOKUP($A45,'FCST Sales'!$A$1:$AH$160,U$1,0),0)</f>
        <v>19115.213027000267</v>
      </c>
      <c r="V45" s="303">
        <f>IFERROR(VLOOKUP($A45,'FCST Sales'!$A$1:$AH$160,V$1,0),0)</f>
        <v>19231.293708268768</v>
      </c>
      <c r="W45" s="303">
        <f>IFERROR(VLOOKUP($A45,'FCST Sales'!$A$1:$AH$160,W$1,0),0)</f>
        <v>23172.18316920365</v>
      </c>
      <c r="X45" s="303">
        <f>IFERROR(VLOOKUP($A45,'FCST Sales'!$A$1:$AH$160,X$1,0),0)</f>
        <v>22571.9097200982</v>
      </c>
      <c r="Y45" s="303">
        <f>IFERROR(VLOOKUP($A45,'FCST Sales'!$A$1:$AH$160,Y$1,0),0)</f>
        <v>18255.15297347556</v>
      </c>
      <c r="Z45" s="303">
        <f>IFERROR(VLOOKUP($A45,'FCST Sales'!$A$1:$AH$160,Z$1,0),0)</f>
        <v>17327.74549669422</v>
      </c>
      <c r="AA45" s="303">
        <f>IFERROR(VLOOKUP($A45,'FCST Sales'!$A$1:$AH$160,AA$1,0),0)</f>
        <v>18267.852475008953</v>
      </c>
      <c r="AB45" s="303">
        <f>IFERROR(VLOOKUP($A45,'FCST Sales'!$A$1:$AH$160,AB$1,0),0)</f>
        <v>18418.403265593377</v>
      </c>
      <c r="AC45" s="303">
        <f>IFERROR(VLOOKUP($A45,'FCST Sales'!$A$1:$AH$160,AC$1,0),0)</f>
        <v>20292.17294233117</v>
      </c>
      <c r="AD45" s="303">
        <f>IFERROR(VLOOKUP($A45,'FCST Sales'!$A$1:$AH$160,AD$1,0),0)</f>
        <v>26699.881891233486</v>
      </c>
      <c r="AE45" s="303">
        <f>IFERROR(VLOOKUP($A45,'FCST Sales'!$A$1:$AH$160,AE$1,0),0)</f>
        <v>23201.553980967874</v>
      </c>
      <c r="AF45" s="303">
        <f>IFERROR(VLOOKUP($A45,'FCST Sales'!$A$1:$AH$160,AF$1,0),0)</f>
        <v>15653.273397645387</v>
      </c>
      <c r="AG45" s="303">
        <f>IFERROR(VLOOKUP($A45,'FCST Sales'!$A$1:$AH$160,AG$1,0),0)</f>
        <v>578244.41179813084</v>
      </c>
      <c r="AH45" s="303">
        <f>IFERROR(VLOOKUP($A45,'FCST Sales'!$A$1:$AH$160,AH$1,0),0)</f>
        <v>0</v>
      </c>
      <c r="AI45" s="303"/>
      <c r="AK45" s="306">
        <f>IFERROR(VLOOKUP($A45,'BDGT MW Services MTD'!$A$3:$AG$156,AK$4,0),0)</f>
        <v>232.76891926935747</v>
      </c>
      <c r="AL45" s="306">
        <f>IFERROR(VLOOKUP($A45,'BDGT MW Services MTD'!$A$3:$AG$156,AL$4,0),0)</f>
        <v>200.52990527290879</v>
      </c>
      <c r="AM45" s="306">
        <f>IFERROR(VLOOKUP($A45,'BDGT MW Services MTD'!$A$3:$AG$156,AM$4,0),0)</f>
        <v>155.85114534069353</v>
      </c>
      <c r="AN45" s="306">
        <f>IFERROR(VLOOKUP($A45,'BDGT MW Services MTD'!$A$3:$AG$156,AN$4,0),0)</f>
        <v>149.99248172092513</v>
      </c>
      <c r="AO45" s="306">
        <f>IFERROR(VLOOKUP($A45,'BDGT MW Services MTD'!$A$3:$AG$156,AO$4,0),0)</f>
        <v>149.20585514037651</v>
      </c>
      <c r="AP45" s="306">
        <f>IFERROR(VLOOKUP($A45,'BDGT MW Services MTD'!$A$3:$AG$156,AP$4,0),0)</f>
        <v>155.55293568280987</v>
      </c>
      <c r="AQ45" s="306">
        <f>IFERROR(VLOOKUP($A45,'BDGT MW Services MTD'!$A$3:$AG$156,AQ$4,0),0)</f>
        <v>160.23526415182573</v>
      </c>
      <c r="AR45" s="306">
        <f>IFERROR(VLOOKUP($A45,'BDGT MW Services MTD'!$A$3:$AG$156,AR$4,0),0)</f>
        <v>196.45723249359207</v>
      </c>
      <c r="AS45" s="306">
        <f>IFERROR(VLOOKUP($A45,'BDGT MW Services MTD'!$A$3:$AG$156,AS$4,0),0)</f>
        <v>180.8093573834457</v>
      </c>
      <c r="AT45" s="306">
        <f>IFERROR(VLOOKUP($A45,'BDGT MW Services MTD'!$A$3:$AG$156,AT$4,0),0)</f>
        <v>175.20730294765139</v>
      </c>
      <c r="AU45" s="306">
        <f>IFERROR(VLOOKUP($A45,'BDGT MW Services MTD'!$A$3:$AG$156,AU$4,0),0)</f>
        <v>168.56142340577699</v>
      </c>
      <c r="AV45" s="306">
        <f>IFERROR(VLOOKUP($A45,'BDGT MW Services MTD'!$A$3:$AG$156,AV$4,0),0)</f>
        <v>169.30087911336736</v>
      </c>
      <c r="AW45" s="306">
        <f>IFERROR(VLOOKUP($A45,'BDGT MW Services MTD'!$A$3:$AG$156,AW$4,0),0)</f>
        <v>176.21659664836943</v>
      </c>
      <c r="AX45" s="306">
        <f>IFERROR(VLOOKUP($A45,'BDGT MW Services MTD'!$A$3:$AG$156,AX$4,0),0)</f>
        <v>179.21105358264714</v>
      </c>
      <c r="AY45" s="306">
        <f>IFERROR(VLOOKUP($A45,'BDGT MW Services MTD'!$A$3:$AG$156,AY$4,0),0)</f>
        <v>26.860052923433976</v>
      </c>
      <c r="AZ45" s="306">
        <f>IFERROR(VLOOKUP($A45,'BDGT MW Services MTD'!$A$3:$AG$156,AZ$4,0),0)</f>
        <v>165.36624275185014</v>
      </c>
      <c r="BA45" s="306">
        <f>IFERROR(VLOOKUP($A45,'BDGT MW Services MTD'!$A$3:$AG$156,BA$4,0),0)</f>
        <v>182.79335678238022</v>
      </c>
      <c r="BB45" s="306">
        <f>IFERROR(VLOOKUP($A45,'BDGT MW Services MTD'!$A$3:$AG$156,BB$4,0),0)</f>
        <v>170.08101677311708</v>
      </c>
      <c r="BC45" s="306">
        <f>IFERROR(VLOOKUP($A45,'BDGT MW Services MTD'!$A$3:$AG$156,BC$4,0),0)</f>
        <v>183.33034276346351</v>
      </c>
      <c r="BD45" s="306">
        <f>IFERROR(VLOOKUP($A45,'BDGT MW Services MTD'!$A$3:$AG$156,BD$4,0),0)</f>
        <v>182.99852453740016</v>
      </c>
      <c r="BE45" s="306">
        <f>IFERROR(VLOOKUP($A45,'BDGT MW Services MTD'!$A$3:$AG$156,BE$4,0),0)</f>
        <v>184.10981706495014</v>
      </c>
      <c r="BF45" s="306">
        <f>IFERROR(VLOOKUP($A45,'BDGT MW Services MTD'!$A$3:$AG$156,BF$4,0),0)</f>
        <v>219.19055583055729</v>
      </c>
      <c r="BG45" s="306">
        <f>IFERROR(VLOOKUP($A45,'BDGT MW Services MTD'!$A$3:$AG$156,BG$4,0),0)</f>
        <v>216.09103539337258</v>
      </c>
      <c r="BH45" s="306">
        <f>IFERROR(VLOOKUP($A45,'BDGT MW Services MTD'!$A$3:$AG$156,BH$4,0),0)</f>
        <v>174.76478314062547</v>
      </c>
      <c r="BI45" s="306">
        <f>IFERROR(VLOOKUP($A45,'BDGT MW Services MTD'!$A$3:$AG$156,BI$4,0),0)</f>
        <v>165.88629459560028</v>
      </c>
      <c r="BJ45" s="306">
        <f>IFERROR(VLOOKUP($A45,'BDGT MW Services MTD'!$A$3:$AG$156,BJ$4,0),0)</f>
        <v>174.88636117586299</v>
      </c>
      <c r="BK45" s="306">
        <f>IFERROR(VLOOKUP($A45,'BDGT MW Services MTD'!$A$3:$AG$156,BK$4,0),0)</f>
        <v>176.32765155049668</v>
      </c>
      <c r="BL45" s="306">
        <f>IFERROR(VLOOKUP($A45,'BDGT MW Services MTD'!$A$3:$AG$156,BL$4,0),0)</f>
        <v>194.52710028059033</v>
      </c>
      <c r="BM45" s="306">
        <f>IFERROR(VLOOKUP($A45,'BDGT MW Services MTD'!$A$3:$AG$156,BM$4,0),0)</f>
        <v>255.6099680666409</v>
      </c>
      <c r="BN45" s="306">
        <f>IFERROR(VLOOKUP($A45,'BDGT MW Services MTD'!$A$3:$AG$156,BN$4,0),0)</f>
        <v>219.46838051840777</v>
      </c>
      <c r="BO45" s="306">
        <f>IFERROR(VLOOKUP($A45,'BDGT MW Services MTD'!$A$3:$AG$156,BO$4,0),0)</f>
        <v>149.85582069650465</v>
      </c>
      <c r="BP45" s="306">
        <f>IFERROR(VLOOKUP($A45,'BDGT MW Services MTD'!$A$3:$AG$156,BP$4,0),0)</f>
        <v>5492.0476569990024</v>
      </c>
      <c r="BQ45" s="306"/>
      <c r="BR45" s="306"/>
      <c r="BS45" s="306"/>
      <c r="BT45" s="306">
        <f>IFERROR(VLOOKUP($A45,'BDGT Polizze MTD'!$A$3:$AG$156,BT$4,0),0)</f>
        <v>866.91252216787791</v>
      </c>
      <c r="BU45" s="306">
        <f>IFERROR(VLOOKUP($A45,'BDGT Polizze MTD'!$A$3:$AG$156,BU$4,0),0)</f>
        <v>746.84320611144494</v>
      </c>
      <c r="BV45" s="306">
        <f>IFERROR(VLOOKUP($A45,'BDGT Polizze MTD'!$A$3:$AG$156,BV$4,0),0)</f>
        <v>580.44394377973742</v>
      </c>
      <c r="BW45" s="306">
        <f>IFERROR(VLOOKUP($A45,'BDGT Polizze MTD'!$A$3:$AG$156,BW$4,0),0)</f>
        <v>558.62424005344519</v>
      </c>
      <c r="BX45" s="306">
        <f>IFERROR(VLOOKUP($A45,'BDGT Polizze MTD'!$A$3:$AG$156,BX$4,0),0)</f>
        <v>555.69456870776787</v>
      </c>
      <c r="BY45" s="306">
        <f>IFERROR(VLOOKUP($A45,'BDGT Polizze MTD'!$A$3:$AG$156,BY$4,0),0)</f>
        <v>579.33330715581781</v>
      </c>
      <c r="BZ45" s="306">
        <f>IFERROR(VLOOKUP($A45,'BDGT Polizze MTD'!$A$3:$AG$156,BZ$4,0),0)</f>
        <v>596.77192909655787</v>
      </c>
      <c r="CA45" s="306">
        <f>IFERROR(VLOOKUP($A45,'BDGT Polizze MTD'!$A$3:$AG$156,CA$4,0),0)</f>
        <v>731.67515428491947</v>
      </c>
      <c r="CB45" s="306">
        <f>IFERROR(VLOOKUP($A45,'BDGT Polizze MTD'!$A$3:$AG$156,CB$4,0),0)</f>
        <v>673.39701766390738</v>
      </c>
      <c r="CC45" s="306">
        <f>IFERROR(VLOOKUP($A45,'BDGT Polizze MTD'!$A$3:$AG$156,CC$4,0),0)</f>
        <v>652.53301590843103</v>
      </c>
      <c r="CD45" s="306">
        <f>IFERROR(VLOOKUP($A45,'BDGT Polizze MTD'!$A$3:$AG$156,CD$4,0),0)</f>
        <v>627.781445923251</v>
      </c>
      <c r="CE45" s="306">
        <f>IFERROR(VLOOKUP($A45,'BDGT Polizze MTD'!$A$3:$AG$156,CE$4,0),0)</f>
        <v>630.53543650975541</v>
      </c>
      <c r="CF45" s="306">
        <f>IFERROR(VLOOKUP($A45,'BDGT Polizze MTD'!$A$3:$AG$156,CF$4,0),0)</f>
        <v>656.29197715825808</v>
      </c>
      <c r="CG45" s="306">
        <f>IFERROR(VLOOKUP($A45,'BDGT Polizze MTD'!$A$3:$AG$156,CG$4,0),0)</f>
        <v>667.44437766587839</v>
      </c>
      <c r="CH45" s="306">
        <f>IFERROR(VLOOKUP($A45,'BDGT Polizze MTD'!$A$3:$AG$156,CH$4,0),0)</f>
        <v>100.03619168103512</v>
      </c>
      <c r="CI45" s="306">
        <f>IFERROR(VLOOKUP($A45,'BDGT Polizze MTD'!$A$3:$AG$156,CI$4,0),0)</f>
        <v>615.88148037728229</v>
      </c>
      <c r="CJ45" s="306">
        <f>IFERROR(VLOOKUP($A45,'BDGT Polizze MTD'!$A$3:$AG$156,CJ$4,0),0)</f>
        <v>680.78612239622589</v>
      </c>
      <c r="CK45" s="306">
        <f>IFERROR(VLOOKUP($A45,'BDGT Polizze MTD'!$A$3:$AG$156,CK$4,0),0)</f>
        <v>633.44094085447057</v>
      </c>
      <c r="CL45" s="306">
        <f>IFERROR(VLOOKUP($A45,'BDGT Polizze MTD'!$A$3:$AG$156,CL$4,0),0)</f>
        <v>682.7860452067581</v>
      </c>
      <c r="CM45" s="306">
        <f>IFERROR(VLOOKUP($A45,'BDGT Polizze MTD'!$A$3:$AG$156,CM$4,0),0)</f>
        <v>681.55023857002675</v>
      </c>
      <c r="CN45" s="306">
        <f>IFERROR(VLOOKUP($A45,'BDGT Polizze MTD'!$A$3:$AG$156,CN$4,0),0)</f>
        <v>685.68907897427255</v>
      </c>
      <c r="CO45" s="306">
        <f>IFERROR(VLOOKUP($A45,'BDGT Polizze MTD'!$A$3:$AG$156,CO$4,0),0)</f>
        <v>816.3419677631432</v>
      </c>
      <c r="CP45" s="306">
        <f>IFERROR(VLOOKUP($A45,'BDGT Polizze MTD'!$A$3:$AG$156,CP$4,0),0)</f>
        <v>804.79827418006096</v>
      </c>
      <c r="CQ45" s="306">
        <f>IFERROR(VLOOKUP($A45,'BDGT Polizze MTD'!$A$3:$AG$156,CQ$4,0),0)</f>
        <v>650.88491802997612</v>
      </c>
      <c r="CR45" s="306">
        <f>IFERROR(VLOOKUP($A45,'BDGT Polizze MTD'!$A$3:$AG$156,CR$4,0),0)</f>
        <v>617.81833456270635</v>
      </c>
      <c r="CS45" s="306">
        <f>IFERROR(VLOOKUP($A45,'BDGT Polizze MTD'!$A$3:$AG$156,CS$4,0),0)</f>
        <v>651.33771697538009</v>
      </c>
      <c r="CT45" s="306">
        <f>IFERROR(VLOOKUP($A45,'BDGT Polizze MTD'!$A$3:$AG$156,CT$4,0),0)</f>
        <v>656.70558429105074</v>
      </c>
      <c r="CU45" s="306">
        <f>IFERROR(VLOOKUP($A45,'BDGT Polizze MTD'!$A$3:$AG$156,CU$4,0),0)</f>
        <v>724.48666971342686</v>
      </c>
      <c r="CV45" s="306">
        <f>IFERROR(VLOOKUP($A45,'BDGT Polizze MTD'!$A$3:$AG$156,CV$4,0),0)</f>
        <v>951.98054277804749</v>
      </c>
      <c r="CW45" s="306">
        <f>IFERROR(VLOOKUP($A45,'BDGT Polizze MTD'!$A$3:$AG$156,CW$4,0),0)</f>
        <v>817.37668365915283</v>
      </c>
      <c r="CX45" s="306">
        <f>IFERROR(VLOOKUP($A45,'BDGT Polizze MTD'!$A$3:$AG$156,CX$4,0),0)</f>
        <v>558.1152668033468</v>
      </c>
      <c r="CY45" s="306">
        <f>IFERROR(VLOOKUP($A45,'BDGT Polizze MTD'!$A$3:$AG$156,CY$4,0),0)</f>
        <v>20454.298199003413</v>
      </c>
      <c r="CZ45" s="329"/>
      <c r="DD45" s="308">
        <f>IFERROR(VLOOKUP($A45,'BDGT McAfee'!$AZ$6:$BD$180,DD$4,0),0)</f>
        <v>3.8314405161290317</v>
      </c>
      <c r="DE45" s="308">
        <f>IFERROR(VLOOKUP($A45,'BDGT McAfee'!$AZ$6:$BD$180,DE$4,0),0)</f>
        <v>3.8314405161290317</v>
      </c>
      <c r="DF45" s="308">
        <f>IFERROR(VLOOKUP($A45,'BDGT McAfee'!$AZ$6:$BD$180,DF$4,0),0)</f>
        <v>3.8314405161290317</v>
      </c>
      <c r="DG45" s="308">
        <f>IFERROR(VLOOKUP($A45,'BDGT McAfee'!$AZ$6:$BD$180,DG$4,0),0)</f>
        <v>3.8314405161290317</v>
      </c>
      <c r="DH45" s="308">
        <f>IFERROR(VLOOKUP($A45,'BDGT McAfee'!$AZ$6:$BD$180,DH$4,0),0)</f>
        <v>3.8314405161290317</v>
      </c>
      <c r="DI45" s="308">
        <f>IFERROR(VLOOKUP($A45,'BDGT McAfee'!$AZ$6:$BD$180,DI$4,0),0)</f>
        <v>3.8314405161290317</v>
      </c>
      <c r="DJ45" s="308">
        <f>IFERROR(VLOOKUP($A45,'BDGT McAfee'!$AZ$6:$BD$180,DJ$4,0),0)</f>
        <v>3.8314405161290317</v>
      </c>
      <c r="DK45" s="308">
        <f>IFERROR(VLOOKUP($A45,'BDGT McAfee'!$AZ$6:$BD$180,DK$4,0),0)</f>
        <v>3.8314405161290317</v>
      </c>
      <c r="DL45" s="308">
        <f>IFERROR(VLOOKUP($A45,'BDGT McAfee'!$AZ$6:$BD$180,DL$4,0),0)</f>
        <v>3.8314405161290317</v>
      </c>
      <c r="DM45" s="308">
        <f>IFERROR(VLOOKUP($A45,'BDGT McAfee'!$AZ$6:$BD$180,DM$4,0),0)</f>
        <v>3.8314405161290317</v>
      </c>
      <c r="DN45" s="308">
        <f>IFERROR(VLOOKUP($A45,'BDGT McAfee'!$AZ$6:$BD$180,DN$4,0),0)</f>
        <v>3.8314405161290317</v>
      </c>
      <c r="DO45" s="308">
        <f>IFERROR(VLOOKUP($A45,'BDGT McAfee'!$AZ$6:$BD$180,DO$4,0),0)</f>
        <v>3.8314405161290317</v>
      </c>
      <c r="DP45" s="308">
        <f>IFERROR(VLOOKUP($A45,'BDGT McAfee'!$AZ$6:$BD$180,DP$4,0),0)</f>
        <v>3.8314405161290317</v>
      </c>
      <c r="DQ45" s="308">
        <f>IFERROR(VLOOKUP($A45,'BDGT McAfee'!$AZ$6:$BD$180,DQ$4,0),0)</f>
        <v>3.8314405161290317</v>
      </c>
      <c r="DR45" s="308">
        <f>IFERROR(VLOOKUP($A45,'BDGT McAfee'!$AZ$6:$BD$180,DR$4,0),0)</f>
        <v>3.8314405161290317</v>
      </c>
      <c r="DS45" s="308">
        <f>IFERROR(VLOOKUP($A45,'BDGT McAfee'!$AZ$6:$BD$180,DS$4,0),0)</f>
        <v>3.8314405161290317</v>
      </c>
      <c r="DT45" s="308">
        <f>IFERROR(VLOOKUP($A45,'BDGT McAfee'!$AZ$6:$BD$180,DT$4,0),0)</f>
        <v>3.8314405161290317</v>
      </c>
      <c r="DU45" s="308">
        <f>IFERROR(VLOOKUP($A45,'BDGT McAfee'!$AZ$6:$BD$180,DU$4,0),0)</f>
        <v>3.8314405161290317</v>
      </c>
      <c r="DV45" s="308">
        <f>IFERROR(VLOOKUP($A45,'BDGT McAfee'!$AZ$6:$BD$180,DV$4,0),0)</f>
        <v>3.8314405161290317</v>
      </c>
      <c r="DW45" s="308">
        <f>IFERROR(VLOOKUP($A45,'BDGT McAfee'!$AZ$6:$BD$180,DW$4,0),0)</f>
        <v>3.8314405161290317</v>
      </c>
      <c r="DX45" s="308">
        <f>IFERROR(VLOOKUP($A45,'BDGT McAfee'!$AZ$6:$BD$180,DX$4,0),0)</f>
        <v>3.8314405161290317</v>
      </c>
      <c r="DY45" s="308">
        <f>IFERROR(VLOOKUP($A45,'BDGT McAfee'!$AZ$6:$BD$180,DY$4,0),0)</f>
        <v>3.8314405161290317</v>
      </c>
      <c r="DZ45" s="308">
        <f>IFERROR(VLOOKUP($A45,'BDGT McAfee'!$AZ$6:$BD$180,DZ$4,0),0)</f>
        <v>3.8314405161290317</v>
      </c>
      <c r="EA45" s="308">
        <f>IFERROR(VLOOKUP($A45,'BDGT McAfee'!$AZ$6:$BD$180,EA$4,0),0)</f>
        <v>3.8314405161290317</v>
      </c>
      <c r="EB45" s="308">
        <f>IFERROR(VLOOKUP($A45,'BDGT McAfee'!$AZ$6:$BD$180,EB$4,0),0)</f>
        <v>3.8314405161290317</v>
      </c>
      <c r="EC45" s="308">
        <f>IFERROR(VLOOKUP($A45,'BDGT McAfee'!$AZ$6:$BD$180,EC$4,0),0)</f>
        <v>3.8314405161290317</v>
      </c>
      <c r="ED45" s="308">
        <f>IFERROR(VLOOKUP($A45,'BDGT McAfee'!$AZ$6:$BD$180,ED$4,0),0)</f>
        <v>3.8314405161290317</v>
      </c>
      <c r="EE45" s="308">
        <f>IFERROR(VLOOKUP($A45,'BDGT McAfee'!$AZ$6:$BD$180,EE$4,0),0)</f>
        <v>3.8314405161290317</v>
      </c>
      <c r="EF45" s="308">
        <f>IFERROR(VLOOKUP($A45,'BDGT McAfee'!$AZ$6:$BD$180,EF$4,0),0)</f>
        <v>3.8314405161290317</v>
      </c>
      <c r="EG45" s="308">
        <f>IFERROR(VLOOKUP($A45,'BDGT McAfee'!$AZ$6:$BD$180,EG$4,0),0)</f>
        <v>3.8314405161290317</v>
      </c>
      <c r="EH45" s="308">
        <f>IFERROR(VLOOKUP($A45,'BDGT McAfee'!$AZ$6:$BD$180,EH$4,0),0)</f>
        <v>3.8314405161290317</v>
      </c>
      <c r="EI45" s="308">
        <f t="shared" si="40"/>
        <v>118.77465600000006</v>
      </c>
      <c r="EJ45" s="308"/>
      <c r="EL45" s="307">
        <f>IFERROR(VLOOKUP($A45,'BDGT Office'!$C$3:$F$180,EL$4,0),0)</f>
        <v>0.4258064516129032</v>
      </c>
      <c r="EM45" s="307">
        <f>IFERROR(VLOOKUP($A45,'BDGT Office'!$C$3:$F$180,EM$4,0),0)</f>
        <v>0.4258064516129032</v>
      </c>
      <c r="EN45" s="307">
        <f>IFERROR(VLOOKUP($A45,'BDGT Office'!$C$3:$F$180,EN$4,0),0)</f>
        <v>0.4258064516129032</v>
      </c>
      <c r="EO45" s="307">
        <f>IFERROR(VLOOKUP($A45,'BDGT Office'!$C$3:$F$180,EO$4,0),0)</f>
        <v>0.4258064516129032</v>
      </c>
      <c r="EP45" s="307">
        <f>IFERROR(VLOOKUP($A45,'BDGT Office'!$C$3:$F$180,EP$4,0),0)</f>
        <v>0.4258064516129032</v>
      </c>
      <c r="EQ45" s="307">
        <f>IFERROR(VLOOKUP($A45,'BDGT Office'!$C$3:$F$180,EQ$4,0),0)</f>
        <v>0.4258064516129032</v>
      </c>
      <c r="ER45" s="307">
        <f>IFERROR(VLOOKUP($A45,'BDGT Office'!$C$3:$F$180,ER$4,0),0)</f>
        <v>0.4258064516129032</v>
      </c>
      <c r="ES45" s="307">
        <f>IFERROR(VLOOKUP($A45,'BDGT Office'!$C$3:$F$180,ES$4,0),0)</f>
        <v>0.4258064516129032</v>
      </c>
      <c r="ET45" s="307">
        <f>IFERROR(VLOOKUP($A45,'BDGT Office'!$C$3:$F$180,ET$4,0),0)</f>
        <v>0.4258064516129032</v>
      </c>
      <c r="EU45" s="307">
        <f>IFERROR(VLOOKUP($A45,'BDGT Office'!$C$3:$F$180,EU$4,0),0)</f>
        <v>0.4258064516129032</v>
      </c>
      <c r="EV45" s="307">
        <f>IFERROR(VLOOKUP($A45,'BDGT Office'!$C$3:$F$180,EV$4,0),0)</f>
        <v>0.4258064516129032</v>
      </c>
      <c r="EW45" s="307">
        <f>IFERROR(VLOOKUP($A45,'BDGT Office'!$C$3:$F$180,EW$4,0),0)</f>
        <v>0.4258064516129032</v>
      </c>
      <c r="EX45" s="307">
        <f>IFERROR(VLOOKUP($A45,'BDGT Office'!$C$3:$F$180,EX$4,0),0)</f>
        <v>0.4258064516129032</v>
      </c>
      <c r="EY45" s="307">
        <f>IFERROR(VLOOKUP($A45,'BDGT Office'!$C$3:$F$180,EY$4,0),0)</f>
        <v>0.4258064516129032</v>
      </c>
      <c r="EZ45" s="307">
        <f>IFERROR(VLOOKUP($A45,'BDGT Office'!$C$3:$F$180,EZ$4,0),0)</f>
        <v>0.4258064516129032</v>
      </c>
      <c r="FA45" s="307">
        <f>IFERROR(VLOOKUP($A45,'BDGT Office'!$C$3:$F$180,FA$4,0),0)</f>
        <v>0.4258064516129032</v>
      </c>
      <c r="FB45" s="307">
        <f>IFERROR(VLOOKUP($A45,'BDGT Office'!$C$3:$F$180,FB$4,0),0)</f>
        <v>0.4258064516129032</v>
      </c>
      <c r="FC45" s="307">
        <f>IFERROR(VLOOKUP($A45,'BDGT Office'!$C$3:$F$180,FC$4,0),0)</f>
        <v>0.4258064516129032</v>
      </c>
      <c r="FD45" s="307">
        <f>IFERROR(VLOOKUP($A45,'BDGT Office'!$C$3:$F$180,FD$4,0),0)</f>
        <v>0.4258064516129032</v>
      </c>
      <c r="FE45" s="307">
        <f>IFERROR(VLOOKUP($A45,'BDGT Office'!$C$3:$F$180,FE$4,0),0)</f>
        <v>0.4258064516129032</v>
      </c>
      <c r="FF45" s="307">
        <f>IFERROR(VLOOKUP($A45,'BDGT Office'!$C$3:$F$180,FF$4,0),0)</f>
        <v>0.4258064516129032</v>
      </c>
      <c r="FG45" s="307">
        <f>IFERROR(VLOOKUP($A45,'BDGT Office'!$C$3:$F$180,FG$4,0),0)</f>
        <v>0.4258064516129032</v>
      </c>
      <c r="FH45" s="307">
        <f>IFERROR(VLOOKUP($A45,'BDGT Office'!$C$3:$F$180,FH$4,0),0)</f>
        <v>0.4258064516129032</v>
      </c>
      <c r="FI45" s="307">
        <f>IFERROR(VLOOKUP($A45,'BDGT Office'!$C$3:$F$180,FI$4,0),0)</f>
        <v>0.4258064516129032</v>
      </c>
      <c r="FJ45" s="307">
        <f>IFERROR(VLOOKUP($A45,'BDGT Office'!$C$3:$F$180,FJ$4,0),0)</f>
        <v>0.4258064516129032</v>
      </c>
      <c r="FK45" s="307">
        <f>IFERROR(VLOOKUP($A45,'BDGT Office'!$C$3:$F$180,FK$4,0),0)</f>
        <v>0.4258064516129032</v>
      </c>
      <c r="FL45" s="307">
        <f>IFERROR(VLOOKUP($A45,'BDGT Office'!$C$3:$F$180,FL$4,0),0)</f>
        <v>0.4258064516129032</v>
      </c>
      <c r="FM45" s="307">
        <f>IFERROR(VLOOKUP($A45,'BDGT Office'!$C$3:$F$180,FM$4,0),0)</f>
        <v>0.4258064516129032</v>
      </c>
      <c r="FN45" s="307">
        <f>IFERROR(VLOOKUP($A45,'BDGT Office'!$C$3:$F$180,FN$4,0),0)</f>
        <v>0.4258064516129032</v>
      </c>
      <c r="FO45" s="307">
        <f>IFERROR(VLOOKUP($A45,'BDGT Office'!$C$3:$F$180,FO$4,0),0)</f>
        <v>0.4258064516129032</v>
      </c>
      <c r="FP45" s="307">
        <f>IFERROR(VLOOKUP($A45,'BDGT Office'!$C$3:$F$180,FP$4,0),0)</f>
        <v>0.4258064516129032</v>
      </c>
      <c r="FQ45" s="308">
        <f t="shared" si="41"/>
        <v>13.2</v>
      </c>
      <c r="FR45" s="307"/>
      <c r="FS45" s="307"/>
    </row>
    <row r="46" spans="1:175">
      <c r="A46" s="150" t="s">
        <v>174</v>
      </c>
      <c r="B46" s="303">
        <f>IFERROR(VLOOKUP($A46,'FCST Sales'!$A$1:$AH$160,B$1,0),0)</f>
        <v>58501.817109362761</v>
      </c>
      <c r="C46" s="303">
        <f>IFERROR(VLOOKUP($A46,'FCST Sales'!$A$1:$AH$160,C$1,0),0)</f>
        <v>51007.856661010803</v>
      </c>
      <c r="D46" s="303">
        <f>IFERROR(VLOOKUP($A46,'FCST Sales'!$A$1:$AH$160,D$1,0),0)</f>
        <v>39170.071458102284</v>
      </c>
      <c r="E46" s="303">
        <f>IFERROR(VLOOKUP($A46,'FCST Sales'!$A$1:$AH$160,E$1,0),0)</f>
        <v>37697.6134140266</v>
      </c>
      <c r="F46" s="303">
        <f>IFERROR(VLOOKUP($A46,'FCST Sales'!$A$1:$AH$160,F$1,0),0)</f>
        <v>37499.910539892582</v>
      </c>
      <c r="G46" s="303">
        <f>IFERROR(VLOOKUP($A46,'FCST Sales'!$A$1:$AH$160,G$1,0),0)</f>
        <v>39095.122418855477</v>
      </c>
      <c r="H46" s="303">
        <f>IFERROR(VLOOKUP($A46,'FCST Sales'!$A$1:$AH$160,H$1,0),0)</f>
        <v>40271.932126097105</v>
      </c>
      <c r="I46" s="303">
        <f>IFERROR(VLOOKUP($A46,'FCST Sales'!$A$1:$AH$160,I$1,0),0)</f>
        <v>49375.600149829275</v>
      </c>
      <c r="J46" s="303">
        <f>IFERROR(VLOOKUP($A46,'FCST Sales'!$A$1:$AH$160,J$1,0),0)</f>
        <v>45991.632878062497</v>
      </c>
      <c r="K46" s="303">
        <f>IFERROR(VLOOKUP($A46,'FCST Sales'!$A$1:$AH$160,K$1,0),0)</f>
        <v>44034.854934421477</v>
      </c>
      <c r="L46" s="303">
        <f>IFERROR(VLOOKUP($A46,'FCST Sales'!$A$1:$AH$160,L$1,0),0)</f>
        <v>42364.545896986448</v>
      </c>
      <c r="M46" s="303">
        <f>IFERROR(VLOOKUP($A46,'FCST Sales'!$A$1:$AH$160,M$1,0),0)</f>
        <v>42550.3933146817</v>
      </c>
      <c r="N46" s="303">
        <f>IFERROR(VLOOKUP($A46,'FCST Sales'!$A$1:$AH$160,N$1,0),0)</f>
        <v>44288.520740296146</v>
      </c>
      <c r="O46" s="303">
        <f>IFERROR(VLOOKUP($A46,'FCST Sales'!$A$1:$AH$160,O$1,0),0)</f>
        <v>45041.117661143107</v>
      </c>
      <c r="P46" s="303">
        <f>IFERROR(VLOOKUP($A46,'FCST Sales'!$A$1:$AH$160,P$1,0),0)</f>
        <v>0</v>
      </c>
      <c r="Q46" s="303">
        <f>IFERROR(VLOOKUP($A46,'FCST Sales'!$A$1:$AH$160,Q$1,0),0)</f>
        <v>42063.439841438187</v>
      </c>
      <c r="R46" s="303">
        <f>IFERROR(VLOOKUP($A46,'FCST Sales'!$A$1:$AH$160,R$1,0),0)</f>
        <v>45941.457995578137</v>
      </c>
      <c r="S46" s="303">
        <f>IFERROR(VLOOKUP($A46,'FCST Sales'!$A$1:$AH$160,S$1,0),0)</f>
        <v>42746.465328222308</v>
      </c>
      <c r="T46" s="303">
        <f>IFERROR(VLOOKUP($A46,'FCST Sales'!$A$1:$AH$160,T$1,0),0)</f>
        <v>46076.41869288357</v>
      </c>
      <c r="U46" s="303">
        <f>IFERROR(VLOOKUP($A46,'FCST Sales'!$A$1:$AH$160,U$1,0),0)</f>
        <v>45993.022811527757</v>
      </c>
      <c r="V46" s="303">
        <f>IFERROR(VLOOKUP($A46,'FCST Sales'!$A$1:$AH$160,V$1,0),0)</f>
        <v>46272.323984578703</v>
      </c>
      <c r="W46" s="303">
        <f>IFERROR(VLOOKUP($A46,'FCST Sales'!$A$1:$AH$160,W$1,0),0)</f>
        <v>55754.479303405991</v>
      </c>
      <c r="X46" s="303">
        <f>IFERROR(VLOOKUP($A46,'FCST Sales'!$A$1:$AH$160,X$1,0),0)</f>
        <v>54310.164223115513</v>
      </c>
      <c r="Y46" s="303">
        <f>IFERROR(VLOOKUP($A46,'FCST Sales'!$A$1:$AH$160,Y$1,0),0)</f>
        <v>43923.636422520642</v>
      </c>
      <c r="Z46" s="303">
        <f>IFERROR(VLOOKUP($A46,'FCST Sales'!$A$1:$AH$160,Z$1,0),0)</f>
        <v>41692.205719920777</v>
      </c>
      <c r="AA46" s="303">
        <f>IFERROR(VLOOKUP($A46,'FCST Sales'!$A$1:$AH$160,AA$1,0),0)</f>
        <v>43954.19263253492</v>
      </c>
      <c r="AB46" s="303">
        <f>IFERROR(VLOOKUP($A46,'FCST Sales'!$A$1:$AH$160,AB$1,0),0)</f>
        <v>44316.432171056527</v>
      </c>
      <c r="AC46" s="303">
        <f>IFERROR(VLOOKUP($A46,'FCST Sales'!$A$1:$AH$160,AC$1,0),0)</f>
        <v>48935.596165708906</v>
      </c>
      <c r="AD46" s="303">
        <f>IFERROR(VLOOKUP($A46,'FCST Sales'!$A$1:$AH$160,AD$1,0),0)</f>
        <v>64242.458357855328</v>
      </c>
      <c r="AE46" s="303">
        <f>IFERROR(VLOOKUP($A46,'FCST Sales'!$A$1:$AH$160,AE$1,0),0)</f>
        <v>55825.148273380677</v>
      </c>
      <c r="AF46" s="303">
        <f>IFERROR(VLOOKUP($A46,'FCST Sales'!$A$1:$AH$160,AF$1,0),0)</f>
        <v>37663.266396041028</v>
      </c>
      <c r="AG46" s="303">
        <f>IFERROR(VLOOKUP($A46,'FCST Sales'!$A$1:$AH$160,AG$1,0),0)</f>
        <v>1376601.6976225371</v>
      </c>
      <c r="AH46" s="303">
        <f>IFERROR(VLOOKUP($A46,'FCST Sales'!$A$1:$AH$160,AH$1,0),0)</f>
        <v>0</v>
      </c>
      <c r="AI46" s="303"/>
      <c r="AK46" s="306">
        <f>IFERROR(VLOOKUP($A46,'BDGT MW Services MTD'!$A$3:$AG$156,AK$4,0),0)</f>
        <v>617.91462163468088</v>
      </c>
      <c r="AL46" s="306">
        <f>IFERROR(VLOOKUP($A46,'BDGT MW Services MTD'!$A$3:$AG$156,AL$4,0),0)</f>
        <v>532.33206964268379</v>
      </c>
      <c r="AM46" s="306">
        <f>IFERROR(VLOOKUP($A46,'BDGT MW Services MTD'!$A$3:$AG$156,AM$4,0),0)</f>
        <v>413.72663415207063</v>
      </c>
      <c r="AN46" s="306">
        <f>IFERROR(VLOOKUP($A46,'BDGT MW Services MTD'!$A$3:$AG$156,AN$4,0),0)</f>
        <v>398.17406843471701</v>
      </c>
      <c r="AO46" s="306">
        <f>IFERROR(VLOOKUP($A46,'BDGT MW Services MTD'!$A$3:$AG$156,AO$4,0),0)</f>
        <v>396.08586839747312</v>
      </c>
      <c r="AP46" s="306">
        <f>IFERROR(VLOOKUP($A46,'BDGT MW Services MTD'!$A$3:$AG$156,AP$4,0),0)</f>
        <v>412.93499878899297</v>
      </c>
      <c r="AQ46" s="306">
        <f>IFERROR(VLOOKUP($A46,'BDGT MW Services MTD'!$A$3:$AG$156,AQ$4,0),0)</f>
        <v>425.36483363714621</v>
      </c>
      <c r="AR46" s="306">
        <f>IFERROR(VLOOKUP($A46,'BDGT MW Services MTD'!$A$3:$AG$156,AR$4,0),0)</f>
        <v>521.52064315424786</v>
      </c>
      <c r="AS46" s="306">
        <f>IFERROR(VLOOKUP($A46,'BDGT MW Services MTD'!$A$3:$AG$156,AS$4,0),0)</f>
        <v>479.9813738290166</v>
      </c>
      <c r="AT46" s="306">
        <f>IFERROR(VLOOKUP($A46,'BDGT MW Services MTD'!$A$3:$AG$156,AT$4,0),0)</f>
        <v>465.11000973996045</v>
      </c>
      <c r="AU46" s="306">
        <f>IFERROR(VLOOKUP($A46,'BDGT MW Services MTD'!$A$3:$AG$156,AU$4,0),0)</f>
        <v>447.46767950344429</v>
      </c>
      <c r="AV46" s="306">
        <f>IFERROR(VLOOKUP($A46,'BDGT MW Services MTD'!$A$3:$AG$156,AV$4,0),0)</f>
        <v>449.43065847505932</v>
      </c>
      <c r="AW46" s="306">
        <f>IFERROR(VLOOKUP($A46,'BDGT MW Services MTD'!$A$3:$AG$156,AW$4,0),0)</f>
        <v>467.78930789177161</v>
      </c>
      <c r="AX46" s="306">
        <f>IFERROR(VLOOKUP($A46,'BDGT MW Services MTD'!$A$3:$AG$156,AX$4,0),0)</f>
        <v>475.73847365390839</v>
      </c>
      <c r="AY46" s="306">
        <f>IFERROR(VLOOKUP($A46,'BDGT MW Services MTD'!$A$3:$AG$156,AY$4,0),0)</f>
        <v>71.303417532583481</v>
      </c>
      <c r="AZ46" s="306">
        <f>IFERROR(VLOOKUP($A46,'BDGT MW Services MTD'!$A$3:$AG$156,AZ$4,0),0)</f>
        <v>438.98566716681881</v>
      </c>
      <c r="BA46" s="306">
        <f>IFERROR(VLOOKUP($A46,'BDGT MW Services MTD'!$A$3:$AG$156,BA$4,0),0)</f>
        <v>485.2481518927039</v>
      </c>
      <c r="BB46" s="306">
        <f>IFERROR(VLOOKUP($A46,'BDGT MW Services MTD'!$A$3:$AG$156,BB$4,0),0)</f>
        <v>451.50163284895928</v>
      </c>
      <c r="BC46" s="306">
        <f>IFERROR(VLOOKUP($A46,'BDGT MW Services MTD'!$A$3:$AG$156,BC$4,0),0)</f>
        <v>486.67364929315477</v>
      </c>
      <c r="BD46" s="306">
        <f>IFERROR(VLOOKUP($A46,'BDGT MW Services MTD'!$A$3:$AG$156,BD$4,0),0)</f>
        <v>485.79279572278534</v>
      </c>
      <c r="BE46" s="306">
        <f>IFERROR(VLOOKUP($A46,'BDGT MW Services MTD'!$A$3:$AG$156,BE$4,0),0)</f>
        <v>488.74286269840195</v>
      </c>
      <c r="BF46" s="306">
        <f>IFERROR(VLOOKUP($A46,'BDGT MW Services MTD'!$A$3:$AG$156,BF$4,0),0)</f>
        <v>581.86913354700687</v>
      </c>
      <c r="BG46" s="306">
        <f>IFERROR(VLOOKUP($A46,'BDGT MW Services MTD'!$A$3:$AG$156,BG$4,0),0)</f>
        <v>573.64106338968634</v>
      </c>
      <c r="BH46" s="306">
        <f>IFERROR(VLOOKUP($A46,'BDGT MW Services MTD'!$A$3:$AG$156,BH$4,0),0)</f>
        <v>463.93528478105031</v>
      </c>
      <c r="BI46" s="306">
        <f>IFERROR(VLOOKUP($A46,'BDGT MW Services MTD'!$A$3:$AG$156,BI$4,0),0)</f>
        <v>440.36621075171831</v>
      </c>
      <c r="BJ46" s="306">
        <f>IFERROR(VLOOKUP($A46,'BDGT MW Services MTD'!$A$3:$AG$156,BJ$4,0),0)</f>
        <v>464.25802909708136</v>
      </c>
      <c r="BK46" s="306">
        <f>IFERROR(VLOOKUP($A46,'BDGT MW Services MTD'!$A$3:$AG$156,BK$4,0),0)</f>
        <v>468.08411721616096</v>
      </c>
      <c r="BL46" s="306">
        <f>IFERROR(VLOOKUP($A46,'BDGT MW Services MTD'!$A$3:$AG$156,BL$4,0),0)</f>
        <v>516.39686236836997</v>
      </c>
      <c r="BM46" s="306">
        <f>IFERROR(VLOOKUP($A46,'BDGT MW Services MTD'!$A$3:$AG$156,BM$4,0),0)</f>
        <v>678.54908292622622</v>
      </c>
      <c r="BN46" s="306">
        <f>IFERROR(VLOOKUP($A46,'BDGT MW Services MTD'!$A$3:$AG$156,BN$4,0),0)</f>
        <v>582.60665442141214</v>
      </c>
      <c r="BO46" s="306">
        <f>IFERROR(VLOOKUP($A46,'BDGT MW Services MTD'!$A$3:$AG$156,BO$4,0),0)</f>
        <v>397.811284410707</v>
      </c>
      <c r="BP46" s="306">
        <f>IFERROR(VLOOKUP($A46,'BDGT MW Services MTD'!$A$3:$AG$156,BP$4,0),0)</f>
        <v>14579.337141000002</v>
      </c>
      <c r="BQ46" s="306"/>
      <c r="BR46" s="306"/>
      <c r="BS46" s="306"/>
      <c r="BT46" s="306">
        <f>IFERROR(VLOOKUP($A46,'BDGT Polizze MTD'!$A$3:$AG$156,BT$4,0),0)</f>
        <v>2276.7481806842807</v>
      </c>
      <c r="BU46" s="306">
        <f>IFERROR(VLOOKUP($A46,'BDGT Polizze MTD'!$A$3:$AG$156,BU$4,0),0)</f>
        <v>1961.4134843946451</v>
      </c>
      <c r="BV46" s="306">
        <f>IFERROR(VLOOKUP($A46,'BDGT Polizze MTD'!$A$3:$AG$156,BV$4,0),0)</f>
        <v>1524.4037422426484</v>
      </c>
      <c r="BW46" s="306">
        <f>IFERROR(VLOOKUP($A46,'BDGT Polizze MTD'!$A$3:$AG$156,BW$4,0),0)</f>
        <v>1467.0992628498757</v>
      </c>
      <c r="BX46" s="306">
        <f>IFERROR(VLOOKUP($A46,'BDGT Polizze MTD'!$A$3:$AG$156,BX$4,0),0)</f>
        <v>1459.4051486968194</v>
      </c>
      <c r="BY46" s="306">
        <f>IFERROR(VLOOKUP($A46,'BDGT Polizze MTD'!$A$3:$AG$156,BY$4,0),0)</f>
        <v>1521.4869082504631</v>
      </c>
      <c r="BZ46" s="306">
        <f>IFERROR(VLOOKUP($A46,'BDGT Polizze MTD'!$A$3:$AG$156,BZ$4,0),0)</f>
        <v>1567.2854747285842</v>
      </c>
      <c r="CA46" s="306">
        <f>IFERROR(VLOOKUP($A46,'BDGT Polizze MTD'!$A$3:$AG$156,CA$4,0),0)</f>
        <v>1921.5780528862754</v>
      </c>
      <c r="CB46" s="306">
        <f>IFERROR(VLOOKUP($A46,'BDGT Polizze MTD'!$A$3:$AG$156,CB$4,0),0)</f>
        <v>1768.5238079276762</v>
      </c>
      <c r="CC46" s="306">
        <f>IFERROR(VLOOKUP($A46,'BDGT Polizze MTD'!$A$3:$AG$156,CC$4,0),0)</f>
        <v>1713.7292619684295</v>
      </c>
      <c r="CD46" s="306">
        <f>IFERROR(VLOOKUP($A46,'BDGT Polizze MTD'!$A$3:$AG$156,CD$4,0),0)</f>
        <v>1648.7249039832468</v>
      </c>
      <c r="CE46" s="306">
        <f>IFERROR(VLOOKUP($A46,'BDGT Polizze MTD'!$A$3:$AG$156,CE$4,0),0)</f>
        <v>1655.9576326578376</v>
      </c>
      <c r="CF46" s="306">
        <f>IFERROR(VLOOKUP($A46,'BDGT Polizze MTD'!$A$3:$AG$156,CF$4,0),0)</f>
        <v>1723.6013170696813</v>
      </c>
      <c r="CG46" s="306">
        <f>IFERROR(VLOOKUP($A46,'BDGT Polizze MTD'!$A$3:$AG$156,CG$4,0),0)</f>
        <v>1752.8905555069014</v>
      </c>
      <c r="CH46" s="306">
        <f>IFERROR(VLOOKUP($A46,'BDGT Polizze MTD'!$A$3:$AG$156,CH$4,0),0)</f>
        <v>262.72226042234445</v>
      </c>
      <c r="CI46" s="306">
        <f>IFERROR(VLOOKUP($A46,'BDGT Polizze MTD'!$A$3:$AG$156,CI$4,0),0)</f>
        <v>1617.4723563337582</v>
      </c>
      <c r="CJ46" s="306">
        <f>IFERROR(VLOOKUP($A46,'BDGT Polizze MTD'!$A$3:$AG$156,CJ$4,0),0)</f>
        <v>1787.9296076202709</v>
      </c>
      <c r="CK46" s="306">
        <f>IFERROR(VLOOKUP($A46,'BDGT Polizze MTD'!$A$3:$AG$156,CK$4,0),0)</f>
        <v>1663.5882776902317</v>
      </c>
      <c r="CL46" s="306">
        <f>IFERROR(VLOOKUP($A46,'BDGT Polizze MTD'!$A$3:$AG$156,CL$4,0),0)</f>
        <v>1793.1819491241192</v>
      </c>
      <c r="CM46" s="306">
        <f>IFERROR(VLOOKUP($A46,'BDGT Polizze MTD'!$A$3:$AG$156,CM$4,0),0)</f>
        <v>1789.9363846180031</v>
      </c>
      <c r="CN46" s="306">
        <f>IFERROR(VLOOKUP($A46,'BDGT Polizze MTD'!$A$3:$AG$156,CN$4,0),0)</f>
        <v>1800.8061057485102</v>
      </c>
      <c r="CO46" s="306">
        <f>IFERROR(VLOOKUP($A46,'BDGT Polizze MTD'!$A$3:$AG$156,CO$4,0),0)</f>
        <v>2143.9361439527602</v>
      </c>
      <c r="CP46" s="306">
        <f>IFERROR(VLOOKUP($A46,'BDGT Polizze MTD'!$A$3:$AG$156,CP$4,0),0)</f>
        <v>2113.6192634237582</v>
      </c>
      <c r="CQ46" s="306">
        <f>IFERROR(VLOOKUP($A46,'BDGT Polizze MTD'!$A$3:$AG$156,CQ$4,0),0)</f>
        <v>1709.4009084720715</v>
      </c>
      <c r="CR46" s="306">
        <f>IFERROR(VLOOKUP($A46,'BDGT Polizze MTD'!$A$3:$AG$156,CR$4,0),0)</f>
        <v>1622.5590624663305</v>
      </c>
      <c r="CS46" s="306">
        <f>IFERROR(VLOOKUP($A46,'BDGT Polizze MTD'!$A$3:$AG$156,CS$4,0),0)</f>
        <v>1710.5900817148183</v>
      </c>
      <c r="CT46" s="306">
        <f>IFERROR(VLOOKUP($A46,'BDGT Polizze MTD'!$A$3:$AG$156,CT$4,0),0)</f>
        <v>1724.6875619479406</v>
      </c>
      <c r="CU46" s="306">
        <f>IFERROR(VLOOKUP($A46,'BDGT Polizze MTD'!$A$3:$AG$156,CU$4,0),0)</f>
        <v>1902.6991363272023</v>
      </c>
      <c r="CV46" s="306">
        <f>IFERROR(VLOOKUP($A46,'BDGT Polizze MTD'!$A$3:$AG$156,CV$4,0),0)</f>
        <v>2500.1599508526097</v>
      </c>
      <c r="CW46" s="306">
        <f>IFERROR(VLOOKUP($A46,'BDGT Polizze MTD'!$A$3:$AG$156,CW$4,0),0)</f>
        <v>2146.6535894544977</v>
      </c>
      <c r="CX46" s="306">
        <f>IFERROR(VLOOKUP($A46,'BDGT Polizze MTD'!$A$3:$AG$156,CX$4,0),0)</f>
        <v>1465.7625605972878</v>
      </c>
      <c r="CY46" s="306">
        <f>IFERROR(VLOOKUP($A46,'BDGT Polizze MTD'!$A$3:$AG$156,CY$4,0),0)</f>
        <v>53718.552934613894</v>
      </c>
      <c r="CZ46" s="329"/>
      <c r="DD46" s="308">
        <f>IFERROR(VLOOKUP($A46,'BDGT McAfee'!$AZ$6:$BD$180,DD$4,0),0)</f>
        <v>13.861759935483869</v>
      </c>
      <c r="DE46" s="308">
        <f>IFERROR(VLOOKUP($A46,'BDGT McAfee'!$AZ$6:$BD$180,DE$4,0),0)</f>
        <v>13.861759935483869</v>
      </c>
      <c r="DF46" s="308">
        <f>IFERROR(VLOOKUP($A46,'BDGT McAfee'!$AZ$6:$BD$180,DF$4,0),0)</f>
        <v>13.861759935483869</v>
      </c>
      <c r="DG46" s="308">
        <f>IFERROR(VLOOKUP($A46,'BDGT McAfee'!$AZ$6:$BD$180,DG$4,0),0)</f>
        <v>13.861759935483869</v>
      </c>
      <c r="DH46" s="308">
        <f>IFERROR(VLOOKUP($A46,'BDGT McAfee'!$AZ$6:$BD$180,DH$4,0),0)</f>
        <v>13.861759935483869</v>
      </c>
      <c r="DI46" s="308">
        <f>IFERROR(VLOOKUP($A46,'BDGT McAfee'!$AZ$6:$BD$180,DI$4,0),0)</f>
        <v>13.861759935483869</v>
      </c>
      <c r="DJ46" s="308">
        <f>IFERROR(VLOOKUP($A46,'BDGT McAfee'!$AZ$6:$BD$180,DJ$4,0),0)</f>
        <v>13.861759935483869</v>
      </c>
      <c r="DK46" s="308">
        <f>IFERROR(VLOOKUP($A46,'BDGT McAfee'!$AZ$6:$BD$180,DK$4,0),0)</f>
        <v>13.861759935483869</v>
      </c>
      <c r="DL46" s="308">
        <f>IFERROR(VLOOKUP($A46,'BDGT McAfee'!$AZ$6:$BD$180,DL$4,0),0)</f>
        <v>13.861759935483869</v>
      </c>
      <c r="DM46" s="308">
        <f>IFERROR(VLOOKUP($A46,'BDGT McAfee'!$AZ$6:$BD$180,DM$4,0),0)</f>
        <v>13.861759935483869</v>
      </c>
      <c r="DN46" s="308">
        <f>IFERROR(VLOOKUP($A46,'BDGT McAfee'!$AZ$6:$BD$180,DN$4,0),0)</f>
        <v>13.861759935483869</v>
      </c>
      <c r="DO46" s="308">
        <f>IFERROR(VLOOKUP($A46,'BDGT McAfee'!$AZ$6:$BD$180,DO$4,0),0)</f>
        <v>13.861759935483869</v>
      </c>
      <c r="DP46" s="308">
        <f>IFERROR(VLOOKUP($A46,'BDGT McAfee'!$AZ$6:$BD$180,DP$4,0),0)</f>
        <v>13.861759935483869</v>
      </c>
      <c r="DQ46" s="308">
        <f>IFERROR(VLOOKUP($A46,'BDGT McAfee'!$AZ$6:$BD$180,DQ$4,0),0)</f>
        <v>13.861759935483869</v>
      </c>
      <c r="DR46" s="308">
        <f>IFERROR(VLOOKUP($A46,'BDGT McAfee'!$AZ$6:$BD$180,DR$4,0),0)</f>
        <v>13.861759935483869</v>
      </c>
      <c r="DS46" s="308">
        <f>IFERROR(VLOOKUP($A46,'BDGT McAfee'!$AZ$6:$BD$180,DS$4,0),0)</f>
        <v>13.861759935483869</v>
      </c>
      <c r="DT46" s="308">
        <f>IFERROR(VLOOKUP($A46,'BDGT McAfee'!$AZ$6:$BD$180,DT$4,0),0)</f>
        <v>13.861759935483869</v>
      </c>
      <c r="DU46" s="308">
        <f>IFERROR(VLOOKUP($A46,'BDGT McAfee'!$AZ$6:$BD$180,DU$4,0),0)</f>
        <v>13.861759935483869</v>
      </c>
      <c r="DV46" s="308">
        <f>IFERROR(VLOOKUP($A46,'BDGT McAfee'!$AZ$6:$BD$180,DV$4,0),0)</f>
        <v>13.861759935483869</v>
      </c>
      <c r="DW46" s="308">
        <f>IFERROR(VLOOKUP($A46,'BDGT McAfee'!$AZ$6:$BD$180,DW$4,0),0)</f>
        <v>13.861759935483869</v>
      </c>
      <c r="DX46" s="308">
        <f>IFERROR(VLOOKUP($A46,'BDGT McAfee'!$AZ$6:$BD$180,DX$4,0),0)</f>
        <v>13.861759935483869</v>
      </c>
      <c r="DY46" s="308">
        <f>IFERROR(VLOOKUP($A46,'BDGT McAfee'!$AZ$6:$BD$180,DY$4,0),0)</f>
        <v>13.861759935483869</v>
      </c>
      <c r="DZ46" s="308">
        <f>IFERROR(VLOOKUP($A46,'BDGT McAfee'!$AZ$6:$BD$180,DZ$4,0),0)</f>
        <v>13.861759935483869</v>
      </c>
      <c r="EA46" s="308">
        <f>IFERROR(VLOOKUP($A46,'BDGT McAfee'!$AZ$6:$BD$180,EA$4,0),0)</f>
        <v>13.861759935483869</v>
      </c>
      <c r="EB46" s="308">
        <f>IFERROR(VLOOKUP($A46,'BDGT McAfee'!$AZ$6:$BD$180,EB$4,0),0)</f>
        <v>13.861759935483869</v>
      </c>
      <c r="EC46" s="308">
        <f>IFERROR(VLOOKUP($A46,'BDGT McAfee'!$AZ$6:$BD$180,EC$4,0),0)</f>
        <v>13.861759935483869</v>
      </c>
      <c r="ED46" s="308">
        <f>IFERROR(VLOOKUP($A46,'BDGT McAfee'!$AZ$6:$BD$180,ED$4,0),0)</f>
        <v>13.861759935483869</v>
      </c>
      <c r="EE46" s="308">
        <f>IFERROR(VLOOKUP($A46,'BDGT McAfee'!$AZ$6:$BD$180,EE$4,0),0)</f>
        <v>13.861759935483869</v>
      </c>
      <c r="EF46" s="308">
        <f>IFERROR(VLOOKUP($A46,'BDGT McAfee'!$AZ$6:$BD$180,EF$4,0),0)</f>
        <v>13.861759935483869</v>
      </c>
      <c r="EG46" s="308">
        <f>IFERROR(VLOOKUP($A46,'BDGT McAfee'!$AZ$6:$BD$180,EG$4,0),0)</f>
        <v>13.861759935483869</v>
      </c>
      <c r="EH46" s="308">
        <f>IFERROR(VLOOKUP($A46,'BDGT McAfee'!$AZ$6:$BD$180,EH$4,0),0)</f>
        <v>13.861759935483869</v>
      </c>
      <c r="EI46" s="308">
        <f t="shared" si="40"/>
        <v>429.71455799999978</v>
      </c>
      <c r="EJ46" s="308"/>
      <c r="EL46" s="307">
        <f>IFERROR(VLOOKUP($A46,'BDGT Office'!$C$3:$F$180,EL$4,0),0)</f>
        <v>2.3612903225806452</v>
      </c>
      <c r="EM46" s="307">
        <f>IFERROR(VLOOKUP($A46,'BDGT Office'!$C$3:$F$180,EM$4,0),0)</f>
        <v>2.3612903225806452</v>
      </c>
      <c r="EN46" s="307">
        <f>IFERROR(VLOOKUP($A46,'BDGT Office'!$C$3:$F$180,EN$4,0),0)</f>
        <v>2.3612903225806452</v>
      </c>
      <c r="EO46" s="307">
        <f>IFERROR(VLOOKUP($A46,'BDGT Office'!$C$3:$F$180,EO$4,0),0)</f>
        <v>2.3612903225806452</v>
      </c>
      <c r="EP46" s="307">
        <f>IFERROR(VLOOKUP($A46,'BDGT Office'!$C$3:$F$180,EP$4,0),0)</f>
        <v>2.3612903225806452</v>
      </c>
      <c r="EQ46" s="307">
        <f>IFERROR(VLOOKUP($A46,'BDGT Office'!$C$3:$F$180,EQ$4,0),0)</f>
        <v>2.3612903225806452</v>
      </c>
      <c r="ER46" s="307">
        <f>IFERROR(VLOOKUP($A46,'BDGT Office'!$C$3:$F$180,ER$4,0),0)</f>
        <v>2.3612903225806452</v>
      </c>
      <c r="ES46" s="307">
        <f>IFERROR(VLOOKUP($A46,'BDGT Office'!$C$3:$F$180,ES$4,0),0)</f>
        <v>2.3612903225806452</v>
      </c>
      <c r="ET46" s="307">
        <f>IFERROR(VLOOKUP($A46,'BDGT Office'!$C$3:$F$180,ET$4,0),0)</f>
        <v>2.3612903225806452</v>
      </c>
      <c r="EU46" s="307">
        <f>IFERROR(VLOOKUP($A46,'BDGT Office'!$C$3:$F$180,EU$4,0),0)</f>
        <v>2.3612903225806452</v>
      </c>
      <c r="EV46" s="307">
        <f>IFERROR(VLOOKUP($A46,'BDGT Office'!$C$3:$F$180,EV$4,0),0)</f>
        <v>2.3612903225806452</v>
      </c>
      <c r="EW46" s="307">
        <f>IFERROR(VLOOKUP($A46,'BDGT Office'!$C$3:$F$180,EW$4,0),0)</f>
        <v>2.3612903225806452</v>
      </c>
      <c r="EX46" s="307">
        <f>IFERROR(VLOOKUP($A46,'BDGT Office'!$C$3:$F$180,EX$4,0),0)</f>
        <v>2.3612903225806452</v>
      </c>
      <c r="EY46" s="307">
        <f>IFERROR(VLOOKUP($A46,'BDGT Office'!$C$3:$F$180,EY$4,0),0)</f>
        <v>2.3612903225806452</v>
      </c>
      <c r="EZ46" s="307">
        <f>IFERROR(VLOOKUP($A46,'BDGT Office'!$C$3:$F$180,EZ$4,0),0)</f>
        <v>2.3612903225806452</v>
      </c>
      <c r="FA46" s="307">
        <f>IFERROR(VLOOKUP($A46,'BDGT Office'!$C$3:$F$180,FA$4,0),0)</f>
        <v>2.3612903225806452</v>
      </c>
      <c r="FB46" s="307">
        <f>IFERROR(VLOOKUP($A46,'BDGT Office'!$C$3:$F$180,FB$4,0),0)</f>
        <v>2.3612903225806452</v>
      </c>
      <c r="FC46" s="307">
        <f>IFERROR(VLOOKUP($A46,'BDGT Office'!$C$3:$F$180,FC$4,0),0)</f>
        <v>2.3612903225806452</v>
      </c>
      <c r="FD46" s="307">
        <f>IFERROR(VLOOKUP($A46,'BDGT Office'!$C$3:$F$180,FD$4,0),0)</f>
        <v>2.3612903225806452</v>
      </c>
      <c r="FE46" s="307">
        <f>IFERROR(VLOOKUP($A46,'BDGT Office'!$C$3:$F$180,FE$4,0),0)</f>
        <v>2.3612903225806452</v>
      </c>
      <c r="FF46" s="307">
        <f>IFERROR(VLOOKUP($A46,'BDGT Office'!$C$3:$F$180,FF$4,0),0)</f>
        <v>2.3612903225806452</v>
      </c>
      <c r="FG46" s="307">
        <f>IFERROR(VLOOKUP($A46,'BDGT Office'!$C$3:$F$180,FG$4,0),0)</f>
        <v>2.3612903225806452</v>
      </c>
      <c r="FH46" s="307">
        <f>IFERROR(VLOOKUP($A46,'BDGT Office'!$C$3:$F$180,FH$4,0),0)</f>
        <v>2.3612903225806452</v>
      </c>
      <c r="FI46" s="307">
        <f>IFERROR(VLOOKUP($A46,'BDGT Office'!$C$3:$F$180,FI$4,0),0)</f>
        <v>2.3612903225806452</v>
      </c>
      <c r="FJ46" s="307">
        <f>IFERROR(VLOOKUP($A46,'BDGT Office'!$C$3:$F$180,FJ$4,0),0)</f>
        <v>2.3612903225806452</v>
      </c>
      <c r="FK46" s="307">
        <f>IFERROR(VLOOKUP($A46,'BDGT Office'!$C$3:$F$180,FK$4,0),0)</f>
        <v>2.3612903225806452</v>
      </c>
      <c r="FL46" s="307">
        <f>IFERROR(VLOOKUP($A46,'BDGT Office'!$C$3:$F$180,FL$4,0),0)</f>
        <v>2.3612903225806452</v>
      </c>
      <c r="FM46" s="307">
        <f>IFERROR(VLOOKUP($A46,'BDGT Office'!$C$3:$F$180,FM$4,0),0)</f>
        <v>2.3612903225806452</v>
      </c>
      <c r="FN46" s="307">
        <f>IFERROR(VLOOKUP($A46,'BDGT Office'!$C$3:$F$180,FN$4,0),0)</f>
        <v>2.3612903225806452</v>
      </c>
      <c r="FO46" s="307">
        <f>IFERROR(VLOOKUP($A46,'BDGT Office'!$C$3:$F$180,FO$4,0),0)</f>
        <v>2.3612903225806452</v>
      </c>
      <c r="FP46" s="307">
        <f>IFERROR(VLOOKUP($A46,'BDGT Office'!$C$3:$F$180,FP$4,0),0)</f>
        <v>2.3612903225806452</v>
      </c>
      <c r="FQ46" s="308">
        <f t="shared" si="41"/>
        <v>73.19999999999996</v>
      </c>
      <c r="FR46" s="307"/>
      <c r="FS46" s="307"/>
    </row>
    <row r="47" spans="1:175">
      <c r="A47" s="150" t="s">
        <v>180</v>
      </c>
      <c r="B47" s="303">
        <f>IFERROR(VLOOKUP($A47,'FCST Sales'!$A$1:$AH$160,B$1,0),0)</f>
        <v>29464.728634808813</v>
      </c>
      <c r="C47" s="303">
        <f>IFERROR(VLOOKUP($A47,'FCST Sales'!$A$1:$AH$160,C$1,0),0)</f>
        <v>25690.358505451892</v>
      </c>
      <c r="D47" s="303">
        <f>IFERROR(VLOOKUP($A47,'FCST Sales'!$A$1:$AH$160,D$1,0),0)</f>
        <v>19728.199620902771</v>
      </c>
      <c r="E47" s="303">
        <f>IFERROR(VLOOKUP($A47,'FCST Sales'!$A$1:$AH$160,E$1,0),0)</f>
        <v>18986.588866937185</v>
      </c>
      <c r="F47" s="303">
        <f>IFERROR(VLOOKUP($A47,'FCST Sales'!$A$1:$AH$160,F$1,0),0)</f>
        <v>18887.014839590469</v>
      </c>
      <c r="G47" s="303">
        <f>IFERROR(VLOOKUP($A47,'FCST Sales'!$A$1:$AH$160,G$1,0),0)</f>
        <v>19690.451167744155</v>
      </c>
      <c r="H47" s="303">
        <f>IFERROR(VLOOKUP($A47,'FCST Sales'!$A$1:$AH$160,H$1,0),0)</f>
        <v>20283.157179146565</v>
      </c>
      <c r="I47" s="303">
        <f>IFERROR(VLOOKUP($A47,'FCST Sales'!$A$1:$AH$160,I$1,0),0)</f>
        <v>24868.264465629898</v>
      </c>
      <c r="J47" s="303">
        <f>IFERROR(VLOOKUP($A47,'FCST Sales'!$A$1:$AH$160,J$1,0),0)</f>
        <v>23163.912664295425</v>
      </c>
      <c r="K47" s="303">
        <f>IFERROR(VLOOKUP($A47,'FCST Sales'!$A$1:$AH$160,K$1,0),0)</f>
        <v>22178.371804937495</v>
      </c>
      <c r="L47" s="303">
        <f>IFERROR(VLOOKUP($A47,'FCST Sales'!$A$1:$AH$160,L$1,0),0)</f>
        <v>21337.112422647035</v>
      </c>
      <c r="M47" s="303">
        <f>IFERROR(VLOOKUP($A47,'FCST Sales'!$A$1:$AH$160,M$1,0),0)</f>
        <v>21430.715390904137</v>
      </c>
      <c r="N47" s="303">
        <f>IFERROR(VLOOKUP($A47,'FCST Sales'!$A$1:$AH$160,N$1,0),0)</f>
        <v>22306.131838784899</v>
      </c>
      <c r="O47" s="303">
        <f>IFERROR(VLOOKUP($A47,'FCST Sales'!$A$1:$AH$160,O$1,0),0)</f>
        <v>22685.180988706084</v>
      </c>
      <c r="P47" s="303">
        <f>IFERROR(VLOOKUP($A47,'FCST Sales'!$A$1:$AH$160,P$1,0),0)</f>
        <v>7464.2249414212429</v>
      </c>
      <c r="Q47" s="303">
        <f>IFERROR(VLOOKUP($A47,'FCST Sales'!$A$1:$AH$160,Q$1,0),0)</f>
        <v>21185.458873143736</v>
      </c>
      <c r="R47" s="303">
        <f>IFERROR(VLOOKUP($A47,'FCST Sales'!$A$1:$AH$160,R$1,0),0)</f>
        <v>23138.641837341085</v>
      </c>
      <c r="S47" s="303">
        <f>IFERROR(VLOOKUP($A47,'FCST Sales'!$A$1:$AH$160,S$1,0),0)</f>
        <v>21529.468027271905</v>
      </c>
      <c r="T47" s="303">
        <f>IFERROR(VLOOKUP($A47,'FCST Sales'!$A$1:$AH$160,T$1,0),0)</f>
        <v>23206.615457972996</v>
      </c>
      <c r="U47" s="303">
        <f>IFERROR(VLOOKUP($A47,'FCST Sales'!$A$1:$AH$160,U$1,0),0)</f>
        <v>23164.612711138368</v>
      </c>
      <c r="V47" s="303">
        <f>IFERROR(VLOOKUP($A47,'FCST Sales'!$A$1:$AH$160,V$1,0),0)</f>
        <v>23305.284124061251</v>
      </c>
      <c r="W47" s="303">
        <f>IFERROR(VLOOKUP($A47,'FCST Sales'!$A$1:$AH$160,W$1,0),0)</f>
        <v>28081.018402879767</v>
      </c>
      <c r="X47" s="303">
        <f>IFERROR(VLOOKUP($A47,'FCST Sales'!$A$1:$AH$160,X$1,0),0)</f>
        <v>27353.581991385636</v>
      </c>
      <c r="Y47" s="303">
        <f>IFERROR(VLOOKUP($A47,'FCST Sales'!$A$1:$AH$160,Y$1,0),0)</f>
        <v>22122.356053047268</v>
      </c>
      <c r="Z47" s="303">
        <f>IFERROR(VLOOKUP($A47,'FCST Sales'!$A$1:$AH$160,Z$1,0),0)</f>
        <v>20998.484977443306</v>
      </c>
      <c r="AA47" s="303">
        <f>IFERROR(VLOOKUP($A47,'FCST Sales'!$A$1:$AH$160,AA$1,0),0)</f>
        <v>22137.745838880688</v>
      </c>
      <c r="AB47" s="303">
        <f>IFERROR(VLOOKUP($A47,'FCST Sales'!$A$1:$AH$160,AB$1,0),0)</f>
        <v>22320.189568506808</v>
      </c>
      <c r="AC47" s="303">
        <f>IFERROR(VLOOKUP($A47,'FCST Sales'!$A$1:$AH$160,AC$1,0),0)</f>
        <v>24590.901844127395</v>
      </c>
      <c r="AD47" s="303">
        <f>IFERROR(VLOOKUP($A47,'FCST Sales'!$A$1:$AH$160,AD$1,0),0)</f>
        <v>32356.030904282314</v>
      </c>
      <c r="AE47" s="303">
        <f>IFERROR(VLOOKUP($A47,'FCST Sales'!$A$1:$AH$160,AE$1,0),0)</f>
        <v>28116.611178046271</v>
      </c>
      <c r="AF47" s="303">
        <f>IFERROR(VLOOKUP($A47,'FCST Sales'!$A$1:$AH$160,AF$1,0),0)</f>
        <v>18969.28982197816</v>
      </c>
      <c r="AG47" s="303">
        <f>IFERROR(VLOOKUP($A47,'FCST Sales'!$A$1:$AH$160,AG$1,0),0)</f>
        <v>700740.70494341489</v>
      </c>
      <c r="AH47" s="303">
        <f>IFERROR(VLOOKUP($A47,'FCST Sales'!$A$1:$AH$160,AH$1,0),0)</f>
        <v>0</v>
      </c>
      <c r="AI47" s="303"/>
      <c r="AK47" s="306">
        <f>IFERROR(VLOOKUP($A47,'BDGT MW Services MTD'!$A$3:$AG$156,AK$4,0),0)</f>
        <v>252.75125424093818</v>
      </c>
      <c r="AL47" s="306">
        <f>IFERROR(VLOOKUP($A47,'BDGT MW Services MTD'!$A$3:$AG$156,AL$4,0),0)</f>
        <v>217.74464232440363</v>
      </c>
      <c r="AM47" s="306">
        <f>IFERROR(VLOOKUP($A47,'BDGT MW Services MTD'!$A$3:$AG$156,AM$4,0),0)</f>
        <v>169.23037913907902</v>
      </c>
      <c r="AN47" s="306">
        <f>IFERROR(VLOOKUP($A47,'BDGT MW Services MTD'!$A$3:$AG$156,AN$4,0),0)</f>
        <v>162.86877131480301</v>
      </c>
      <c r="AO47" s="306">
        <f>IFERROR(VLOOKUP($A47,'BDGT MW Services MTD'!$A$3:$AG$156,AO$4,0),0)</f>
        <v>162.01461580522292</v>
      </c>
      <c r="AP47" s="306">
        <f>IFERROR(VLOOKUP($A47,'BDGT MW Services MTD'!$A$3:$AG$156,AP$4,0),0)</f>
        <v>168.90656930530292</v>
      </c>
      <c r="AQ47" s="306">
        <f>IFERROR(VLOOKUP($A47,'BDGT MW Services MTD'!$A$3:$AG$156,AQ$4,0),0)</f>
        <v>173.99085803691969</v>
      </c>
      <c r="AR47" s="306">
        <f>IFERROR(VLOOKUP($A47,'BDGT MW Services MTD'!$A$3:$AG$156,AR$4,0),0)</f>
        <v>213.3223459271168</v>
      </c>
      <c r="AS47" s="306">
        <f>IFERROR(VLOOKUP($A47,'BDGT MW Services MTD'!$A$3:$AG$156,AS$4,0),0)</f>
        <v>196.3311596780697</v>
      </c>
      <c r="AT47" s="306">
        <f>IFERROR(VLOOKUP($A47,'BDGT MW Services MTD'!$A$3:$AG$156,AT$4,0),0)</f>
        <v>190.24818996966749</v>
      </c>
      <c r="AU47" s="306">
        <f>IFERROR(VLOOKUP($A47,'BDGT MW Services MTD'!$A$3:$AG$156,AU$4,0),0)</f>
        <v>183.03178670150112</v>
      </c>
      <c r="AV47" s="306">
        <f>IFERROR(VLOOKUP($A47,'BDGT MW Services MTD'!$A$3:$AG$156,AV$4,0),0)</f>
        <v>183.83472189635336</v>
      </c>
      <c r="AW47" s="306">
        <f>IFERROR(VLOOKUP($A47,'BDGT MW Services MTD'!$A$3:$AG$156,AW$4,0),0)</f>
        <v>191.3441277329853</v>
      </c>
      <c r="AX47" s="306">
        <f>IFERROR(VLOOKUP($A47,'BDGT MW Services MTD'!$A$3:$AG$156,AX$4,0),0)</f>
        <v>194.59564751614565</v>
      </c>
      <c r="AY47" s="306">
        <f>IFERROR(VLOOKUP($A47,'BDGT MW Services MTD'!$A$3:$AG$156,AY$4,0),0)</f>
        <v>29.165887295802868</v>
      </c>
      <c r="AZ47" s="306">
        <f>IFERROR(VLOOKUP($A47,'BDGT MW Services MTD'!$A$3:$AG$156,AZ$4,0),0)</f>
        <v>179.56231182340596</v>
      </c>
      <c r="BA47" s="306">
        <f>IFERROR(VLOOKUP($A47,'BDGT MW Services MTD'!$A$3:$AG$156,BA$4,0),0)</f>
        <v>198.48547795246822</v>
      </c>
      <c r="BB47" s="306">
        <f>IFERROR(VLOOKUP($A47,'BDGT MW Services MTD'!$A$3:$AG$156,BB$4,0),0)</f>
        <v>184.68183143572514</v>
      </c>
      <c r="BC47" s="306">
        <f>IFERROR(VLOOKUP($A47,'BDGT MW Services MTD'!$A$3:$AG$156,BC$4,0),0)</f>
        <v>199.06856215741547</v>
      </c>
      <c r="BD47" s="306">
        <f>IFERROR(VLOOKUP($A47,'BDGT MW Services MTD'!$A$3:$AG$156,BD$4,0),0)</f>
        <v>198.70825858647149</v>
      </c>
      <c r="BE47" s="306">
        <f>IFERROR(VLOOKUP($A47,'BDGT MW Services MTD'!$A$3:$AG$156,BE$4,0),0)</f>
        <v>199.91495139171585</v>
      </c>
      <c r="BF47" s="306">
        <f>IFERROR(VLOOKUP($A47,'BDGT MW Services MTD'!$A$3:$AG$156,BF$4,0),0)</f>
        <v>238.00723944519723</v>
      </c>
      <c r="BG47" s="306">
        <f>IFERROR(VLOOKUP($A47,'BDGT MW Services MTD'!$A$3:$AG$156,BG$4,0),0)</f>
        <v>234.64163685313764</v>
      </c>
      <c r="BH47" s="306">
        <f>IFERROR(VLOOKUP($A47,'BDGT MW Services MTD'!$A$3:$AG$156,BH$4,0),0)</f>
        <v>189.76768150400406</v>
      </c>
      <c r="BI47" s="306">
        <f>IFERROR(VLOOKUP($A47,'BDGT MW Services MTD'!$A$3:$AG$156,BI$4,0),0)</f>
        <v>180.12700815911418</v>
      </c>
      <c r="BJ47" s="306">
        <f>IFERROR(VLOOKUP($A47,'BDGT MW Services MTD'!$A$3:$AG$156,BJ$4,0),0)</f>
        <v>189.89969655563073</v>
      </c>
      <c r="BK47" s="306">
        <f>IFERROR(VLOOKUP($A47,'BDGT MW Services MTD'!$A$3:$AG$156,BK$4,0),0)</f>
        <v>191.46471628016064</v>
      </c>
      <c r="BL47" s="306">
        <f>IFERROR(VLOOKUP($A47,'BDGT MW Services MTD'!$A$3:$AG$156,BL$4,0),0)</f>
        <v>211.22651913366718</v>
      </c>
      <c r="BM47" s="306">
        <f>IFERROR(VLOOKUP($A47,'BDGT MW Services MTD'!$A$3:$AG$156,BM$4,0),0)</f>
        <v>277.55312104434631</v>
      </c>
      <c r="BN47" s="306">
        <f>IFERROR(VLOOKUP($A47,'BDGT MW Services MTD'!$A$3:$AG$156,BN$4,0),0)</f>
        <v>238.30891433604486</v>
      </c>
      <c r="BO47" s="306">
        <f>IFERROR(VLOOKUP($A47,'BDGT MW Services MTD'!$A$3:$AG$156,BO$4,0),0)</f>
        <v>162.7203784561836</v>
      </c>
      <c r="BP47" s="306">
        <f>IFERROR(VLOOKUP($A47,'BDGT MW Services MTD'!$A$3:$AG$156,BP$4,0),0)</f>
        <v>5963.5192619989984</v>
      </c>
      <c r="BQ47" s="306"/>
      <c r="BR47" s="306"/>
      <c r="BS47" s="306"/>
      <c r="BT47" s="306">
        <f>IFERROR(VLOOKUP($A47,'BDGT Polizze MTD'!$A$3:$AG$156,BT$4,0),0)</f>
        <v>1090.6330022925592</v>
      </c>
      <c r="BU47" s="306">
        <f>IFERROR(VLOOKUP($A47,'BDGT Polizze MTD'!$A$3:$AG$156,BU$4,0),0)</f>
        <v>939.57790122379993</v>
      </c>
      <c r="BV47" s="306">
        <f>IFERROR(VLOOKUP($A47,'BDGT Polizze MTD'!$A$3:$AG$156,BV$4,0),0)</f>
        <v>730.23667887962267</v>
      </c>
      <c r="BW47" s="306">
        <f>IFERROR(VLOOKUP($A47,'BDGT Polizze MTD'!$A$3:$AG$156,BW$4,0),0)</f>
        <v>702.7860556902948</v>
      </c>
      <c r="BX47" s="306">
        <f>IFERROR(VLOOKUP($A47,'BDGT Polizze MTD'!$A$3:$AG$156,BX$4,0),0)</f>
        <v>699.10033634288436</v>
      </c>
      <c r="BY47" s="306">
        <f>IFERROR(VLOOKUP($A47,'BDGT Polizze MTD'!$A$3:$AG$156,BY$4,0),0)</f>
        <v>728.83942491843584</v>
      </c>
      <c r="BZ47" s="306">
        <f>IFERROR(VLOOKUP($A47,'BDGT Polizze MTD'!$A$3:$AG$156,BZ$4,0),0)</f>
        <v>750.77835891319842</v>
      </c>
      <c r="CA47" s="306">
        <f>IFERROR(VLOOKUP($A47,'BDGT Polizze MTD'!$A$3:$AG$156,CA$4,0),0)</f>
        <v>920.49549385341822</v>
      </c>
      <c r="CB47" s="306">
        <f>IFERROR(VLOOKUP($A47,'BDGT Polizze MTD'!$A$3:$AG$156,CB$4,0),0)</f>
        <v>847.17776284170498</v>
      </c>
      <c r="CC47" s="306">
        <f>IFERROR(VLOOKUP($A47,'BDGT Polizze MTD'!$A$3:$AG$156,CC$4,0),0)</f>
        <v>820.92947562408665</v>
      </c>
      <c r="CD47" s="306">
        <f>IFERROR(VLOOKUP($A47,'BDGT Polizze MTD'!$A$3:$AG$156,CD$4,0),0)</f>
        <v>789.7903717420877</v>
      </c>
      <c r="CE47" s="306">
        <f>IFERROR(VLOOKUP($A47,'BDGT Polizze MTD'!$A$3:$AG$156,CE$4,0),0)</f>
        <v>793.25507313333492</v>
      </c>
      <c r="CF47" s="306">
        <f>IFERROR(VLOOKUP($A47,'BDGT Polizze MTD'!$A$3:$AG$156,CF$4,0),0)</f>
        <v>825.6584962444698</v>
      </c>
      <c r="CG47" s="306">
        <f>IFERROR(VLOOKUP($A47,'BDGT Polizze MTD'!$A$3:$AG$156,CG$4,0),0)</f>
        <v>839.68894999541874</v>
      </c>
      <c r="CH47" s="306">
        <f>IFERROR(VLOOKUP($A47,'BDGT Polizze MTD'!$A$3:$AG$156,CH$4,0),0)</f>
        <v>125.8521122732998</v>
      </c>
      <c r="CI47" s="306">
        <f>IFERROR(VLOOKUP($A47,'BDGT Polizze MTD'!$A$3:$AG$156,CI$4,0),0)</f>
        <v>774.81943197745863</v>
      </c>
      <c r="CJ47" s="306">
        <f>IFERROR(VLOOKUP($A47,'BDGT Polizze MTD'!$A$3:$AG$156,CJ$4,0),0)</f>
        <v>856.47374285397905</v>
      </c>
      <c r="CK47" s="306">
        <f>IFERROR(VLOOKUP($A47,'BDGT Polizze MTD'!$A$3:$AG$156,CK$4,0),0)</f>
        <v>796.91038880316341</v>
      </c>
      <c r="CL47" s="306">
        <f>IFERROR(VLOOKUP($A47,'BDGT Polizze MTD'!$A$3:$AG$156,CL$4,0),0)</f>
        <v>858.98977735968629</v>
      </c>
      <c r="CM47" s="306">
        <f>IFERROR(VLOOKUP($A47,'BDGT Polizze MTD'!$A$3:$AG$156,CM$4,0),0)</f>
        <v>857.43505128524805</v>
      </c>
      <c r="CN47" s="306">
        <f>IFERROR(VLOOKUP($A47,'BDGT Polizze MTD'!$A$3:$AG$156,CN$4,0),0)</f>
        <v>862.64198488081365</v>
      </c>
      <c r="CO47" s="306">
        <f>IFERROR(VLOOKUP($A47,'BDGT Polizze MTD'!$A$3:$AG$156,CO$4,0),0)</f>
        <v>1027.0119169261691</v>
      </c>
      <c r="CP47" s="306">
        <f>IFERROR(VLOOKUP($A47,'BDGT Polizze MTD'!$A$3:$AG$156,CP$4,0),0)</f>
        <v>1012.4891907362429</v>
      </c>
      <c r="CQ47" s="306">
        <f>IFERROR(VLOOKUP($A47,'BDGT Polizze MTD'!$A$3:$AG$156,CQ$4,0),0)</f>
        <v>818.85606003567602</v>
      </c>
      <c r="CR47" s="306">
        <f>IFERROR(VLOOKUP($A47,'BDGT Polizze MTD'!$A$3:$AG$156,CR$4,0),0)</f>
        <v>777.25612200238697</v>
      </c>
      <c r="CS47" s="306">
        <f>IFERROR(VLOOKUP($A47,'BDGT Polizze MTD'!$A$3:$AG$156,CS$4,0),0)</f>
        <v>819.4257109065918</v>
      </c>
      <c r="CT47" s="306">
        <f>IFERROR(VLOOKUP($A47,'BDGT Polizze MTD'!$A$3:$AG$156,CT$4,0),0)</f>
        <v>826.17884123600277</v>
      </c>
      <c r="CU47" s="306">
        <f>IFERROR(VLOOKUP($A47,'BDGT Polizze MTD'!$A$3:$AG$156,CU$4,0),0)</f>
        <v>911.45190720578807</v>
      </c>
      <c r="CV47" s="306">
        <f>IFERROR(VLOOKUP($A47,'BDGT Polizze MTD'!$A$3:$AG$156,CV$4,0),0)</f>
        <v>1197.6541703397638</v>
      </c>
      <c r="CW47" s="306">
        <f>IFERROR(VLOOKUP($A47,'BDGT Polizze MTD'!$A$3:$AG$156,CW$4,0),0)</f>
        <v>1028.3136576154866</v>
      </c>
      <c r="CX47" s="306">
        <f>IFERROR(VLOOKUP($A47,'BDGT Polizze MTD'!$A$3:$AG$156,CX$4,0),0)</f>
        <v>702.14573384737889</v>
      </c>
      <c r="CY47" s="306">
        <f>IFERROR(VLOOKUP($A47,'BDGT Polizze MTD'!$A$3:$AG$156,CY$4,0),0)</f>
        <v>25732.853181980456</v>
      </c>
      <c r="CZ47" s="329"/>
      <c r="DD47" s="308">
        <f>IFERROR(VLOOKUP($A47,'BDGT McAfee'!$AZ$6:$BD$180,DD$4,0),0)</f>
        <v>4.0382512258064516</v>
      </c>
      <c r="DE47" s="308">
        <f>IFERROR(VLOOKUP($A47,'BDGT McAfee'!$AZ$6:$BD$180,DE$4,0),0)</f>
        <v>4.0382512258064516</v>
      </c>
      <c r="DF47" s="308">
        <f>IFERROR(VLOOKUP($A47,'BDGT McAfee'!$AZ$6:$BD$180,DF$4,0),0)</f>
        <v>4.0382512258064516</v>
      </c>
      <c r="DG47" s="308">
        <f>IFERROR(VLOOKUP($A47,'BDGT McAfee'!$AZ$6:$BD$180,DG$4,0),0)</f>
        <v>4.0382512258064516</v>
      </c>
      <c r="DH47" s="308">
        <f>IFERROR(VLOOKUP($A47,'BDGT McAfee'!$AZ$6:$BD$180,DH$4,0),0)</f>
        <v>4.0382512258064516</v>
      </c>
      <c r="DI47" s="308">
        <f>IFERROR(VLOOKUP($A47,'BDGT McAfee'!$AZ$6:$BD$180,DI$4,0),0)</f>
        <v>4.0382512258064516</v>
      </c>
      <c r="DJ47" s="308">
        <f>IFERROR(VLOOKUP($A47,'BDGT McAfee'!$AZ$6:$BD$180,DJ$4,0),0)</f>
        <v>4.0382512258064516</v>
      </c>
      <c r="DK47" s="308">
        <f>IFERROR(VLOOKUP($A47,'BDGT McAfee'!$AZ$6:$BD$180,DK$4,0),0)</f>
        <v>4.0382512258064516</v>
      </c>
      <c r="DL47" s="308">
        <f>IFERROR(VLOOKUP($A47,'BDGT McAfee'!$AZ$6:$BD$180,DL$4,0),0)</f>
        <v>4.0382512258064516</v>
      </c>
      <c r="DM47" s="308">
        <f>IFERROR(VLOOKUP($A47,'BDGT McAfee'!$AZ$6:$BD$180,DM$4,0),0)</f>
        <v>4.0382512258064516</v>
      </c>
      <c r="DN47" s="308">
        <f>IFERROR(VLOOKUP($A47,'BDGT McAfee'!$AZ$6:$BD$180,DN$4,0),0)</f>
        <v>4.0382512258064516</v>
      </c>
      <c r="DO47" s="308">
        <f>IFERROR(VLOOKUP($A47,'BDGT McAfee'!$AZ$6:$BD$180,DO$4,0),0)</f>
        <v>4.0382512258064516</v>
      </c>
      <c r="DP47" s="308">
        <f>IFERROR(VLOOKUP($A47,'BDGT McAfee'!$AZ$6:$BD$180,DP$4,0),0)</f>
        <v>4.0382512258064516</v>
      </c>
      <c r="DQ47" s="308">
        <f>IFERROR(VLOOKUP($A47,'BDGT McAfee'!$AZ$6:$BD$180,DQ$4,0),0)</f>
        <v>4.0382512258064516</v>
      </c>
      <c r="DR47" s="308">
        <f>IFERROR(VLOOKUP($A47,'BDGT McAfee'!$AZ$6:$BD$180,DR$4,0),0)</f>
        <v>4.0382512258064516</v>
      </c>
      <c r="DS47" s="308">
        <f>IFERROR(VLOOKUP($A47,'BDGT McAfee'!$AZ$6:$BD$180,DS$4,0),0)</f>
        <v>4.0382512258064516</v>
      </c>
      <c r="DT47" s="308">
        <f>IFERROR(VLOOKUP($A47,'BDGT McAfee'!$AZ$6:$BD$180,DT$4,0),0)</f>
        <v>4.0382512258064516</v>
      </c>
      <c r="DU47" s="308">
        <f>IFERROR(VLOOKUP($A47,'BDGT McAfee'!$AZ$6:$BD$180,DU$4,0),0)</f>
        <v>4.0382512258064516</v>
      </c>
      <c r="DV47" s="308">
        <f>IFERROR(VLOOKUP($A47,'BDGT McAfee'!$AZ$6:$BD$180,DV$4,0),0)</f>
        <v>4.0382512258064516</v>
      </c>
      <c r="DW47" s="308">
        <f>IFERROR(VLOOKUP($A47,'BDGT McAfee'!$AZ$6:$BD$180,DW$4,0),0)</f>
        <v>4.0382512258064516</v>
      </c>
      <c r="DX47" s="308">
        <f>IFERROR(VLOOKUP($A47,'BDGT McAfee'!$AZ$6:$BD$180,DX$4,0),0)</f>
        <v>4.0382512258064516</v>
      </c>
      <c r="DY47" s="308">
        <f>IFERROR(VLOOKUP($A47,'BDGT McAfee'!$AZ$6:$BD$180,DY$4,0),0)</f>
        <v>4.0382512258064516</v>
      </c>
      <c r="DZ47" s="308">
        <f>IFERROR(VLOOKUP($A47,'BDGT McAfee'!$AZ$6:$BD$180,DZ$4,0),0)</f>
        <v>4.0382512258064516</v>
      </c>
      <c r="EA47" s="308">
        <f>IFERROR(VLOOKUP($A47,'BDGT McAfee'!$AZ$6:$BD$180,EA$4,0),0)</f>
        <v>4.0382512258064516</v>
      </c>
      <c r="EB47" s="308">
        <f>IFERROR(VLOOKUP($A47,'BDGT McAfee'!$AZ$6:$BD$180,EB$4,0),0)</f>
        <v>4.0382512258064516</v>
      </c>
      <c r="EC47" s="308">
        <f>IFERROR(VLOOKUP($A47,'BDGT McAfee'!$AZ$6:$BD$180,EC$4,0),0)</f>
        <v>4.0382512258064516</v>
      </c>
      <c r="ED47" s="308">
        <f>IFERROR(VLOOKUP($A47,'BDGT McAfee'!$AZ$6:$BD$180,ED$4,0),0)</f>
        <v>4.0382512258064516</v>
      </c>
      <c r="EE47" s="308">
        <f>IFERROR(VLOOKUP($A47,'BDGT McAfee'!$AZ$6:$BD$180,EE$4,0),0)</f>
        <v>4.0382512258064516</v>
      </c>
      <c r="EF47" s="308">
        <f>IFERROR(VLOOKUP($A47,'BDGT McAfee'!$AZ$6:$BD$180,EF$4,0),0)</f>
        <v>4.0382512258064516</v>
      </c>
      <c r="EG47" s="308">
        <f>IFERROR(VLOOKUP($A47,'BDGT McAfee'!$AZ$6:$BD$180,EG$4,0),0)</f>
        <v>4.0382512258064516</v>
      </c>
      <c r="EH47" s="308">
        <f>IFERROR(VLOOKUP($A47,'BDGT McAfee'!$AZ$6:$BD$180,EH$4,0),0)</f>
        <v>4.0382512258064516</v>
      </c>
      <c r="EI47" s="308">
        <f t="shared" si="40"/>
        <v>125.18578799999992</v>
      </c>
      <c r="EJ47" s="308"/>
      <c r="EL47" s="307">
        <f>IFERROR(VLOOKUP($A47,'BDGT Office'!$C$3:$F$180,EL$4,0),0)</f>
        <v>1.1225806451612903</v>
      </c>
      <c r="EM47" s="307">
        <f>IFERROR(VLOOKUP($A47,'BDGT Office'!$C$3:$F$180,EM$4,0),0)</f>
        <v>1.1225806451612903</v>
      </c>
      <c r="EN47" s="307">
        <f>IFERROR(VLOOKUP($A47,'BDGT Office'!$C$3:$F$180,EN$4,0),0)</f>
        <v>1.1225806451612903</v>
      </c>
      <c r="EO47" s="307">
        <f>IFERROR(VLOOKUP($A47,'BDGT Office'!$C$3:$F$180,EO$4,0),0)</f>
        <v>1.1225806451612903</v>
      </c>
      <c r="EP47" s="307">
        <f>IFERROR(VLOOKUP($A47,'BDGT Office'!$C$3:$F$180,EP$4,0),0)</f>
        <v>1.1225806451612903</v>
      </c>
      <c r="EQ47" s="307">
        <f>IFERROR(VLOOKUP($A47,'BDGT Office'!$C$3:$F$180,EQ$4,0),0)</f>
        <v>1.1225806451612903</v>
      </c>
      <c r="ER47" s="307">
        <f>IFERROR(VLOOKUP($A47,'BDGT Office'!$C$3:$F$180,ER$4,0),0)</f>
        <v>1.1225806451612903</v>
      </c>
      <c r="ES47" s="307">
        <f>IFERROR(VLOOKUP($A47,'BDGT Office'!$C$3:$F$180,ES$4,0),0)</f>
        <v>1.1225806451612903</v>
      </c>
      <c r="ET47" s="307">
        <f>IFERROR(VLOOKUP($A47,'BDGT Office'!$C$3:$F$180,ET$4,0),0)</f>
        <v>1.1225806451612903</v>
      </c>
      <c r="EU47" s="307">
        <f>IFERROR(VLOOKUP($A47,'BDGT Office'!$C$3:$F$180,EU$4,0),0)</f>
        <v>1.1225806451612903</v>
      </c>
      <c r="EV47" s="307">
        <f>IFERROR(VLOOKUP($A47,'BDGT Office'!$C$3:$F$180,EV$4,0),0)</f>
        <v>1.1225806451612903</v>
      </c>
      <c r="EW47" s="307">
        <f>IFERROR(VLOOKUP($A47,'BDGT Office'!$C$3:$F$180,EW$4,0),0)</f>
        <v>1.1225806451612903</v>
      </c>
      <c r="EX47" s="307">
        <f>IFERROR(VLOOKUP($A47,'BDGT Office'!$C$3:$F$180,EX$4,0),0)</f>
        <v>1.1225806451612903</v>
      </c>
      <c r="EY47" s="307">
        <f>IFERROR(VLOOKUP($A47,'BDGT Office'!$C$3:$F$180,EY$4,0),0)</f>
        <v>1.1225806451612903</v>
      </c>
      <c r="EZ47" s="307">
        <f>IFERROR(VLOOKUP($A47,'BDGT Office'!$C$3:$F$180,EZ$4,0),0)</f>
        <v>1.1225806451612903</v>
      </c>
      <c r="FA47" s="307">
        <f>IFERROR(VLOOKUP($A47,'BDGT Office'!$C$3:$F$180,FA$4,0),0)</f>
        <v>1.1225806451612903</v>
      </c>
      <c r="FB47" s="307">
        <f>IFERROR(VLOOKUP($A47,'BDGT Office'!$C$3:$F$180,FB$4,0),0)</f>
        <v>1.1225806451612903</v>
      </c>
      <c r="FC47" s="307">
        <f>IFERROR(VLOOKUP($A47,'BDGT Office'!$C$3:$F$180,FC$4,0),0)</f>
        <v>1.1225806451612903</v>
      </c>
      <c r="FD47" s="307">
        <f>IFERROR(VLOOKUP($A47,'BDGT Office'!$C$3:$F$180,FD$4,0),0)</f>
        <v>1.1225806451612903</v>
      </c>
      <c r="FE47" s="307">
        <f>IFERROR(VLOOKUP($A47,'BDGT Office'!$C$3:$F$180,FE$4,0),0)</f>
        <v>1.1225806451612903</v>
      </c>
      <c r="FF47" s="307">
        <f>IFERROR(VLOOKUP($A47,'BDGT Office'!$C$3:$F$180,FF$4,0),0)</f>
        <v>1.1225806451612903</v>
      </c>
      <c r="FG47" s="307">
        <f>IFERROR(VLOOKUP($A47,'BDGT Office'!$C$3:$F$180,FG$4,0),0)</f>
        <v>1.1225806451612903</v>
      </c>
      <c r="FH47" s="307">
        <f>IFERROR(VLOOKUP($A47,'BDGT Office'!$C$3:$F$180,FH$4,0),0)</f>
        <v>1.1225806451612903</v>
      </c>
      <c r="FI47" s="307">
        <f>IFERROR(VLOOKUP($A47,'BDGT Office'!$C$3:$F$180,FI$4,0),0)</f>
        <v>1.1225806451612903</v>
      </c>
      <c r="FJ47" s="307">
        <f>IFERROR(VLOOKUP($A47,'BDGT Office'!$C$3:$F$180,FJ$4,0),0)</f>
        <v>1.1225806451612903</v>
      </c>
      <c r="FK47" s="307">
        <f>IFERROR(VLOOKUP($A47,'BDGT Office'!$C$3:$F$180,FK$4,0),0)</f>
        <v>1.1225806451612903</v>
      </c>
      <c r="FL47" s="307">
        <f>IFERROR(VLOOKUP($A47,'BDGT Office'!$C$3:$F$180,FL$4,0),0)</f>
        <v>1.1225806451612903</v>
      </c>
      <c r="FM47" s="307">
        <f>IFERROR(VLOOKUP($A47,'BDGT Office'!$C$3:$F$180,FM$4,0),0)</f>
        <v>1.1225806451612903</v>
      </c>
      <c r="FN47" s="307">
        <f>IFERROR(VLOOKUP($A47,'BDGT Office'!$C$3:$F$180,FN$4,0),0)</f>
        <v>1.1225806451612903</v>
      </c>
      <c r="FO47" s="307">
        <f>IFERROR(VLOOKUP($A47,'BDGT Office'!$C$3:$F$180,FO$4,0),0)</f>
        <v>1.1225806451612903</v>
      </c>
      <c r="FP47" s="307">
        <f>IFERROR(VLOOKUP($A47,'BDGT Office'!$C$3:$F$180,FP$4,0),0)</f>
        <v>1.1225806451612903</v>
      </c>
      <c r="FQ47" s="308">
        <f t="shared" si="41"/>
        <v>34.79999999999999</v>
      </c>
      <c r="FR47" s="307"/>
      <c r="FS47" s="307"/>
    </row>
    <row r="48" spans="1:175"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  <c r="AB48" s="303"/>
      <c r="AC48" s="303"/>
      <c r="AD48" s="303"/>
      <c r="AE48" s="303"/>
      <c r="AF48" s="303"/>
      <c r="AG48" s="303"/>
      <c r="AH48" s="303"/>
      <c r="AI48" s="303"/>
      <c r="AK48" s="306"/>
      <c r="AL48" s="306"/>
      <c r="AM48" s="306"/>
      <c r="AN48" s="306"/>
      <c r="AO48" s="306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 s="306"/>
      <c r="BB48" s="306"/>
      <c r="BC48" s="306"/>
      <c r="BD48" s="306"/>
      <c r="BE48" s="306"/>
      <c r="BF48" s="306"/>
      <c r="BG48" s="306"/>
      <c r="BH48" s="306"/>
      <c r="BI48" s="306"/>
      <c r="BJ48" s="306"/>
      <c r="BK48" s="306"/>
      <c r="BL48" s="306"/>
      <c r="BM48" s="306"/>
      <c r="BN48" s="306"/>
      <c r="BO48" s="306"/>
      <c r="BP48" s="306"/>
      <c r="BQ48" s="306"/>
      <c r="BR48" s="306"/>
      <c r="BS48" s="306"/>
      <c r="BT48" s="306"/>
      <c r="BU48" s="306"/>
      <c r="BV48" s="306"/>
      <c r="BW48" s="306"/>
      <c r="BX48" s="306"/>
      <c r="BY48" s="306"/>
      <c r="BZ48" s="306"/>
      <c r="CA48" s="306"/>
      <c r="CB48" s="306"/>
      <c r="CC48" s="306"/>
      <c r="CD48" s="306"/>
      <c r="CE48" s="306"/>
      <c r="CF48" s="306"/>
      <c r="CG48" s="306"/>
      <c r="CH48" s="306"/>
      <c r="CI48" s="306"/>
      <c r="CJ48" s="306"/>
      <c r="CK48" s="306"/>
      <c r="CL48" s="306"/>
      <c r="CM48" s="306"/>
      <c r="CN48" s="306"/>
      <c r="CO48" s="306"/>
      <c r="CP48" s="306"/>
      <c r="CQ48" s="306"/>
      <c r="CR48" s="306"/>
      <c r="CS48" s="306"/>
      <c r="CT48" s="306"/>
      <c r="CU48" s="306"/>
      <c r="CV48" s="306"/>
      <c r="CW48" s="306"/>
      <c r="CX48" s="306"/>
      <c r="CY48" s="306"/>
      <c r="CZ48" s="306"/>
      <c r="DD48" s="308"/>
      <c r="DE48" s="308"/>
      <c r="DF48" s="308"/>
      <c r="DG48" s="308"/>
      <c r="DH48" s="308"/>
      <c r="DI48" s="308"/>
      <c r="DJ48" s="308"/>
      <c r="DK48" s="308"/>
      <c r="DL48" s="308"/>
      <c r="DM48" s="308"/>
      <c r="DN48" s="308"/>
      <c r="DO48" s="308"/>
      <c r="DP48" s="308"/>
      <c r="DQ48" s="308"/>
      <c r="DR48" s="308"/>
      <c r="DS48" s="308"/>
      <c r="DT48" s="308"/>
      <c r="DU48" s="308"/>
      <c r="DV48" s="308"/>
      <c r="DW48" s="308"/>
      <c r="DX48" s="308"/>
      <c r="DY48" s="308"/>
      <c r="DZ48" s="308"/>
      <c r="EA48" s="308"/>
      <c r="EB48" s="308"/>
      <c r="EC48" s="308"/>
      <c r="ED48" s="308"/>
      <c r="EE48" s="308"/>
      <c r="EF48" s="308"/>
      <c r="EG48" s="308"/>
      <c r="EH48" s="308"/>
      <c r="EI48" s="308">
        <f t="shared" si="40"/>
        <v>0</v>
      </c>
      <c r="EJ48" s="308"/>
      <c r="EL48" s="307"/>
      <c r="EM48" s="307"/>
      <c r="EN48" s="307"/>
      <c r="EO48" s="307"/>
      <c r="EP48" s="307"/>
      <c r="EQ48" s="307"/>
      <c r="ER48" s="307"/>
      <c r="ES48" s="307"/>
      <c r="ET48" s="307"/>
      <c r="EU48" s="307"/>
      <c r="EV48" s="307"/>
      <c r="EW48" s="307"/>
      <c r="EX48" s="307"/>
      <c r="EY48" s="307"/>
      <c r="EZ48" s="307"/>
      <c r="FA48" s="307"/>
      <c r="FB48" s="307"/>
      <c r="FC48" s="307"/>
      <c r="FD48" s="307"/>
      <c r="FE48" s="307"/>
      <c r="FF48" s="307"/>
      <c r="FG48" s="307"/>
      <c r="FH48" s="307"/>
      <c r="FI48" s="307"/>
      <c r="FJ48" s="307"/>
      <c r="FK48" s="307"/>
      <c r="FL48" s="307"/>
      <c r="FM48" s="307"/>
      <c r="FN48" s="307"/>
      <c r="FO48" s="307"/>
      <c r="FP48" s="307"/>
      <c r="FQ48" s="308">
        <f t="shared" si="41"/>
        <v>0</v>
      </c>
      <c r="FR48" s="307"/>
      <c r="FS48" s="307"/>
    </row>
    <row r="49" spans="1:175"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K49" s="306"/>
      <c r="AL49" s="306"/>
      <c r="AM49" s="306"/>
      <c r="AN49" s="306"/>
      <c r="AO49" s="306"/>
      <c r="AP49" s="306"/>
      <c r="AQ49" s="306"/>
      <c r="AR49" s="306"/>
      <c r="AS49" s="306"/>
      <c r="AT49" s="306"/>
      <c r="AU49" s="306"/>
      <c r="AV49" s="306"/>
      <c r="AW49" s="306"/>
      <c r="AX49" s="306"/>
      <c r="AY49" s="306"/>
      <c r="AZ49" s="306"/>
      <c r="BA49" s="306"/>
      <c r="BB49" s="306"/>
      <c r="BC49" s="306"/>
      <c r="BD49" s="306"/>
      <c r="BE49" s="306"/>
      <c r="BF49" s="306"/>
      <c r="BG49" s="306"/>
      <c r="BH49" s="306"/>
      <c r="BI49" s="306"/>
      <c r="BJ49" s="306"/>
      <c r="BK49" s="306"/>
      <c r="BL49" s="306"/>
      <c r="BM49" s="306"/>
      <c r="BN49" s="306"/>
      <c r="BO49" s="306"/>
      <c r="BP49" s="306"/>
      <c r="BQ49" s="306"/>
      <c r="BR49" s="306"/>
      <c r="BS49" s="306"/>
      <c r="BT49" s="306"/>
      <c r="BU49" s="306"/>
      <c r="BV49" s="306"/>
      <c r="BW49" s="306"/>
      <c r="BX49" s="306"/>
      <c r="BY49" s="306"/>
      <c r="BZ49" s="306"/>
      <c r="CA49" s="306"/>
      <c r="CB49" s="306"/>
      <c r="CC49" s="306"/>
      <c r="CD49" s="306"/>
      <c r="CE49" s="306"/>
      <c r="CF49" s="306"/>
      <c r="CG49" s="306"/>
      <c r="CH49" s="306"/>
      <c r="CI49" s="306"/>
      <c r="CJ49" s="306"/>
      <c r="CK49" s="306"/>
      <c r="CL49" s="306"/>
      <c r="CM49" s="306"/>
      <c r="CN49" s="306"/>
      <c r="CO49" s="306"/>
      <c r="CP49" s="306"/>
      <c r="CQ49" s="306"/>
      <c r="CR49" s="306"/>
      <c r="CS49" s="306"/>
      <c r="CT49" s="306"/>
      <c r="CU49" s="306"/>
      <c r="CV49" s="306"/>
      <c r="CW49" s="306"/>
      <c r="CX49" s="306"/>
      <c r="CY49" s="306"/>
      <c r="CZ49" s="306"/>
      <c r="DD49" s="308"/>
      <c r="DE49" s="308"/>
      <c r="DF49" s="308"/>
      <c r="DG49" s="308"/>
      <c r="DH49" s="308"/>
      <c r="DI49" s="308"/>
      <c r="DJ49" s="308"/>
      <c r="DK49" s="308"/>
      <c r="DL49" s="308"/>
      <c r="DM49" s="308"/>
      <c r="DN49" s="308"/>
      <c r="DO49" s="308"/>
      <c r="DP49" s="308"/>
      <c r="DQ49" s="308"/>
      <c r="DR49" s="308"/>
      <c r="DS49" s="308"/>
      <c r="DT49" s="308"/>
      <c r="DU49" s="308"/>
      <c r="DV49" s="308"/>
      <c r="DW49" s="308"/>
      <c r="DX49" s="308"/>
      <c r="DY49" s="308"/>
      <c r="DZ49" s="308"/>
      <c r="EA49" s="308"/>
      <c r="EB49" s="308"/>
      <c r="EC49" s="308"/>
      <c r="ED49" s="308"/>
      <c r="EE49" s="308"/>
      <c r="EF49" s="308"/>
      <c r="EG49" s="308"/>
      <c r="EH49" s="308"/>
      <c r="EI49" s="308">
        <f t="shared" si="40"/>
        <v>0</v>
      </c>
      <c r="EJ49" s="308"/>
      <c r="EL49" s="307"/>
      <c r="EM49" s="307"/>
      <c r="EN49" s="307"/>
      <c r="EO49" s="307"/>
      <c r="EP49" s="307"/>
      <c r="EQ49" s="307"/>
      <c r="ER49" s="307"/>
      <c r="ES49" s="307"/>
      <c r="ET49" s="307"/>
      <c r="EU49" s="307"/>
      <c r="EV49" s="307"/>
      <c r="EW49" s="307"/>
      <c r="EX49" s="307"/>
      <c r="EY49" s="307"/>
      <c r="EZ49" s="307"/>
      <c r="FA49" s="307"/>
      <c r="FB49" s="307"/>
      <c r="FC49" s="307"/>
      <c r="FD49" s="307"/>
      <c r="FE49" s="307"/>
      <c r="FF49" s="307"/>
      <c r="FG49" s="307"/>
      <c r="FH49" s="307"/>
      <c r="FI49" s="307"/>
      <c r="FJ49" s="307"/>
      <c r="FK49" s="307"/>
      <c r="FL49" s="307"/>
      <c r="FM49" s="307"/>
      <c r="FN49" s="307"/>
      <c r="FO49" s="307"/>
      <c r="FP49" s="307"/>
      <c r="FQ49" s="308">
        <f t="shared" si="41"/>
        <v>0</v>
      </c>
      <c r="FR49" s="307"/>
      <c r="FS49" s="307"/>
    </row>
    <row r="50" spans="1:175">
      <c r="A50" s="150" t="s">
        <v>269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Y50" s="303"/>
      <c r="Z50" s="303"/>
      <c r="AA50" s="303"/>
      <c r="AB50" s="303"/>
      <c r="AC50" s="303"/>
      <c r="AD50" s="303"/>
      <c r="AE50" s="303"/>
      <c r="AF50" s="303"/>
      <c r="AG50" s="303"/>
      <c r="AH50" s="303"/>
      <c r="AI50" s="303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  <c r="BC50" s="306"/>
      <c r="BD50" s="306"/>
      <c r="BE50" s="306"/>
      <c r="BF50" s="306"/>
      <c r="BG50" s="306"/>
      <c r="BH50" s="306"/>
      <c r="BI50" s="306"/>
      <c r="BJ50" s="306"/>
      <c r="BK50" s="306"/>
      <c r="BL50" s="306"/>
      <c r="BM50" s="306"/>
      <c r="BN50" s="306"/>
      <c r="BO50" s="306"/>
      <c r="BP50" s="306"/>
      <c r="BQ50" s="306"/>
      <c r="BR50" s="306"/>
      <c r="BS50" s="306"/>
      <c r="BT50" s="306"/>
      <c r="BU50" s="306"/>
      <c r="BV50" s="306"/>
      <c r="BW50" s="306"/>
      <c r="BX50" s="306"/>
      <c r="BY50" s="306"/>
      <c r="BZ50" s="306"/>
      <c r="CA50" s="306"/>
      <c r="CB50" s="306"/>
      <c r="CC50" s="306"/>
      <c r="CD50" s="306"/>
      <c r="CE50" s="306"/>
      <c r="CF50" s="306"/>
      <c r="CG50" s="306"/>
      <c r="CH50" s="306"/>
      <c r="CI50" s="306"/>
      <c r="CJ50" s="306"/>
      <c r="CK50" s="306"/>
      <c r="CL50" s="306"/>
      <c r="CM50" s="306"/>
      <c r="CN50" s="306"/>
      <c r="CO50" s="306"/>
      <c r="CP50" s="306"/>
      <c r="CQ50" s="306"/>
      <c r="CR50" s="306"/>
      <c r="CS50" s="306"/>
      <c r="CT50" s="306"/>
      <c r="CU50" s="306"/>
      <c r="CV50" s="306"/>
      <c r="CW50" s="306"/>
      <c r="CX50" s="306"/>
      <c r="CY50" s="306"/>
      <c r="CZ50" s="306"/>
      <c r="DD50" s="308"/>
      <c r="DE50" s="308"/>
      <c r="DF50" s="308"/>
      <c r="DG50" s="308"/>
      <c r="DH50" s="308"/>
      <c r="DI50" s="308"/>
      <c r="DJ50" s="308"/>
      <c r="DK50" s="308"/>
      <c r="DL50" s="308"/>
      <c r="DM50" s="308"/>
      <c r="DN50" s="308"/>
      <c r="DO50" s="308"/>
      <c r="DP50" s="308"/>
      <c r="DQ50" s="308"/>
      <c r="DR50" s="308"/>
      <c r="DS50" s="308"/>
      <c r="DT50" s="308"/>
      <c r="DU50" s="308"/>
      <c r="DV50" s="308"/>
      <c r="DW50" s="308"/>
      <c r="DX50" s="308"/>
      <c r="DY50" s="308"/>
      <c r="DZ50" s="308"/>
      <c r="EA50" s="308"/>
      <c r="EB50" s="308"/>
      <c r="EC50" s="308"/>
      <c r="ED50" s="308"/>
      <c r="EE50" s="308"/>
      <c r="EF50" s="308"/>
      <c r="EG50" s="308"/>
      <c r="EH50" s="308"/>
      <c r="EI50" s="308">
        <f t="shared" si="40"/>
        <v>0</v>
      </c>
      <c r="EJ50" s="308"/>
      <c r="EL50" s="307"/>
      <c r="EM50" s="307"/>
      <c r="EN50" s="307"/>
      <c r="EO50" s="307"/>
      <c r="EP50" s="307"/>
      <c r="EQ50" s="307"/>
      <c r="ER50" s="307"/>
      <c r="ES50" s="307"/>
      <c r="ET50" s="307"/>
      <c r="EU50" s="307"/>
      <c r="EV50" s="307"/>
      <c r="EW50" s="307"/>
      <c r="EX50" s="307"/>
      <c r="EY50" s="307"/>
      <c r="EZ50" s="307"/>
      <c r="FA50" s="307"/>
      <c r="FB50" s="307"/>
      <c r="FC50" s="307"/>
      <c r="FD50" s="307"/>
      <c r="FE50" s="307"/>
      <c r="FF50" s="307"/>
      <c r="FG50" s="307"/>
      <c r="FH50" s="307"/>
      <c r="FI50" s="307"/>
      <c r="FJ50" s="307"/>
      <c r="FK50" s="307"/>
      <c r="FL50" s="307"/>
      <c r="FM50" s="307"/>
      <c r="FN50" s="307"/>
      <c r="FO50" s="307"/>
      <c r="FP50" s="307"/>
      <c r="FQ50" s="308">
        <f t="shared" si="41"/>
        <v>0</v>
      </c>
      <c r="FR50" s="307"/>
      <c r="FS50" s="307"/>
    </row>
    <row r="51" spans="1:175"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  <c r="AB51" s="303"/>
      <c r="AC51" s="303"/>
      <c r="AD51" s="303"/>
      <c r="AE51" s="303"/>
      <c r="AF51" s="303"/>
      <c r="AG51" s="303"/>
      <c r="AH51" s="303"/>
      <c r="AI51" s="303"/>
      <c r="AK51" s="306"/>
      <c r="AL51" s="306"/>
      <c r="AM51" s="306"/>
      <c r="AN51" s="306"/>
      <c r="AO51" s="306"/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  <c r="BC51" s="306"/>
      <c r="BD51" s="306"/>
      <c r="BE51" s="306"/>
      <c r="BF51" s="306"/>
      <c r="BG51" s="306"/>
      <c r="BH51" s="306"/>
      <c r="BI51" s="306"/>
      <c r="BJ51" s="306"/>
      <c r="BK51" s="306"/>
      <c r="BL51" s="306"/>
      <c r="BM51" s="306"/>
      <c r="BN51" s="306"/>
      <c r="BO51" s="306"/>
      <c r="BP51" s="306"/>
      <c r="BQ51" s="306"/>
      <c r="BR51" s="306"/>
      <c r="BS51" s="306"/>
      <c r="BT51" s="306"/>
      <c r="BU51" s="306"/>
      <c r="BV51" s="306"/>
      <c r="BW51" s="306"/>
      <c r="BX51" s="306"/>
      <c r="BY51" s="306"/>
      <c r="BZ51" s="306"/>
      <c r="CA51" s="306"/>
      <c r="CB51" s="306"/>
      <c r="CC51" s="306"/>
      <c r="CD51" s="306"/>
      <c r="CE51" s="306"/>
      <c r="CF51" s="306"/>
      <c r="CG51" s="306"/>
      <c r="CH51" s="306"/>
      <c r="CI51" s="306"/>
      <c r="CJ51" s="306"/>
      <c r="CK51" s="306"/>
      <c r="CL51" s="306"/>
      <c r="CM51" s="306"/>
      <c r="CN51" s="306"/>
      <c r="CO51" s="306"/>
      <c r="CP51" s="306"/>
      <c r="CQ51" s="306"/>
      <c r="CR51" s="306"/>
      <c r="CS51" s="306"/>
      <c r="CT51" s="306"/>
      <c r="CU51" s="306"/>
      <c r="CV51" s="306"/>
      <c r="CW51" s="306"/>
      <c r="CX51" s="306"/>
      <c r="CY51" s="306"/>
      <c r="CZ51" s="306"/>
      <c r="DD51" s="308"/>
      <c r="DE51" s="308"/>
      <c r="DF51" s="308"/>
      <c r="DG51" s="308"/>
      <c r="DH51" s="308"/>
      <c r="DI51" s="308"/>
      <c r="DJ51" s="308"/>
      <c r="DK51" s="308"/>
      <c r="DL51" s="308"/>
      <c r="DM51" s="308"/>
      <c r="DN51" s="308"/>
      <c r="DO51" s="308"/>
      <c r="DP51" s="308"/>
      <c r="DQ51" s="308"/>
      <c r="DR51" s="308"/>
      <c r="DS51" s="308"/>
      <c r="DT51" s="308"/>
      <c r="DU51" s="308"/>
      <c r="DV51" s="308"/>
      <c r="DW51" s="308"/>
      <c r="DX51" s="308"/>
      <c r="DY51" s="308"/>
      <c r="DZ51" s="308"/>
      <c r="EA51" s="308"/>
      <c r="EB51" s="308"/>
      <c r="EC51" s="308"/>
      <c r="ED51" s="308"/>
      <c r="EE51" s="308"/>
      <c r="EF51" s="308"/>
      <c r="EG51" s="308"/>
      <c r="EH51" s="308"/>
      <c r="EI51" s="308">
        <f t="shared" si="40"/>
        <v>0</v>
      </c>
      <c r="EJ51" s="308"/>
      <c r="EL51" s="307"/>
      <c r="EM51" s="307"/>
      <c r="EN51" s="307"/>
      <c r="EO51" s="307"/>
      <c r="EP51" s="307"/>
      <c r="EQ51" s="307"/>
      <c r="ER51" s="307"/>
      <c r="ES51" s="307"/>
      <c r="ET51" s="307"/>
      <c r="EU51" s="307"/>
      <c r="EV51" s="307"/>
      <c r="EW51" s="307"/>
      <c r="EX51" s="307"/>
      <c r="EY51" s="307"/>
      <c r="EZ51" s="307"/>
      <c r="FA51" s="307"/>
      <c r="FB51" s="307"/>
      <c r="FC51" s="307"/>
      <c r="FD51" s="307"/>
      <c r="FE51" s="307"/>
      <c r="FF51" s="307"/>
      <c r="FG51" s="307"/>
      <c r="FH51" s="307"/>
      <c r="FI51" s="307"/>
      <c r="FJ51" s="307"/>
      <c r="FK51" s="307"/>
      <c r="FL51" s="307"/>
      <c r="FM51" s="307"/>
      <c r="FN51" s="307"/>
      <c r="FO51" s="307"/>
      <c r="FP51" s="307"/>
      <c r="FQ51" s="308">
        <f t="shared" si="41"/>
        <v>0</v>
      </c>
      <c r="FR51" s="307"/>
      <c r="FS51" s="307"/>
    </row>
    <row r="52" spans="1:175">
      <c r="A52" s="150" t="s">
        <v>36</v>
      </c>
      <c r="B52" s="303">
        <f>IFERROR(VLOOKUP($A52,'FCST Sales'!$A$1:$AH$160,B$1,0),0)</f>
        <v>41834.813166992673</v>
      </c>
      <c r="C52" s="303">
        <f>IFERROR(VLOOKUP($A52,'FCST Sales'!$A$1:$AH$160,C$1,0),0)</f>
        <v>36475.861074076194</v>
      </c>
      <c r="D52" s="303">
        <f>IFERROR(VLOOKUP($A52,'FCST Sales'!$A$1:$AH$160,D$1,0),0)</f>
        <v>28010.627740402349</v>
      </c>
      <c r="E52" s="303">
        <f>IFERROR(VLOOKUP($A52,'FCST Sales'!$A$1:$AH$160,E$1,0),0)</f>
        <v>26957.668871535301</v>
      </c>
      <c r="F52" s="303">
        <f>IFERROR(VLOOKUP($A52,'FCST Sales'!$A$1:$AH$160,F$1,0),0)</f>
        <v>26816.29099285313</v>
      </c>
      <c r="G52" s="303">
        <f>IFERROR(VLOOKUP($A52,'FCST Sales'!$A$1:$AH$160,G$1,0),0)</f>
        <v>27957.031472647544</v>
      </c>
      <c r="H52" s="303">
        <f>IFERROR(VLOOKUP($A52,'FCST Sales'!$A$1:$AH$160,H$1,0),0)</f>
        <v>28798.571388297078</v>
      </c>
      <c r="I52" s="303">
        <f>IFERROR(VLOOKUP($A52,'FCST Sales'!$A$1:$AH$160,I$1,0),0)</f>
        <v>35308.629874090817</v>
      </c>
      <c r="J52" s="303">
        <f>IFERROR(VLOOKUP($A52,'FCST Sales'!$A$1:$AH$160,J$1,0),0)</f>
        <v>32888.74540600778</v>
      </c>
      <c r="K52" s="303">
        <f>IFERROR(VLOOKUP($A52,'FCST Sales'!$A$1:$AH$160,K$1,0),0)</f>
        <v>31489.448021304626</v>
      </c>
      <c r="L52" s="303">
        <f>IFERROR(VLOOKUP($A52,'FCST Sales'!$A$1:$AH$160,L$1,0),0)</f>
        <v>30295.005353282773</v>
      </c>
      <c r="M52" s="303">
        <f>IFERROR(VLOOKUP($A52,'FCST Sales'!$A$1:$AH$160,M$1,0),0)</f>
        <v>30427.905361881043</v>
      </c>
      <c r="N52" s="303">
        <f>IFERROR(VLOOKUP($A52,'FCST Sales'!$A$1:$AH$160,N$1,0),0)</f>
        <v>31670.845149120036</v>
      </c>
      <c r="O52" s="303">
        <f>IFERROR(VLOOKUP($A52,'FCST Sales'!$A$1:$AH$160,O$1,0),0)</f>
        <v>32209.029313807256</v>
      </c>
      <c r="P52" s="303">
        <f>IFERROR(VLOOKUP($A52,'FCST Sales'!$A$1:$AH$160,P$1,0),0)</f>
        <v>10597.907068177235</v>
      </c>
      <c r="Q52" s="303">
        <f>IFERROR(VLOOKUP($A52,'FCST Sales'!$A$1:$AH$160,Q$1,0),0)</f>
        <v>30079.683570136036</v>
      </c>
      <c r="R52" s="303">
        <f>IFERROR(VLOOKUP($A52,'FCST Sales'!$A$1:$AH$160,R$1,0),0)</f>
        <v>32852.865207099007</v>
      </c>
      <c r="S52" s="303">
        <f>IFERROR(VLOOKUP($A52,'FCST Sales'!$A$1:$AH$160,S$1,0),0)</f>
        <v>30568.117007587934</v>
      </c>
      <c r="T52" s="303">
        <f>IFERROR(VLOOKUP($A52,'FCST Sales'!$A$1:$AH$160,T$1,0),0)</f>
        <v>32949.375979509801</v>
      </c>
      <c r="U52" s="303">
        <f>IFERROR(VLOOKUP($A52,'FCST Sales'!$A$1:$AH$160,U$1,0),0)</f>
        <v>32889.739351319353</v>
      </c>
      <c r="V52" s="303">
        <f>IFERROR(VLOOKUP($A52,'FCST Sales'!$A$1:$AH$160,V$1,0),0)</f>
        <v>33089.468401958329</v>
      </c>
      <c r="W52" s="303">
        <f>IFERROR(VLOOKUP($A52,'FCST Sales'!$A$1:$AH$160,W$1,0),0)</f>
        <v>39870.184211896121</v>
      </c>
      <c r="X52" s="303">
        <f>IFERROR(VLOOKUP($A52,'FCST Sales'!$A$1:$AH$160,X$1,0),0)</f>
        <v>38837.350455206673</v>
      </c>
      <c r="Y52" s="303">
        <f>IFERROR(VLOOKUP($A52,'FCST Sales'!$A$1:$AH$160,Y$1,0),0)</f>
        <v>31409.915352133263</v>
      </c>
      <c r="Z52" s="303">
        <f>IFERROR(VLOOKUP($A52,'FCST Sales'!$A$1:$AH$160,Z$1,0),0)</f>
        <v>29814.213010719726</v>
      </c>
      <c r="AA52" s="303">
        <f>IFERROR(VLOOKUP($A52,'FCST Sales'!$A$1:$AH$160,AA$1,0),0)</f>
        <v>31431.766183444175</v>
      </c>
      <c r="AB52" s="303">
        <f>IFERROR(VLOOKUP($A52,'FCST Sales'!$A$1:$AH$160,AB$1,0),0)</f>
        <v>31690.80469138351</v>
      </c>
      <c r="AC52" s="303">
        <f>IFERROR(VLOOKUP($A52,'FCST Sales'!$A$1:$AH$160,AC$1,0),0)</f>
        <v>34914.822973851566</v>
      </c>
      <c r="AD52" s="303">
        <f>IFERROR(VLOOKUP($A52,'FCST Sales'!$A$1:$AH$160,AD$1,0),0)</f>
        <v>45939.961792384405</v>
      </c>
      <c r="AE52" s="303">
        <f>IFERROR(VLOOKUP($A52,'FCST Sales'!$A$1:$AH$160,AE$1,0),0)</f>
        <v>39920.719790134113</v>
      </c>
      <c r="AF52" s="303">
        <f>IFERROR(VLOOKUP($A52,'FCST Sales'!$A$1:$AH$160,AF$1,0),0)</f>
        <v>26933.107222833285</v>
      </c>
      <c r="AG52" s="303">
        <f>IFERROR(VLOOKUP($A52,'FCST Sales'!$A$1:$AH$160,AG$1,0),0)</f>
        <v>994930.47545607307</v>
      </c>
      <c r="AH52" s="303">
        <f>IFERROR(VLOOKUP($A52,'FCST Sales'!$A$1:$AH$160,AH$1,0),0)</f>
        <v>0</v>
      </c>
      <c r="AI52" s="303"/>
      <c r="AK52" s="306">
        <f>IFERROR(VLOOKUP($A52,'BDGT MW Services MTD'!$A$3:$AG$156,AK$4,0),0)</f>
        <v>422.04219420399568</v>
      </c>
      <c r="AL52" s="306">
        <f>IFERROR(VLOOKUP($A52,'BDGT MW Services MTD'!$A$3:$AG$156,AL$4,0),0)</f>
        <v>363.58840987255081</v>
      </c>
      <c r="AM52" s="306">
        <f>IFERROR(VLOOKUP($A52,'BDGT MW Services MTD'!$A$3:$AG$156,AM$4,0),0)</f>
        <v>282.57964832786462</v>
      </c>
      <c r="AN52" s="306">
        <f>IFERROR(VLOOKUP($A52,'BDGT MW Services MTD'!$A$3:$AG$156,AN$4,0),0)</f>
        <v>271.95708214956437</v>
      </c>
      <c r="AO52" s="306">
        <f>IFERROR(VLOOKUP($A52,'BDGT MW Services MTD'!$A$3:$AG$156,AO$4,0),0)</f>
        <v>270.53081953204645</v>
      </c>
      <c r="AP52" s="306">
        <f>IFERROR(VLOOKUP($A52,'BDGT MW Services MTD'!$A$3:$AG$156,AP$4,0),0)</f>
        <v>282.03895303769832</v>
      </c>
      <c r="AQ52" s="306">
        <f>IFERROR(VLOOKUP($A52,'BDGT MW Services MTD'!$A$3:$AG$156,AQ$4,0),0)</f>
        <v>290.52866114499295</v>
      </c>
      <c r="AR52" s="306">
        <f>IFERROR(VLOOKUP($A52,'BDGT MW Services MTD'!$A$3:$AG$156,AR$4,0),0)</f>
        <v>356.20409171936689</v>
      </c>
      <c r="AS52" s="306">
        <f>IFERROR(VLOOKUP($A52,'BDGT MW Services MTD'!$A$3:$AG$156,AS$4,0),0)</f>
        <v>327.83233329540769</v>
      </c>
      <c r="AT52" s="306">
        <f>IFERROR(VLOOKUP($A52,'BDGT MW Services MTD'!$A$3:$AG$156,AT$4,0),0)</f>
        <v>317.67503500337534</v>
      </c>
      <c r="AU52" s="306">
        <f>IFERROR(VLOOKUP($A52,'BDGT MW Services MTD'!$A$3:$AG$156,AU$4,0),0)</f>
        <v>305.62513764993025</v>
      </c>
      <c r="AV52" s="306">
        <f>IFERROR(VLOOKUP($A52,'BDGT MW Services MTD'!$A$3:$AG$156,AV$4,0),0)</f>
        <v>306.96587296084596</v>
      </c>
      <c r="AW52" s="306">
        <f>IFERROR(VLOOKUP($A52,'BDGT MW Services MTD'!$A$3:$AG$156,AW$4,0),0)</f>
        <v>319.5050238583496</v>
      </c>
      <c r="AX52" s="306">
        <f>IFERROR(VLOOKUP($A52,'BDGT MW Services MTD'!$A$3:$AG$156,AX$4,0),0)</f>
        <v>324.93438779129588</v>
      </c>
      <c r="AY52" s="306">
        <f>IFERROR(VLOOKUP($A52,'BDGT MW Services MTD'!$A$3:$AG$156,AY$4,0),0)</f>
        <v>48.700985113581901</v>
      </c>
      <c r="AZ52" s="306">
        <f>IFERROR(VLOOKUP($A52,'BDGT MW Services MTD'!$A$3:$AG$156,AZ$4,0),0)</f>
        <v>299.83183389488306</v>
      </c>
      <c r="BA52" s="306">
        <f>IFERROR(VLOOKUP($A52,'BDGT MW Services MTD'!$A$3:$AG$156,BA$4,0),0)</f>
        <v>331.42959818048791</v>
      </c>
      <c r="BB52" s="306">
        <f>IFERROR(VLOOKUP($A52,'BDGT MW Services MTD'!$A$3:$AG$156,BB$4,0),0)</f>
        <v>308.38037026888617</v>
      </c>
      <c r="BC52" s="306">
        <f>IFERROR(VLOOKUP($A52,'BDGT MW Services MTD'!$A$3:$AG$156,BC$4,0),0)</f>
        <v>332.40322791775935</v>
      </c>
      <c r="BD52" s="306">
        <f>IFERROR(VLOOKUP($A52,'BDGT MW Services MTD'!$A$3:$AG$156,BD$4,0),0)</f>
        <v>331.80159565240268</v>
      </c>
      <c r="BE52" s="306">
        <f>IFERROR(VLOOKUP($A52,'BDGT MW Services MTD'!$A$3:$AG$156,BE$4,0),0)</f>
        <v>333.81652246566398</v>
      </c>
      <c r="BF52" s="306">
        <f>IFERROR(VLOOKUP($A52,'BDGT MW Services MTD'!$A$3:$AG$156,BF$4,0),0)</f>
        <v>397.42274622357564</v>
      </c>
      <c r="BG52" s="306">
        <f>IFERROR(VLOOKUP($A52,'BDGT MW Services MTD'!$A$3:$AG$156,BG$4,0),0)</f>
        <v>391.80288765141029</v>
      </c>
      <c r="BH52" s="306">
        <f>IFERROR(VLOOKUP($A52,'BDGT MW Services MTD'!$A$3:$AG$156,BH$4,0),0)</f>
        <v>316.87268548471036</v>
      </c>
      <c r="BI52" s="306">
        <f>IFERROR(VLOOKUP($A52,'BDGT MW Services MTD'!$A$3:$AG$156,BI$4,0),0)</f>
        <v>300.77475970269745</v>
      </c>
      <c r="BJ52" s="306">
        <f>IFERROR(VLOOKUP($A52,'BDGT MW Services MTD'!$A$3:$AG$156,BJ$4,0),0)</f>
        <v>317.09312325157254</v>
      </c>
      <c r="BK52" s="306">
        <f>IFERROR(VLOOKUP($A52,'BDGT MW Services MTD'!$A$3:$AG$156,BK$4,0),0)</f>
        <v>319.7063817317204</v>
      </c>
      <c r="BL52" s="306">
        <f>IFERROR(VLOOKUP($A52,'BDGT MW Services MTD'!$A$3:$AG$156,BL$4,0),0)</f>
        <v>352.70449548102022</v>
      </c>
      <c r="BM52" s="306">
        <f>IFERROR(VLOOKUP($A52,'BDGT MW Services MTD'!$A$3:$AG$156,BM$4,0),0)</f>
        <v>463.45616984380558</v>
      </c>
      <c r="BN52" s="306">
        <f>IFERROR(VLOOKUP($A52,'BDGT MW Services MTD'!$A$3:$AG$156,BN$4,0),0)</f>
        <v>397.92648074806675</v>
      </c>
      <c r="BO52" s="306">
        <f>IFERROR(VLOOKUP($A52,'BDGT MW Services MTD'!$A$3:$AG$156,BO$4,0),0)</f>
        <v>271.70929684047053</v>
      </c>
      <c r="BP52" s="306">
        <f>IFERROR(VLOOKUP($A52,'BDGT MW Services MTD'!$A$3:$AG$156,BP$4,0),0)</f>
        <v>9957.8408109999982</v>
      </c>
      <c r="BQ52" s="306"/>
      <c r="BR52" s="306"/>
      <c r="BS52" s="306"/>
      <c r="BT52" s="306">
        <f>IFERROR(VLOOKUP($A52,'BDGT Polizze MTD'!$A$3:$AG$156,BT$4,0),0)</f>
        <v>1501.0851516507021</v>
      </c>
      <c r="BU52" s="306">
        <f>IFERROR(VLOOKUP($A52,'BDGT Polizze MTD'!$A$3:$AG$156,BU$4,0),0)</f>
        <v>1293.1815132876789</v>
      </c>
      <c r="BV52" s="306">
        <f>IFERROR(VLOOKUP($A52,'BDGT Polizze MTD'!$A$3:$AG$156,BV$4,0),0)</f>
        <v>1005.0561770575187</v>
      </c>
      <c r="BW52" s="306">
        <f>IFERROR(VLOOKUP($A52,'BDGT Polizze MTD'!$A$3:$AG$156,BW$4,0),0)</f>
        <v>967.27470264179658</v>
      </c>
      <c r="BX52" s="306">
        <f>IFERROR(VLOOKUP($A52,'BDGT Polizze MTD'!$A$3:$AG$156,BX$4,0),0)</f>
        <v>962.20188843764197</v>
      </c>
      <c r="BY52" s="306">
        <f>IFERROR(VLOOKUP($A52,'BDGT Polizze MTD'!$A$3:$AG$156,BY$4,0),0)</f>
        <v>1003.1330762804342</v>
      </c>
      <c r="BZ52" s="306">
        <f>IFERROR(VLOOKUP($A52,'BDGT Polizze MTD'!$A$3:$AG$156,BZ$4,0),0)</f>
        <v>1033.3285755852949</v>
      </c>
      <c r="CA52" s="306">
        <f>IFERROR(VLOOKUP($A52,'BDGT Polizze MTD'!$A$3:$AG$156,CA$4,0),0)</f>
        <v>1266.917574546399</v>
      </c>
      <c r="CB52" s="306">
        <f>IFERROR(VLOOKUP($A52,'BDGT Polizze MTD'!$A$3:$AG$156,CB$4,0),0)</f>
        <v>1166.0072251043225</v>
      </c>
      <c r="CC52" s="306">
        <f>IFERROR(VLOOKUP($A52,'BDGT Polizze MTD'!$A$3:$AG$156,CC$4,0),0)</f>
        <v>1129.8805774457544</v>
      </c>
      <c r="CD52" s="306">
        <f>IFERROR(VLOOKUP($A52,'BDGT Polizze MTD'!$A$3:$AG$156,CD$4,0),0)</f>
        <v>1087.0224882675225</v>
      </c>
      <c r="CE52" s="306">
        <f>IFERROR(VLOOKUP($A52,'BDGT Polizze MTD'!$A$3:$AG$156,CE$4,0),0)</f>
        <v>1091.7911059440207</v>
      </c>
      <c r="CF52" s="306">
        <f>IFERROR(VLOOKUP($A52,'BDGT Polizze MTD'!$A$3:$AG$156,CF$4,0),0)</f>
        <v>1136.3893321049161</v>
      </c>
      <c r="CG52" s="306">
        <f>IFERROR(VLOOKUP($A52,'BDGT Polizze MTD'!$A$3:$AG$156,CG$4,0),0)</f>
        <v>1155.7000495985187</v>
      </c>
      <c r="CH52" s="306">
        <f>IFERROR(VLOOKUP($A52,'BDGT Polizze MTD'!$A$3:$AG$156,CH$4,0),0)</f>
        <v>173.21567992186209</v>
      </c>
      <c r="CI52" s="306">
        <f>IFERROR(VLOOKUP($A52,'BDGT Polizze MTD'!$A$3:$AG$156,CI$4,0),0)</f>
        <v>1066.417339386365</v>
      </c>
      <c r="CJ52" s="306">
        <f>IFERROR(VLOOKUP($A52,'BDGT Polizze MTD'!$A$3:$AG$156,CJ$4,0),0)</f>
        <v>1178.8016825773079</v>
      </c>
      <c r="CK52" s="306">
        <f>IFERROR(VLOOKUP($A52,'BDGT Polizze MTD'!$A$3:$AG$156,CK$4,0),0)</f>
        <v>1096.8220742578733</v>
      </c>
      <c r="CL52" s="306">
        <f>IFERROR(VLOOKUP($A52,'BDGT Polizze MTD'!$A$3:$AG$156,CL$4,0),0)</f>
        <v>1182.264609180133</v>
      </c>
      <c r="CM52" s="306">
        <f>IFERROR(VLOOKUP($A52,'BDGT Polizze MTD'!$A$3:$AG$156,CM$4,0),0)</f>
        <v>1180.1247727545731</v>
      </c>
      <c r="CN52" s="306">
        <f>IFERROR(VLOOKUP($A52,'BDGT Polizze MTD'!$A$3:$AG$156,CN$4,0),0)</f>
        <v>1187.2912996151258</v>
      </c>
      <c r="CO52" s="306">
        <f>IFERROR(VLOOKUP($A52,'BDGT Polizze MTD'!$A$3:$AG$156,CO$4,0),0)</f>
        <v>1413.5207130406077</v>
      </c>
      <c r="CP52" s="306">
        <f>IFERROR(VLOOKUP($A52,'BDGT Polizze MTD'!$A$3:$AG$156,CP$4,0),0)</f>
        <v>1393.5324597974336</v>
      </c>
      <c r="CQ52" s="306">
        <f>IFERROR(VLOOKUP($A52,'BDGT Polizze MTD'!$A$3:$AG$156,CQ$4,0),0)</f>
        <v>1127.0268463130801</v>
      </c>
      <c r="CR52" s="306">
        <f>IFERROR(VLOOKUP($A52,'BDGT Polizze MTD'!$A$3:$AG$156,CR$4,0),0)</f>
        <v>1069.7710607645986</v>
      </c>
      <c r="CS52" s="306">
        <f>IFERROR(VLOOKUP($A52,'BDGT Polizze MTD'!$A$3:$AG$156,CS$4,0),0)</f>
        <v>1127.810881329588</v>
      </c>
      <c r="CT52" s="306">
        <f>IFERROR(VLOOKUP($A52,'BDGT Polizze MTD'!$A$3:$AG$156,CT$4,0),0)</f>
        <v>1137.1055053170635</v>
      </c>
      <c r="CU52" s="306">
        <f>IFERROR(VLOOKUP($A52,'BDGT Polizze MTD'!$A$3:$AG$156,CU$4,0),0)</f>
        <v>1254.4704969264403</v>
      </c>
      <c r="CV52" s="306">
        <f>IFERROR(VLOOKUP($A52,'BDGT Polizze MTD'!$A$3:$AG$156,CV$4,0),0)</f>
        <v>1648.3829923819881</v>
      </c>
      <c r="CW52" s="306">
        <f>IFERROR(VLOOKUP($A52,'BDGT Polizze MTD'!$A$3:$AG$156,CW$4,0),0)</f>
        <v>1415.3123547898731</v>
      </c>
      <c r="CX52" s="306">
        <f>IFERROR(VLOOKUP($A52,'BDGT Polizze MTD'!$A$3:$AG$156,CX$4,0),0)</f>
        <v>966.39340012421428</v>
      </c>
      <c r="CY52" s="306">
        <f>IFERROR(VLOOKUP($A52,'BDGT Polizze MTD'!$A$3:$AG$156,CY$4,0),0)</f>
        <v>35417.233606430651</v>
      </c>
      <c r="CZ52" s="306"/>
      <c r="DD52" s="308">
        <f>IFERROR(VLOOKUP($A52,'BDGT McAfee'!$AZ$6:$BD$180,DD$4,0),0)</f>
        <v>5.9811834193548385</v>
      </c>
      <c r="DE52" s="308">
        <f>IFERROR(VLOOKUP($A52,'BDGT McAfee'!$AZ$6:$BD$180,DE$4,0),0)</f>
        <v>5.9811834193548385</v>
      </c>
      <c r="DF52" s="308">
        <f>IFERROR(VLOOKUP($A52,'BDGT McAfee'!$AZ$6:$BD$180,DF$4,0),0)</f>
        <v>5.9811834193548385</v>
      </c>
      <c r="DG52" s="308">
        <f>IFERROR(VLOOKUP($A52,'BDGT McAfee'!$AZ$6:$BD$180,DG$4,0),0)</f>
        <v>5.9811834193548385</v>
      </c>
      <c r="DH52" s="308">
        <f>IFERROR(VLOOKUP($A52,'BDGT McAfee'!$AZ$6:$BD$180,DH$4,0),0)</f>
        <v>5.9811834193548385</v>
      </c>
      <c r="DI52" s="308">
        <f>IFERROR(VLOOKUP($A52,'BDGT McAfee'!$AZ$6:$BD$180,DI$4,0),0)</f>
        <v>5.9811834193548385</v>
      </c>
      <c r="DJ52" s="308">
        <f>IFERROR(VLOOKUP($A52,'BDGT McAfee'!$AZ$6:$BD$180,DJ$4,0),0)</f>
        <v>5.9811834193548385</v>
      </c>
      <c r="DK52" s="308">
        <f>IFERROR(VLOOKUP($A52,'BDGT McAfee'!$AZ$6:$BD$180,DK$4,0),0)</f>
        <v>5.9811834193548385</v>
      </c>
      <c r="DL52" s="308">
        <f>IFERROR(VLOOKUP($A52,'BDGT McAfee'!$AZ$6:$BD$180,DL$4,0),0)</f>
        <v>5.9811834193548385</v>
      </c>
      <c r="DM52" s="308">
        <f>IFERROR(VLOOKUP($A52,'BDGT McAfee'!$AZ$6:$BD$180,DM$4,0),0)</f>
        <v>5.9811834193548385</v>
      </c>
      <c r="DN52" s="308">
        <f>IFERROR(VLOOKUP($A52,'BDGT McAfee'!$AZ$6:$BD$180,DN$4,0),0)</f>
        <v>5.9811834193548385</v>
      </c>
      <c r="DO52" s="308">
        <f>IFERROR(VLOOKUP($A52,'BDGT McAfee'!$AZ$6:$BD$180,DO$4,0),0)</f>
        <v>5.9811834193548385</v>
      </c>
      <c r="DP52" s="308">
        <f>IFERROR(VLOOKUP($A52,'BDGT McAfee'!$AZ$6:$BD$180,DP$4,0),0)</f>
        <v>5.9811834193548385</v>
      </c>
      <c r="DQ52" s="308">
        <f>IFERROR(VLOOKUP($A52,'BDGT McAfee'!$AZ$6:$BD$180,DQ$4,0),0)</f>
        <v>5.9811834193548385</v>
      </c>
      <c r="DR52" s="308">
        <f>IFERROR(VLOOKUP($A52,'BDGT McAfee'!$AZ$6:$BD$180,DR$4,0),0)</f>
        <v>5.9811834193548385</v>
      </c>
      <c r="DS52" s="308">
        <f>IFERROR(VLOOKUP($A52,'BDGT McAfee'!$AZ$6:$BD$180,DS$4,0),0)</f>
        <v>5.9811834193548385</v>
      </c>
      <c r="DT52" s="308">
        <f>IFERROR(VLOOKUP($A52,'BDGT McAfee'!$AZ$6:$BD$180,DT$4,0),0)</f>
        <v>5.9811834193548385</v>
      </c>
      <c r="DU52" s="308">
        <f>IFERROR(VLOOKUP($A52,'BDGT McAfee'!$AZ$6:$BD$180,DU$4,0),0)</f>
        <v>5.9811834193548385</v>
      </c>
      <c r="DV52" s="308">
        <f>IFERROR(VLOOKUP($A52,'BDGT McAfee'!$AZ$6:$BD$180,DV$4,0),0)</f>
        <v>5.9811834193548385</v>
      </c>
      <c r="DW52" s="308">
        <f>IFERROR(VLOOKUP($A52,'BDGT McAfee'!$AZ$6:$BD$180,DW$4,0),0)</f>
        <v>5.9811834193548385</v>
      </c>
      <c r="DX52" s="308">
        <f>IFERROR(VLOOKUP($A52,'BDGT McAfee'!$AZ$6:$BD$180,DX$4,0),0)</f>
        <v>5.9811834193548385</v>
      </c>
      <c r="DY52" s="308">
        <f>IFERROR(VLOOKUP($A52,'BDGT McAfee'!$AZ$6:$BD$180,DY$4,0),0)</f>
        <v>5.9811834193548385</v>
      </c>
      <c r="DZ52" s="308">
        <f>IFERROR(VLOOKUP($A52,'BDGT McAfee'!$AZ$6:$BD$180,DZ$4,0),0)</f>
        <v>5.9811834193548385</v>
      </c>
      <c r="EA52" s="308">
        <f>IFERROR(VLOOKUP($A52,'BDGT McAfee'!$AZ$6:$BD$180,EA$4,0),0)</f>
        <v>5.9811834193548385</v>
      </c>
      <c r="EB52" s="308">
        <f>IFERROR(VLOOKUP($A52,'BDGT McAfee'!$AZ$6:$BD$180,EB$4,0),0)</f>
        <v>5.9811834193548385</v>
      </c>
      <c r="EC52" s="308">
        <f>IFERROR(VLOOKUP($A52,'BDGT McAfee'!$AZ$6:$BD$180,EC$4,0),0)</f>
        <v>5.9811834193548385</v>
      </c>
      <c r="ED52" s="308">
        <f>IFERROR(VLOOKUP($A52,'BDGT McAfee'!$AZ$6:$BD$180,ED$4,0),0)</f>
        <v>5.9811834193548385</v>
      </c>
      <c r="EE52" s="308">
        <f>IFERROR(VLOOKUP($A52,'BDGT McAfee'!$AZ$6:$BD$180,EE$4,0),0)</f>
        <v>5.9811834193548385</v>
      </c>
      <c r="EF52" s="308">
        <f>IFERROR(VLOOKUP($A52,'BDGT McAfee'!$AZ$6:$BD$180,EF$4,0),0)</f>
        <v>5.9811834193548385</v>
      </c>
      <c r="EG52" s="308">
        <f>IFERROR(VLOOKUP($A52,'BDGT McAfee'!$AZ$6:$BD$180,EG$4,0),0)</f>
        <v>5.9811834193548385</v>
      </c>
      <c r="EH52" s="308">
        <f>IFERROR(VLOOKUP($A52,'BDGT McAfee'!$AZ$6:$BD$180,EH$4,0),0)</f>
        <v>5.9811834193548385</v>
      </c>
      <c r="EI52" s="308">
        <f t="shared" si="40"/>
        <v>185.41668599999991</v>
      </c>
      <c r="EJ52" s="308"/>
      <c r="EL52" s="307">
        <f>IFERROR(VLOOKUP($A52,'BDGT Office'!$C$3:$F$180,EL$4,0),0)</f>
        <v>0.81290322580645158</v>
      </c>
      <c r="EM52" s="307">
        <f>IFERROR(VLOOKUP($A52,'BDGT Office'!$C$3:$F$180,EM$4,0),0)</f>
        <v>0.81290322580645158</v>
      </c>
      <c r="EN52" s="307">
        <f>IFERROR(VLOOKUP($A52,'BDGT Office'!$C$3:$F$180,EN$4,0),0)</f>
        <v>0.81290322580645158</v>
      </c>
      <c r="EO52" s="307">
        <f>IFERROR(VLOOKUP($A52,'BDGT Office'!$C$3:$F$180,EO$4,0),0)</f>
        <v>0.81290322580645158</v>
      </c>
      <c r="EP52" s="307">
        <f>IFERROR(VLOOKUP($A52,'BDGT Office'!$C$3:$F$180,EP$4,0),0)</f>
        <v>0.81290322580645158</v>
      </c>
      <c r="EQ52" s="307">
        <f>IFERROR(VLOOKUP($A52,'BDGT Office'!$C$3:$F$180,EQ$4,0),0)</f>
        <v>0.81290322580645158</v>
      </c>
      <c r="ER52" s="307">
        <f>IFERROR(VLOOKUP($A52,'BDGT Office'!$C$3:$F$180,ER$4,0),0)</f>
        <v>0.81290322580645158</v>
      </c>
      <c r="ES52" s="307">
        <f>IFERROR(VLOOKUP($A52,'BDGT Office'!$C$3:$F$180,ES$4,0),0)</f>
        <v>0.81290322580645158</v>
      </c>
      <c r="ET52" s="307">
        <f>IFERROR(VLOOKUP($A52,'BDGT Office'!$C$3:$F$180,ET$4,0),0)</f>
        <v>0.81290322580645158</v>
      </c>
      <c r="EU52" s="307">
        <f>IFERROR(VLOOKUP($A52,'BDGT Office'!$C$3:$F$180,EU$4,0),0)</f>
        <v>0.81290322580645158</v>
      </c>
      <c r="EV52" s="307">
        <f>IFERROR(VLOOKUP($A52,'BDGT Office'!$C$3:$F$180,EV$4,0),0)</f>
        <v>0.81290322580645158</v>
      </c>
      <c r="EW52" s="307">
        <f>IFERROR(VLOOKUP($A52,'BDGT Office'!$C$3:$F$180,EW$4,0),0)</f>
        <v>0.81290322580645158</v>
      </c>
      <c r="EX52" s="307">
        <f>IFERROR(VLOOKUP($A52,'BDGT Office'!$C$3:$F$180,EX$4,0),0)</f>
        <v>0.81290322580645158</v>
      </c>
      <c r="EY52" s="307">
        <f>IFERROR(VLOOKUP($A52,'BDGT Office'!$C$3:$F$180,EY$4,0),0)</f>
        <v>0.81290322580645158</v>
      </c>
      <c r="EZ52" s="307">
        <f>IFERROR(VLOOKUP($A52,'BDGT Office'!$C$3:$F$180,EZ$4,0),0)</f>
        <v>0.81290322580645158</v>
      </c>
      <c r="FA52" s="307">
        <f>IFERROR(VLOOKUP($A52,'BDGT Office'!$C$3:$F$180,FA$4,0),0)</f>
        <v>0.81290322580645158</v>
      </c>
      <c r="FB52" s="307">
        <f>IFERROR(VLOOKUP($A52,'BDGT Office'!$C$3:$F$180,FB$4,0),0)</f>
        <v>0.81290322580645158</v>
      </c>
      <c r="FC52" s="307">
        <f>IFERROR(VLOOKUP($A52,'BDGT Office'!$C$3:$F$180,FC$4,0),0)</f>
        <v>0.81290322580645158</v>
      </c>
      <c r="FD52" s="307">
        <f>IFERROR(VLOOKUP($A52,'BDGT Office'!$C$3:$F$180,FD$4,0),0)</f>
        <v>0.81290322580645158</v>
      </c>
      <c r="FE52" s="307">
        <f>IFERROR(VLOOKUP($A52,'BDGT Office'!$C$3:$F$180,FE$4,0),0)</f>
        <v>0.81290322580645158</v>
      </c>
      <c r="FF52" s="307">
        <f>IFERROR(VLOOKUP($A52,'BDGT Office'!$C$3:$F$180,FF$4,0),0)</f>
        <v>0.81290322580645158</v>
      </c>
      <c r="FG52" s="307">
        <f>IFERROR(VLOOKUP($A52,'BDGT Office'!$C$3:$F$180,FG$4,0),0)</f>
        <v>0.81290322580645158</v>
      </c>
      <c r="FH52" s="307">
        <f>IFERROR(VLOOKUP($A52,'BDGT Office'!$C$3:$F$180,FH$4,0),0)</f>
        <v>0.81290322580645158</v>
      </c>
      <c r="FI52" s="307">
        <f>IFERROR(VLOOKUP($A52,'BDGT Office'!$C$3:$F$180,FI$4,0),0)</f>
        <v>0.81290322580645158</v>
      </c>
      <c r="FJ52" s="307">
        <f>IFERROR(VLOOKUP($A52,'BDGT Office'!$C$3:$F$180,FJ$4,0),0)</f>
        <v>0.81290322580645158</v>
      </c>
      <c r="FK52" s="307">
        <f>IFERROR(VLOOKUP($A52,'BDGT Office'!$C$3:$F$180,FK$4,0),0)</f>
        <v>0.81290322580645158</v>
      </c>
      <c r="FL52" s="307">
        <f>IFERROR(VLOOKUP($A52,'BDGT Office'!$C$3:$F$180,FL$4,0),0)</f>
        <v>0.81290322580645158</v>
      </c>
      <c r="FM52" s="307">
        <f>IFERROR(VLOOKUP($A52,'BDGT Office'!$C$3:$F$180,FM$4,0),0)</f>
        <v>0.81290322580645158</v>
      </c>
      <c r="FN52" s="307">
        <f>IFERROR(VLOOKUP($A52,'BDGT Office'!$C$3:$F$180,FN$4,0),0)</f>
        <v>0.81290322580645158</v>
      </c>
      <c r="FO52" s="307">
        <f>IFERROR(VLOOKUP($A52,'BDGT Office'!$C$3:$F$180,FO$4,0),0)</f>
        <v>0.81290322580645158</v>
      </c>
      <c r="FP52" s="307">
        <f>IFERROR(VLOOKUP($A52,'BDGT Office'!$C$3:$F$180,FP$4,0),0)</f>
        <v>0.81290322580645158</v>
      </c>
      <c r="FQ52" s="308">
        <f t="shared" si="41"/>
        <v>25.199999999999992</v>
      </c>
      <c r="FR52" s="307"/>
      <c r="FS52" s="307"/>
    </row>
    <row r="53" spans="1:175">
      <c r="A53" s="150" t="s">
        <v>43</v>
      </c>
      <c r="B53" s="303">
        <f>IFERROR(VLOOKUP($A53,'FCST Sales'!$A$1:$AH$160,B$1,0),0)</f>
        <v>61794.945267286123</v>
      </c>
      <c r="C53" s="303">
        <f>IFERROR(VLOOKUP($A53,'FCST Sales'!$A$1:$AH$160,C$1,0),0)</f>
        <v>53879.14198761325</v>
      </c>
      <c r="D53" s="303">
        <f>IFERROR(VLOOKUP($A53,'FCST Sales'!$A$1:$AH$160,D$1,0),0)</f>
        <v>41374.995538074203</v>
      </c>
      <c r="E53" s="303">
        <f>IFERROR(VLOOKUP($A53,'FCST Sales'!$A$1:$AH$160,E$1,0),0)</f>
        <v>39819.651298562196</v>
      </c>
      <c r="F53" s="303">
        <f>IFERROR(VLOOKUP($A53,'FCST Sales'!$A$1:$AH$160,F$1,0),0)</f>
        <v>39610.819523927603</v>
      </c>
      <c r="G53" s="303">
        <f>IFERROR(VLOOKUP($A53,'FCST Sales'!$A$1:$AH$160,G$1,0),0)</f>
        <v>41295.827539421538</v>
      </c>
      <c r="H53" s="303">
        <f>IFERROR(VLOOKUP($A53,'FCST Sales'!$A$1:$AH$160,H$1,0),0)</f>
        <v>42538.881089588431</v>
      </c>
      <c r="I53" s="303">
        <f>IFERROR(VLOOKUP($A53,'FCST Sales'!$A$1:$AH$160,I$1,0),0)</f>
        <v>52155.004059007086</v>
      </c>
      <c r="J53" s="303">
        <f>IFERROR(VLOOKUP($A53,'FCST Sales'!$A$1:$AH$160,J$1,0),0)</f>
        <v>48580.549748396465</v>
      </c>
      <c r="K53" s="303">
        <f>IFERROR(VLOOKUP($A53,'FCST Sales'!$A$1:$AH$160,K$1,0),0)</f>
        <v>46513.62273822369</v>
      </c>
      <c r="L53" s="303">
        <f>IFERROR(VLOOKUP($A53,'FCST Sales'!$A$1:$AH$160,L$1,0),0)</f>
        <v>44749.290267066455</v>
      </c>
      <c r="M53" s="303">
        <f>IFERROR(VLOOKUP($A53,'FCST Sales'!$A$1:$AH$160,M$1,0),0)</f>
        <v>44945.599229283398</v>
      </c>
      <c r="N53" s="303">
        <f>IFERROR(VLOOKUP($A53,'FCST Sales'!$A$1:$AH$160,N$1,0),0)</f>
        <v>46781.56765625767</v>
      </c>
      <c r="O53" s="303">
        <f>IFERROR(VLOOKUP($A53,'FCST Sales'!$A$1:$AH$160,O$1,0),0)</f>
        <v>47576.529040878027</v>
      </c>
      <c r="P53" s="303">
        <f>IFERROR(VLOOKUP($A53,'FCST Sales'!$A$1:$AH$160,P$1,0),0)</f>
        <v>15654.356686418896</v>
      </c>
      <c r="Q53" s="303">
        <f>IFERROR(VLOOKUP($A53,'FCST Sales'!$A$1:$AH$160,Q$1,0),0)</f>
        <v>44431.23463834179</v>
      </c>
      <c r="R53" s="303">
        <f>IFERROR(VLOOKUP($A53,'FCST Sales'!$A$1:$AH$160,R$1,0),0)</f>
        <v>48527.55046956864</v>
      </c>
      <c r="S53" s="303">
        <f>IFERROR(VLOOKUP($A53,'FCST Sales'!$A$1:$AH$160,S$1,0),0)</f>
        <v>45152.708340484816</v>
      </c>
      <c r="T53" s="303">
        <f>IFERROR(VLOOKUP($A53,'FCST Sales'!$A$1:$AH$160,T$1,0),0)</f>
        <v>48670.108244955918</v>
      </c>
      <c r="U53" s="303">
        <f>IFERROR(VLOOKUP($A53,'FCST Sales'!$A$1:$AH$160,U$1,0),0)</f>
        <v>48582.017922662744</v>
      </c>
      <c r="V53" s="303">
        <f>IFERROR(VLOOKUP($A53,'FCST Sales'!$A$1:$AH$160,V$1,0),0)</f>
        <v>48877.041249365706</v>
      </c>
      <c r="W53" s="303">
        <f>IFERROR(VLOOKUP($A53,'FCST Sales'!$A$1:$AH$160,W$1,0),0)</f>
        <v>58892.956957547387</v>
      </c>
      <c r="X53" s="303">
        <f>IFERROR(VLOOKUP($A53,'FCST Sales'!$A$1:$AH$160,X$1,0),0)</f>
        <v>57367.33987853564</v>
      </c>
      <c r="Y53" s="303">
        <f>IFERROR(VLOOKUP($A53,'FCST Sales'!$A$1:$AH$160,Y$1,0),0)</f>
        <v>46396.143620561881</v>
      </c>
      <c r="Z53" s="303">
        <f>IFERROR(VLOOKUP($A53,'FCST Sales'!$A$1:$AH$160,Z$1,0),0)</f>
        <v>44039.103361844303</v>
      </c>
      <c r="AA53" s="303">
        <f>IFERROR(VLOOKUP($A53,'FCST Sales'!$A$1:$AH$160,AA$1,0),0)</f>
        <v>46428.419871432474</v>
      </c>
      <c r="AB53" s="303">
        <f>IFERROR(VLOOKUP($A53,'FCST Sales'!$A$1:$AH$160,AB$1,0),0)</f>
        <v>46811.050250498214</v>
      </c>
      <c r="AC53" s="303">
        <f>IFERROR(VLOOKUP($A53,'FCST Sales'!$A$1:$AH$160,AC$1,0),0)</f>
        <v>51573.30489498745</v>
      </c>
      <c r="AD53" s="303">
        <f>IFERROR(VLOOKUP($A53,'FCST Sales'!$A$1:$AH$160,AD$1,0),0)</f>
        <v>67858.73318496006</v>
      </c>
      <c r="AE53" s="303">
        <f>IFERROR(VLOOKUP($A53,'FCST Sales'!$A$1:$AH$160,AE$1,0),0)</f>
        <v>58967.603957375068</v>
      </c>
      <c r="AF53" s="303">
        <f>IFERROR(VLOOKUP($A53,'FCST Sales'!$A$1:$AH$160,AF$1,0),0)</f>
        <v>39783.370851195148</v>
      </c>
      <c r="AG53" s="303">
        <f>IFERROR(VLOOKUP($A53,'FCST Sales'!$A$1:$AH$160,AG$1,0),0)</f>
        <v>1469629.4693643225</v>
      </c>
      <c r="AH53" s="303">
        <f>IFERROR(VLOOKUP($A53,'FCST Sales'!$A$1:$AH$160,AH$1,0),0)</f>
        <v>0</v>
      </c>
      <c r="AI53" s="303"/>
      <c r="AK53" s="306">
        <f>IFERROR(VLOOKUP($A53,'BDGT MW Services MTD'!$A$3:$AG$156,AK$4,0),0)</f>
        <v>663.6312072292302</v>
      </c>
      <c r="AL53" s="306">
        <f>IFERROR(VLOOKUP($A53,'BDGT MW Services MTD'!$A$3:$AG$156,AL$4,0),0)</f>
        <v>571.71680626238356</v>
      </c>
      <c r="AM53" s="306">
        <f>IFERROR(VLOOKUP($A53,'BDGT MW Services MTD'!$A$3:$AG$156,AM$4,0),0)</f>
        <v>444.33631455244836</v>
      </c>
      <c r="AN53" s="306">
        <f>IFERROR(VLOOKUP($A53,'BDGT MW Services MTD'!$A$3:$AG$156,AN$4,0),0)</f>
        <v>427.63308792347675</v>
      </c>
      <c r="AO53" s="306">
        <f>IFERROR(VLOOKUP($A53,'BDGT MW Services MTD'!$A$3:$AG$156,AO$4,0),0)</f>
        <v>425.39039182415775</v>
      </c>
      <c r="AP53" s="306">
        <f>IFERROR(VLOOKUP($A53,'BDGT MW Services MTD'!$A$3:$AG$156,AP$4,0),0)</f>
        <v>443.48610982627639</v>
      </c>
      <c r="AQ53" s="306">
        <f>IFERROR(VLOOKUP($A53,'BDGT MW Services MTD'!$A$3:$AG$156,AQ$4,0),0)</f>
        <v>456.83556947187884</v>
      </c>
      <c r="AR53" s="306">
        <f>IFERROR(VLOOKUP($A53,'BDGT MW Services MTD'!$A$3:$AG$156,AR$4,0),0)</f>
        <v>560.10549337030466</v>
      </c>
      <c r="AS53" s="306">
        <f>IFERROR(VLOOKUP($A53,'BDGT MW Services MTD'!$A$3:$AG$156,AS$4,0),0)</f>
        <v>515.49292962032246</v>
      </c>
      <c r="AT53" s="306">
        <f>IFERROR(VLOOKUP($A53,'BDGT MW Services MTD'!$A$3:$AG$156,AT$4,0),0)</f>
        <v>499.5213035120791</v>
      </c>
      <c r="AU53" s="306">
        <f>IFERROR(VLOOKUP($A53,'BDGT MW Services MTD'!$A$3:$AG$156,AU$4,0),0)</f>
        <v>480.57370055323878</v>
      </c>
      <c r="AV53" s="306">
        <f>IFERROR(VLOOKUP($A53,'BDGT MW Services MTD'!$A$3:$AG$156,AV$4,0),0)</f>
        <v>482.68191107146902</v>
      </c>
      <c r="AW53" s="306">
        <f>IFERROR(VLOOKUP($A53,'BDGT MW Services MTD'!$A$3:$AG$156,AW$4,0),0)</f>
        <v>502.39883028480642</v>
      </c>
      <c r="AX53" s="306">
        <f>IFERROR(VLOOKUP($A53,'BDGT MW Services MTD'!$A$3:$AG$156,AX$4,0),0)</f>
        <v>510.9361172925752</v>
      </c>
      <c r="AY53" s="306">
        <f>IFERROR(VLOOKUP($A53,'BDGT MW Services MTD'!$A$3:$AG$156,AY$4,0),0)</f>
        <v>76.57882076254532</v>
      </c>
      <c r="AZ53" s="306">
        <f>IFERROR(VLOOKUP($A53,'BDGT MW Services MTD'!$A$3:$AG$156,AZ$4,0),0)</f>
        <v>471.46414416857721</v>
      </c>
      <c r="BA53" s="306">
        <f>IFERROR(VLOOKUP($A53,'BDGT MW Services MTD'!$A$3:$AG$156,BA$4,0),0)</f>
        <v>521.14937172775592</v>
      </c>
      <c r="BB53" s="306">
        <f>IFERROR(VLOOKUP($A53,'BDGT MW Services MTD'!$A$3:$AG$156,BB$4,0),0)</f>
        <v>484.90610706193797</v>
      </c>
      <c r="BC53" s="306">
        <f>IFERROR(VLOOKUP($A53,'BDGT MW Services MTD'!$A$3:$AG$156,BC$4,0),0)</f>
        <v>522.68033495089617</v>
      </c>
      <c r="BD53" s="306">
        <f>IFERROR(VLOOKUP($A53,'BDGT MW Services MTD'!$A$3:$AG$156,BD$4,0),0)</f>
        <v>521.7343111834864</v>
      </c>
      <c r="BE53" s="306">
        <f>IFERROR(VLOOKUP($A53,'BDGT MW Services MTD'!$A$3:$AG$156,BE$4,0),0)</f>
        <v>524.90263968695558</v>
      </c>
      <c r="BF53" s="306">
        <f>IFERROR(VLOOKUP($A53,'BDGT MW Services MTD'!$A$3:$AG$156,BF$4,0),0)</f>
        <v>624.91888365367265</v>
      </c>
      <c r="BG53" s="306">
        <f>IFERROR(VLOOKUP($A53,'BDGT MW Services MTD'!$A$3:$AG$156,BG$4,0),0)</f>
        <v>616.08205743126666</v>
      </c>
      <c r="BH53" s="306">
        <f>IFERROR(VLOOKUP($A53,'BDGT MW Services MTD'!$A$3:$AG$156,BH$4,0),0)</f>
        <v>498.25966619949781</v>
      </c>
      <c r="BI53" s="306">
        <f>IFERROR(VLOOKUP($A53,'BDGT MW Services MTD'!$A$3:$AG$156,BI$4,0),0)</f>
        <v>472.94682765558656</v>
      </c>
      <c r="BJ53" s="306">
        <f>IFERROR(VLOOKUP($A53,'BDGT MW Services MTD'!$A$3:$AG$156,BJ$4,0),0)</f>
        <v>498.6062888437516</v>
      </c>
      <c r="BK53" s="306">
        <f>IFERROR(VLOOKUP($A53,'BDGT MW Services MTD'!$A$3:$AG$156,BK$4,0),0)</f>
        <v>502.71545115927182</v>
      </c>
      <c r="BL53" s="306">
        <f>IFERROR(VLOOKUP($A53,'BDGT MW Services MTD'!$A$3:$AG$156,BL$4,0),0)</f>
        <v>554.60262823415587</v>
      </c>
      <c r="BM53" s="306">
        <f>IFERROR(VLOOKUP($A53,'BDGT MW Services MTD'!$A$3:$AG$156,BM$4,0),0)</f>
        <v>728.75172604807767</v>
      </c>
      <c r="BN53" s="306">
        <f>IFERROR(VLOOKUP($A53,'BDGT MW Services MTD'!$A$3:$AG$156,BN$4,0),0)</f>
        <v>625.71097021563742</v>
      </c>
      <c r="BO53" s="306">
        <f>IFERROR(VLOOKUP($A53,'BDGT MW Services MTD'!$A$3:$AG$156,BO$4,0),0)</f>
        <v>427.24346322228365</v>
      </c>
      <c r="BP53" s="306">
        <f>IFERROR(VLOOKUP($A53,'BDGT MW Services MTD'!$A$3:$AG$156,BP$4,0),0)</f>
        <v>15657.993465000007</v>
      </c>
      <c r="BQ53" s="306"/>
      <c r="BR53" s="306"/>
      <c r="BS53" s="306"/>
      <c r="BT53" s="306">
        <f>IFERROR(VLOOKUP($A53,'BDGT Polizze MTD'!$A$3:$AG$156,BT$4,0),0)</f>
        <v>2540.8481211907024</v>
      </c>
      <c r="BU53" s="306">
        <f>IFERROR(VLOOKUP($A53,'BDGT Polizze MTD'!$A$3:$AG$156,BU$4,0),0)</f>
        <v>2188.9349946485504</v>
      </c>
      <c r="BV53" s="306">
        <f>IFERROR(VLOOKUP($A53,'BDGT Polizze MTD'!$A$3:$AG$156,BV$4,0),0)</f>
        <v>1701.2326691523647</v>
      </c>
      <c r="BW53" s="306">
        <f>IFERROR(VLOOKUP($A53,'BDGT Polizze MTD'!$A$3:$AG$156,BW$4,0),0)</f>
        <v>1637.2809418439992</v>
      </c>
      <c r="BX53" s="306">
        <f>IFERROR(VLOOKUP($A53,'BDGT Polizze MTD'!$A$3:$AG$156,BX$4,0),0)</f>
        <v>1628.6943200753396</v>
      </c>
      <c r="BY53" s="306">
        <f>IFERROR(VLOOKUP($A53,'BDGT Polizze MTD'!$A$3:$AG$156,BY$4,0),0)</f>
        <v>1697.977486066354</v>
      </c>
      <c r="BZ53" s="306">
        <f>IFERROR(VLOOKUP($A53,'BDGT Polizze MTD'!$A$3:$AG$156,BZ$4,0),0)</f>
        <v>1749.0886289570826</v>
      </c>
      <c r="CA53" s="306">
        <f>IFERROR(VLOOKUP($A53,'BDGT Polizze MTD'!$A$3:$AG$156,CA$4,0),0)</f>
        <v>2144.4787029235508</v>
      </c>
      <c r="CB53" s="306">
        <f>IFERROR(VLOOKUP($A53,'BDGT Polizze MTD'!$A$3:$AG$156,CB$4,0),0)</f>
        <v>1973.6703570368147</v>
      </c>
      <c r="CC53" s="306">
        <f>IFERROR(VLOOKUP($A53,'BDGT Polizze MTD'!$A$3:$AG$156,CC$4,0),0)</f>
        <v>1912.5197123000721</v>
      </c>
      <c r="CD53" s="306">
        <f>IFERROR(VLOOKUP($A53,'BDGT Polizze MTD'!$A$3:$AG$156,CD$4,0),0)</f>
        <v>1839.9749301159404</v>
      </c>
      <c r="CE53" s="306">
        <f>IFERROR(VLOOKUP($A53,'BDGT Polizze MTD'!$A$3:$AG$156,CE$4,0),0)</f>
        <v>1848.0466462678746</v>
      </c>
      <c r="CF53" s="306">
        <f>IFERROR(VLOOKUP($A53,'BDGT Polizze MTD'!$A$3:$AG$156,CF$4,0),0)</f>
        <v>1923.5369134420832</v>
      </c>
      <c r="CG53" s="306">
        <f>IFERROR(VLOOKUP($A53,'BDGT Polizze MTD'!$A$3:$AG$156,CG$4,0),0)</f>
        <v>1956.2236668940834</v>
      </c>
      <c r="CH53" s="306">
        <f>IFERROR(VLOOKUP($A53,'BDGT Polizze MTD'!$A$3:$AG$156,CH$4,0),0)</f>
        <v>293.19771393798095</v>
      </c>
      <c r="CI53" s="306">
        <f>IFERROR(VLOOKUP($A53,'BDGT Polizze MTD'!$A$3:$AG$156,CI$4,0),0)</f>
        <v>1805.097126039356</v>
      </c>
      <c r="CJ53" s="306">
        <f>IFERROR(VLOOKUP($A53,'BDGT Polizze MTD'!$A$3:$AG$156,CJ$4,0),0)</f>
        <v>1995.3272052150407</v>
      </c>
      <c r="CK53" s="306">
        <f>IFERROR(VLOOKUP($A53,'BDGT Polizze MTD'!$A$3:$AG$156,CK$4,0),0)</f>
        <v>1856.5624365772819</v>
      </c>
      <c r="CL53" s="306">
        <f>IFERROR(VLOOKUP($A53,'BDGT Polizze MTD'!$A$3:$AG$156,CL$4,0),0)</f>
        <v>2001.1888117621004</v>
      </c>
      <c r="CM53" s="306">
        <f>IFERROR(VLOOKUP($A53,'BDGT Polizze MTD'!$A$3:$AG$156,CM$4,0),0)</f>
        <v>1997.5667658338195</v>
      </c>
      <c r="CN53" s="306">
        <f>IFERROR(VLOOKUP($A53,'BDGT Polizze MTD'!$A$3:$AG$156,CN$4,0),0)</f>
        <v>2009.6973610162938</v>
      </c>
      <c r="CO53" s="306">
        <f>IFERROR(VLOOKUP($A53,'BDGT Polizze MTD'!$A$3:$AG$156,CO$4,0),0)</f>
        <v>2392.630054360241</v>
      </c>
      <c r="CP53" s="306">
        <f>IFERROR(VLOOKUP($A53,'BDGT Polizze MTD'!$A$3:$AG$156,CP$4,0),0)</f>
        <v>2358.7964536195009</v>
      </c>
      <c r="CQ53" s="306">
        <f>IFERROR(VLOOKUP($A53,'BDGT Polizze MTD'!$A$3:$AG$156,CQ$4,0),0)</f>
        <v>1907.6892752133649</v>
      </c>
      <c r="CR53" s="306">
        <f>IFERROR(VLOOKUP($A53,'BDGT Polizze MTD'!$A$3:$AG$156,CR$4,0),0)</f>
        <v>1810.773883719299</v>
      </c>
      <c r="CS53" s="306">
        <f>IFERROR(VLOOKUP($A53,'BDGT Polizze MTD'!$A$3:$AG$156,CS$4,0),0)</f>
        <v>1909.0163910644887</v>
      </c>
      <c r="CT53" s="306">
        <f>IFERROR(VLOOKUP($A53,'BDGT Polizze MTD'!$A$3:$AG$156,CT$4,0),0)</f>
        <v>1924.7491613672132</v>
      </c>
      <c r="CU53" s="306">
        <f>IFERROR(VLOOKUP($A53,'BDGT Polizze MTD'!$A$3:$AG$156,CU$4,0),0)</f>
        <v>2123.4098556631484</v>
      </c>
      <c r="CV53" s="306">
        <f>IFERROR(VLOOKUP($A53,'BDGT Polizze MTD'!$A$3:$AG$156,CV$4,0),0)</f>
        <v>2790.1753771867861</v>
      </c>
      <c r="CW53" s="306">
        <f>IFERROR(VLOOKUP($A53,'BDGT Polizze MTD'!$A$3:$AG$156,CW$4,0),0)</f>
        <v>2395.662720140368</v>
      </c>
      <c r="CX53" s="306">
        <f>IFERROR(VLOOKUP($A53,'BDGT Polizze MTD'!$A$3:$AG$156,CX$4,0),0)</f>
        <v>1635.7891838024671</v>
      </c>
      <c r="CY53" s="306">
        <f>IFERROR(VLOOKUP($A53,'BDGT Polizze MTD'!$A$3:$AG$156,CY$4,0),0)</f>
        <v>59949.837867433562</v>
      </c>
      <c r="CZ53" s="306"/>
      <c r="DD53" s="308">
        <f>IFERROR(VLOOKUP($A53,'BDGT McAfee'!$AZ$6:$BD$180,DD$4,0),0)</f>
        <v>8.3050827096774213</v>
      </c>
      <c r="DE53" s="308">
        <f>IFERROR(VLOOKUP($A53,'BDGT McAfee'!$AZ$6:$BD$180,DE$4,0),0)</f>
        <v>8.3050827096774213</v>
      </c>
      <c r="DF53" s="308">
        <f>IFERROR(VLOOKUP($A53,'BDGT McAfee'!$AZ$6:$BD$180,DF$4,0),0)</f>
        <v>8.3050827096774213</v>
      </c>
      <c r="DG53" s="308">
        <f>IFERROR(VLOOKUP($A53,'BDGT McAfee'!$AZ$6:$BD$180,DG$4,0),0)</f>
        <v>8.3050827096774213</v>
      </c>
      <c r="DH53" s="308">
        <f>IFERROR(VLOOKUP($A53,'BDGT McAfee'!$AZ$6:$BD$180,DH$4,0),0)</f>
        <v>8.3050827096774213</v>
      </c>
      <c r="DI53" s="308">
        <f>IFERROR(VLOOKUP($A53,'BDGT McAfee'!$AZ$6:$BD$180,DI$4,0),0)</f>
        <v>8.3050827096774213</v>
      </c>
      <c r="DJ53" s="308">
        <f>IFERROR(VLOOKUP($A53,'BDGT McAfee'!$AZ$6:$BD$180,DJ$4,0),0)</f>
        <v>8.3050827096774213</v>
      </c>
      <c r="DK53" s="308">
        <f>IFERROR(VLOOKUP($A53,'BDGT McAfee'!$AZ$6:$BD$180,DK$4,0),0)</f>
        <v>8.3050827096774213</v>
      </c>
      <c r="DL53" s="308">
        <f>IFERROR(VLOOKUP($A53,'BDGT McAfee'!$AZ$6:$BD$180,DL$4,0),0)</f>
        <v>8.3050827096774213</v>
      </c>
      <c r="DM53" s="308">
        <f>IFERROR(VLOOKUP($A53,'BDGT McAfee'!$AZ$6:$BD$180,DM$4,0),0)</f>
        <v>8.3050827096774213</v>
      </c>
      <c r="DN53" s="308">
        <f>IFERROR(VLOOKUP($A53,'BDGT McAfee'!$AZ$6:$BD$180,DN$4,0),0)</f>
        <v>8.3050827096774213</v>
      </c>
      <c r="DO53" s="308">
        <f>IFERROR(VLOOKUP($A53,'BDGT McAfee'!$AZ$6:$BD$180,DO$4,0),0)</f>
        <v>8.3050827096774213</v>
      </c>
      <c r="DP53" s="308">
        <f>IFERROR(VLOOKUP($A53,'BDGT McAfee'!$AZ$6:$BD$180,DP$4,0),0)</f>
        <v>8.3050827096774213</v>
      </c>
      <c r="DQ53" s="308">
        <f>IFERROR(VLOOKUP($A53,'BDGT McAfee'!$AZ$6:$BD$180,DQ$4,0),0)</f>
        <v>8.3050827096774213</v>
      </c>
      <c r="DR53" s="308">
        <f>IFERROR(VLOOKUP($A53,'BDGT McAfee'!$AZ$6:$BD$180,DR$4,0),0)</f>
        <v>8.3050827096774213</v>
      </c>
      <c r="DS53" s="308">
        <f>IFERROR(VLOOKUP($A53,'BDGT McAfee'!$AZ$6:$BD$180,DS$4,0),0)</f>
        <v>8.3050827096774213</v>
      </c>
      <c r="DT53" s="308">
        <f>IFERROR(VLOOKUP($A53,'BDGT McAfee'!$AZ$6:$BD$180,DT$4,0),0)</f>
        <v>8.3050827096774213</v>
      </c>
      <c r="DU53" s="308">
        <f>IFERROR(VLOOKUP($A53,'BDGT McAfee'!$AZ$6:$BD$180,DU$4,0),0)</f>
        <v>8.3050827096774213</v>
      </c>
      <c r="DV53" s="308">
        <f>IFERROR(VLOOKUP($A53,'BDGT McAfee'!$AZ$6:$BD$180,DV$4,0),0)</f>
        <v>8.3050827096774213</v>
      </c>
      <c r="DW53" s="308">
        <f>IFERROR(VLOOKUP($A53,'BDGT McAfee'!$AZ$6:$BD$180,DW$4,0),0)</f>
        <v>8.3050827096774213</v>
      </c>
      <c r="DX53" s="308">
        <f>IFERROR(VLOOKUP($A53,'BDGT McAfee'!$AZ$6:$BD$180,DX$4,0),0)</f>
        <v>8.3050827096774213</v>
      </c>
      <c r="DY53" s="308">
        <f>IFERROR(VLOOKUP($A53,'BDGT McAfee'!$AZ$6:$BD$180,DY$4,0),0)</f>
        <v>8.3050827096774213</v>
      </c>
      <c r="DZ53" s="308">
        <f>IFERROR(VLOOKUP($A53,'BDGT McAfee'!$AZ$6:$BD$180,DZ$4,0),0)</f>
        <v>8.3050827096774213</v>
      </c>
      <c r="EA53" s="308">
        <f>IFERROR(VLOOKUP($A53,'BDGT McAfee'!$AZ$6:$BD$180,EA$4,0),0)</f>
        <v>8.3050827096774213</v>
      </c>
      <c r="EB53" s="308">
        <f>IFERROR(VLOOKUP($A53,'BDGT McAfee'!$AZ$6:$BD$180,EB$4,0),0)</f>
        <v>8.3050827096774213</v>
      </c>
      <c r="EC53" s="308">
        <f>IFERROR(VLOOKUP($A53,'BDGT McAfee'!$AZ$6:$BD$180,EC$4,0),0)</f>
        <v>8.3050827096774213</v>
      </c>
      <c r="ED53" s="308">
        <f>IFERROR(VLOOKUP($A53,'BDGT McAfee'!$AZ$6:$BD$180,ED$4,0),0)</f>
        <v>8.3050827096774213</v>
      </c>
      <c r="EE53" s="308">
        <f>IFERROR(VLOOKUP($A53,'BDGT McAfee'!$AZ$6:$BD$180,EE$4,0),0)</f>
        <v>8.3050827096774213</v>
      </c>
      <c r="EF53" s="308">
        <f>IFERROR(VLOOKUP($A53,'BDGT McAfee'!$AZ$6:$BD$180,EF$4,0),0)</f>
        <v>8.3050827096774213</v>
      </c>
      <c r="EG53" s="308">
        <f>IFERROR(VLOOKUP($A53,'BDGT McAfee'!$AZ$6:$BD$180,EG$4,0),0)</f>
        <v>8.3050827096774213</v>
      </c>
      <c r="EH53" s="308">
        <f>IFERROR(VLOOKUP($A53,'BDGT McAfee'!$AZ$6:$BD$180,EH$4,0),0)</f>
        <v>8.3050827096774213</v>
      </c>
      <c r="EI53" s="308">
        <f t="shared" si="40"/>
        <v>257.45756400000027</v>
      </c>
      <c r="EJ53" s="308"/>
      <c r="EL53" s="307">
        <f>IFERROR(VLOOKUP($A53,'BDGT Office'!$C$3:$F$180,EL$4,0),0)</f>
        <v>1.2387096774193549</v>
      </c>
      <c r="EM53" s="307">
        <f>IFERROR(VLOOKUP($A53,'BDGT Office'!$C$3:$F$180,EM$4,0),0)</f>
        <v>1.2387096774193549</v>
      </c>
      <c r="EN53" s="307">
        <f>IFERROR(VLOOKUP($A53,'BDGT Office'!$C$3:$F$180,EN$4,0),0)</f>
        <v>1.2387096774193549</v>
      </c>
      <c r="EO53" s="307">
        <f>IFERROR(VLOOKUP($A53,'BDGT Office'!$C$3:$F$180,EO$4,0),0)</f>
        <v>1.2387096774193549</v>
      </c>
      <c r="EP53" s="307">
        <f>IFERROR(VLOOKUP($A53,'BDGT Office'!$C$3:$F$180,EP$4,0),0)</f>
        <v>1.2387096774193549</v>
      </c>
      <c r="EQ53" s="307">
        <f>IFERROR(VLOOKUP($A53,'BDGT Office'!$C$3:$F$180,EQ$4,0),0)</f>
        <v>1.2387096774193549</v>
      </c>
      <c r="ER53" s="307">
        <f>IFERROR(VLOOKUP($A53,'BDGT Office'!$C$3:$F$180,ER$4,0),0)</f>
        <v>1.2387096774193549</v>
      </c>
      <c r="ES53" s="307">
        <f>IFERROR(VLOOKUP($A53,'BDGT Office'!$C$3:$F$180,ES$4,0),0)</f>
        <v>1.2387096774193549</v>
      </c>
      <c r="ET53" s="307">
        <f>IFERROR(VLOOKUP($A53,'BDGT Office'!$C$3:$F$180,ET$4,0),0)</f>
        <v>1.2387096774193549</v>
      </c>
      <c r="EU53" s="307">
        <f>IFERROR(VLOOKUP($A53,'BDGT Office'!$C$3:$F$180,EU$4,0),0)</f>
        <v>1.2387096774193549</v>
      </c>
      <c r="EV53" s="307">
        <f>IFERROR(VLOOKUP($A53,'BDGT Office'!$C$3:$F$180,EV$4,0),0)</f>
        <v>1.2387096774193549</v>
      </c>
      <c r="EW53" s="307">
        <f>IFERROR(VLOOKUP($A53,'BDGT Office'!$C$3:$F$180,EW$4,0),0)</f>
        <v>1.2387096774193549</v>
      </c>
      <c r="EX53" s="307">
        <f>IFERROR(VLOOKUP($A53,'BDGT Office'!$C$3:$F$180,EX$4,0),0)</f>
        <v>1.2387096774193549</v>
      </c>
      <c r="EY53" s="307">
        <f>IFERROR(VLOOKUP($A53,'BDGT Office'!$C$3:$F$180,EY$4,0),0)</f>
        <v>1.2387096774193549</v>
      </c>
      <c r="EZ53" s="307">
        <f>IFERROR(VLOOKUP($A53,'BDGT Office'!$C$3:$F$180,EZ$4,0),0)</f>
        <v>1.2387096774193549</v>
      </c>
      <c r="FA53" s="307">
        <f>IFERROR(VLOOKUP($A53,'BDGT Office'!$C$3:$F$180,FA$4,0),0)</f>
        <v>1.2387096774193549</v>
      </c>
      <c r="FB53" s="307">
        <f>IFERROR(VLOOKUP($A53,'BDGT Office'!$C$3:$F$180,FB$4,0),0)</f>
        <v>1.2387096774193549</v>
      </c>
      <c r="FC53" s="307">
        <f>IFERROR(VLOOKUP($A53,'BDGT Office'!$C$3:$F$180,FC$4,0),0)</f>
        <v>1.2387096774193549</v>
      </c>
      <c r="FD53" s="307">
        <f>IFERROR(VLOOKUP($A53,'BDGT Office'!$C$3:$F$180,FD$4,0),0)</f>
        <v>1.2387096774193549</v>
      </c>
      <c r="FE53" s="307">
        <f>IFERROR(VLOOKUP($A53,'BDGT Office'!$C$3:$F$180,FE$4,0),0)</f>
        <v>1.2387096774193549</v>
      </c>
      <c r="FF53" s="307">
        <f>IFERROR(VLOOKUP($A53,'BDGT Office'!$C$3:$F$180,FF$4,0),0)</f>
        <v>1.2387096774193549</v>
      </c>
      <c r="FG53" s="307">
        <f>IFERROR(VLOOKUP($A53,'BDGT Office'!$C$3:$F$180,FG$4,0),0)</f>
        <v>1.2387096774193549</v>
      </c>
      <c r="FH53" s="307">
        <f>IFERROR(VLOOKUP($A53,'BDGT Office'!$C$3:$F$180,FH$4,0),0)</f>
        <v>1.2387096774193549</v>
      </c>
      <c r="FI53" s="307">
        <f>IFERROR(VLOOKUP($A53,'BDGT Office'!$C$3:$F$180,FI$4,0),0)</f>
        <v>1.2387096774193549</v>
      </c>
      <c r="FJ53" s="307">
        <f>IFERROR(VLOOKUP($A53,'BDGT Office'!$C$3:$F$180,FJ$4,0),0)</f>
        <v>1.2387096774193549</v>
      </c>
      <c r="FK53" s="307">
        <f>IFERROR(VLOOKUP($A53,'BDGT Office'!$C$3:$F$180,FK$4,0),0)</f>
        <v>1.2387096774193549</v>
      </c>
      <c r="FL53" s="307">
        <f>IFERROR(VLOOKUP($A53,'BDGT Office'!$C$3:$F$180,FL$4,0),0)</f>
        <v>1.2387096774193549</v>
      </c>
      <c r="FM53" s="307">
        <f>IFERROR(VLOOKUP($A53,'BDGT Office'!$C$3:$F$180,FM$4,0),0)</f>
        <v>1.2387096774193549</v>
      </c>
      <c r="FN53" s="307">
        <f>IFERROR(VLOOKUP($A53,'BDGT Office'!$C$3:$F$180,FN$4,0),0)</f>
        <v>1.2387096774193549</v>
      </c>
      <c r="FO53" s="307">
        <f>IFERROR(VLOOKUP($A53,'BDGT Office'!$C$3:$F$180,FO$4,0),0)</f>
        <v>1.2387096774193549</v>
      </c>
      <c r="FP53" s="307">
        <f>IFERROR(VLOOKUP($A53,'BDGT Office'!$C$3:$F$180,FP$4,0),0)</f>
        <v>1.2387096774193549</v>
      </c>
      <c r="FQ53" s="308">
        <f t="shared" si="41"/>
        <v>38.400000000000013</v>
      </c>
      <c r="FR53" s="307"/>
      <c r="FS53" s="307"/>
    </row>
    <row r="54" spans="1:175">
      <c r="A54" s="150" t="s">
        <v>45</v>
      </c>
      <c r="B54" s="303">
        <f>IFERROR(VLOOKUP($A54,'FCST Sales'!$A$1:$AH$160,B$1,0),0)</f>
        <v>79485.775983854168</v>
      </c>
      <c r="C54" s="303">
        <f>IFERROR(VLOOKUP($A54,'FCST Sales'!$A$1:$AH$160,C$1,0),0)</f>
        <v>69303.814279723869</v>
      </c>
      <c r="D54" s="303">
        <f>IFERROR(VLOOKUP($A54,'FCST Sales'!$A$1:$AH$160,D$1,0),0)</f>
        <v>53219.945619295861</v>
      </c>
      <c r="E54" s="303">
        <f>IFERROR(VLOOKUP($A54,'FCST Sales'!$A$1:$AH$160,E$1,0),0)</f>
        <v>51219.333056813724</v>
      </c>
      <c r="F54" s="303">
        <f>IFERROR(VLOOKUP($A54,'FCST Sales'!$A$1:$AH$160,F$1,0),0)</f>
        <v>50950.716334440738</v>
      </c>
      <c r="G54" s="303">
        <f>IFERROR(VLOOKUP($A54,'FCST Sales'!$A$1:$AH$160,G$1,0),0)</f>
        <v>53118.113183345362</v>
      </c>
      <c r="H54" s="303">
        <f>IFERROR(VLOOKUP($A54,'FCST Sales'!$A$1:$AH$160,H$1,0),0)</f>
        <v>54717.031599683985</v>
      </c>
      <c r="I54" s="303">
        <f>IFERROR(VLOOKUP($A54,'FCST Sales'!$A$1:$AH$160,I$1,0),0)</f>
        <v>67086.085296136487</v>
      </c>
      <c r="J54" s="303">
        <f>IFERROR(VLOOKUP($A54,'FCST Sales'!$A$1:$AH$160,J$1,0),0)</f>
        <v>62488.326153073882</v>
      </c>
      <c r="K54" s="303">
        <f>IFERROR(VLOOKUP($A54,'FCST Sales'!$A$1:$AH$160,K$1,0),0)</f>
        <v>59829.673465625914</v>
      </c>
      <c r="L54" s="303">
        <f>IFERROR(VLOOKUP($A54,'FCST Sales'!$A$1:$AH$160,L$1,0),0)</f>
        <v>57560.242932807145</v>
      </c>
      <c r="M54" s="303">
        <f>IFERROR(VLOOKUP($A54,'FCST Sales'!$A$1:$AH$160,M$1,0),0)</f>
        <v>57812.75177680573</v>
      </c>
      <c r="N54" s="303">
        <f>IFERROR(VLOOKUP($A54,'FCST Sales'!$A$1:$AH$160,N$1,0),0)</f>
        <v>60174.326408334091</v>
      </c>
      <c r="O54" s="303">
        <f>IFERROR(VLOOKUP($A54,'FCST Sales'!$A$1:$AH$160,O$1,0),0)</f>
        <v>61196.871573807366</v>
      </c>
      <c r="P54" s="303">
        <f>IFERROR(VLOOKUP($A54,'FCST Sales'!$A$1:$AH$160,P$1,0),0)</f>
        <v>0</v>
      </c>
      <c r="Q54" s="303">
        <f>IFERROR(VLOOKUP($A54,'FCST Sales'!$A$1:$AH$160,Q$1,0),0)</f>
        <v>57151.133444225779</v>
      </c>
      <c r="R54" s="303">
        <f>IFERROR(VLOOKUP($A54,'FCST Sales'!$A$1:$AH$160,R$1,0),0)</f>
        <v>62420.154091653763</v>
      </c>
      <c r="S54" s="303">
        <f>IFERROR(VLOOKUP($A54,'FCST Sales'!$A$1:$AH$160,S$1,0),0)</f>
        <v>58079.152666813265</v>
      </c>
      <c r="T54" s="303">
        <f>IFERROR(VLOOKUP($A54,'FCST Sales'!$A$1:$AH$160,T$1,0),0)</f>
        <v>62603.523707893051</v>
      </c>
      <c r="U54" s="303">
        <f>IFERROR(VLOOKUP($A54,'FCST Sales'!$A$1:$AH$160,U$1,0),0)</f>
        <v>62490.214640398051</v>
      </c>
      <c r="V54" s="303">
        <f>IFERROR(VLOOKUP($A54,'FCST Sales'!$A$1:$AH$160,V$1,0),0)</f>
        <v>62869.698074761363</v>
      </c>
      <c r="W54" s="303">
        <f>IFERROR(VLOOKUP($A54,'FCST Sales'!$A$1:$AH$160,W$1,0),0)</f>
        <v>75752.998299564017</v>
      </c>
      <c r="X54" s="303">
        <f>IFERROR(VLOOKUP($A54,'FCST Sales'!$A$1:$AH$160,X$1,0),0)</f>
        <v>73790.623272691621</v>
      </c>
      <c r="Y54" s="303">
        <f>IFERROR(VLOOKUP($A54,'FCST Sales'!$A$1:$AH$160,Y$1,0),0)</f>
        <v>59678.562095774243</v>
      </c>
      <c r="Z54" s="303">
        <f>IFERROR(VLOOKUP($A54,'FCST Sales'!$A$1:$AH$160,Z$1,0),0)</f>
        <v>56646.741723104817</v>
      </c>
      <c r="AA54" s="303">
        <f>IFERROR(VLOOKUP($A54,'FCST Sales'!$A$1:$AH$160,AA$1,0),0)</f>
        <v>59720.078482514342</v>
      </c>
      <c r="AB54" s="303">
        <f>IFERROR(VLOOKUP($A54,'FCST Sales'!$A$1:$AH$160,AB$1,0),0)</f>
        <v>60212.249362567491</v>
      </c>
      <c r="AC54" s="303">
        <f>IFERROR(VLOOKUP($A54,'FCST Sales'!$A$1:$AH$160,AC$1,0),0)</f>
        <v>66488.256718462944</v>
      </c>
      <c r="AD54" s="303">
        <f>IFERROR(VLOOKUP($A54,'FCST Sales'!$A$1:$AH$160,AD$1,0),0)</f>
        <v>87285.522159743923</v>
      </c>
      <c r="AE54" s="303">
        <f>IFERROR(VLOOKUP($A54,'FCST Sales'!$A$1:$AH$160,AE$1,0),0)</f>
        <v>75849.015452431559</v>
      </c>
      <c r="AF54" s="303">
        <f>IFERROR(VLOOKUP($A54,'FCST Sales'!$A$1:$AH$160,AF$1,0),0)</f>
        <v>51172.666140943213</v>
      </c>
      <c r="AG54" s="303">
        <f>IFERROR(VLOOKUP($A54,'FCST Sales'!$A$1:$AH$160,AG$1,0),0)</f>
        <v>1870373.5979972919</v>
      </c>
      <c r="AH54" s="303">
        <f>IFERROR(VLOOKUP($A54,'FCST Sales'!$A$1:$AH$160,AH$1,0),0)</f>
        <v>0</v>
      </c>
      <c r="AI54" s="303"/>
      <c r="AK54" s="306">
        <f>IFERROR(VLOOKUP($A54,'BDGT MW Services MTD'!$A$3:$AG$156,AK$4,0),0)</f>
        <v>793.42027404483144</v>
      </c>
      <c r="AL54" s="306">
        <f>IFERROR(VLOOKUP($A54,'BDGT MW Services MTD'!$A$3:$AG$156,AL$4,0),0)</f>
        <v>683.52979811579371</v>
      </c>
      <c r="AM54" s="306">
        <f>IFERROR(VLOOKUP($A54,'BDGT MW Services MTD'!$A$3:$AG$156,AM$4,0),0)</f>
        <v>531.23698316149023</v>
      </c>
      <c r="AN54" s="306">
        <f>IFERROR(VLOOKUP($A54,'BDGT MW Services MTD'!$A$3:$AG$156,AN$4,0),0)</f>
        <v>511.26703825078641</v>
      </c>
      <c r="AO54" s="306">
        <f>IFERROR(VLOOKUP($A54,'BDGT MW Services MTD'!$A$3:$AG$156,AO$4,0),0)</f>
        <v>508.58572891159747</v>
      </c>
      <c r="AP54" s="306">
        <f>IFERROR(VLOOKUP($A54,'BDGT MW Services MTD'!$A$3:$AG$156,AP$4,0),0)</f>
        <v>530.22050042305784</v>
      </c>
      <c r="AQ54" s="306">
        <f>IFERROR(VLOOKUP($A54,'BDGT MW Services MTD'!$A$3:$AG$156,AQ$4,0),0)</f>
        <v>546.18076843785855</v>
      </c>
      <c r="AR54" s="306">
        <f>IFERROR(VLOOKUP($A54,'BDGT MW Services MTD'!$A$3:$AG$156,AR$4,0),0)</f>
        <v>669.64761331722468</v>
      </c>
      <c r="AS54" s="306">
        <f>IFERROR(VLOOKUP($A54,'BDGT MW Services MTD'!$A$3:$AG$156,AS$4,0),0)</f>
        <v>616.30998818633361</v>
      </c>
      <c r="AT54" s="306">
        <f>IFERROR(VLOOKUP($A54,'BDGT MW Services MTD'!$A$3:$AG$156,AT$4,0),0)</f>
        <v>597.21472589953953</v>
      </c>
      <c r="AU54" s="306">
        <f>IFERROR(VLOOKUP($A54,'BDGT MW Services MTD'!$A$3:$AG$156,AU$4,0),0)</f>
        <v>574.56146280954295</v>
      </c>
      <c r="AV54" s="306">
        <f>IFERROR(VLOOKUP($A54,'BDGT MW Services MTD'!$A$3:$AG$156,AV$4,0),0)</f>
        <v>577.08198467303737</v>
      </c>
      <c r="AW54" s="306">
        <f>IFERROR(VLOOKUP($A54,'BDGT MW Services MTD'!$A$3:$AG$156,AW$4,0),0)</f>
        <v>600.65502234087307</v>
      </c>
      <c r="AX54" s="306">
        <f>IFERROR(VLOOKUP($A54,'BDGT MW Services MTD'!$A$3:$AG$156,AX$4,0),0)</f>
        <v>610.86198145237188</v>
      </c>
      <c r="AY54" s="306">
        <f>IFERROR(VLOOKUP($A54,'BDGT MW Services MTD'!$A$3:$AG$156,AY$4,0),0)</f>
        <v>91.555653642522884</v>
      </c>
      <c r="AZ54" s="306">
        <f>IFERROR(VLOOKUP($A54,'BDGT MW Services MTD'!$A$3:$AG$156,AZ$4,0),0)</f>
        <v>563.670313260802</v>
      </c>
      <c r="BA54" s="306">
        <f>IFERROR(VLOOKUP($A54,'BDGT MW Services MTD'!$A$3:$AG$156,BA$4,0),0)</f>
        <v>623.07268378911647</v>
      </c>
      <c r="BB54" s="306">
        <f>IFERROR(VLOOKUP($A54,'BDGT MW Services MTD'!$A$3:$AG$156,BB$4,0),0)</f>
        <v>579.74117576149638</v>
      </c>
      <c r="BC54" s="306">
        <f>IFERROR(VLOOKUP($A54,'BDGT MW Services MTD'!$A$3:$AG$156,BC$4,0),0)</f>
        <v>624.90306374536965</v>
      </c>
      <c r="BD54" s="306">
        <f>IFERROR(VLOOKUP($A54,'BDGT MW Services MTD'!$A$3:$AG$156,BD$4,0),0)</f>
        <v>623.77202224428504</v>
      </c>
      <c r="BE54" s="306">
        <f>IFERROR(VLOOKUP($A54,'BDGT MW Services MTD'!$A$3:$AG$156,BE$4,0),0)</f>
        <v>627.55999369906658</v>
      </c>
      <c r="BF54" s="306">
        <f>IFERROR(VLOOKUP($A54,'BDGT MW Services MTD'!$A$3:$AG$156,BF$4,0),0)</f>
        <v>747.13682316784229</v>
      </c>
      <c r="BG54" s="306">
        <f>IFERROR(VLOOKUP($A54,'BDGT MW Services MTD'!$A$3:$AG$156,BG$4,0),0)</f>
        <v>736.57174273357327</v>
      </c>
      <c r="BH54" s="306">
        <f>IFERROR(VLOOKUP($A54,'BDGT MW Services MTD'!$A$3:$AG$156,BH$4,0),0)</f>
        <v>595.70634502264738</v>
      </c>
      <c r="BI54" s="306">
        <f>IFERROR(VLOOKUP($A54,'BDGT MW Services MTD'!$A$3:$AG$156,BI$4,0),0)</f>
        <v>565.44297121565671</v>
      </c>
      <c r="BJ54" s="306">
        <f>IFERROR(VLOOKUP($A54,'BDGT MW Services MTD'!$A$3:$AG$156,BJ$4,0),0)</f>
        <v>596.12075807374868</v>
      </c>
      <c r="BK54" s="306">
        <f>IFERROR(VLOOKUP($A54,'BDGT MW Services MTD'!$A$3:$AG$156,BK$4,0),0)</f>
        <v>601.03356605348051</v>
      </c>
      <c r="BL54" s="306">
        <f>IFERROR(VLOOKUP($A54,'BDGT MW Services MTD'!$A$3:$AG$156,BL$4,0),0)</f>
        <v>663.06853036152108</v>
      </c>
      <c r="BM54" s="306">
        <f>IFERROR(VLOOKUP($A54,'BDGT MW Services MTD'!$A$3:$AG$156,BM$4,0),0)</f>
        <v>871.27667881354887</v>
      </c>
      <c r="BN54" s="306">
        <f>IFERROR(VLOOKUP($A54,'BDGT MW Services MTD'!$A$3:$AG$156,BN$4,0),0)</f>
        <v>748.08382133522082</v>
      </c>
      <c r="BO54" s="306">
        <f>IFERROR(VLOOKUP($A54,'BDGT MW Services MTD'!$A$3:$AG$156,BO$4,0),0)</f>
        <v>510.80121305476234</v>
      </c>
      <c r="BP54" s="306">
        <f>IFERROR(VLOOKUP($A54,'BDGT MW Services MTD'!$A$3:$AG$156,BP$4,0),0)</f>
        <v>18720.291225998997</v>
      </c>
      <c r="BQ54" s="306"/>
      <c r="BR54" s="306"/>
      <c r="BS54" s="306"/>
      <c r="BT54" s="306">
        <f>IFERROR(VLOOKUP($A54,'BDGT Polizze MTD'!$A$3:$AG$156,BT$4,0),0)</f>
        <v>3570.6625575384451</v>
      </c>
      <c r="BU54" s="306">
        <f>IFERROR(VLOOKUP($A54,'BDGT Polizze MTD'!$A$3:$AG$156,BU$4,0),0)</f>
        <v>3076.1178368325513</v>
      </c>
      <c r="BV54" s="306">
        <f>IFERROR(VLOOKUP($A54,'BDGT Polizze MTD'!$A$3:$AG$156,BV$4,0),0)</f>
        <v>2390.7480902702946</v>
      </c>
      <c r="BW54" s="306">
        <f>IFERROR(VLOOKUP($A54,'BDGT Polizze MTD'!$A$3:$AG$156,BW$4,0),0)</f>
        <v>2300.876509090197</v>
      </c>
      <c r="BX54" s="306">
        <f>IFERROR(VLOOKUP($A54,'BDGT Polizze MTD'!$A$3:$AG$156,BX$4,0),0)</f>
        <v>2288.8097001418801</v>
      </c>
      <c r="BY54" s="306">
        <f>IFERROR(VLOOKUP($A54,'BDGT Polizze MTD'!$A$3:$AG$156,BY$4,0),0)</f>
        <v>2386.1735703427894</v>
      </c>
      <c r="BZ54" s="306">
        <f>IFERROR(VLOOKUP($A54,'BDGT Polizze MTD'!$A$3:$AG$156,BZ$4,0),0)</f>
        <v>2458.0002343101733</v>
      </c>
      <c r="CA54" s="306">
        <f>IFERROR(VLOOKUP($A54,'BDGT Polizze MTD'!$A$3:$AG$156,CA$4,0),0)</f>
        <v>3013.6432579761522</v>
      </c>
      <c r="CB54" s="306">
        <f>IFERROR(VLOOKUP($A54,'BDGT Polizze MTD'!$A$3:$AG$156,CB$4,0),0)</f>
        <v>2773.6057051266607</v>
      </c>
      <c r="CC54" s="306">
        <f>IFERROR(VLOOKUP($A54,'BDGT Polizze MTD'!$A$3:$AG$156,CC$4,0),0)</f>
        <v>2687.6704948676156</v>
      </c>
      <c r="CD54" s="306">
        <f>IFERROR(VLOOKUP($A54,'BDGT Polizze MTD'!$A$3:$AG$156,CD$4,0),0)</f>
        <v>2585.723064271775</v>
      </c>
      <c r="CE54" s="306">
        <f>IFERROR(VLOOKUP($A54,'BDGT Polizze MTD'!$A$3:$AG$156,CE$4,0),0)</f>
        <v>2597.0662745952964</v>
      </c>
      <c r="CF54" s="306">
        <f>IFERROR(VLOOKUP($A54,'BDGT Polizze MTD'!$A$3:$AG$156,CF$4,0),0)</f>
        <v>2703.1530053248775</v>
      </c>
      <c r="CG54" s="306">
        <f>IFERROR(VLOOKUP($A54,'BDGT Polizze MTD'!$A$3:$AG$156,CG$4,0),0)</f>
        <v>2749.0878117799175</v>
      </c>
      <c r="CH54" s="306">
        <f>IFERROR(VLOOKUP($A54,'BDGT Polizze MTD'!$A$3:$AG$156,CH$4,0),0)</f>
        <v>412.03175049424419</v>
      </c>
      <c r="CI54" s="306">
        <f>IFERROR(VLOOKUP($A54,'BDGT Polizze MTD'!$A$3:$AG$156,CI$4,0),0)</f>
        <v>2536.7091668779158</v>
      </c>
      <c r="CJ54" s="306">
        <f>IFERROR(VLOOKUP($A54,'BDGT Polizze MTD'!$A$3:$AG$156,CJ$4,0),0)</f>
        <v>2804.0401479646089</v>
      </c>
      <c r="CK54" s="306">
        <f>IFERROR(VLOOKUP($A54,'BDGT Polizze MTD'!$A$3:$AG$156,CK$4,0),0)</f>
        <v>2609.0335438515949</v>
      </c>
      <c r="CL54" s="306">
        <f>IFERROR(VLOOKUP($A54,'BDGT Polizze MTD'!$A$3:$AG$156,CL$4,0),0)</f>
        <v>2812.2774836991039</v>
      </c>
      <c r="CM54" s="306">
        <f>IFERROR(VLOOKUP($A54,'BDGT Polizze MTD'!$A$3:$AG$156,CM$4,0),0)</f>
        <v>2807.1874101642334</v>
      </c>
      <c r="CN54" s="306">
        <f>IFERROR(VLOOKUP($A54,'BDGT Polizze MTD'!$A$3:$AG$156,CN$4,0),0)</f>
        <v>2824.234577075737</v>
      </c>
      <c r="CO54" s="306">
        <f>IFERROR(VLOOKUP($A54,'BDGT Polizze MTD'!$A$3:$AG$156,CO$4,0),0)</f>
        <v>3362.3712011333064</v>
      </c>
      <c r="CP54" s="306">
        <f>IFERROR(VLOOKUP($A54,'BDGT Polizze MTD'!$A$3:$AG$156,CP$4,0),0)</f>
        <v>3314.8247262597702</v>
      </c>
      <c r="CQ54" s="306">
        <f>IFERROR(VLOOKUP($A54,'BDGT Polizze MTD'!$A$3:$AG$156,CQ$4,0),0)</f>
        <v>2680.8822651036235</v>
      </c>
      <c r="CR54" s="306">
        <f>IFERROR(VLOOKUP($A54,'BDGT Polizze MTD'!$A$3:$AG$156,CR$4,0),0)</f>
        <v>2544.6867338670404</v>
      </c>
      <c r="CS54" s="306">
        <f>IFERROR(VLOOKUP($A54,'BDGT Polizze MTD'!$A$3:$AG$156,CS$4,0),0)</f>
        <v>2682.7472655495781</v>
      </c>
      <c r="CT54" s="306">
        <f>IFERROR(VLOOKUP($A54,'BDGT Polizze MTD'!$A$3:$AG$156,CT$4,0),0)</f>
        <v>2704.8565814814433</v>
      </c>
      <c r="CU54" s="306">
        <f>IFERROR(VLOOKUP($A54,'BDGT Polizze MTD'!$A$3:$AG$156,CU$4,0),0)</f>
        <v>2984.0351348397085</v>
      </c>
      <c r="CV54" s="306">
        <f>IFERROR(VLOOKUP($A54,'BDGT Polizze MTD'!$A$3:$AG$156,CV$4,0),0)</f>
        <v>3921.0430033959569</v>
      </c>
      <c r="CW54" s="306">
        <f>IFERROR(VLOOKUP($A54,'BDGT Polizze MTD'!$A$3:$AG$156,CW$4,0),0)</f>
        <v>3366.63301672957</v>
      </c>
      <c r="CX54" s="306">
        <f>IFERROR(VLOOKUP($A54,'BDGT Polizze MTD'!$A$3:$AG$156,CX$4,0),0)</f>
        <v>2298.7801364107822</v>
      </c>
      <c r="CY54" s="306">
        <f>IFERROR(VLOOKUP($A54,'BDGT Polizze MTD'!$A$3:$AG$156,CY$4,0),0)</f>
        <v>84247.712257366846</v>
      </c>
      <c r="CZ54" s="329"/>
      <c r="DD54" s="308">
        <f>IFERROR(VLOOKUP($A54,'BDGT McAfee'!$AZ$6:$BD$180,DD$4,0),0)</f>
        <v>11.733786580645162</v>
      </c>
      <c r="DE54" s="308">
        <f>IFERROR(VLOOKUP($A54,'BDGT McAfee'!$AZ$6:$BD$180,DE$4,0),0)</f>
        <v>11.733786580645162</v>
      </c>
      <c r="DF54" s="308">
        <f>IFERROR(VLOOKUP($A54,'BDGT McAfee'!$AZ$6:$BD$180,DF$4,0),0)</f>
        <v>11.733786580645162</v>
      </c>
      <c r="DG54" s="308">
        <f>IFERROR(VLOOKUP($A54,'BDGT McAfee'!$AZ$6:$BD$180,DG$4,0),0)</f>
        <v>11.733786580645162</v>
      </c>
      <c r="DH54" s="308">
        <f>IFERROR(VLOOKUP($A54,'BDGT McAfee'!$AZ$6:$BD$180,DH$4,0),0)</f>
        <v>11.733786580645162</v>
      </c>
      <c r="DI54" s="308">
        <f>IFERROR(VLOOKUP($A54,'BDGT McAfee'!$AZ$6:$BD$180,DI$4,0),0)</f>
        <v>11.733786580645162</v>
      </c>
      <c r="DJ54" s="308">
        <f>IFERROR(VLOOKUP($A54,'BDGT McAfee'!$AZ$6:$BD$180,DJ$4,0),0)</f>
        <v>11.733786580645162</v>
      </c>
      <c r="DK54" s="308">
        <f>IFERROR(VLOOKUP($A54,'BDGT McAfee'!$AZ$6:$BD$180,DK$4,0),0)</f>
        <v>11.733786580645162</v>
      </c>
      <c r="DL54" s="308">
        <f>IFERROR(VLOOKUP($A54,'BDGT McAfee'!$AZ$6:$BD$180,DL$4,0),0)</f>
        <v>11.733786580645162</v>
      </c>
      <c r="DM54" s="308">
        <f>IFERROR(VLOOKUP($A54,'BDGT McAfee'!$AZ$6:$BD$180,DM$4,0),0)</f>
        <v>11.733786580645162</v>
      </c>
      <c r="DN54" s="308">
        <f>IFERROR(VLOOKUP($A54,'BDGT McAfee'!$AZ$6:$BD$180,DN$4,0),0)</f>
        <v>11.733786580645162</v>
      </c>
      <c r="DO54" s="308">
        <f>IFERROR(VLOOKUP($A54,'BDGT McAfee'!$AZ$6:$BD$180,DO$4,0),0)</f>
        <v>11.733786580645162</v>
      </c>
      <c r="DP54" s="308">
        <f>IFERROR(VLOOKUP($A54,'BDGT McAfee'!$AZ$6:$BD$180,DP$4,0),0)</f>
        <v>11.733786580645162</v>
      </c>
      <c r="DQ54" s="308">
        <f>IFERROR(VLOOKUP($A54,'BDGT McAfee'!$AZ$6:$BD$180,DQ$4,0),0)</f>
        <v>11.733786580645162</v>
      </c>
      <c r="DR54" s="308">
        <f>IFERROR(VLOOKUP($A54,'BDGT McAfee'!$AZ$6:$BD$180,DR$4,0),0)</f>
        <v>11.733786580645162</v>
      </c>
      <c r="DS54" s="308">
        <f>IFERROR(VLOOKUP($A54,'BDGT McAfee'!$AZ$6:$BD$180,DS$4,0),0)</f>
        <v>11.733786580645162</v>
      </c>
      <c r="DT54" s="308">
        <f>IFERROR(VLOOKUP($A54,'BDGT McAfee'!$AZ$6:$BD$180,DT$4,0),0)</f>
        <v>11.733786580645162</v>
      </c>
      <c r="DU54" s="308">
        <f>IFERROR(VLOOKUP($A54,'BDGT McAfee'!$AZ$6:$BD$180,DU$4,0),0)</f>
        <v>11.733786580645162</v>
      </c>
      <c r="DV54" s="308">
        <f>IFERROR(VLOOKUP($A54,'BDGT McAfee'!$AZ$6:$BD$180,DV$4,0),0)</f>
        <v>11.733786580645162</v>
      </c>
      <c r="DW54" s="308">
        <f>IFERROR(VLOOKUP($A54,'BDGT McAfee'!$AZ$6:$BD$180,DW$4,0),0)</f>
        <v>11.733786580645162</v>
      </c>
      <c r="DX54" s="308">
        <f>IFERROR(VLOOKUP($A54,'BDGT McAfee'!$AZ$6:$BD$180,DX$4,0),0)</f>
        <v>11.733786580645162</v>
      </c>
      <c r="DY54" s="308">
        <f>IFERROR(VLOOKUP($A54,'BDGT McAfee'!$AZ$6:$BD$180,DY$4,0),0)</f>
        <v>11.733786580645162</v>
      </c>
      <c r="DZ54" s="308">
        <f>IFERROR(VLOOKUP($A54,'BDGT McAfee'!$AZ$6:$BD$180,DZ$4,0),0)</f>
        <v>11.733786580645162</v>
      </c>
      <c r="EA54" s="308">
        <f>IFERROR(VLOOKUP($A54,'BDGT McAfee'!$AZ$6:$BD$180,EA$4,0),0)</f>
        <v>11.733786580645162</v>
      </c>
      <c r="EB54" s="308">
        <f>IFERROR(VLOOKUP($A54,'BDGT McAfee'!$AZ$6:$BD$180,EB$4,0),0)</f>
        <v>11.733786580645162</v>
      </c>
      <c r="EC54" s="308">
        <f>IFERROR(VLOOKUP($A54,'BDGT McAfee'!$AZ$6:$BD$180,EC$4,0),0)</f>
        <v>11.733786580645162</v>
      </c>
      <c r="ED54" s="308">
        <f>IFERROR(VLOOKUP($A54,'BDGT McAfee'!$AZ$6:$BD$180,ED$4,0),0)</f>
        <v>11.733786580645162</v>
      </c>
      <c r="EE54" s="308">
        <f>IFERROR(VLOOKUP($A54,'BDGT McAfee'!$AZ$6:$BD$180,EE$4,0),0)</f>
        <v>11.733786580645162</v>
      </c>
      <c r="EF54" s="308">
        <f>IFERROR(VLOOKUP($A54,'BDGT McAfee'!$AZ$6:$BD$180,EF$4,0),0)</f>
        <v>11.733786580645162</v>
      </c>
      <c r="EG54" s="308">
        <f>IFERROR(VLOOKUP($A54,'BDGT McAfee'!$AZ$6:$BD$180,EG$4,0),0)</f>
        <v>11.733786580645162</v>
      </c>
      <c r="EH54" s="308">
        <f>IFERROR(VLOOKUP($A54,'BDGT McAfee'!$AZ$6:$BD$180,EH$4,0),0)</f>
        <v>11.733786580645162</v>
      </c>
      <c r="EI54" s="308">
        <f t="shared" si="40"/>
        <v>363.74738400000024</v>
      </c>
      <c r="EJ54" s="308"/>
      <c r="EL54" s="307">
        <f>IFERROR(VLOOKUP($A54,'BDGT Office'!$C$3:$F$180,EL$4,0),0)</f>
        <v>1.8580645161290323</v>
      </c>
      <c r="EM54" s="307">
        <f>IFERROR(VLOOKUP($A54,'BDGT Office'!$C$3:$F$180,EM$4,0),0)</f>
        <v>1.8580645161290323</v>
      </c>
      <c r="EN54" s="307">
        <f>IFERROR(VLOOKUP($A54,'BDGT Office'!$C$3:$F$180,EN$4,0),0)</f>
        <v>1.8580645161290323</v>
      </c>
      <c r="EO54" s="307">
        <f>IFERROR(VLOOKUP($A54,'BDGT Office'!$C$3:$F$180,EO$4,0),0)</f>
        <v>1.8580645161290323</v>
      </c>
      <c r="EP54" s="307">
        <f>IFERROR(VLOOKUP($A54,'BDGT Office'!$C$3:$F$180,EP$4,0),0)</f>
        <v>1.8580645161290323</v>
      </c>
      <c r="EQ54" s="307">
        <f>IFERROR(VLOOKUP($A54,'BDGT Office'!$C$3:$F$180,EQ$4,0),0)</f>
        <v>1.8580645161290323</v>
      </c>
      <c r="ER54" s="307">
        <f>IFERROR(VLOOKUP($A54,'BDGT Office'!$C$3:$F$180,ER$4,0),0)</f>
        <v>1.8580645161290323</v>
      </c>
      <c r="ES54" s="307">
        <f>IFERROR(VLOOKUP($A54,'BDGT Office'!$C$3:$F$180,ES$4,0),0)</f>
        <v>1.8580645161290323</v>
      </c>
      <c r="ET54" s="307">
        <f>IFERROR(VLOOKUP($A54,'BDGT Office'!$C$3:$F$180,ET$4,0),0)</f>
        <v>1.8580645161290323</v>
      </c>
      <c r="EU54" s="307">
        <f>IFERROR(VLOOKUP($A54,'BDGT Office'!$C$3:$F$180,EU$4,0),0)</f>
        <v>1.8580645161290323</v>
      </c>
      <c r="EV54" s="307">
        <f>IFERROR(VLOOKUP($A54,'BDGT Office'!$C$3:$F$180,EV$4,0),0)</f>
        <v>1.8580645161290323</v>
      </c>
      <c r="EW54" s="307">
        <f>IFERROR(VLOOKUP($A54,'BDGT Office'!$C$3:$F$180,EW$4,0),0)</f>
        <v>1.8580645161290323</v>
      </c>
      <c r="EX54" s="307">
        <f>IFERROR(VLOOKUP($A54,'BDGT Office'!$C$3:$F$180,EX$4,0),0)</f>
        <v>1.8580645161290323</v>
      </c>
      <c r="EY54" s="307">
        <f>IFERROR(VLOOKUP($A54,'BDGT Office'!$C$3:$F$180,EY$4,0),0)</f>
        <v>1.8580645161290323</v>
      </c>
      <c r="EZ54" s="307">
        <f>IFERROR(VLOOKUP($A54,'BDGT Office'!$C$3:$F$180,EZ$4,0),0)</f>
        <v>1.8580645161290323</v>
      </c>
      <c r="FA54" s="307">
        <f>IFERROR(VLOOKUP($A54,'BDGT Office'!$C$3:$F$180,FA$4,0),0)</f>
        <v>1.8580645161290323</v>
      </c>
      <c r="FB54" s="307">
        <f>IFERROR(VLOOKUP($A54,'BDGT Office'!$C$3:$F$180,FB$4,0),0)</f>
        <v>1.8580645161290323</v>
      </c>
      <c r="FC54" s="307">
        <f>IFERROR(VLOOKUP($A54,'BDGT Office'!$C$3:$F$180,FC$4,0),0)</f>
        <v>1.8580645161290323</v>
      </c>
      <c r="FD54" s="307">
        <f>IFERROR(VLOOKUP($A54,'BDGT Office'!$C$3:$F$180,FD$4,0),0)</f>
        <v>1.8580645161290323</v>
      </c>
      <c r="FE54" s="307">
        <f>IFERROR(VLOOKUP($A54,'BDGT Office'!$C$3:$F$180,FE$4,0),0)</f>
        <v>1.8580645161290323</v>
      </c>
      <c r="FF54" s="307">
        <f>IFERROR(VLOOKUP($A54,'BDGT Office'!$C$3:$F$180,FF$4,0),0)</f>
        <v>1.8580645161290323</v>
      </c>
      <c r="FG54" s="307">
        <f>IFERROR(VLOOKUP($A54,'BDGT Office'!$C$3:$F$180,FG$4,0),0)</f>
        <v>1.8580645161290323</v>
      </c>
      <c r="FH54" s="307">
        <f>IFERROR(VLOOKUP($A54,'BDGT Office'!$C$3:$F$180,FH$4,0),0)</f>
        <v>1.8580645161290323</v>
      </c>
      <c r="FI54" s="307">
        <f>IFERROR(VLOOKUP($A54,'BDGT Office'!$C$3:$F$180,FI$4,0),0)</f>
        <v>1.8580645161290323</v>
      </c>
      <c r="FJ54" s="307">
        <f>IFERROR(VLOOKUP($A54,'BDGT Office'!$C$3:$F$180,FJ$4,0),0)</f>
        <v>1.8580645161290323</v>
      </c>
      <c r="FK54" s="307">
        <f>IFERROR(VLOOKUP($A54,'BDGT Office'!$C$3:$F$180,FK$4,0),0)</f>
        <v>1.8580645161290323</v>
      </c>
      <c r="FL54" s="307">
        <f>IFERROR(VLOOKUP($A54,'BDGT Office'!$C$3:$F$180,FL$4,0),0)</f>
        <v>1.8580645161290323</v>
      </c>
      <c r="FM54" s="307">
        <f>IFERROR(VLOOKUP($A54,'BDGT Office'!$C$3:$F$180,FM$4,0),0)</f>
        <v>1.8580645161290323</v>
      </c>
      <c r="FN54" s="307">
        <f>IFERROR(VLOOKUP($A54,'BDGT Office'!$C$3:$F$180,FN$4,0),0)</f>
        <v>1.8580645161290323</v>
      </c>
      <c r="FO54" s="307">
        <f>IFERROR(VLOOKUP($A54,'BDGT Office'!$C$3:$F$180,FO$4,0),0)</f>
        <v>1.8580645161290323</v>
      </c>
      <c r="FP54" s="307">
        <f>IFERROR(VLOOKUP($A54,'BDGT Office'!$C$3:$F$180,FP$4,0),0)</f>
        <v>1.8580645161290323</v>
      </c>
      <c r="FQ54" s="308">
        <f t="shared" si="41"/>
        <v>57.600000000000023</v>
      </c>
      <c r="FR54" s="307"/>
      <c r="FS54" s="307"/>
    </row>
    <row r="55" spans="1:175">
      <c r="A55" s="150" t="s">
        <v>63</v>
      </c>
      <c r="B55" s="303">
        <f>IFERROR(VLOOKUP($A55,'FCST Sales'!$A$1:$AH$160,B$1,0),0)</f>
        <v>25683.991617730982</v>
      </c>
      <c r="C55" s="303">
        <f>IFERROR(VLOOKUP($A55,'FCST Sales'!$A$1:$AH$160,C$1,0),0)</f>
        <v>22393.925994995396</v>
      </c>
      <c r="D55" s="303">
        <f>IFERROR(VLOOKUP($A55,'FCST Sales'!$A$1:$AH$160,D$1,0),0)</f>
        <v>17196.795530558196</v>
      </c>
      <c r="E55" s="303">
        <f>IFERROR(VLOOKUP($A55,'FCST Sales'!$A$1:$AH$160,E$1,0),0)</f>
        <v>16550.343814523418</v>
      </c>
      <c r="F55" s="303">
        <f>IFERROR(VLOOKUP($A55,'FCST Sales'!$A$1:$AH$160,F$1,0),0)</f>
        <v>16463.546528337127</v>
      </c>
      <c r="G55" s="303">
        <f>IFERROR(VLOOKUP($A55,'FCST Sales'!$A$1:$AH$160,G$1,0),0)</f>
        <v>17163.890732196578</v>
      </c>
      <c r="H55" s="303">
        <f>IFERROR(VLOOKUP($A55,'FCST Sales'!$A$1:$AH$160,H$1,0),0)</f>
        <v>17680.544267931306</v>
      </c>
      <c r="I55" s="303">
        <f>IFERROR(VLOOKUP($A55,'FCST Sales'!$A$1:$AH$160,I$1,0),0)</f>
        <v>21677.318124973121</v>
      </c>
      <c r="J55" s="303">
        <f>IFERROR(VLOOKUP($A55,'FCST Sales'!$A$1:$AH$160,J$1,0),0)</f>
        <v>20191.658510669884</v>
      </c>
      <c r="K55" s="303">
        <f>IFERROR(VLOOKUP($A55,'FCST Sales'!$A$1:$AH$160,K$1,0),0)</f>
        <v>19332.576335354115</v>
      </c>
      <c r="L55" s="303">
        <f>IFERROR(VLOOKUP($A55,'FCST Sales'!$A$1:$AH$160,L$1,0),0)</f>
        <v>18599.262304504369</v>
      </c>
      <c r="M55" s="303">
        <f>IFERROR(VLOOKUP($A55,'FCST Sales'!$A$1:$AH$160,M$1,0),0)</f>
        <v>18680.854702042016</v>
      </c>
      <c r="N55" s="303">
        <f>IFERROR(VLOOKUP($A55,'FCST Sales'!$A$1:$AH$160,N$1,0),0)</f>
        <v>19443.942968968429</v>
      </c>
      <c r="O55" s="303">
        <f>IFERROR(VLOOKUP($A55,'FCST Sales'!$A$1:$AH$160,O$1,0),0)</f>
        <v>19774.354808491782</v>
      </c>
      <c r="P55" s="303">
        <f>IFERROR(VLOOKUP($A55,'FCST Sales'!$A$1:$AH$160,P$1,0),0)</f>
        <v>6506.4604261055219</v>
      </c>
      <c r="Q55" s="303">
        <f>IFERROR(VLOOKUP($A55,'FCST Sales'!$A$1:$AH$160,Q$1,0),0)</f>
        <v>18467.068027661775</v>
      </c>
      <c r="R55" s="303">
        <f>IFERROR(VLOOKUP($A55,'FCST Sales'!$A$1:$AH$160,R$1,0),0)</f>
        <v>20169.63028445702</v>
      </c>
      <c r="S55" s="303">
        <f>IFERROR(VLOOKUP($A55,'FCST Sales'!$A$1:$AH$160,S$1,0),0)</f>
        <v>18766.935993206596</v>
      </c>
      <c r="T55" s="303">
        <f>IFERROR(VLOOKUP($A55,'FCST Sales'!$A$1:$AH$160,T$1,0),0)</f>
        <v>20228.881938330196</v>
      </c>
      <c r="U55" s="303">
        <f>IFERROR(VLOOKUP($A55,'FCST Sales'!$A$1:$AH$160,U$1,0),0)</f>
        <v>20192.268731706339</v>
      </c>
      <c r="V55" s="303">
        <f>IFERROR(VLOOKUP($A55,'FCST Sales'!$A$1:$AH$160,V$1,0),0)</f>
        <v>20314.890033777232</v>
      </c>
      <c r="W55" s="303">
        <f>IFERROR(VLOOKUP($A55,'FCST Sales'!$A$1:$AH$160,W$1,0),0)</f>
        <v>24477.83077237878</v>
      </c>
      <c r="X55" s="303">
        <f>IFERROR(VLOOKUP($A55,'FCST Sales'!$A$1:$AH$160,X$1,0),0)</f>
        <v>23843.734632318778</v>
      </c>
      <c r="Y55" s="303">
        <f>IFERROR(VLOOKUP($A55,'FCST Sales'!$A$1:$AH$160,Y$1,0),0)</f>
        <v>19283.748188323098</v>
      </c>
      <c r="Z55" s="303">
        <f>IFERROR(VLOOKUP($A55,'FCST Sales'!$A$1:$AH$160,Z$1,0),0)</f>
        <v>18304.085499316643</v>
      </c>
      <c r="AA55" s="303">
        <f>IFERROR(VLOOKUP($A55,'FCST Sales'!$A$1:$AH$160,AA$1,0),0)</f>
        <v>19297.163249267436</v>
      </c>
      <c r="AB55" s="303">
        <f>IFERROR(VLOOKUP($A55,'FCST Sales'!$A$1:$AH$160,AB$1,0),0)</f>
        <v>19456.196895241323</v>
      </c>
      <c r="AC55" s="303">
        <f>IFERROR(VLOOKUP($A55,'FCST Sales'!$A$1:$AH$160,AC$1,0),0)</f>
        <v>21435.545009257847</v>
      </c>
      <c r="AD55" s="303">
        <f>IFERROR(VLOOKUP($A55,'FCST Sales'!$A$1:$AH$160,AD$1,0),0)</f>
        <v>28204.299344772287</v>
      </c>
      <c r="AE55" s="303">
        <f>IFERROR(VLOOKUP($A55,'FCST Sales'!$A$1:$AH$160,AE$1,0),0)</f>
        <v>24508.856496401517</v>
      </c>
      <c r="AF55" s="303">
        <f>IFERROR(VLOOKUP($A55,'FCST Sales'!$A$1:$AH$160,AF$1,0),0)</f>
        <v>16535.264479117712</v>
      </c>
      <c r="AG55" s="303">
        <f>IFERROR(VLOOKUP($A55,'FCST Sales'!$A$1:$AH$160,AG$1,0),0)</f>
        <v>610825.86624291679</v>
      </c>
      <c r="AH55" s="303">
        <f>IFERROR(VLOOKUP($A55,'FCST Sales'!$A$1:$AH$160,AH$1,0),0)</f>
        <v>0</v>
      </c>
      <c r="AI55" s="303"/>
      <c r="AK55" s="306">
        <f>IFERROR(VLOOKUP($A55,'BDGT MW Services MTD'!$A$3:$AG$156,AK$4,0),0)</f>
        <v>267.47814115705768</v>
      </c>
      <c r="AL55" s="306">
        <f>IFERROR(VLOOKUP($A55,'BDGT MW Services MTD'!$A$3:$AG$156,AL$4,0),0)</f>
        <v>230.43182258680324</v>
      </c>
      <c r="AM55" s="306">
        <f>IFERROR(VLOOKUP($A55,'BDGT MW Services MTD'!$A$3:$AG$156,AM$4,0),0)</f>
        <v>179.09081153866461</v>
      </c>
      <c r="AN55" s="306">
        <f>IFERROR(VLOOKUP($A55,'BDGT MW Services MTD'!$A$3:$AG$156,AN$4,0),0)</f>
        <v>172.35853620053521</v>
      </c>
      <c r="AO55" s="306">
        <f>IFERROR(VLOOKUP($A55,'BDGT MW Services MTD'!$A$3:$AG$156,AO$4,0),0)</f>
        <v>171.45461218778331</v>
      </c>
      <c r="AP55" s="306">
        <f>IFERROR(VLOOKUP($A55,'BDGT MW Services MTD'!$A$3:$AG$156,AP$4,0),0)</f>
        <v>178.74813449562907</v>
      </c>
      <c r="AQ55" s="306">
        <f>IFERROR(VLOOKUP($A55,'BDGT MW Services MTD'!$A$3:$AG$156,AQ$4,0),0)</f>
        <v>184.12866605074552</v>
      </c>
      <c r="AR55" s="306">
        <f>IFERROR(VLOOKUP($A55,'BDGT MW Services MTD'!$A$3:$AG$156,AR$4,0),0)</f>
        <v>225.75185522702012</v>
      </c>
      <c r="AS55" s="306">
        <f>IFERROR(VLOOKUP($A55,'BDGT MW Services MTD'!$A$3:$AG$156,AS$4,0),0)</f>
        <v>207.77065498491916</v>
      </c>
      <c r="AT55" s="306">
        <f>IFERROR(VLOOKUP($A55,'BDGT MW Services MTD'!$A$3:$AG$156,AT$4,0),0)</f>
        <v>201.33325298189251</v>
      </c>
      <c r="AU55" s="306">
        <f>IFERROR(VLOOKUP($A55,'BDGT MW Services MTD'!$A$3:$AG$156,AU$4,0),0)</f>
        <v>193.69637641007998</v>
      </c>
      <c r="AV55" s="306">
        <f>IFERROR(VLOOKUP($A55,'BDGT MW Services MTD'!$A$3:$AG$156,AV$4,0),0)</f>
        <v>194.54609568856051</v>
      </c>
      <c r="AW55" s="306">
        <f>IFERROR(VLOOKUP($A55,'BDGT MW Services MTD'!$A$3:$AG$156,AW$4,0),0)</f>
        <v>202.49304701194166</v>
      </c>
      <c r="AX55" s="306">
        <f>IFERROR(VLOOKUP($A55,'BDGT MW Services MTD'!$A$3:$AG$156,AX$4,0),0)</f>
        <v>205.93402090600617</v>
      </c>
      <c r="AY55" s="306">
        <f>IFERROR(VLOOKUP($A55,'BDGT MW Services MTD'!$A$3:$AG$156,AY$4,0),0)</f>
        <v>30.865276386090535</v>
      </c>
      <c r="AZ55" s="306">
        <f>IFERROR(VLOOKUP($A55,'BDGT MW Services MTD'!$A$3:$AG$156,AZ$4,0),0)</f>
        <v>190.02474797851792</v>
      </c>
      <c r="BA55" s="306">
        <f>IFERROR(VLOOKUP($A55,'BDGT MW Services MTD'!$A$3:$AG$156,BA$4,0),0)</f>
        <v>210.05049746968677</v>
      </c>
      <c r="BB55" s="306">
        <f>IFERROR(VLOOKUP($A55,'BDGT MW Services MTD'!$A$3:$AG$156,BB$4,0),0)</f>
        <v>195.44256318830864</v>
      </c>
      <c r="BC55" s="306">
        <f>IFERROR(VLOOKUP($A55,'BDGT MW Services MTD'!$A$3:$AG$156,BC$4,0),0)</f>
        <v>210.66755584886562</v>
      </c>
      <c r="BD55" s="306">
        <f>IFERROR(VLOOKUP($A55,'BDGT MW Services MTD'!$A$3:$AG$156,BD$4,0),0)</f>
        <v>210.28625871268417</v>
      </c>
      <c r="BE55" s="306">
        <f>IFERROR(VLOOKUP($A55,'BDGT MW Services MTD'!$A$3:$AG$156,BE$4,0),0)</f>
        <v>211.56326107401242</v>
      </c>
      <c r="BF55" s="306">
        <f>IFERROR(VLOOKUP($A55,'BDGT MW Services MTD'!$A$3:$AG$156,BF$4,0),0)</f>
        <v>251.87504679220214</v>
      </c>
      <c r="BG55" s="306">
        <f>IFERROR(VLOOKUP($A55,'BDGT MW Services MTD'!$A$3:$AG$156,BG$4,0),0)</f>
        <v>248.31334290313134</v>
      </c>
      <c r="BH55" s="306">
        <f>IFERROR(VLOOKUP($A55,'BDGT MW Services MTD'!$A$3:$AG$156,BH$4,0),0)</f>
        <v>200.82474705343779</v>
      </c>
      <c r="BI55" s="306">
        <f>IFERROR(VLOOKUP($A55,'BDGT MW Services MTD'!$A$3:$AG$156,BI$4,0),0)</f>
        <v>190.62234709487856</v>
      </c>
      <c r="BJ55" s="306">
        <f>IFERROR(VLOOKUP($A55,'BDGT MW Services MTD'!$A$3:$AG$156,BJ$4,0),0)</f>
        <v>200.96445413706792</v>
      </c>
      <c r="BK55" s="306">
        <f>IFERROR(VLOOKUP($A55,'BDGT MW Services MTD'!$A$3:$AG$156,BK$4,0),0)</f>
        <v>202.62066181068977</v>
      </c>
      <c r="BL55" s="306">
        <f>IFERROR(VLOOKUP($A55,'BDGT MW Services MTD'!$A$3:$AG$156,BL$4,0),0)</f>
        <v>223.53391230688462</v>
      </c>
      <c r="BM55" s="306">
        <f>IFERROR(VLOOKUP($A55,'BDGT MW Services MTD'!$A$3:$AG$156,BM$4,0),0)</f>
        <v>293.72512161111564</v>
      </c>
      <c r="BN55" s="306">
        <f>IFERROR(VLOOKUP($A55,'BDGT MW Services MTD'!$A$3:$AG$156,BN$4,0),0)</f>
        <v>252.19429917051386</v>
      </c>
      <c r="BO55" s="306">
        <f>IFERROR(VLOOKUP($A55,'BDGT MW Services MTD'!$A$3:$AG$156,BO$4,0),0)</f>
        <v>172.20149703527485</v>
      </c>
      <c r="BP55" s="306">
        <f>IFERROR(VLOOKUP($A55,'BDGT MW Services MTD'!$A$3:$AG$156,BP$4,0),0)</f>
        <v>6310.9916180010005</v>
      </c>
      <c r="BQ55" s="306"/>
      <c r="BR55" s="306"/>
      <c r="BS55" s="306"/>
      <c r="BT55" s="306">
        <f>IFERROR(VLOOKUP($A55,'BDGT Polizze MTD'!$A$3:$AG$156,BT$4,0),0)</f>
        <v>964.33806389758502</v>
      </c>
      <c r="BU55" s="306">
        <f>IFERROR(VLOOKUP($A55,'BDGT Polizze MTD'!$A$3:$AG$156,BU$4,0),0)</f>
        <v>830.77509321881382</v>
      </c>
      <c r="BV55" s="306">
        <f>IFERROR(VLOOKUP($A55,'BDGT Polizze MTD'!$A$3:$AG$156,BV$4,0),0)</f>
        <v>645.67551469424495</v>
      </c>
      <c r="BW55" s="306">
        <f>IFERROR(VLOOKUP($A55,'BDGT Polizze MTD'!$A$3:$AG$156,BW$4,0),0)</f>
        <v>621.4036645269257</v>
      </c>
      <c r="BX55" s="306">
        <f>IFERROR(VLOOKUP($A55,'BDGT Polizze MTD'!$A$3:$AG$156,BX$4,0),0)</f>
        <v>618.14475025229774</v>
      </c>
      <c r="BY55" s="306">
        <f>IFERROR(VLOOKUP($A55,'BDGT Polizze MTD'!$A$3:$AG$156,BY$4,0),0)</f>
        <v>644.44006227636305</v>
      </c>
      <c r="BZ55" s="306">
        <f>IFERROR(VLOOKUP($A55,'BDGT Polizze MTD'!$A$3:$AG$156,BZ$4,0),0)</f>
        <v>663.83847502200183</v>
      </c>
      <c r="CA55" s="306">
        <f>IFERROR(VLOOKUP($A55,'BDGT Polizze MTD'!$A$3:$AG$156,CA$4,0),0)</f>
        <v>813.9024222659109</v>
      </c>
      <c r="CB55" s="306">
        <f>IFERROR(VLOOKUP($A55,'BDGT Polizze MTD'!$A$3:$AG$156,CB$4,0),0)</f>
        <v>749.07486008451849</v>
      </c>
      <c r="CC55" s="306">
        <f>IFERROR(VLOOKUP($A55,'BDGT Polizze MTD'!$A$3:$AG$156,CC$4,0),0)</f>
        <v>725.86611578386169</v>
      </c>
      <c r="CD55" s="306">
        <f>IFERROR(VLOOKUP($A55,'BDGT Polizze MTD'!$A$3:$AG$156,CD$4,0),0)</f>
        <v>698.33290975951502</v>
      </c>
      <c r="CE55" s="306">
        <f>IFERROR(VLOOKUP($A55,'BDGT Polizze MTD'!$A$3:$AG$156,CE$4,0),0)</f>
        <v>701.3963998836864</v>
      </c>
      <c r="CF55" s="306">
        <f>IFERROR(VLOOKUP($A55,'BDGT Polizze MTD'!$A$3:$AG$156,CF$4,0),0)</f>
        <v>730.04751739155734</v>
      </c>
      <c r="CG55" s="306">
        <f>IFERROR(VLOOKUP($A55,'BDGT Polizze MTD'!$A$3:$AG$156,CG$4,0),0)</f>
        <v>742.45324927144156</v>
      </c>
      <c r="CH55" s="306">
        <f>IFERROR(VLOOKUP($A55,'BDGT Polizze MTD'!$A$3:$AG$156,CH$4,0),0)</f>
        <v>111.27847959115753</v>
      </c>
      <c r="CI55" s="306">
        <f>IFERROR(VLOOKUP($A55,'BDGT Polizze MTD'!$A$3:$AG$156,CI$4,0),0)</f>
        <v>685.09559983307565</v>
      </c>
      <c r="CJ55" s="306">
        <f>IFERROR(VLOOKUP($A55,'BDGT Polizze MTD'!$A$3:$AG$156,CJ$4,0),0)</f>
        <v>757.29436870769734</v>
      </c>
      <c r="CK55" s="306">
        <f>IFERROR(VLOOKUP($A55,'BDGT Polizze MTD'!$A$3:$AG$156,CK$4,0),0)</f>
        <v>704.62843121646961</v>
      </c>
      <c r="CL55" s="306">
        <f>IFERROR(VLOOKUP($A55,'BDGT Polizze MTD'!$A$3:$AG$156,CL$4,0),0)</f>
        <v>759.51904725569011</v>
      </c>
      <c r="CM55" s="306">
        <f>IFERROR(VLOOKUP($A55,'BDGT Polizze MTD'!$A$3:$AG$156,CM$4,0),0)</f>
        <v>758.14435794282019</v>
      </c>
      <c r="CN55" s="306">
        <f>IFERROR(VLOOKUP($A55,'BDGT Polizze MTD'!$A$3:$AG$156,CN$4,0),0)</f>
        <v>762.74833036235646</v>
      </c>
      <c r="CO55" s="306">
        <f>IFERROR(VLOOKUP($A55,'BDGT Polizze MTD'!$A$3:$AG$156,CO$4,0),0)</f>
        <v>908.08427902556809</v>
      </c>
      <c r="CP55" s="306">
        <f>IFERROR(VLOOKUP($A55,'BDGT Polizze MTD'!$A$3:$AG$156,CP$4,0),0)</f>
        <v>895.24327969117292</v>
      </c>
      <c r="CQ55" s="306">
        <f>IFERROR(VLOOKUP($A55,'BDGT Polizze MTD'!$A$3:$AG$156,CQ$4,0),0)</f>
        <v>724.03280102997098</v>
      </c>
      <c r="CR55" s="306">
        <f>IFERROR(VLOOKUP($A55,'BDGT Polizze MTD'!$A$3:$AG$156,CR$4,0),0)</f>
        <v>687.25012196473551</v>
      </c>
      <c r="CS55" s="306">
        <f>IFERROR(VLOOKUP($A55,'BDGT Polizze MTD'!$A$3:$AG$156,CS$4,0),0)</f>
        <v>724.53648651977539</v>
      </c>
      <c r="CT55" s="306">
        <f>IFERROR(VLOOKUP($A55,'BDGT Polizze MTD'!$A$3:$AG$156,CT$4,0),0)</f>
        <v>730.50760660638844</v>
      </c>
      <c r="CU55" s="306">
        <f>IFERROR(VLOOKUP($A55,'BDGT Polizze MTD'!$A$3:$AG$156,CU$4,0),0)</f>
        <v>805.90607993981803</v>
      </c>
      <c r="CV55" s="306">
        <f>IFERROR(VLOOKUP($A55,'BDGT Polizze MTD'!$A$3:$AG$156,CV$4,0),0)</f>
        <v>1058.9662163317757</v>
      </c>
      <c r="CW55" s="306">
        <f>IFERROR(VLOOKUP($A55,'BDGT Polizze MTD'!$A$3:$AG$156,CW$4,0),0)</f>
        <v>909.23527857664931</v>
      </c>
      <c r="CX55" s="306">
        <f>IFERROR(VLOOKUP($A55,'BDGT Polizze MTD'!$A$3:$AG$156,CX$4,0),0)</f>
        <v>620.83749174013963</v>
      </c>
      <c r="CY55" s="306">
        <f>IFERROR(VLOOKUP($A55,'BDGT Polizze MTD'!$A$3:$AG$156,CY$4,0),0)</f>
        <v>22752.997354663981</v>
      </c>
      <c r="CZ55" s="306"/>
      <c r="DD55" s="308">
        <f>IFERROR(VLOOKUP($A55,'BDGT McAfee'!$AZ$6:$BD$180,DD$4,0),0)</f>
        <v>3.7824590322580649</v>
      </c>
      <c r="DE55" s="308">
        <f>IFERROR(VLOOKUP($A55,'BDGT McAfee'!$AZ$6:$BD$180,DE$4,0),0)</f>
        <v>3.7824590322580649</v>
      </c>
      <c r="DF55" s="308">
        <f>IFERROR(VLOOKUP($A55,'BDGT McAfee'!$AZ$6:$BD$180,DF$4,0),0)</f>
        <v>3.7824590322580649</v>
      </c>
      <c r="DG55" s="308">
        <f>IFERROR(VLOOKUP($A55,'BDGT McAfee'!$AZ$6:$BD$180,DG$4,0),0)</f>
        <v>3.7824590322580649</v>
      </c>
      <c r="DH55" s="308">
        <f>IFERROR(VLOOKUP($A55,'BDGT McAfee'!$AZ$6:$BD$180,DH$4,0),0)</f>
        <v>3.7824590322580649</v>
      </c>
      <c r="DI55" s="308">
        <f>IFERROR(VLOOKUP($A55,'BDGT McAfee'!$AZ$6:$BD$180,DI$4,0),0)</f>
        <v>3.7824590322580649</v>
      </c>
      <c r="DJ55" s="308">
        <f>IFERROR(VLOOKUP($A55,'BDGT McAfee'!$AZ$6:$BD$180,DJ$4,0),0)</f>
        <v>3.7824590322580649</v>
      </c>
      <c r="DK55" s="308">
        <f>IFERROR(VLOOKUP($A55,'BDGT McAfee'!$AZ$6:$BD$180,DK$4,0),0)</f>
        <v>3.7824590322580649</v>
      </c>
      <c r="DL55" s="308">
        <f>IFERROR(VLOOKUP($A55,'BDGT McAfee'!$AZ$6:$BD$180,DL$4,0),0)</f>
        <v>3.7824590322580649</v>
      </c>
      <c r="DM55" s="308">
        <f>IFERROR(VLOOKUP($A55,'BDGT McAfee'!$AZ$6:$BD$180,DM$4,0),0)</f>
        <v>3.7824590322580649</v>
      </c>
      <c r="DN55" s="308">
        <f>IFERROR(VLOOKUP($A55,'BDGT McAfee'!$AZ$6:$BD$180,DN$4,0),0)</f>
        <v>3.7824590322580649</v>
      </c>
      <c r="DO55" s="308">
        <f>IFERROR(VLOOKUP($A55,'BDGT McAfee'!$AZ$6:$BD$180,DO$4,0),0)</f>
        <v>3.7824590322580649</v>
      </c>
      <c r="DP55" s="308">
        <f>IFERROR(VLOOKUP($A55,'BDGT McAfee'!$AZ$6:$BD$180,DP$4,0),0)</f>
        <v>3.7824590322580649</v>
      </c>
      <c r="DQ55" s="308">
        <f>IFERROR(VLOOKUP($A55,'BDGT McAfee'!$AZ$6:$BD$180,DQ$4,0),0)</f>
        <v>3.7824590322580649</v>
      </c>
      <c r="DR55" s="308">
        <f>IFERROR(VLOOKUP($A55,'BDGT McAfee'!$AZ$6:$BD$180,DR$4,0),0)</f>
        <v>3.7824590322580649</v>
      </c>
      <c r="DS55" s="308">
        <f>IFERROR(VLOOKUP($A55,'BDGT McAfee'!$AZ$6:$BD$180,DS$4,0),0)</f>
        <v>3.7824590322580649</v>
      </c>
      <c r="DT55" s="308">
        <f>IFERROR(VLOOKUP($A55,'BDGT McAfee'!$AZ$6:$BD$180,DT$4,0),0)</f>
        <v>3.7824590322580649</v>
      </c>
      <c r="DU55" s="308">
        <f>IFERROR(VLOOKUP($A55,'BDGT McAfee'!$AZ$6:$BD$180,DU$4,0),0)</f>
        <v>3.7824590322580649</v>
      </c>
      <c r="DV55" s="308">
        <f>IFERROR(VLOOKUP($A55,'BDGT McAfee'!$AZ$6:$BD$180,DV$4,0),0)</f>
        <v>3.7824590322580649</v>
      </c>
      <c r="DW55" s="308">
        <f>IFERROR(VLOOKUP($A55,'BDGT McAfee'!$AZ$6:$BD$180,DW$4,0),0)</f>
        <v>3.7824590322580649</v>
      </c>
      <c r="DX55" s="308">
        <f>IFERROR(VLOOKUP($A55,'BDGT McAfee'!$AZ$6:$BD$180,DX$4,0),0)</f>
        <v>3.7824590322580649</v>
      </c>
      <c r="DY55" s="308">
        <f>IFERROR(VLOOKUP($A55,'BDGT McAfee'!$AZ$6:$BD$180,DY$4,0),0)</f>
        <v>3.7824590322580649</v>
      </c>
      <c r="DZ55" s="308">
        <f>IFERROR(VLOOKUP($A55,'BDGT McAfee'!$AZ$6:$BD$180,DZ$4,0),0)</f>
        <v>3.7824590322580649</v>
      </c>
      <c r="EA55" s="308">
        <f>IFERROR(VLOOKUP($A55,'BDGT McAfee'!$AZ$6:$BD$180,EA$4,0),0)</f>
        <v>3.7824590322580649</v>
      </c>
      <c r="EB55" s="308">
        <f>IFERROR(VLOOKUP($A55,'BDGT McAfee'!$AZ$6:$BD$180,EB$4,0),0)</f>
        <v>3.7824590322580649</v>
      </c>
      <c r="EC55" s="308">
        <f>IFERROR(VLOOKUP($A55,'BDGT McAfee'!$AZ$6:$BD$180,EC$4,0),0)</f>
        <v>3.7824590322580649</v>
      </c>
      <c r="ED55" s="308">
        <f>IFERROR(VLOOKUP($A55,'BDGT McAfee'!$AZ$6:$BD$180,ED$4,0),0)</f>
        <v>3.7824590322580649</v>
      </c>
      <c r="EE55" s="308">
        <f>IFERROR(VLOOKUP($A55,'BDGT McAfee'!$AZ$6:$BD$180,EE$4,0),0)</f>
        <v>3.7824590322580649</v>
      </c>
      <c r="EF55" s="308">
        <f>IFERROR(VLOOKUP($A55,'BDGT McAfee'!$AZ$6:$BD$180,EF$4,0),0)</f>
        <v>3.7824590322580649</v>
      </c>
      <c r="EG55" s="308">
        <f>IFERROR(VLOOKUP($A55,'BDGT McAfee'!$AZ$6:$BD$180,EG$4,0),0)</f>
        <v>3.7824590322580649</v>
      </c>
      <c r="EH55" s="308">
        <f>IFERROR(VLOOKUP($A55,'BDGT McAfee'!$AZ$6:$BD$180,EH$4,0),0)</f>
        <v>3.7824590322580649</v>
      </c>
      <c r="EI55" s="308">
        <f t="shared" si="40"/>
        <v>117.25622999999996</v>
      </c>
      <c r="EJ55" s="308"/>
      <c r="EL55" s="307">
        <f>IFERROR(VLOOKUP($A55,'BDGT Office'!$C$3:$F$180,EL$4,0),0)</f>
        <v>0.967741935483871</v>
      </c>
      <c r="EM55" s="307">
        <f>IFERROR(VLOOKUP($A55,'BDGT Office'!$C$3:$F$180,EM$4,0),0)</f>
        <v>0.967741935483871</v>
      </c>
      <c r="EN55" s="307">
        <f>IFERROR(VLOOKUP($A55,'BDGT Office'!$C$3:$F$180,EN$4,0),0)</f>
        <v>0.967741935483871</v>
      </c>
      <c r="EO55" s="307">
        <f>IFERROR(VLOOKUP($A55,'BDGT Office'!$C$3:$F$180,EO$4,0),0)</f>
        <v>0.967741935483871</v>
      </c>
      <c r="EP55" s="307">
        <f>IFERROR(VLOOKUP($A55,'BDGT Office'!$C$3:$F$180,EP$4,0),0)</f>
        <v>0.967741935483871</v>
      </c>
      <c r="EQ55" s="307">
        <f>IFERROR(VLOOKUP($A55,'BDGT Office'!$C$3:$F$180,EQ$4,0),0)</f>
        <v>0.967741935483871</v>
      </c>
      <c r="ER55" s="307">
        <f>IFERROR(VLOOKUP($A55,'BDGT Office'!$C$3:$F$180,ER$4,0),0)</f>
        <v>0.967741935483871</v>
      </c>
      <c r="ES55" s="307">
        <f>IFERROR(VLOOKUP($A55,'BDGT Office'!$C$3:$F$180,ES$4,0),0)</f>
        <v>0.967741935483871</v>
      </c>
      <c r="ET55" s="307">
        <f>IFERROR(VLOOKUP($A55,'BDGT Office'!$C$3:$F$180,ET$4,0),0)</f>
        <v>0.967741935483871</v>
      </c>
      <c r="EU55" s="307">
        <f>IFERROR(VLOOKUP($A55,'BDGT Office'!$C$3:$F$180,EU$4,0),0)</f>
        <v>0.967741935483871</v>
      </c>
      <c r="EV55" s="307">
        <f>IFERROR(VLOOKUP($A55,'BDGT Office'!$C$3:$F$180,EV$4,0),0)</f>
        <v>0.967741935483871</v>
      </c>
      <c r="EW55" s="307">
        <f>IFERROR(VLOOKUP($A55,'BDGT Office'!$C$3:$F$180,EW$4,0),0)</f>
        <v>0.967741935483871</v>
      </c>
      <c r="EX55" s="307">
        <f>IFERROR(VLOOKUP($A55,'BDGT Office'!$C$3:$F$180,EX$4,0),0)</f>
        <v>0.967741935483871</v>
      </c>
      <c r="EY55" s="307">
        <f>IFERROR(VLOOKUP($A55,'BDGT Office'!$C$3:$F$180,EY$4,0),0)</f>
        <v>0.967741935483871</v>
      </c>
      <c r="EZ55" s="307">
        <f>IFERROR(VLOOKUP($A55,'BDGT Office'!$C$3:$F$180,EZ$4,0),0)</f>
        <v>0.967741935483871</v>
      </c>
      <c r="FA55" s="307">
        <f>IFERROR(VLOOKUP($A55,'BDGT Office'!$C$3:$F$180,FA$4,0),0)</f>
        <v>0.967741935483871</v>
      </c>
      <c r="FB55" s="307">
        <f>IFERROR(VLOOKUP($A55,'BDGT Office'!$C$3:$F$180,FB$4,0),0)</f>
        <v>0.967741935483871</v>
      </c>
      <c r="FC55" s="307">
        <f>IFERROR(VLOOKUP($A55,'BDGT Office'!$C$3:$F$180,FC$4,0),0)</f>
        <v>0.967741935483871</v>
      </c>
      <c r="FD55" s="307">
        <f>IFERROR(VLOOKUP($A55,'BDGT Office'!$C$3:$F$180,FD$4,0),0)</f>
        <v>0.967741935483871</v>
      </c>
      <c r="FE55" s="307">
        <f>IFERROR(VLOOKUP($A55,'BDGT Office'!$C$3:$F$180,FE$4,0),0)</f>
        <v>0.967741935483871</v>
      </c>
      <c r="FF55" s="307">
        <f>IFERROR(VLOOKUP($A55,'BDGT Office'!$C$3:$F$180,FF$4,0),0)</f>
        <v>0.967741935483871</v>
      </c>
      <c r="FG55" s="307">
        <f>IFERROR(VLOOKUP($A55,'BDGT Office'!$C$3:$F$180,FG$4,0),0)</f>
        <v>0.967741935483871</v>
      </c>
      <c r="FH55" s="307">
        <f>IFERROR(VLOOKUP($A55,'BDGT Office'!$C$3:$F$180,FH$4,0),0)</f>
        <v>0.967741935483871</v>
      </c>
      <c r="FI55" s="307">
        <f>IFERROR(VLOOKUP($A55,'BDGT Office'!$C$3:$F$180,FI$4,0),0)</f>
        <v>0.967741935483871</v>
      </c>
      <c r="FJ55" s="307">
        <f>IFERROR(VLOOKUP($A55,'BDGT Office'!$C$3:$F$180,FJ$4,0),0)</f>
        <v>0.967741935483871</v>
      </c>
      <c r="FK55" s="307">
        <f>IFERROR(VLOOKUP($A55,'BDGT Office'!$C$3:$F$180,FK$4,0),0)</f>
        <v>0.967741935483871</v>
      </c>
      <c r="FL55" s="307">
        <f>IFERROR(VLOOKUP($A55,'BDGT Office'!$C$3:$F$180,FL$4,0),0)</f>
        <v>0.967741935483871</v>
      </c>
      <c r="FM55" s="307">
        <f>IFERROR(VLOOKUP($A55,'BDGT Office'!$C$3:$F$180,FM$4,0),0)</f>
        <v>0.967741935483871</v>
      </c>
      <c r="FN55" s="307">
        <f>IFERROR(VLOOKUP($A55,'BDGT Office'!$C$3:$F$180,FN$4,0),0)</f>
        <v>0.967741935483871</v>
      </c>
      <c r="FO55" s="307">
        <f>IFERROR(VLOOKUP($A55,'BDGT Office'!$C$3:$F$180,FO$4,0),0)</f>
        <v>0.967741935483871</v>
      </c>
      <c r="FP55" s="307">
        <f>IFERROR(VLOOKUP($A55,'BDGT Office'!$C$3:$F$180,FP$4,0),0)</f>
        <v>0.967741935483871</v>
      </c>
      <c r="FQ55" s="308">
        <f t="shared" si="41"/>
        <v>30.000000000000021</v>
      </c>
      <c r="FR55" s="307"/>
      <c r="FS55" s="307"/>
    </row>
    <row r="56" spans="1:175">
      <c r="A56" s="150" t="s">
        <v>66</v>
      </c>
      <c r="B56" s="303">
        <f>IFERROR(VLOOKUP($A56,'FCST Sales'!$A$1:$AH$160,B$1,0),0)</f>
        <v>31871.46598257398</v>
      </c>
      <c r="C56" s="303">
        <f>IFERROR(VLOOKUP($A56,'FCST Sales'!$A$1:$AH$160,C$1,0),0)</f>
        <v>27788.797831293956</v>
      </c>
      <c r="D56" s="303">
        <f>IFERROR(VLOOKUP($A56,'FCST Sales'!$A$1:$AH$160,D$1,0),0)</f>
        <v>21339.638009502116</v>
      </c>
      <c r="E56" s="303">
        <f>IFERROR(VLOOKUP($A56,'FCST Sales'!$A$1:$AH$160,E$1,0),0)</f>
        <v>20537.451021450172</v>
      </c>
      <c r="F56" s="303">
        <f>IFERROR(VLOOKUP($A56,'FCST Sales'!$A$1:$AH$160,F$1,0),0)</f>
        <v>20429.743590485414</v>
      </c>
      <c r="G56" s="303">
        <f>IFERROR(VLOOKUP($A56,'FCST Sales'!$A$1:$AH$160,G$1,0),0)</f>
        <v>21298.806187982525</v>
      </c>
      <c r="H56" s="303">
        <f>IFERROR(VLOOKUP($A56,'FCST Sales'!$A$1:$AH$160,H$1,0),0)</f>
        <v>21939.925599405255</v>
      </c>
      <c r="I56" s="303">
        <f>IFERROR(VLOOKUP($A56,'FCST Sales'!$A$1:$AH$160,I$1,0),0)</f>
        <v>26899.55352331448</v>
      </c>
      <c r="J56" s="303">
        <f>IFERROR(VLOOKUP($A56,'FCST Sales'!$A$1:$AH$160,J$1,0),0)</f>
        <v>25055.98689380892</v>
      </c>
      <c r="K56" s="303">
        <f>IFERROR(VLOOKUP($A56,'FCST Sales'!$A$1:$AH$160,K$1,0),0)</f>
        <v>23989.945106600491</v>
      </c>
      <c r="L56" s="303">
        <f>IFERROR(VLOOKUP($A56,'FCST Sales'!$A$1:$AH$160,L$1,0),0)</f>
        <v>23079.969993050105</v>
      </c>
      <c r="M56" s="303">
        <f>IFERROR(VLOOKUP($A56,'FCST Sales'!$A$1:$AH$160,M$1,0),0)</f>
        <v>23181.218637001632</v>
      </c>
      <c r="N56" s="303">
        <f>IFERROR(VLOOKUP($A56,'FCST Sales'!$A$1:$AH$160,N$1,0),0)</f>
        <v>24128.140832859099</v>
      </c>
      <c r="O56" s="303">
        <f>IFERROR(VLOOKUP($A56,'FCST Sales'!$A$1:$AH$160,O$1,0),0)</f>
        <v>24538.1514675121</v>
      </c>
      <c r="P56" s="303">
        <f>IFERROR(VLOOKUP($A56,'FCST Sales'!$A$1:$AH$160,P$1,0),0)</f>
        <v>0</v>
      </c>
      <c r="Q56" s="303">
        <f>IFERROR(VLOOKUP($A56,'FCST Sales'!$A$1:$AH$160,Q$1,0),0)</f>
        <v>22915.929081489805</v>
      </c>
      <c r="R56" s="303">
        <f>IFERROR(VLOOKUP($A56,'FCST Sales'!$A$1:$AH$160,R$1,0),0)</f>
        <v>25028.651895696123</v>
      </c>
      <c r="S56" s="303">
        <f>IFERROR(VLOOKUP($A56,'FCST Sales'!$A$1:$AH$160,S$1,0),0)</f>
        <v>23288.037584146681</v>
      </c>
      <c r="T56" s="303">
        <f>IFERROR(VLOOKUP($A56,'FCST Sales'!$A$1:$AH$160,T$1,0),0)</f>
        <v>25102.177736186062</v>
      </c>
      <c r="U56" s="303">
        <f>IFERROR(VLOOKUP($A56,'FCST Sales'!$A$1:$AH$160,U$1,0),0)</f>
        <v>25056.744121863445</v>
      </c>
      <c r="V56" s="303">
        <f>IFERROR(VLOOKUP($A56,'FCST Sales'!$A$1:$AH$160,V$1,0),0)</f>
        <v>25208.905854192984</v>
      </c>
      <c r="W56" s="303">
        <f>IFERROR(VLOOKUP($A56,'FCST Sales'!$A$1:$AH$160,W$1,0),0)</f>
        <v>30374.731560436227</v>
      </c>
      <c r="X56" s="303">
        <f>IFERROR(VLOOKUP($A56,'FCST Sales'!$A$1:$AH$160,X$1,0),0)</f>
        <v>29587.876703200873</v>
      </c>
      <c r="Y56" s="303">
        <f>IFERROR(VLOOKUP($A56,'FCST Sales'!$A$1:$AH$160,Y$1,0),0)</f>
        <v>23929.353877236565</v>
      </c>
      <c r="Z56" s="303">
        <f>IFERROR(VLOOKUP($A56,'FCST Sales'!$A$1:$AH$160,Z$1,0),0)</f>
        <v>22713.68278795341</v>
      </c>
      <c r="AA56" s="303">
        <f>IFERROR(VLOOKUP($A56,'FCST Sales'!$A$1:$AH$160,AA$1,0),0)</f>
        <v>23946.000731234373</v>
      </c>
      <c r="AB56" s="303">
        <f>IFERROR(VLOOKUP($A56,'FCST Sales'!$A$1:$AH$160,AB$1,0),0)</f>
        <v>24143.346825765977</v>
      </c>
      <c r="AC56" s="303">
        <f>IFERROR(VLOOKUP($A56,'FCST Sales'!$A$1:$AH$160,AC$1,0),0)</f>
        <v>26659.841789474129</v>
      </c>
      <c r="AD56" s="303">
        <f>IFERROR(VLOOKUP($A56,'FCST Sales'!$A$1:$AH$160,AD$1,0),0)</f>
        <v>34998.93554351879</v>
      </c>
      <c r="AE56" s="303">
        <f>IFERROR(VLOOKUP($A56,'FCST Sales'!$A$1:$AH$160,AE$1,0),0)</f>
        <v>30413.231623919062</v>
      </c>
      <c r="AF56" s="303">
        <f>IFERROR(VLOOKUP($A56,'FCST Sales'!$A$1:$AH$160,AF$1,0),0)</f>
        <v>20518.738956262801</v>
      </c>
      <c r="AG56" s="303">
        <f>IFERROR(VLOOKUP($A56,'FCST Sales'!$A$1:$AH$160,AG$1,0),0)</f>
        <v>749964.98134941771</v>
      </c>
      <c r="AH56" s="303">
        <f>IFERROR(VLOOKUP($A56,'FCST Sales'!$A$1:$AH$160,AH$1,0),0)</f>
        <v>0</v>
      </c>
      <c r="AI56" s="303"/>
      <c r="AK56" s="306">
        <f>IFERROR(VLOOKUP($A56,'BDGT MW Services MTD'!$A$3:$AG$156,AK$4,0),0)</f>
        <v>305.41041844597572</v>
      </c>
      <c r="AL56" s="306">
        <f>IFERROR(VLOOKUP($A56,'BDGT MW Services MTD'!$A$3:$AG$156,AL$4,0),0)</f>
        <v>263.11039494693102</v>
      </c>
      <c r="AM56" s="306">
        <f>IFERROR(VLOOKUP($A56,'BDGT MW Services MTD'!$A$3:$AG$156,AM$4,0),0)</f>
        <v>204.4884843869782</v>
      </c>
      <c r="AN56" s="306">
        <f>IFERROR(VLOOKUP($A56,'BDGT MW Services MTD'!$A$3:$AG$156,AN$4,0),0)</f>
        <v>196.80147482717899</v>
      </c>
      <c r="AO56" s="306">
        <f>IFERROR(VLOOKUP($A56,'BDGT MW Services MTD'!$A$3:$AG$156,AO$4,0),0)</f>
        <v>195.76936128779329</v>
      </c>
      <c r="AP56" s="306">
        <f>IFERROR(VLOOKUP($A56,'BDGT MW Services MTD'!$A$3:$AG$156,AP$4,0),0)</f>
        <v>204.09721077242193</v>
      </c>
      <c r="AQ56" s="306">
        <f>IFERROR(VLOOKUP($A56,'BDGT MW Services MTD'!$A$3:$AG$156,AQ$4,0),0)</f>
        <v>210.24077968837679</v>
      </c>
      <c r="AR56" s="306">
        <f>IFERROR(VLOOKUP($A56,'BDGT MW Services MTD'!$A$3:$AG$156,AR$4,0),0)</f>
        <v>257.76674038330219</v>
      </c>
      <c r="AS56" s="306">
        <f>IFERROR(VLOOKUP($A56,'BDGT MW Services MTD'!$A$3:$AG$156,AS$4,0),0)</f>
        <v>237.23554532435216</v>
      </c>
      <c r="AT56" s="306">
        <f>IFERROR(VLOOKUP($A56,'BDGT MW Services MTD'!$A$3:$AG$156,AT$4,0),0)</f>
        <v>229.88522641251663</v>
      </c>
      <c r="AU56" s="306">
        <f>IFERROR(VLOOKUP($A56,'BDGT MW Services MTD'!$A$3:$AG$156,AU$4,0),0)</f>
        <v>221.16533005265666</v>
      </c>
      <c r="AV56" s="306">
        <f>IFERROR(VLOOKUP($A56,'BDGT MW Services MTD'!$A$3:$AG$156,AV$4,0),0)</f>
        <v>222.13555184079885</v>
      </c>
      <c r="AW56" s="306">
        <f>IFERROR(VLOOKUP($A56,'BDGT MW Services MTD'!$A$3:$AG$156,AW$4,0),0)</f>
        <v>231.20949604627509</v>
      </c>
      <c r="AX56" s="306">
        <f>IFERROR(VLOOKUP($A56,'BDGT MW Services MTD'!$A$3:$AG$156,AX$4,0),0)</f>
        <v>235.13844991256821</v>
      </c>
      <c r="AY56" s="306">
        <f>IFERROR(VLOOKUP($A56,'BDGT MW Services MTD'!$A$3:$AG$156,AY$4,0),0)</f>
        <v>35.242419944108669</v>
      </c>
      <c r="AZ56" s="306">
        <f>IFERROR(VLOOKUP($A56,'BDGT MW Services MTD'!$A$3:$AG$156,AZ$4,0),0)</f>
        <v>216.97301149230344</v>
      </c>
      <c r="BA56" s="306">
        <f>IFERROR(VLOOKUP($A56,'BDGT MW Services MTD'!$A$3:$AG$156,BA$4,0),0)</f>
        <v>239.83870251787752</v>
      </c>
      <c r="BB56" s="306">
        <f>IFERROR(VLOOKUP($A56,'BDGT MW Services MTD'!$A$3:$AG$156,BB$4,0),0)</f>
        <v>223.15915142556091</v>
      </c>
      <c r="BC56" s="306">
        <f>IFERROR(VLOOKUP($A56,'BDGT MW Services MTD'!$A$3:$AG$156,BC$4,0),0)</f>
        <v>240.54326871897112</v>
      </c>
      <c r="BD56" s="306">
        <f>IFERROR(VLOOKUP($A56,'BDGT MW Services MTD'!$A$3:$AG$156,BD$4,0),0)</f>
        <v>240.10789812229476</v>
      </c>
      <c r="BE56" s="306">
        <f>IFERROR(VLOOKUP($A56,'BDGT MW Services MTD'!$A$3:$AG$156,BE$4,0),0)</f>
        <v>241.56599792754486</v>
      </c>
      <c r="BF56" s="306">
        <f>IFERROR(VLOOKUP($A56,'BDGT MW Services MTD'!$A$3:$AG$156,BF$4,0),0)</f>
        <v>287.59457914632821</v>
      </c>
      <c r="BG56" s="306">
        <f>IFERROR(VLOOKUP($A56,'BDGT MW Services MTD'!$A$3:$AG$156,BG$4,0),0)</f>
        <v>283.5277740218562</v>
      </c>
      <c r="BH56" s="306">
        <f>IFERROR(VLOOKUP($A56,'BDGT MW Services MTD'!$A$3:$AG$156,BH$4,0),0)</f>
        <v>229.30460697303715</v>
      </c>
      <c r="BI56" s="306">
        <f>IFERROR(VLOOKUP($A56,'BDGT MW Services MTD'!$A$3:$AG$156,BI$4,0),0)</f>
        <v>217.65535882506543</v>
      </c>
      <c r="BJ56" s="306">
        <f>IFERROR(VLOOKUP($A56,'BDGT MW Services MTD'!$A$3:$AG$156,BJ$4,0),0)</f>
        <v>229.46412654606385</v>
      </c>
      <c r="BK56" s="306">
        <f>IFERROR(VLOOKUP($A56,'BDGT MW Services MTD'!$A$3:$AG$156,BK$4,0),0)</f>
        <v>231.3552084731559</v>
      </c>
      <c r="BL56" s="306">
        <f>IFERROR(VLOOKUP($A56,'BDGT MW Services MTD'!$A$3:$AG$156,BL$4,0),0)</f>
        <v>255.2342610098564</v>
      </c>
      <c r="BM56" s="306">
        <f>IFERROR(VLOOKUP($A56,'BDGT MW Services MTD'!$A$3:$AG$156,BM$4,0),0)</f>
        <v>335.37960115653715</v>
      </c>
      <c r="BN56" s="306">
        <f>IFERROR(VLOOKUP($A56,'BDGT MW Services MTD'!$A$3:$AG$156,BN$4,0),0)</f>
        <v>287.95910613918181</v>
      </c>
      <c r="BO56" s="306">
        <f>IFERROR(VLOOKUP($A56,'BDGT MW Services MTD'!$A$3:$AG$156,BO$4,0),0)</f>
        <v>196.62216523213283</v>
      </c>
      <c r="BP56" s="306">
        <f>IFERROR(VLOOKUP($A56,'BDGT MW Services MTD'!$A$3:$AG$156,BP$4,0),0)</f>
        <v>7205.9817020000037</v>
      </c>
      <c r="BQ56" s="306"/>
      <c r="BR56" s="306"/>
      <c r="BS56" s="306"/>
      <c r="BT56" s="306">
        <f>IFERROR(VLOOKUP($A56,'BDGT Polizze MTD'!$A$3:$AG$156,BT$4,0),0)</f>
        <v>1254.0665829321176</v>
      </c>
      <c r="BU56" s="306">
        <f>IFERROR(VLOOKUP($A56,'BDGT Polizze MTD'!$A$3:$AG$156,BU$4,0),0)</f>
        <v>1080.3755667666728</v>
      </c>
      <c r="BV56" s="306">
        <f>IFERROR(VLOOKUP($A56,'BDGT Polizze MTD'!$A$3:$AG$156,BV$4,0),0)</f>
        <v>839.66413513004522</v>
      </c>
      <c r="BW56" s="306">
        <f>IFERROR(VLOOKUP($A56,'BDGT Polizze MTD'!$A$3:$AG$156,BW$4,0),0)</f>
        <v>808.09998004759791</v>
      </c>
      <c r="BX56" s="306">
        <f>IFERROR(VLOOKUP($A56,'BDGT Polizze MTD'!$A$3:$AG$156,BX$4,0),0)</f>
        <v>803.86194813591192</v>
      </c>
      <c r="BY56" s="306">
        <f>IFERROR(VLOOKUP($A56,'BDGT Polizze MTD'!$A$3:$AG$156,BY$4,0),0)</f>
        <v>838.05749981192207</v>
      </c>
      <c r="BZ56" s="306">
        <f>IFERROR(VLOOKUP($A56,'BDGT Polizze MTD'!$A$3:$AG$156,BZ$4,0),0)</f>
        <v>863.28402782836019</v>
      </c>
      <c r="CA56" s="306">
        <f>IFERROR(VLOOKUP($A56,'BDGT Polizze MTD'!$A$3:$AG$156,CA$4,0),0)</f>
        <v>1058.4336217175223</v>
      </c>
      <c r="CB56" s="306">
        <f>IFERROR(VLOOKUP($A56,'BDGT Polizze MTD'!$A$3:$AG$156,CB$4,0),0)</f>
        <v>974.12907912168816</v>
      </c>
      <c r="CC56" s="306">
        <f>IFERROR(VLOOKUP($A56,'BDGT Polizze MTD'!$A$3:$AG$156,CC$4,0),0)</f>
        <v>943.94743250946749</v>
      </c>
      <c r="CD56" s="306">
        <f>IFERROR(VLOOKUP($A56,'BDGT Polizze MTD'!$A$3:$AG$156,CD$4,0),0)</f>
        <v>908.14207037685208</v>
      </c>
      <c r="CE56" s="306">
        <f>IFERROR(VLOOKUP($A56,'BDGT Polizze MTD'!$A$3:$AG$156,CE$4,0),0)</f>
        <v>912.1259643406953</v>
      </c>
      <c r="CF56" s="306">
        <f>IFERROR(VLOOKUP($A56,'BDGT Polizze MTD'!$A$3:$AG$156,CF$4,0),0)</f>
        <v>949.38510651855518</v>
      </c>
      <c r="CG56" s="306">
        <f>IFERROR(VLOOKUP($A56,'BDGT Polizze MTD'!$A$3:$AG$156,CG$4,0),0)</f>
        <v>965.51805239077237</v>
      </c>
      <c r="CH56" s="306">
        <f>IFERROR(VLOOKUP($A56,'BDGT Polizze MTD'!$A$3:$AG$156,CH$4,0),0)</f>
        <v>144.71130807669221</v>
      </c>
      <c r="CI56" s="306">
        <f>IFERROR(VLOOKUP($A56,'BDGT Polizze MTD'!$A$3:$AG$156,CI$4,0),0)</f>
        <v>890.92770474290739</v>
      </c>
      <c r="CJ56" s="306">
        <f>IFERROR(VLOOKUP($A56,'BDGT Polizze MTD'!$A$3:$AG$156,CJ$4,0),0)</f>
        <v>984.81808070562397</v>
      </c>
      <c r="CK56" s="306">
        <f>IFERROR(VLOOKUP($A56,'BDGT Polizze MTD'!$A$3:$AG$156,CK$4,0),0)</f>
        <v>916.32903652168034</v>
      </c>
      <c r="CL56" s="306">
        <f>IFERROR(VLOOKUP($A56,'BDGT Polizze MTD'!$A$3:$AG$156,CL$4,0),0)</f>
        <v>987.71114811554025</v>
      </c>
      <c r="CM56" s="306">
        <f>IFERROR(VLOOKUP($A56,'BDGT Polizze MTD'!$A$3:$AG$156,CM$4,0),0)</f>
        <v>985.92344316670062</v>
      </c>
      <c r="CN56" s="306">
        <f>IFERROR(VLOOKUP($A56,'BDGT Polizze MTD'!$A$3:$AG$156,CN$4,0),0)</f>
        <v>991.91064638539967</v>
      </c>
      <c r="CO56" s="306">
        <f>IFERROR(VLOOKUP($A56,'BDGT Polizze MTD'!$A$3:$AG$156,CO$4,0),0)</f>
        <v>1180.9117481158689</v>
      </c>
      <c r="CP56" s="306">
        <f>IFERROR(VLOOKUP($A56,'BDGT Polizze MTD'!$A$3:$AG$156,CP$4,0),0)</f>
        <v>1164.2127617752978</v>
      </c>
      <c r="CQ56" s="306">
        <f>IFERROR(VLOOKUP($A56,'BDGT Polizze MTD'!$A$3:$AG$156,CQ$4,0),0)</f>
        <v>941.56331136469146</v>
      </c>
      <c r="CR56" s="306">
        <f>IFERROR(VLOOKUP($A56,'BDGT Polizze MTD'!$A$3:$AG$156,CR$4,0),0)</f>
        <v>893.72953773971142</v>
      </c>
      <c r="CS56" s="306">
        <f>IFERROR(VLOOKUP($A56,'BDGT Polizze MTD'!$A$3:$AG$156,CS$4,0),0)</f>
        <v>942.21832558088704</v>
      </c>
      <c r="CT56" s="306">
        <f>IFERROR(VLOOKUP($A56,'BDGT Polizze MTD'!$A$3:$AG$156,CT$4,0),0)</f>
        <v>949.98342626874228</v>
      </c>
      <c r="CU56" s="306">
        <f>IFERROR(VLOOKUP($A56,'BDGT Polizze MTD'!$A$3:$AG$156,CU$4,0),0)</f>
        <v>1048.0348351588868</v>
      </c>
      <c r="CV56" s="306">
        <f>IFERROR(VLOOKUP($A56,'BDGT Polizze MTD'!$A$3:$AG$156,CV$4,0),0)</f>
        <v>1377.1250913691838</v>
      </c>
      <c r="CW56" s="306">
        <f>IFERROR(VLOOKUP($A56,'BDGT Polizze MTD'!$A$3:$AG$156,CW$4,0),0)</f>
        <v>1182.4085573034552</v>
      </c>
      <c r="CX56" s="306">
        <f>IFERROR(VLOOKUP($A56,'BDGT Polizze MTD'!$A$3:$AG$156,CX$4,0),0)</f>
        <v>807.36370467005622</v>
      </c>
      <c r="CY56" s="306">
        <f>IFERROR(VLOOKUP($A56,'BDGT Polizze MTD'!$A$3:$AG$156,CY$4,0),0)</f>
        <v>29588.973734689509</v>
      </c>
      <c r="CZ56" s="329"/>
      <c r="DD56" s="308">
        <f>IFERROR(VLOOKUP($A56,'BDGT McAfee'!$AZ$6:$BD$180,DD$4,0),0)</f>
        <v>4.3865639999999999</v>
      </c>
      <c r="DE56" s="308">
        <f>IFERROR(VLOOKUP($A56,'BDGT McAfee'!$AZ$6:$BD$180,DE$4,0),0)</f>
        <v>4.3865639999999999</v>
      </c>
      <c r="DF56" s="308">
        <f>IFERROR(VLOOKUP($A56,'BDGT McAfee'!$AZ$6:$BD$180,DF$4,0),0)</f>
        <v>4.3865639999999999</v>
      </c>
      <c r="DG56" s="308">
        <f>IFERROR(VLOOKUP($A56,'BDGT McAfee'!$AZ$6:$BD$180,DG$4,0),0)</f>
        <v>4.3865639999999999</v>
      </c>
      <c r="DH56" s="308">
        <f>IFERROR(VLOOKUP($A56,'BDGT McAfee'!$AZ$6:$BD$180,DH$4,0),0)</f>
        <v>4.3865639999999999</v>
      </c>
      <c r="DI56" s="308">
        <f>IFERROR(VLOOKUP($A56,'BDGT McAfee'!$AZ$6:$BD$180,DI$4,0),0)</f>
        <v>4.3865639999999999</v>
      </c>
      <c r="DJ56" s="308">
        <f>IFERROR(VLOOKUP($A56,'BDGT McAfee'!$AZ$6:$BD$180,DJ$4,0),0)</f>
        <v>4.3865639999999999</v>
      </c>
      <c r="DK56" s="308">
        <f>IFERROR(VLOOKUP($A56,'BDGT McAfee'!$AZ$6:$BD$180,DK$4,0),0)</f>
        <v>4.3865639999999999</v>
      </c>
      <c r="DL56" s="308">
        <f>IFERROR(VLOOKUP($A56,'BDGT McAfee'!$AZ$6:$BD$180,DL$4,0),0)</f>
        <v>4.3865639999999999</v>
      </c>
      <c r="DM56" s="308">
        <f>IFERROR(VLOOKUP($A56,'BDGT McAfee'!$AZ$6:$BD$180,DM$4,0),0)</f>
        <v>4.3865639999999999</v>
      </c>
      <c r="DN56" s="308">
        <f>IFERROR(VLOOKUP($A56,'BDGT McAfee'!$AZ$6:$BD$180,DN$4,0),0)</f>
        <v>4.3865639999999999</v>
      </c>
      <c r="DO56" s="308">
        <f>IFERROR(VLOOKUP($A56,'BDGT McAfee'!$AZ$6:$BD$180,DO$4,0),0)</f>
        <v>4.3865639999999999</v>
      </c>
      <c r="DP56" s="308">
        <f>IFERROR(VLOOKUP($A56,'BDGT McAfee'!$AZ$6:$BD$180,DP$4,0),0)</f>
        <v>4.3865639999999999</v>
      </c>
      <c r="DQ56" s="308">
        <f>IFERROR(VLOOKUP($A56,'BDGT McAfee'!$AZ$6:$BD$180,DQ$4,0),0)</f>
        <v>4.3865639999999999</v>
      </c>
      <c r="DR56" s="308">
        <f>IFERROR(VLOOKUP($A56,'BDGT McAfee'!$AZ$6:$BD$180,DR$4,0),0)</f>
        <v>4.3865639999999999</v>
      </c>
      <c r="DS56" s="308">
        <f>IFERROR(VLOOKUP($A56,'BDGT McAfee'!$AZ$6:$BD$180,DS$4,0),0)</f>
        <v>4.3865639999999999</v>
      </c>
      <c r="DT56" s="308">
        <f>IFERROR(VLOOKUP($A56,'BDGT McAfee'!$AZ$6:$BD$180,DT$4,0),0)</f>
        <v>4.3865639999999999</v>
      </c>
      <c r="DU56" s="308">
        <f>IFERROR(VLOOKUP($A56,'BDGT McAfee'!$AZ$6:$BD$180,DU$4,0),0)</f>
        <v>4.3865639999999999</v>
      </c>
      <c r="DV56" s="308">
        <f>IFERROR(VLOOKUP($A56,'BDGT McAfee'!$AZ$6:$BD$180,DV$4,0),0)</f>
        <v>4.3865639999999999</v>
      </c>
      <c r="DW56" s="308">
        <f>IFERROR(VLOOKUP($A56,'BDGT McAfee'!$AZ$6:$BD$180,DW$4,0),0)</f>
        <v>4.3865639999999999</v>
      </c>
      <c r="DX56" s="308">
        <f>IFERROR(VLOOKUP($A56,'BDGT McAfee'!$AZ$6:$BD$180,DX$4,0),0)</f>
        <v>4.3865639999999999</v>
      </c>
      <c r="DY56" s="308">
        <f>IFERROR(VLOOKUP($A56,'BDGT McAfee'!$AZ$6:$BD$180,DY$4,0),0)</f>
        <v>4.3865639999999999</v>
      </c>
      <c r="DZ56" s="308">
        <f>IFERROR(VLOOKUP($A56,'BDGT McAfee'!$AZ$6:$BD$180,DZ$4,0),0)</f>
        <v>4.3865639999999999</v>
      </c>
      <c r="EA56" s="308">
        <f>IFERROR(VLOOKUP($A56,'BDGT McAfee'!$AZ$6:$BD$180,EA$4,0),0)</f>
        <v>4.3865639999999999</v>
      </c>
      <c r="EB56" s="308">
        <f>IFERROR(VLOOKUP($A56,'BDGT McAfee'!$AZ$6:$BD$180,EB$4,0),0)</f>
        <v>4.3865639999999999</v>
      </c>
      <c r="EC56" s="308">
        <f>IFERROR(VLOOKUP($A56,'BDGT McAfee'!$AZ$6:$BD$180,EC$4,0),0)</f>
        <v>4.3865639999999999</v>
      </c>
      <c r="ED56" s="308">
        <f>IFERROR(VLOOKUP($A56,'BDGT McAfee'!$AZ$6:$BD$180,ED$4,0),0)</f>
        <v>4.3865639999999999</v>
      </c>
      <c r="EE56" s="308">
        <f>IFERROR(VLOOKUP($A56,'BDGT McAfee'!$AZ$6:$BD$180,EE$4,0),0)</f>
        <v>4.3865639999999999</v>
      </c>
      <c r="EF56" s="308">
        <f>IFERROR(VLOOKUP($A56,'BDGT McAfee'!$AZ$6:$BD$180,EF$4,0),0)</f>
        <v>4.3865639999999999</v>
      </c>
      <c r="EG56" s="308">
        <f>IFERROR(VLOOKUP($A56,'BDGT McAfee'!$AZ$6:$BD$180,EG$4,0),0)</f>
        <v>4.3865639999999999</v>
      </c>
      <c r="EH56" s="308">
        <f>IFERROR(VLOOKUP($A56,'BDGT McAfee'!$AZ$6:$BD$180,EH$4,0),0)</f>
        <v>4.3865639999999999</v>
      </c>
      <c r="EI56" s="308">
        <f t="shared" si="40"/>
        <v>135.98348399999989</v>
      </c>
      <c r="EJ56" s="308"/>
      <c r="EL56" s="307">
        <f>IFERROR(VLOOKUP($A56,'BDGT Office'!$C$3:$F$180,EL$4,0),0)</f>
        <v>0.50322580645161286</v>
      </c>
      <c r="EM56" s="307">
        <f>IFERROR(VLOOKUP($A56,'BDGT Office'!$C$3:$F$180,EM$4,0),0)</f>
        <v>0.50322580645161286</v>
      </c>
      <c r="EN56" s="307">
        <f>IFERROR(VLOOKUP($A56,'BDGT Office'!$C$3:$F$180,EN$4,0),0)</f>
        <v>0.50322580645161286</v>
      </c>
      <c r="EO56" s="307">
        <f>IFERROR(VLOOKUP($A56,'BDGT Office'!$C$3:$F$180,EO$4,0),0)</f>
        <v>0.50322580645161286</v>
      </c>
      <c r="EP56" s="307">
        <f>IFERROR(VLOOKUP($A56,'BDGT Office'!$C$3:$F$180,EP$4,0),0)</f>
        <v>0.50322580645161286</v>
      </c>
      <c r="EQ56" s="307">
        <f>IFERROR(VLOOKUP($A56,'BDGT Office'!$C$3:$F$180,EQ$4,0),0)</f>
        <v>0.50322580645161286</v>
      </c>
      <c r="ER56" s="307">
        <f>IFERROR(VLOOKUP($A56,'BDGT Office'!$C$3:$F$180,ER$4,0),0)</f>
        <v>0.50322580645161286</v>
      </c>
      <c r="ES56" s="307">
        <f>IFERROR(VLOOKUP($A56,'BDGT Office'!$C$3:$F$180,ES$4,0),0)</f>
        <v>0.50322580645161286</v>
      </c>
      <c r="ET56" s="307">
        <f>IFERROR(VLOOKUP($A56,'BDGT Office'!$C$3:$F$180,ET$4,0),0)</f>
        <v>0.50322580645161286</v>
      </c>
      <c r="EU56" s="307">
        <f>IFERROR(VLOOKUP($A56,'BDGT Office'!$C$3:$F$180,EU$4,0),0)</f>
        <v>0.50322580645161286</v>
      </c>
      <c r="EV56" s="307">
        <f>IFERROR(VLOOKUP($A56,'BDGT Office'!$C$3:$F$180,EV$4,0),0)</f>
        <v>0.50322580645161286</v>
      </c>
      <c r="EW56" s="307">
        <f>IFERROR(VLOOKUP($A56,'BDGT Office'!$C$3:$F$180,EW$4,0),0)</f>
        <v>0.50322580645161286</v>
      </c>
      <c r="EX56" s="307">
        <f>IFERROR(VLOOKUP($A56,'BDGT Office'!$C$3:$F$180,EX$4,0),0)</f>
        <v>0.50322580645161286</v>
      </c>
      <c r="EY56" s="307">
        <f>IFERROR(VLOOKUP($A56,'BDGT Office'!$C$3:$F$180,EY$4,0),0)</f>
        <v>0.50322580645161286</v>
      </c>
      <c r="EZ56" s="307">
        <f>IFERROR(VLOOKUP($A56,'BDGT Office'!$C$3:$F$180,EZ$4,0),0)</f>
        <v>0.50322580645161286</v>
      </c>
      <c r="FA56" s="307">
        <f>IFERROR(VLOOKUP($A56,'BDGT Office'!$C$3:$F$180,FA$4,0),0)</f>
        <v>0.50322580645161286</v>
      </c>
      <c r="FB56" s="307">
        <f>IFERROR(VLOOKUP($A56,'BDGT Office'!$C$3:$F$180,FB$4,0),0)</f>
        <v>0.50322580645161286</v>
      </c>
      <c r="FC56" s="307">
        <f>IFERROR(VLOOKUP($A56,'BDGT Office'!$C$3:$F$180,FC$4,0),0)</f>
        <v>0.50322580645161286</v>
      </c>
      <c r="FD56" s="307">
        <f>IFERROR(VLOOKUP($A56,'BDGT Office'!$C$3:$F$180,FD$4,0),0)</f>
        <v>0.50322580645161286</v>
      </c>
      <c r="FE56" s="307">
        <f>IFERROR(VLOOKUP($A56,'BDGT Office'!$C$3:$F$180,FE$4,0),0)</f>
        <v>0.50322580645161286</v>
      </c>
      <c r="FF56" s="307">
        <f>IFERROR(VLOOKUP($A56,'BDGT Office'!$C$3:$F$180,FF$4,0),0)</f>
        <v>0.50322580645161286</v>
      </c>
      <c r="FG56" s="307">
        <f>IFERROR(VLOOKUP($A56,'BDGT Office'!$C$3:$F$180,FG$4,0),0)</f>
        <v>0.50322580645161286</v>
      </c>
      <c r="FH56" s="307">
        <f>IFERROR(VLOOKUP($A56,'BDGT Office'!$C$3:$F$180,FH$4,0),0)</f>
        <v>0.50322580645161286</v>
      </c>
      <c r="FI56" s="307">
        <f>IFERROR(VLOOKUP($A56,'BDGT Office'!$C$3:$F$180,FI$4,0),0)</f>
        <v>0.50322580645161286</v>
      </c>
      <c r="FJ56" s="307">
        <f>IFERROR(VLOOKUP($A56,'BDGT Office'!$C$3:$F$180,FJ$4,0),0)</f>
        <v>0.50322580645161286</v>
      </c>
      <c r="FK56" s="307">
        <f>IFERROR(VLOOKUP($A56,'BDGT Office'!$C$3:$F$180,FK$4,0),0)</f>
        <v>0.50322580645161286</v>
      </c>
      <c r="FL56" s="307">
        <f>IFERROR(VLOOKUP($A56,'BDGT Office'!$C$3:$F$180,FL$4,0),0)</f>
        <v>0.50322580645161286</v>
      </c>
      <c r="FM56" s="307">
        <f>IFERROR(VLOOKUP($A56,'BDGT Office'!$C$3:$F$180,FM$4,0),0)</f>
        <v>0.50322580645161286</v>
      </c>
      <c r="FN56" s="307">
        <f>IFERROR(VLOOKUP($A56,'BDGT Office'!$C$3:$F$180,FN$4,0),0)</f>
        <v>0.50322580645161286</v>
      </c>
      <c r="FO56" s="307">
        <f>IFERROR(VLOOKUP($A56,'BDGT Office'!$C$3:$F$180,FO$4,0),0)</f>
        <v>0.50322580645161286</v>
      </c>
      <c r="FP56" s="307">
        <f>IFERROR(VLOOKUP($A56,'BDGT Office'!$C$3:$F$180,FP$4,0),0)</f>
        <v>0.50322580645161286</v>
      </c>
      <c r="FQ56" s="308">
        <f t="shared" si="41"/>
        <v>15.600000000000007</v>
      </c>
      <c r="FR56" s="307"/>
      <c r="FS56" s="307"/>
    </row>
    <row r="57" spans="1:175">
      <c r="A57" s="150" t="s">
        <v>70</v>
      </c>
      <c r="B57" s="303">
        <f>IFERROR(VLOOKUP($A57,'FCST Sales'!$A$1:$AH$160,B$1,0),0)</f>
        <v>35567.910845865699</v>
      </c>
      <c r="C57" s="303">
        <f>IFERROR(VLOOKUP($A57,'FCST Sales'!$A$1:$AH$160,C$1,0),0)</f>
        <v>31011.735836615127</v>
      </c>
      <c r="D57" s="303">
        <f>IFERROR(VLOOKUP($A57,'FCST Sales'!$A$1:$AH$160,D$1,0),0)</f>
        <v>23814.6040291969</v>
      </c>
      <c r="E57" s="303">
        <f>IFERROR(VLOOKUP($A57,'FCST Sales'!$A$1:$AH$160,E$1,0),0)</f>
        <v>22919.37958961997</v>
      </c>
      <c r="F57" s="303">
        <f>IFERROR(VLOOKUP($A57,'FCST Sales'!$A$1:$AH$160,F$1,0),0)</f>
        <v>22799.180277040927</v>
      </c>
      <c r="G57" s="303">
        <f>IFERROR(VLOOKUP($A57,'FCST Sales'!$A$1:$AH$160,G$1,0),0)</f>
        <v>23769.036542960868</v>
      </c>
      <c r="H57" s="303">
        <f>IFERROR(VLOOKUP($A57,'FCST Sales'!$A$1:$AH$160,H$1,0),0)</f>
        <v>24484.512827594448</v>
      </c>
      <c r="I57" s="303">
        <f>IFERROR(VLOOKUP($A57,'FCST Sales'!$A$1:$AH$160,I$1,0),0)</f>
        <v>30019.357190345749</v>
      </c>
      <c r="J57" s="303">
        <f>IFERROR(VLOOKUP($A57,'FCST Sales'!$A$1:$AH$160,J$1,0),0)</f>
        <v>27961.974152097082</v>
      </c>
      <c r="K57" s="303">
        <f>IFERROR(VLOOKUP($A57,'FCST Sales'!$A$1:$AH$160,K$1,0),0)</f>
        <v>26772.293098011643</v>
      </c>
      <c r="L57" s="303">
        <f>IFERROR(VLOOKUP($A57,'FCST Sales'!$A$1:$AH$160,L$1,0),0)</f>
        <v>25756.77929238962</v>
      </c>
      <c r="M57" s="303">
        <f>IFERROR(VLOOKUP($A57,'FCST Sales'!$A$1:$AH$160,M$1,0),0)</f>
        <v>25869.770729410491</v>
      </c>
      <c r="N57" s="303">
        <f>IFERROR(VLOOKUP($A57,'FCST Sales'!$A$1:$AH$160,N$1,0),0)</f>
        <v>26926.516730948184</v>
      </c>
      <c r="O57" s="303">
        <f>IFERROR(VLOOKUP($A57,'FCST Sales'!$A$1:$AH$160,O$1,0),0)</f>
        <v>27384.080299162099</v>
      </c>
      <c r="P57" s="303">
        <f>IFERROR(VLOOKUP($A57,'FCST Sales'!$A$1:$AH$160,P$1,0),0)</f>
        <v>9010.3286047684487</v>
      </c>
      <c r="Q57" s="303">
        <f>IFERROR(VLOOKUP($A57,'FCST Sales'!$A$1:$AH$160,Q$1,0),0)</f>
        <v>25573.712955853942</v>
      </c>
      <c r="R57" s="303">
        <f>IFERROR(VLOOKUP($A57,'FCST Sales'!$A$1:$AH$160,R$1,0),0)</f>
        <v>27931.468847559801</v>
      </c>
      <c r="S57" s="303">
        <f>IFERROR(VLOOKUP($A57,'FCST Sales'!$A$1:$AH$160,S$1,0),0)</f>
        <v>25988.978512032772</v>
      </c>
      <c r="T57" s="303">
        <f>IFERROR(VLOOKUP($A57,'FCST Sales'!$A$1:$AH$160,T$1,0),0)</f>
        <v>28013.52219712469</v>
      </c>
      <c r="U57" s="303">
        <f>IFERROR(VLOOKUP($A57,'FCST Sales'!$A$1:$AH$160,U$1,0),0)</f>
        <v>27962.819203276977</v>
      </c>
      <c r="V57" s="303">
        <f>IFERROR(VLOOKUP($A57,'FCST Sales'!$A$1:$AH$160,V$1,0),0)</f>
        <v>28132.628616267535</v>
      </c>
      <c r="W57" s="303">
        <f>IFERROR(VLOOKUP($A57,'FCST Sales'!$A$1:$AH$160,W$1,0),0)</f>
        <v>33897.585529934484</v>
      </c>
      <c r="X57" s="303">
        <f>IFERROR(VLOOKUP($A57,'FCST Sales'!$A$1:$AH$160,X$1,0),0)</f>
        <v>33019.471437972556</v>
      </c>
      <c r="Y57" s="303">
        <f>IFERROR(VLOOKUP($A57,'FCST Sales'!$A$1:$AH$160,Y$1,0),0)</f>
        <v>26704.674512621321</v>
      </c>
      <c r="Z57" s="303">
        <f>IFERROR(VLOOKUP($A57,'FCST Sales'!$A$1:$AH$160,Z$1,0),0)</f>
        <v>25348.010186444393</v>
      </c>
      <c r="AA57" s="303">
        <f>IFERROR(VLOOKUP($A57,'FCST Sales'!$A$1:$AH$160,AA$1,0),0)</f>
        <v>26723.25206469194</v>
      </c>
      <c r="AB57" s="303">
        <f>IFERROR(VLOOKUP($A57,'FCST Sales'!$A$1:$AH$160,AB$1,0),0)</f>
        <v>26943.486311209424</v>
      </c>
      <c r="AC57" s="303">
        <f>IFERROR(VLOOKUP($A57,'FCST Sales'!$A$1:$AH$160,AC$1,0),0)</f>
        <v>29684.543009096844</v>
      </c>
      <c r="AD57" s="303">
        <f>IFERROR(VLOOKUP($A57,'FCST Sales'!$A$1:$AH$160,AD$1,0),0)</f>
        <v>39058.103564884768</v>
      </c>
      <c r="AE57" s="303">
        <f>IFERROR(VLOOKUP($A57,'FCST Sales'!$A$1:$AH$160,AE$1,0),0)</f>
        <v>33940.550821404482</v>
      </c>
      <c r="AF57" s="303">
        <f>IFERROR(VLOOKUP($A57,'FCST Sales'!$A$1:$AH$160,AF$1,0),0)</f>
        <v>22898.497303668941</v>
      </c>
      <c r="AG57" s="303">
        <f>IFERROR(VLOOKUP($A57,'FCST Sales'!$A$1:$AH$160,AG$1,0),0)</f>
        <v>845888.76512007206</v>
      </c>
      <c r="AH57" s="303">
        <f>IFERROR(VLOOKUP($A57,'FCST Sales'!$A$1:$AH$160,AH$1,0),0)</f>
        <v>0</v>
      </c>
      <c r="AI57" s="303"/>
      <c r="AK57" s="306">
        <f>IFERROR(VLOOKUP($A57,'BDGT MW Services MTD'!$A$3:$AG$156,AK$4,0),0)</f>
        <v>277.79498130108988</v>
      </c>
      <c r="AL57" s="306">
        <f>IFERROR(VLOOKUP($A57,'BDGT MW Services MTD'!$A$3:$AG$156,AL$4,0),0)</f>
        <v>239.31975738193148</v>
      </c>
      <c r="AM57" s="306">
        <f>IFERROR(VLOOKUP($A57,'BDGT MW Services MTD'!$A$3:$AG$156,AM$4,0),0)</f>
        <v>185.99848356717817</v>
      </c>
      <c r="AN57" s="306">
        <f>IFERROR(VLOOKUP($A57,'BDGT MW Services MTD'!$A$3:$AG$156,AN$4,0),0)</f>
        <v>179.00653912798262</v>
      </c>
      <c r="AO57" s="306">
        <f>IFERROR(VLOOKUP($A57,'BDGT MW Services MTD'!$A$3:$AG$156,AO$4,0),0)</f>
        <v>178.06775006232746</v>
      </c>
      <c r="AP57" s="306">
        <f>IFERROR(VLOOKUP($A57,'BDGT MW Services MTD'!$A$3:$AG$156,AP$4,0),0)</f>
        <v>185.64258920380857</v>
      </c>
      <c r="AQ57" s="306">
        <f>IFERROR(VLOOKUP($A57,'BDGT MW Services MTD'!$A$3:$AG$156,AQ$4,0),0)</f>
        <v>191.23065204990803</v>
      </c>
      <c r="AR57" s="306">
        <f>IFERROR(VLOOKUP($A57,'BDGT MW Services MTD'!$A$3:$AG$156,AR$4,0),0)</f>
        <v>234.45928003758922</v>
      </c>
      <c r="AS57" s="306">
        <f>IFERROR(VLOOKUP($A57,'BDGT MW Services MTD'!$A$3:$AG$156,AS$4,0),0)</f>
        <v>215.78453090325689</v>
      </c>
      <c r="AT57" s="306">
        <f>IFERROR(VLOOKUP($A57,'BDGT MW Services MTD'!$A$3:$AG$156,AT$4,0),0)</f>
        <v>209.09883329326661</v>
      </c>
      <c r="AU57" s="306">
        <f>IFERROR(VLOOKUP($A57,'BDGT MW Services MTD'!$A$3:$AG$156,AU$4,0),0)</f>
        <v>201.16739644654609</v>
      </c>
      <c r="AV57" s="306">
        <f>IFERROR(VLOOKUP($A57,'BDGT MW Services MTD'!$A$3:$AG$156,AV$4,0),0)</f>
        <v>202.04989005912907</v>
      </c>
      <c r="AW57" s="306">
        <f>IFERROR(VLOOKUP($A57,'BDGT MW Services MTD'!$A$3:$AG$156,AW$4,0),0)</f>
        <v>210.30336148198853</v>
      </c>
      <c r="AX57" s="306">
        <f>IFERROR(VLOOKUP($A57,'BDGT MW Services MTD'!$A$3:$AG$156,AX$4,0),0)</f>
        <v>213.87705641804652</v>
      </c>
      <c r="AY57" s="306">
        <f>IFERROR(VLOOKUP($A57,'BDGT MW Services MTD'!$A$3:$AG$156,AY$4,0),0)</f>
        <v>32.055774125828052</v>
      </c>
      <c r="AZ57" s="306">
        <f>IFERROR(VLOOKUP($A57,'BDGT MW Services MTD'!$A$3:$AG$156,AZ$4,0),0)</f>
        <v>197.3541504479079</v>
      </c>
      <c r="BA57" s="306">
        <f>IFERROR(VLOOKUP($A57,'BDGT MW Services MTD'!$A$3:$AG$156,BA$4,0),0)</f>
        <v>218.15230868758647</v>
      </c>
      <c r="BB57" s="306">
        <f>IFERROR(VLOOKUP($A57,'BDGT MW Services MTD'!$A$3:$AG$156,BB$4,0),0)</f>
        <v>202.98093500826883</v>
      </c>
      <c r="BC57" s="306">
        <f>IFERROR(VLOOKUP($A57,'BDGT MW Services MTD'!$A$3:$AG$156,BC$4,0),0)</f>
        <v>218.79316748884835</v>
      </c>
      <c r="BD57" s="306">
        <f>IFERROR(VLOOKUP($A57,'BDGT MW Services MTD'!$A$3:$AG$156,BD$4,0),0)</f>
        <v>218.39716342527333</v>
      </c>
      <c r="BE57" s="306">
        <f>IFERROR(VLOOKUP($A57,'BDGT MW Services MTD'!$A$3:$AG$156,BE$4,0),0)</f>
        <v>219.72342076186192</v>
      </c>
      <c r="BF57" s="306">
        <f>IFERROR(VLOOKUP($A57,'BDGT MW Services MTD'!$A$3:$AG$156,BF$4,0),0)</f>
        <v>261.59006343911375</v>
      </c>
      <c r="BG57" s="306">
        <f>IFERROR(VLOOKUP($A57,'BDGT MW Services MTD'!$A$3:$AG$156,BG$4,0),0)</f>
        <v>257.89098185815016</v>
      </c>
      <c r="BH57" s="306">
        <f>IFERROR(VLOOKUP($A57,'BDGT MW Services MTD'!$A$3:$AG$156,BH$4,0),0)</f>
        <v>208.57071389526453</v>
      </c>
      <c r="BI57" s="306">
        <f>IFERROR(VLOOKUP($A57,'BDGT MW Services MTD'!$A$3:$AG$156,BI$4,0),0)</f>
        <v>197.97479942743507</v>
      </c>
      <c r="BJ57" s="306">
        <f>IFERROR(VLOOKUP($A57,'BDGT MW Services MTD'!$A$3:$AG$156,BJ$4,0),0)</f>
        <v>208.71580958987636</v>
      </c>
      <c r="BK57" s="306">
        <f>IFERROR(VLOOKUP($A57,'BDGT MW Services MTD'!$A$3:$AG$156,BK$4,0),0)</f>
        <v>210.43589848287624</v>
      </c>
      <c r="BL57" s="306">
        <f>IFERROR(VLOOKUP($A57,'BDGT MW Services MTD'!$A$3:$AG$156,BL$4,0),0)</f>
        <v>232.15578933229028</v>
      </c>
      <c r="BM57" s="306">
        <f>IFERROR(VLOOKUP($A57,'BDGT MW Services MTD'!$A$3:$AG$156,BM$4,0),0)</f>
        <v>305.05432822530759</v>
      </c>
      <c r="BN57" s="306">
        <f>IFERROR(VLOOKUP($A57,'BDGT MW Services MTD'!$A$3:$AG$156,BN$4,0),0)</f>
        <v>261.92162963020428</v>
      </c>
      <c r="BO57" s="306">
        <f>IFERROR(VLOOKUP($A57,'BDGT MW Services MTD'!$A$3:$AG$156,BO$4,0),0)</f>
        <v>178.84344283985857</v>
      </c>
      <c r="BP57" s="306">
        <f>IFERROR(VLOOKUP($A57,'BDGT MW Services MTD'!$A$3:$AG$156,BP$4,0),0)</f>
        <v>6554.4114780000009</v>
      </c>
      <c r="BQ57" s="306"/>
      <c r="BR57" s="306"/>
      <c r="BS57" s="306"/>
      <c r="BT57" s="306">
        <f>IFERROR(VLOOKUP($A57,'BDGT Polizze MTD'!$A$3:$AG$156,BT$4,0),0)</f>
        <v>1268.1690075528129</v>
      </c>
      <c r="BU57" s="306">
        <f>IFERROR(VLOOKUP($A57,'BDGT Polizze MTD'!$A$3:$AG$156,BU$4,0),0)</f>
        <v>1092.5247741530502</v>
      </c>
      <c r="BV57" s="306">
        <f>IFERROR(VLOOKUP($A57,'BDGT Polizze MTD'!$A$3:$AG$156,BV$4,0),0)</f>
        <v>849.106456880368</v>
      </c>
      <c r="BW57" s="306">
        <f>IFERROR(VLOOKUP($A57,'BDGT Polizze MTD'!$A$3:$AG$156,BW$4,0),0)</f>
        <v>817.18735165107489</v>
      </c>
      <c r="BX57" s="306">
        <f>IFERROR(VLOOKUP($A57,'BDGT Polizze MTD'!$A$3:$AG$156,BX$4,0),0)</f>
        <v>812.90166156366831</v>
      </c>
      <c r="BY57" s="306">
        <f>IFERROR(VLOOKUP($A57,'BDGT Polizze MTD'!$A$3:$AG$156,BY$4,0),0)</f>
        <v>847.48175437683767</v>
      </c>
      <c r="BZ57" s="306">
        <f>IFERROR(VLOOKUP($A57,'BDGT Polizze MTD'!$A$3:$AG$156,BZ$4,0),0)</f>
        <v>872.99196367035916</v>
      </c>
      <c r="CA57" s="306">
        <f>IFERROR(VLOOKUP($A57,'BDGT Polizze MTD'!$A$3:$AG$156,CA$4,0),0)</f>
        <v>1070.3360841301492</v>
      </c>
      <c r="CB57" s="306">
        <f>IFERROR(VLOOKUP($A57,'BDGT Polizze MTD'!$A$3:$AG$156,CB$4,0),0)</f>
        <v>985.08350697752132</v>
      </c>
      <c r="CC57" s="306">
        <f>IFERROR(VLOOKUP($A57,'BDGT Polizze MTD'!$A$3:$AG$156,CC$4,0),0)</f>
        <v>954.56245701776697</v>
      </c>
      <c r="CD57" s="306">
        <f>IFERROR(VLOOKUP($A57,'BDGT Polizze MTD'!$A$3:$AG$156,CD$4,0),0)</f>
        <v>918.35445085702395</v>
      </c>
      <c r="CE57" s="306">
        <f>IFERROR(VLOOKUP($A57,'BDGT Polizze MTD'!$A$3:$AG$156,CE$4,0),0)</f>
        <v>922.38314512500301</v>
      </c>
      <c r="CF57" s="306">
        <f>IFERROR(VLOOKUP($A57,'BDGT Polizze MTD'!$A$3:$AG$156,CF$4,0),0)</f>
        <v>960.06127960450488</v>
      </c>
      <c r="CG57" s="306">
        <f>IFERROR(VLOOKUP($A57,'BDGT Polizze MTD'!$A$3:$AG$156,CG$4,0),0)</f>
        <v>976.37564618928172</v>
      </c>
      <c r="CH57" s="306">
        <f>IFERROR(VLOOKUP($A57,'BDGT Polizze MTD'!$A$3:$AG$156,CH$4,0),0)</f>
        <v>146.33863818953378</v>
      </c>
      <c r="CI57" s="306">
        <f>IFERROR(VLOOKUP($A57,'BDGT Polizze MTD'!$A$3:$AG$156,CI$4,0),0)</f>
        <v>900.94650356078978</v>
      </c>
      <c r="CJ57" s="306">
        <f>IFERROR(VLOOKUP($A57,'BDGT Polizze MTD'!$A$3:$AG$156,CJ$4,0),0)</f>
        <v>995.89271018484749</v>
      </c>
      <c r="CK57" s="306">
        <f>IFERROR(VLOOKUP($A57,'BDGT Polizze MTD'!$A$3:$AG$156,CK$4,0),0)</f>
        <v>926.63348234710668</v>
      </c>
      <c r="CL57" s="306">
        <f>IFERROR(VLOOKUP($A57,'BDGT Polizze MTD'!$A$3:$AG$156,CL$4,0),0)</f>
        <v>998.81831116644651</v>
      </c>
      <c r="CM57" s="306">
        <f>IFERROR(VLOOKUP($A57,'BDGT Polizze MTD'!$A$3:$AG$156,CM$4,0),0)</f>
        <v>997.01050283982124</v>
      </c>
      <c r="CN57" s="306">
        <f>IFERROR(VLOOKUP($A57,'BDGT Polizze MTD'!$A$3:$AG$156,CN$4,0),0)</f>
        <v>1003.0650342875232</v>
      </c>
      <c r="CO57" s="306">
        <f>IFERROR(VLOOKUP($A57,'BDGT Polizze MTD'!$A$3:$AG$156,CO$4,0),0)</f>
        <v>1194.1915206081396</v>
      </c>
      <c r="CP57" s="306">
        <f>IFERROR(VLOOKUP($A57,'BDGT Polizze MTD'!$A$3:$AG$156,CP$4,0),0)</f>
        <v>1177.3047482286811</v>
      </c>
      <c r="CQ57" s="306">
        <f>IFERROR(VLOOKUP($A57,'BDGT Polizze MTD'!$A$3:$AG$156,CQ$4,0),0)</f>
        <v>952.15152558302032</v>
      </c>
      <c r="CR57" s="306">
        <f>IFERROR(VLOOKUP($A57,'BDGT Polizze MTD'!$A$3:$AG$156,CR$4,0),0)</f>
        <v>903.77984416586196</v>
      </c>
      <c r="CS57" s="306">
        <f>IFERROR(VLOOKUP($A57,'BDGT Polizze MTD'!$A$3:$AG$156,CS$4,0),0)</f>
        <v>952.81390566697371</v>
      </c>
      <c r="CT57" s="306">
        <f>IFERROR(VLOOKUP($A57,'BDGT Polizze MTD'!$A$3:$AG$156,CT$4,0),0)</f>
        <v>960.66632767302133</v>
      </c>
      <c r="CU57" s="306">
        <f>IFERROR(VLOOKUP($A57,'BDGT Polizze MTD'!$A$3:$AG$156,CU$4,0),0)</f>
        <v>1059.8203595192717</v>
      </c>
      <c r="CV57" s="306">
        <f>IFERROR(VLOOKUP($A57,'BDGT Polizze MTD'!$A$3:$AG$156,CV$4,0),0)</f>
        <v>1392.6113526719089</v>
      </c>
      <c r="CW57" s="306">
        <f>IFERROR(VLOOKUP($A57,'BDGT Polizze MTD'!$A$3:$AG$156,CW$4,0),0)</f>
        <v>1195.7051619472452</v>
      </c>
      <c r="CX57" s="306">
        <f>IFERROR(VLOOKUP($A57,'BDGT Polizze MTD'!$A$3:$AG$156,CX$4,0),0)</f>
        <v>816.44279659512279</v>
      </c>
      <c r="CY57" s="306">
        <f>IFERROR(VLOOKUP($A57,'BDGT Polizze MTD'!$A$3:$AG$156,CY$4,0),0)</f>
        <v>29921.712264984737</v>
      </c>
      <c r="CZ57" s="329"/>
      <c r="DD57" s="308">
        <f>IFERROR(VLOOKUP($A57,'BDGT McAfee'!$AZ$6:$BD$180,DD$4,0),0)</f>
        <v>6.2641875483870972</v>
      </c>
      <c r="DE57" s="308">
        <f>IFERROR(VLOOKUP($A57,'BDGT McAfee'!$AZ$6:$BD$180,DE$4,0),0)</f>
        <v>6.2641875483870972</v>
      </c>
      <c r="DF57" s="308">
        <f>IFERROR(VLOOKUP($A57,'BDGT McAfee'!$AZ$6:$BD$180,DF$4,0),0)</f>
        <v>6.2641875483870972</v>
      </c>
      <c r="DG57" s="308">
        <f>IFERROR(VLOOKUP($A57,'BDGT McAfee'!$AZ$6:$BD$180,DG$4,0),0)</f>
        <v>6.2641875483870972</v>
      </c>
      <c r="DH57" s="308">
        <f>IFERROR(VLOOKUP($A57,'BDGT McAfee'!$AZ$6:$BD$180,DH$4,0),0)</f>
        <v>6.2641875483870972</v>
      </c>
      <c r="DI57" s="308">
        <f>IFERROR(VLOOKUP($A57,'BDGT McAfee'!$AZ$6:$BD$180,DI$4,0),0)</f>
        <v>6.2641875483870972</v>
      </c>
      <c r="DJ57" s="308">
        <f>IFERROR(VLOOKUP($A57,'BDGT McAfee'!$AZ$6:$BD$180,DJ$4,0),0)</f>
        <v>6.2641875483870972</v>
      </c>
      <c r="DK57" s="308">
        <f>IFERROR(VLOOKUP($A57,'BDGT McAfee'!$AZ$6:$BD$180,DK$4,0),0)</f>
        <v>6.2641875483870972</v>
      </c>
      <c r="DL57" s="308">
        <f>IFERROR(VLOOKUP($A57,'BDGT McAfee'!$AZ$6:$BD$180,DL$4,0),0)</f>
        <v>6.2641875483870972</v>
      </c>
      <c r="DM57" s="308">
        <f>IFERROR(VLOOKUP($A57,'BDGT McAfee'!$AZ$6:$BD$180,DM$4,0),0)</f>
        <v>6.2641875483870972</v>
      </c>
      <c r="DN57" s="308">
        <f>IFERROR(VLOOKUP($A57,'BDGT McAfee'!$AZ$6:$BD$180,DN$4,0),0)</f>
        <v>6.2641875483870972</v>
      </c>
      <c r="DO57" s="308">
        <f>IFERROR(VLOOKUP($A57,'BDGT McAfee'!$AZ$6:$BD$180,DO$4,0),0)</f>
        <v>6.2641875483870972</v>
      </c>
      <c r="DP57" s="308">
        <f>IFERROR(VLOOKUP($A57,'BDGT McAfee'!$AZ$6:$BD$180,DP$4,0),0)</f>
        <v>6.2641875483870972</v>
      </c>
      <c r="DQ57" s="308">
        <f>IFERROR(VLOOKUP($A57,'BDGT McAfee'!$AZ$6:$BD$180,DQ$4,0),0)</f>
        <v>6.2641875483870972</v>
      </c>
      <c r="DR57" s="308">
        <f>IFERROR(VLOOKUP($A57,'BDGT McAfee'!$AZ$6:$BD$180,DR$4,0),0)</f>
        <v>6.2641875483870972</v>
      </c>
      <c r="DS57" s="308">
        <f>IFERROR(VLOOKUP($A57,'BDGT McAfee'!$AZ$6:$BD$180,DS$4,0),0)</f>
        <v>6.2641875483870972</v>
      </c>
      <c r="DT57" s="308">
        <f>IFERROR(VLOOKUP($A57,'BDGT McAfee'!$AZ$6:$BD$180,DT$4,0),0)</f>
        <v>6.2641875483870972</v>
      </c>
      <c r="DU57" s="308">
        <f>IFERROR(VLOOKUP($A57,'BDGT McAfee'!$AZ$6:$BD$180,DU$4,0),0)</f>
        <v>6.2641875483870972</v>
      </c>
      <c r="DV57" s="308">
        <f>IFERROR(VLOOKUP($A57,'BDGT McAfee'!$AZ$6:$BD$180,DV$4,0),0)</f>
        <v>6.2641875483870972</v>
      </c>
      <c r="DW57" s="308">
        <f>IFERROR(VLOOKUP($A57,'BDGT McAfee'!$AZ$6:$BD$180,DW$4,0),0)</f>
        <v>6.2641875483870972</v>
      </c>
      <c r="DX57" s="308">
        <f>IFERROR(VLOOKUP($A57,'BDGT McAfee'!$AZ$6:$BD$180,DX$4,0),0)</f>
        <v>6.2641875483870972</v>
      </c>
      <c r="DY57" s="308">
        <f>IFERROR(VLOOKUP($A57,'BDGT McAfee'!$AZ$6:$BD$180,DY$4,0),0)</f>
        <v>6.2641875483870972</v>
      </c>
      <c r="DZ57" s="308">
        <f>IFERROR(VLOOKUP($A57,'BDGT McAfee'!$AZ$6:$BD$180,DZ$4,0),0)</f>
        <v>6.2641875483870972</v>
      </c>
      <c r="EA57" s="308">
        <f>IFERROR(VLOOKUP($A57,'BDGT McAfee'!$AZ$6:$BD$180,EA$4,0),0)</f>
        <v>6.2641875483870972</v>
      </c>
      <c r="EB57" s="308">
        <f>IFERROR(VLOOKUP($A57,'BDGT McAfee'!$AZ$6:$BD$180,EB$4,0),0)</f>
        <v>6.2641875483870972</v>
      </c>
      <c r="EC57" s="308">
        <f>IFERROR(VLOOKUP($A57,'BDGT McAfee'!$AZ$6:$BD$180,EC$4,0),0)</f>
        <v>6.2641875483870972</v>
      </c>
      <c r="ED57" s="308">
        <f>IFERROR(VLOOKUP($A57,'BDGT McAfee'!$AZ$6:$BD$180,ED$4,0),0)</f>
        <v>6.2641875483870972</v>
      </c>
      <c r="EE57" s="308">
        <f>IFERROR(VLOOKUP($A57,'BDGT McAfee'!$AZ$6:$BD$180,EE$4,0),0)</f>
        <v>6.2641875483870972</v>
      </c>
      <c r="EF57" s="308">
        <f>IFERROR(VLOOKUP($A57,'BDGT McAfee'!$AZ$6:$BD$180,EF$4,0),0)</f>
        <v>6.2641875483870972</v>
      </c>
      <c r="EG57" s="308">
        <f>IFERROR(VLOOKUP($A57,'BDGT McAfee'!$AZ$6:$BD$180,EG$4,0),0)</f>
        <v>6.2641875483870972</v>
      </c>
      <c r="EH57" s="308">
        <f>IFERROR(VLOOKUP($A57,'BDGT McAfee'!$AZ$6:$BD$180,EH$4,0),0)</f>
        <v>6.2641875483870972</v>
      </c>
      <c r="EI57" s="308">
        <f t="shared" si="40"/>
        <v>194.18981400000004</v>
      </c>
      <c r="EJ57" s="308"/>
      <c r="EL57" s="307">
        <f>IFERROR(VLOOKUP($A57,'BDGT Office'!$C$3:$F$180,EL$4,0),0)</f>
        <v>0.50322580645161286</v>
      </c>
      <c r="EM57" s="307">
        <f>IFERROR(VLOOKUP($A57,'BDGT Office'!$C$3:$F$180,EM$4,0),0)</f>
        <v>0.50322580645161286</v>
      </c>
      <c r="EN57" s="307">
        <f>IFERROR(VLOOKUP($A57,'BDGT Office'!$C$3:$F$180,EN$4,0),0)</f>
        <v>0.50322580645161286</v>
      </c>
      <c r="EO57" s="307">
        <f>IFERROR(VLOOKUP($A57,'BDGT Office'!$C$3:$F$180,EO$4,0),0)</f>
        <v>0.50322580645161286</v>
      </c>
      <c r="EP57" s="307">
        <f>IFERROR(VLOOKUP($A57,'BDGT Office'!$C$3:$F$180,EP$4,0),0)</f>
        <v>0.50322580645161286</v>
      </c>
      <c r="EQ57" s="307">
        <f>IFERROR(VLOOKUP($A57,'BDGT Office'!$C$3:$F$180,EQ$4,0),0)</f>
        <v>0.50322580645161286</v>
      </c>
      <c r="ER57" s="307">
        <f>IFERROR(VLOOKUP($A57,'BDGT Office'!$C$3:$F$180,ER$4,0),0)</f>
        <v>0.50322580645161286</v>
      </c>
      <c r="ES57" s="307">
        <f>IFERROR(VLOOKUP($A57,'BDGT Office'!$C$3:$F$180,ES$4,0),0)</f>
        <v>0.50322580645161286</v>
      </c>
      <c r="ET57" s="307">
        <f>IFERROR(VLOOKUP($A57,'BDGT Office'!$C$3:$F$180,ET$4,0),0)</f>
        <v>0.50322580645161286</v>
      </c>
      <c r="EU57" s="307">
        <f>IFERROR(VLOOKUP($A57,'BDGT Office'!$C$3:$F$180,EU$4,0),0)</f>
        <v>0.50322580645161286</v>
      </c>
      <c r="EV57" s="307">
        <f>IFERROR(VLOOKUP($A57,'BDGT Office'!$C$3:$F$180,EV$4,0),0)</f>
        <v>0.50322580645161286</v>
      </c>
      <c r="EW57" s="307">
        <f>IFERROR(VLOOKUP($A57,'BDGT Office'!$C$3:$F$180,EW$4,0),0)</f>
        <v>0.50322580645161286</v>
      </c>
      <c r="EX57" s="307">
        <f>IFERROR(VLOOKUP($A57,'BDGT Office'!$C$3:$F$180,EX$4,0),0)</f>
        <v>0.50322580645161286</v>
      </c>
      <c r="EY57" s="307">
        <f>IFERROR(VLOOKUP($A57,'BDGT Office'!$C$3:$F$180,EY$4,0),0)</f>
        <v>0.50322580645161286</v>
      </c>
      <c r="EZ57" s="307">
        <f>IFERROR(VLOOKUP($A57,'BDGT Office'!$C$3:$F$180,EZ$4,0),0)</f>
        <v>0.50322580645161286</v>
      </c>
      <c r="FA57" s="307">
        <f>IFERROR(VLOOKUP($A57,'BDGT Office'!$C$3:$F$180,FA$4,0),0)</f>
        <v>0.50322580645161286</v>
      </c>
      <c r="FB57" s="307">
        <f>IFERROR(VLOOKUP($A57,'BDGT Office'!$C$3:$F$180,FB$4,0),0)</f>
        <v>0.50322580645161286</v>
      </c>
      <c r="FC57" s="307">
        <f>IFERROR(VLOOKUP($A57,'BDGT Office'!$C$3:$F$180,FC$4,0),0)</f>
        <v>0.50322580645161286</v>
      </c>
      <c r="FD57" s="307">
        <f>IFERROR(VLOOKUP($A57,'BDGT Office'!$C$3:$F$180,FD$4,0),0)</f>
        <v>0.50322580645161286</v>
      </c>
      <c r="FE57" s="307">
        <f>IFERROR(VLOOKUP($A57,'BDGT Office'!$C$3:$F$180,FE$4,0),0)</f>
        <v>0.50322580645161286</v>
      </c>
      <c r="FF57" s="307">
        <f>IFERROR(VLOOKUP($A57,'BDGT Office'!$C$3:$F$180,FF$4,0),0)</f>
        <v>0.50322580645161286</v>
      </c>
      <c r="FG57" s="307">
        <f>IFERROR(VLOOKUP($A57,'BDGT Office'!$C$3:$F$180,FG$4,0),0)</f>
        <v>0.50322580645161286</v>
      </c>
      <c r="FH57" s="307">
        <f>IFERROR(VLOOKUP($A57,'BDGT Office'!$C$3:$F$180,FH$4,0),0)</f>
        <v>0.50322580645161286</v>
      </c>
      <c r="FI57" s="307">
        <f>IFERROR(VLOOKUP($A57,'BDGT Office'!$C$3:$F$180,FI$4,0),0)</f>
        <v>0.50322580645161286</v>
      </c>
      <c r="FJ57" s="307">
        <f>IFERROR(VLOOKUP($A57,'BDGT Office'!$C$3:$F$180,FJ$4,0),0)</f>
        <v>0.50322580645161286</v>
      </c>
      <c r="FK57" s="307">
        <f>IFERROR(VLOOKUP($A57,'BDGT Office'!$C$3:$F$180,FK$4,0),0)</f>
        <v>0.50322580645161286</v>
      </c>
      <c r="FL57" s="307">
        <f>IFERROR(VLOOKUP($A57,'BDGT Office'!$C$3:$F$180,FL$4,0),0)</f>
        <v>0.50322580645161286</v>
      </c>
      <c r="FM57" s="307">
        <f>IFERROR(VLOOKUP($A57,'BDGT Office'!$C$3:$F$180,FM$4,0),0)</f>
        <v>0.50322580645161286</v>
      </c>
      <c r="FN57" s="307">
        <f>IFERROR(VLOOKUP($A57,'BDGT Office'!$C$3:$F$180,FN$4,0),0)</f>
        <v>0.50322580645161286</v>
      </c>
      <c r="FO57" s="307">
        <f>IFERROR(VLOOKUP($A57,'BDGT Office'!$C$3:$F$180,FO$4,0),0)</f>
        <v>0.50322580645161286</v>
      </c>
      <c r="FP57" s="307">
        <f>IFERROR(VLOOKUP($A57,'BDGT Office'!$C$3:$F$180,FP$4,0),0)</f>
        <v>0.50322580645161286</v>
      </c>
      <c r="FQ57" s="308">
        <f t="shared" si="41"/>
        <v>15.600000000000007</v>
      </c>
      <c r="FR57" s="307"/>
      <c r="FS57" s="307"/>
    </row>
    <row r="58" spans="1:175">
      <c r="A58" s="150" t="s">
        <v>91</v>
      </c>
      <c r="B58" s="303">
        <f>IFERROR(VLOOKUP($A58,'FCST Sales'!$A$1:$AH$160,B$1,0),0)</f>
        <v>38080.641843521531</v>
      </c>
      <c r="C58" s="303">
        <f>IFERROR(VLOOKUP($A58,'FCST Sales'!$A$1:$AH$160,C$1,0),0)</f>
        <v>33202.591247422439</v>
      </c>
      <c r="D58" s="303">
        <f>IFERROR(VLOOKUP($A58,'FCST Sales'!$A$1:$AH$160,D$1,0),0)</f>
        <v>25497.010791865057</v>
      </c>
      <c r="E58" s="303">
        <f>IFERROR(VLOOKUP($A58,'FCST Sales'!$A$1:$AH$160,E$1,0),0)</f>
        <v>24538.542317266441</v>
      </c>
      <c r="F58" s="303">
        <f>IFERROR(VLOOKUP($A58,'FCST Sales'!$A$1:$AH$160,F$1,0),0)</f>
        <v>24409.85140280718</v>
      </c>
      <c r="G58" s="303">
        <f>IFERROR(VLOOKUP($A58,'FCST Sales'!$A$1:$AH$160,G$1,0),0)</f>
        <v>25448.224144524891</v>
      </c>
      <c r="H58" s="303">
        <f>IFERROR(VLOOKUP($A58,'FCST Sales'!$A$1:$AH$160,H$1,0),0)</f>
        <v>26214.245974166075</v>
      </c>
      <c r="I58" s="303">
        <f>IFERROR(VLOOKUP($A58,'FCST Sales'!$A$1:$AH$160,I$1,0),0)</f>
        <v>32140.105009040086</v>
      </c>
      <c r="J58" s="303">
        <f>IFERROR(VLOOKUP($A58,'FCST Sales'!$A$1:$AH$160,J$1,0),0)</f>
        <v>29937.376067382545</v>
      </c>
      <c r="K58" s="303">
        <f>IFERROR(VLOOKUP($A58,'FCST Sales'!$A$1:$AH$160,K$1,0),0)</f>
        <v>28663.648793239969</v>
      </c>
      <c r="L58" s="303">
        <f>IFERROR(VLOOKUP($A58,'FCST Sales'!$A$1:$AH$160,L$1,0),0)</f>
        <v>27576.392988797947</v>
      </c>
      <c r="M58" s="303">
        <f>IFERROR(VLOOKUP($A58,'FCST Sales'!$A$1:$AH$160,M$1,0),0)</f>
        <v>27697.36682004777</v>
      </c>
      <c r="N58" s="303">
        <f>IFERROR(VLOOKUP($A58,'FCST Sales'!$A$1:$AH$160,N$1,0),0)</f>
        <v>28828.767710544766</v>
      </c>
      <c r="O58" s="303">
        <f>IFERROR(VLOOKUP($A58,'FCST Sales'!$A$1:$AH$160,O$1,0),0)</f>
        <v>29318.65631933336</v>
      </c>
      <c r="P58" s="303">
        <f>IFERROR(VLOOKUP($A58,'FCST Sales'!$A$1:$AH$160,P$1,0),0)</f>
        <v>9646.8723726152584</v>
      </c>
      <c r="Q58" s="303">
        <f>IFERROR(VLOOKUP($A58,'FCST Sales'!$A$1:$AH$160,Q$1,0),0)</f>
        <v>27380.393745957084</v>
      </c>
      <c r="R58" s="303">
        <f>IFERROR(VLOOKUP($A58,'FCST Sales'!$A$1:$AH$160,R$1,0),0)</f>
        <v>29904.715684785271</v>
      </c>
      <c r="S58" s="303">
        <f>IFERROR(VLOOKUP($A58,'FCST Sales'!$A$1:$AH$160,S$1,0),0)</f>
        <v>27824.996156914691</v>
      </c>
      <c r="T58" s="303">
        <f>IFERROR(VLOOKUP($A58,'FCST Sales'!$A$1:$AH$160,T$1,0),0)</f>
        <v>29992.565776132564</v>
      </c>
      <c r="U58" s="303">
        <f>IFERROR(VLOOKUP($A58,'FCST Sales'!$A$1:$AH$160,U$1,0),0)</f>
        <v>29938.280818056835</v>
      </c>
      <c r="V58" s="303">
        <f>IFERROR(VLOOKUP($A58,'FCST Sales'!$A$1:$AH$160,V$1,0),0)</f>
        <v>30120.086588594626</v>
      </c>
      <c r="W58" s="303">
        <f>IFERROR(VLOOKUP($A58,'FCST Sales'!$A$1:$AH$160,W$1,0),0)</f>
        <v>36292.31470803736</v>
      </c>
      <c r="X58" s="303">
        <f>IFERROR(VLOOKUP($A58,'FCST Sales'!$A$1:$AH$160,X$1,0),0)</f>
        <v>35352.165358848404</v>
      </c>
      <c r="Y58" s="303">
        <f>IFERROR(VLOOKUP($A58,'FCST Sales'!$A$1:$AH$160,Y$1,0),0)</f>
        <v>28591.253224566473</v>
      </c>
      <c r="Z58" s="303">
        <f>IFERROR(VLOOKUP($A58,'FCST Sales'!$A$1:$AH$160,Z$1,0),0)</f>
        <v>27138.745976364371</v>
      </c>
      <c r="AA58" s="303">
        <f>IFERROR(VLOOKUP($A58,'FCST Sales'!$A$1:$AH$160,AA$1,0),0)</f>
        <v>28611.14320657291</v>
      </c>
      <c r="AB58" s="303">
        <f>IFERROR(VLOOKUP($A58,'FCST Sales'!$A$1:$AH$160,AB$1,0),0)</f>
        <v>28846.936123948741</v>
      </c>
      <c r="AC58" s="303">
        <f>IFERROR(VLOOKUP($A58,'FCST Sales'!$A$1:$AH$160,AC$1,0),0)</f>
        <v>31781.637541678159</v>
      </c>
      <c r="AD58" s="303">
        <f>IFERROR(VLOOKUP($A58,'FCST Sales'!$A$1:$AH$160,AD$1,0),0)</f>
        <v>41817.402753483169</v>
      </c>
      <c r="AE58" s="303">
        <f>IFERROR(VLOOKUP($A58,'FCST Sales'!$A$1:$AH$160,AE$1,0),0)</f>
        <v>36338.315325933145</v>
      </c>
      <c r="AF58" s="303">
        <f>IFERROR(VLOOKUP($A58,'FCST Sales'!$A$1:$AH$160,AF$1,0),0)</f>
        <v>24516.184781126041</v>
      </c>
      <c r="AG58" s="303">
        <f>IFERROR(VLOOKUP($A58,'FCST Sales'!$A$1:$AH$160,AG$1,0),0)</f>
        <v>905647.43157357513</v>
      </c>
      <c r="AH58" s="303">
        <f>IFERROR(VLOOKUP($A58,'FCST Sales'!$A$1:$AH$160,AH$1,0),0)</f>
        <v>0</v>
      </c>
      <c r="AI58" s="303"/>
      <c r="AK58" s="306">
        <f>IFERROR(VLOOKUP($A58,'BDGT MW Services MTD'!$A$3:$AG$156,AK$4,0),0)</f>
        <v>386.68162699985419</v>
      </c>
      <c r="AL58" s="306">
        <f>IFERROR(VLOOKUP($A58,'BDGT MW Services MTD'!$A$3:$AG$156,AL$4,0),0)</f>
        <v>333.12536001993124</v>
      </c>
      <c r="AM58" s="306">
        <f>IFERROR(VLOOKUP($A58,'BDGT MW Services MTD'!$A$3:$AG$156,AM$4,0),0)</f>
        <v>258.90387187128039</v>
      </c>
      <c r="AN58" s="306">
        <f>IFERROR(VLOOKUP($A58,'BDGT MW Services MTD'!$A$3:$AG$156,AN$4,0),0)</f>
        <v>249.17131140896467</v>
      </c>
      <c r="AO58" s="306">
        <f>IFERROR(VLOOKUP($A58,'BDGT MW Services MTD'!$A$3:$AG$156,AO$4,0),0)</f>
        <v>247.86454740042501</v>
      </c>
      <c r="AP58" s="306">
        <f>IFERROR(VLOOKUP($A58,'BDGT MW Services MTD'!$A$3:$AG$156,AP$4,0),0)</f>
        <v>258.40847843104154</v>
      </c>
      <c r="AQ58" s="306">
        <f>IFERROR(VLOOKUP($A58,'BDGT MW Services MTD'!$A$3:$AG$156,AQ$4,0),0)</f>
        <v>266.18688113287135</v>
      </c>
      <c r="AR58" s="306">
        <f>IFERROR(VLOOKUP($A58,'BDGT MW Services MTD'!$A$3:$AG$156,AR$4,0),0)</f>
        <v>326.35973279836122</v>
      </c>
      <c r="AS58" s="306">
        <f>IFERROR(VLOOKUP($A58,'BDGT MW Services MTD'!$A$3:$AG$156,AS$4,0),0)</f>
        <v>300.36508615191576</v>
      </c>
      <c r="AT58" s="306">
        <f>IFERROR(VLOOKUP($A58,'BDGT MW Services MTD'!$A$3:$AG$156,AT$4,0),0)</f>
        <v>291.05881136843414</v>
      </c>
      <c r="AU58" s="306">
        <f>IFERROR(VLOOKUP($A58,'BDGT MW Services MTD'!$A$3:$AG$156,AU$4,0),0)</f>
        <v>280.01850786844994</v>
      </c>
      <c r="AV58" s="306">
        <f>IFERROR(VLOOKUP($A58,'BDGT MW Services MTD'!$A$3:$AG$156,AV$4,0),0)</f>
        <v>281.24691042753255</v>
      </c>
      <c r="AW58" s="306">
        <f>IFERROR(VLOOKUP($A58,'BDGT MW Services MTD'!$A$3:$AG$156,AW$4,0),0)</f>
        <v>292.7354756393317</v>
      </c>
      <c r="AX58" s="306">
        <f>IFERROR(VLOOKUP($A58,'BDGT MW Services MTD'!$A$3:$AG$156,AX$4,0),0)</f>
        <v>297.70994337738733</v>
      </c>
      <c r="AY58" s="306">
        <f>IFERROR(VLOOKUP($A58,'BDGT MW Services MTD'!$A$3:$AG$156,AY$4,0),0)</f>
        <v>44.620600543824104</v>
      </c>
      <c r="AZ58" s="306">
        <f>IFERROR(VLOOKUP($A58,'BDGT MW Services MTD'!$A$3:$AG$156,AZ$4,0),0)</f>
        <v>274.71059280102133</v>
      </c>
      <c r="BA58" s="306">
        <f>IFERROR(VLOOKUP($A58,'BDGT MW Services MTD'!$A$3:$AG$156,BA$4,0),0)</f>
        <v>303.66095622750333</v>
      </c>
      <c r="BB58" s="306">
        <f>IFERROR(VLOOKUP($A58,'BDGT MW Services MTD'!$A$3:$AG$156,BB$4,0),0)</f>
        <v>282.54289487641336</v>
      </c>
      <c r="BC58" s="306">
        <f>IFERROR(VLOOKUP($A58,'BDGT MW Services MTD'!$A$3:$AG$156,BC$4,0),0)</f>
        <v>304.55301094637724</v>
      </c>
      <c r="BD58" s="306">
        <f>IFERROR(VLOOKUP($A58,'BDGT MW Services MTD'!$A$3:$AG$156,BD$4,0),0)</f>
        <v>304.00178610104507</v>
      </c>
      <c r="BE58" s="306">
        <f>IFERROR(VLOOKUP($A58,'BDGT MW Services MTD'!$A$3:$AG$156,BE$4,0),0)</f>
        <v>305.84789340770203</v>
      </c>
      <c r="BF58" s="306">
        <f>IFERROR(VLOOKUP($A58,'BDGT MW Services MTD'!$A$3:$AG$156,BF$4,0),0)</f>
        <v>364.12490558278751</v>
      </c>
      <c r="BG58" s="306">
        <f>IFERROR(VLOOKUP($A58,'BDGT MW Services MTD'!$A$3:$AG$156,BG$4,0),0)</f>
        <v>358.97590369141835</v>
      </c>
      <c r="BH58" s="306">
        <f>IFERROR(VLOOKUP($A58,'BDGT MW Services MTD'!$A$3:$AG$156,BH$4,0),0)</f>
        <v>290.32368625165503</v>
      </c>
      <c r="BI58" s="306">
        <f>IFERROR(VLOOKUP($A58,'BDGT MW Services MTD'!$A$3:$AG$156,BI$4,0),0)</f>
        <v>275.57451610185029</v>
      </c>
      <c r="BJ58" s="306">
        <f>IFERROR(VLOOKUP($A58,'BDGT MW Services MTD'!$A$3:$AG$156,BJ$4,0),0)</f>
        <v>290.52565476455038</v>
      </c>
      <c r="BK58" s="306">
        <f>IFERROR(VLOOKUP($A58,'BDGT MW Services MTD'!$A$3:$AG$156,BK$4,0),0)</f>
        <v>292.91996285685053</v>
      </c>
      <c r="BL58" s="306">
        <f>IFERROR(VLOOKUP($A58,'BDGT MW Services MTD'!$A$3:$AG$156,BL$4,0),0)</f>
        <v>323.15334825702701</v>
      </c>
      <c r="BM58" s="306">
        <f>IFERROR(VLOOKUP($A58,'BDGT MW Services MTD'!$A$3:$AG$156,BM$4,0),0)</f>
        <v>424.62575604869897</v>
      </c>
      <c r="BN58" s="306">
        <f>IFERROR(VLOOKUP($A58,'BDGT MW Services MTD'!$A$3:$AG$156,BN$4,0),0)</f>
        <v>364.58643499425693</v>
      </c>
      <c r="BO58" s="306">
        <f>IFERROR(VLOOKUP($A58,'BDGT MW Services MTD'!$A$3:$AG$156,BO$4,0),0)</f>
        <v>248.94428665223916</v>
      </c>
      <c r="BP58" s="306">
        <f>IFERROR(VLOOKUP($A58,'BDGT MW Services MTD'!$A$3:$AG$156,BP$4,0),0)</f>
        <v>9123.5287350009985</v>
      </c>
      <c r="BQ58" s="306"/>
      <c r="BR58" s="306"/>
      <c r="BS58" s="306"/>
      <c r="BT58" s="306">
        <f>IFERROR(VLOOKUP($A58,'BDGT Polizze MTD'!$A$3:$AG$156,BT$4,0),0)</f>
        <v>1357.7598704815287</v>
      </c>
      <c r="BU58" s="306">
        <f>IFERROR(VLOOKUP($A58,'BDGT Polizze MTD'!$A$3:$AG$156,BU$4,0),0)</f>
        <v>1169.7071029313347</v>
      </c>
      <c r="BV58" s="306">
        <f>IFERROR(VLOOKUP($A58,'BDGT Polizze MTD'!$A$3:$AG$156,BV$4,0),0)</f>
        <v>909.09229452282307</v>
      </c>
      <c r="BW58" s="306">
        <f>IFERROR(VLOOKUP($A58,'BDGT Polizze MTD'!$A$3:$AG$156,BW$4,0),0)</f>
        <v>874.91823733967078</v>
      </c>
      <c r="BX58" s="306">
        <f>IFERROR(VLOOKUP($A58,'BDGT Polizze MTD'!$A$3:$AG$156,BX$4,0),0)</f>
        <v>870.32978108238547</v>
      </c>
      <c r="BY58" s="306">
        <f>IFERROR(VLOOKUP($A58,'BDGT Polizze MTD'!$A$3:$AG$156,BY$4,0),0)</f>
        <v>907.35281354857887</v>
      </c>
      <c r="BZ58" s="306">
        <f>IFERROR(VLOOKUP($A58,'BDGT Polizze MTD'!$A$3:$AG$156,BZ$4,0),0)</f>
        <v>934.66521296856376</v>
      </c>
      <c r="CA58" s="306">
        <f>IFERROR(VLOOKUP($A58,'BDGT Polizze MTD'!$A$3:$AG$156,CA$4,0),0)</f>
        <v>1145.9508742960168</v>
      </c>
      <c r="CB58" s="306">
        <f>IFERROR(VLOOKUP($A58,'BDGT Polizze MTD'!$A$3:$AG$156,CB$4,0),0)</f>
        <v>1054.6755573441096</v>
      </c>
      <c r="CC58" s="306">
        <f>IFERROR(VLOOKUP($A58,'BDGT Polizze MTD'!$A$3:$AG$156,CC$4,0),0)</f>
        <v>1021.9983222173155</v>
      </c>
      <c r="CD58" s="306">
        <f>IFERROR(VLOOKUP($A58,'BDGT Polizze MTD'!$A$3:$AG$156,CD$4,0),0)</f>
        <v>983.23237110006471</v>
      </c>
      <c r="CE58" s="306">
        <f>IFERROR(VLOOKUP($A58,'BDGT Polizze MTD'!$A$3:$AG$156,CE$4,0),0)</f>
        <v>987.54567585276197</v>
      </c>
      <c r="CF58" s="306">
        <f>IFERROR(VLOOKUP($A58,'BDGT Polizze MTD'!$A$3:$AG$156,CF$4,0),0)</f>
        <v>1027.8856137365883</v>
      </c>
      <c r="CG58" s="306">
        <f>IFERROR(VLOOKUP($A58,'BDGT Polizze MTD'!$A$3:$AG$156,CG$4,0),0)</f>
        <v>1045.3525224287346</v>
      </c>
      <c r="CH58" s="306">
        <f>IFERROR(VLOOKUP($A58,'BDGT Polizze MTD'!$A$3:$AG$156,CH$4,0),0)</f>
        <v>156.67685399289346</v>
      </c>
      <c r="CI58" s="306">
        <f>IFERROR(VLOOKUP($A58,'BDGT Polizze MTD'!$A$3:$AG$156,CI$4,0),0)</f>
        <v>964.59462477010641</v>
      </c>
      <c r="CJ58" s="306">
        <f>IFERROR(VLOOKUP($A58,'BDGT Polizze MTD'!$A$3:$AG$156,CJ$4,0),0)</f>
        <v>1066.2483857757936</v>
      </c>
      <c r="CK58" s="306">
        <f>IFERROR(VLOOKUP($A58,'BDGT Polizze MTD'!$A$3:$AG$156,CK$4,0),0)</f>
        <v>992.09628171193083</v>
      </c>
      <c r="CL58" s="306">
        <f>IFERROR(VLOOKUP($A58,'BDGT Polizze MTD'!$A$3:$AG$156,CL$4,0),0)</f>
        <v>1069.3806682919244</v>
      </c>
      <c r="CM58" s="306">
        <f>IFERROR(VLOOKUP($A58,'BDGT Polizze MTD'!$A$3:$AG$156,CM$4,0),0)</f>
        <v>1067.4451458301739</v>
      </c>
      <c r="CN58" s="306">
        <f>IFERROR(VLOOKUP($A58,'BDGT Polizze MTD'!$A$3:$AG$156,CN$4,0),0)</f>
        <v>1073.9274047288686</v>
      </c>
      <c r="CO58" s="306">
        <f>IFERROR(VLOOKUP($A58,'BDGT Polizze MTD'!$A$3:$AG$156,CO$4,0),0)</f>
        <v>1278.5561819397506</v>
      </c>
      <c r="CP58" s="306">
        <f>IFERROR(VLOOKUP($A58,'BDGT Polizze MTD'!$A$3:$AG$156,CP$4,0),0)</f>
        <v>1260.4764293655815</v>
      </c>
      <c r="CQ58" s="306">
        <f>IFERROR(VLOOKUP($A58,'BDGT Polizze MTD'!$A$3:$AG$156,CQ$4,0),0)</f>
        <v>1019.4170685097373</v>
      </c>
      <c r="CR58" s="306">
        <f>IFERROR(VLOOKUP($A58,'BDGT Polizze MTD'!$A$3:$AG$156,CR$4,0),0)</f>
        <v>967.62812909804802</v>
      </c>
      <c r="CS58" s="306">
        <f>IFERROR(VLOOKUP($A58,'BDGT Polizze MTD'!$A$3:$AG$156,CS$4,0),0)</f>
        <v>1020.1262429901432</v>
      </c>
      <c r="CT58" s="306">
        <f>IFERROR(VLOOKUP($A58,'BDGT Polizze MTD'!$A$3:$AG$156,CT$4,0),0)</f>
        <v>1028.5334059332524</v>
      </c>
      <c r="CU58" s="306">
        <f>IFERROR(VLOOKUP($A58,'BDGT Polizze MTD'!$A$3:$AG$156,CU$4,0),0)</f>
        <v>1134.6922575023164</v>
      </c>
      <c r="CV58" s="306">
        <f>IFERROR(VLOOKUP($A58,'BDGT Polizze MTD'!$A$3:$AG$156,CV$4,0),0)</f>
        <v>1490.9935494194558</v>
      </c>
      <c r="CW58" s="306">
        <f>IFERROR(VLOOKUP($A58,'BDGT Polizze MTD'!$A$3:$AG$156,CW$4,0),0)</f>
        <v>1280.1767557404819</v>
      </c>
      <c r="CX58" s="306">
        <f>IFERROR(VLOOKUP($A58,'BDGT Polizze MTD'!$A$3:$AG$156,CX$4,0),0)</f>
        <v>874.12108256746376</v>
      </c>
      <c r="CY58" s="306">
        <f>IFERROR(VLOOKUP($A58,'BDGT Polizze MTD'!$A$3:$AG$156,CY$4,0),0)</f>
        <v>32035.556718018401</v>
      </c>
      <c r="CZ58" s="306"/>
      <c r="DD58" s="308">
        <f>IFERROR(VLOOKUP($A58,'BDGT McAfee'!$AZ$6:$BD$180,DD$4,0),0)</f>
        <v>5.768930322580645</v>
      </c>
      <c r="DE58" s="308">
        <f>IFERROR(VLOOKUP($A58,'BDGT McAfee'!$AZ$6:$BD$180,DE$4,0),0)</f>
        <v>5.768930322580645</v>
      </c>
      <c r="DF58" s="308">
        <f>IFERROR(VLOOKUP($A58,'BDGT McAfee'!$AZ$6:$BD$180,DF$4,0),0)</f>
        <v>5.768930322580645</v>
      </c>
      <c r="DG58" s="308">
        <f>IFERROR(VLOOKUP($A58,'BDGT McAfee'!$AZ$6:$BD$180,DG$4,0),0)</f>
        <v>5.768930322580645</v>
      </c>
      <c r="DH58" s="308">
        <f>IFERROR(VLOOKUP($A58,'BDGT McAfee'!$AZ$6:$BD$180,DH$4,0),0)</f>
        <v>5.768930322580645</v>
      </c>
      <c r="DI58" s="308">
        <f>IFERROR(VLOOKUP($A58,'BDGT McAfee'!$AZ$6:$BD$180,DI$4,0),0)</f>
        <v>5.768930322580645</v>
      </c>
      <c r="DJ58" s="308">
        <f>IFERROR(VLOOKUP($A58,'BDGT McAfee'!$AZ$6:$BD$180,DJ$4,0),0)</f>
        <v>5.768930322580645</v>
      </c>
      <c r="DK58" s="308">
        <f>IFERROR(VLOOKUP($A58,'BDGT McAfee'!$AZ$6:$BD$180,DK$4,0),0)</f>
        <v>5.768930322580645</v>
      </c>
      <c r="DL58" s="308">
        <f>IFERROR(VLOOKUP($A58,'BDGT McAfee'!$AZ$6:$BD$180,DL$4,0),0)</f>
        <v>5.768930322580645</v>
      </c>
      <c r="DM58" s="308">
        <f>IFERROR(VLOOKUP($A58,'BDGT McAfee'!$AZ$6:$BD$180,DM$4,0),0)</f>
        <v>5.768930322580645</v>
      </c>
      <c r="DN58" s="308">
        <f>IFERROR(VLOOKUP($A58,'BDGT McAfee'!$AZ$6:$BD$180,DN$4,0),0)</f>
        <v>5.768930322580645</v>
      </c>
      <c r="DO58" s="308">
        <f>IFERROR(VLOOKUP($A58,'BDGT McAfee'!$AZ$6:$BD$180,DO$4,0),0)</f>
        <v>5.768930322580645</v>
      </c>
      <c r="DP58" s="308">
        <f>IFERROR(VLOOKUP($A58,'BDGT McAfee'!$AZ$6:$BD$180,DP$4,0),0)</f>
        <v>5.768930322580645</v>
      </c>
      <c r="DQ58" s="308">
        <f>IFERROR(VLOOKUP($A58,'BDGT McAfee'!$AZ$6:$BD$180,DQ$4,0),0)</f>
        <v>5.768930322580645</v>
      </c>
      <c r="DR58" s="308">
        <f>IFERROR(VLOOKUP($A58,'BDGT McAfee'!$AZ$6:$BD$180,DR$4,0),0)</f>
        <v>5.768930322580645</v>
      </c>
      <c r="DS58" s="308">
        <f>IFERROR(VLOOKUP($A58,'BDGT McAfee'!$AZ$6:$BD$180,DS$4,0),0)</f>
        <v>5.768930322580645</v>
      </c>
      <c r="DT58" s="308">
        <f>IFERROR(VLOOKUP($A58,'BDGT McAfee'!$AZ$6:$BD$180,DT$4,0),0)</f>
        <v>5.768930322580645</v>
      </c>
      <c r="DU58" s="308">
        <f>IFERROR(VLOOKUP($A58,'BDGT McAfee'!$AZ$6:$BD$180,DU$4,0),0)</f>
        <v>5.768930322580645</v>
      </c>
      <c r="DV58" s="308">
        <f>IFERROR(VLOOKUP($A58,'BDGT McAfee'!$AZ$6:$BD$180,DV$4,0),0)</f>
        <v>5.768930322580645</v>
      </c>
      <c r="DW58" s="308">
        <f>IFERROR(VLOOKUP($A58,'BDGT McAfee'!$AZ$6:$BD$180,DW$4,0),0)</f>
        <v>5.768930322580645</v>
      </c>
      <c r="DX58" s="308">
        <f>IFERROR(VLOOKUP($A58,'BDGT McAfee'!$AZ$6:$BD$180,DX$4,0),0)</f>
        <v>5.768930322580645</v>
      </c>
      <c r="DY58" s="308">
        <f>IFERROR(VLOOKUP($A58,'BDGT McAfee'!$AZ$6:$BD$180,DY$4,0),0)</f>
        <v>5.768930322580645</v>
      </c>
      <c r="DZ58" s="308">
        <f>IFERROR(VLOOKUP($A58,'BDGT McAfee'!$AZ$6:$BD$180,DZ$4,0),0)</f>
        <v>5.768930322580645</v>
      </c>
      <c r="EA58" s="308">
        <f>IFERROR(VLOOKUP($A58,'BDGT McAfee'!$AZ$6:$BD$180,EA$4,0),0)</f>
        <v>5.768930322580645</v>
      </c>
      <c r="EB58" s="308">
        <f>IFERROR(VLOOKUP($A58,'BDGT McAfee'!$AZ$6:$BD$180,EB$4,0),0)</f>
        <v>5.768930322580645</v>
      </c>
      <c r="EC58" s="308">
        <f>IFERROR(VLOOKUP($A58,'BDGT McAfee'!$AZ$6:$BD$180,EC$4,0),0)</f>
        <v>5.768930322580645</v>
      </c>
      <c r="ED58" s="308">
        <f>IFERROR(VLOOKUP($A58,'BDGT McAfee'!$AZ$6:$BD$180,ED$4,0),0)</f>
        <v>5.768930322580645</v>
      </c>
      <c r="EE58" s="308">
        <f>IFERROR(VLOOKUP($A58,'BDGT McAfee'!$AZ$6:$BD$180,EE$4,0),0)</f>
        <v>5.768930322580645</v>
      </c>
      <c r="EF58" s="308">
        <f>IFERROR(VLOOKUP($A58,'BDGT McAfee'!$AZ$6:$BD$180,EF$4,0),0)</f>
        <v>5.768930322580645</v>
      </c>
      <c r="EG58" s="308">
        <f>IFERROR(VLOOKUP($A58,'BDGT McAfee'!$AZ$6:$BD$180,EG$4,0),0)</f>
        <v>5.768930322580645</v>
      </c>
      <c r="EH58" s="308">
        <f>IFERROR(VLOOKUP($A58,'BDGT McAfee'!$AZ$6:$BD$180,EH$4,0),0)</f>
        <v>5.768930322580645</v>
      </c>
      <c r="EI58" s="308">
        <f t="shared" si="40"/>
        <v>178.83684</v>
      </c>
      <c r="EJ58" s="308"/>
      <c r="EL58" s="307">
        <f>IFERROR(VLOOKUP($A58,'BDGT Office'!$C$3:$F$180,EL$4,0),0)</f>
        <v>0.73548387096774193</v>
      </c>
      <c r="EM58" s="307">
        <f>IFERROR(VLOOKUP($A58,'BDGT Office'!$C$3:$F$180,EM$4,0),0)</f>
        <v>0.73548387096774193</v>
      </c>
      <c r="EN58" s="307">
        <f>IFERROR(VLOOKUP($A58,'BDGT Office'!$C$3:$F$180,EN$4,0),0)</f>
        <v>0.73548387096774193</v>
      </c>
      <c r="EO58" s="307">
        <f>IFERROR(VLOOKUP($A58,'BDGT Office'!$C$3:$F$180,EO$4,0),0)</f>
        <v>0.73548387096774193</v>
      </c>
      <c r="EP58" s="307">
        <f>IFERROR(VLOOKUP($A58,'BDGT Office'!$C$3:$F$180,EP$4,0),0)</f>
        <v>0.73548387096774193</v>
      </c>
      <c r="EQ58" s="307">
        <f>IFERROR(VLOOKUP($A58,'BDGT Office'!$C$3:$F$180,EQ$4,0),0)</f>
        <v>0.73548387096774193</v>
      </c>
      <c r="ER58" s="307">
        <f>IFERROR(VLOOKUP($A58,'BDGT Office'!$C$3:$F$180,ER$4,0),0)</f>
        <v>0.73548387096774193</v>
      </c>
      <c r="ES58" s="307">
        <f>IFERROR(VLOOKUP($A58,'BDGT Office'!$C$3:$F$180,ES$4,0),0)</f>
        <v>0.73548387096774193</v>
      </c>
      <c r="ET58" s="307">
        <f>IFERROR(VLOOKUP($A58,'BDGT Office'!$C$3:$F$180,ET$4,0),0)</f>
        <v>0.73548387096774193</v>
      </c>
      <c r="EU58" s="307">
        <f>IFERROR(VLOOKUP($A58,'BDGT Office'!$C$3:$F$180,EU$4,0),0)</f>
        <v>0.73548387096774193</v>
      </c>
      <c r="EV58" s="307">
        <f>IFERROR(VLOOKUP($A58,'BDGT Office'!$C$3:$F$180,EV$4,0),0)</f>
        <v>0.73548387096774193</v>
      </c>
      <c r="EW58" s="307">
        <f>IFERROR(VLOOKUP($A58,'BDGT Office'!$C$3:$F$180,EW$4,0),0)</f>
        <v>0.73548387096774193</v>
      </c>
      <c r="EX58" s="307">
        <f>IFERROR(VLOOKUP($A58,'BDGT Office'!$C$3:$F$180,EX$4,0),0)</f>
        <v>0.73548387096774193</v>
      </c>
      <c r="EY58" s="307">
        <f>IFERROR(VLOOKUP($A58,'BDGT Office'!$C$3:$F$180,EY$4,0),0)</f>
        <v>0.73548387096774193</v>
      </c>
      <c r="EZ58" s="307">
        <f>IFERROR(VLOOKUP($A58,'BDGT Office'!$C$3:$F$180,EZ$4,0),0)</f>
        <v>0.73548387096774193</v>
      </c>
      <c r="FA58" s="307">
        <f>IFERROR(VLOOKUP($A58,'BDGT Office'!$C$3:$F$180,FA$4,0),0)</f>
        <v>0.73548387096774193</v>
      </c>
      <c r="FB58" s="307">
        <f>IFERROR(VLOOKUP($A58,'BDGT Office'!$C$3:$F$180,FB$4,0),0)</f>
        <v>0.73548387096774193</v>
      </c>
      <c r="FC58" s="307">
        <f>IFERROR(VLOOKUP($A58,'BDGT Office'!$C$3:$F$180,FC$4,0),0)</f>
        <v>0.73548387096774193</v>
      </c>
      <c r="FD58" s="307">
        <f>IFERROR(VLOOKUP($A58,'BDGT Office'!$C$3:$F$180,FD$4,0),0)</f>
        <v>0.73548387096774193</v>
      </c>
      <c r="FE58" s="307">
        <f>IFERROR(VLOOKUP($A58,'BDGT Office'!$C$3:$F$180,FE$4,0),0)</f>
        <v>0.73548387096774193</v>
      </c>
      <c r="FF58" s="307">
        <f>IFERROR(VLOOKUP($A58,'BDGT Office'!$C$3:$F$180,FF$4,0),0)</f>
        <v>0.73548387096774193</v>
      </c>
      <c r="FG58" s="307">
        <f>IFERROR(VLOOKUP($A58,'BDGT Office'!$C$3:$F$180,FG$4,0),0)</f>
        <v>0.73548387096774193</v>
      </c>
      <c r="FH58" s="307">
        <f>IFERROR(VLOOKUP($A58,'BDGT Office'!$C$3:$F$180,FH$4,0),0)</f>
        <v>0.73548387096774193</v>
      </c>
      <c r="FI58" s="307">
        <f>IFERROR(VLOOKUP($A58,'BDGT Office'!$C$3:$F$180,FI$4,0),0)</f>
        <v>0.73548387096774193</v>
      </c>
      <c r="FJ58" s="307">
        <f>IFERROR(VLOOKUP($A58,'BDGT Office'!$C$3:$F$180,FJ$4,0),0)</f>
        <v>0.73548387096774193</v>
      </c>
      <c r="FK58" s="307">
        <f>IFERROR(VLOOKUP($A58,'BDGT Office'!$C$3:$F$180,FK$4,0),0)</f>
        <v>0.73548387096774193</v>
      </c>
      <c r="FL58" s="307">
        <f>IFERROR(VLOOKUP($A58,'BDGT Office'!$C$3:$F$180,FL$4,0),0)</f>
        <v>0.73548387096774193</v>
      </c>
      <c r="FM58" s="307">
        <f>IFERROR(VLOOKUP($A58,'BDGT Office'!$C$3:$F$180,FM$4,0),0)</f>
        <v>0.73548387096774193</v>
      </c>
      <c r="FN58" s="307">
        <f>IFERROR(VLOOKUP($A58,'BDGT Office'!$C$3:$F$180,FN$4,0),0)</f>
        <v>0.73548387096774193</v>
      </c>
      <c r="FO58" s="307">
        <f>IFERROR(VLOOKUP($A58,'BDGT Office'!$C$3:$F$180,FO$4,0),0)</f>
        <v>0.73548387096774193</v>
      </c>
      <c r="FP58" s="307">
        <f>IFERROR(VLOOKUP($A58,'BDGT Office'!$C$3:$F$180,FP$4,0),0)</f>
        <v>0.73548387096774193</v>
      </c>
      <c r="FQ58" s="308">
        <f t="shared" si="41"/>
        <v>22.799999999999997</v>
      </c>
      <c r="FR58" s="307"/>
      <c r="FS58" s="307"/>
    </row>
    <row r="59" spans="1:175">
      <c r="A59" s="150" t="s">
        <v>92</v>
      </c>
      <c r="B59" s="303">
        <f>IFERROR(VLOOKUP($A59,'FCST Sales'!$A$1:$AH$160,B$1,0),0)</f>
        <v>42084.902889560442</v>
      </c>
      <c r="C59" s="303">
        <f>IFERROR(VLOOKUP($A59,'FCST Sales'!$A$1:$AH$160,C$1,0),0)</f>
        <v>36693.914826103792</v>
      </c>
      <c r="D59" s="303">
        <f>IFERROR(VLOOKUP($A59,'FCST Sales'!$A$1:$AH$160,D$1,0),0)</f>
        <v>28178.076082829117</v>
      </c>
      <c r="E59" s="303">
        <f>IFERROR(VLOOKUP($A59,'FCST Sales'!$A$1:$AH$160,E$1,0),0)</f>
        <v>27118.82259540266</v>
      </c>
      <c r="F59" s="303">
        <f>IFERROR(VLOOKUP($A59,'FCST Sales'!$A$1:$AH$160,F$1,0),0)</f>
        <v>26976.599555674449</v>
      </c>
      <c r="G59" s="303">
        <f>IFERROR(VLOOKUP($A59,'FCST Sales'!$A$1:$AH$160,G$1,0),0)</f>
        <v>28124.159415036189</v>
      </c>
      <c r="H59" s="303">
        <f>IFERROR(VLOOKUP($A59,'FCST Sales'!$A$1:$AH$160,H$1,0),0)</f>
        <v>28970.730080630612</v>
      </c>
      <c r="I59" s="303">
        <f>IFERROR(VLOOKUP($A59,'FCST Sales'!$A$1:$AH$160,I$1,0),0)</f>
        <v>35519.705884259944</v>
      </c>
      <c r="J59" s="303">
        <f>IFERROR(VLOOKUP($A59,'FCST Sales'!$A$1:$AH$160,J$1,0),0)</f>
        <v>33085.355276867202</v>
      </c>
      <c r="K59" s="303">
        <f>IFERROR(VLOOKUP($A59,'FCST Sales'!$A$1:$AH$160,K$1,0),0)</f>
        <v>31677.69285194423</v>
      </c>
      <c r="L59" s="303">
        <f>IFERROR(VLOOKUP($A59,'FCST Sales'!$A$1:$AH$160,L$1,0),0)</f>
        <v>30476.109771121286</v>
      </c>
      <c r="M59" s="303">
        <f>IFERROR(VLOOKUP($A59,'FCST Sales'!$A$1:$AH$160,M$1,0),0)</f>
        <v>30609.80425981314</v>
      </c>
      <c r="N59" s="303">
        <f>IFERROR(VLOOKUP($A59,'FCST Sales'!$A$1:$AH$160,N$1,0),0)</f>
        <v>31860.174377033964</v>
      </c>
      <c r="O59" s="303">
        <f>IFERROR(VLOOKUP($A59,'FCST Sales'!$A$1:$AH$160,O$1,0),0)</f>
        <v>32401.575822216728</v>
      </c>
      <c r="P59" s="303">
        <f>IFERROR(VLOOKUP($A59,'FCST Sales'!$A$1:$AH$160,P$1,0),0)</f>
        <v>10661.261663019088</v>
      </c>
      <c r="Q59" s="303">
        <f>IFERROR(VLOOKUP($A59,'FCST Sales'!$A$1:$AH$160,Q$1,0),0)</f>
        <v>30259.500788129895</v>
      </c>
      <c r="R59" s="303">
        <f>IFERROR(VLOOKUP($A59,'FCST Sales'!$A$1:$AH$160,R$1,0),0)</f>
        <v>33049.260585092052</v>
      </c>
      <c r="S59" s="303">
        <f>IFERROR(VLOOKUP($A59,'FCST Sales'!$A$1:$AH$160,S$1,0),0)</f>
        <v>30750.854094791619</v>
      </c>
      <c r="T59" s="303">
        <f>IFERROR(VLOOKUP($A59,'FCST Sales'!$A$1:$AH$160,T$1,0),0)</f>
        <v>33146.348301690465</v>
      </c>
      <c r="U59" s="303">
        <f>IFERROR(VLOOKUP($A59,'FCST Sales'!$A$1:$AH$160,U$1,0),0)</f>
        <v>33086.355164012573</v>
      </c>
      <c r="V59" s="303">
        <f>IFERROR(VLOOKUP($A59,'FCST Sales'!$A$1:$AH$160,V$1,0),0)</f>
        <v>33287.278200690496</v>
      </c>
      <c r="W59" s="303">
        <f>IFERROR(VLOOKUP($A59,'FCST Sales'!$A$1:$AH$160,W$1,0),0)</f>
        <v>40108.52932577239</v>
      </c>
      <c r="X59" s="303">
        <f>IFERROR(VLOOKUP($A59,'FCST Sales'!$A$1:$AH$160,X$1,0),0)</f>
        <v>39069.521259025947</v>
      </c>
      <c r="Y59" s="303">
        <f>IFERROR(VLOOKUP($A59,'FCST Sales'!$A$1:$AH$160,Y$1,0),0)</f>
        <v>31597.684734177252</v>
      </c>
      <c r="Z59" s="303">
        <f>IFERROR(VLOOKUP($A59,'FCST Sales'!$A$1:$AH$160,Z$1,0),0)</f>
        <v>29992.443238034572</v>
      </c>
      <c r="AA59" s="303">
        <f>IFERROR(VLOOKUP($A59,'FCST Sales'!$A$1:$AH$160,AA$1,0),0)</f>
        <v>31619.666190389456</v>
      </c>
      <c r="AB59" s="303">
        <f>IFERROR(VLOOKUP($A59,'FCST Sales'!$A$1:$AH$160,AB$1,0),0)</f>
        <v>31880.253238018126</v>
      </c>
      <c r="AC59" s="303">
        <f>IFERROR(VLOOKUP($A59,'FCST Sales'!$A$1:$AH$160,AC$1,0),0)</f>
        <v>35123.544794985974</v>
      </c>
      <c r="AD59" s="303">
        <f>IFERROR(VLOOKUP($A59,'FCST Sales'!$A$1:$AH$160,AD$1,0),0)</f>
        <v>46214.592212115691</v>
      </c>
      <c r="AE59" s="303">
        <f>IFERROR(VLOOKUP($A59,'FCST Sales'!$A$1:$AH$160,AE$1,0),0)</f>
        <v>40159.367007158071</v>
      </c>
      <c r="AF59" s="303">
        <f>IFERROR(VLOOKUP($A59,'FCST Sales'!$A$1:$AH$160,AF$1,0),0)</f>
        <v>27094.114116454617</v>
      </c>
      <c r="AG59" s="303">
        <f>IFERROR(VLOOKUP($A59,'FCST Sales'!$A$1:$AH$160,AG$1,0),0)</f>
        <v>1000878.1986020521</v>
      </c>
      <c r="AH59" s="303">
        <f>IFERROR(VLOOKUP($A59,'FCST Sales'!$A$1:$AH$160,AH$1,0),0)</f>
        <v>0</v>
      </c>
      <c r="AI59" s="303"/>
      <c r="AK59" s="306">
        <f>IFERROR(VLOOKUP($A59,'BDGT MW Services MTD'!$A$3:$AG$156,AK$4,0),0)</f>
        <v>421.85180986776197</v>
      </c>
      <c r="AL59" s="306">
        <f>IFERROR(VLOOKUP($A59,'BDGT MW Services MTD'!$A$3:$AG$156,AL$4,0),0)</f>
        <v>363.42439419111781</v>
      </c>
      <c r="AM59" s="306">
        <f>IFERROR(VLOOKUP($A59,'BDGT MW Services MTD'!$A$3:$AG$156,AM$4,0),0)</f>
        <v>282.45217591036965</v>
      </c>
      <c r="AN59" s="306">
        <f>IFERROR(VLOOKUP($A59,'BDGT MW Services MTD'!$A$3:$AG$156,AN$4,0),0)</f>
        <v>271.83440159941995</v>
      </c>
      <c r="AO59" s="306">
        <f>IFERROR(VLOOKUP($A59,'BDGT MW Services MTD'!$A$3:$AG$156,AO$4,0),0)</f>
        <v>270.40878237269436</v>
      </c>
      <c r="AP59" s="306">
        <f>IFERROR(VLOOKUP($A59,'BDGT MW Services MTD'!$A$3:$AG$156,AP$4,0),0)</f>
        <v>281.91172452926111</v>
      </c>
      <c r="AQ59" s="306">
        <f>IFERROR(VLOOKUP($A59,'BDGT MW Services MTD'!$A$3:$AG$156,AQ$4,0),0)</f>
        <v>290.39760290705237</v>
      </c>
      <c r="AR59" s="306">
        <f>IFERROR(VLOOKUP($A59,'BDGT MW Services MTD'!$A$3:$AG$156,AR$4,0),0)</f>
        <v>356.04340712314161</v>
      </c>
      <c r="AS59" s="306">
        <f>IFERROR(VLOOKUP($A59,'BDGT MW Services MTD'!$A$3:$AG$156,AS$4,0),0)</f>
        <v>327.68444727351812</v>
      </c>
      <c r="AT59" s="306">
        <f>IFERROR(VLOOKUP($A59,'BDGT MW Services MTD'!$A$3:$AG$156,AT$4,0),0)</f>
        <v>317.53173096527746</v>
      </c>
      <c r="AU59" s="306">
        <f>IFERROR(VLOOKUP($A59,'BDGT MW Services MTD'!$A$3:$AG$156,AU$4,0),0)</f>
        <v>305.48726935200438</v>
      </c>
      <c r="AV59" s="306">
        <f>IFERROR(VLOOKUP($A59,'BDGT MW Services MTD'!$A$3:$AG$156,AV$4,0),0)</f>
        <v>306.8273998537191</v>
      </c>
      <c r="AW59" s="306">
        <f>IFERROR(VLOOKUP($A59,'BDGT MW Services MTD'!$A$3:$AG$156,AW$4,0),0)</f>
        <v>319.36089430749905</v>
      </c>
      <c r="AX59" s="306">
        <f>IFERROR(VLOOKUP($A59,'BDGT MW Services MTD'!$A$3:$AG$156,AX$4,0),0)</f>
        <v>324.787809040193</v>
      </c>
      <c r="AY59" s="306">
        <f>IFERROR(VLOOKUP($A59,'BDGT MW Services MTD'!$A$3:$AG$156,AY$4,0),0)</f>
        <v>48.679015971983951</v>
      </c>
      <c r="AZ59" s="306">
        <f>IFERROR(VLOOKUP($A59,'BDGT MW Services MTD'!$A$3:$AG$156,AZ$4,0),0)</f>
        <v>299.69657897141389</v>
      </c>
      <c r="BA59" s="306">
        <f>IFERROR(VLOOKUP($A59,'BDGT MW Services MTD'!$A$3:$AG$156,BA$4,0),0)</f>
        <v>331.28008942301216</v>
      </c>
      <c r="BB59" s="306">
        <f>IFERROR(VLOOKUP($A59,'BDGT MW Services MTD'!$A$3:$AG$156,BB$4,0),0)</f>
        <v>308.24125907832888</v>
      </c>
      <c r="BC59" s="306">
        <f>IFERROR(VLOOKUP($A59,'BDGT MW Services MTD'!$A$3:$AG$156,BC$4,0),0)</f>
        <v>332.25327995336585</v>
      </c>
      <c r="BD59" s="306">
        <f>IFERROR(VLOOKUP($A59,'BDGT MW Services MTD'!$A$3:$AG$156,BD$4,0),0)</f>
        <v>331.6519190858956</v>
      </c>
      <c r="BE59" s="306">
        <f>IFERROR(VLOOKUP($A59,'BDGT MW Services MTD'!$A$3:$AG$156,BE$4,0),0)</f>
        <v>333.6659369604082</v>
      </c>
      <c r="BF59" s="306">
        <f>IFERROR(VLOOKUP($A59,'BDGT MW Services MTD'!$A$3:$AG$156,BF$4,0),0)</f>
        <v>397.24346778463507</v>
      </c>
      <c r="BG59" s="306">
        <f>IFERROR(VLOOKUP($A59,'BDGT MW Services MTD'!$A$3:$AG$156,BG$4,0),0)</f>
        <v>391.62614434535141</v>
      </c>
      <c r="BH59" s="306">
        <f>IFERROR(VLOOKUP($A59,'BDGT MW Services MTD'!$A$3:$AG$156,BH$4,0),0)</f>
        <v>316.7297433885762</v>
      </c>
      <c r="BI59" s="306">
        <f>IFERROR(VLOOKUP($A59,'BDGT MW Services MTD'!$A$3:$AG$156,BI$4,0),0)</f>
        <v>300.63907942293338</v>
      </c>
      <c r="BJ59" s="306">
        <f>IFERROR(VLOOKUP($A59,'BDGT MW Services MTD'!$A$3:$AG$156,BJ$4,0),0)</f>
        <v>316.95008171538586</v>
      </c>
      <c r="BK59" s="306">
        <f>IFERROR(VLOOKUP($A59,'BDGT MW Services MTD'!$A$3:$AG$156,BK$4,0),0)</f>
        <v>319.5621613478072</v>
      </c>
      <c r="BL59" s="306">
        <f>IFERROR(VLOOKUP($A59,'BDGT MW Services MTD'!$A$3:$AG$156,BL$4,0),0)</f>
        <v>352.54538956179942</v>
      </c>
      <c r="BM59" s="306">
        <f>IFERROR(VLOOKUP($A59,'BDGT MW Services MTD'!$A$3:$AG$156,BM$4,0),0)</f>
        <v>463.24710355498212</v>
      </c>
      <c r="BN59" s="306">
        <f>IFERROR(VLOOKUP($A59,'BDGT MW Services MTD'!$A$3:$AG$156,BN$4,0),0)</f>
        <v>397.74697507316637</v>
      </c>
      <c r="BO59" s="306">
        <f>IFERROR(VLOOKUP($A59,'BDGT MW Services MTD'!$A$3:$AG$156,BO$4,0),0)</f>
        <v>271.5867280669263</v>
      </c>
      <c r="BP59" s="306">
        <f>IFERROR(VLOOKUP($A59,'BDGT MW Services MTD'!$A$3:$AG$156,BP$4,0),0)</f>
        <v>9953.3488029990021</v>
      </c>
      <c r="BQ59" s="306"/>
      <c r="BR59" s="306"/>
      <c r="BS59" s="306"/>
      <c r="BT59" s="306">
        <f>IFERROR(VLOOKUP($A59,'BDGT Polizze MTD'!$A$3:$AG$156,BT$4,0),0)</f>
        <v>1510.0589019842348</v>
      </c>
      <c r="BU59" s="306">
        <f>IFERROR(VLOOKUP($A59,'BDGT Polizze MTD'!$A$3:$AG$156,BU$4,0),0)</f>
        <v>1300.9123792038611</v>
      </c>
      <c r="BV59" s="306">
        <f>IFERROR(VLOOKUP($A59,'BDGT Polizze MTD'!$A$3:$AG$156,BV$4,0),0)</f>
        <v>1011.0645791752605</v>
      </c>
      <c r="BW59" s="306">
        <f>IFERROR(VLOOKUP($A59,'BDGT Polizze MTD'!$A$3:$AG$156,BW$4,0),0)</f>
        <v>973.05724047844376</v>
      </c>
      <c r="BX59" s="306">
        <f>IFERROR(VLOOKUP($A59,'BDGT Polizze MTD'!$A$3:$AG$156,BX$4,0),0)</f>
        <v>967.9541001011828</v>
      </c>
      <c r="BY59" s="306">
        <f>IFERROR(VLOOKUP($A59,'BDGT Polizze MTD'!$A$3:$AG$156,BY$4,0),0)</f>
        <v>1009.1299817644103</v>
      </c>
      <c r="BZ59" s="306">
        <f>IFERROR(VLOOKUP($A59,'BDGT Polizze MTD'!$A$3:$AG$156,BZ$4,0),0)</f>
        <v>1039.5059950605394</v>
      </c>
      <c r="CA59" s="306">
        <f>IFERROR(VLOOKUP($A59,'BDGT Polizze MTD'!$A$3:$AG$156,CA$4,0),0)</f>
        <v>1274.4914300299749</v>
      </c>
      <c r="CB59" s="306">
        <f>IFERROR(VLOOKUP($A59,'BDGT Polizze MTD'!$A$3:$AG$156,CB$4,0),0)</f>
        <v>1172.9778208188129</v>
      </c>
      <c r="CC59" s="306">
        <f>IFERROR(VLOOKUP($A59,'BDGT Polizze MTD'!$A$3:$AG$156,CC$4,0),0)</f>
        <v>1136.6352017237682</v>
      </c>
      <c r="CD59" s="306">
        <f>IFERROR(VLOOKUP($A59,'BDGT Polizze MTD'!$A$3:$AG$156,CD$4,0),0)</f>
        <v>1093.5208993709307</v>
      </c>
      <c r="CE59" s="306">
        <f>IFERROR(VLOOKUP($A59,'BDGT Polizze MTD'!$A$3:$AG$156,CE$4,0),0)</f>
        <v>1098.3180246803356</v>
      </c>
      <c r="CF59" s="306">
        <f>IFERROR(VLOOKUP($A59,'BDGT Polizze MTD'!$A$3:$AG$156,CF$4,0),0)</f>
        <v>1143.1828668599467</v>
      </c>
      <c r="CG59" s="306">
        <f>IFERROR(VLOOKUP($A59,'BDGT Polizze MTD'!$A$3:$AG$156,CG$4,0),0)</f>
        <v>1162.6090272099111</v>
      </c>
      <c r="CH59" s="306">
        <f>IFERROR(VLOOKUP($A59,'BDGT Polizze MTD'!$A$3:$AG$156,CH$4,0),0)</f>
        <v>174.25119363923019</v>
      </c>
      <c r="CI59" s="306">
        <f>IFERROR(VLOOKUP($A59,'BDGT Polizze MTD'!$A$3:$AG$156,CI$4,0),0)</f>
        <v>1072.7925692955278</v>
      </c>
      <c r="CJ59" s="306">
        <f>IFERROR(VLOOKUP($A59,'BDGT Polizze MTD'!$A$3:$AG$156,CJ$4,0),0)</f>
        <v>1185.8487658027759</v>
      </c>
      <c r="CK59" s="306">
        <f>IFERROR(VLOOKUP($A59,'BDGT Polizze MTD'!$A$3:$AG$156,CK$4,0),0)</f>
        <v>1103.3790690052224</v>
      </c>
      <c r="CL59" s="306">
        <f>IFERROR(VLOOKUP($A59,'BDGT Polizze MTD'!$A$3:$AG$156,CL$4,0),0)</f>
        <v>1189.3323943882456</v>
      </c>
      <c r="CM59" s="306">
        <f>IFERROR(VLOOKUP($A59,'BDGT Polizze MTD'!$A$3:$AG$156,CM$4,0),0)</f>
        <v>1187.1797656451968</v>
      </c>
      <c r="CN59" s="306">
        <f>IFERROR(VLOOKUP($A59,'BDGT Polizze MTD'!$A$3:$AG$156,CN$4,0),0)</f>
        <v>1194.3891352603623</v>
      </c>
      <c r="CO59" s="306">
        <f>IFERROR(VLOOKUP($A59,'BDGT Polizze MTD'!$A$3:$AG$156,CO$4,0),0)</f>
        <v>1421.9709878009398</v>
      </c>
      <c r="CP59" s="306">
        <f>IFERROR(VLOOKUP($A59,'BDGT Polizze MTD'!$A$3:$AG$156,CP$4,0),0)</f>
        <v>1401.8632412738502</v>
      </c>
      <c r="CQ59" s="306">
        <f>IFERROR(VLOOKUP($A59,'BDGT Polizze MTD'!$A$3:$AG$156,CQ$4,0),0)</f>
        <v>1133.7644104858257</v>
      </c>
      <c r="CR59" s="306">
        <f>IFERROR(VLOOKUP($A59,'BDGT Polizze MTD'!$A$3:$AG$156,CR$4,0),0)</f>
        <v>1076.1663398084177</v>
      </c>
      <c r="CS59" s="306">
        <f>IFERROR(VLOOKUP($A59,'BDGT Polizze MTD'!$A$3:$AG$156,CS$4,0),0)</f>
        <v>1134.5531326011858</v>
      </c>
      <c r="CT59" s="306">
        <f>IFERROR(VLOOKUP($A59,'BDGT Polizze MTD'!$A$3:$AG$156,CT$4,0),0)</f>
        <v>1143.9033214811764</v>
      </c>
      <c r="CU59" s="306">
        <f>IFERROR(VLOOKUP($A59,'BDGT Polizze MTD'!$A$3:$AG$156,CU$4,0),0)</f>
        <v>1261.9699415967316</v>
      </c>
      <c r="CV59" s="306">
        <f>IFERROR(VLOOKUP($A59,'BDGT Polizze MTD'!$A$3:$AG$156,CV$4,0),0)</f>
        <v>1658.237315044104</v>
      </c>
      <c r="CW59" s="306">
        <f>IFERROR(VLOOKUP($A59,'BDGT Polizze MTD'!$A$3:$AG$156,CW$4,0),0)</f>
        <v>1423.7733402988442</v>
      </c>
      <c r="CX59" s="306">
        <f>IFERROR(VLOOKUP($A59,'BDGT Polizze MTD'!$A$3:$AG$156,CX$4,0),0)</f>
        <v>972.17066937982702</v>
      </c>
      <c r="CY59" s="306">
        <f>IFERROR(VLOOKUP($A59,'BDGT Polizze MTD'!$A$3:$AG$156,CY$4,0),0)</f>
        <v>35628.964041269079</v>
      </c>
      <c r="CZ59" s="306"/>
      <c r="DD59" s="308">
        <f>IFERROR(VLOOKUP($A59,'BDGT McAfee'!$AZ$6:$BD$180,DD$4,0),0)</f>
        <v>7.505051806451613</v>
      </c>
      <c r="DE59" s="308">
        <f>IFERROR(VLOOKUP($A59,'BDGT McAfee'!$AZ$6:$BD$180,DE$4,0),0)</f>
        <v>7.505051806451613</v>
      </c>
      <c r="DF59" s="308">
        <f>IFERROR(VLOOKUP($A59,'BDGT McAfee'!$AZ$6:$BD$180,DF$4,0),0)</f>
        <v>7.505051806451613</v>
      </c>
      <c r="DG59" s="308">
        <f>IFERROR(VLOOKUP($A59,'BDGT McAfee'!$AZ$6:$BD$180,DG$4,0),0)</f>
        <v>7.505051806451613</v>
      </c>
      <c r="DH59" s="308">
        <f>IFERROR(VLOOKUP($A59,'BDGT McAfee'!$AZ$6:$BD$180,DH$4,0),0)</f>
        <v>7.505051806451613</v>
      </c>
      <c r="DI59" s="308">
        <f>IFERROR(VLOOKUP($A59,'BDGT McAfee'!$AZ$6:$BD$180,DI$4,0),0)</f>
        <v>7.505051806451613</v>
      </c>
      <c r="DJ59" s="308">
        <f>IFERROR(VLOOKUP($A59,'BDGT McAfee'!$AZ$6:$BD$180,DJ$4,0),0)</f>
        <v>7.505051806451613</v>
      </c>
      <c r="DK59" s="308">
        <f>IFERROR(VLOOKUP($A59,'BDGT McAfee'!$AZ$6:$BD$180,DK$4,0),0)</f>
        <v>7.505051806451613</v>
      </c>
      <c r="DL59" s="308">
        <f>IFERROR(VLOOKUP($A59,'BDGT McAfee'!$AZ$6:$BD$180,DL$4,0),0)</f>
        <v>7.505051806451613</v>
      </c>
      <c r="DM59" s="308">
        <f>IFERROR(VLOOKUP($A59,'BDGT McAfee'!$AZ$6:$BD$180,DM$4,0),0)</f>
        <v>7.505051806451613</v>
      </c>
      <c r="DN59" s="308">
        <f>IFERROR(VLOOKUP($A59,'BDGT McAfee'!$AZ$6:$BD$180,DN$4,0),0)</f>
        <v>7.505051806451613</v>
      </c>
      <c r="DO59" s="308">
        <f>IFERROR(VLOOKUP($A59,'BDGT McAfee'!$AZ$6:$BD$180,DO$4,0),0)</f>
        <v>7.505051806451613</v>
      </c>
      <c r="DP59" s="308">
        <f>IFERROR(VLOOKUP($A59,'BDGT McAfee'!$AZ$6:$BD$180,DP$4,0),0)</f>
        <v>7.505051806451613</v>
      </c>
      <c r="DQ59" s="308">
        <f>IFERROR(VLOOKUP($A59,'BDGT McAfee'!$AZ$6:$BD$180,DQ$4,0),0)</f>
        <v>7.505051806451613</v>
      </c>
      <c r="DR59" s="308">
        <f>IFERROR(VLOOKUP($A59,'BDGT McAfee'!$AZ$6:$BD$180,DR$4,0),0)</f>
        <v>7.505051806451613</v>
      </c>
      <c r="DS59" s="308">
        <f>IFERROR(VLOOKUP($A59,'BDGT McAfee'!$AZ$6:$BD$180,DS$4,0),0)</f>
        <v>7.505051806451613</v>
      </c>
      <c r="DT59" s="308">
        <f>IFERROR(VLOOKUP($A59,'BDGT McAfee'!$AZ$6:$BD$180,DT$4,0),0)</f>
        <v>7.505051806451613</v>
      </c>
      <c r="DU59" s="308">
        <f>IFERROR(VLOOKUP($A59,'BDGT McAfee'!$AZ$6:$BD$180,DU$4,0),0)</f>
        <v>7.505051806451613</v>
      </c>
      <c r="DV59" s="308">
        <f>IFERROR(VLOOKUP($A59,'BDGT McAfee'!$AZ$6:$BD$180,DV$4,0),0)</f>
        <v>7.505051806451613</v>
      </c>
      <c r="DW59" s="308">
        <f>IFERROR(VLOOKUP($A59,'BDGT McAfee'!$AZ$6:$BD$180,DW$4,0),0)</f>
        <v>7.505051806451613</v>
      </c>
      <c r="DX59" s="308">
        <f>IFERROR(VLOOKUP($A59,'BDGT McAfee'!$AZ$6:$BD$180,DX$4,0),0)</f>
        <v>7.505051806451613</v>
      </c>
      <c r="DY59" s="308">
        <f>IFERROR(VLOOKUP($A59,'BDGT McAfee'!$AZ$6:$BD$180,DY$4,0),0)</f>
        <v>7.505051806451613</v>
      </c>
      <c r="DZ59" s="308">
        <f>IFERROR(VLOOKUP($A59,'BDGT McAfee'!$AZ$6:$BD$180,DZ$4,0),0)</f>
        <v>7.505051806451613</v>
      </c>
      <c r="EA59" s="308">
        <f>IFERROR(VLOOKUP($A59,'BDGT McAfee'!$AZ$6:$BD$180,EA$4,0),0)</f>
        <v>7.505051806451613</v>
      </c>
      <c r="EB59" s="308">
        <f>IFERROR(VLOOKUP($A59,'BDGT McAfee'!$AZ$6:$BD$180,EB$4,0),0)</f>
        <v>7.505051806451613</v>
      </c>
      <c r="EC59" s="308">
        <f>IFERROR(VLOOKUP($A59,'BDGT McAfee'!$AZ$6:$BD$180,EC$4,0),0)</f>
        <v>7.505051806451613</v>
      </c>
      <c r="ED59" s="308">
        <f>IFERROR(VLOOKUP($A59,'BDGT McAfee'!$AZ$6:$BD$180,ED$4,0),0)</f>
        <v>7.505051806451613</v>
      </c>
      <c r="EE59" s="308">
        <f>IFERROR(VLOOKUP($A59,'BDGT McAfee'!$AZ$6:$BD$180,EE$4,0),0)</f>
        <v>7.505051806451613</v>
      </c>
      <c r="EF59" s="308">
        <f>IFERROR(VLOOKUP($A59,'BDGT McAfee'!$AZ$6:$BD$180,EF$4,0),0)</f>
        <v>7.505051806451613</v>
      </c>
      <c r="EG59" s="308">
        <f>IFERROR(VLOOKUP($A59,'BDGT McAfee'!$AZ$6:$BD$180,EG$4,0),0)</f>
        <v>7.505051806451613</v>
      </c>
      <c r="EH59" s="308">
        <f>IFERROR(VLOOKUP($A59,'BDGT McAfee'!$AZ$6:$BD$180,EH$4,0),0)</f>
        <v>7.505051806451613</v>
      </c>
      <c r="EI59" s="308">
        <f t="shared" si="40"/>
        <v>232.65660599999993</v>
      </c>
      <c r="EJ59" s="308"/>
      <c r="EL59" s="307">
        <f>IFERROR(VLOOKUP($A59,'BDGT Office'!$C$3:$F$180,EL$4,0),0)</f>
        <v>0.58064516129032262</v>
      </c>
      <c r="EM59" s="307">
        <f>IFERROR(VLOOKUP($A59,'BDGT Office'!$C$3:$F$180,EM$4,0),0)</f>
        <v>0.58064516129032262</v>
      </c>
      <c r="EN59" s="307">
        <f>IFERROR(VLOOKUP($A59,'BDGT Office'!$C$3:$F$180,EN$4,0),0)</f>
        <v>0.58064516129032262</v>
      </c>
      <c r="EO59" s="307">
        <f>IFERROR(VLOOKUP($A59,'BDGT Office'!$C$3:$F$180,EO$4,0),0)</f>
        <v>0.58064516129032262</v>
      </c>
      <c r="EP59" s="307">
        <f>IFERROR(VLOOKUP($A59,'BDGT Office'!$C$3:$F$180,EP$4,0),0)</f>
        <v>0.58064516129032262</v>
      </c>
      <c r="EQ59" s="307">
        <f>IFERROR(VLOOKUP($A59,'BDGT Office'!$C$3:$F$180,EQ$4,0),0)</f>
        <v>0.58064516129032262</v>
      </c>
      <c r="ER59" s="307">
        <f>IFERROR(VLOOKUP($A59,'BDGT Office'!$C$3:$F$180,ER$4,0),0)</f>
        <v>0.58064516129032262</v>
      </c>
      <c r="ES59" s="307">
        <f>IFERROR(VLOOKUP($A59,'BDGT Office'!$C$3:$F$180,ES$4,0),0)</f>
        <v>0.58064516129032262</v>
      </c>
      <c r="ET59" s="307">
        <f>IFERROR(VLOOKUP($A59,'BDGT Office'!$C$3:$F$180,ET$4,0),0)</f>
        <v>0.58064516129032262</v>
      </c>
      <c r="EU59" s="307">
        <f>IFERROR(VLOOKUP($A59,'BDGT Office'!$C$3:$F$180,EU$4,0),0)</f>
        <v>0.58064516129032262</v>
      </c>
      <c r="EV59" s="307">
        <f>IFERROR(VLOOKUP($A59,'BDGT Office'!$C$3:$F$180,EV$4,0),0)</f>
        <v>0.58064516129032262</v>
      </c>
      <c r="EW59" s="307">
        <f>IFERROR(VLOOKUP($A59,'BDGT Office'!$C$3:$F$180,EW$4,0),0)</f>
        <v>0.58064516129032262</v>
      </c>
      <c r="EX59" s="307">
        <f>IFERROR(VLOOKUP($A59,'BDGT Office'!$C$3:$F$180,EX$4,0),0)</f>
        <v>0.58064516129032262</v>
      </c>
      <c r="EY59" s="307">
        <f>IFERROR(VLOOKUP($A59,'BDGT Office'!$C$3:$F$180,EY$4,0),0)</f>
        <v>0.58064516129032262</v>
      </c>
      <c r="EZ59" s="307">
        <f>IFERROR(VLOOKUP($A59,'BDGT Office'!$C$3:$F$180,EZ$4,0),0)</f>
        <v>0.58064516129032262</v>
      </c>
      <c r="FA59" s="307">
        <f>IFERROR(VLOOKUP($A59,'BDGT Office'!$C$3:$F$180,FA$4,0),0)</f>
        <v>0.58064516129032262</v>
      </c>
      <c r="FB59" s="307">
        <f>IFERROR(VLOOKUP($A59,'BDGT Office'!$C$3:$F$180,FB$4,0),0)</f>
        <v>0.58064516129032262</v>
      </c>
      <c r="FC59" s="307">
        <f>IFERROR(VLOOKUP($A59,'BDGT Office'!$C$3:$F$180,FC$4,0),0)</f>
        <v>0.58064516129032262</v>
      </c>
      <c r="FD59" s="307">
        <f>IFERROR(VLOOKUP($A59,'BDGT Office'!$C$3:$F$180,FD$4,0),0)</f>
        <v>0.58064516129032262</v>
      </c>
      <c r="FE59" s="307">
        <f>IFERROR(VLOOKUP($A59,'BDGT Office'!$C$3:$F$180,FE$4,0),0)</f>
        <v>0.58064516129032262</v>
      </c>
      <c r="FF59" s="307">
        <f>IFERROR(VLOOKUP($A59,'BDGT Office'!$C$3:$F$180,FF$4,0),0)</f>
        <v>0.58064516129032262</v>
      </c>
      <c r="FG59" s="307">
        <f>IFERROR(VLOOKUP($A59,'BDGT Office'!$C$3:$F$180,FG$4,0),0)</f>
        <v>0.58064516129032262</v>
      </c>
      <c r="FH59" s="307">
        <f>IFERROR(VLOOKUP($A59,'BDGT Office'!$C$3:$F$180,FH$4,0),0)</f>
        <v>0.58064516129032262</v>
      </c>
      <c r="FI59" s="307">
        <f>IFERROR(VLOOKUP($A59,'BDGT Office'!$C$3:$F$180,FI$4,0),0)</f>
        <v>0.58064516129032262</v>
      </c>
      <c r="FJ59" s="307">
        <f>IFERROR(VLOOKUP($A59,'BDGT Office'!$C$3:$F$180,FJ$4,0),0)</f>
        <v>0.58064516129032262</v>
      </c>
      <c r="FK59" s="307">
        <f>IFERROR(VLOOKUP($A59,'BDGT Office'!$C$3:$F$180,FK$4,0),0)</f>
        <v>0.58064516129032262</v>
      </c>
      <c r="FL59" s="307">
        <f>IFERROR(VLOOKUP($A59,'BDGT Office'!$C$3:$F$180,FL$4,0),0)</f>
        <v>0.58064516129032262</v>
      </c>
      <c r="FM59" s="307">
        <f>IFERROR(VLOOKUP($A59,'BDGT Office'!$C$3:$F$180,FM$4,0),0)</f>
        <v>0.58064516129032262</v>
      </c>
      <c r="FN59" s="307">
        <f>IFERROR(VLOOKUP($A59,'BDGT Office'!$C$3:$F$180,FN$4,0),0)</f>
        <v>0.58064516129032262</v>
      </c>
      <c r="FO59" s="307">
        <f>IFERROR(VLOOKUP($A59,'BDGT Office'!$C$3:$F$180,FO$4,0),0)</f>
        <v>0.58064516129032262</v>
      </c>
      <c r="FP59" s="307">
        <f>IFERROR(VLOOKUP($A59,'BDGT Office'!$C$3:$F$180,FP$4,0),0)</f>
        <v>0.58064516129032262</v>
      </c>
      <c r="FQ59" s="308">
        <f t="shared" si="41"/>
        <v>18</v>
      </c>
      <c r="FR59" s="307"/>
      <c r="FS59" s="307"/>
    </row>
    <row r="60" spans="1:175">
      <c r="A60" s="150" t="s">
        <v>93</v>
      </c>
      <c r="B60" s="303">
        <f>IFERROR(VLOOKUP($A60,'FCST Sales'!$A$1:$AH$160,B$1,0),0)</f>
        <v>16320.509401261927</v>
      </c>
      <c r="C60" s="303">
        <f>IFERROR(VLOOKUP($A60,'FCST Sales'!$A$1:$AH$160,C$1,0),0)</f>
        <v>14229.886272045669</v>
      </c>
      <c r="D60" s="303">
        <f>IFERROR(VLOOKUP($A60,'FCST Sales'!$A$1:$AH$160,D$1,0),0)</f>
        <v>10927.447232707387</v>
      </c>
      <c r="E60" s="303">
        <f>IFERROR(VLOOKUP($A60,'FCST Sales'!$A$1:$AH$160,E$1,0),0)</f>
        <v>10516.669131466922</v>
      </c>
      <c r="F60" s="303">
        <f>IFERROR(VLOOKUP($A60,'FCST Sales'!$A$1:$AH$160,F$1,0),0)</f>
        <v>10461.515090526127</v>
      </c>
      <c r="G60" s="303">
        <f>IFERROR(VLOOKUP($A60,'FCST Sales'!$A$1:$AH$160,G$1,0),0)</f>
        <v>10906.538369357782</v>
      </c>
      <c r="H60" s="303">
        <f>IFERROR(VLOOKUP($A60,'FCST Sales'!$A$1:$AH$160,H$1,0),0)</f>
        <v>11234.838152843649</v>
      </c>
      <c r="I60" s="303">
        <f>IFERROR(VLOOKUP($A60,'FCST Sales'!$A$1:$AH$160,I$1,0),0)</f>
        <v>13774.52848912057</v>
      </c>
      <c r="J60" s="303">
        <f>IFERROR(VLOOKUP($A60,'FCST Sales'!$A$1:$AH$160,J$1,0),0)</f>
        <v>12830.488245563867</v>
      </c>
      <c r="K60" s="303">
        <f>IFERROR(VLOOKUP($A60,'FCST Sales'!$A$1:$AH$160,K$1,0),0)</f>
        <v>12284.597290319263</v>
      </c>
      <c r="L60" s="303">
        <f>IFERROR(VLOOKUP($A60,'FCST Sales'!$A$1:$AH$160,L$1,0),0)</f>
        <v>11818.623826665802</v>
      </c>
      <c r="M60" s="303">
        <f>IFERROR(VLOOKUP($A60,'FCST Sales'!$A$1:$AH$160,M$1,0),0)</f>
        <v>11870.470498744815</v>
      </c>
      <c r="N60" s="303">
        <f>IFERROR(VLOOKUP($A60,'FCST Sales'!$A$1:$AH$160,N$1,0),0)</f>
        <v>12355.363556635692</v>
      </c>
      <c r="O60" s="303">
        <f>IFERROR(VLOOKUP($A60,'FCST Sales'!$A$1:$AH$160,O$1,0),0)</f>
        <v>12565.318832026238</v>
      </c>
      <c r="P60" s="303">
        <f>IFERROR(VLOOKUP($A60,'FCST Sales'!$A$1:$AH$160,P$1,0),0)</f>
        <v>4134.4332350539426</v>
      </c>
      <c r="Q60" s="303">
        <f>IFERROR(VLOOKUP($A60,'FCST Sales'!$A$1:$AH$160,Q$1,0),0)</f>
        <v>11734.622945100604</v>
      </c>
      <c r="R60" s="303">
        <f>IFERROR(VLOOKUP($A60,'FCST Sales'!$A$1:$AH$160,R$1,0),0)</f>
        <v>12816.490737764028</v>
      </c>
      <c r="S60" s="303">
        <f>IFERROR(VLOOKUP($A60,'FCST Sales'!$A$1:$AH$160,S$1,0),0)</f>
        <v>11925.169571328011</v>
      </c>
      <c r="T60" s="303">
        <f>IFERROR(VLOOKUP($A60,'FCST Sales'!$A$1:$AH$160,T$1,0),0)</f>
        <v>12854.141317489726</v>
      </c>
      <c r="U60" s="303">
        <f>IFERROR(VLOOKUP($A60,'FCST Sales'!$A$1:$AH$160,U$1,0),0)</f>
        <v>12830.876001420143</v>
      </c>
      <c r="V60" s="303">
        <f>IFERROR(VLOOKUP($A60,'FCST Sales'!$A$1:$AH$160,V$1,0),0)</f>
        <v>12908.793878945899</v>
      </c>
      <c r="W60" s="303">
        <f>IFERROR(VLOOKUP($A60,'FCST Sales'!$A$1:$AH$160,W$1,0),0)</f>
        <v>15554.072481760093</v>
      </c>
      <c r="X60" s="303">
        <f>IFERROR(VLOOKUP($A60,'FCST Sales'!$A$1:$AH$160,X$1,0),0)</f>
        <v>15151.145546991558</v>
      </c>
      <c r="Y60" s="303">
        <f>IFERROR(VLOOKUP($A60,'FCST Sales'!$A$1:$AH$160,Y$1,0),0)</f>
        <v>12253.570172551645</v>
      </c>
      <c r="Z60" s="303">
        <f>IFERROR(VLOOKUP($A60,'FCST Sales'!$A$1:$AH$160,Z$1,0),0)</f>
        <v>11631.058128319481</v>
      </c>
      <c r="AA60" s="303">
        <f>IFERROR(VLOOKUP($A60,'FCST Sales'!$A$1:$AH$160,AA$1,0),0)</f>
        <v>12262.094572945442</v>
      </c>
      <c r="AB60" s="303">
        <f>IFERROR(VLOOKUP($A60,'FCST Sales'!$A$1:$AH$160,AB$1,0),0)</f>
        <v>12363.150131320645</v>
      </c>
      <c r="AC60" s="303">
        <f>IFERROR(VLOOKUP($A60,'FCST Sales'!$A$1:$AH$160,AC$1,0),0)</f>
        <v>13620.897368742821</v>
      </c>
      <c r="AD60" s="303">
        <f>IFERROR(VLOOKUP($A60,'FCST Sales'!$A$1:$AH$160,AD$1,0),0)</f>
        <v>17922.001356463104</v>
      </c>
      <c r="AE60" s="303">
        <f>IFERROR(VLOOKUP($A60,'FCST Sales'!$A$1:$AH$160,AE$1,0),0)</f>
        <v>15573.787315347112</v>
      </c>
      <c r="AF60" s="303">
        <f>IFERROR(VLOOKUP($A60,'FCST Sales'!$A$1:$AH$160,AF$1,0),0)</f>
        <v>10507.087192689007</v>
      </c>
      <c r="AG60" s="303">
        <f>IFERROR(VLOOKUP($A60,'FCST Sales'!$A$1:$AH$160,AG$1,0),0)</f>
        <v>388140.18634351896</v>
      </c>
      <c r="AH60" s="303">
        <f>IFERROR(VLOOKUP($A60,'FCST Sales'!$A$1:$AH$160,AH$1,0),0)</f>
        <v>0</v>
      </c>
      <c r="AI60" s="303"/>
      <c r="AK60" s="306">
        <f>IFERROR(VLOOKUP($A60,'BDGT MW Services MTD'!$A$3:$AG$156,AK$4,0),0)</f>
        <v>175.27608978532803</v>
      </c>
      <c r="AL60" s="306">
        <f>IFERROR(VLOOKUP($A60,'BDGT MW Services MTD'!$A$3:$AG$156,AL$4,0),0)</f>
        <v>150.99996078335838</v>
      </c>
      <c r="AM60" s="306">
        <f>IFERROR(VLOOKUP($A60,'BDGT MW Services MTD'!$A$3:$AG$156,AM$4,0),0)</f>
        <v>117.35664464838075</v>
      </c>
      <c r="AN60" s="306">
        <f>IFERROR(VLOOKUP($A60,'BDGT MW Services MTD'!$A$3:$AG$156,AN$4,0),0)</f>
        <v>112.94504341801088</v>
      </c>
      <c r="AO60" s="306">
        <f>IFERROR(VLOOKUP($A60,'BDGT MW Services MTD'!$A$3:$AG$156,AO$4,0),0)</f>
        <v>112.35270990719445</v>
      </c>
      <c r="AP60" s="306">
        <f>IFERROR(VLOOKUP($A60,'BDGT MW Services MTD'!$A$3:$AG$156,AP$4,0),0)</f>
        <v>117.13209137497064</v>
      </c>
      <c r="AQ60" s="306">
        <f>IFERROR(VLOOKUP($A60,'BDGT MW Services MTD'!$A$3:$AG$156,AQ$4,0),0)</f>
        <v>120.65790671026424</v>
      </c>
      <c r="AR60" s="306">
        <f>IFERROR(VLOOKUP($A60,'BDGT MW Services MTD'!$A$3:$AG$156,AR$4,0),0)</f>
        <v>147.93321904664168</v>
      </c>
      <c r="AS60" s="306">
        <f>IFERROR(VLOOKUP($A60,'BDGT MW Services MTD'!$A$3:$AG$156,AS$4,0),0)</f>
        <v>136.15029557316109</v>
      </c>
      <c r="AT60" s="306">
        <f>IFERROR(VLOOKUP($A60,'BDGT MW Services MTD'!$A$3:$AG$156,AT$4,0),0)</f>
        <v>131.93192226390357</v>
      </c>
      <c r="AU60" s="306">
        <f>IFERROR(VLOOKUP($A60,'BDGT MW Services MTD'!$A$3:$AG$156,AU$4,0),0)</f>
        <v>126.92754374575577</v>
      </c>
      <c r="AV60" s="306">
        <f>IFERROR(VLOOKUP($A60,'BDGT MW Services MTD'!$A$3:$AG$156,AV$4,0),0)</f>
        <v>127.48435736762039</v>
      </c>
      <c r="AW60" s="306">
        <f>IFERROR(VLOOKUP($A60,'BDGT MW Services MTD'!$A$3:$AG$156,AW$4,0),0)</f>
        <v>132.69192516232366</v>
      </c>
      <c r="AX60" s="306">
        <f>IFERROR(VLOOKUP($A60,'BDGT MW Services MTD'!$A$3:$AG$156,AX$4,0),0)</f>
        <v>134.94676530214232</v>
      </c>
      <c r="AY60" s="306">
        <f>IFERROR(VLOOKUP($A60,'BDGT MW Services MTD'!$A$3:$AG$156,AY$4,0),0)</f>
        <v>20.225746043003795</v>
      </c>
      <c r="AZ60" s="306">
        <f>IFERROR(VLOOKUP($A60,'BDGT MW Services MTD'!$A$3:$AG$156,AZ$4,0),0)</f>
        <v>124.52155770201787</v>
      </c>
      <c r="BA60" s="306">
        <f>IFERROR(VLOOKUP($A60,'BDGT MW Services MTD'!$A$3:$AG$156,BA$4,0),0)</f>
        <v>137.64425644161912</v>
      </c>
      <c r="BB60" s="306">
        <f>IFERROR(VLOOKUP($A60,'BDGT MW Services MTD'!$A$3:$AG$156,BB$4,0),0)</f>
        <v>128.07180469058954</v>
      </c>
      <c r="BC60" s="306">
        <f>IFERROR(VLOOKUP($A60,'BDGT MW Services MTD'!$A$3:$AG$156,BC$4,0),0)</f>
        <v>138.04860940819754</v>
      </c>
      <c r="BD60" s="306">
        <f>IFERROR(VLOOKUP($A60,'BDGT MW Services MTD'!$A$3:$AG$156,BD$4,0),0)</f>
        <v>137.79874872505115</v>
      </c>
      <c r="BE60" s="306">
        <f>IFERROR(VLOOKUP($A60,'BDGT MW Services MTD'!$A$3:$AG$156,BE$4,0),0)</f>
        <v>138.63555721927804</v>
      </c>
      <c r="BF60" s="306">
        <f>IFERROR(VLOOKUP($A60,'BDGT MW Services MTD'!$A$3:$AG$156,BF$4,0),0)</f>
        <v>165.0515183231781</v>
      </c>
      <c r="BG60" s="306">
        <f>IFERROR(VLOOKUP($A60,'BDGT MW Services MTD'!$A$3:$AG$156,BG$4,0),0)</f>
        <v>162.71756487206989</v>
      </c>
      <c r="BH60" s="306">
        <f>IFERROR(VLOOKUP($A60,'BDGT MW Services MTD'!$A$3:$AG$156,BH$4,0),0)</f>
        <v>131.59870277020346</v>
      </c>
      <c r="BI60" s="306">
        <f>IFERROR(VLOOKUP($A60,'BDGT MW Services MTD'!$A$3:$AG$156,BI$4,0),0)</f>
        <v>124.91315918362589</v>
      </c>
      <c r="BJ60" s="306">
        <f>IFERROR(VLOOKUP($A60,'BDGT MW Services MTD'!$A$3:$AG$156,BJ$4,0),0)</f>
        <v>131.69025160192507</v>
      </c>
      <c r="BK60" s="306">
        <f>IFERROR(VLOOKUP($A60,'BDGT MW Services MTD'!$A$3:$AG$156,BK$4,0),0)</f>
        <v>132.77555002537434</v>
      </c>
      <c r="BL60" s="306">
        <f>IFERROR(VLOOKUP($A60,'BDGT MW Services MTD'!$A$3:$AG$156,BL$4,0),0)</f>
        <v>146.47982042226536</v>
      </c>
      <c r="BM60" s="306">
        <f>IFERROR(VLOOKUP($A60,'BDGT MW Services MTD'!$A$3:$AG$156,BM$4,0),0)</f>
        <v>192.47550683959085</v>
      </c>
      <c r="BN60" s="306">
        <f>IFERROR(VLOOKUP($A60,'BDGT MW Services MTD'!$A$3:$AG$156,BN$4,0),0)</f>
        <v>165.26072161838226</v>
      </c>
      <c r="BO60" s="306">
        <f>IFERROR(VLOOKUP($A60,'BDGT MW Services MTD'!$A$3:$AG$156,BO$4,0),0)</f>
        <v>112.84213702457284</v>
      </c>
      <c r="BP60" s="306">
        <f>IFERROR(VLOOKUP($A60,'BDGT MW Services MTD'!$A$3:$AG$156,BP$4,0),0)</f>
        <v>4135.5376880000003</v>
      </c>
      <c r="BQ60" s="306"/>
      <c r="BR60" s="306"/>
      <c r="BS60" s="306"/>
      <c r="BT60" s="306">
        <f>IFERROR(VLOOKUP($A60,'BDGT Polizze MTD'!$A$3:$AG$156,BT$4,0),0)</f>
        <v>585.59998844517611</v>
      </c>
      <c r="BU60" s="306">
        <f>IFERROR(VLOOKUP($A60,'BDGT Polizze MTD'!$A$3:$AG$156,BU$4,0),0)</f>
        <v>504.49308515643651</v>
      </c>
      <c r="BV60" s="306">
        <f>IFERROR(VLOOKUP($A60,'BDGT Polizze MTD'!$A$3:$AG$156,BV$4,0),0)</f>
        <v>392.09027217703903</v>
      </c>
      <c r="BW60" s="306">
        <f>IFERROR(VLOOKUP($A60,'BDGT Polizze MTD'!$A$3:$AG$156,BW$4,0),0)</f>
        <v>377.35104771868072</v>
      </c>
      <c r="BX60" s="306">
        <f>IFERROR(VLOOKUP($A60,'BDGT Polizze MTD'!$A$3:$AG$156,BX$4,0),0)</f>
        <v>375.3720527655492</v>
      </c>
      <c r="BY60" s="306">
        <f>IFERROR(VLOOKUP($A60,'BDGT Polizze MTD'!$A$3:$AG$156,BY$4,0),0)</f>
        <v>391.34003639487764</v>
      </c>
      <c r="BZ60" s="306">
        <f>IFERROR(VLOOKUP($A60,'BDGT Polizze MTD'!$A$3:$AG$156,BZ$4,0),0)</f>
        <v>403.11983717738343</v>
      </c>
      <c r="CA60" s="306">
        <f>IFERROR(VLOOKUP($A60,'BDGT Polizze MTD'!$A$3:$AG$156,CA$4,0),0)</f>
        <v>494.24705600445589</v>
      </c>
      <c r="CB60" s="306">
        <f>IFERROR(VLOOKUP($A60,'BDGT Polizze MTD'!$A$3:$AG$156,CB$4,0),0)</f>
        <v>454.88013574527167</v>
      </c>
      <c r="CC60" s="306">
        <f>IFERROR(VLOOKUP($A60,'BDGT Polizze MTD'!$A$3:$AG$156,CC$4,0),0)</f>
        <v>440.7864886072955</v>
      </c>
      <c r="CD60" s="306">
        <f>IFERROR(VLOOKUP($A60,'BDGT Polizze MTD'!$A$3:$AG$156,CD$4,0),0)</f>
        <v>424.06678653046413</v>
      </c>
      <c r="CE60" s="306">
        <f>IFERROR(VLOOKUP($A60,'BDGT Polizze MTD'!$A$3:$AG$156,CE$4,0),0)</f>
        <v>425.92710901329332</v>
      </c>
      <c r="CF60" s="306">
        <f>IFERROR(VLOOKUP($A60,'BDGT Polizze MTD'!$A$3:$AG$156,CF$4,0),0)</f>
        <v>443.32566944524206</v>
      </c>
      <c r="CG60" s="306">
        <f>IFERROR(VLOOKUP($A60,'BDGT Polizze MTD'!$A$3:$AG$156,CG$4,0),0)</f>
        <v>450.85912344596034</v>
      </c>
      <c r="CH60" s="306">
        <f>IFERROR(VLOOKUP($A60,'BDGT Polizze MTD'!$A$3:$AG$156,CH$4,0),0)</f>
        <v>67.574514376629708</v>
      </c>
      <c r="CI60" s="306">
        <f>IFERROR(VLOOKUP($A60,'BDGT Polizze MTD'!$A$3:$AG$156,CI$4,0),0)</f>
        <v>416.02835184643055</v>
      </c>
      <c r="CJ60" s="306">
        <f>IFERROR(VLOOKUP($A60,'BDGT Polizze MTD'!$A$3:$AG$156,CJ$4,0),0)</f>
        <v>459.87148093318672</v>
      </c>
      <c r="CK60" s="306">
        <f>IFERROR(VLOOKUP($A60,'BDGT Polizze MTD'!$A$3:$AG$156,CK$4,0),0)</f>
        <v>427.88977914111405</v>
      </c>
      <c r="CL60" s="306">
        <f>IFERROR(VLOOKUP($A60,'BDGT Polizze MTD'!$A$3:$AG$156,CL$4,0),0)</f>
        <v>461.2224301290874</v>
      </c>
      <c r="CM60" s="306">
        <f>IFERROR(VLOOKUP($A60,'BDGT Polizze MTD'!$A$3:$AG$156,CM$4,0),0)</f>
        <v>460.38764191956813</v>
      </c>
      <c r="CN60" s="306">
        <f>IFERROR(VLOOKUP($A60,'BDGT Polizze MTD'!$A$3:$AG$156,CN$4,0),0)</f>
        <v>463.18343138035692</v>
      </c>
      <c r="CO60" s="306">
        <f>IFERROR(VLOOKUP($A60,'BDGT Polizze MTD'!$A$3:$AG$156,CO$4,0),0)</f>
        <v>551.43954512729306</v>
      </c>
      <c r="CP60" s="306">
        <f>IFERROR(VLOOKUP($A60,'BDGT Polizze MTD'!$A$3:$AG$156,CP$4,0),0)</f>
        <v>543.64177239243509</v>
      </c>
      <c r="CQ60" s="306">
        <f>IFERROR(VLOOKUP($A60,'BDGT Polizze MTD'!$A$3:$AG$156,CQ$4,0),0)</f>
        <v>439.67319738828502</v>
      </c>
      <c r="CR60" s="306">
        <f>IFERROR(VLOOKUP($A60,'BDGT Polizze MTD'!$A$3:$AG$156,CR$4,0),0)</f>
        <v>417.33669814389549</v>
      </c>
      <c r="CS60" s="306">
        <f>IFERROR(VLOOKUP($A60,'BDGT Polizze MTD'!$A$3:$AG$156,CS$4,0),0)</f>
        <v>439.97906337870057</v>
      </c>
      <c r="CT60" s="306">
        <f>IFERROR(VLOOKUP($A60,'BDGT Polizze MTD'!$A$3:$AG$156,CT$4,0),0)</f>
        <v>443.60506134003037</v>
      </c>
      <c r="CU60" s="306">
        <f>IFERROR(VLOOKUP($A60,'BDGT Polizze MTD'!$A$3:$AG$156,CU$4,0),0)</f>
        <v>489.39122986933722</v>
      </c>
      <c r="CV60" s="306">
        <f>IFERROR(VLOOKUP($A60,'BDGT Polizze MTD'!$A$3:$AG$156,CV$4,0),0)</f>
        <v>643.06349325393739</v>
      </c>
      <c r="CW60" s="306">
        <f>IFERROR(VLOOKUP($A60,'BDGT Polizze MTD'!$A$3:$AG$156,CW$4,0),0)</f>
        <v>552.13849640698163</v>
      </c>
      <c r="CX60" s="306">
        <f>IFERROR(VLOOKUP($A60,'BDGT Polizze MTD'!$A$3:$AG$156,CX$4,0),0)</f>
        <v>377.00723594787922</v>
      </c>
      <c r="CY60" s="306">
        <f>IFERROR(VLOOKUP($A60,'BDGT Polizze MTD'!$A$3:$AG$156,CY$4,0),0)</f>
        <v>13816.892111602278</v>
      </c>
      <c r="CZ60" s="306"/>
      <c r="DD60" s="308">
        <f>IFERROR(VLOOKUP($A60,'BDGT McAfee'!$AZ$6:$BD$180,DD$4,0),0)</f>
        <v>2.7538478709677423</v>
      </c>
      <c r="DE60" s="308">
        <f>IFERROR(VLOOKUP($A60,'BDGT McAfee'!$AZ$6:$BD$180,DE$4,0),0)</f>
        <v>2.7538478709677423</v>
      </c>
      <c r="DF60" s="308">
        <f>IFERROR(VLOOKUP($A60,'BDGT McAfee'!$AZ$6:$BD$180,DF$4,0),0)</f>
        <v>2.7538478709677423</v>
      </c>
      <c r="DG60" s="308">
        <f>IFERROR(VLOOKUP($A60,'BDGT McAfee'!$AZ$6:$BD$180,DG$4,0),0)</f>
        <v>2.7538478709677423</v>
      </c>
      <c r="DH60" s="308">
        <f>IFERROR(VLOOKUP($A60,'BDGT McAfee'!$AZ$6:$BD$180,DH$4,0),0)</f>
        <v>2.7538478709677423</v>
      </c>
      <c r="DI60" s="308">
        <f>IFERROR(VLOOKUP($A60,'BDGT McAfee'!$AZ$6:$BD$180,DI$4,0),0)</f>
        <v>2.7538478709677423</v>
      </c>
      <c r="DJ60" s="308">
        <f>IFERROR(VLOOKUP($A60,'BDGT McAfee'!$AZ$6:$BD$180,DJ$4,0),0)</f>
        <v>2.7538478709677423</v>
      </c>
      <c r="DK60" s="308">
        <f>IFERROR(VLOOKUP($A60,'BDGT McAfee'!$AZ$6:$BD$180,DK$4,0),0)</f>
        <v>2.7538478709677423</v>
      </c>
      <c r="DL60" s="308">
        <f>IFERROR(VLOOKUP($A60,'BDGT McAfee'!$AZ$6:$BD$180,DL$4,0),0)</f>
        <v>2.7538478709677423</v>
      </c>
      <c r="DM60" s="308">
        <f>IFERROR(VLOOKUP($A60,'BDGT McAfee'!$AZ$6:$BD$180,DM$4,0),0)</f>
        <v>2.7538478709677423</v>
      </c>
      <c r="DN60" s="308">
        <f>IFERROR(VLOOKUP($A60,'BDGT McAfee'!$AZ$6:$BD$180,DN$4,0),0)</f>
        <v>2.7538478709677423</v>
      </c>
      <c r="DO60" s="308">
        <f>IFERROR(VLOOKUP($A60,'BDGT McAfee'!$AZ$6:$BD$180,DO$4,0),0)</f>
        <v>2.7538478709677423</v>
      </c>
      <c r="DP60" s="308">
        <f>IFERROR(VLOOKUP($A60,'BDGT McAfee'!$AZ$6:$BD$180,DP$4,0),0)</f>
        <v>2.7538478709677423</v>
      </c>
      <c r="DQ60" s="308">
        <f>IFERROR(VLOOKUP($A60,'BDGT McAfee'!$AZ$6:$BD$180,DQ$4,0),0)</f>
        <v>2.7538478709677423</v>
      </c>
      <c r="DR60" s="308">
        <f>IFERROR(VLOOKUP($A60,'BDGT McAfee'!$AZ$6:$BD$180,DR$4,0),0)</f>
        <v>2.7538478709677423</v>
      </c>
      <c r="DS60" s="308">
        <f>IFERROR(VLOOKUP($A60,'BDGT McAfee'!$AZ$6:$BD$180,DS$4,0),0)</f>
        <v>2.7538478709677423</v>
      </c>
      <c r="DT60" s="308">
        <f>IFERROR(VLOOKUP($A60,'BDGT McAfee'!$AZ$6:$BD$180,DT$4,0),0)</f>
        <v>2.7538478709677423</v>
      </c>
      <c r="DU60" s="308">
        <f>IFERROR(VLOOKUP($A60,'BDGT McAfee'!$AZ$6:$BD$180,DU$4,0),0)</f>
        <v>2.7538478709677423</v>
      </c>
      <c r="DV60" s="308">
        <f>IFERROR(VLOOKUP($A60,'BDGT McAfee'!$AZ$6:$BD$180,DV$4,0),0)</f>
        <v>2.7538478709677423</v>
      </c>
      <c r="DW60" s="308">
        <f>IFERROR(VLOOKUP($A60,'BDGT McAfee'!$AZ$6:$BD$180,DW$4,0),0)</f>
        <v>2.7538478709677423</v>
      </c>
      <c r="DX60" s="308">
        <f>IFERROR(VLOOKUP($A60,'BDGT McAfee'!$AZ$6:$BD$180,DX$4,0),0)</f>
        <v>2.7538478709677423</v>
      </c>
      <c r="DY60" s="308">
        <f>IFERROR(VLOOKUP($A60,'BDGT McAfee'!$AZ$6:$BD$180,DY$4,0),0)</f>
        <v>2.7538478709677423</v>
      </c>
      <c r="DZ60" s="308">
        <f>IFERROR(VLOOKUP($A60,'BDGT McAfee'!$AZ$6:$BD$180,DZ$4,0),0)</f>
        <v>2.7538478709677423</v>
      </c>
      <c r="EA60" s="308">
        <f>IFERROR(VLOOKUP($A60,'BDGT McAfee'!$AZ$6:$BD$180,EA$4,0),0)</f>
        <v>2.7538478709677423</v>
      </c>
      <c r="EB60" s="308">
        <f>IFERROR(VLOOKUP($A60,'BDGT McAfee'!$AZ$6:$BD$180,EB$4,0),0)</f>
        <v>2.7538478709677423</v>
      </c>
      <c r="EC60" s="308">
        <f>IFERROR(VLOOKUP($A60,'BDGT McAfee'!$AZ$6:$BD$180,EC$4,0),0)</f>
        <v>2.7538478709677423</v>
      </c>
      <c r="ED60" s="308">
        <f>IFERROR(VLOOKUP($A60,'BDGT McAfee'!$AZ$6:$BD$180,ED$4,0),0)</f>
        <v>2.7538478709677423</v>
      </c>
      <c r="EE60" s="308">
        <f>IFERROR(VLOOKUP($A60,'BDGT McAfee'!$AZ$6:$BD$180,EE$4,0),0)</f>
        <v>2.7538478709677423</v>
      </c>
      <c r="EF60" s="308">
        <f>IFERROR(VLOOKUP($A60,'BDGT McAfee'!$AZ$6:$BD$180,EF$4,0),0)</f>
        <v>2.7538478709677423</v>
      </c>
      <c r="EG60" s="308">
        <f>IFERROR(VLOOKUP($A60,'BDGT McAfee'!$AZ$6:$BD$180,EG$4,0),0)</f>
        <v>2.7538478709677423</v>
      </c>
      <c r="EH60" s="308">
        <f>IFERROR(VLOOKUP($A60,'BDGT McAfee'!$AZ$6:$BD$180,EH$4,0),0)</f>
        <v>2.7538478709677423</v>
      </c>
      <c r="EI60" s="308">
        <f t="shared" si="40"/>
        <v>85.369284000000007</v>
      </c>
      <c r="EJ60" s="308"/>
      <c r="EL60" s="307">
        <f>IFERROR(VLOOKUP($A60,'BDGT Office'!$C$3:$F$180,EL$4,0),0)</f>
        <v>0.11612903225806452</v>
      </c>
      <c r="EM60" s="307">
        <f>IFERROR(VLOOKUP($A60,'BDGT Office'!$C$3:$F$180,EM$4,0),0)</f>
        <v>0.11612903225806452</v>
      </c>
      <c r="EN60" s="307">
        <f>IFERROR(VLOOKUP($A60,'BDGT Office'!$C$3:$F$180,EN$4,0),0)</f>
        <v>0.11612903225806452</v>
      </c>
      <c r="EO60" s="307">
        <f>IFERROR(VLOOKUP($A60,'BDGT Office'!$C$3:$F$180,EO$4,0),0)</f>
        <v>0.11612903225806452</v>
      </c>
      <c r="EP60" s="307">
        <f>IFERROR(VLOOKUP($A60,'BDGT Office'!$C$3:$F$180,EP$4,0),0)</f>
        <v>0.11612903225806452</v>
      </c>
      <c r="EQ60" s="307">
        <f>IFERROR(VLOOKUP($A60,'BDGT Office'!$C$3:$F$180,EQ$4,0),0)</f>
        <v>0.11612903225806452</v>
      </c>
      <c r="ER60" s="307">
        <f>IFERROR(VLOOKUP($A60,'BDGT Office'!$C$3:$F$180,ER$4,0),0)</f>
        <v>0.11612903225806452</v>
      </c>
      <c r="ES60" s="307">
        <f>IFERROR(VLOOKUP($A60,'BDGT Office'!$C$3:$F$180,ES$4,0),0)</f>
        <v>0.11612903225806452</v>
      </c>
      <c r="ET60" s="307">
        <f>IFERROR(VLOOKUP($A60,'BDGT Office'!$C$3:$F$180,ET$4,0),0)</f>
        <v>0.11612903225806452</v>
      </c>
      <c r="EU60" s="307">
        <f>IFERROR(VLOOKUP($A60,'BDGT Office'!$C$3:$F$180,EU$4,0),0)</f>
        <v>0.11612903225806452</v>
      </c>
      <c r="EV60" s="307">
        <f>IFERROR(VLOOKUP($A60,'BDGT Office'!$C$3:$F$180,EV$4,0),0)</f>
        <v>0.11612903225806452</v>
      </c>
      <c r="EW60" s="307">
        <f>IFERROR(VLOOKUP($A60,'BDGT Office'!$C$3:$F$180,EW$4,0),0)</f>
        <v>0.11612903225806452</v>
      </c>
      <c r="EX60" s="307">
        <f>IFERROR(VLOOKUP($A60,'BDGT Office'!$C$3:$F$180,EX$4,0),0)</f>
        <v>0.11612903225806452</v>
      </c>
      <c r="EY60" s="307">
        <f>IFERROR(VLOOKUP($A60,'BDGT Office'!$C$3:$F$180,EY$4,0),0)</f>
        <v>0.11612903225806452</v>
      </c>
      <c r="EZ60" s="307">
        <f>IFERROR(VLOOKUP($A60,'BDGT Office'!$C$3:$F$180,EZ$4,0),0)</f>
        <v>0.11612903225806452</v>
      </c>
      <c r="FA60" s="307">
        <f>IFERROR(VLOOKUP($A60,'BDGT Office'!$C$3:$F$180,FA$4,0),0)</f>
        <v>0.11612903225806452</v>
      </c>
      <c r="FB60" s="307">
        <f>IFERROR(VLOOKUP($A60,'BDGT Office'!$C$3:$F$180,FB$4,0),0)</f>
        <v>0.11612903225806452</v>
      </c>
      <c r="FC60" s="307">
        <f>IFERROR(VLOOKUP($A60,'BDGT Office'!$C$3:$F$180,FC$4,0),0)</f>
        <v>0.11612903225806452</v>
      </c>
      <c r="FD60" s="307">
        <f>IFERROR(VLOOKUP($A60,'BDGT Office'!$C$3:$F$180,FD$4,0),0)</f>
        <v>0.11612903225806452</v>
      </c>
      <c r="FE60" s="307">
        <f>IFERROR(VLOOKUP($A60,'BDGT Office'!$C$3:$F$180,FE$4,0),0)</f>
        <v>0.11612903225806452</v>
      </c>
      <c r="FF60" s="307">
        <f>IFERROR(VLOOKUP($A60,'BDGT Office'!$C$3:$F$180,FF$4,0),0)</f>
        <v>0.11612903225806452</v>
      </c>
      <c r="FG60" s="307">
        <f>IFERROR(VLOOKUP($A60,'BDGT Office'!$C$3:$F$180,FG$4,0),0)</f>
        <v>0.11612903225806452</v>
      </c>
      <c r="FH60" s="307">
        <f>IFERROR(VLOOKUP($A60,'BDGT Office'!$C$3:$F$180,FH$4,0),0)</f>
        <v>0.11612903225806452</v>
      </c>
      <c r="FI60" s="307">
        <f>IFERROR(VLOOKUP($A60,'BDGT Office'!$C$3:$F$180,FI$4,0),0)</f>
        <v>0.11612903225806452</v>
      </c>
      <c r="FJ60" s="307">
        <f>IFERROR(VLOOKUP($A60,'BDGT Office'!$C$3:$F$180,FJ$4,0),0)</f>
        <v>0.11612903225806452</v>
      </c>
      <c r="FK60" s="307">
        <f>IFERROR(VLOOKUP($A60,'BDGT Office'!$C$3:$F$180,FK$4,0),0)</f>
        <v>0.11612903225806452</v>
      </c>
      <c r="FL60" s="307">
        <f>IFERROR(VLOOKUP($A60,'BDGT Office'!$C$3:$F$180,FL$4,0),0)</f>
        <v>0.11612903225806452</v>
      </c>
      <c r="FM60" s="307">
        <f>IFERROR(VLOOKUP($A60,'BDGT Office'!$C$3:$F$180,FM$4,0),0)</f>
        <v>0.11612903225806452</v>
      </c>
      <c r="FN60" s="307">
        <f>IFERROR(VLOOKUP($A60,'BDGT Office'!$C$3:$F$180,FN$4,0),0)</f>
        <v>0.11612903225806452</v>
      </c>
      <c r="FO60" s="307">
        <f>IFERROR(VLOOKUP($A60,'BDGT Office'!$C$3:$F$180,FO$4,0),0)</f>
        <v>0.11612903225806452</v>
      </c>
      <c r="FP60" s="307">
        <f>IFERROR(VLOOKUP($A60,'BDGT Office'!$C$3:$F$180,FP$4,0),0)</f>
        <v>0.11612903225806452</v>
      </c>
      <c r="FQ60" s="308">
        <f t="shared" si="41"/>
        <v>3.6000000000000014</v>
      </c>
      <c r="FR60" s="307"/>
      <c r="FS60" s="307"/>
    </row>
    <row r="61" spans="1:175">
      <c r="A61" s="150" t="s">
        <v>94</v>
      </c>
      <c r="B61" s="303">
        <f>IFERROR(VLOOKUP($A61,'FCST Sales'!$A$1:$AH$160,B$1,0),0)</f>
        <v>44186.372280522606</v>
      </c>
      <c r="C61" s="303">
        <f>IFERROR(VLOOKUP($A61,'FCST Sales'!$A$1:$AH$160,C$1,0),0)</f>
        <v>38526.190382114582</v>
      </c>
      <c r="D61" s="303">
        <f>IFERROR(VLOOKUP($A61,'FCST Sales'!$A$1:$AH$160,D$1,0),0)</f>
        <v>29585.121372672405</v>
      </c>
      <c r="E61" s="303">
        <f>IFERROR(VLOOKUP($A61,'FCST Sales'!$A$1:$AH$160,E$1,0),0)</f>
        <v>28472.975075039445</v>
      </c>
      <c r="F61" s="303">
        <f>IFERROR(VLOOKUP($A61,'FCST Sales'!$A$1:$AH$160,F$1,0),0)</f>
        <v>28323.65026379325</v>
      </c>
      <c r="G61" s="303">
        <f>IFERROR(VLOOKUP($A61,'FCST Sales'!$A$1:$AH$160,G$1,0),0)</f>
        <v>29528.512427619702</v>
      </c>
      <c r="H61" s="303">
        <f>IFERROR(VLOOKUP($A61,'FCST Sales'!$A$1:$AH$160,H$1,0),0)</f>
        <v>30417.355790045618</v>
      </c>
      <c r="I61" s="303">
        <f>IFERROR(VLOOKUP($A61,'FCST Sales'!$A$1:$AH$160,I$1,0),0)</f>
        <v>37293.348439349858</v>
      </c>
      <c r="J61" s="303">
        <f>IFERROR(VLOOKUP($A61,'FCST Sales'!$A$1:$AH$160,J$1,0),0)</f>
        <v>34737.440861712217</v>
      </c>
      <c r="K61" s="303">
        <f>IFERROR(VLOOKUP($A61,'FCST Sales'!$A$1:$AH$160,K$1,0),0)</f>
        <v>33259.488159381537</v>
      </c>
      <c r="L61" s="303">
        <f>IFERROR(VLOOKUP($A61,'FCST Sales'!$A$1:$AH$160,L$1,0),0)</f>
        <v>31997.905176178556</v>
      </c>
      <c r="M61" s="303">
        <f>IFERROR(VLOOKUP($A61,'FCST Sales'!$A$1:$AH$160,M$1,0),0)</f>
        <v>32138.275571346028</v>
      </c>
      <c r="N61" s="303">
        <f>IFERROR(VLOOKUP($A61,'FCST Sales'!$A$1:$AH$160,N$1,0),0)</f>
        <v>33451.081724967094</v>
      </c>
      <c r="O61" s="303">
        <f>IFERROR(VLOOKUP($A61,'FCST Sales'!$A$1:$AH$160,O$1,0),0)</f>
        <v>34019.517533713915</v>
      </c>
      <c r="P61" s="303">
        <f>IFERROR(VLOOKUP($A61,'FCST Sales'!$A$1:$AH$160,P$1,0),0)</f>
        <v>0</v>
      </c>
      <c r="Q61" s="303">
        <f>IFERROR(VLOOKUP($A61,'FCST Sales'!$A$1:$AH$160,Q$1,0),0)</f>
        <v>31770.480030708226</v>
      </c>
      <c r="R61" s="303">
        <f>IFERROR(VLOOKUP($A61,'FCST Sales'!$A$1:$AH$160,R$1,0),0)</f>
        <v>34699.543816011217</v>
      </c>
      <c r="S61" s="303">
        <f>IFERROR(VLOOKUP($A61,'FCST Sales'!$A$1:$AH$160,S$1,0),0)</f>
        <v>32286.368594984942</v>
      </c>
      <c r="T61" s="303">
        <f>IFERROR(VLOOKUP($A61,'FCST Sales'!$A$1:$AH$160,T$1,0),0)</f>
        <v>34801.479514918283</v>
      </c>
      <c r="U61" s="303">
        <f>IFERROR(VLOOKUP($A61,'FCST Sales'!$A$1:$AH$160,U$1,0),0)</f>
        <v>34738.490677266258</v>
      </c>
      <c r="V61" s="303">
        <f>IFERROR(VLOOKUP($A61,'FCST Sales'!$A$1:$AH$160,V$1,0),0)</f>
        <v>34949.446613690343</v>
      </c>
      <c r="W61" s="303">
        <f>IFERROR(VLOOKUP($A61,'FCST Sales'!$A$1:$AH$160,W$1,0),0)</f>
        <v>42111.310392317915</v>
      </c>
      <c r="X61" s="303">
        <f>IFERROR(VLOOKUP($A61,'FCST Sales'!$A$1:$AH$160,X$1,0),0)</f>
        <v>41020.420451091217</v>
      </c>
      <c r="Y61" s="303">
        <f>IFERROR(VLOOKUP($A61,'FCST Sales'!$A$1:$AH$160,Y$1,0),0)</f>
        <v>33175.484912744796</v>
      </c>
      <c r="Z61" s="303">
        <f>IFERROR(VLOOKUP($A61,'FCST Sales'!$A$1:$AH$160,Z$1,0),0)</f>
        <v>31490.087217166445</v>
      </c>
      <c r="AA61" s="303">
        <f>IFERROR(VLOOKUP($A61,'FCST Sales'!$A$1:$AH$160,AA$1,0),0)</f>
        <v>33198.56399195781</v>
      </c>
      <c r="AB61" s="303">
        <f>IFERROR(VLOOKUP($A61,'FCST Sales'!$A$1:$AH$160,AB$1,0),0)</f>
        <v>33472.163204678312</v>
      </c>
      <c r="AC61" s="303">
        <f>IFERROR(VLOOKUP($A61,'FCST Sales'!$A$1:$AH$160,AC$1,0),0)</f>
        <v>36961.01380757377</v>
      </c>
      <c r="AD61" s="303">
        <f>IFERROR(VLOOKUP($A61,'FCST Sales'!$A$1:$AH$160,AD$1,0),0)</f>
        <v>48522.273691253671</v>
      </c>
      <c r="AE61" s="303">
        <f>IFERROR(VLOOKUP($A61,'FCST Sales'!$A$1:$AH$160,AE$1,0),0)</f>
        <v>42164.68660472078</v>
      </c>
      <c r="AF61" s="303">
        <f>IFERROR(VLOOKUP($A61,'FCST Sales'!$A$1:$AH$160,AF$1,0),0)</f>
        <v>28447.032801817419</v>
      </c>
      <c r="AG61" s="303">
        <f>IFERROR(VLOOKUP($A61,'FCST Sales'!$A$1:$AH$160,AG$1,0),0)</f>
        <v>1039746.0813813582</v>
      </c>
      <c r="AH61" s="303">
        <f>IFERROR(VLOOKUP($A61,'FCST Sales'!$A$1:$AH$160,AH$1,0),0)</f>
        <v>0</v>
      </c>
      <c r="AI61" s="303"/>
      <c r="AK61" s="306">
        <f>IFERROR(VLOOKUP($A61,'BDGT MW Services MTD'!$A$3:$AG$156,AK$4,0),0)</f>
        <v>469.52426710036571</v>
      </c>
      <c r="AL61" s="306">
        <f>IFERROR(VLOOKUP($A61,'BDGT MW Services MTD'!$A$3:$AG$156,AL$4,0),0)</f>
        <v>404.49410986874392</v>
      </c>
      <c r="AM61" s="306">
        <f>IFERROR(VLOOKUP($A61,'BDGT MW Services MTD'!$A$3:$AG$156,AM$4,0),0)</f>
        <v>314.37141617761876</v>
      </c>
      <c r="AN61" s="306">
        <f>IFERROR(VLOOKUP($A61,'BDGT MW Services MTD'!$A$3:$AG$156,AN$4,0),0)</f>
        <v>302.55375275892084</v>
      </c>
      <c r="AO61" s="306">
        <f>IFERROR(VLOOKUP($A61,'BDGT MW Services MTD'!$A$3:$AG$156,AO$4,0),0)</f>
        <v>300.96702773621121</v>
      </c>
      <c r="AP61" s="306">
        <f>IFERROR(VLOOKUP($A61,'BDGT MW Services MTD'!$A$3:$AG$156,AP$4,0),0)</f>
        <v>313.76988968731422</v>
      </c>
      <c r="AQ61" s="306">
        <f>IFERROR(VLOOKUP($A61,'BDGT MW Services MTD'!$A$3:$AG$156,AQ$4,0),0)</f>
        <v>323.21473674695881</v>
      </c>
      <c r="AR61" s="306">
        <f>IFERROR(VLOOKUP($A61,'BDGT MW Services MTD'!$A$3:$AG$156,AR$4,0),0)</f>
        <v>396.27901522530703</v>
      </c>
      <c r="AS61" s="306">
        <f>IFERROR(VLOOKUP($A61,'BDGT MW Services MTD'!$A$3:$AG$156,AS$4,0),0)</f>
        <v>364.71527761020212</v>
      </c>
      <c r="AT61" s="306">
        <f>IFERROR(VLOOKUP($A61,'BDGT MW Services MTD'!$A$3:$AG$156,AT$4,0),0)</f>
        <v>353.41522727926031</v>
      </c>
      <c r="AU61" s="306">
        <f>IFERROR(VLOOKUP($A61,'BDGT MW Services MTD'!$A$3:$AG$156,AU$4,0),0)</f>
        <v>340.00965006160351</v>
      </c>
      <c r="AV61" s="306">
        <f>IFERROR(VLOOKUP($A61,'BDGT MW Services MTD'!$A$3:$AG$156,AV$4,0),0)</f>
        <v>341.50122548434194</v>
      </c>
      <c r="AW61" s="306">
        <f>IFERROR(VLOOKUP($A61,'BDGT MW Services MTD'!$A$3:$AG$156,AW$4,0),0)</f>
        <v>355.45109996624171</v>
      </c>
      <c r="AX61" s="306">
        <f>IFERROR(VLOOKUP($A61,'BDGT MW Services MTD'!$A$3:$AG$156,AX$4,0),0)</f>
        <v>361.49129726510608</v>
      </c>
      <c r="AY61" s="306">
        <f>IFERROR(VLOOKUP($A61,'BDGT MW Services MTD'!$A$3:$AG$156,AY$4,0),0)</f>
        <v>54.180114350054424</v>
      </c>
      <c r="AZ61" s="306">
        <f>IFERROR(VLOOKUP($A61,'BDGT MW Services MTD'!$A$3:$AG$156,AZ$4,0),0)</f>
        <v>333.56456770482959</v>
      </c>
      <c r="BA61" s="306">
        <f>IFERROR(VLOOKUP($A61,'BDGT MW Services MTD'!$A$3:$AG$156,BA$4,0),0)</f>
        <v>368.71725462086278</v>
      </c>
      <c r="BB61" s="306">
        <f>IFERROR(VLOOKUP($A61,'BDGT MW Services MTD'!$A$3:$AG$156,BB$4,0),0)</f>
        <v>343.07486153541419</v>
      </c>
      <c r="BC61" s="306">
        <f>IFERROR(VLOOKUP($A61,'BDGT MW Services MTD'!$A$3:$AG$156,BC$4,0),0)</f>
        <v>369.80042306965191</v>
      </c>
      <c r="BD61" s="306">
        <f>IFERROR(VLOOKUP($A61,'BDGT MW Services MTD'!$A$3:$AG$156,BD$4,0),0)</f>
        <v>369.13110385859926</v>
      </c>
      <c r="BE61" s="306">
        <f>IFERROR(VLOOKUP($A61,'BDGT MW Services MTD'!$A$3:$AG$156,BE$4,0),0)</f>
        <v>371.37272104344436</v>
      </c>
      <c r="BF61" s="306">
        <f>IFERROR(VLOOKUP($A61,'BDGT MW Services MTD'!$A$3:$AG$156,BF$4,0),0)</f>
        <v>442.13499553422702</v>
      </c>
      <c r="BG61" s="306">
        <f>IFERROR(VLOOKUP($A61,'BDGT MW Services MTD'!$A$3:$AG$156,BG$4,0),0)</f>
        <v>435.88287189933698</v>
      </c>
      <c r="BH61" s="306">
        <f>IFERROR(VLOOKUP($A61,'BDGT MW Services MTD'!$A$3:$AG$156,BH$4,0),0)</f>
        <v>352.5226090176667</v>
      </c>
      <c r="BI61" s="306">
        <f>IFERROR(VLOOKUP($A61,'BDGT MW Services MTD'!$A$3:$AG$156,BI$4,0),0)</f>
        <v>334.61357786287573</v>
      </c>
      <c r="BJ61" s="306">
        <f>IFERROR(VLOOKUP($A61,'BDGT MW Services MTD'!$A$3:$AG$156,BJ$4,0),0)</f>
        <v>352.7678472482242</v>
      </c>
      <c r="BK61" s="306">
        <f>IFERROR(VLOOKUP($A61,'BDGT MW Services MTD'!$A$3:$AG$156,BK$4,0),0)</f>
        <v>355.67511171013291</v>
      </c>
      <c r="BL61" s="306">
        <f>IFERROR(VLOOKUP($A61,'BDGT MW Services MTD'!$A$3:$AG$156,BL$4,0),0)</f>
        <v>392.38569512242958</v>
      </c>
      <c r="BM61" s="306">
        <f>IFERROR(VLOOKUP($A61,'BDGT MW Services MTD'!$A$3:$AG$156,BM$4,0),0)</f>
        <v>515.59754324913717</v>
      </c>
      <c r="BN61" s="306">
        <f>IFERROR(VLOOKUP($A61,'BDGT MW Services MTD'!$A$3:$AG$156,BN$4,0),0)</f>
        <v>442.69540296901187</v>
      </c>
      <c r="BO61" s="306">
        <f>IFERROR(VLOOKUP($A61,'BDGT MW Services MTD'!$A$3:$AG$156,BO$4,0),0)</f>
        <v>302.27809023690702</v>
      </c>
      <c r="BP61" s="306">
        <f>IFERROR(VLOOKUP($A61,'BDGT MW Services MTD'!$A$3:$AG$156,BP$4,0),0)</f>
        <v>11078.152784001002</v>
      </c>
      <c r="BQ61" s="306"/>
      <c r="BR61" s="306"/>
      <c r="BS61" s="306"/>
      <c r="BT61" s="306">
        <f>IFERROR(VLOOKUP($A61,'BDGT Polizze MTD'!$A$3:$AG$156,BT$4,0),0)</f>
        <v>1568.7001392874788</v>
      </c>
      <c r="BU61" s="306">
        <f>IFERROR(VLOOKUP($A61,'BDGT Polizze MTD'!$A$3:$AG$156,BU$4,0),0)</f>
        <v>1351.4316744706744</v>
      </c>
      <c r="BV61" s="306">
        <f>IFERROR(VLOOKUP($A61,'BDGT Polizze MTD'!$A$3:$AG$156,BV$4,0),0)</f>
        <v>1050.3279998527009</v>
      </c>
      <c r="BW61" s="306">
        <f>IFERROR(VLOOKUP($A61,'BDGT Polizze MTD'!$A$3:$AG$156,BW$4,0),0)</f>
        <v>1010.8446939834408</v>
      </c>
      <c r="BX61" s="306">
        <f>IFERROR(VLOOKUP($A61,'BDGT Polizze MTD'!$A$3:$AG$156,BX$4,0),0)</f>
        <v>1005.5433795710733</v>
      </c>
      <c r="BY61" s="306">
        <f>IFERROR(VLOOKUP($A61,'BDGT Polizze MTD'!$A$3:$AG$156,BY$4,0),0)</f>
        <v>1048.3182747857661</v>
      </c>
      <c r="BZ61" s="306">
        <f>IFERROR(VLOOKUP($A61,'BDGT Polizze MTD'!$A$3:$AG$156,BZ$4,0),0)</f>
        <v>1079.8739023351434</v>
      </c>
      <c r="CA61" s="306">
        <f>IFERROR(VLOOKUP($A61,'BDGT Polizze MTD'!$A$3:$AG$156,CA$4,0),0)</f>
        <v>1323.9847009819439</v>
      </c>
      <c r="CB61" s="306">
        <f>IFERROR(VLOOKUP($A61,'BDGT Polizze MTD'!$A$3:$AG$156,CB$4,0),0)</f>
        <v>1218.528938494881</v>
      </c>
      <c r="CC61" s="306">
        <f>IFERROR(VLOOKUP($A61,'BDGT Polizze MTD'!$A$3:$AG$156,CC$4,0),0)</f>
        <v>1180.7749995183578</v>
      </c>
      <c r="CD61" s="306">
        <f>IFERROR(VLOOKUP($A61,'BDGT Polizze MTD'!$A$3:$AG$156,CD$4,0),0)</f>
        <v>1135.9864074857505</v>
      </c>
      <c r="CE61" s="306">
        <f>IFERROR(VLOOKUP($A61,'BDGT Polizze MTD'!$A$3:$AG$156,CE$4,0),0)</f>
        <v>1140.9698231201703</v>
      </c>
      <c r="CF61" s="306">
        <f>IFERROR(VLOOKUP($A61,'BDGT Polizze MTD'!$A$3:$AG$156,CF$4,0),0)</f>
        <v>1187.5769349909638</v>
      </c>
      <c r="CG61" s="306">
        <f>IFERROR(VLOOKUP($A61,'BDGT Polizze MTD'!$A$3:$AG$156,CG$4,0),0)</f>
        <v>1207.7574858335615</v>
      </c>
      <c r="CH61" s="306">
        <f>IFERROR(VLOOKUP($A61,'BDGT Polizze MTD'!$A$3:$AG$156,CH$4,0),0)</f>
        <v>181.01801947837106</v>
      </c>
      <c r="CI61" s="306">
        <f>IFERROR(VLOOKUP($A61,'BDGT Polizze MTD'!$A$3:$AG$156,CI$4,0),0)</f>
        <v>1114.4531187949885</v>
      </c>
      <c r="CJ61" s="306">
        <f>IFERROR(VLOOKUP($A61,'BDGT Polizze MTD'!$A$3:$AG$156,CJ$4,0),0)</f>
        <v>1231.8997104313753</v>
      </c>
      <c r="CK61" s="306">
        <f>IFERROR(VLOOKUP($A61,'BDGT Polizze MTD'!$A$3:$AG$156,CK$4,0),0)</f>
        <v>1146.2274067329406</v>
      </c>
      <c r="CL61" s="306">
        <f>IFERROR(VLOOKUP($A61,'BDGT Polizze MTD'!$A$3:$AG$156,CL$4,0),0)</f>
        <v>1235.5186213494005</v>
      </c>
      <c r="CM61" s="306">
        <f>IFERROR(VLOOKUP($A61,'BDGT Polizze MTD'!$A$3:$AG$156,CM$4,0),0)</f>
        <v>1233.282397977837</v>
      </c>
      <c r="CN61" s="306">
        <f>IFERROR(VLOOKUP($A61,'BDGT Polizze MTD'!$A$3:$AG$156,CN$4,0),0)</f>
        <v>1240.7717343902275</v>
      </c>
      <c r="CO61" s="306">
        <f>IFERROR(VLOOKUP($A61,'BDGT Polizze MTD'!$A$3:$AG$156,CO$4,0),0)</f>
        <v>1477.1914418007095</v>
      </c>
      <c r="CP61" s="306">
        <f>IFERROR(VLOOKUP($A61,'BDGT Polizze MTD'!$A$3:$AG$156,CP$4,0),0)</f>
        <v>1456.3028362394596</v>
      </c>
      <c r="CQ61" s="306">
        <f>IFERROR(VLOOKUP($A61,'BDGT Polizze MTD'!$A$3:$AG$156,CQ$4,0),0)</f>
        <v>1177.7927247150981</v>
      </c>
      <c r="CR61" s="306">
        <f>IFERROR(VLOOKUP($A61,'BDGT Polizze MTD'!$A$3:$AG$156,CR$4,0),0)</f>
        <v>1117.9579054404235</v>
      </c>
      <c r="CS61" s="306">
        <f>IFERROR(VLOOKUP($A61,'BDGT Polizze MTD'!$A$3:$AG$156,CS$4,0),0)</f>
        <v>1178.6120758613338</v>
      </c>
      <c r="CT61" s="306">
        <f>IFERROR(VLOOKUP($A61,'BDGT Polizze MTD'!$A$3:$AG$156,CT$4,0),0)</f>
        <v>1188.3253675608378</v>
      </c>
      <c r="CU61" s="306">
        <f>IFERROR(VLOOKUP($A61,'BDGT Polizze MTD'!$A$3:$AG$156,CU$4,0),0)</f>
        <v>1310.9769563015843</v>
      </c>
      <c r="CV61" s="306">
        <f>IFERROR(VLOOKUP($A61,'BDGT Polizze MTD'!$A$3:$AG$156,CV$4,0),0)</f>
        <v>1722.6328745609012</v>
      </c>
      <c r="CW61" s="306">
        <f>IFERROR(VLOOKUP($A61,'BDGT Polizze MTD'!$A$3:$AG$156,CW$4,0),0)</f>
        <v>1479.0637863899124</v>
      </c>
      <c r="CX61" s="306">
        <f>IFERROR(VLOOKUP($A61,'BDGT Polizze MTD'!$A$3:$AG$156,CX$4,0),0)</f>
        <v>1009.92369401181</v>
      </c>
      <c r="CY61" s="306">
        <f>IFERROR(VLOOKUP($A61,'BDGT Polizze MTD'!$A$3:$AG$156,CY$4,0),0)</f>
        <v>37012.570026749119</v>
      </c>
      <c r="CZ61" s="306"/>
      <c r="DD61" s="308">
        <f>IFERROR(VLOOKUP($A61,'BDGT McAfee'!$AZ$6:$BD$180,DD$4,0),0)</f>
        <v>5.9485290967741937</v>
      </c>
      <c r="DE61" s="308">
        <f>IFERROR(VLOOKUP($A61,'BDGT McAfee'!$AZ$6:$BD$180,DE$4,0),0)</f>
        <v>5.9485290967741937</v>
      </c>
      <c r="DF61" s="308">
        <f>IFERROR(VLOOKUP($A61,'BDGT McAfee'!$AZ$6:$BD$180,DF$4,0),0)</f>
        <v>5.9485290967741937</v>
      </c>
      <c r="DG61" s="308">
        <f>IFERROR(VLOOKUP($A61,'BDGT McAfee'!$AZ$6:$BD$180,DG$4,0),0)</f>
        <v>5.9485290967741937</v>
      </c>
      <c r="DH61" s="308">
        <f>IFERROR(VLOOKUP($A61,'BDGT McAfee'!$AZ$6:$BD$180,DH$4,0),0)</f>
        <v>5.9485290967741937</v>
      </c>
      <c r="DI61" s="308">
        <f>IFERROR(VLOOKUP($A61,'BDGT McAfee'!$AZ$6:$BD$180,DI$4,0),0)</f>
        <v>5.9485290967741937</v>
      </c>
      <c r="DJ61" s="308">
        <f>IFERROR(VLOOKUP($A61,'BDGT McAfee'!$AZ$6:$BD$180,DJ$4,0),0)</f>
        <v>5.9485290967741937</v>
      </c>
      <c r="DK61" s="308">
        <f>IFERROR(VLOOKUP($A61,'BDGT McAfee'!$AZ$6:$BD$180,DK$4,0),0)</f>
        <v>5.9485290967741937</v>
      </c>
      <c r="DL61" s="308">
        <f>IFERROR(VLOOKUP($A61,'BDGT McAfee'!$AZ$6:$BD$180,DL$4,0),0)</f>
        <v>5.9485290967741937</v>
      </c>
      <c r="DM61" s="308">
        <f>IFERROR(VLOOKUP($A61,'BDGT McAfee'!$AZ$6:$BD$180,DM$4,0),0)</f>
        <v>5.9485290967741937</v>
      </c>
      <c r="DN61" s="308">
        <f>IFERROR(VLOOKUP($A61,'BDGT McAfee'!$AZ$6:$BD$180,DN$4,0),0)</f>
        <v>5.9485290967741937</v>
      </c>
      <c r="DO61" s="308">
        <f>IFERROR(VLOOKUP($A61,'BDGT McAfee'!$AZ$6:$BD$180,DO$4,0),0)</f>
        <v>5.9485290967741937</v>
      </c>
      <c r="DP61" s="308">
        <f>IFERROR(VLOOKUP($A61,'BDGT McAfee'!$AZ$6:$BD$180,DP$4,0),0)</f>
        <v>5.9485290967741937</v>
      </c>
      <c r="DQ61" s="308">
        <f>IFERROR(VLOOKUP($A61,'BDGT McAfee'!$AZ$6:$BD$180,DQ$4,0),0)</f>
        <v>5.9485290967741937</v>
      </c>
      <c r="DR61" s="308">
        <f>IFERROR(VLOOKUP($A61,'BDGT McAfee'!$AZ$6:$BD$180,DR$4,0),0)</f>
        <v>5.9485290967741937</v>
      </c>
      <c r="DS61" s="308">
        <f>IFERROR(VLOOKUP($A61,'BDGT McAfee'!$AZ$6:$BD$180,DS$4,0),0)</f>
        <v>5.9485290967741937</v>
      </c>
      <c r="DT61" s="308">
        <f>IFERROR(VLOOKUP($A61,'BDGT McAfee'!$AZ$6:$BD$180,DT$4,0),0)</f>
        <v>5.9485290967741937</v>
      </c>
      <c r="DU61" s="308">
        <f>IFERROR(VLOOKUP($A61,'BDGT McAfee'!$AZ$6:$BD$180,DU$4,0),0)</f>
        <v>5.9485290967741937</v>
      </c>
      <c r="DV61" s="308">
        <f>IFERROR(VLOOKUP($A61,'BDGT McAfee'!$AZ$6:$BD$180,DV$4,0),0)</f>
        <v>5.9485290967741937</v>
      </c>
      <c r="DW61" s="308">
        <f>IFERROR(VLOOKUP($A61,'BDGT McAfee'!$AZ$6:$BD$180,DW$4,0),0)</f>
        <v>5.9485290967741937</v>
      </c>
      <c r="DX61" s="308">
        <f>IFERROR(VLOOKUP($A61,'BDGT McAfee'!$AZ$6:$BD$180,DX$4,0),0)</f>
        <v>5.9485290967741937</v>
      </c>
      <c r="DY61" s="308">
        <f>IFERROR(VLOOKUP($A61,'BDGT McAfee'!$AZ$6:$BD$180,DY$4,0),0)</f>
        <v>5.9485290967741937</v>
      </c>
      <c r="DZ61" s="308">
        <f>IFERROR(VLOOKUP($A61,'BDGT McAfee'!$AZ$6:$BD$180,DZ$4,0),0)</f>
        <v>5.9485290967741937</v>
      </c>
      <c r="EA61" s="308">
        <f>IFERROR(VLOOKUP($A61,'BDGT McAfee'!$AZ$6:$BD$180,EA$4,0),0)</f>
        <v>5.9485290967741937</v>
      </c>
      <c r="EB61" s="308">
        <f>IFERROR(VLOOKUP($A61,'BDGT McAfee'!$AZ$6:$BD$180,EB$4,0),0)</f>
        <v>5.9485290967741937</v>
      </c>
      <c r="EC61" s="308">
        <f>IFERROR(VLOOKUP($A61,'BDGT McAfee'!$AZ$6:$BD$180,EC$4,0),0)</f>
        <v>5.9485290967741937</v>
      </c>
      <c r="ED61" s="308">
        <f>IFERROR(VLOOKUP($A61,'BDGT McAfee'!$AZ$6:$BD$180,ED$4,0),0)</f>
        <v>5.9485290967741937</v>
      </c>
      <c r="EE61" s="308">
        <f>IFERROR(VLOOKUP($A61,'BDGT McAfee'!$AZ$6:$BD$180,EE$4,0),0)</f>
        <v>5.9485290967741937</v>
      </c>
      <c r="EF61" s="308">
        <f>IFERROR(VLOOKUP($A61,'BDGT McAfee'!$AZ$6:$BD$180,EF$4,0),0)</f>
        <v>5.9485290967741937</v>
      </c>
      <c r="EG61" s="308">
        <f>IFERROR(VLOOKUP($A61,'BDGT McAfee'!$AZ$6:$BD$180,EG$4,0),0)</f>
        <v>5.9485290967741937</v>
      </c>
      <c r="EH61" s="308">
        <f>IFERROR(VLOOKUP($A61,'BDGT McAfee'!$AZ$6:$BD$180,EH$4,0),0)</f>
        <v>5.9485290967741937</v>
      </c>
      <c r="EI61" s="308">
        <f t="shared" si="40"/>
        <v>184.404402</v>
      </c>
      <c r="EJ61" s="308"/>
      <c r="EL61" s="307">
        <f>IFERROR(VLOOKUP($A61,'BDGT Office'!$C$3:$F$180,EL$4,0),0)</f>
        <v>1.2774193548387098</v>
      </c>
      <c r="EM61" s="307">
        <f>IFERROR(VLOOKUP($A61,'BDGT Office'!$C$3:$F$180,EM$4,0),0)</f>
        <v>1.2774193548387098</v>
      </c>
      <c r="EN61" s="307">
        <f>IFERROR(VLOOKUP($A61,'BDGT Office'!$C$3:$F$180,EN$4,0),0)</f>
        <v>1.2774193548387098</v>
      </c>
      <c r="EO61" s="307">
        <f>IFERROR(VLOOKUP($A61,'BDGT Office'!$C$3:$F$180,EO$4,0),0)</f>
        <v>1.2774193548387098</v>
      </c>
      <c r="EP61" s="307">
        <f>IFERROR(VLOOKUP($A61,'BDGT Office'!$C$3:$F$180,EP$4,0),0)</f>
        <v>1.2774193548387098</v>
      </c>
      <c r="EQ61" s="307">
        <f>IFERROR(VLOOKUP($A61,'BDGT Office'!$C$3:$F$180,EQ$4,0),0)</f>
        <v>1.2774193548387098</v>
      </c>
      <c r="ER61" s="307">
        <f>IFERROR(VLOOKUP($A61,'BDGT Office'!$C$3:$F$180,ER$4,0),0)</f>
        <v>1.2774193548387098</v>
      </c>
      <c r="ES61" s="307">
        <f>IFERROR(VLOOKUP($A61,'BDGT Office'!$C$3:$F$180,ES$4,0),0)</f>
        <v>1.2774193548387098</v>
      </c>
      <c r="ET61" s="307">
        <f>IFERROR(VLOOKUP($A61,'BDGT Office'!$C$3:$F$180,ET$4,0),0)</f>
        <v>1.2774193548387098</v>
      </c>
      <c r="EU61" s="307">
        <f>IFERROR(VLOOKUP($A61,'BDGT Office'!$C$3:$F$180,EU$4,0),0)</f>
        <v>1.2774193548387098</v>
      </c>
      <c r="EV61" s="307">
        <f>IFERROR(VLOOKUP($A61,'BDGT Office'!$C$3:$F$180,EV$4,0),0)</f>
        <v>1.2774193548387098</v>
      </c>
      <c r="EW61" s="307">
        <f>IFERROR(VLOOKUP($A61,'BDGT Office'!$C$3:$F$180,EW$4,0),0)</f>
        <v>1.2774193548387098</v>
      </c>
      <c r="EX61" s="307">
        <f>IFERROR(VLOOKUP($A61,'BDGT Office'!$C$3:$F$180,EX$4,0),0)</f>
        <v>1.2774193548387098</v>
      </c>
      <c r="EY61" s="307">
        <f>IFERROR(VLOOKUP($A61,'BDGT Office'!$C$3:$F$180,EY$4,0),0)</f>
        <v>1.2774193548387098</v>
      </c>
      <c r="EZ61" s="307">
        <f>IFERROR(VLOOKUP($A61,'BDGT Office'!$C$3:$F$180,EZ$4,0),0)</f>
        <v>1.2774193548387098</v>
      </c>
      <c r="FA61" s="307">
        <f>IFERROR(VLOOKUP($A61,'BDGT Office'!$C$3:$F$180,FA$4,0),0)</f>
        <v>1.2774193548387098</v>
      </c>
      <c r="FB61" s="307">
        <f>IFERROR(VLOOKUP($A61,'BDGT Office'!$C$3:$F$180,FB$4,0),0)</f>
        <v>1.2774193548387098</v>
      </c>
      <c r="FC61" s="307">
        <f>IFERROR(VLOOKUP($A61,'BDGT Office'!$C$3:$F$180,FC$4,0),0)</f>
        <v>1.2774193548387098</v>
      </c>
      <c r="FD61" s="307">
        <f>IFERROR(VLOOKUP($A61,'BDGT Office'!$C$3:$F$180,FD$4,0),0)</f>
        <v>1.2774193548387098</v>
      </c>
      <c r="FE61" s="307">
        <f>IFERROR(VLOOKUP($A61,'BDGT Office'!$C$3:$F$180,FE$4,0),0)</f>
        <v>1.2774193548387098</v>
      </c>
      <c r="FF61" s="307">
        <f>IFERROR(VLOOKUP($A61,'BDGT Office'!$C$3:$F$180,FF$4,0),0)</f>
        <v>1.2774193548387098</v>
      </c>
      <c r="FG61" s="307">
        <f>IFERROR(VLOOKUP($A61,'BDGT Office'!$C$3:$F$180,FG$4,0),0)</f>
        <v>1.2774193548387098</v>
      </c>
      <c r="FH61" s="307">
        <f>IFERROR(VLOOKUP($A61,'BDGT Office'!$C$3:$F$180,FH$4,0),0)</f>
        <v>1.2774193548387098</v>
      </c>
      <c r="FI61" s="307">
        <f>IFERROR(VLOOKUP($A61,'BDGT Office'!$C$3:$F$180,FI$4,0),0)</f>
        <v>1.2774193548387098</v>
      </c>
      <c r="FJ61" s="307">
        <f>IFERROR(VLOOKUP($A61,'BDGT Office'!$C$3:$F$180,FJ$4,0),0)</f>
        <v>1.2774193548387098</v>
      </c>
      <c r="FK61" s="307">
        <f>IFERROR(VLOOKUP($A61,'BDGT Office'!$C$3:$F$180,FK$4,0),0)</f>
        <v>1.2774193548387098</v>
      </c>
      <c r="FL61" s="307">
        <f>IFERROR(VLOOKUP($A61,'BDGT Office'!$C$3:$F$180,FL$4,0),0)</f>
        <v>1.2774193548387098</v>
      </c>
      <c r="FM61" s="307">
        <f>IFERROR(VLOOKUP($A61,'BDGT Office'!$C$3:$F$180,FM$4,0),0)</f>
        <v>1.2774193548387098</v>
      </c>
      <c r="FN61" s="307">
        <f>IFERROR(VLOOKUP($A61,'BDGT Office'!$C$3:$F$180,FN$4,0),0)</f>
        <v>1.2774193548387098</v>
      </c>
      <c r="FO61" s="307">
        <f>IFERROR(VLOOKUP($A61,'BDGT Office'!$C$3:$F$180,FO$4,0),0)</f>
        <v>1.2774193548387098</v>
      </c>
      <c r="FP61" s="307">
        <f>IFERROR(VLOOKUP($A61,'BDGT Office'!$C$3:$F$180,FP$4,0),0)</f>
        <v>1.2774193548387098</v>
      </c>
      <c r="FQ61" s="308">
        <f t="shared" si="41"/>
        <v>39.600000000000023</v>
      </c>
      <c r="FR61" s="307"/>
      <c r="FS61" s="307"/>
    </row>
    <row r="62" spans="1:175">
      <c r="A62" s="150" t="s">
        <v>109</v>
      </c>
      <c r="B62" s="303">
        <f>IFERROR(VLOOKUP($A62,'FCST Sales'!$A$1:$AH$160,B$1,0),0)</f>
        <v>75531.465880894219</v>
      </c>
      <c r="C62" s="303">
        <f>IFERROR(VLOOKUP($A62,'FCST Sales'!$A$1:$AH$160,C$1,0),0)</f>
        <v>65856.043032757094</v>
      </c>
      <c r="D62" s="303">
        <f>IFERROR(VLOOKUP($A62,'FCST Sales'!$A$1:$AH$160,D$1,0),0)</f>
        <v>50572.325135800675</v>
      </c>
      <c r="E62" s="303">
        <f>IFERROR(VLOOKUP($A62,'FCST Sales'!$A$1:$AH$160,E$1,0),0)</f>
        <v>48671.240348823172</v>
      </c>
      <c r="F62" s="303">
        <f>IFERROR(VLOOKUP($A62,'FCST Sales'!$A$1:$AH$160,F$1,0),0)</f>
        <v>48415.986945936667</v>
      </c>
      <c r="G62" s="303">
        <f>IFERROR(VLOOKUP($A62,'FCST Sales'!$A$1:$AH$160,G$1,0),0)</f>
        <v>50475.558726133546</v>
      </c>
      <c r="H62" s="303">
        <f>IFERROR(VLOOKUP($A62,'FCST Sales'!$A$1:$AH$160,H$1,0),0)</f>
        <v>51994.933108721772</v>
      </c>
      <c r="I62" s="303">
        <f>IFERROR(VLOOKUP($A62,'FCST Sales'!$A$1:$AH$160,I$1,0),0)</f>
        <v>63748.643073663472</v>
      </c>
      <c r="J62" s="303">
        <f>IFERROR(VLOOKUP($A62,'FCST Sales'!$A$1:$AH$160,J$1,0),0)</f>
        <v>59379.61624409155</v>
      </c>
      <c r="K62" s="303">
        <f>IFERROR(VLOOKUP($A62,'FCST Sales'!$A$1:$AH$160,K$1,0),0)</f>
        <v>56853.227940454504</v>
      </c>
      <c r="L62" s="303">
        <f>IFERROR(VLOOKUP($A62,'FCST Sales'!$A$1:$AH$160,L$1,0),0)</f>
        <v>54696.698514441479</v>
      </c>
      <c r="M62" s="303">
        <f>IFERROR(VLOOKUP($A62,'FCST Sales'!$A$1:$AH$160,M$1,0),0)</f>
        <v>54936.645384167932</v>
      </c>
      <c r="N62" s="303">
        <f>IFERROR(VLOOKUP($A62,'FCST Sales'!$A$1:$AH$160,N$1,0),0)</f>
        <v>57180.73486431218</v>
      </c>
      <c r="O62" s="303">
        <f>IFERROR(VLOOKUP($A62,'FCST Sales'!$A$1:$AH$160,O$1,0),0)</f>
        <v>58152.409787550088</v>
      </c>
      <c r="P62" s="303">
        <f>IFERROR(VLOOKUP($A62,'FCST Sales'!$A$1:$AH$160,P$1,0),0)</f>
        <v>0</v>
      </c>
      <c r="Q62" s="303">
        <f>IFERROR(VLOOKUP($A62,'FCST Sales'!$A$1:$AH$160,Q$1,0),0)</f>
        <v>54307.941670894899</v>
      </c>
      <c r="R62" s="303">
        <f>IFERROR(VLOOKUP($A62,'FCST Sales'!$A$1:$AH$160,R$1,0),0)</f>
        <v>59314.835650740737</v>
      </c>
      <c r="S62" s="303">
        <f>IFERROR(VLOOKUP($A62,'FCST Sales'!$A$1:$AH$160,S$1,0),0)</f>
        <v>55189.793189359269</v>
      </c>
      <c r="T62" s="303">
        <f>IFERROR(VLOOKUP($A62,'FCST Sales'!$A$1:$AH$160,T$1,0),0)</f>
        <v>59489.082875997541</v>
      </c>
      <c r="U62" s="303">
        <f>IFERROR(VLOOKUP($A62,'FCST Sales'!$A$1:$AH$160,U$1,0),0)</f>
        <v>59381.410781719533</v>
      </c>
      <c r="V62" s="303">
        <f>IFERROR(VLOOKUP($A62,'FCST Sales'!$A$1:$AH$160,V$1,0),0)</f>
        <v>59742.015427270198</v>
      </c>
      <c r="W62" s="303">
        <f>IFERROR(VLOOKUP($A62,'FCST Sales'!$A$1:$AH$160,W$1,0),0)</f>
        <v>71984.388849662937</v>
      </c>
      <c r="X62" s="303">
        <f>IFERROR(VLOOKUP($A62,'FCST Sales'!$A$1:$AH$160,X$1,0),0)</f>
        <v>70119.639332493462</v>
      </c>
      <c r="Y62" s="303">
        <f>IFERROR(VLOOKUP($A62,'FCST Sales'!$A$1:$AH$160,Y$1,0),0)</f>
        <v>56709.634157354434</v>
      </c>
      <c r="Z62" s="303">
        <f>IFERROR(VLOOKUP($A62,'FCST Sales'!$A$1:$AH$160,Z$1,0),0)</f>
        <v>53828.642757310765</v>
      </c>
      <c r="AA62" s="303">
        <f>IFERROR(VLOOKUP($A62,'FCST Sales'!$A$1:$AH$160,AA$1,0),0)</f>
        <v>56749.08515987335</v>
      </c>
      <c r="AB62" s="303">
        <f>IFERROR(VLOOKUP($A62,'FCST Sales'!$A$1:$AH$160,AB$1,0),0)</f>
        <v>57216.771202742901</v>
      </c>
      <c r="AC62" s="303">
        <f>IFERROR(VLOOKUP($A62,'FCST Sales'!$A$1:$AH$160,AC$1,0),0)</f>
        <v>63180.555661063801</v>
      </c>
      <c r="AD62" s="303">
        <f>IFERROR(VLOOKUP($A62,'FCST Sales'!$A$1:$AH$160,AD$1,0),0)</f>
        <v>82943.185208934985</v>
      </c>
      <c r="AE62" s="303">
        <f>IFERROR(VLOOKUP($A62,'FCST Sales'!$A$1:$AH$160,AE$1,0),0)</f>
        <v>72075.629278733759</v>
      </c>
      <c r="AF62" s="303">
        <f>IFERROR(VLOOKUP($A62,'FCST Sales'!$A$1:$AH$160,AF$1,0),0)</f>
        <v>48626.895049048318</v>
      </c>
      <c r="AG62" s="303">
        <f>IFERROR(VLOOKUP($A62,'FCST Sales'!$A$1:$AH$160,AG$1,0),0)</f>
        <v>1777325.0352409494</v>
      </c>
      <c r="AH62" s="303">
        <f>IFERROR(VLOOKUP($A62,'FCST Sales'!$A$1:$AH$160,AH$1,0),0)</f>
        <v>0</v>
      </c>
      <c r="AI62" s="303"/>
      <c r="AK62" s="306">
        <f>IFERROR(VLOOKUP($A62,'BDGT MW Services MTD'!$A$3:$AG$156,AK$4,0),0)</f>
        <v>778.26976870648843</v>
      </c>
      <c r="AL62" s="306">
        <f>IFERROR(VLOOKUP($A62,'BDGT MW Services MTD'!$A$3:$AG$156,AL$4,0),0)</f>
        <v>670.47767152659503</v>
      </c>
      <c r="AM62" s="306">
        <f>IFERROR(VLOOKUP($A62,'BDGT MW Services MTD'!$A$3:$AG$156,AM$4,0),0)</f>
        <v>521.09291574526151</v>
      </c>
      <c r="AN62" s="306">
        <f>IFERROR(VLOOKUP($A62,'BDGT MW Services MTD'!$A$3:$AG$156,AN$4,0),0)</f>
        <v>501.50430058736782</v>
      </c>
      <c r="AO62" s="306">
        <f>IFERROR(VLOOKUP($A62,'BDGT MW Services MTD'!$A$3:$AG$156,AO$4,0),0)</f>
        <v>498.87419134072258</v>
      </c>
      <c r="AP62" s="306">
        <f>IFERROR(VLOOKUP($A62,'BDGT MW Services MTD'!$A$3:$AG$156,AP$4,0),0)</f>
        <v>520.09584293074806</v>
      </c>
      <c r="AQ62" s="306">
        <f>IFERROR(VLOOKUP($A62,'BDGT MW Services MTD'!$A$3:$AG$156,AQ$4,0),0)</f>
        <v>535.7513467068851</v>
      </c>
      <c r="AR62" s="306">
        <f>IFERROR(VLOOKUP($A62,'BDGT MW Services MTD'!$A$3:$AG$156,AR$4,0),0)</f>
        <v>656.86056958736162</v>
      </c>
      <c r="AS62" s="306">
        <f>IFERROR(VLOOKUP($A62,'BDGT MW Services MTD'!$A$3:$AG$156,AS$4,0),0)</f>
        <v>604.54143616977206</v>
      </c>
      <c r="AT62" s="306">
        <f>IFERROR(VLOOKUP($A62,'BDGT MW Services MTD'!$A$3:$AG$156,AT$4,0),0)</f>
        <v>585.81080141100699</v>
      </c>
      <c r="AU62" s="306">
        <f>IFERROR(VLOOKUP($A62,'BDGT MW Services MTD'!$A$3:$AG$156,AU$4,0),0)</f>
        <v>563.59010652553366</v>
      </c>
      <c r="AV62" s="306">
        <f>IFERROR(VLOOKUP($A62,'BDGT MW Services MTD'!$A$3:$AG$156,AV$4,0),0)</f>
        <v>566.06249856275883</v>
      </c>
      <c r="AW62" s="306">
        <f>IFERROR(VLOOKUP($A62,'BDGT MW Services MTD'!$A$3:$AG$156,AW$4,0),0)</f>
        <v>589.18540476217765</v>
      </c>
      <c r="AX62" s="306">
        <f>IFERROR(VLOOKUP($A62,'BDGT MW Services MTD'!$A$3:$AG$156,AX$4,0),0)</f>
        <v>599.19746012144606</v>
      </c>
      <c r="AY62" s="306">
        <f>IFERROR(VLOOKUP($A62,'BDGT MW Services MTD'!$A$3:$AG$156,AY$4,0),0)</f>
        <v>89.807381680432655</v>
      </c>
      <c r="AZ62" s="306">
        <f>IFERROR(VLOOKUP($A62,'BDGT MW Services MTD'!$A$3:$AG$156,AZ$4,0),0)</f>
        <v>552.90692547063736</v>
      </c>
      <c r="BA62" s="306">
        <f>IFERROR(VLOOKUP($A62,'BDGT MW Services MTD'!$A$3:$AG$156,BA$4,0),0)</f>
        <v>611.17499686236511</v>
      </c>
      <c r="BB62" s="306">
        <f>IFERROR(VLOOKUP($A62,'BDGT MW Services MTD'!$A$3:$AG$156,BB$4,0),0)</f>
        <v>568.67091191071972</v>
      </c>
      <c r="BC62" s="306">
        <f>IFERROR(VLOOKUP($A62,'BDGT MW Services MTD'!$A$3:$AG$156,BC$4,0),0)</f>
        <v>612.97042537837206</v>
      </c>
      <c r="BD62" s="306">
        <f>IFERROR(VLOOKUP($A62,'BDGT MW Services MTD'!$A$3:$AG$156,BD$4,0),0)</f>
        <v>611.86098132174482</v>
      </c>
      <c r="BE62" s="306">
        <f>IFERROR(VLOOKUP($A62,'BDGT MW Services MTD'!$A$3:$AG$156,BE$4,0),0)</f>
        <v>615.576620768353</v>
      </c>
      <c r="BF62" s="306">
        <f>IFERROR(VLOOKUP($A62,'BDGT MW Services MTD'!$A$3:$AG$156,BF$4,0),0)</f>
        <v>732.8701087944238</v>
      </c>
      <c r="BG62" s="306">
        <f>IFERROR(VLOOKUP($A62,'BDGT MW Services MTD'!$A$3:$AG$156,BG$4,0),0)</f>
        <v>722.50677050458398</v>
      </c>
      <c r="BH62" s="306">
        <f>IFERROR(VLOOKUP($A62,'BDGT MW Services MTD'!$A$3:$AG$156,BH$4,0),0)</f>
        <v>584.33122334301095</v>
      </c>
      <c r="BI62" s="306">
        <f>IFERROR(VLOOKUP($A62,'BDGT MW Services MTD'!$A$3:$AG$156,BI$4,0),0)</f>
        <v>554.64573419742635</v>
      </c>
      <c r="BJ62" s="306">
        <f>IFERROR(VLOOKUP($A62,'BDGT MW Services MTD'!$A$3:$AG$156,BJ$4,0),0)</f>
        <v>584.73772310105892</v>
      </c>
      <c r="BK62" s="306">
        <f>IFERROR(VLOOKUP($A62,'BDGT MW Services MTD'!$A$3:$AG$156,BK$4,0),0)</f>
        <v>589.55672011331478</v>
      </c>
      <c r="BL62" s="306">
        <f>IFERROR(VLOOKUP($A62,'BDGT MW Services MTD'!$A$3:$AG$156,BL$4,0),0)</f>
        <v>650.40711542474844</v>
      </c>
      <c r="BM62" s="306">
        <f>IFERROR(VLOOKUP($A62,'BDGT MW Services MTD'!$A$3:$AG$156,BM$4,0),0)</f>
        <v>854.63949117748837</v>
      </c>
      <c r="BN62" s="306">
        <f>IFERROR(VLOOKUP($A62,'BDGT MW Services MTD'!$A$3:$AG$156,BN$4,0),0)</f>
        <v>733.79902385848413</v>
      </c>
      <c r="BO62" s="306">
        <f>IFERROR(VLOOKUP($A62,'BDGT MW Services MTD'!$A$3:$AG$156,BO$4,0),0)</f>
        <v>501.04737040871345</v>
      </c>
      <c r="BP62" s="306">
        <f>IFERROR(VLOOKUP($A62,'BDGT MW Services MTD'!$A$3:$AG$156,BP$4,0),0)</f>
        <v>18362.823839000004</v>
      </c>
      <c r="BQ62" s="306"/>
      <c r="BR62" s="306"/>
      <c r="BS62" s="306"/>
      <c r="BT62" s="306">
        <f>IFERROR(VLOOKUP($A62,'BDGT Polizze MTD'!$A$3:$AG$156,BT$4,0),0)</f>
        <v>2664.5925703620992</v>
      </c>
      <c r="BU62" s="306">
        <f>IFERROR(VLOOKUP($A62,'BDGT Polizze MTD'!$A$3:$AG$156,BU$4,0),0)</f>
        <v>2295.540561870665</v>
      </c>
      <c r="BV62" s="306">
        <f>IFERROR(VLOOKUP($A62,'BDGT Polizze MTD'!$A$3:$AG$156,BV$4,0),0)</f>
        <v>1784.0861454388537</v>
      </c>
      <c r="BW62" s="306">
        <f>IFERROR(VLOOKUP($A62,'BDGT Polizze MTD'!$A$3:$AG$156,BW$4,0),0)</f>
        <v>1717.0198394969475</v>
      </c>
      <c r="BX62" s="306">
        <f>IFERROR(VLOOKUP($A62,'BDGT Polizze MTD'!$A$3:$AG$156,BX$4,0),0)</f>
        <v>1708.0150318587177</v>
      </c>
      <c r="BY62" s="306">
        <f>IFERROR(VLOOKUP($A62,'BDGT Polizze MTD'!$A$3:$AG$156,BY$4,0),0)</f>
        <v>1780.6724283442295</v>
      </c>
      <c r="BZ62" s="306">
        <f>IFERROR(VLOOKUP($A62,'BDGT Polizze MTD'!$A$3:$AG$156,BZ$4,0),0)</f>
        <v>1834.2727874028928</v>
      </c>
      <c r="CA62" s="306">
        <f>IFERROR(VLOOKUP($A62,'BDGT Polizze MTD'!$A$3:$AG$156,CA$4,0),0)</f>
        <v>2248.9191587067594</v>
      </c>
      <c r="CB62" s="306">
        <f>IFERROR(VLOOKUP($A62,'BDGT Polizze MTD'!$A$3:$AG$156,CB$4,0),0)</f>
        <v>2069.7921004580558</v>
      </c>
      <c r="CC62" s="306">
        <f>IFERROR(VLOOKUP($A62,'BDGT Polizze MTD'!$A$3:$AG$156,CC$4,0),0)</f>
        <v>2005.6632954817005</v>
      </c>
      <c r="CD62" s="306">
        <f>IFERROR(VLOOKUP($A62,'BDGT Polizze MTD'!$A$3:$AG$156,CD$4,0),0)</f>
        <v>1929.5854354891135</v>
      </c>
      <c r="CE62" s="306">
        <f>IFERROR(VLOOKUP($A62,'BDGT Polizze MTD'!$A$3:$AG$156,CE$4,0),0)</f>
        <v>1938.0502605643078</v>
      </c>
      <c r="CF62" s="306">
        <f>IFERROR(VLOOKUP($A62,'BDGT Polizze MTD'!$A$3:$AG$156,CF$4,0),0)</f>
        <v>2017.2170566311197</v>
      </c>
      <c r="CG62" s="306">
        <f>IFERROR(VLOOKUP($A62,'BDGT Polizze MTD'!$A$3:$AG$156,CG$4,0),0)</f>
        <v>2051.4957211727224</v>
      </c>
      <c r="CH62" s="306">
        <f>IFERROR(VLOOKUP($A62,'BDGT Polizze MTD'!$A$3:$AG$156,CH$4,0),0)</f>
        <v>307.47703638428516</v>
      </c>
      <c r="CI62" s="306">
        <f>IFERROR(VLOOKUP($A62,'BDGT Polizze MTD'!$A$3:$AG$156,CI$4,0),0)</f>
        <v>1893.0090117202421</v>
      </c>
      <c r="CJ62" s="306">
        <f>IFERROR(VLOOKUP($A62,'BDGT Polizze MTD'!$A$3:$AG$156,CJ$4,0),0)</f>
        <v>2092.5036810015313</v>
      </c>
      <c r="CK62" s="306">
        <f>IFERROR(VLOOKUP($A62,'BDGT Polizze MTD'!$A$3:$AG$156,CK$4,0),0)</f>
        <v>1946.9807871077735</v>
      </c>
      <c r="CL62" s="306">
        <f>IFERROR(VLOOKUP($A62,'BDGT Polizze MTD'!$A$3:$AG$156,CL$4,0),0)</f>
        <v>2098.6507596582287</v>
      </c>
      <c r="CM62" s="306">
        <f>IFERROR(VLOOKUP($A62,'BDGT Polizze MTD'!$A$3:$AG$156,CM$4,0),0)</f>
        <v>2094.8523127579529</v>
      </c>
      <c r="CN62" s="306">
        <f>IFERROR(VLOOKUP($A62,'BDGT Polizze MTD'!$A$3:$AG$156,CN$4,0),0)</f>
        <v>2107.5736924924267</v>
      </c>
      <c r="CO62" s="306">
        <f>IFERROR(VLOOKUP($A62,'BDGT Polizze MTD'!$A$3:$AG$156,CO$4,0),0)</f>
        <v>2509.1559835090438</v>
      </c>
      <c r="CP62" s="306">
        <f>IFERROR(VLOOKUP($A62,'BDGT Polizze MTD'!$A$3:$AG$156,CP$4,0),0)</f>
        <v>2473.6746178931703</v>
      </c>
      <c r="CQ62" s="306">
        <f>IFERROR(VLOOKUP($A62,'BDGT Polizze MTD'!$A$3:$AG$156,CQ$4,0),0)</f>
        <v>2000.5976063263763</v>
      </c>
      <c r="CR62" s="306">
        <f>IFERROR(VLOOKUP($A62,'BDGT Polizze MTD'!$A$3:$AG$156,CR$4,0),0)</f>
        <v>1898.9622389956423</v>
      </c>
      <c r="CS62" s="306">
        <f>IFERROR(VLOOKUP($A62,'BDGT Polizze MTD'!$A$3:$AG$156,CS$4,0),0)</f>
        <v>2001.9893554070957</v>
      </c>
      <c r="CT62" s="306">
        <f>IFERROR(VLOOKUP($A62,'BDGT Polizze MTD'!$A$3:$AG$156,CT$4,0),0)</f>
        <v>2018.4883434852213</v>
      </c>
      <c r="CU62" s="306">
        <f>IFERROR(VLOOKUP($A62,'BDGT Polizze MTD'!$A$3:$AG$156,CU$4,0),0)</f>
        <v>2226.8242159166116</v>
      </c>
      <c r="CV62" s="306">
        <f>IFERROR(VLOOKUP($A62,'BDGT Polizze MTD'!$A$3:$AG$156,CV$4,0),0)</f>
        <v>2926.0625686572357</v>
      </c>
      <c r="CW62" s="306">
        <f>IFERROR(VLOOKUP($A62,'BDGT Polizze MTD'!$A$3:$AG$156,CW$4,0),0)</f>
        <v>2512.3363462543507</v>
      </c>
      <c r="CX62" s="306">
        <f>IFERROR(VLOOKUP($A62,'BDGT Polizze MTD'!$A$3:$AG$156,CX$4,0),0)</f>
        <v>1715.4554298177172</v>
      </c>
      <c r="CY62" s="306">
        <f>IFERROR(VLOOKUP($A62,'BDGT Polizze MTD'!$A$3:$AG$156,CY$4,0),0)</f>
        <v>62869.516380663095</v>
      </c>
      <c r="CZ62" s="306"/>
      <c r="DD62" s="308">
        <f>IFERROR(VLOOKUP($A62,'BDGT McAfee'!$AZ$6:$BD$180,DD$4,0),0)</f>
        <v>9.921471677419353</v>
      </c>
      <c r="DE62" s="308">
        <f>IFERROR(VLOOKUP($A62,'BDGT McAfee'!$AZ$6:$BD$180,DE$4,0),0)</f>
        <v>9.921471677419353</v>
      </c>
      <c r="DF62" s="308">
        <f>IFERROR(VLOOKUP($A62,'BDGT McAfee'!$AZ$6:$BD$180,DF$4,0),0)</f>
        <v>9.921471677419353</v>
      </c>
      <c r="DG62" s="308">
        <f>IFERROR(VLOOKUP($A62,'BDGT McAfee'!$AZ$6:$BD$180,DG$4,0),0)</f>
        <v>9.921471677419353</v>
      </c>
      <c r="DH62" s="308">
        <f>IFERROR(VLOOKUP($A62,'BDGT McAfee'!$AZ$6:$BD$180,DH$4,0),0)</f>
        <v>9.921471677419353</v>
      </c>
      <c r="DI62" s="308">
        <f>IFERROR(VLOOKUP($A62,'BDGT McAfee'!$AZ$6:$BD$180,DI$4,0),0)</f>
        <v>9.921471677419353</v>
      </c>
      <c r="DJ62" s="308">
        <f>IFERROR(VLOOKUP($A62,'BDGT McAfee'!$AZ$6:$BD$180,DJ$4,0),0)</f>
        <v>9.921471677419353</v>
      </c>
      <c r="DK62" s="308">
        <f>IFERROR(VLOOKUP($A62,'BDGT McAfee'!$AZ$6:$BD$180,DK$4,0),0)</f>
        <v>9.921471677419353</v>
      </c>
      <c r="DL62" s="308">
        <f>IFERROR(VLOOKUP($A62,'BDGT McAfee'!$AZ$6:$BD$180,DL$4,0),0)</f>
        <v>9.921471677419353</v>
      </c>
      <c r="DM62" s="308">
        <f>IFERROR(VLOOKUP($A62,'BDGT McAfee'!$AZ$6:$BD$180,DM$4,0),0)</f>
        <v>9.921471677419353</v>
      </c>
      <c r="DN62" s="308">
        <f>IFERROR(VLOOKUP($A62,'BDGT McAfee'!$AZ$6:$BD$180,DN$4,0),0)</f>
        <v>9.921471677419353</v>
      </c>
      <c r="DO62" s="308">
        <f>IFERROR(VLOOKUP($A62,'BDGT McAfee'!$AZ$6:$BD$180,DO$4,0),0)</f>
        <v>9.921471677419353</v>
      </c>
      <c r="DP62" s="308">
        <f>IFERROR(VLOOKUP($A62,'BDGT McAfee'!$AZ$6:$BD$180,DP$4,0),0)</f>
        <v>9.921471677419353</v>
      </c>
      <c r="DQ62" s="308">
        <f>IFERROR(VLOOKUP($A62,'BDGT McAfee'!$AZ$6:$BD$180,DQ$4,0),0)</f>
        <v>9.921471677419353</v>
      </c>
      <c r="DR62" s="308">
        <f>IFERROR(VLOOKUP($A62,'BDGT McAfee'!$AZ$6:$BD$180,DR$4,0),0)</f>
        <v>9.921471677419353</v>
      </c>
      <c r="DS62" s="308">
        <f>IFERROR(VLOOKUP($A62,'BDGT McAfee'!$AZ$6:$BD$180,DS$4,0),0)</f>
        <v>9.921471677419353</v>
      </c>
      <c r="DT62" s="308">
        <f>IFERROR(VLOOKUP($A62,'BDGT McAfee'!$AZ$6:$BD$180,DT$4,0),0)</f>
        <v>9.921471677419353</v>
      </c>
      <c r="DU62" s="308">
        <f>IFERROR(VLOOKUP($A62,'BDGT McAfee'!$AZ$6:$BD$180,DU$4,0),0)</f>
        <v>9.921471677419353</v>
      </c>
      <c r="DV62" s="308">
        <f>IFERROR(VLOOKUP($A62,'BDGT McAfee'!$AZ$6:$BD$180,DV$4,0),0)</f>
        <v>9.921471677419353</v>
      </c>
      <c r="DW62" s="308">
        <f>IFERROR(VLOOKUP($A62,'BDGT McAfee'!$AZ$6:$BD$180,DW$4,0),0)</f>
        <v>9.921471677419353</v>
      </c>
      <c r="DX62" s="308">
        <f>IFERROR(VLOOKUP($A62,'BDGT McAfee'!$AZ$6:$BD$180,DX$4,0),0)</f>
        <v>9.921471677419353</v>
      </c>
      <c r="DY62" s="308">
        <f>IFERROR(VLOOKUP($A62,'BDGT McAfee'!$AZ$6:$BD$180,DY$4,0),0)</f>
        <v>9.921471677419353</v>
      </c>
      <c r="DZ62" s="308">
        <f>IFERROR(VLOOKUP($A62,'BDGT McAfee'!$AZ$6:$BD$180,DZ$4,0),0)</f>
        <v>9.921471677419353</v>
      </c>
      <c r="EA62" s="308">
        <f>IFERROR(VLOOKUP($A62,'BDGT McAfee'!$AZ$6:$BD$180,EA$4,0),0)</f>
        <v>9.921471677419353</v>
      </c>
      <c r="EB62" s="308">
        <f>IFERROR(VLOOKUP($A62,'BDGT McAfee'!$AZ$6:$BD$180,EB$4,0),0)</f>
        <v>9.921471677419353</v>
      </c>
      <c r="EC62" s="308">
        <f>IFERROR(VLOOKUP($A62,'BDGT McAfee'!$AZ$6:$BD$180,EC$4,0),0)</f>
        <v>9.921471677419353</v>
      </c>
      <c r="ED62" s="308">
        <f>IFERROR(VLOOKUP($A62,'BDGT McAfee'!$AZ$6:$BD$180,ED$4,0),0)</f>
        <v>9.921471677419353</v>
      </c>
      <c r="EE62" s="308">
        <f>IFERROR(VLOOKUP($A62,'BDGT McAfee'!$AZ$6:$BD$180,EE$4,0),0)</f>
        <v>9.921471677419353</v>
      </c>
      <c r="EF62" s="308">
        <f>IFERROR(VLOOKUP($A62,'BDGT McAfee'!$AZ$6:$BD$180,EF$4,0),0)</f>
        <v>9.921471677419353</v>
      </c>
      <c r="EG62" s="308">
        <f>IFERROR(VLOOKUP($A62,'BDGT McAfee'!$AZ$6:$BD$180,EG$4,0),0)</f>
        <v>9.921471677419353</v>
      </c>
      <c r="EH62" s="308">
        <f>IFERROR(VLOOKUP($A62,'BDGT McAfee'!$AZ$6:$BD$180,EH$4,0),0)</f>
        <v>9.921471677419353</v>
      </c>
      <c r="EI62" s="308">
        <f t="shared" si="40"/>
        <v>307.56562199999991</v>
      </c>
      <c r="EJ62" s="308"/>
      <c r="EL62" s="307">
        <f>IFERROR(VLOOKUP($A62,'BDGT Office'!$C$3:$F$180,EL$4,0),0)</f>
        <v>1.5870967741935484</v>
      </c>
      <c r="EM62" s="307">
        <f>IFERROR(VLOOKUP($A62,'BDGT Office'!$C$3:$F$180,EM$4,0),0)</f>
        <v>1.5870967741935484</v>
      </c>
      <c r="EN62" s="307">
        <f>IFERROR(VLOOKUP($A62,'BDGT Office'!$C$3:$F$180,EN$4,0),0)</f>
        <v>1.5870967741935484</v>
      </c>
      <c r="EO62" s="307">
        <f>IFERROR(VLOOKUP($A62,'BDGT Office'!$C$3:$F$180,EO$4,0),0)</f>
        <v>1.5870967741935484</v>
      </c>
      <c r="EP62" s="307">
        <f>IFERROR(VLOOKUP($A62,'BDGT Office'!$C$3:$F$180,EP$4,0),0)</f>
        <v>1.5870967741935484</v>
      </c>
      <c r="EQ62" s="307">
        <f>IFERROR(VLOOKUP($A62,'BDGT Office'!$C$3:$F$180,EQ$4,0),0)</f>
        <v>1.5870967741935484</v>
      </c>
      <c r="ER62" s="307">
        <f>IFERROR(VLOOKUP($A62,'BDGT Office'!$C$3:$F$180,ER$4,0),0)</f>
        <v>1.5870967741935484</v>
      </c>
      <c r="ES62" s="307">
        <f>IFERROR(VLOOKUP($A62,'BDGT Office'!$C$3:$F$180,ES$4,0),0)</f>
        <v>1.5870967741935484</v>
      </c>
      <c r="ET62" s="307">
        <f>IFERROR(VLOOKUP($A62,'BDGT Office'!$C$3:$F$180,ET$4,0),0)</f>
        <v>1.5870967741935484</v>
      </c>
      <c r="EU62" s="307">
        <f>IFERROR(VLOOKUP($A62,'BDGT Office'!$C$3:$F$180,EU$4,0),0)</f>
        <v>1.5870967741935484</v>
      </c>
      <c r="EV62" s="307">
        <f>IFERROR(VLOOKUP($A62,'BDGT Office'!$C$3:$F$180,EV$4,0),0)</f>
        <v>1.5870967741935484</v>
      </c>
      <c r="EW62" s="307">
        <f>IFERROR(VLOOKUP($A62,'BDGT Office'!$C$3:$F$180,EW$4,0),0)</f>
        <v>1.5870967741935484</v>
      </c>
      <c r="EX62" s="307">
        <f>IFERROR(VLOOKUP($A62,'BDGT Office'!$C$3:$F$180,EX$4,0),0)</f>
        <v>1.5870967741935484</v>
      </c>
      <c r="EY62" s="307">
        <f>IFERROR(VLOOKUP($A62,'BDGT Office'!$C$3:$F$180,EY$4,0),0)</f>
        <v>1.5870967741935484</v>
      </c>
      <c r="EZ62" s="307">
        <f>IFERROR(VLOOKUP($A62,'BDGT Office'!$C$3:$F$180,EZ$4,0),0)</f>
        <v>1.5870967741935484</v>
      </c>
      <c r="FA62" s="307">
        <f>IFERROR(VLOOKUP($A62,'BDGT Office'!$C$3:$F$180,FA$4,0),0)</f>
        <v>1.5870967741935484</v>
      </c>
      <c r="FB62" s="307">
        <f>IFERROR(VLOOKUP($A62,'BDGT Office'!$C$3:$F$180,FB$4,0),0)</f>
        <v>1.5870967741935484</v>
      </c>
      <c r="FC62" s="307">
        <f>IFERROR(VLOOKUP($A62,'BDGT Office'!$C$3:$F$180,FC$4,0),0)</f>
        <v>1.5870967741935484</v>
      </c>
      <c r="FD62" s="307">
        <f>IFERROR(VLOOKUP($A62,'BDGT Office'!$C$3:$F$180,FD$4,0),0)</f>
        <v>1.5870967741935484</v>
      </c>
      <c r="FE62" s="307">
        <f>IFERROR(VLOOKUP($A62,'BDGT Office'!$C$3:$F$180,FE$4,0),0)</f>
        <v>1.5870967741935484</v>
      </c>
      <c r="FF62" s="307">
        <f>IFERROR(VLOOKUP($A62,'BDGT Office'!$C$3:$F$180,FF$4,0),0)</f>
        <v>1.5870967741935484</v>
      </c>
      <c r="FG62" s="307">
        <f>IFERROR(VLOOKUP($A62,'BDGT Office'!$C$3:$F$180,FG$4,0),0)</f>
        <v>1.5870967741935484</v>
      </c>
      <c r="FH62" s="307">
        <f>IFERROR(VLOOKUP($A62,'BDGT Office'!$C$3:$F$180,FH$4,0),0)</f>
        <v>1.5870967741935484</v>
      </c>
      <c r="FI62" s="307">
        <f>IFERROR(VLOOKUP($A62,'BDGT Office'!$C$3:$F$180,FI$4,0),0)</f>
        <v>1.5870967741935484</v>
      </c>
      <c r="FJ62" s="307">
        <f>IFERROR(VLOOKUP($A62,'BDGT Office'!$C$3:$F$180,FJ$4,0),0)</f>
        <v>1.5870967741935484</v>
      </c>
      <c r="FK62" s="307">
        <f>IFERROR(VLOOKUP($A62,'BDGT Office'!$C$3:$F$180,FK$4,0),0)</f>
        <v>1.5870967741935484</v>
      </c>
      <c r="FL62" s="307">
        <f>IFERROR(VLOOKUP($A62,'BDGT Office'!$C$3:$F$180,FL$4,0),0)</f>
        <v>1.5870967741935484</v>
      </c>
      <c r="FM62" s="307">
        <f>IFERROR(VLOOKUP($A62,'BDGT Office'!$C$3:$F$180,FM$4,0),0)</f>
        <v>1.5870967741935484</v>
      </c>
      <c r="FN62" s="307">
        <f>IFERROR(VLOOKUP($A62,'BDGT Office'!$C$3:$F$180,FN$4,0),0)</f>
        <v>1.5870967741935484</v>
      </c>
      <c r="FO62" s="307">
        <f>IFERROR(VLOOKUP($A62,'BDGT Office'!$C$3:$F$180,FO$4,0),0)</f>
        <v>1.5870967741935484</v>
      </c>
      <c r="FP62" s="307">
        <f>IFERROR(VLOOKUP($A62,'BDGT Office'!$C$3:$F$180,FP$4,0),0)</f>
        <v>1.5870967741935484</v>
      </c>
      <c r="FQ62" s="308">
        <f t="shared" si="41"/>
        <v>49.199999999999982</v>
      </c>
      <c r="FR62" s="307"/>
      <c r="FS62" s="307"/>
    </row>
    <row r="63" spans="1:175">
      <c r="A63" s="150" t="s">
        <v>111</v>
      </c>
      <c r="B63" s="303">
        <f>IFERROR(VLOOKUP($A63,'FCST Sales'!$A$1:$AH$160,B$1,0),0)</f>
        <v>37413.263274180368</v>
      </c>
      <c r="C63" s="303">
        <f>IFERROR(VLOOKUP($A63,'FCST Sales'!$A$1:$AH$160,C$1,0),0)</f>
        <v>32620.702477370265</v>
      </c>
      <c r="D63" s="303">
        <f>IFERROR(VLOOKUP($A63,'FCST Sales'!$A$1:$AH$160,D$1,0),0)</f>
        <v>25050.165419492587</v>
      </c>
      <c r="E63" s="303">
        <f>IFERROR(VLOOKUP($A63,'FCST Sales'!$A$1:$AH$160,E$1,0),0)</f>
        <v>24108.494490533161</v>
      </c>
      <c r="F63" s="303">
        <f>IFERROR(VLOOKUP($A63,'FCST Sales'!$A$1:$AH$160,F$1,0),0)</f>
        <v>23982.058936126181</v>
      </c>
      <c r="G63" s="303">
        <f>IFERROR(VLOOKUP($A63,'FCST Sales'!$A$1:$AH$160,G$1,0),0)</f>
        <v>25002.233777775447</v>
      </c>
      <c r="H63" s="303">
        <f>IFERROR(VLOOKUP($A63,'FCST Sales'!$A$1:$AH$160,H$1,0),0)</f>
        <v>25754.830766657626</v>
      </c>
      <c r="I63" s="303">
        <f>IFERROR(VLOOKUP($A63,'FCST Sales'!$A$1:$AH$160,I$1,0),0)</f>
        <v>31576.836737787009</v>
      </c>
      <c r="J63" s="303">
        <f>IFERROR(VLOOKUP($A63,'FCST Sales'!$A$1:$AH$160,J$1,0),0)</f>
        <v>29412.711507058779</v>
      </c>
      <c r="K63" s="303">
        <f>IFERROR(VLOOKUP($A63,'FCST Sales'!$A$1:$AH$160,K$1,0),0)</f>
        <v>28161.306815855874</v>
      </c>
      <c r="L63" s="303">
        <f>IFERROR(VLOOKUP($A63,'FCST Sales'!$A$1:$AH$160,L$1,0),0)</f>
        <v>27093.105606823719</v>
      </c>
      <c r="M63" s="303">
        <f>IFERROR(VLOOKUP($A63,'FCST Sales'!$A$1:$AH$160,M$1,0),0)</f>
        <v>27211.959323009331</v>
      </c>
      <c r="N63" s="303">
        <f>IFERROR(VLOOKUP($A63,'FCST Sales'!$A$1:$AH$160,N$1,0),0)</f>
        <v>28323.531957702402</v>
      </c>
      <c r="O63" s="303">
        <f>IFERROR(VLOOKUP($A63,'FCST Sales'!$A$1:$AH$160,O$1,0),0)</f>
        <v>28804.835071524463</v>
      </c>
      <c r="P63" s="303">
        <f>IFERROR(VLOOKUP($A63,'FCST Sales'!$A$1:$AH$160,P$1,0),0)</f>
        <v>9477.8070530466484</v>
      </c>
      <c r="Q63" s="303">
        <f>IFERROR(VLOOKUP($A63,'FCST Sales'!$A$1:$AH$160,Q$1,0),0)</f>
        <v>26900.541329570275</v>
      </c>
      <c r="R63" s="303">
        <f>IFERROR(VLOOKUP($A63,'FCST Sales'!$A$1:$AH$160,R$1,0),0)</f>
        <v>29380.623510806814</v>
      </c>
      <c r="S63" s="303">
        <f>IFERROR(VLOOKUP($A63,'FCST Sales'!$A$1:$AH$160,S$1,0),0)</f>
        <v>27337.351904398387</v>
      </c>
      <c r="T63" s="303">
        <f>IFERROR(VLOOKUP($A63,'FCST Sales'!$A$1:$AH$160,T$1,0),0)</f>
        <v>29466.933993958406</v>
      </c>
      <c r="U63" s="303">
        <f>IFERROR(VLOOKUP($A63,'FCST Sales'!$A$1:$AH$160,U$1,0),0)</f>
        <v>29413.600401613487</v>
      </c>
      <c r="V63" s="303">
        <f>IFERROR(VLOOKUP($A63,'FCST Sales'!$A$1:$AH$160,V$1,0),0)</f>
        <v>29592.219952876454</v>
      </c>
      <c r="W63" s="303">
        <f>IFERROR(VLOOKUP($A63,'FCST Sales'!$A$1:$AH$160,W$1,0),0)</f>
        <v>35656.277291245511</v>
      </c>
      <c r="X63" s="303">
        <f>IFERROR(VLOOKUP($A63,'FCST Sales'!$A$1:$AH$160,X$1,0),0)</f>
        <v>34732.604437652575</v>
      </c>
      <c r="Y63" s="303">
        <f>IFERROR(VLOOKUP($A63,'FCST Sales'!$A$1:$AH$160,Y$1,0),0)</f>
        <v>28090.18000865039</v>
      </c>
      <c r="Z63" s="303">
        <f>IFERROR(VLOOKUP($A63,'FCST Sales'!$A$1:$AH$160,Z$1,0),0)</f>
        <v>26663.128534362128</v>
      </c>
      <c r="AA63" s="303">
        <f>IFERROR(VLOOKUP($A63,'FCST Sales'!$A$1:$AH$160,AA$1,0),0)</f>
        <v>28109.721410719801</v>
      </c>
      <c r="AB63" s="303">
        <f>IFERROR(VLOOKUP($A63,'FCST Sales'!$A$1:$AH$160,AB$1,0),0)</f>
        <v>28341.381962351752</v>
      </c>
      <c r="AC63" s="303">
        <f>IFERROR(VLOOKUP($A63,'FCST Sales'!$A$1:$AH$160,AC$1,0),0)</f>
        <v>31224.651557013538</v>
      </c>
      <c r="AD63" s="303">
        <f>IFERROR(VLOOKUP($A63,'FCST Sales'!$A$1:$AH$160,AD$1,0),0)</f>
        <v>41084.535945779127</v>
      </c>
      <c r="AE63" s="303">
        <f>IFERROR(VLOOKUP($A63,'FCST Sales'!$A$1:$AH$160,AE$1,0),0)</f>
        <v>35701.471729805169</v>
      </c>
      <c r="AF63" s="303">
        <f>IFERROR(VLOOKUP($A63,'FCST Sales'!$A$1:$AH$160,AF$1,0),0)</f>
        <v>24086.528779208758</v>
      </c>
      <c r="AG63" s="303">
        <f>IFERROR(VLOOKUP($A63,'FCST Sales'!$A$1:$AH$160,AG$1,0),0)</f>
        <v>889775.59596495633</v>
      </c>
      <c r="AH63" s="303">
        <f>IFERROR(VLOOKUP($A63,'FCST Sales'!$A$1:$AH$160,AH$1,0),0)</f>
        <v>0</v>
      </c>
      <c r="AI63" s="303"/>
      <c r="AK63" s="306">
        <f>IFERROR(VLOOKUP($A63,'BDGT MW Services MTD'!$A$3:$AG$156,AK$4,0),0)</f>
        <v>401.7911183189189</v>
      </c>
      <c r="AL63" s="306">
        <f>IFERROR(VLOOKUP($A63,'BDGT MW Services MTD'!$A$3:$AG$156,AL$4,0),0)</f>
        <v>346.14215312291299</v>
      </c>
      <c r="AM63" s="306">
        <f>IFERROR(VLOOKUP($A63,'BDGT MW Services MTD'!$A$3:$AG$156,AM$4,0),0)</f>
        <v>269.02047822483962</v>
      </c>
      <c r="AN63" s="306">
        <f>IFERROR(VLOOKUP($A63,'BDGT MW Services MTD'!$A$3:$AG$156,AN$4,0),0)</f>
        <v>258.90762030965919</v>
      </c>
      <c r="AO63" s="306">
        <f>IFERROR(VLOOKUP($A63,'BDGT MW Services MTD'!$A$3:$AG$156,AO$4,0),0)</f>
        <v>257.54979481263791</v>
      </c>
      <c r="AP63" s="306">
        <f>IFERROR(VLOOKUP($A63,'BDGT MW Services MTD'!$A$3:$AG$156,AP$4,0),0)</f>
        <v>268.50572740539741</v>
      </c>
      <c r="AQ63" s="306">
        <f>IFERROR(VLOOKUP($A63,'BDGT MW Services MTD'!$A$3:$AG$156,AQ$4,0),0)</f>
        <v>276.58806931688497</v>
      </c>
      <c r="AR63" s="306">
        <f>IFERROR(VLOOKUP($A63,'BDGT MW Services MTD'!$A$3:$AG$156,AR$4,0),0)</f>
        <v>339.11216064932546</v>
      </c>
      <c r="AS63" s="306">
        <f>IFERROR(VLOOKUP($A63,'BDGT MW Services MTD'!$A$3:$AG$156,AS$4,0),0)</f>
        <v>312.10177945429552</v>
      </c>
      <c r="AT63" s="306">
        <f>IFERROR(VLOOKUP($A63,'BDGT MW Services MTD'!$A$3:$AG$156,AT$4,0),0)</f>
        <v>302.43186422804234</v>
      </c>
      <c r="AU63" s="306">
        <f>IFERROR(VLOOKUP($A63,'BDGT MW Services MTD'!$A$3:$AG$156,AU$4,0),0)</f>
        <v>290.96016353138469</v>
      </c>
      <c r="AV63" s="306">
        <f>IFERROR(VLOOKUP($A63,'BDGT MW Services MTD'!$A$3:$AG$156,AV$4,0),0)</f>
        <v>292.23656562420979</v>
      </c>
      <c r="AW63" s="306">
        <f>IFERROR(VLOOKUP($A63,'BDGT MW Services MTD'!$A$3:$AG$156,AW$4,0),0)</f>
        <v>304.1740437509643</v>
      </c>
      <c r="AX63" s="306">
        <f>IFERROR(VLOOKUP($A63,'BDGT MW Services MTD'!$A$3:$AG$156,AX$4,0),0)</f>
        <v>309.3428876161928</v>
      </c>
      <c r="AY63" s="306">
        <f>IFERROR(VLOOKUP($A63,'BDGT MW Services MTD'!$A$3:$AG$156,AY$4,0),0)</f>
        <v>46.364139748929965</v>
      </c>
      <c r="AZ63" s="306">
        <f>IFERROR(VLOOKUP($A63,'BDGT MW Services MTD'!$A$3:$AG$156,AZ$4,0),0)</f>
        <v>285.44484296280547</v>
      </c>
      <c r="BA63" s="306">
        <f>IFERROR(VLOOKUP($A63,'BDGT MW Services MTD'!$A$3:$AG$156,BA$4,0),0)</f>
        <v>315.52643485822216</v>
      </c>
      <c r="BB63" s="306">
        <f>IFERROR(VLOOKUP($A63,'BDGT MW Services MTD'!$A$3:$AG$156,BB$4,0),0)</f>
        <v>293.58319035287826</v>
      </c>
      <c r="BC63" s="306">
        <f>IFERROR(VLOOKUP($A63,'BDGT MW Services MTD'!$A$3:$AG$156,BC$4,0),0)</f>
        <v>316.45334640009935</v>
      </c>
      <c r="BD63" s="306">
        <f>IFERROR(VLOOKUP($A63,'BDGT MW Services MTD'!$A$3:$AG$156,BD$4,0),0)</f>
        <v>315.88058257687464</v>
      </c>
      <c r="BE63" s="306">
        <f>IFERROR(VLOOKUP($A63,'BDGT MW Services MTD'!$A$3:$AG$156,BE$4,0),0)</f>
        <v>317.79882608131373</v>
      </c>
      <c r="BF63" s="306">
        <f>IFERROR(VLOOKUP($A63,'BDGT MW Services MTD'!$A$3:$AG$156,BF$4,0),0)</f>
        <v>378.35299845248176</v>
      </c>
      <c r="BG63" s="306">
        <f>IFERROR(VLOOKUP($A63,'BDGT MW Services MTD'!$A$3:$AG$156,BG$4,0),0)</f>
        <v>373.00280055399139</v>
      </c>
      <c r="BH63" s="306">
        <f>IFERROR(VLOOKUP($A63,'BDGT MW Services MTD'!$A$3:$AG$156,BH$4,0),0)</f>
        <v>301.66801427461513</v>
      </c>
      <c r="BI63" s="306">
        <f>IFERROR(VLOOKUP($A63,'BDGT MW Services MTD'!$A$3:$AG$156,BI$4,0),0)</f>
        <v>286.3425238582621</v>
      </c>
      <c r="BJ63" s="306">
        <f>IFERROR(VLOOKUP($A63,'BDGT MW Services MTD'!$A$3:$AG$156,BJ$4,0),0)</f>
        <v>301.87787465844315</v>
      </c>
      <c r="BK63" s="306">
        <f>IFERROR(VLOOKUP($A63,'BDGT MW Services MTD'!$A$3:$AG$156,BK$4,0),0)</f>
        <v>304.36573976201498</v>
      </c>
      <c r="BL63" s="306">
        <f>IFERROR(VLOOKUP($A63,'BDGT MW Services MTD'!$A$3:$AG$156,BL$4,0),0)</f>
        <v>335.78048740532194</v>
      </c>
      <c r="BM63" s="306">
        <f>IFERROR(VLOOKUP($A63,'BDGT MW Services MTD'!$A$3:$AG$156,BM$4,0),0)</f>
        <v>441.21790505936696</v>
      </c>
      <c r="BN63" s="306">
        <f>IFERROR(VLOOKUP($A63,'BDGT MW Services MTD'!$A$3:$AG$156,BN$4,0),0)</f>
        <v>378.8325620143973</v>
      </c>
      <c r="BO63" s="306">
        <f>IFERROR(VLOOKUP($A63,'BDGT MW Services MTD'!$A$3:$AG$156,BO$4,0),0)</f>
        <v>258.67172461531618</v>
      </c>
      <c r="BP63" s="306">
        <f>IFERROR(VLOOKUP($A63,'BDGT MW Services MTD'!$A$3:$AG$156,BP$4,0),0)</f>
        <v>9480.028420001001</v>
      </c>
      <c r="BQ63" s="306"/>
      <c r="BR63" s="306"/>
      <c r="BS63" s="306"/>
      <c r="BT63" s="306">
        <f>IFERROR(VLOOKUP($A63,'BDGT Polizze MTD'!$A$3:$AG$156,BT$4,0),0)</f>
        <v>1381.0118143892512</v>
      </c>
      <c r="BU63" s="306">
        <f>IFERROR(VLOOKUP($A63,'BDGT Polizze MTD'!$A$3:$AG$156,BU$4,0),0)</f>
        <v>1189.738600795665</v>
      </c>
      <c r="BV63" s="306">
        <f>IFERROR(VLOOKUP($A63,'BDGT Polizze MTD'!$A$3:$AG$156,BV$4,0),0)</f>
        <v>924.66070503394747</v>
      </c>
      <c r="BW63" s="306">
        <f>IFERROR(VLOOKUP($A63,'BDGT Polizze MTD'!$A$3:$AG$156,BW$4,0),0)</f>
        <v>889.90140941652021</v>
      </c>
      <c r="BX63" s="306">
        <f>IFERROR(VLOOKUP($A63,'BDGT Polizze MTD'!$A$3:$AG$156,BX$4,0),0)</f>
        <v>885.23437481129793</v>
      </c>
      <c r="BY63" s="306">
        <f>IFERROR(VLOOKUP($A63,'BDGT Polizze MTD'!$A$3:$AG$156,BY$4,0),0)</f>
        <v>922.89143505582922</v>
      </c>
      <c r="BZ63" s="306">
        <f>IFERROR(VLOOKUP($A63,'BDGT Polizze MTD'!$A$3:$AG$156,BZ$4,0),0)</f>
        <v>950.67156547383934</v>
      </c>
      <c r="CA63" s="306">
        <f>IFERROR(VLOOKUP($A63,'BDGT Polizze MTD'!$A$3:$AG$156,CA$4,0),0)</f>
        <v>1165.5755413887971</v>
      </c>
      <c r="CB63" s="306">
        <f>IFERROR(VLOOKUP($A63,'BDGT Polizze MTD'!$A$3:$AG$156,CB$4,0),0)</f>
        <v>1072.7371140548069</v>
      </c>
      <c r="CC63" s="306">
        <f>IFERROR(VLOOKUP($A63,'BDGT Polizze MTD'!$A$3:$AG$156,CC$4,0),0)</f>
        <v>1039.5002739089323</v>
      </c>
      <c r="CD63" s="306">
        <f>IFERROR(VLOOKUP($A63,'BDGT Polizze MTD'!$A$3:$AG$156,CD$4,0),0)</f>
        <v>1000.0704471384792</v>
      </c>
      <c r="CE63" s="306">
        <f>IFERROR(VLOOKUP($A63,'BDGT Polizze MTD'!$A$3:$AG$156,CE$4,0),0)</f>
        <v>1004.4576182075605</v>
      </c>
      <c r="CF63" s="306">
        <f>IFERROR(VLOOKUP($A63,'BDGT Polizze MTD'!$A$3:$AG$156,CF$4,0),0)</f>
        <v>1045.4883866228438</v>
      </c>
      <c r="CG63" s="306">
        <f>IFERROR(VLOOKUP($A63,'BDGT Polizze MTD'!$A$3:$AG$156,CG$4,0),0)</f>
        <v>1063.2544200644991</v>
      </c>
      <c r="CH63" s="306">
        <f>IFERROR(VLOOKUP($A63,'BDGT Polizze MTD'!$A$3:$AG$156,CH$4,0),0)</f>
        <v>159.35998044248367</v>
      </c>
      <c r="CI63" s="306">
        <f>IFERROR(VLOOKUP($A63,'BDGT Polizze MTD'!$A$3:$AG$156,CI$4,0),0)</f>
        <v>981.11352520048285</v>
      </c>
      <c r="CJ63" s="306">
        <f>IFERROR(VLOOKUP($A63,'BDGT Polizze MTD'!$A$3:$AG$156,CJ$4,0),0)</f>
        <v>1084.5081297826375</v>
      </c>
      <c r="CK63" s="306">
        <f>IFERROR(VLOOKUP($A63,'BDGT Polizze MTD'!$A$3:$AG$156,CK$4,0),0)</f>
        <v>1009.0861542180646</v>
      </c>
      <c r="CL63" s="306">
        <f>IFERROR(VLOOKUP($A63,'BDGT Polizze MTD'!$A$3:$AG$156,CL$4,0),0)</f>
        <v>1087.6940533430734</v>
      </c>
      <c r="CM63" s="306">
        <f>IFERROR(VLOOKUP($A63,'BDGT Polizze MTD'!$A$3:$AG$156,CM$4,0),0)</f>
        <v>1085.7253846227754</v>
      </c>
      <c r="CN63" s="306">
        <f>IFERROR(VLOOKUP($A63,'BDGT Polizze MTD'!$A$3:$AG$156,CN$4,0),0)</f>
        <v>1092.3186536666251</v>
      </c>
      <c r="CO63" s="306">
        <f>IFERROR(VLOOKUP($A63,'BDGT Polizze MTD'!$A$3:$AG$156,CO$4,0),0)</f>
        <v>1300.451744823629</v>
      </c>
      <c r="CP63" s="306">
        <f>IFERROR(VLOOKUP($A63,'BDGT Polizze MTD'!$A$3:$AG$156,CP$4,0),0)</f>
        <v>1282.062372410297</v>
      </c>
      <c r="CQ63" s="306">
        <f>IFERROR(VLOOKUP($A63,'BDGT Polizze MTD'!$A$3:$AG$156,CQ$4,0),0)</f>
        <v>1036.8748156496324</v>
      </c>
      <c r="CR63" s="306">
        <f>IFERROR(VLOOKUP($A63,'BDGT Polizze MTD'!$A$3:$AG$156,CR$4,0),0)</f>
        <v>984.19897897398596</v>
      </c>
      <c r="CS63" s="306">
        <f>IFERROR(VLOOKUP($A63,'BDGT Polizze MTD'!$A$3:$AG$156,CS$4,0),0)</f>
        <v>1037.5961349029085</v>
      </c>
      <c r="CT63" s="306">
        <f>IFERROR(VLOOKUP($A63,'BDGT Polizze MTD'!$A$3:$AG$156,CT$4,0),0)</f>
        <v>1046.1472724069295</v>
      </c>
      <c r="CU63" s="306">
        <f>IFERROR(VLOOKUP($A63,'BDGT Polizze MTD'!$A$3:$AG$156,CU$4,0),0)</f>
        <v>1154.124118244094</v>
      </c>
      <c r="CV63" s="306">
        <f>IFERROR(VLOOKUP($A63,'BDGT Polizze MTD'!$A$3:$AG$156,CV$4,0),0)</f>
        <v>1516.5271501183645</v>
      </c>
      <c r="CW63" s="306">
        <f>IFERROR(VLOOKUP($A63,'BDGT Polizze MTD'!$A$3:$AG$156,CW$4,0),0)</f>
        <v>1302.1000713160786</v>
      </c>
      <c r="CX63" s="306">
        <f>IFERROR(VLOOKUP($A63,'BDGT Polizze MTD'!$A$3:$AG$156,CX$4,0),0)</f>
        <v>889.09060318910952</v>
      </c>
      <c r="CY63" s="306">
        <f>IFERROR(VLOOKUP($A63,'BDGT Polizze MTD'!$A$3:$AG$156,CY$4,0),0)</f>
        <v>32584.172849673443</v>
      </c>
      <c r="CZ63" s="306"/>
      <c r="DD63" s="308">
        <f>IFERROR(VLOOKUP($A63,'BDGT McAfee'!$AZ$6:$BD$180,DD$4,0),0)</f>
        <v>5.3661936774193544</v>
      </c>
      <c r="DE63" s="308">
        <f>IFERROR(VLOOKUP($A63,'BDGT McAfee'!$AZ$6:$BD$180,DE$4,0),0)</f>
        <v>5.3661936774193544</v>
      </c>
      <c r="DF63" s="308">
        <f>IFERROR(VLOOKUP($A63,'BDGT McAfee'!$AZ$6:$BD$180,DF$4,0),0)</f>
        <v>5.3661936774193544</v>
      </c>
      <c r="DG63" s="308">
        <f>IFERROR(VLOOKUP($A63,'BDGT McAfee'!$AZ$6:$BD$180,DG$4,0),0)</f>
        <v>5.3661936774193544</v>
      </c>
      <c r="DH63" s="308">
        <f>IFERROR(VLOOKUP($A63,'BDGT McAfee'!$AZ$6:$BD$180,DH$4,0),0)</f>
        <v>5.3661936774193544</v>
      </c>
      <c r="DI63" s="308">
        <f>IFERROR(VLOOKUP($A63,'BDGT McAfee'!$AZ$6:$BD$180,DI$4,0),0)</f>
        <v>5.3661936774193544</v>
      </c>
      <c r="DJ63" s="308">
        <f>IFERROR(VLOOKUP($A63,'BDGT McAfee'!$AZ$6:$BD$180,DJ$4,0),0)</f>
        <v>5.3661936774193544</v>
      </c>
      <c r="DK63" s="308">
        <f>IFERROR(VLOOKUP($A63,'BDGT McAfee'!$AZ$6:$BD$180,DK$4,0),0)</f>
        <v>5.3661936774193544</v>
      </c>
      <c r="DL63" s="308">
        <f>IFERROR(VLOOKUP($A63,'BDGT McAfee'!$AZ$6:$BD$180,DL$4,0),0)</f>
        <v>5.3661936774193544</v>
      </c>
      <c r="DM63" s="308">
        <f>IFERROR(VLOOKUP($A63,'BDGT McAfee'!$AZ$6:$BD$180,DM$4,0),0)</f>
        <v>5.3661936774193544</v>
      </c>
      <c r="DN63" s="308">
        <f>IFERROR(VLOOKUP($A63,'BDGT McAfee'!$AZ$6:$BD$180,DN$4,0),0)</f>
        <v>5.3661936774193544</v>
      </c>
      <c r="DO63" s="308">
        <f>IFERROR(VLOOKUP($A63,'BDGT McAfee'!$AZ$6:$BD$180,DO$4,0),0)</f>
        <v>5.3661936774193544</v>
      </c>
      <c r="DP63" s="308">
        <f>IFERROR(VLOOKUP($A63,'BDGT McAfee'!$AZ$6:$BD$180,DP$4,0),0)</f>
        <v>5.3661936774193544</v>
      </c>
      <c r="DQ63" s="308">
        <f>IFERROR(VLOOKUP($A63,'BDGT McAfee'!$AZ$6:$BD$180,DQ$4,0),0)</f>
        <v>5.3661936774193544</v>
      </c>
      <c r="DR63" s="308">
        <f>IFERROR(VLOOKUP($A63,'BDGT McAfee'!$AZ$6:$BD$180,DR$4,0),0)</f>
        <v>5.3661936774193544</v>
      </c>
      <c r="DS63" s="308">
        <f>IFERROR(VLOOKUP($A63,'BDGT McAfee'!$AZ$6:$BD$180,DS$4,0),0)</f>
        <v>5.3661936774193544</v>
      </c>
      <c r="DT63" s="308">
        <f>IFERROR(VLOOKUP($A63,'BDGT McAfee'!$AZ$6:$BD$180,DT$4,0),0)</f>
        <v>5.3661936774193544</v>
      </c>
      <c r="DU63" s="308">
        <f>IFERROR(VLOOKUP($A63,'BDGT McAfee'!$AZ$6:$BD$180,DU$4,0),0)</f>
        <v>5.3661936774193544</v>
      </c>
      <c r="DV63" s="308">
        <f>IFERROR(VLOOKUP($A63,'BDGT McAfee'!$AZ$6:$BD$180,DV$4,0),0)</f>
        <v>5.3661936774193544</v>
      </c>
      <c r="DW63" s="308">
        <f>IFERROR(VLOOKUP($A63,'BDGT McAfee'!$AZ$6:$BD$180,DW$4,0),0)</f>
        <v>5.3661936774193544</v>
      </c>
      <c r="DX63" s="308">
        <f>IFERROR(VLOOKUP($A63,'BDGT McAfee'!$AZ$6:$BD$180,DX$4,0),0)</f>
        <v>5.3661936774193544</v>
      </c>
      <c r="DY63" s="308">
        <f>IFERROR(VLOOKUP($A63,'BDGT McAfee'!$AZ$6:$BD$180,DY$4,0),0)</f>
        <v>5.3661936774193544</v>
      </c>
      <c r="DZ63" s="308">
        <f>IFERROR(VLOOKUP($A63,'BDGT McAfee'!$AZ$6:$BD$180,DZ$4,0),0)</f>
        <v>5.3661936774193544</v>
      </c>
      <c r="EA63" s="308">
        <f>IFERROR(VLOOKUP($A63,'BDGT McAfee'!$AZ$6:$BD$180,EA$4,0),0)</f>
        <v>5.3661936774193544</v>
      </c>
      <c r="EB63" s="308">
        <f>IFERROR(VLOOKUP($A63,'BDGT McAfee'!$AZ$6:$BD$180,EB$4,0),0)</f>
        <v>5.3661936774193544</v>
      </c>
      <c r="EC63" s="308">
        <f>IFERROR(VLOOKUP($A63,'BDGT McAfee'!$AZ$6:$BD$180,EC$4,0),0)</f>
        <v>5.3661936774193544</v>
      </c>
      <c r="ED63" s="308">
        <f>IFERROR(VLOOKUP($A63,'BDGT McAfee'!$AZ$6:$BD$180,ED$4,0),0)</f>
        <v>5.3661936774193544</v>
      </c>
      <c r="EE63" s="308">
        <f>IFERROR(VLOOKUP($A63,'BDGT McAfee'!$AZ$6:$BD$180,EE$4,0),0)</f>
        <v>5.3661936774193544</v>
      </c>
      <c r="EF63" s="308">
        <f>IFERROR(VLOOKUP($A63,'BDGT McAfee'!$AZ$6:$BD$180,EF$4,0),0)</f>
        <v>5.3661936774193544</v>
      </c>
      <c r="EG63" s="308">
        <f>IFERROR(VLOOKUP($A63,'BDGT McAfee'!$AZ$6:$BD$180,EG$4,0),0)</f>
        <v>5.3661936774193544</v>
      </c>
      <c r="EH63" s="308">
        <f>IFERROR(VLOOKUP($A63,'BDGT McAfee'!$AZ$6:$BD$180,EH$4,0),0)</f>
        <v>5.3661936774193544</v>
      </c>
      <c r="EI63" s="308">
        <f t="shared" si="40"/>
        <v>166.35200399999999</v>
      </c>
      <c r="EJ63" s="308"/>
      <c r="EL63" s="307">
        <f>IFERROR(VLOOKUP($A63,'BDGT Office'!$C$3:$F$180,EL$4,0),0)</f>
        <v>1.2000000000000002</v>
      </c>
      <c r="EM63" s="307">
        <f>IFERROR(VLOOKUP($A63,'BDGT Office'!$C$3:$F$180,EM$4,0),0)</f>
        <v>1.2000000000000002</v>
      </c>
      <c r="EN63" s="307">
        <f>IFERROR(VLOOKUP($A63,'BDGT Office'!$C$3:$F$180,EN$4,0),0)</f>
        <v>1.2000000000000002</v>
      </c>
      <c r="EO63" s="307">
        <f>IFERROR(VLOOKUP($A63,'BDGT Office'!$C$3:$F$180,EO$4,0),0)</f>
        <v>1.2000000000000002</v>
      </c>
      <c r="EP63" s="307">
        <f>IFERROR(VLOOKUP($A63,'BDGT Office'!$C$3:$F$180,EP$4,0),0)</f>
        <v>1.2000000000000002</v>
      </c>
      <c r="EQ63" s="307">
        <f>IFERROR(VLOOKUP($A63,'BDGT Office'!$C$3:$F$180,EQ$4,0),0)</f>
        <v>1.2000000000000002</v>
      </c>
      <c r="ER63" s="307">
        <f>IFERROR(VLOOKUP($A63,'BDGT Office'!$C$3:$F$180,ER$4,0),0)</f>
        <v>1.2000000000000002</v>
      </c>
      <c r="ES63" s="307">
        <f>IFERROR(VLOOKUP($A63,'BDGT Office'!$C$3:$F$180,ES$4,0),0)</f>
        <v>1.2000000000000002</v>
      </c>
      <c r="ET63" s="307">
        <f>IFERROR(VLOOKUP($A63,'BDGT Office'!$C$3:$F$180,ET$4,0),0)</f>
        <v>1.2000000000000002</v>
      </c>
      <c r="EU63" s="307">
        <f>IFERROR(VLOOKUP($A63,'BDGT Office'!$C$3:$F$180,EU$4,0),0)</f>
        <v>1.2000000000000002</v>
      </c>
      <c r="EV63" s="307">
        <f>IFERROR(VLOOKUP($A63,'BDGT Office'!$C$3:$F$180,EV$4,0),0)</f>
        <v>1.2000000000000002</v>
      </c>
      <c r="EW63" s="307">
        <f>IFERROR(VLOOKUP($A63,'BDGT Office'!$C$3:$F$180,EW$4,0),0)</f>
        <v>1.2000000000000002</v>
      </c>
      <c r="EX63" s="307">
        <f>IFERROR(VLOOKUP($A63,'BDGT Office'!$C$3:$F$180,EX$4,0),0)</f>
        <v>1.2000000000000002</v>
      </c>
      <c r="EY63" s="307">
        <f>IFERROR(VLOOKUP($A63,'BDGT Office'!$C$3:$F$180,EY$4,0),0)</f>
        <v>1.2000000000000002</v>
      </c>
      <c r="EZ63" s="307">
        <f>IFERROR(VLOOKUP($A63,'BDGT Office'!$C$3:$F$180,EZ$4,0),0)</f>
        <v>1.2000000000000002</v>
      </c>
      <c r="FA63" s="307">
        <f>IFERROR(VLOOKUP($A63,'BDGT Office'!$C$3:$F$180,FA$4,0),0)</f>
        <v>1.2000000000000002</v>
      </c>
      <c r="FB63" s="307">
        <f>IFERROR(VLOOKUP($A63,'BDGT Office'!$C$3:$F$180,FB$4,0),0)</f>
        <v>1.2000000000000002</v>
      </c>
      <c r="FC63" s="307">
        <f>IFERROR(VLOOKUP($A63,'BDGT Office'!$C$3:$F$180,FC$4,0),0)</f>
        <v>1.2000000000000002</v>
      </c>
      <c r="FD63" s="307">
        <f>IFERROR(VLOOKUP($A63,'BDGT Office'!$C$3:$F$180,FD$4,0),0)</f>
        <v>1.2000000000000002</v>
      </c>
      <c r="FE63" s="307">
        <f>IFERROR(VLOOKUP($A63,'BDGT Office'!$C$3:$F$180,FE$4,0),0)</f>
        <v>1.2000000000000002</v>
      </c>
      <c r="FF63" s="307">
        <f>IFERROR(VLOOKUP($A63,'BDGT Office'!$C$3:$F$180,FF$4,0),0)</f>
        <v>1.2000000000000002</v>
      </c>
      <c r="FG63" s="307">
        <f>IFERROR(VLOOKUP($A63,'BDGT Office'!$C$3:$F$180,FG$4,0),0)</f>
        <v>1.2000000000000002</v>
      </c>
      <c r="FH63" s="307">
        <f>IFERROR(VLOOKUP($A63,'BDGT Office'!$C$3:$F$180,FH$4,0),0)</f>
        <v>1.2000000000000002</v>
      </c>
      <c r="FI63" s="307">
        <f>IFERROR(VLOOKUP($A63,'BDGT Office'!$C$3:$F$180,FI$4,0),0)</f>
        <v>1.2000000000000002</v>
      </c>
      <c r="FJ63" s="307">
        <f>IFERROR(VLOOKUP($A63,'BDGT Office'!$C$3:$F$180,FJ$4,0),0)</f>
        <v>1.2000000000000002</v>
      </c>
      <c r="FK63" s="307">
        <f>IFERROR(VLOOKUP($A63,'BDGT Office'!$C$3:$F$180,FK$4,0),0)</f>
        <v>1.2000000000000002</v>
      </c>
      <c r="FL63" s="307">
        <f>IFERROR(VLOOKUP($A63,'BDGT Office'!$C$3:$F$180,FL$4,0),0)</f>
        <v>1.2000000000000002</v>
      </c>
      <c r="FM63" s="307">
        <f>IFERROR(VLOOKUP($A63,'BDGT Office'!$C$3:$F$180,FM$4,0),0)</f>
        <v>1.2000000000000002</v>
      </c>
      <c r="FN63" s="307">
        <f>IFERROR(VLOOKUP($A63,'BDGT Office'!$C$3:$F$180,FN$4,0),0)</f>
        <v>1.2000000000000002</v>
      </c>
      <c r="FO63" s="307">
        <f>IFERROR(VLOOKUP($A63,'BDGT Office'!$C$3:$F$180,FO$4,0),0)</f>
        <v>1.2000000000000002</v>
      </c>
      <c r="FP63" s="307">
        <f>IFERROR(VLOOKUP($A63,'BDGT Office'!$C$3:$F$180,FP$4,0),0)</f>
        <v>1.2000000000000002</v>
      </c>
      <c r="FQ63" s="308">
        <f t="shared" si="41"/>
        <v>37.200000000000003</v>
      </c>
      <c r="FR63" s="307"/>
      <c r="FS63" s="307"/>
    </row>
    <row r="64" spans="1:175">
      <c r="A64" s="150" t="s">
        <v>128</v>
      </c>
      <c r="B64" s="303">
        <f>IFERROR(VLOOKUP($A64,'FCST Sales'!$A$1:$AH$160,B$1,0),0)</f>
        <v>43210.141547689956</v>
      </c>
      <c r="C64" s="303">
        <f>IFERROR(VLOOKUP($A64,'FCST Sales'!$A$1:$AH$160,C$1,0),0)</f>
        <v>37675.012764925115</v>
      </c>
      <c r="D64" s="303">
        <f>IFERROR(VLOOKUP($A64,'FCST Sales'!$A$1:$AH$160,D$1,0),0)</f>
        <v>28931.483084939111</v>
      </c>
      <c r="E64" s="303">
        <f>IFERROR(VLOOKUP($A64,'FCST Sales'!$A$1:$AH$160,E$1,0),0)</f>
        <v>27843.90796930459</v>
      </c>
      <c r="F64" s="303">
        <f>IFERROR(VLOOKUP($A64,'FCST Sales'!$A$1:$AH$160,F$1,0),0)</f>
        <v>27697.882262791125</v>
      </c>
      <c r="G64" s="303">
        <f>IFERROR(VLOOKUP($A64,'FCST Sales'!$A$1:$AH$160,G$1,0),0)</f>
        <v>28876.124828482494</v>
      </c>
      <c r="H64" s="303">
        <f>IFERROR(VLOOKUP($A64,'FCST Sales'!$A$1:$AH$160,H$1,0),0)</f>
        <v>29745.330547845846</v>
      </c>
      <c r="I64" s="303">
        <f>IFERROR(VLOOKUP($A64,'FCST Sales'!$A$1:$AH$160,I$1,0),0)</f>
        <v>36469.40859098221</v>
      </c>
      <c r="J64" s="303">
        <f>IFERROR(VLOOKUP($A64,'FCST Sales'!$A$1:$AH$160,J$1,0),0)</f>
        <v>33969.969906326536</v>
      </c>
      <c r="K64" s="303">
        <f>IFERROR(VLOOKUP($A64,'FCST Sales'!$A$1:$AH$160,K$1,0),0)</f>
        <v>32524.670322485163</v>
      </c>
      <c r="L64" s="303">
        <f>IFERROR(VLOOKUP($A64,'FCST Sales'!$A$1:$AH$160,L$1,0),0)</f>
        <v>31290.96009770648</v>
      </c>
      <c r="M64" s="303">
        <f>IFERROR(VLOOKUP($A64,'FCST Sales'!$A$1:$AH$160,M$1,0),0)</f>
        <v>31428.229222353879</v>
      </c>
      <c r="N64" s="303">
        <f>IFERROR(VLOOKUP($A64,'FCST Sales'!$A$1:$AH$160,N$1,0),0)</f>
        <v>32712.030919458804</v>
      </c>
      <c r="O64" s="303">
        <f>IFERROR(VLOOKUP($A64,'FCST Sales'!$A$1:$AH$160,O$1,0),0)</f>
        <v>33267.908003026321</v>
      </c>
      <c r="P64" s="303">
        <f>IFERROR(VLOOKUP($A64,'FCST Sales'!$A$1:$AH$160,P$1,0),0)</f>
        <v>10946.315517108866</v>
      </c>
      <c r="Q64" s="303">
        <f>IFERROR(VLOOKUP($A64,'FCST Sales'!$A$1:$AH$160,Q$1,0),0)</f>
        <v>31068.559565142077</v>
      </c>
      <c r="R64" s="303">
        <f>IFERROR(VLOOKUP($A64,'FCST Sales'!$A$1:$AH$160,R$1,0),0)</f>
        <v>33932.91013824728</v>
      </c>
      <c r="S64" s="303">
        <f>IFERROR(VLOOKUP($A64,'FCST Sales'!$A$1:$AH$160,S$1,0),0)</f>
        <v>31573.050355734951</v>
      </c>
      <c r="T64" s="303">
        <f>IFERROR(VLOOKUP($A64,'FCST Sales'!$A$1:$AH$160,T$1,0),0)</f>
        <v>34032.593722827936</v>
      </c>
      <c r="U64" s="303">
        <f>IFERROR(VLOOKUP($A64,'FCST Sales'!$A$1:$AH$160,U$1,0),0)</f>
        <v>33970.996527801617</v>
      </c>
      <c r="V64" s="303">
        <f>IFERROR(VLOOKUP($A64,'FCST Sales'!$A$1:$AH$160,V$1,0),0)</f>
        <v>34177.291713460654</v>
      </c>
      <c r="W64" s="303">
        <f>IFERROR(VLOOKUP($A64,'FCST Sales'!$A$1:$AH$160,W$1,0),0)</f>
        <v>41180.924997838338</v>
      </c>
      <c r="X64" s="303">
        <f>IFERROR(VLOOKUP($A64,'FCST Sales'!$A$1:$AH$160,X$1,0),0)</f>
        <v>40114.136611724651</v>
      </c>
      <c r="Y64" s="303">
        <f>IFERROR(VLOOKUP($A64,'FCST Sales'!$A$1:$AH$160,Y$1,0),0)</f>
        <v>32442.522999899018</v>
      </c>
      <c r="Z64" s="303">
        <f>IFERROR(VLOOKUP($A64,'FCST Sales'!$A$1:$AH$160,Z$1,0),0)</f>
        <v>30794.361604622114</v>
      </c>
      <c r="AA64" s="303">
        <f>IFERROR(VLOOKUP($A64,'FCST Sales'!$A$1:$AH$160,AA$1,0),0)</f>
        <v>32465.092181936718</v>
      </c>
      <c r="AB64" s="303">
        <f>IFERROR(VLOOKUP($A64,'FCST Sales'!$A$1:$AH$160,AB$1,0),0)</f>
        <v>32732.646635919373</v>
      </c>
      <c r="AC64" s="303">
        <f>IFERROR(VLOOKUP($A64,'FCST Sales'!$A$1:$AH$160,AC$1,0),0)</f>
        <v>36062.655205138391</v>
      </c>
      <c r="AD64" s="303">
        <f>IFERROR(VLOOKUP($A64,'FCST Sales'!$A$1:$AH$160,AD$1,0),0)</f>
        <v>47450.24780726411</v>
      </c>
      <c r="AE64" s="303">
        <f>IFERROR(VLOOKUP($A64,'FCST Sales'!$A$1:$AH$160,AE$1,0),0)</f>
        <v>41233.121943959297</v>
      </c>
      <c r="AF64" s="303">
        <f>IFERROR(VLOOKUP($A64,'FCST Sales'!$A$1:$AH$160,AF$1,0),0)</f>
        <v>27818.53885117748</v>
      </c>
      <c r="AG64" s="303">
        <f>IFERROR(VLOOKUP($A64,'FCST Sales'!$A$1:$AH$160,AG$1,0),0)</f>
        <v>1027639.0264481208</v>
      </c>
      <c r="AH64" s="303">
        <f>IFERROR(VLOOKUP($A64,'FCST Sales'!$A$1:$AH$160,AH$1,0),0)</f>
        <v>0</v>
      </c>
      <c r="AI64" s="303"/>
      <c r="AK64" s="306">
        <f>IFERROR(VLOOKUP($A64,'BDGT MW Services MTD'!$A$3:$AG$156,AK$4,0),0)</f>
        <v>435.92551577900616</v>
      </c>
      <c r="AL64" s="306">
        <f>IFERROR(VLOOKUP($A64,'BDGT MW Services MTD'!$A$3:$AG$156,AL$4,0),0)</f>
        <v>375.54886047329677</v>
      </c>
      <c r="AM64" s="306">
        <f>IFERROR(VLOOKUP($A64,'BDGT MW Services MTD'!$A$3:$AG$156,AM$4,0),0)</f>
        <v>291.87526896050883</v>
      </c>
      <c r="AN64" s="306">
        <f>IFERROR(VLOOKUP($A64,'BDGT MW Services MTD'!$A$3:$AG$156,AN$4,0),0)</f>
        <v>280.90326733658134</v>
      </c>
      <c r="AO64" s="306">
        <f>IFERROR(VLOOKUP($A64,'BDGT MW Services MTD'!$A$3:$AG$156,AO$4,0),0)</f>
        <v>279.43008698704199</v>
      </c>
      <c r="AP64" s="306">
        <f>IFERROR(VLOOKUP($A64,'BDGT MW Services MTD'!$A$3:$AG$156,AP$4,0),0)</f>
        <v>291.31678718669104</v>
      </c>
      <c r="AQ64" s="306">
        <f>IFERROR(VLOOKUP($A64,'BDGT MW Services MTD'!$A$3:$AG$156,AQ$4,0),0)</f>
        <v>300.08576914231224</v>
      </c>
      <c r="AR64" s="306">
        <f>IFERROR(VLOOKUP($A64,'BDGT MW Services MTD'!$A$3:$AG$156,AR$4,0),0)</f>
        <v>367.92163091234193</v>
      </c>
      <c r="AS64" s="306">
        <f>IFERROR(VLOOKUP($A64,'BDGT MW Services MTD'!$A$3:$AG$156,AS$4,0),0)</f>
        <v>338.61656711925667</v>
      </c>
      <c r="AT64" s="306">
        <f>IFERROR(VLOOKUP($A64,'BDGT MW Services MTD'!$A$3:$AG$156,AT$4,0),0)</f>
        <v>328.12513863726178</v>
      </c>
      <c r="AU64" s="306">
        <f>IFERROR(VLOOKUP($A64,'BDGT MW Services MTD'!$A$3:$AG$156,AU$4,0),0)</f>
        <v>315.67885295534802</v>
      </c>
      <c r="AV64" s="306">
        <f>IFERROR(VLOOKUP($A64,'BDGT MW Services MTD'!$A$3:$AG$156,AV$4,0),0)</f>
        <v>317.06369252816938</v>
      </c>
      <c r="AW64" s="306">
        <f>IFERROR(VLOOKUP($A64,'BDGT MW Services MTD'!$A$3:$AG$156,AW$4,0),0)</f>
        <v>330.01532603186359</v>
      </c>
      <c r="AX64" s="306">
        <f>IFERROR(VLOOKUP($A64,'BDGT MW Services MTD'!$A$3:$AG$156,AX$4,0),0)</f>
        <v>335.62329202513473</v>
      </c>
      <c r="AY64" s="306">
        <f>IFERROR(VLOOKUP($A64,'BDGT MW Services MTD'!$A$3:$AG$156,AY$4,0),0)</f>
        <v>50.303032128399678</v>
      </c>
      <c r="AZ64" s="306">
        <f>IFERROR(VLOOKUP($A64,'BDGT MW Services MTD'!$A$3:$AG$156,AZ$4,0),0)</f>
        <v>309.69497512946714</v>
      </c>
      <c r="BA64" s="306">
        <f>IFERROR(VLOOKUP($A64,'BDGT MW Services MTD'!$A$3:$AG$156,BA$4,0),0)</f>
        <v>342.33216610902105</v>
      </c>
      <c r="BB64" s="306">
        <f>IFERROR(VLOOKUP($A64,'BDGT MW Services MTD'!$A$3:$AG$156,BB$4,0),0)</f>
        <v>318.52472054158511</v>
      </c>
      <c r="BC64" s="306">
        <f>IFERROR(VLOOKUP($A64,'BDGT MW Services MTD'!$A$3:$AG$156,BC$4,0),0)</f>
        <v>343.33782395846504</v>
      </c>
      <c r="BD64" s="306">
        <f>IFERROR(VLOOKUP($A64,'BDGT MW Services MTD'!$A$3:$AG$156,BD$4,0),0)</f>
        <v>342.71640065248596</v>
      </c>
      <c r="BE64" s="306">
        <f>IFERROR(VLOOKUP($A64,'BDGT MW Services MTD'!$A$3:$AG$156,BE$4,0),0)</f>
        <v>344.79760964625626</v>
      </c>
      <c r="BF64" s="306">
        <f>IFERROR(VLOOKUP($A64,'BDGT MW Services MTD'!$A$3:$AG$156,BF$4,0),0)</f>
        <v>410.49619684727975</v>
      </c>
      <c r="BG64" s="306">
        <f>IFERROR(VLOOKUP($A64,'BDGT MW Services MTD'!$A$3:$AG$156,BG$4,0),0)</f>
        <v>404.69146978368167</v>
      </c>
      <c r="BH64" s="306">
        <f>IFERROR(VLOOKUP($A64,'BDGT MW Services MTD'!$A$3:$AG$156,BH$4,0),0)</f>
        <v>327.29639536807571</v>
      </c>
      <c r="BI64" s="306">
        <f>IFERROR(VLOOKUP($A64,'BDGT MW Services MTD'!$A$3:$AG$156,BI$4,0),0)</f>
        <v>310.6689190259728</v>
      </c>
      <c r="BJ64" s="306">
        <f>IFERROR(VLOOKUP($A64,'BDGT MW Services MTD'!$A$3:$AG$156,BJ$4,0),0)</f>
        <v>327.52408456251231</v>
      </c>
      <c r="BK64" s="306">
        <f>IFERROR(VLOOKUP($A64,'BDGT MW Services MTD'!$A$3:$AG$156,BK$4,0),0)</f>
        <v>330.22330768869972</v>
      </c>
      <c r="BL64" s="306">
        <f>IFERROR(VLOOKUP($A64,'BDGT MW Services MTD'!$A$3:$AG$156,BL$4,0),0)</f>
        <v>364.30691343581833</v>
      </c>
      <c r="BM64" s="306">
        <f>IFERROR(VLOOKUP($A64,'BDGT MW Services MTD'!$A$3:$AG$156,BM$4,0),0)</f>
        <v>478.7018280510373</v>
      </c>
      <c r="BN64" s="306">
        <f>IFERROR(VLOOKUP($A64,'BDGT MW Services MTD'!$A$3:$AG$156,BN$4,0),0)</f>
        <v>411.01650200970232</v>
      </c>
      <c r="BO64" s="306">
        <f>IFERROR(VLOOKUP($A64,'BDGT MW Services MTD'!$A$3:$AG$156,BO$4,0),0)</f>
        <v>280.64733098672679</v>
      </c>
      <c r="BP64" s="306">
        <f>IFERROR(VLOOKUP($A64,'BDGT MW Services MTD'!$A$3:$AG$156,BP$4,0),0)</f>
        <v>10285.409732000004</v>
      </c>
      <c r="BQ64" s="306"/>
      <c r="BR64" s="306"/>
      <c r="BS64" s="306"/>
      <c r="BT64" s="306">
        <f>IFERROR(VLOOKUP($A64,'BDGT Polizze MTD'!$A$3:$AG$156,BT$4,0),0)</f>
        <v>1816.7961209731222</v>
      </c>
      <c r="BU64" s="306">
        <f>IFERROR(VLOOKUP($A64,'BDGT Polizze MTD'!$A$3:$AG$156,BU$4,0),0)</f>
        <v>1565.1658098620085</v>
      </c>
      <c r="BV64" s="306">
        <f>IFERROR(VLOOKUP($A64,'BDGT Polizze MTD'!$A$3:$AG$156,BV$4,0),0)</f>
        <v>1216.4414269438298</v>
      </c>
      <c r="BW64" s="306">
        <f>IFERROR(VLOOKUP($A64,'BDGT Polizze MTD'!$A$3:$AG$156,BW$4,0),0)</f>
        <v>1170.7136838590047</v>
      </c>
      <c r="BX64" s="306">
        <f>IFERROR(VLOOKUP($A64,'BDGT Polizze MTD'!$A$3:$AG$156,BX$4,0),0)</f>
        <v>1164.5739461110225</v>
      </c>
      <c r="BY64" s="306">
        <f>IFERROR(VLOOKUP($A64,'BDGT Polizze MTD'!$A$3:$AG$156,BY$4,0),0)</f>
        <v>1214.1138561006933</v>
      </c>
      <c r="BZ64" s="306">
        <f>IFERROR(VLOOKUP($A64,'BDGT Polizze MTD'!$A$3:$AG$156,BZ$4,0),0)</f>
        <v>1250.6601279411618</v>
      </c>
      <c r="CA64" s="306">
        <f>IFERROR(VLOOKUP($A64,'BDGT Polizze MTD'!$A$3:$AG$156,CA$4,0),0)</f>
        <v>1533.3779915799073</v>
      </c>
      <c r="CB64" s="306">
        <f>IFERROR(VLOOKUP($A64,'BDGT Polizze MTD'!$A$3:$AG$156,CB$4,0),0)</f>
        <v>1411.2439932315792</v>
      </c>
      <c r="CC64" s="306">
        <f>IFERROR(VLOOKUP($A64,'BDGT Polizze MTD'!$A$3:$AG$156,CC$4,0),0)</f>
        <v>1367.5191230883547</v>
      </c>
      <c r="CD64" s="306">
        <f>IFERROR(VLOOKUP($A64,'BDGT Polizze MTD'!$A$3:$AG$156,CD$4,0),0)</f>
        <v>1315.6470423568207</v>
      </c>
      <c r="CE64" s="306">
        <f>IFERROR(VLOOKUP($A64,'BDGT Polizze MTD'!$A$3:$AG$156,CE$4,0),0)</f>
        <v>1321.41860440814</v>
      </c>
      <c r="CF64" s="306">
        <f>IFERROR(VLOOKUP($A64,'BDGT Polizze MTD'!$A$3:$AG$156,CF$4,0),0)</f>
        <v>1375.3968109091468</v>
      </c>
      <c r="CG64" s="306">
        <f>IFERROR(VLOOKUP($A64,'BDGT Polizze MTD'!$A$3:$AG$156,CG$4,0),0)</f>
        <v>1398.7689937576711</v>
      </c>
      <c r="CH64" s="306">
        <f>IFERROR(VLOOKUP($A64,'BDGT Polizze MTD'!$A$3:$AG$156,CH$4,0),0)</f>
        <v>209.64671792782488</v>
      </c>
      <c r="CI64" s="306">
        <f>IFERROR(VLOOKUP($A64,'BDGT Polizze MTD'!$A$3:$AG$156,CI$4,0),0)</f>
        <v>1290.70818094833</v>
      </c>
      <c r="CJ64" s="306">
        <f>IFERROR(VLOOKUP($A64,'BDGT Polizze MTD'!$A$3:$AG$156,CJ$4,0),0)</f>
        <v>1426.7294043565332</v>
      </c>
      <c r="CK64" s="306">
        <f>IFERROR(VLOOKUP($A64,'BDGT Polizze MTD'!$A$3:$AG$156,CK$4,0),0)</f>
        <v>1327.5076951617823</v>
      </c>
      <c r="CL64" s="306">
        <f>IFERROR(VLOOKUP($A64,'BDGT Polizze MTD'!$A$3:$AG$156,CL$4,0),0)</f>
        <v>1430.9206600040286</v>
      </c>
      <c r="CM64" s="306">
        <f>IFERROR(VLOOKUP($A64,'BDGT Polizze MTD'!$A$3:$AG$156,CM$4,0),0)</f>
        <v>1428.3307692751789</v>
      </c>
      <c r="CN64" s="306">
        <f>IFERROR(VLOOKUP($A64,'BDGT Polizze MTD'!$A$3:$AG$156,CN$4,0),0)</f>
        <v>1437.00457314752</v>
      </c>
      <c r="CO64" s="306">
        <f>IFERROR(VLOOKUP($A64,'BDGT Polizze MTD'!$A$3:$AG$156,CO$4,0),0)</f>
        <v>1710.8149697858858</v>
      </c>
      <c r="CP64" s="306">
        <f>IFERROR(VLOOKUP($A64,'BDGT Polizze MTD'!$A$3:$AG$156,CP$4,0),0)</f>
        <v>1686.6227506321004</v>
      </c>
      <c r="CQ64" s="306">
        <f>IFERROR(VLOOKUP($A64,'BDGT Polizze MTD'!$A$3:$AG$156,CQ$4,0),0)</f>
        <v>1364.0651900143771</v>
      </c>
      <c r="CR64" s="306">
        <f>IFERROR(VLOOKUP($A64,'BDGT Polizze MTD'!$A$3:$AG$156,CR$4,0),0)</f>
        <v>1294.7672631290434</v>
      </c>
      <c r="CS64" s="306">
        <f>IFERROR(VLOOKUP($A64,'BDGT Polizze MTD'!$A$3:$AG$156,CS$4,0),0)</f>
        <v>1365.0141247068111</v>
      </c>
      <c r="CT64" s="306">
        <f>IFERROR(VLOOKUP($A64,'BDGT Polizze MTD'!$A$3:$AG$156,CT$4,0),0)</f>
        <v>1376.2636109786456</v>
      </c>
      <c r="CU64" s="306">
        <f>IFERROR(VLOOKUP($A64,'BDGT Polizze MTD'!$A$3:$AG$156,CU$4,0),0)</f>
        <v>1518.3130218728093</v>
      </c>
      <c r="CV64" s="306">
        <f>IFERROR(VLOOKUP($A64,'BDGT Polizze MTD'!$A$3:$AG$156,CV$4,0),0)</f>
        <v>1995.0739124588572</v>
      </c>
      <c r="CW64" s="306">
        <f>IFERROR(VLOOKUP($A64,'BDGT Polizze MTD'!$A$3:$AG$156,CW$4,0),0)</f>
        <v>1712.9834328984944</v>
      </c>
      <c r="CX64" s="306">
        <f>IFERROR(VLOOKUP($A64,'BDGT Polizze MTD'!$A$3:$AG$156,CX$4,0),0)</f>
        <v>1169.6470241871091</v>
      </c>
      <c r="CY64" s="306">
        <f>IFERROR(VLOOKUP($A64,'BDGT Polizze MTD'!$A$3:$AG$156,CY$4,0),0)</f>
        <v>42866.250832607802</v>
      </c>
      <c r="CZ64" s="306"/>
      <c r="DD64" s="308">
        <f>IFERROR(VLOOKUP($A64,'BDGT McAfee'!$AZ$6:$BD$180,DD$4,0),0)</f>
        <v>6.8955044516129034</v>
      </c>
      <c r="DE64" s="308">
        <f>IFERROR(VLOOKUP($A64,'BDGT McAfee'!$AZ$6:$BD$180,DE$4,0),0)</f>
        <v>6.8955044516129034</v>
      </c>
      <c r="DF64" s="308">
        <f>IFERROR(VLOOKUP($A64,'BDGT McAfee'!$AZ$6:$BD$180,DF$4,0),0)</f>
        <v>6.8955044516129034</v>
      </c>
      <c r="DG64" s="308">
        <f>IFERROR(VLOOKUP($A64,'BDGT McAfee'!$AZ$6:$BD$180,DG$4,0),0)</f>
        <v>6.8955044516129034</v>
      </c>
      <c r="DH64" s="308">
        <f>IFERROR(VLOOKUP($A64,'BDGT McAfee'!$AZ$6:$BD$180,DH$4,0),0)</f>
        <v>6.8955044516129034</v>
      </c>
      <c r="DI64" s="308">
        <f>IFERROR(VLOOKUP($A64,'BDGT McAfee'!$AZ$6:$BD$180,DI$4,0),0)</f>
        <v>6.8955044516129034</v>
      </c>
      <c r="DJ64" s="308">
        <f>IFERROR(VLOOKUP($A64,'BDGT McAfee'!$AZ$6:$BD$180,DJ$4,0),0)</f>
        <v>6.8955044516129034</v>
      </c>
      <c r="DK64" s="308">
        <f>IFERROR(VLOOKUP($A64,'BDGT McAfee'!$AZ$6:$BD$180,DK$4,0),0)</f>
        <v>6.8955044516129034</v>
      </c>
      <c r="DL64" s="308">
        <f>IFERROR(VLOOKUP($A64,'BDGT McAfee'!$AZ$6:$BD$180,DL$4,0),0)</f>
        <v>6.8955044516129034</v>
      </c>
      <c r="DM64" s="308">
        <f>IFERROR(VLOOKUP($A64,'BDGT McAfee'!$AZ$6:$BD$180,DM$4,0),0)</f>
        <v>6.8955044516129034</v>
      </c>
      <c r="DN64" s="308">
        <f>IFERROR(VLOOKUP($A64,'BDGT McAfee'!$AZ$6:$BD$180,DN$4,0),0)</f>
        <v>6.8955044516129034</v>
      </c>
      <c r="DO64" s="308">
        <f>IFERROR(VLOOKUP($A64,'BDGT McAfee'!$AZ$6:$BD$180,DO$4,0),0)</f>
        <v>6.8955044516129034</v>
      </c>
      <c r="DP64" s="308">
        <f>IFERROR(VLOOKUP($A64,'BDGT McAfee'!$AZ$6:$BD$180,DP$4,0),0)</f>
        <v>6.8955044516129034</v>
      </c>
      <c r="DQ64" s="308">
        <f>IFERROR(VLOOKUP($A64,'BDGT McAfee'!$AZ$6:$BD$180,DQ$4,0),0)</f>
        <v>6.8955044516129034</v>
      </c>
      <c r="DR64" s="308">
        <f>IFERROR(VLOOKUP($A64,'BDGT McAfee'!$AZ$6:$BD$180,DR$4,0),0)</f>
        <v>6.8955044516129034</v>
      </c>
      <c r="DS64" s="308">
        <f>IFERROR(VLOOKUP($A64,'BDGT McAfee'!$AZ$6:$BD$180,DS$4,0),0)</f>
        <v>6.8955044516129034</v>
      </c>
      <c r="DT64" s="308">
        <f>IFERROR(VLOOKUP($A64,'BDGT McAfee'!$AZ$6:$BD$180,DT$4,0),0)</f>
        <v>6.8955044516129034</v>
      </c>
      <c r="DU64" s="308">
        <f>IFERROR(VLOOKUP($A64,'BDGT McAfee'!$AZ$6:$BD$180,DU$4,0),0)</f>
        <v>6.8955044516129034</v>
      </c>
      <c r="DV64" s="308">
        <f>IFERROR(VLOOKUP($A64,'BDGT McAfee'!$AZ$6:$BD$180,DV$4,0),0)</f>
        <v>6.8955044516129034</v>
      </c>
      <c r="DW64" s="308">
        <f>IFERROR(VLOOKUP($A64,'BDGT McAfee'!$AZ$6:$BD$180,DW$4,0),0)</f>
        <v>6.8955044516129034</v>
      </c>
      <c r="DX64" s="308">
        <f>IFERROR(VLOOKUP($A64,'BDGT McAfee'!$AZ$6:$BD$180,DX$4,0),0)</f>
        <v>6.8955044516129034</v>
      </c>
      <c r="DY64" s="308">
        <f>IFERROR(VLOOKUP($A64,'BDGT McAfee'!$AZ$6:$BD$180,DY$4,0),0)</f>
        <v>6.8955044516129034</v>
      </c>
      <c r="DZ64" s="308">
        <f>IFERROR(VLOOKUP($A64,'BDGT McAfee'!$AZ$6:$BD$180,DZ$4,0),0)</f>
        <v>6.8955044516129034</v>
      </c>
      <c r="EA64" s="308">
        <f>IFERROR(VLOOKUP($A64,'BDGT McAfee'!$AZ$6:$BD$180,EA$4,0),0)</f>
        <v>6.8955044516129034</v>
      </c>
      <c r="EB64" s="308">
        <f>IFERROR(VLOOKUP($A64,'BDGT McAfee'!$AZ$6:$BD$180,EB$4,0),0)</f>
        <v>6.8955044516129034</v>
      </c>
      <c r="EC64" s="308">
        <f>IFERROR(VLOOKUP($A64,'BDGT McAfee'!$AZ$6:$BD$180,EC$4,0),0)</f>
        <v>6.8955044516129034</v>
      </c>
      <c r="ED64" s="308">
        <f>IFERROR(VLOOKUP($A64,'BDGT McAfee'!$AZ$6:$BD$180,ED$4,0),0)</f>
        <v>6.8955044516129034</v>
      </c>
      <c r="EE64" s="308">
        <f>IFERROR(VLOOKUP($A64,'BDGT McAfee'!$AZ$6:$BD$180,EE$4,0),0)</f>
        <v>6.8955044516129034</v>
      </c>
      <c r="EF64" s="308">
        <f>IFERROR(VLOOKUP($A64,'BDGT McAfee'!$AZ$6:$BD$180,EF$4,0),0)</f>
        <v>6.8955044516129034</v>
      </c>
      <c r="EG64" s="308">
        <f>IFERROR(VLOOKUP($A64,'BDGT McAfee'!$AZ$6:$BD$180,EG$4,0),0)</f>
        <v>6.8955044516129034</v>
      </c>
      <c r="EH64" s="308">
        <f>IFERROR(VLOOKUP($A64,'BDGT McAfee'!$AZ$6:$BD$180,EH$4,0),0)</f>
        <v>6.8955044516129034</v>
      </c>
      <c r="EI64" s="308">
        <f t="shared" si="40"/>
        <v>213.76063800000009</v>
      </c>
      <c r="EJ64" s="308"/>
      <c r="EL64" s="307">
        <f>IFERROR(VLOOKUP($A64,'BDGT Office'!$C$3:$F$180,EL$4,0),0)</f>
        <v>1.3548387096774193</v>
      </c>
      <c r="EM64" s="307">
        <f>IFERROR(VLOOKUP($A64,'BDGT Office'!$C$3:$F$180,EM$4,0),0)</f>
        <v>1.3548387096774193</v>
      </c>
      <c r="EN64" s="307">
        <f>IFERROR(VLOOKUP($A64,'BDGT Office'!$C$3:$F$180,EN$4,0),0)</f>
        <v>1.3548387096774193</v>
      </c>
      <c r="EO64" s="307">
        <f>IFERROR(VLOOKUP($A64,'BDGT Office'!$C$3:$F$180,EO$4,0),0)</f>
        <v>1.3548387096774193</v>
      </c>
      <c r="EP64" s="307">
        <f>IFERROR(VLOOKUP($A64,'BDGT Office'!$C$3:$F$180,EP$4,0),0)</f>
        <v>1.3548387096774193</v>
      </c>
      <c r="EQ64" s="307">
        <f>IFERROR(VLOOKUP($A64,'BDGT Office'!$C$3:$F$180,EQ$4,0),0)</f>
        <v>1.3548387096774193</v>
      </c>
      <c r="ER64" s="307">
        <f>IFERROR(VLOOKUP($A64,'BDGT Office'!$C$3:$F$180,ER$4,0),0)</f>
        <v>1.3548387096774193</v>
      </c>
      <c r="ES64" s="307">
        <f>IFERROR(VLOOKUP($A64,'BDGT Office'!$C$3:$F$180,ES$4,0),0)</f>
        <v>1.3548387096774193</v>
      </c>
      <c r="ET64" s="307">
        <f>IFERROR(VLOOKUP($A64,'BDGT Office'!$C$3:$F$180,ET$4,0),0)</f>
        <v>1.3548387096774193</v>
      </c>
      <c r="EU64" s="307">
        <f>IFERROR(VLOOKUP($A64,'BDGT Office'!$C$3:$F$180,EU$4,0),0)</f>
        <v>1.3548387096774193</v>
      </c>
      <c r="EV64" s="307">
        <f>IFERROR(VLOOKUP($A64,'BDGT Office'!$C$3:$F$180,EV$4,0),0)</f>
        <v>1.3548387096774193</v>
      </c>
      <c r="EW64" s="307">
        <f>IFERROR(VLOOKUP($A64,'BDGT Office'!$C$3:$F$180,EW$4,0),0)</f>
        <v>1.3548387096774193</v>
      </c>
      <c r="EX64" s="307">
        <f>IFERROR(VLOOKUP($A64,'BDGT Office'!$C$3:$F$180,EX$4,0),0)</f>
        <v>1.3548387096774193</v>
      </c>
      <c r="EY64" s="307">
        <f>IFERROR(VLOOKUP($A64,'BDGT Office'!$C$3:$F$180,EY$4,0),0)</f>
        <v>1.3548387096774193</v>
      </c>
      <c r="EZ64" s="307">
        <f>IFERROR(VLOOKUP($A64,'BDGT Office'!$C$3:$F$180,EZ$4,0),0)</f>
        <v>1.3548387096774193</v>
      </c>
      <c r="FA64" s="307">
        <f>IFERROR(VLOOKUP($A64,'BDGT Office'!$C$3:$F$180,FA$4,0),0)</f>
        <v>1.3548387096774193</v>
      </c>
      <c r="FB64" s="307">
        <f>IFERROR(VLOOKUP($A64,'BDGT Office'!$C$3:$F$180,FB$4,0),0)</f>
        <v>1.3548387096774193</v>
      </c>
      <c r="FC64" s="307">
        <f>IFERROR(VLOOKUP($A64,'BDGT Office'!$C$3:$F$180,FC$4,0),0)</f>
        <v>1.3548387096774193</v>
      </c>
      <c r="FD64" s="307">
        <f>IFERROR(VLOOKUP($A64,'BDGT Office'!$C$3:$F$180,FD$4,0),0)</f>
        <v>1.3548387096774193</v>
      </c>
      <c r="FE64" s="307">
        <f>IFERROR(VLOOKUP($A64,'BDGT Office'!$C$3:$F$180,FE$4,0),0)</f>
        <v>1.3548387096774193</v>
      </c>
      <c r="FF64" s="307">
        <f>IFERROR(VLOOKUP($A64,'BDGT Office'!$C$3:$F$180,FF$4,0),0)</f>
        <v>1.3548387096774193</v>
      </c>
      <c r="FG64" s="307">
        <f>IFERROR(VLOOKUP($A64,'BDGT Office'!$C$3:$F$180,FG$4,0),0)</f>
        <v>1.3548387096774193</v>
      </c>
      <c r="FH64" s="307">
        <f>IFERROR(VLOOKUP($A64,'BDGT Office'!$C$3:$F$180,FH$4,0),0)</f>
        <v>1.3548387096774193</v>
      </c>
      <c r="FI64" s="307">
        <f>IFERROR(VLOOKUP($A64,'BDGT Office'!$C$3:$F$180,FI$4,0),0)</f>
        <v>1.3548387096774193</v>
      </c>
      <c r="FJ64" s="307">
        <f>IFERROR(VLOOKUP($A64,'BDGT Office'!$C$3:$F$180,FJ$4,0),0)</f>
        <v>1.3548387096774193</v>
      </c>
      <c r="FK64" s="307">
        <f>IFERROR(VLOOKUP($A64,'BDGT Office'!$C$3:$F$180,FK$4,0),0)</f>
        <v>1.3548387096774193</v>
      </c>
      <c r="FL64" s="307">
        <f>IFERROR(VLOOKUP($A64,'BDGT Office'!$C$3:$F$180,FL$4,0),0)</f>
        <v>1.3548387096774193</v>
      </c>
      <c r="FM64" s="307">
        <f>IFERROR(VLOOKUP($A64,'BDGT Office'!$C$3:$F$180,FM$4,0),0)</f>
        <v>1.3548387096774193</v>
      </c>
      <c r="FN64" s="307">
        <f>IFERROR(VLOOKUP($A64,'BDGT Office'!$C$3:$F$180,FN$4,0),0)</f>
        <v>1.3548387096774193</v>
      </c>
      <c r="FO64" s="307">
        <f>IFERROR(VLOOKUP($A64,'BDGT Office'!$C$3:$F$180,FO$4,0),0)</f>
        <v>1.3548387096774193</v>
      </c>
      <c r="FP64" s="307">
        <f>IFERROR(VLOOKUP($A64,'BDGT Office'!$C$3:$F$180,FP$4,0),0)</f>
        <v>1.3548387096774193</v>
      </c>
      <c r="FQ64" s="308">
        <f t="shared" si="41"/>
        <v>41.999999999999986</v>
      </c>
      <c r="FR64" s="307"/>
      <c r="FS64" s="307"/>
    </row>
    <row r="65" spans="1:175">
      <c r="A65" s="57" t="s">
        <v>129</v>
      </c>
      <c r="B65" s="303">
        <f>IFERROR(VLOOKUP($A65,'FCST Sales'!$A$1:$AH$160,B$1,0),0)</f>
        <v>26232.785080718248</v>
      </c>
      <c r="C65" s="303">
        <f>IFERROR(VLOOKUP($A65,'FCST Sales'!$A$1:$AH$160,C$1,0),0)</f>
        <v>22872.420162864139</v>
      </c>
      <c r="D65" s="303">
        <f>IFERROR(VLOOKUP($A65,'FCST Sales'!$A$1:$AH$160,D$1,0),0)</f>
        <v>17564.241880485508</v>
      </c>
      <c r="E65" s="303">
        <f>IFERROR(VLOOKUP($A65,'FCST Sales'!$A$1:$AH$160,E$1,0),0)</f>
        <v>16903.97733966956</v>
      </c>
      <c r="F65" s="303">
        <f>IFERROR(VLOOKUP($A65,'FCST Sales'!$A$1:$AH$160,F$1,0),0)</f>
        <v>16815.325443655754</v>
      </c>
      <c r="G65" s="303">
        <f>IFERROR(VLOOKUP($A65,'FCST Sales'!$A$1:$AH$160,G$1,0),0)</f>
        <v>17530.634000667138</v>
      </c>
      <c r="H65" s="303">
        <f>IFERROR(VLOOKUP($A65,'FCST Sales'!$A$1:$AH$160,H$1,0),0)</f>
        <v>18058.326945200177</v>
      </c>
      <c r="I65" s="303">
        <f>IFERROR(VLOOKUP($A65,'FCST Sales'!$A$1:$AH$160,I$1,0),0)</f>
        <v>22140.500431646509</v>
      </c>
      <c r="J65" s="303">
        <f>IFERROR(VLOOKUP($A65,'FCST Sales'!$A$1:$AH$160,J$1,0),0)</f>
        <v>20623.096519311697</v>
      </c>
      <c r="K65" s="303">
        <f>IFERROR(VLOOKUP($A65,'FCST Sales'!$A$1:$AH$160,K$1,0),0)</f>
        <v>19745.658214271265</v>
      </c>
      <c r="L65" s="303">
        <f>IFERROR(VLOOKUP($A65,'FCST Sales'!$A$1:$AH$160,L$1,0),0)</f>
        <v>18996.675359336969</v>
      </c>
      <c r="M65" s="303">
        <f>IFERROR(VLOOKUP($A65,'FCST Sales'!$A$1:$AH$160,M$1,0),0)</f>
        <v>19080.011153113977</v>
      </c>
      <c r="N65" s="303">
        <f>IFERROR(VLOOKUP($A65,'FCST Sales'!$A$1:$AH$160,N$1,0),0)</f>
        <v>19859.404434416836</v>
      </c>
      <c r="O65" s="303">
        <f>IFERROR(VLOOKUP($A65,'FCST Sales'!$A$1:$AH$160,O$1,0),0)</f>
        <v>20196.876230208778</v>
      </c>
      <c r="P65" s="303">
        <f>IFERROR(VLOOKUP($A65,'FCST Sales'!$A$1:$AH$160,P$1,0),0)</f>
        <v>6645.4848815786736</v>
      </c>
      <c r="Q65" s="303">
        <f>IFERROR(VLOOKUP($A65,'FCST Sales'!$A$1:$AH$160,Q$1,0),0)</f>
        <v>18861.656468779525</v>
      </c>
      <c r="R65" s="303">
        <f>IFERROR(VLOOKUP($A65,'FCST Sales'!$A$1:$AH$160,R$1,0),0)</f>
        <v>20600.597612889665</v>
      </c>
      <c r="S65" s="303">
        <f>IFERROR(VLOOKUP($A65,'FCST Sales'!$A$1:$AH$160,S$1,0),0)</f>
        <v>19167.931755339701</v>
      </c>
      <c r="T65" s="303">
        <f>IFERROR(VLOOKUP($A65,'FCST Sales'!$A$1:$AH$160,T$1,0),0)</f>
        <v>20661.115305188676</v>
      </c>
      <c r="U65" s="303">
        <f>IFERROR(VLOOKUP($A65,'FCST Sales'!$A$1:$AH$160,U$1,0),0)</f>
        <v>20623.719779026902</v>
      </c>
      <c r="V65" s="303">
        <f>IFERROR(VLOOKUP($A65,'FCST Sales'!$A$1:$AH$160,V$1,0),0)</f>
        <v>20748.961147713642</v>
      </c>
      <c r="W65" s="303">
        <f>IFERROR(VLOOKUP($A65,'FCST Sales'!$A$1:$AH$160,W$1,0),0)</f>
        <v>25000.852026859968</v>
      </c>
      <c r="X65" s="303">
        <f>IFERROR(VLOOKUP($A65,'FCST Sales'!$A$1:$AH$160,X$1,0),0)</f>
        <v>24353.207065349252</v>
      </c>
      <c r="Y65" s="303">
        <f>IFERROR(VLOOKUP($A65,'FCST Sales'!$A$1:$AH$160,Y$1,0),0)</f>
        <v>19695.786749351846</v>
      </c>
      <c r="Z65" s="303">
        <f>IFERROR(VLOOKUP($A65,'FCST Sales'!$A$1:$AH$160,Z$1,0),0)</f>
        <v>18695.191469817353</v>
      </c>
      <c r="AA65" s="303">
        <f>IFERROR(VLOOKUP($A65,'FCST Sales'!$A$1:$AH$160,AA$1,0),0)</f>
        <v>19709.488451791061</v>
      </c>
      <c r="AB65" s="303">
        <f>IFERROR(VLOOKUP($A65,'FCST Sales'!$A$1:$AH$160,AB$1,0),0)</f>
        <v>19871.920192056699</v>
      </c>
      <c r="AC65" s="303">
        <f>IFERROR(VLOOKUP($A65,'FCST Sales'!$A$1:$AH$160,AC$1,0),0)</f>
        <v>21893.561315746811</v>
      </c>
      <c r="AD65" s="303">
        <f>IFERROR(VLOOKUP($A65,'FCST Sales'!$A$1:$AH$160,AD$1,0),0)</f>
        <v>28806.944577605238</v>
      </c>
      <c r="AE65" s="303">
        <f>IFERROR(VLOOKUP($A65,'FCST Sales'!$A$1:$AH$160,AE$1,0),0)</f>
        <v>25032.540681893643</v>
      </c>
      <c r="AF65" s="303">
        <f>IFERROR(VLOOKUP($A65,'FCST Sales'!$A$1:$AH$160,AF$1,0),0)</f>
        <v>16888.575801982366</v>
      </c>
      <c r="AG65" s="303">
        <f>IFERROR(VLOOKUP($A65,'FCST Sales'!$A$1:$AH$160,AG$1,0),0)</f>
        <v>623877.46847853763</v>
      </c>
      <c r="AH65" s="303">
        <f>IFERROR(VLOOKUP($A65,'FCST Sales'!$A$1:$AH$160,AH$1,0),0)</f>
        <v>0</v>
      </c>
      <c r="AI65" s="303"/>
      <c r="AK65" s="306">
        <f>IFERROR(VLOOKUP($A65,'BDGT MW Services MTD'!$A$3:$AG$156,AK$4,0),0)</f>
        <v>266.33839605786608</v>
      </c>
      <c r="AL65" s="306">
        <f>IFERROR(VLOOKUP($A65,'BDGT MW Services MTD'!$A$3:$AG$156,AL$4,0),0)</f>
        <v>229.44993472353713</v>
      </c>
      <c r="AM65" s="306">
        <f>IFERROR(VLOOKUP($A65,'BDGT MW Services MTD'!$A$3:$AG$156,AM$4,0),0)</f>
        <v>178.32769170435418</v>
      </c>
      <c r="AN65" s="306">
        <f>IFERROR(VLOOKUP($A65,'BDGT MW Services MTD'!$A$3:$AG$156,AN$4,0),0)</f>
        <v>171.62410311344775</v>
      </c>
      <c r="AO65" s="306">
        <f>IFERROR(VLOOKUP($A65,'BDGT MW Services MTD'!$A$3:$AG$156,AO$4,0),0)</f>
        <v>170.72403079100266</v>
      </c>
      <c r="AP65" s="306">
        <f>IFERROR(VLOOKUP($A65,'BDGT MW Services MTD'!$A$3:$AG$156,AP$4,0),0)</f>
        <v>177.98647483476952</v>
      </c>
      <c r="AQ65" s="306">
        <f>IFERROR(VLOOKUP($A65,'BDGT MW Services MTD'!$A$3:$AG$156,AQ$4,0),0)</f>
        <v>183.34407952773392</v>
      </c>
      <c r="AR65" s="306">
        <f>IFERROR(VLOOKUP($A65,'BDGT MW Services MTD'!$A$3:$AG$156,AR$4,0),0)</f>
        <v>224.78990906754939</v>
      </c>
      <c r="AS65" s="306">
        <f>IFERROR(VLOOKUP($A65,'BDGT MW Services MTD'!$A$3:$AG$156,AS$4,0),0)</f>
        <v>206.88532811390641</v>
      </c>
      <c r="AT65" s="306">
        <f>IFERROR(VLOOKUP($A65,'BDGT MW Services MTD'!$A$3:$AG$156,AT$4,0),0)</f>
        <v>200.47535637995796</v>
      </c>
      <c r="AU65" s="306">
        <f>IFERROR(VLOOKUP($A65,'BDGT MW Services MTD'!$A$3:$AG$156,AU$4,0),0)</f>
        <v>192.87102113136609</v>
      </c>
      <c r="AV65" s="306">
        <f>IFERROR(VLOOKUP($A65,'BDGT MW Services MTD'!$A$3:$AG$156,AV$4,0),0)</f>
        <v>193.71711969011548</v>
      </c>
      <c r="AW65" s="306">
        <f>IFERROR(VLOOKUP($A65,'BDGT MW Services MTD'!$A$3:$AG$156,AW$4,0),0)</f>
        <v>201.63020843771696</v>
      </c>
      <c r="AX65" s="306">
        <f>IFERROR(VLOOKUP($A65,'BDGT MW Services MTD'!$A$3:$AG$156,AX$4,0),0)</f>
        <v>205.0565200752126</v>
      </c>
      <c r="AY65" s="306">
        <f>IFERROR(VLOOKUP($A65,'BDGT MW Services MTD'!$A$3:$AG$156,AY$4,0),0)</f>
        <v>30.733757050177459</v>
      </c>
      <c r="AZ65" s="306">
        <f>IFERROR(VLOOKUP($A65,'BDGT MW Services MTD'!$A$3:$AG$156,AZ$4,0),0)</f>
        <v>189.21503779324166</v>
      </c>
      <c r="BA65" s="306">
        <f>IFERROR(VLOOKUP($A65,'BDGT MW Services MTD'!$A$3:$AG$156,BA$4,0),0)</f>
        <v>209.15545601307201</v>
      </c>
      <c r="BB65" s="306">
        <f>IFERROR(VLOOKUP($A65,'BDGT MW Services MTD'!$A$3:$AG$156,BB$4,0),0)</f>
        <v>194.60976727233688</v>
      </c>
      <c r="BC65" s="306">
        <f>IFERROR(VLOOKUP($A65,'BDGT MW Services MTD'!$A$3:$AG$156,BC$4,0),0)</f>
        <v>209.76988505865168</v>
      </c>
      <c r="BD65" s="306">
        <f>IFERROR(VLOOKUP($A65,'BDGT MW Services MTD'!$A$3:$AG$156,BD$4,0),0)</f>
        <v>209.39021265913252</v>
      </c>
      <c r="BE65" s="306">
        <f>IFERROR(VLOOKUP($A65,'BDGT MW Services MTD'!$A$3:$AG$156,BE$4,0),0)</f>
        <v>210.66177361438292</v>
      </c>
      <c r="BF65" s="306">
        <f>IFERROR(VLOOKUP($A65,'BDGT MW Services MTD'!$A$3:$AG$156,BF$4,0),0)</f>
        <v>250.80178768793201</v>
      </c>
      <c r="BG65" s="306">
        <f>IFERROR(VLOOKUP($A65,'BDGT MW Services MTD'!$A$3:$AG$156,BG$4,0),0)</f>
        <v>247.25526049529995</v>
      </c>
      <c r="BH65" s="306">
        <f>IFERROR(VLOOKUP($A65,'BDGT MW Services MTD'!$A$3:$AG$156,BH$4,0),0)</f>
        <v>199.96901723469293</v>
      </c>
      <c r="BI65" s="306">
        <f>IFERROR(VLOOKUP($A65,'BDGT MW Services MTD'!$A$3:$AG$156,BI$4,0),0)</f>
        <v>189.81009049343086</v>
      </c>
      <c r="BJ65" s="306">
        <f>IFERROR(VLOOKUP($A65,'BDGT MW Services MTD'!$A$3:$AG$156,BJ$4,0),0)</f>
        <v>200.10812901560709</v>
      </c>
      <c r="BK65" s="306">
        <f>IFERROR(VLOOKUP($A65,'BDGT MW Services MTD'!$A$3:$AG$156,BK$4,0),0)</f>
        <v>201.75727945991261</v>
      </c>
      <c r="BL65" s="306">
        <f>IFERROR(VLOOKUP($A65,'BDGT MW Services MTD'!$A$3:$AG$156,BL$4,0),0)</f>
        <v>222.58141697417145</v>
      </c>
      <c r="BM65" s="306">
        <f>IFERROR(VLOOKUP($A65,'BDGT MW Services MTD'!$A$3:$AG$156,BM$4,0),0)</f>
        <v>292.47353609307083</v>
      </c>
      <c r="BN65" s="306">
        <f>IFERROR(VLOOKUP($A65,'BDGT MW Services MTD'!$A$3:$AG$156,BN$4,0),0)</f>
        <v>251.11967970710555</v>
      </c>
      <c r="BO65" s="306">
        <f>IFERROR(VLOOKUP($A65,'BDGT MW Services MTD'!$A$3:$AG$156,BO$4,0),0)</f>
        <v>171.46773310424709</v>
      </c>
      <c r="BP65" s="306">
        <f>IFERROR(VLOOKUP($A65,'BDGT MW Services MTD'!$A$3:$AG$156,BP$4,0),0)</f>
        <v>6284.0999933749999</v>
      </c>
      <c r="BQ65" s="306"/>
      <c r="BR65" s="306"/>
      <c r="BS65" s="306"/>
      <c r="BT65" s="306">
        <f>IFERROR(VLOOKUP($A65,'BDGT Polizze MTD'!$A$3:$AG$156,BT$4,0),0)</f>
        <v>936.99643950327209</v>
      </c>
      <c r="BU65" s="306">
        <f>IFERROR(VLOOKUP($A65,'BDGT Polizze MTD'!$A$3:$AG$156,BU$4,0),0)</f>
        <v>807.22034472829739</v>
      </c>
      <c r="BV65" s="306">
        <f>IFERROR(VLOOKUP($A65,'BDGT Polizze MTD'!$A$3:$AG$156,BV$4,0),0)</f>
        <v>627.36884604318811</v>
      </c>
      <c r="BW65" s="306">
        <f>IFERROR(VLOOKUP($A65,'BDGT Polizze MTD'!$A$3:$AG$156,BW$4,0),0)</f>
        <v>603.78516928255544</v>
      </c>
      <c r="BX65" s="306">
        <f>IFERROR(VLOOKUP($A65,'BDGT Polizze MTD'!$A$3:$AG$156,BX$4,0),0)</f>
        <v>600.61865415026762</v>
      </c>
      <c r="BY65" s="306">
        <f>IFERROR(VLOOKUP($A65,'BDGT Polizze MTD'!$A$3:$AG$156,BY$4,0),0)</f>
        <v>626.16842208392609</v>
      </c>
      <c r="BZ65" s="306">
        <f>IFERROR(VLOOKUP($A65,'BDGT Polizze MTD'!$A$3:$AG$156,BZ$4,0),0)</f>
        <v>645.0168367168767</v>
      </c>
      <c r="CA65" s="306">
        <f>IFERROR(VLOOKUP($A65,'BDGT Polizze MTD'!$A$3:$AG$156,CA$4,0),0)</f>
        <v>790.82606019297361</v>
      </c>
      <c r="CB65" s="306">
        <f>IFERROR(VLOOKUP($A65,'BDGT Polizze MTD'!$A$3:$AG$156,CB$4,0),0)</f>
        <v>727.83653689226037</v>
      </c>
      <c r="CC65" s="306">
        <f>IFERROR(VLOOKUP($A65,'BDGT Polizze MTD'!$A$3:$AG$156,CC$4,0),0)</f>
        <v>705.28582403626876</v>
      </c>
      <c r="CD65" s="306">
        <f>IFERROR(VLOOKUP($A65,'BDGT Polizze MTD'!$A$3:$AG$156,CD$4,0),0)</f>
        <v>678.5332597864948</v>
      </c>
      <c r="CE65" s="306">
        <f>IFERROR(VLOOKUP($A65,'BDGT Polizze MTD'!$A$3:$AG$156,CE$4,0),0)</f>
        <v>681.50989157804759</v>
      </c>
      <c r="CF65" s="306">
        <f>IFERROR(VLOOKUP($A65,'BDGT Polizze MTD'!$A$3:$AG$156,CF$4,0),0)</f>
        <v>709.34867146003296</v>
      </c>
      <c r="CG65" s="306">
        <f>IFERROR(VLOOKUP($A65,'BDGT Polizze MTD'!$A$3:$AG$156,CG$4,0),0)</f>
        <v>721.4026668751909</v>
      </c>
      <c r="CH65" s="306">
        <f>IFERROR(VLOOKUP($A65,'BDGT Polizze MTD'!$A$3:$AG$156,CH$4,0),0)</f>
        <v>108.12343002290284</v>
      </c>
      <c r="CI65" s="306">
        <f>IFERROR(VLOOKUP($A65,'BDGT Polizze MTD'!$A$3:$AG$156,CI$4,0),0)</f>
        <v>665.67126383919765</v>
      </c>
      <c r="CJ65" s="306">
        <f>IFERROR(VLOOKUP($A65,'BDGT Polizze MTD'!$A$3:$AG$156,CJ$4,0),0)</f>
        <v>735.82299994159496</v>
      </c>
      <c r="CK65" s="306">
        <f>IFERROR(VLOOKUP($A65,'BDGT Polizze MTD'!$A$3:$AG$156,CK$4,0),0)</f>
        <v>684.65028597349522</v>
      </c>
      <c r="CL65" s="306">
        <f>IFERROR(VLOOKUP($A65,'BDGT Polizze MTD'!$A$3:$AG$156,CL$4,0),0)</f>
        <v>737.9846027617549</v>
      </c>
      <c r="CM65" s="306">
        <f>IFERROR(VLOOKUP($A65,'BDGT Polizze MTD'!$A$3:$AG$156,CM$4,0),0)</f>
        <v>736.64888965469754</v>
      </c>
      <c r="CN65" s="306">
        <f>IFERROR(VLOOKUP($A65,'BDGT Polizze MTD'!$A$3:$AG$156,CN$4,0),0)</f>
        <v>741.12232685082063</v>
      </c>
      <c r="CO65" s="306">
        <f>IFERROR(VLOOKUP($A65,'BDGT Polizze MTD'!$A$3:$AG$156,CO$4,0),0)</f>
        <v>882.33760345087626</v>
      </c>
      <c r="CP65" s="306">
        <f>IFERROR(VLOOKUP($A65,'BDGT Polizze MTD'!$A$3:$AG$156,CP$4,0),0)</f>
        <v>869.86068160527134</v>
      </c>
      <c r="CQ65" s="306">
        <f>IFERROR(VLOOKUP($A65,'BDGT Polizze MTD'!$A$3:$AG$156,CQ$4,0),0)</f>
        <v>703.50448877512451</v>
      </c>
      <c r="CR65" s="306">
        <f>IFERROR(VLOOKUP($A65,'BDGT Polizze MTD'!$A$3:$AG$156,CR$4,0),0)</f>
        <v>667.76469936951059</v>
      </c>
      <c r="CS65" s="306">
        <f>IFERROR(VLOOKUP($A65,'BDGT Polizze MTD'!$A$3:$AG$156,CS$4,0),0)</f>
        <v>703.99389340224116</v>
      </c>
      <c r="CT65" s="306">
        <f>IFERROR(VLOOKUP($A65,'BDGT Polizze MTD'!$A$3:$AG$156,CT$4,0),0)</f>
        <v>709.79571588593512</v>
      </c>
      <c r="CU65" s="306">
        <f>IFERROR(VLOOKUP($A65,'BDGT Polizze MTD'!$A$3:$AG$156,CU$4,0),0)</f>
        <v>783.0564360651905</v>
      </c>
      <c r="CV65" s="306">
        <f>IFERROR(VLOOKUP($A65,'BDGT Polizze MTD'!$A$3:$AG$156,CV$4,0),0)</f>
        <v>1028.9416247314123</v>
      </c>
      <c r="CW65" s="306">
        <f>IFERROR(VLOOKUP($A65,'BDGT Polizze MTD'!$A$3:$AG$156,CW$4,0),0)</f>
        <v>883.45596901333681</v>
      </c>
      <c r="CX65" s="306">
        <f>IFERROR(VLOOKUP($A65,'BDGT Polizze MTD'!$A$3:$AG$156,CX$4,0),0)</f>
        <v>603.23504904441188</v>
      </c>
      <c r="CY65" s="306">
        <f>IFERROR(VLOOKUP($A65,'BDGT Polizze MTD'!$A$3:$AG$156,CY$4,0),0)</f>
        <v>22107.887583717424</v>
      </c>
      <c r="CZ65" s="306"/>
      <c r="DD65" s="308">
        <f>IFERROR(VLOOKUP($A65,'BDGT McAfee'!$AZ$6:$BD$180,DD$4,0),0)</f>
        <v>4.4854838709677427</v>
      </c>
      <c r="DE65" s="308">
        <f>IFERROR(VLOOKUP($A65,'BDGT McAfee'!$AZ$6:$BD$180,DE$4,0),0)</f>
        <v>4.4854838709677427</v>
      </c>
      <c r="DF65" s="308">
        <f>IFERROR(VLOOKUP($A65,'BDGT McAfee'!$AZ$6:$BD$180,DF$4,0),0)</f>
        <v>4.4854838709677427</v>
      </c>
      <c r="DG65" s="308">
        <f>IFERROR(VLOOKUP($A65,'BDGT McAfee'!$AZ$6:$BD$180,DG$4,0),0)</f>
        <v>4.4854838709677427</v>
      </c>
      <c r="DH65" s="308">
        <f>IFERROR(VLOOKUP($A65,'BDGT McAfee'!$AZ$6:$BD$180,DH$4,0),0)</f>
        <v>4.4854838709677427</v>
      </c>
      <c r="DI65" s="308">
        <f>IFERROR(VLOOKUP($A65,'BDGT McAfee'!$AZ$6:$BD$180,DI$4,0),0)</f>
        <v>4.4854838709677427</v>
      </c>
      <c r="DJ65" s="308">
        <f>IFERROR(VLOOKUP($A65,'BDGT McAfee'!$AZ$6:$BD$180,DJ$4,0),0)</f>
        <v>4.4854838709677427</v>
      </c>
      <c r="DK65" s="308">
        <f>IFERROR(VLOOKUP($A65,'BDGT McAfee'!$AZ$6:$BD$180,DK$4,0),0)</f>
        <v>4.4854838709677427</v>
      </c>
      <c r="DL65" s="308">
        <f>IFERROR(VLOOKUP($A65,'BDGT McAfee'!$AZ$6:$BD$180,DL$4,0),0)</f>
        <v>4.4854838709677427</v>
      </c>
      <c r="DM65" s="308">
        <f>IFERROR(VLOOKUP($A65,'BDGT McAfee'!$AZ$6:$BD$180,DM$4,0),0)</f>
        <v>4.4854838709677427</v>
      </c>
      <c r="DN65" s="308">
        <f>IFERROR(VLOOKUP($A65,'BDGT McAfee'!$AZ$6:$BD$180,DN$4,0),0)</f>
        <v>4.4854838709677427</v>
      </c>
      <c r="DO65" s="308">
        <f>IFERROR(VLOOKUP($A65,'BDGT McAfee'!$AZ$6:$BD$180,DO$4,0),0)</f>
        <v>4.4854838709677427</v>
      </c>
      <c r="DP65" s="308">
        <f>IFERROR(VLOOKUP($A65,'BDGT McAfee'!$AZ$6:$BD$180,DP$4,0),0)</f>
        <v>4.4854838709677427</v>
      </c>
      <c r="DQ65" s="308">
        <f>IFERROR(VLOOKUP($A65,'BDGT McAfee'!$AZ$6:$BD$180,DQ$4,0),0)</f>
        <v>4.4854838709677427</v>
      </c>
      <c r="DR65" s="308">
        <f>IFERROR(VLOOKUP($A65,'BDGT McAfee'!$AZ$6:$BD$180,DR$4,0),0)</f>
        <v>4.4854838709677427</v>
      </c>
      <c r="DS65" s="308">
        <f>IFERROR(VLOOKUP($A65,'BDGT McAfee'!$AZ$6:$BD$180,DS$4,0),0)</f>
        <v>4.4854838709677427</v>
      </c>
      <c r="DT65" s="308">
        <f>IFERROR(VLOOKUP($A65,'BDGT McAfee'!$AZ$6:$BD$180,DT$4,0),0)</f>
        <v>4.4854838709677427</v>
      </c>
      <c r="DU65" s="308">
        <f>IFERROR(VLOOKUP($A65,'BDGT McAfee'!$AZ$6:$BD$180,DU$4,0),0)</f>
        <v>4.4854838709677427</v>
      </c>
      <c r="DV65" s="308">
        <f>IFERROR(VLOOKUP($A65,'BDGT McAfee'!$AZ$6:$BD$180,DV$4,0),0)</f>
        <v>4.4854838709677427</v>
      </c>
      <c r="DW65" s="308">
        <f>IFERROR(VLOOKUP($A65,'BDGT McAfee'!$AZ$6:$BD$180,DW$4,0),0)</f>
        <v>4.4854838709677427</v>
      </c>
      <c r="DX65" s="308">
        <f>IFERROR(VLOOKUP($A65,'BDGT McAfee'!$AZ$6:$BD$180,DX$4,0),0)</f>
        <v>4.4854838709677427</v>
      </c>
      <c r="DY65" s="308">
        <f>IFERROR(VLOOKUP($A65,'BDGT McAfee'!$AZ$6:$BD$180,DY$4,0),0)</f>
        <v>4.4854838709677427</v>
      </c>
      <c r="DZ65" s="308">
        <f>IFERROR(VLOOKUP($A65,'BDGT McAfee'!$AZ$6:$BD$180,DZ$4,0),0)</f>
        <v>4.4854838709677427</v>
      </c>
      <c r="EA65" s="308">
        <f>IFERROR(VLOOKUP($A65,'BDGT McAfee'!$AZ$6:$BD$180,EA$4,0),0)</f>
        <v>4.4854838709677427</v>
      </c>
      <c r="EB65" s="308">
        <f>IFERROR(VLOOKUP($A65,'BDGT McAfee'!$AZ$6:$BD$180,EB$4,0),0)</f>
        <v>4.4854838709677427</v>
      </c>
      <c r="EC65" s="308">
        <f>IFERROR(VLOOKUP($A65,'BDGT McAfee'!$AZ$6:$BD$180,EC$4,0),0)</f>
        <v>4.4854838709677427</v>
      </c>
      <c r="ED65" s="308">
        <f>IFERROR(VLOOKUP($A65,'BDGT McAfee'!$AZ$6:$BD$180,ED$4,0),0)</f>
        <v>4.4854838709677427</v>
      </c>
      <c r="EE65" s="308">
        <f>IFERROR(VLOOKUP($A65,'BDGT McAfee'!$AZ$6:$BD$180,EE$4,0),0)</f>
        <v>4.4854838709677427</v>
      </c>
      <c r="EF65" s="308">
        <f>IFERROR(VLOOKUP($A65,'BDGT McAfee'!$AZ$6:$BD$180,EF$4,0),0)</f>
        <v>4.4854838709677427</v>
      </c>
      <c r="EG65" s="308">
        <f>IFERROR(VLOOKUP($A65,'BDGT McAfee'!$AZ$6:$BD$180,EG$4,0),0)</f>
        <v>4.4854838709677427</v>
      </c>
      <c r="EH65" s="308">
        <f>IFERROR(VLOOKUP($A65,'BDGT McAfee'!$AZ$6:$BD$180,EH$4,0),0)</f>
        <v>4.4854838709677427</v>
      </c>
      <c r="EI65" s="308">
        <f t="shared" si="40"/>
        <v>139.05000000000001</v>
      </c>
      <c r="EJ65" s="308"/>
      <c r="EL65" s="307">
        <f>IFERROR(VLOOKUP($A65,'BDGT Office'!$C$3:$F$180,EL$4,0),0)</f>
        <v>0.2709677419354839</v>
      </c>
      <c r="EM65" s="307">
        <f>IFERROR(VLOOKUP($A65,'BDGT Office'!$C$3:$F$180,EM$4,0),0)</f>
        <v>0.2709677419354839</v>
      </c>
      <c r="EN65" s="307">
        <f>IFERROR(VLOOKUP($A65,'BDGT Office'!$C$3:$F$180,EN$4,0),0)</f>
        <v>0.2709677419354839</v>
      </c>
      <c r="EO65" s="307">
        <f>IFERROR(VLOOKUP($A65,'BDGT Office'!$C$3:$F$180,EO$4,0),0)</f>
        <v>0.2709677419354839</v>
      </c>
      <c r="EP65" s="307">
        <f>IFERROR(VLOOKUP($A65,'BDGT Office'!$C$3:$F$180,EP$4,0),0)</f>
        <v>0.2709677419354839</v>
      </c>
      <c r="EQ65" s="307">
        <f>IFERROR(VLOOKUP($A65,'BDGT Office'!$C$3:$F$180,EQ$4,0),0)</f>
        <v>0.2709677419354839</v>
      </c>
      <c r="ER65" s="307">
        <f>IFERROR(VLOOKUP($A65,'BDGT Office'!$C$3:$F$180,ER$4,0),0)</f>
        <v>0.2709677419354839</v>
      </c>
      <c r="ES65" s="307">
        <f>IFERROR(VLOOKUP($A65,'BDGT Office'!$C$3:$F$180,ES$4,0),0)</f>
        <v>0.2709677419354839</v>
      </c>
      <c r="ET65" s="307">
        <f>IFERROR(VLOOKUP($A65,'BDGT Office'!$C$3:$F$180,ET$4,0),0)</f>
        <v>0.2709677419354839</v>
      </c>
      <c r="EU65" s="307">
        <f>IFERROR(VLOOKUP($A65,'BDGT Office'!$C$3:$F$180,EU$4,0),0)</f>
        <v>0.2709677419354839</v>
      </c>
      <c r="EV65" s="307">
        <f>IFERROR(VLOOKUP($A65,'BDGT Office'!$C$3:$F$180,EV$4,0),0)</f>
        <v>0.2709677419354839</v>
      </c>
      <c r="EW65" s="307">
        <f>IFERROR(VLOOKUP($A65,'BDGT Office'!$C$3:$F$180,EW$4,0),0)</f>
        <v>0.2709677419354839</v>
      </c>
      <c r="EX65" s="307">
        <f>IFERROR(VLOOKUP($A65,'BDGT Office'!$C$3:$F$180,EX$4,0),0)</f>
        <v>0.2709677419354839</v>
      </c>
      <c r="EY65" s="307">
        <f>IFERROR(VLOOKUP($A65,'BDGT Office'!$C$3:$F$180,EY$4,0),0)</f>
        <v>0.2709677419354839</v>
      </c>
      <c r="EZ65" s="307">
        <f>IFERROR(VLOOKUP($A65,'BDGT Office'!$C$3:$F$180,EZ$4,0),0)</f>
        <v>0.2709677419354839</v>
      </c>
      <c r="FA65" s="307">
        <f>IFERROR(VLOOKUP($A65,'BDGT Office'!$C$3:$F$180,FA$4,0),0)</f>
        <v>0.2709677419354839</v>
      </c>
      <c r="FB65" s="307">
        <f>IFERROR(VLOOKUP($A65,'BDGT Office'!$C$3:$F$180,FB$4,0),0)</f>
        <v>0.2709677419354839</v>
      </c>
      <c r="FC65" s="307">
        <f>IFERROR(VLOOKUP($A65,'BDGT Office'!$C$3:$F$180,FC$4,0),0)</f>
        <v>0.2709677419354839</v>
      </c>
      <c r="FD65" s="307">
        <f>IFERROR(VLOOKUP($A65,'BDGT Office'!$C$3:$F$180,FD$4,0),0)</f>
        <v>0.2709677419354839</v>
      </c>
      <c r="FE65" s="307">
        <f>IFERROR(VLOOKUP($A65,'BDGT Office'!$C$3:$F$180,FE$4,0),0)</f>
        <v>0.2709677419354839</v>
      </c>
      <c r="FF65" s="307">
        <f>IFERROR(VLOOKUP($A65,'BDGT Office'!$C$3:$F$180,FF$4,0),0)</f>
        <v>0.2709677419354839</v>
      </c>
      <c r="FG65" s="307">
        <f>IFERROR(VLOOKUP($A65,'BDGT Office'!$C$3:$F$180,FG$4,0),0)</f>
        <v>0.2709677419354839</v>
      </c>
      <c r="FH65" s="307">
        <f>IFERROR(VLOOKUP($A65,'BDGT Office'!$C$3:$F$180,FH$4,0),0)</f>
        <v>0.2709677419354839</v>
      </c>
      <c r="FI65" s="307">
        <f>IFERROR(VLOOKUP($A65,'BDGT Office'!$C$3:$F$180,FI$4,0),0)</f>
        <v>0.2709677419354839</v>
      </c>
      <c r="FJ65" s="307">
        <f>IFERROR(VLOOKUP($A65,'BDGT Office'!$C$3:$F$180,FJ$4,0),0)</f>
        <v>0.2709677419354839</v>
      </c>
      <c r="FK65" s="307">
        <f>IFERROR(VLOOKUP($A65,'BDGT Office'!$C$3:$F$180,FK$4,0),0)</f>
        <v>0.2709677419354839</v>
      </c>
      <c r="FL65" s="307">
        <f>IFERROR(VLOOKUP($A65,'BDGT Office'!$C$3:$F$180,FL$4,0),0)</f>
        <v>0.2709677419354839</v>
      </c>
      <c r="FM65" s="307">
        <f>IFERROR(VLOOKUP($A65,'BDGT Office'!$C$3:$F$180,FM$4,0),0)</f>
        <v>0.2709677419354839</v>
      </c>
      <c r="FN65" s="307">
        <f>IFERROR(VLOOKUP($A65,'BDGT Office'!$C$3:$F$180,FN$4,0),0)</f>
        <v>0.2709677419354839</v>
      </c>
      <c r="FO65" s="307">
        <f>IFERROR(VLOOKUP($A65,'BDGT Office'!$C$3:$F$180,FO$4,0),0)</f>
        <v>0.2709677419354839</v>
      </c>
      <c r="FP65" s="307">
        <f>IFERROR(VLOOKUP($A65,'BDGT Office'!$C$3:$F$180,FP$4,0),0)</f>
        <v>0.2709677419354839</v>
      </c>
      <c r="FQ65" s="308">
        <f t="shared" si="41"/>
        <v>8.4000000000000075</v>
      </c>
      <c r="FR65" s="307"/>
      <c r="FS65" s="307"/>
    </row>
    <row r="66" spans="1:175">
      <c r="A66" s="150" t="s">
        <v>149</v>
      </c>
      <c r="B66" s="303">
        <f>IFERROR(VLOOKUP($A66,'FCST Sales'!$A$1:$AH$160,B$1,0),0)</f>
        <v>29038.403728316815</v>
      </c>
      <c r="C66" s="303">
        <f>IFERROR(VLOOKUP($A66,'FCST Sales'!$A$1:$AH$160,C$1,0),0)</f>
        <v>25318.644928064867</v>
      </c>
      <c r="D66" s="303">
        <f>IFERROR(VLOOKUP($A66,'FCST Sales'!$A$1:$AH$160,D$1,0),0)</f>
        <v>19442.752469399031</v>
      </c>
      <c r="E66" s="303">
        <f>IFERROR(VLOOKUP($A66,'FCST Sales'!$A$1:$AH$160,E$1,0),0)</f>
        <v>18711.872075086732</v>
      </c>
      <c r="F66" s="303">
        <f>IFERROR(VLOOKUP($A66,'FCST Sales'!$A$1:$AH$160,F$1,0),0)</f>
        <v>18613.738783489651</v>
      </c>
      <c r="G66" s="303">
        <f>IFERROR(VLOOKUP($A66,'FCST Sales'!$A$1:$AH$160,G$1,0),0)</f>
        <v>19405.550198286157</v>
      </c>
      <c r="H66" s="303">
        <f>IFERROR(VLOOKUP($A66,'FCST Sales'!$A$1:$AH$160,H$1,0),0)</f>
        <v>19989.680351481278</v>
      </c>
      <c r="I66" s="303">
        <f>IFERROR(VLOOKUP($A66,'FCST Sales'!$A$1:$AH$160,I$1,0),0)</f>
        <v>24508.44575987053</v>
      </c>
      <c r="J66" s="303">
        <f>IFERROR(VLOOKUP($A66,'FCST Sales'!$A$1:$AH$160,J$1,0),0)</f>
        <v>22828.754210165691</v>
      </c>
      <c r="K66" s="303">
        <f>IFERROR(VLOOKUP($A66,'FCST Sales'!$A$1:$AH$160,K$1,0),0)</f>
        <v>21857.473133068695</v>
      </c>
      <c r="L66" s="303">
        <f>IFERROR(VLOOKUP($A66,'FCST Sales'!$A$1:$AH$160,L$1,0),0)</f>
        <v>21028.385925582072</v>
      </c>
      <c r="M66" s="303">
        <f>IFERROR(VLOOKUP($A66,'FCST Sales'!$A$1:$AH$160,M$1,0),0)</f>
        <v>21120.63455329241</v>
      </c>
      <c r="N66" s="303">
        <f>IFERROR(VLOOKUP($A66,'FCST Sales'!$A$1:$AH$160,N$1,0),0)</f>
        <v>21983.384608079585</v>
      </c>
      <c r="O66" s="303">
        <f>IFERROR(VLOOKUP($A66,'FCST Sales'!$A$1:$AH$160,O$1,0),0)</f>
        <v>22356.949299094023</v>
      </c>
      <c r="P66" s="303">
        <f>IFERROR(VLOOKUP($A66,'FCST Sales'!$A$1:$AH$160,P$1,0),0)</f>
        <v>0</v>
      </c>
      <c r="Q66" s="303">
        <f>IFERROR(VLOOKUP($A66,'FCST Sales'!$A$1:$AH$160,Q$1,0),0)</f>
        <v>20878.926649988865</v>
      </c>
      <c r="R66" s="303">
        <f>IFERROR(VLOOKUP($A66,'FCST Sales'!$A$1:$AH$160,R$1,0),0)</f>
        <v>22803.849026590313</v>
      </c>
      <c r="S66" s="303">
        <f>IFERROR(VLOOKUP($A66,'FCST Sales'!$A$1:$AH$160,S$1,0),0)</f>
        <v>21217.95833860958</v>
      </c>
      <c r="T66" s="303">
        <f>IFERROR(VLOOKUP($A66,'FCST Sales'!$A$1:$AH$160,T$1,0),0)</f>
        <v>22870.839137486946</v>
      </c>
      <c r="U66" s="303">
        <f>IFERROR(VLOOKUP($A66,'FCST Sales'!$A$1:$AH$160,U$1,0),0)</f>
        <v>22829.444128036863</v>
      </c>
      <c r="V66" s="303">
        <f>IFERROR(VLOOKUP($A66,'FCST Sales'!$A$1:$AH$160,V$1,0),0)</f>
        <v>22968.080167489865</v>
      </c>
      <c r="W66" s="303">
        <f>IFERROR(VLOOKUP($A66,'FCST Sales'!$A$1:$AH$160,W$1,0),0)</f>
        <v>27674.71438789336</v>
      </c>
      <c r="X66" s="303">
        <f>IFERROR(VLOOKUP($A66,'FCST Sales'!$A$1:$AH$160,X$1,0),0)</f>
        <v>26957.803247612574</v>
      </c>
      <c r="Y66" s="303">
        <f>IFERROR(VLOOKUP($A66,'FCST Sales'!$A$1:$AH$160,Y$1,0),0)</f>
        <v>21802.267872613251</v>
      </c>
      <c r="Z66" s="303">
        <f>IFERROR(VLOOKUP($A66,'FCST Sales'!$A$1:$AH$160,Z$1,0),0)</f>
        <v>20694.658077985416</v>
      </c>
      <c r="AA66" s="303">
        <f>IFERROR(VLOOKUP($A66,'FCST Sales'!$A$1:$AH$160,AA$1,0),0)</f>
        <v>21817.434983767129</v>
      </c>
      <c r="AB66" s="303">
        <f>IFERROR(VLOOKUP($A66,'FCST Sales'!$A$1:$AH$160,AB$1,0),0)</f>
        <v>21997.238936630438</v>
      </c>
      <c r="AC66" s="303">
        <f>IFERROR(VLOOKUP($A66,'FCST Sales'!$A$1:$AH$160,AC$1,0),0)</f>
        <v>24290.04205953627</v>
      </c>
      <c r="AD66" s="303">
        <f>IFERROR(VLOOKUP($A66,'FCST Sales'!$A$1:$AH$160,AD$1,0),0)</f>
        <v>31887.871769993722</v>
      </c>
      <c r="AE66" s="303">
        <f>IFERROR(VLOOKUP($A66,'FCST Sales'!$A$1:$AH$160,AE$1,0),0)</f>
        <v>27709.792171500543</v>
      </c>
      <c r="AF66" s="303">
        <f>IFERROR(VLOOKUP($A66,'FCST Sales'!$A$1:$AH$160,AF$1,0),0)</f>
        <v>18694.823329861189</v>
      </c>
      <c r="AG66" s="303">
        <f>IFERROR(VLOOKUP($A66,'FCST Sales'!$A$1:$AH$160,AG$1,0),0)</f>
        <v>683300.41430887394</v>
      </c>
      <c r="AH66" s="303">
        <f>IFERROR(VLOOKUP($A66,'FCST Sales'!$A$1:$AH$160,AH$1,0),0)</f>
        <v>0</v>
      </c>
      <c r="AI66" s="303"/>
      <c r="AK66" s="306">
        <f>IFERROR(VLOOKUP($A66,'BDGT MW Services MTD'!$A$3:$AG$156,AK$4,0),0)</f>
        <v>308.55328158170926</v>
      </c>
      <c r="AL66" s="306">
        <f>IFERROR(VLOOKUP($A66,'BDGT MW Services MTD'!$A$3:$AG$156,AL$4,0),0)</f>
        <v>265.81796453514164</v>
      </c>
      <c r="AM66" s="306">
        <f>IFERROR(VLOOKUP($A66,'BDGT MW Services MTD'!$A$3:$AG$156,AM$4,0),0)</f>
        <v>206.59279805948489</v>
      </c>
      <c r="AN66" s="306">
        <f>IFERROR(VLOOKUP($A66,'BDGT MW Services MTD'!$A$3:$AG$156,AN$4,0),0)</f>
        <v>198.8266843908853</v>
      </c>
      <c r="AO66" s="306">
        <f>IFERROR(VLOOKUP($A66,'BDGT MW Services MTD'!$A$3:$AG$156,AO$4,0),0)</f>
        <v>197.78394976132418</v>
      </c>
      <c r="AP66" s="306">
        <f>IFERROR(VLOOKUP($A66,'BDGT MW Services MTD'!$A$3:$AG$156,AP$4,0),0)</f>
        <v>206.19749799610796</v>
      </c>
      <c r="AQ66" s="306">
        <f>IFERROR(VLOOKUP($A66,'BDGT MW Services MTD'!$A$3:$AG$156,AQ$4,0),0)</f>
        <v>212.40428805679667</v>
      </c>
      <c r="AR66" s="306">
        <f>IFERROR(VLOOKUP($A66,'BDGT MW Services MTD'!$A$3:$AG$156,AR$4,0),0)</f>
        <v>260.41932044291855</v>
      </c>
      <c r="AS66" s="306">
        <f>IFERROR(VLOOKUP($A66,'BDGT MW Services MTD'!$A$3:$AG$156,AS$4,0),0)</f>
        <v>239.67684661878536</v>
      </c>
      <c r="AT66" s="306">
        <f>IFERROR(VLOOKUP($A66,'BDGT MW Services MTD'!$A$3:$AG$156,AT$4,0),0)</f>
        <v>232.2508883542996</v>
      </c>
      <c r="AU66" s="306">
        <f>IFERROR(VLOOKUP($A66,'BDGT MW Services MTD'!$A$3:$AG$156,AU$4,0),0)</f>
        <v>223.44125883813061</v>
      </c>
      <c r="AV66" s="306">
        <f>IFERROR(VLOOKUP($A66,'BDGT MW Services MTD'!$A$3:$AG$156,AV$4,0),0)</f>
        <v>224.42146481183843</v>
      </c>
      <c r="AW66" s="306">
        <f>IFERROR(VLOOKUP($A66,'BDGT MW Services MTD'!$A$3:$AG$156,AW$4,0),0)</f>
        <v>233.58878554613187</v>
      </c>
      <c r="AX66" s="306">
        <f>IFERROR(VLOOKUP($A66,'BDGT MW Services MTD'!$A$3:$AG$156,AX$4,0),0)</f>
        <v>237.55817079106362</v>
      </c>
      <c r="AY66" s="306">
        <f>IFERROR(VLOOKUP($A66,'BDGT MW Services MTD'!$A$3:$AG$156,AY$4,0),0)</f>
        <v>35.605086362038918</v>
      </c>
      <c r="AZ66" s="306">
        <f>IFERROR(VLOOKUP($A66,'BDGT MW Services MTD'!$A$3:$AG$156,AZ$4,0),0)</f>
        <v>219.20579871265454</v>
      </c>
      <c r="BA66" s="306">
        <f>IFERROR(VLOOKUP($A66,'BDGT MW Services MTD'!$A$3:$AG$156,BA$4,0),0)</f>
        <v>242.30679191869453</v>
      </c>
      <c r="BB66" s="306">
        <f>IFERROR(VLOOKUP($A66,'BDGT MW Services MTD'!$A$3:$AG$156,BB$4,0),0)</f>
        <v>225.45559787288812</v>
      </c>
      <c r="BC66" s="306">
        <f>IFERROR(VLOOKUP($A66,'BDGT MW Services MTD'!$A$3:$AG$156,BC$4,0),0)</f>
        <v>243.01860854415602</v>
      </c>
      <c r="BD66" s="306">
        <f>IFERROR(VLOOKUP($A66,'BDGT MW Services MTD'!$A$3:$AG$156,BD$4,0),0)</f>
        <v>242.57875771328975</v>
      </c>
      <c r="BE66" s="306">
        <f>IFERROR(VLOOKUP($A66,'BDGT MW Services MTD'!$A$3:$AG$156,BE$4,0),0)</f>
        <v>244.05186227230513</v>
      </c>
      <c r="BF66" s="306">
        <f>IFERROR(VLOOKUP($A66,'BDGT MW Services MTD'!$A$3:$AG$156,BF$4,0),0)</f>
        <v>290.5541062162788</v>
      </c>
      <c r="BG66" s="306">
        <f>IFERROR(VLOOKUP($A66,'BDGT MW Services MTD'!$A$3:$AG$156,BG$4,0),0)</f>
        <v>286.44545113799398</v>
      </c>
      <c r="BH66" s="306">
        <f>IFERROR(VLOOKUP($A66,'BDGT MW Services MTD'!$A$3:$AG$156,BH$4,0),0)</f>
        <v>231.66429397970984</v>
      </c>
      <c r="BI66" s="306">
        <f>IFERROR(VLOOKUP($A66,'BDGT MW Services MTD'!$A$3:$AG$156,BI$4,0),0)</f>
        <v>219.8951678238117</v>
      </c>
      <c r="BJ66" s="306">
        <f>IFERROR(VLOOKUP($A66,'BDGT MW Services MTD'!$A$3:$AG$156,BJ$4,0),0)</f>
        <v>231.82545510834566</v>
      </c>
      <c r="BK66" s="306">
        <f>IFERROR(VLOOKUP($A66,'BDGT MW Services MTD'!$A$3:$AG$156,BK$4,0),0)</f>
        <v>233.73599744450152</v>
      </c>
      <c r="BL66" s="306">
        <f>IFERROR(VLOOKUP($A66,'BDGT MW Services MTD'!$A$3:$AG$156,BL$4,0),0)</f>
        <v>257.860780281811</v>
      </c>
      <c r="BM66" s="306">
        <f>IFERROR(VLOOKUP($A66,'BDGT MW Services MTD'!$A$3:$AG$156,BM$4,0),0)</f>
        <v>338.83086581972464</v>
      </c>
      <c r="BN66" s="306">
        <f>IFERROR(VLOOKUP($A66,'BDGT MW Services MTD'!$A$3:$AG$156,BN$4,0),0)</f>
        <v>290.92238441858245</v>
      </c>
      <c r="BO66" s="306">
        <f>IFERROR(VLOOKUP($A66,'BDGT MW Services MTD'!$A$3:$AG$156,BO$4,0),0)</f>
        <v>198.6455295885963</v>
      </c>
      <c r="BP66" s="306">
        <f>IFERROR(VLOOKUP($A66,'BDGT MW Services MTD'!$A$3:$AG$156,BP$4,0),0)</f>
        <v>7280.1357350000008</v>
      </c>
      <c r="BQ66" s="306"/>
      <c r="BR66" s="306"/>
      <c r="BS66" s="306"/>
      <c r="BT66" s="306">
        <f>IFERROR(VLOOKUP($A66,'BDGT Polizze MTD'!$A$3:$AG$156,BT$4,0),0)</f>
        <v>1030.918490730968</v>
      </c>
      <c r="BU66" s="306">
        <f>IFERROR(VLOOKUP($A66,'BDGT Polizze MTD'!$A$3:$AG$156,BU$4,0),0)</f>
        <v>888.13398257499136</v>
      </c>
      <c r="BV66" s="306">
        <f>IFERROR(VLOOKUP($A66,'BDGT Polizze MTD'!$A$3:$AG$156,BV$4,0),0)</f>
        <v>690.25464412366523</v>
      </c>
      <c r="BW66" s="306">
        <f>IFERROR(VLOOKUP($A66,'BDGT Polizze MTD'!$A$3:$AG$156,BW$4,0),0)</f>
        <v>664.3070018200857</v>
      </c>
      <c r="BX66" s="306">
        <f>IFERROR(VLOOKUP($A66,'BDGT Polizze MTD'!$A$3:$AG$156,BX$4,0),0)</f>
        <v>660.82308356444594</v>
      </c>
      <c r="BY66" s="306">
        <f>IFERROR(VLOOKUP($A66,'BDGT Polizze MTD'!$A$3:$AG$156,BY$4,0),0)</f>
        <v>688.93389283353679</v>
      </c>
      <c r="BZ66" s="306">
        <f>IFERROR(VLOOKUP($A66,'BDGT Polizze MTD'!$A$3:$AG$156,BZ$4,0),0)</f>
        <v>709.67162282573815</v>
      </c>
      <c r="CA66" s="306">
        <f>IFERROR(VLOOKUP($A66,'BDGT Polizze MTD'!$A$3:$AG$156,CA$4,0),0)</f>
        <v>870.09637820722037</v>
      </c>
      <c r="CB66" s="306">
        <f>IFERROR(VLOOKUP($A66,'BDGT Polizze MTD'!$A$3:$AG$156,CB$4,0),0)</f>
        <v>800.79295126201305</v>
      </c>
      <c r="CC66" s="306">
        <f>IFERROR(VLOOKUP($A66,'BDGT Polizze MTD'!$A$3:$AG$156,CC$4,0),0)</f>
        <v>775.98181443983822</v>
      </c>
      <c r="CD66" s="306">
        <f>IFERROR(VLOOKUP($A66,'BDGT Polizze MTD'!$A$3:$AG$156,CD$4,0),0)</f>
        <v>746.54764372497289</v>
      </c>
      <c r="CE66" s="306">
        <f>IFERROR(VLOOKUP($A66,'BDGT Polizze MTD'!$A$3:$AG$156,CE$4,0),0)</f>
        <v>749.82264523472918</v>
      </c>
      <c r="CF66" s="306">
        <f>IFERROR(VLOOKUP($A66,'BDGT Polizze MTD'!$A$3:$AG$156,CF$4,0),0)</f>
        <v>780.45191097125905</v>
      </c>
      <c r="CG66" s="306">
        <f>IFERROR(VLOOKUP($A66,'BDGT Polizze MTD'!$A$3:$AG$156,CG$4,0),0)</f>
        <v>793.71416708747267</v>
      </c>
      <c r="CH66" s="306">
        <f>IFERROR(VLOOKUP($A66,'BDGT Polizze MTD'!$A$3:$AG$156,CH$4,0),0)</f>
        <v>118.96143741053902</v>
      </c>
      <c r="CI66" s="306">
        <f>IFERROR(VLOOKUP($A66,'BDGT Polizze MTD'!$A$3:$AG$156,CI$4,0),0)</f>
        <v>732.39639523484561</v>
      </c>
      <c r="CJ66" s="306">
        <f>IFERROR(VLOOKUP($A66,'BDGT Polizze MTD'!$A$3:$AG$156,CJ$4,0),0)</f>
        <v>809.57995629851393</v>
      </c>
      <c r="CK66" s="306">
        <f>IFERROR(VLOOKUP($A66,'BDGT Polizze MTD'!$A$3:$AG$156,CK$4,0),0)</f>
        <v>753.27782447977643</v>
      </c>
      <c r="CL66" s="306">
        <f>IFERROR(VLOOKUP($A66,'BDGT Polizze MTD'!$A$3:$AG$156,CL$4,0),0)</f>
        <v>811.95823248289355</v>
      </c>
      <c r="CM66" s="306">
        <f>IFERROR(VLOOKUP($A66,'BDGT Polizze MTD'!$A$3:$AG$156,CM$4,0),0)</f>
        <v>810.4886310176978</v>
      </c>
      <c r="CN66" s="306">
        <f>IFERROR(VLOOKUP($A66,'BDGT Polizze MTD'!$A$3:$AG$156,CN$4,0),0)</f>
        <v>815.41047375709161</v>
      </c>
      <c r="CO66" s="306">
        <f>IFERROR(VLOOKUP($A66,'BDGT Polizze MTD'!$A$3:$AG$156,CO$4,0),0)</f>
        <v>970.78079714686055</v>
      </c>
      <c r="CP66" s="306">
        <f>IFERROR(VLOOKUP($A66,'BDGT Polizze MTD'!$A$3:$AG$156,CP$4,0),0)</f>
        <v>957.05322157052422</v>
      </c>
      <c r="CQ66" s="306">
        <f>IFERROR(VLOOKUP($A66,'BDGT Polizze MTD'!$A$3:$AG$156,CQ$4,0),0)</f>
        <v>774.02192283141517</v>
      </c>
      <c r="CR66" s="306">
        <f>IFERROR(VLOOKUP($A66,'BDGT Polizze MTD'!$A$3:$AG$156,CR$4,0),0)</f>
        <v>734.69967122007438</v>
      </c>
      <c r="CS66" s="306">
        <f>IFERROR(VLOOKUP($A66,'BDGT Polizze MTD'!$A$3:$AG$156,CS$4,0),0)</f>
        <v>774.56038408726727</v>
      </c>
      <c r="CT66" s="306">
        <f>IFERROR(VLOOKUP($A66,'BDGT Polizze MTD'!$A$3:$AG$156,CT$4,0),0)</f>
        <v>780.94376595107622</v>
      </c>
      <c r="CU66" s="306">
        <f>IFERROR(VLOOKUP($A66,'BDGT Polizze MTD'!$A$3:$AG$156,CU$4,0),0)</f>
        <v>861.54794745372965</v>
      </c>
      <c r="CV66" s="306">
        <f>IFERROR(VLOOKUP($A66,'BDGT Polizze MTD'!$A$3:$AG$156,CV$4,0),0)</f>
        <v>1132.0800187679617</v>
      </c>
      <c r="CW66" s="306">
        <f>IFERROR(VLOOKUP($A66,'BDGT Polizze MTD'!$A$3:$AG$156,CW$4,0),0)</f>
        <v>972.01126472296846</v>
      </c>
      <c r="CX66" s="306">
        <f>IFERROR(VLOOKUP($A66,'BDGT Polizze MTD'!$A$3:$AG$156,CX$4,0),0)</f>
        <v>663.70173898052985</v>
      </c>
      <c r="CY66" s="306">
        <f>IFERROR(VLOOKUP($A66,'BDGT Polizze MTD'!$A$3:$AG$156,CY$4,0),0)</f>
        <v>24323.923912814706</v>
      </c>
      <c r="CZ66" s="306"/>
      <c r="DD66" s="308">
        <f>IFERROR(VLOOKUP($A66,'BDGT McAfee'!$AZ$6:$BD$180,DD$4,0),0)</f>
        <v>4.0001545161290322</v>
      </c>
      <c r="DE66" s="308">
        <f>IFERROR(VLOOKUP($A66,'BDGT McAfee'!$AZ$6:$BD$180,DE$4,0),0)</f>
        <v>4.0001545161290322</v>
      </c>
      <c r="DF66" s="308">
        <f>IFERROR(VLOOKUP($A66,'BDGT McAfee'!$AZ$6:$BD$180,DF$4,0),0)</f>
        <v>4.0001545161290322</v>
      </c>
      <c r="DG66" s="308">
        <f>IFERROR(VLOOKUP($A66,'BDGT McAfee'!$AZ$6:$BD$180,DG$4,0),0)</f>
        <v>4.0001545161290322</v>
      </c>
      <c r="DH66" s="308">
        <f>IFERROR(VLOOKUP($A66,'BDGT McAfee'!$AZ$6:$BD$180,DH$4,0),0)</f>
        <v>4.0001545161290322</v>
      </c>
      <c r="DI66" s="308">
        <f>IFERROR(VLOOKUP($A66,'BDGT McAfee'!$AZ$6:$BD$180,DI$4,0),0)</f>
        <v>4.0001545161290322</v>
      </c>
      <c r="DJ66" s="308">
        <f>IFERROR(VLOOKUP($A66,'BDGT McAfee'!$AZ$6:$BD$180,DJ$4,0),0)</f>
        <v>4.0001545161290322</v>
      </c>
      <c r="DK66" s="308">
        <f>IFERROR(VLOOKUP($A66,'BDGT McAfee'!$AZ$6:$BD$180,DK$4,0),0)</f>
        <v>4.0001545161290322</v>
      </c>
      <c r="DL66" s="308">
        <f>IFERROR(VLOOKUP($A66,'BDGT McAfee'!$AZ$6:$BD$180,DL$4,0),0)</f>
        <v>4.0001545161290322</v>
      </c>
      <c r="DM66" s="308">
        <f>IFERROR(VLOOKUP($A66,'BDGT McAfee'!$AZ$6:$BD$180,DM$4,0),0)</f>
        <v>4.0001545161290322</v>
      </c>
      <c r="DN66" s="308">
        <f>IFERROR(VLOOKUP($A66,'BDGT McAfee'!$AZ$6:$BD$180,DN$4,0),0)</f>
        <v>4.0001545161290322</v>
      </c>
      <c r="DO66" s="308">
        <f>IFERROR(VLOOKUP($A66,'BDGT McAfee'!$AZ$6:$BD$180,DO$4,0),0)</f>
        <v>4.0001545161290322</v>
      </c>
      <c r="DP66" s="308">
        <f>IFERROR(VLOOKUP($A66,'BDGT McAfee'!$AZ$6:$BD$180,DP$4,0),0)</f>
        <v>4.0001545161290322</v>
      </c>
      <c r="DQ66" s="308">
        <f>IFERROR(VLOOKUP($A66,'BDGT McAfee'!$AZ$6:$BD$180,DQ$4,0),0)</f>
        <v>4.0001545161290322</v>
      </c>
      <c r="DR66" s="308">
        <f>IFERROR(VLOOKUP($A66,'BDGT McAfee'!$AZ$6:$BD$180,DR$4,0),0)</f>
        <v>4.0001545161290322</v>
      </c>
      <c r="DS66" s="308">
        <f>IFERROR(VLOOKUP($A66,'BDGT McAfee'!$AZ$6:$BD$180,DS$4,0),0)</f>
        <v>4.0001545161290322</v>
      </c>
      <c r="DT66" s="308">
        <f>IFERROR(VLOOKUP($A66,'BDGT McAfee'!$AZ$6:$BD$180,DT$4,0),0)</f>
        <v>4.0001545161290322</v>
      </c>
      <c r="DU66" s="308">
        <f>IFERROR(VLOOKUP($A66,'BDGT McAfee'!$AZ$6:$BD$180,DU$4,0),0)</f>
        <v>4.0001545161290322</v>
      </c>
      <c r="DV66" s="308">
        <f>IFERROR(VLOOKUP($A66,'BDGT McAfee'!$AZ$6:$BD$180,DV$4,0),0)</f>
        <v>4.0001545161290322</v>
      </c>
      <c r="DW66" s="308">
        <f>IFERROR(VLOOKUP($A66,'BDGT McAfee'!$AZ$6:$BD$180,DW$4,0),0)</f>
        <v>4.0001545161290322</v>
      </c>
      <c r="DX66" s="308">
        <f>IFERROR(VLOOKUP($A66,'BDGT McAfee'!$AZ$6:$BD$180,DX$4,0),0)</f>
        <v>4.0001545161290322</v>
      </c>
      <c r="DY66" s="308">
        <f>IFERROR(VLOOKUP($A66,'BDGT McAfee'!$AZ$6:$BD$180,DY$4,0),0)</f>
        <v>4.0001545161290322</v>
      </c>
      <c r="DZ66" s="308">
        <f>IFERROR(VLOOKUP($A66,'BDGT McAfee'!$AZ$6:$BD$180,DZ$4,0),0)</f>
        <v>4.0001545161290322</v>
      </c>
      <c r="EA66" s="308">
        <f>IFERROR(VLOOKUP($A66,'BDGT McAfee'!$AZ$6:$BD$180,EA$4,0),0)</f>
        <v>4.0001545161290322</v>
      </c>
      <c r="EB66" s="308">
        <f>IFERROR(VLOOKUP($A66,'BDGT McAfee'!$AZ$6:$BD$180,EB$4,0),0)</f>
        <v>4.0001545161290322</v>
      </c>
      <c r="EC66" s="308">
        <f>IFERROR(VLOOKUP($A66,'BDGT McAfee'!$AZ$6:$BD$180,EC$4,0),0)</f>
        <v>4.0001545161290322</v>
      </c>
      <c r="ED66" s="308">
        <f>IFERROR(VLOOKUP($A66,'BDGT McAfee'!$AZ$6:$BD$180,ED$4,0),0)</f>
        <v>4.0001545161290322</v>
      </c>
      <c r="EE66" s="308">
        <f>IFERROR(VLOOKUP($A66,'BDGT McAfee'!$AZ$6:$BD$180,EE$4,0),0)</f>
        <v>4.0001545161290322</v>
      </c>
      <c r="EF66" s="308">
        <f>IFERROR(VLOOKUP($A66,'BDGT McAfee'!$AZ$6:$BD$180,EF$4,0),0)</f>
        <v>4.0001545161290322</v>
      </c>
      <c r="EG66" s="308">
        <f>IFERROR(VLOOKUP($A66,'BDGT McAfee'!$AZ$6:$BD$180,EG$4,0),0)</f>
        <v>4.0001545161290322</v>
      </c>
      <c r="EH66" s="308">
        <f>IFERROR(VLOOKUP($A66,'BDGT McAfee'!$AZ$6:$BD$180,EH$4,0),0)</f>
        <v>4.0001545161290322</v>
      </c>
      <c r="EI66" s="308">
        <f t="shared" si="40"/>
        <v>124.00478999999994</v>
      </c>
      <c r="EJ66" s="308"/>
      <c r="EL66" s="307">
        <f>IFERROR(VLOOKUP($A66,'BDGT Office'!$C$3:$F$180,EL$4,0),0)</f>
        <v>0.65806451612903216</v>
      </c>
      <c r="EM66" s="307">
        <f>IFERROR(VLOOKUP($A66,'BDGT Office'!$C$3:$F$180,EM$4,0),0)</f>
        <v>0.65806451612903216</v>
      </c>
      <c r="EN66" s="307">
        <f>IFERROR(VLOOKUP($A66,'BDGT Office'!$C$3:$F$180,EN$4,0),0)</f>
        <v>0.65806451612903216</v>
      </c>
      <c r="EO66" s="307">
        <f>IFERROR(VLOOKUP($A66,'BDGT Office'!$C$3:$F$180,EO$4,0),0)</f>
        <v>0.65806451612903216</v>
      </c>
      <c r="EP66" s="307">
        <f>IFERROR(VLOOKUP($A66,'BDGT Office'!$C$3:$F$180,EP$4,0),0)</f>
        <v>0.65806451612903216</v>
      </c>
      <c r="EQ66" s="307">
        <f>IFERROR(VLOOKUP($A66,'BDGT Office'!$C$3:$F$180,EQ$4,0),0)</f>
        <v>0.65806451612903216</v>
      </c>
      <c r="ER66" s="307">
        <f>IFERROR(VLOOKUP($A66,'BDGT Office'!$C$3:$F$180,ER$4,0),0)</f>
        <v>0.65806451612903216</v>
      </c>
      <c r="ES66" s="307">
        <f>IFERROR(VLOOKUP($A66,'BDGT Office'!$C$3:$F$180,ES$4,0),0)</f>
        <v>0.65806451612903216</v>
      </c>
      <c r="ET66" s="307">
        <f>IFERROR(VLOOKUP($A66,'BDGT Office'!$C$3:$F$180,ET$4,0),0)</f>
        <v>0.65806451612903216</v>
      </c>
      <c r="EU66" s="307">
        <f>IFERROR(VLOOKUP($A66,'BDGT Office'!$C$3:$F$180,EU$4,0),0)</f>
        <v>0.65806451612903216</v>
      </c>
      <c r="EV66" s="307">
        <f>IFERROR(VLOOKUP($A66,'BDGT Office'!$C$3:$F$180,EV$4,0),0)</f>
        <v>0.65806451612903216</v>
      </c>
      <c r="EW66" s="307">
        <f>IFERROR(VLOOKUP($A66,'BDGT Office'!$C$3:$F$180,EW$4,0),0)</f>
        <v>0.65806451612903216</v>
      </c>
      <c r="EX66" s="307">
        <f>IFERROR(VLOOKUP($A66,'BDGT Office'!$C$3:$F$180,EX$4,0),0)</f>
        <v>0.65806451612903216</v>
      </c>
      <c r="EY66" s="307">
        <f>IFERROR(VLOOKUP($A66,'BDGT Office'!$C$3:$F$180,EY$4,0),0)</f>
        <v>0.65806451612903216</v>
      </c>
      <c r="EZ66" s="307">
        <f>IFERROR(VLOOKUP($A66,'BDGT Office'!$C$3:$F$180,EZ$4,0),0)</f>
        <v>0.65806451612903216</v>
      </c>
      <c r="FA66" s="307">
        <f>IFERROR(VLOOKUP($A66,'BDGT Office'!$C$3:$F$180,FA$4,0),0)</f>
        <v>0.65806451612903216</v>
      </c>
      <c r="FB66" s="307">
        <f>IFERROR(VLOOKUP($A66,'BDGT Office'!$C$3:$F$180,FB$4,0),0)</f>
        <v>0.65806451612903216</v>
      </c>
      <c r="FC66" s="307">
        <f>IFERROR(VLOOKUP($A66,'BDGT Office'!$C$3:$F$180,FC$4,0),0)</f>
        <v>0.65806451612903216</v>
      </c>
      <c r="FD66" s="307">
        <f>IFERROR(VLOOKUP($A66,'BDGT Office'!$C$3:$F$180,FD$4,0),0)</f>
        <v>0.65806451612903216</v>
      </c>
      <c r="FE66" s="307">
        <f>IFERROR(VLOOKUP($A66,'BDGT Office'!$C$3:$F$180,FE$4,0),0)</f>
        <v>0.65806451612903216</v>
      </c>
      <c r="FF66" s="307">
        <f>IFERROR(VLOOKUP($A66,'BDGT Office'!$C$3:$F$180,FF$4,0),0)</f>
        <v>0.65806451612903216</v>
      </c>
      <c r="FG66" s="307">
        <f>IFERROR(VLOOKUP($A66,'BDGT Office'!$C$3:$F$180,FG$4,0),0)</f>
        <v>0.65806451612903216</v>
      </c>
      <c r="FH66" s="307">
        <f>IFERROR(VLOOKUP($A66,'BDGT Office'!$C$3:$F$180,FH$4,0),0)</f>
        <v>0.65806451612903216</v>
      </c>
      <c r="FI66" s="307">
        <f>IFERROR(VLOOKUP($A66,'BDGT Office'!$C$3:$F$180,FI$4,0),0)</f>
        <v>0.65806451612903216</v>
      </c>
      <c r="FJ66" s="307">
        <f>IFERROR(VLOOKUP($A66,'BDGT Office'!$C$3:$F$180,FJ$4,0),0)</f>
        <v>0.65806451612903216</v>
      </c>
      <c r="FK66" s="307">
        <f>IFERROR(VLOOKUP($A66,'BDGT Office'!$C$3:$F$180,FK$4,0),0)</f>
        <v>0.65806451612903216</v>
      </c>
      <c r="FL66" s="307">
        <f>IFERROR(VLOOKUP($A66,'BDGT Office'!$C$3:$F$180,FL$4,0),0)</f>
        <v>0.65806451612903216</v>
      </c>
      <c r="FM66" s="307">
        <f>IFERROR(VLOOKUP($A66,'BDGT Office'!$C$3:$F$180,FM$4,0),0)</f>
        <v>0.65806451612903216</v>
      </c>
      <c r="FN66" s="307">
        <f>IFERROR(VLOOKUP($A66,'BDGT Office'!$C$3:$F$180,FN$4,0),0)</f>
        <v>0.65806451612903216</v>
      </c>
      <c r="FO66" s="307">
        <f>IFERROR(VLOOKUP($A66,'BDGT Office'!$C$3:$F$180,FO$4,0),0)</f>
        <v>0.65806451612903216</v>
      </c>
      <c r="FP66" s="307">
        <f>IFERROR(VLOOKUP($A66,'BDGT Office'!$C$3:$F$180,FP$4,0),0)</f>
        <v>0.65806451612903216</v>
      </c>
      <c r="FQ66" s="308">
        <f t="shared" si="41"/>
        <v>20.399999999999991</v>
      </c>
      <c r="FR66" s="307"/>
      <c r="FS66" s="307"/>
    </row>
    <row r="67" spans="1:175">
      <c r="A67" s="150" t="s">
        <v>166</v>
      </c>
      <c r="B67" s="303">
        <f>IFERROR(VLOOKUP($A67,'FCST Sales'!$A$1:$AH$160,B$1,0),0)</f>
        <v>87676.994944156148</v>
      </c>
      <c r="C67" s="303">
        <f>IFERROR(VLOOKUP($A67,'FCST Sales'!$A$1:$AH$160,C$1,0),0)</f>
        <v>76445.75521849803</v>
      </c>
      <c r="D67" s="303">
        <f>IFERROR(VLOOKUP($A67,'FCST Sales'!$A$1:$AH$160,D$1,0),0)</f>
        <v>58704.401450884747</v>
      </c>
      <c r="E67" s="303">
        <f>IFERROR(VLOOKUP($A67,'FCST Sales'!$A$1:$AH$160,E$1,0),0)</f>
        <v>56497.620484670217</v>
      </c>
      <c r="F67" s="303">
        <f>IFERROR(VLOOKUP($A67,'FCST Sales'!$A$1:$AH$160,F$1,0),0)</f>
        <v>56201.32210023731</v>
      </c>
      <c r="G67" s="303">
        <f>IFERROR(VLOOKUP($A67,'FCST Sales'!$A$1:$AH$160,G$1,0),0)</f>
        <v>58592.074913696553</v>
      </c>
      <c r="H67" s="303">
        <f>IFERROR(VLOOKUP($A67,'FCST Sales'!$A$1:$AH$160,H$1,0),0)</f>
        <v>60355.76609202657</v>
      </c>
      <c r="I67" s="303">
        <f>IFERROR(VLOOKUP($A67,'FCST Sales'!$A$1:$AH$160,I$1,0),0)</f>
        <v>73999.483411061752</v>
      </c>
      <c r="J67" s="303">
        <f>IFERROR(VLOOKUP($A67,'FCST Sales'!$A$1:$AH$160,J$1,0),0)</f>
        <v>68927.913055849596</v>
      </c>
      <c r="K67" s="303">
        <f>IFERROR(VLOOKUP($A67,'FCST Sales'!$A$1:$AH$160,K$1,0),0)</f>
        <v>65995.279193370981</v>
      </c>
      <c r="L67" s="303">
        <f>IFERROR(VLOOKUP($A67,'FCST Sales'!$A$1:$AH$160,L$1,0),0)</f>
        <v>63491.977855626174</v>
      </c>
      <c r="M67" s="303">
        <f>IFERROR(VLOOKUP($A67,'FCST Sales'!$A$1:$AH$160,M$1,0),0)</f>
        <v>63770.508402313135</v>
      </c>
      <c r="N67" s="303">
        <f>IFERROR(VLOOKUP($A67,'FCST Sales'!$A$1:$AH$160,N$1,0),0)</f>
        <v>66375.449531287159</v>
      </c>
      <c r="O67" s="303">
        <f>IFERROR(VLOOKUP($A67,'FCST Sales'!$A$1:$AH$160,O$1,0),0)</f>
        <v>67503.370674330188</v>
      </c>
      <c r="P67" s="303">
        <f>IFERROR(VLOOKUP($A67,'FCST Sales'!$A$1:$AH$160,P$1,0),0)</f>
        <v>0</v>
      </c>
      <c r="Q67" s="303">
        <f>IFERROR(VLOOKUP($A67,'FCST Sales'!$A$1:$AH$160,Q$1,0),0)</f>
        <v>63040.708554698162</v>
      </c>
      <c r="R67" s="303">
        <f>IFERROR(VLOOKUP($A67,'FCST Sales'!$A$1:$AH$160,R$1,0),0)</f>
        <v>68852.715683609349</v>
      </c>
      <c r="S67" s="303">
        <f>IFERROR(VLOOKUP($A67,'FCST Sales'!$A$1:$AH$160,S$1,0),0)</f>
        <v>64064.362607008217</v>
      </c>
      <c r="T67" s="303">
        <f>IFERROR(VLOOKUP($A67,'FCST Sales'!$A$1:$AH$160,T$1,0),0)</f>
        <v>69054.982022673445</v>
      </c>
      <c r="U67" s="303">
        <f>IFERROR(VLOOKUP($A67,'FCST Sales'!$A$1:$AH$160,U$1,0),0)</f>
        <v>68929.996156775844</v>
      </c>
      <c r="V67" s="303">
        <f>IFERROR(VLOOKUP($A67,'FCST Sales'!$A$1:$AH$160,V$1,0),0)</f>
        <v>69348.586360422109</v>
      </c>
      <c r="W67" s="303">
        <f>IFERROR(VLOOKUP($A67,'FCST Sales'!$A$1:$AH$160,W$1,0),0)</f>
        <v>83559.544669535389</v>
      </c>
      <c r="X67" s="303">
        <f>IFERROR(VLOOKUP($A67,'FCST Sales'!$A$1:$AH$160,X$1,0),0)</f>
        <v>81394.941717875452</v>
      </c>
      <c r="Y67" s="303">
        <f>IFERROR(VLOOKUP($A67,'FCST Sales'!$A$1:$AH$160,Y$1,0),0)</f>
        <v>65828.59539810702</v>
      </c>
      <c r="Z67" s="303">
        <f>IFERROR(VLOOKUP($A67,'FCST Sales'!$A$1:$AH$160,Z$1,0),0)</f>
        <v>62484.337935738862</v>
      </c>
      <c r="AA67" s="303">
        <f>IFERROR(VLOOKUP($A67,'FCST Sales'!$A$1:$AH$160,AA$1,0),0)</f>
        <v>65874.390158053124</v>
      </c>
      <c r="AB67" s="303">
        <f>IFERROR(VLOOKUP($A67,'FCST Sales'!$A$1:$AH$160,AB$1,0),0)</f>
        <v>66417.280546024514</v>
      </c>
      <c r="AC67" s="303">
        <f>IFERROR(VLOOKUP($A67,'FCST Sales'!$A$1:$AH$160,AC$1,0),0)</f>
        <v>73340.047020923812</v>
      </c>
      <c r="AD67" s="303">
        <f>IFERROR(VLOOKUP($A67,'FCST Sales'!$A$1:$AH$160,AD$1,0),0)</f>
        <v>96280.52554525515</v>
      </c>
      <c r="AE67" s="303">
        <f>IFERROR(VLOOKUP($A67,'FCST Sales'!$A$1:$AH$160,AE$1,0),0)</f>
        <v>83665.456643373676</v>
      </c>
      <c r="AF67" s="303">
        <f>IFERROR(VLOOKUP($A67,'FCST Sales'!$A$1:$AH$160,AF$1,0),0)</f>
        <v>56446.144419975702</v>
      </c>
      <c r="AG67" s="303">
        <f>IFERROR(VLOOKUP($A67,'FCST Sales'!$A$1:$AH$160,AG$1,0),0)</f>
        <v>2063120.5327680581</v>
      </c>
      <c r="AH67" s="303">
        <f>IFERROR(VLOOKUP($A67,'FCST Sales'!$A$1:$AH$160,AH$1,0),0)</f>
        <v>0</v>
      </c>
      <c r="AI67" s="303"/>
      <c r="AK67" s="306">
        <f>IFERROR(VLOOKUP($A67,'BDGT MW Services MTD'!$A$3:$AG$156,AK$4,0),0)</f>
        <v>875.18978617953871</v>
      </c>
      <c r="AL67" s="306">
        <f>IFERROR(VLOOKUP($A67,'BDGT MW Services MTD'!$A$3:$AG$156,AL$4,0),0)</f>
        <v>753.97405061331096</v>
      </c>
      <c r="AM67" s="306">
        <f>IFERROR(VLOOKUP($A67,'BDGT MW Services MTD'!$A$3:$AG$156,AM$4,0),0)</f>
        <v>585.98601133993361</v>
      </c>
      <c r="AN67" s="306">
        <f>IFERROR(VLOOKUP($A67,'BDGT MW Services MTD'!$A$3:$AG$156,AN$4,0),0)</f>
        <v>563.95797350405087</v>
      </c>
      <c r="AO67" s="306">
        <f>IFERROR(VLOOKUP($A67,'BDGT MW Services MTD'!$A$3:$AG$156,AO$4,0),0)</f>
        <v>561.00032971297048</v>
      </c>
      <c r="AP67" s="306">
        <f>IFERROR(VLOOKUP($A67,'BDGT MW Services MTD'!$A$3:$AG$156,AP$4,0),0)</f>
        <v>584.86477037898794</v>
      </c>
      <c r="AQ67" s="306">
        <f>IFERROR(VLOOKUP($A67,'BDGT MW Services MTD'!$A$3:$AG$156,AQ$4,0),0)</f>
        <v>602.46989594507897</v>
      </c>
      <c r="AR67" s="306">
        <f>IFERROR(VLOOKUP($A67,'BDGT MW Services MTD'!$A$3:$AG$156,AR$4,0),0)</f>
        <v>738.66117452101446</v>
      </c>
      <c r="AS67" s="306">
        <f>IFERROR(VLOOKUP($A67,'BDGT MW Services MTD'!$A$3:$AG$156,AS$4,0),0)</f>
        <v>679.82659937756239</v>
      </c>
      <c r="AT67" s="306">
        <f>IFERROR(VLOOKUP($A67,'BDGT MW Services MTD'!$A$3:$AG$156,AT$4,0),0)</f>
        <v>658.76338853644734</v>
      </c>
      <c r="AU67" s="306">
        <f>IFERROR(VLOOKUP($A67,'BDGT MW Services MTD'!$A$3:$AG$156,AU$4,0),0)</f>
        <v>633.77549103928482</v>
      </c>
      <c r="AV67" s="306">
        <f>IFERROR(VLOOKUP($A67,'BDGT MW Services MTD'!$A$3:$AG$156,AV$4,0),0)</f>
        <v>636.555776674698</v>
      </c>
      <c r="AW67" s="306">
        <f>IFERROR(VLOOKUP($A67,'BDGT MW Services MTD'!$A$3:$AG$156,AW$4,0),0)</f>
        <v>662.55824027565927</v>
      </c>
      <c r="AX67" s="306">
        <f>IFERROR(VLOOKUP($A67,'BDGT MW Services MTD'!$A$3:$AG$156,AX$4,0),0)</f>
        <v>673.81712368784576</v>
      </c>
      <c r="AY67" s="306">
        <f>IFERROR(VLOOKUP($A67,'BDGT MW Services MTD'!$A$3:$AG$156,AY$4,0),0)</f>
        <v>100.99133530636239</v>
      </c>
      <c r="AZ67" s="306">
        <f>IFERROR(VLOOKUP($A67,'BDGT MW Services MTD'!$A$3:$AG$156,AZ$4,0),0)</f>
        <v>621.76190485220764</v>
      </c>
      <c r="BA67" s="306">
        <f>IFERROR(VLOOKUP($A67,'BDGT MW Services MTD'!$A$3:$AG$156,BA$4,0),0)</f>
        <v>687.28625513909697</v>
      </c>
      <c r="BB67" s="306">
        <f>IFERROR(VLOOKUP($A67,'BDGT MW Services MTD'!$A$3:$AG$156,BB$4,0),0)</f>
        <v>639.48902271875806</v>
      </c>
      <c r="BC67" s="306">
        <f>IFERROR(VLOOKUP($A67,'BDGT MW Services MTD'!$A$3:$AG$156,BC$4,0),0)</f>
        <v>689.30527317398275</v>
      </c>
      <c r="BD67" s="306">
        <f>IFERROR(VLOOKUP($A67,'BDGT MW Services MTD'!$A$3:$AG$156,BD$4,0),0)</f>
        <v>688.05766707936141</v>
      </c>
      <c r="BE67" s="306">
        <f>IFERROR(VLOOKUP($A67,'BDGT MW Services MTD'!$A$3:$AG$156,BE$4,0),0)</f>
        <v>692.23602505181873</v>
      </c>
      <c r="BF67" s="306">
        <f>IFERROR(VLOOKUP($A67,'BDGT MW Services MTD'!$A$3:$AG$156,BF$4,0),0)</f>
        <v>824.1363850984435</v>
      </c>
      <c r="BG67" s="306">
        <f>IFERROR(VLOOKUP($A67,'BDGT MW Services MTD'!$A$3:$AG$156,BG$4,0),0)</f>
        <v>812.4824725520707</v>
      </c>
      <c r="BH67" s="306">
        <f>IFERROR(VLOOKUP($A67,'BDGT MW Services MTD'!$A$3:$AG$156,BH$4,0),0)</f>
        <v>657.09955465129258</v>
      </c>
      <c r="BI67" s="306">
        <f>IFERROR(VLOOKUP($A67,'BDGT MW Services MTD'!$A$3:$AG$156,BI$4,0),0)</f>
        <v>623.71725208397129</v>
      </c>
      <c r="BJ67" s="306">
        <f>IFERROR(VLOOKUP($A67,'BDGT MW Services MTD'!$A$3:$AG$156,BJ$4,0),0)</f>
        <v>657.55667691227848</v>
      </c>
      <c r="BK67" s="306">
        <f>IFERROR(VLOOKUP($A67,'BDGT MW Services MTD'!$A$3:$AG$156,BK$4,0),0)</f>
        <v>662.97579652136426</v>
      </c>
      <c r="BL67" s="306">
        <f>IFERROR(VLOOKUP($A67,'BDGT MW Services MTD'!$A$3:$AG$156,BL$4,0),0)</f>
        <v>731.40405443772499</v>
      </c>
      <c r="BM67" s="306">
        <f>IFERROR(VLOOKUP($A67,'BDGT MW Services MTD'!$A$3:$AG$156,BM$4,0),0)</f>
        <v>961.07003460685746</v>
      </c>
      <c r="BN67" s="306">
        <f>IFERROR(VLOOKUP($A67,'BDGT MW Services MTD'!$A$3:$AG$156,BN$4,0),0)</f>
        <v>825.18098044183591</v>
      </c>
      <c r="BO67" s="306">
        <f>IFERROR(VLOOKUP($A67,'BDGT MW Services MTD'!$A$3:$AG$156,BO$4,0),0)</f>
        <v>563.44414058719462</v>
      </c>
      <c r="BP67" s="306">
        <f>IFERROR(VLOOKUP($A67,'BDGT MW Services MTD'!$A$3:$AG$156,BP$4,0),0)</f>
        <v>20649.59544300101</v>
      </c>
      <c r="BQ67" s="306"/>
      <c r="BR67" s="306"/>
      <c r="BS67" s="306"/>
      <c r="BT67" s="306">
        <f>IFERROR(VLOOKUP($A67,'BDGT Polizze MTD'!$A$3:$AG$156,BT$4,0),0)</f>
        <v>3285.5592956602623</v>
      </c>
      <c r="BU67" s="306">
        <f>IFERROR(VLOOKUP($A67,'BDGT Polizze MTD'!$A$3:$AG$156,BU$4,0),0)</f>
        <v>2830.502012018454</v>
      </c>
      <c r="BV67" s="306">
        <f>IFERROR(VLOOKUP($A67,'BDGT Polizze MTD'!$A$3:$AG$156,BV$4,0),0)</f>
        <v>2199.8563249798249</v>
      </c>
      <c r="BW67" s="306">
        <f>IFERROR(VLOOKUP($A67,'BDGT Polizze MTD'!$A$3:$AG$156,BW$4,0),0)</f>
        <v>2117.160633576962</v>
      </c>
      <c r="BX67" s="306">
        <f>IFERROR(VLOOKUP($A67,'BDGT Polizze MTD'!$A$3:$AG$156,BX$4,0),0)</f>
        <v>2106.057311526718</v>
      </c>
      <c r="BY67" s="306">
        <f>IFERROR(VLOOKUP($A67,'BDGT Polizze MTD'!$A$3:$AG$156,BY$4,0),0)</f>
        <v>2195.6470623489258</v>
      </c>
      <c r="BZ67" s="306">
        <f>IFERROR(VLOOKUP($A67,'BDGT Polizze MTD'!$A$3:$AG$156,BZ$4,0),0)</f>
        <v>2261.7386517028608</v>
      </c>
      <c r="CA67" s="306">
        <f>IFERROR(VLOOKUP($A67,'BDGT Polizze MTD'!$A$3:$AG$156,CA$4,0),0)</f>
        <v>2773.015780822861</v>
      </c>
      <c r="CB67" s="306">
        <f>IFERROR(VLOOKUP($A67,'BDGT Polizze MTD'!$A$3:$AG$156,CB$4,0),0)</f>
        <v>2552.144275783226</v>
      </c>
      <c r="CC67" s="306">
        <f>IFERROR(VLOOKUP($A67,'BDGT Polizze MTD'!$A$3:$AG$156,CC$4,0),0)</f>
        <v>2473.0706516752766</v>
      </c>
      <c r="CD67" s="306">
        <f>IFERROR(VLOOKUP($A67,'BDGT Polizze MTD'!$A$3:$AG$156,CD$4,0),0)</f>
        <v>2379.263319600258</v>
      </c>
      <c r="CE67" s="306">
        <f>IFERROR(VLOOKUP($A67,'BDGT Polizze MTD'!$A$3:$AG$156,CE$4,0),0)</f>
        <v>2389.7008195097333</v>
      </c>
      <c r="CF67" s="306">
        <f>IFERROR(VLOOKUP($A67,'BDGT Polizze MTD'!$A$3:$AG$156,CF$4,0),0)</f>
        <v>2487.3169449985194</v>
      </c>
      <c r="CG67" s="306">
        <f>IFERROR(VLOOKUP($A67,'BDGT Polizze MTD'!$A$3:$AG$156,CG$4,0),0)</f>
        <v>2529.5840391052097</v>
      </c>
      <c r="CH67" s="306">
        <f>IFERROR(VLOOKUP($A67,'BDGT Polizze MTD'!$A$3:$AG$156,CH$4,0),0)</f>
        <v>379.1326472689118</v>
      </c>
      <c r="CI67" s="306">
        <f>IFERROR(VLOOKUP($A67,'BDGT Polizze MTD'!$A$3:$AG$156,CI$4,0),0)</f>
        <v>2334.1629877699802</v>
      </c>
      <c r="CJ67" s="306">
        <f>IFERROR(VLOOKUP($A67,'BDGT Polizze MTD'!$A$3:$AG$156,CJ$4,0),0)</f>
        <v>2580.1486489109393</v>
      </c>
      <c r="CK67" s="306">
        <f>IFERROR(VLOOKUP($A67,'BDGT Polizze MTD'!$A$3:$AG$156,CK$4,0),0)</f>
        <v>2400.7125497180919</v>
      </c>
      <c r="CL67" s="306">
        <f>IFERROR(VLOOKUP($A67,'BDGT Polizze MTD'!$A$3:$AG$156,CL$4,0),0)</f>
        <v>2587.728266014999</v>
      </c>
      <c r="CM67" s="306">
        <f>IFERROR(VLOOKUP($A67,'BDGT Polizze MTD'!$A$3:$AG$156,CM$4,0),0)</f>
        <v>2583.0446146901827</v>
      </c>
      <c r="CN67" s="306">
        <f>IFERROR(VLOOKUP($A67,'BDGT Polizze MTD'!$A$3:$AG$156,CN$4,0),0)</f>
        <v>2598.7306328473769</v>
      </c>
      <c r="CO67" s="306">
        <f>IFERROR(VLOOKUP($A67,'BDGT Polizze MTD'!$A$3:$AG$156,CO$4,0),0)</f>
        <v>3093.8991790251102</v>
      </c>
      <c r="CP67" s="306">
        <f>IFERROR(VLOOKUP($A67,'BDGT Polizze MTD'!$A$3:$AG$156,CP$4,0),0)</f>
        <v>3050.1491018393467</v>
      </c>
      <c r="CQ67" s="306">
        <f>IFERROR(VLOOKUP($A67,'BDGT Polizze MTD'!$A$3:$AG$156,CQ$4,0),0)</f>
        <v>2466.8244351698622</v>
      </c>
      <c r="CR67" s="306">
        <f>IFERROR(VLOOKUP($A67,'BDGT Polizze MTD'!$A$3:$AG$156,CR$4,0),0)</f>
        <v>2341.5035776340474</v>
      </c>
      <c r="CS67" s="306">
        <f>IFERROR(VLOOKUP($A67,'BDGT Polizze MTD'!$A$3:$AG$156,CS$4,0),0)</f>
        <v>2468.540522717446</v>
      </c>
      <c r="CT67" s="306">
        <f>IFERROR(VLOOKUP($A67,'BDGT Polizze MTD'!$A$3:$AG$156,CT$4,0),0)</f>
        <v>2488.8844973468235</v>
      </c>
      <c r="CU67" s="306">
        <f>IFERROR(VLOOKUP($A67,'BDGT Polizze MTD'!$A$3:$AG$156,CU$4,0),0)</f>
        <v>2745.7717490415271</v>
      </c>
      <c r="CV67" s="306">
        <f>IFERROR(VLOOKUP($A67,'BDGT Polizze MTD'!$A$3:$AG$156,CV$4,0),0)</f>
        <v>3607.9632507677843</v>
      </c>
      <c r="CW67" s="306">
        <f>IFERROR(VLOOKUP($A67,'BDGT Polizze MTD'!$A$3:$AG$156,CW$4,0),0)</f>
        <v>3097.8207055270004</v>
      </c>
      <c r="CX67" s="306">
        <f>IFERROR(VLOOKUP($A67,'BDGT Polizze MTD'!$A$3:$AG$156,CX$4,0),0)</f>
        <v>2115.2316479522979</v>
      </c>
      <c r="CY67" s="306">
        <f>IFERROR(VLOOKUP($A67,'BDGT Polizze MTD'!$A$3:$AG$156,CY$4,0),0)</f>
        <v>77520.866137550824</v>
      </c>
      <c r="CZ67" s="306"/>
      <c r="DD67" s="308">
        <f>IFERROR(VLOOKUP($A67,'BDGT McAfee'!$AZ$6:$BD$180,DD$4,0),0)</f>
        <v>11.363704258064518</v>
      </c>
      <c r="DE67" s="308">
        <f>IFERROR(VLOOKUP($A67,'BDGT McAfee'!$AZ$6:$BD$180,DE$4,0),0)</f>
        <v>11.363704258064518</v>
      </c>
      <c r="DF67" s="308">
        <f>IFERROR(VLOOKUP($A67,'BDGT McAfee'!$AZ$6:$BD$180,DF$4,0),0)</f>
        <v>11.363704258064518</v>
      </c>
      <c r="DG67" s="308">
        <f>IFERROR(VLOOKUP($A67,'BDGT McAfee'!$AZ$6:$BD$180,DG$4,0),0)</f>
        <v>11.363704258064518</v>
      </c>
      <c r="DH67" s="308">
        <f>IFERROR(VLOOKUP($A67,'BDGT McAfee'!$AZ$6:$BD$180,DH$4,0),0)</f>
        <v>11.363704258064518</v>
      </c>
      <c r="DI67" s="308">
        <f>IFERROR(VLOOKUP($A67,'BDGT McAfee'!$AZ$6:$BD$180,DI$4,0),0)</f>
        <v>11.363704258064518</v>
      </c>
      <c r="DJ67" s="308">
        <f>IFERROR(VLOOKUP($A67,'BDGT McAfee'!$AZ$6:$BD$180,DJ$4,0),0)</f>
        <v>11.363704258064518</v>
      </c>
      <c r="DK67" s="308">
        <f>IFERROR(VLOOKUP($A67,'BDGT McAfee'!$AZ$6:$BD$180,DK$4,0),0)</f>
        <v>11.363704258064518</v>
      </c>
      <c r="DL67" s="308">
        <f>IFERROR(VLOOKUP($A67,'BDGT McAfee'!$AZ$6:$BD$180,DL$4,0),0)</f>
        <v>11.363704258064518</v>
      </c>
      <c r="DM67" s="308">
        <f>IFERROR(VLOOKUP($A67,'BDGT McAfee'!$AZ$6:$BD$180,DM$4,0),0)</f>
        <v>11.363704258064518</v>
      </c>
      <c r="DN67" s="308">
        <f>IFERROR(VLOOKUP($A67,'BDGT McAfee'!$AZ$6:$BD$180,DN$4,0),0)</f>
        <v>11.363704258064518</v>
      </c>
      <c r="DO67" s="308">
        <f>IFERROR(VLOOKUP($A67,'BDGT McAfee'!$AZ$6:$BD$180,DO$4,0),0)</f>
        <v>11.363704258064518</v>
      </c>
      <c r="DP67" s="308">
        <f>IFERROR(VLOOKUP($A67,'BDGT McAfee'!$AZ$6:$BD$180,DP$4,0),0)</f>
        <v>11.363704258064518</v>
      </c>
      <c r="DQ67" s="308">
        <f>IFERROR(VLOOKUP($A67,'BDGT McAfee'!$AZ$6:$BD$180,DQ$4,0),0)</f>
        <v>11.363704258064518</v>
      </c>
      <c r="DR67" s="308">
        <f>IFERROR(VLOOKUP($A67,'BDGT McAfee'!$AZ$6:$BD$180,DR$4,0),0)</f>
        <v>11.363704258064518</v>
      </c>
      <c r="DS67" s="308">
        <f>IFERROR(VLOOKUP($A67,'BDGT McAfee'!$AZ$6:$BD$180,DS$4,0),0)</f>
        <v>11.363704258064518</v>
      </c>
      <c r="DT67" s="308">
        <f>IFERROR(VLOOKUP($A67,'BDGT McAfee'!$AZ$6:$BD$180,DT$4,0),0)</f>
        <v>11.363704258064518</v>
      </c>
      <c r="DU67" s="308">
        <f>IFERROR(VLOOKUP($A67,'BDGT McAfee'!$AZ$6:$BD$180,DU$4,0),0)</f>
        <v>11.363704258064518</v>
      </c>
      <c r="DV67" s="308">
        <f>IFERROR(VLOOKUP($A67,'BDGT McAfee'!$AZ$6:$BD$180,DV$4,0),0)</f>
        <v>11.363704258064518</v>
      </c>
      <c r="DW67" s="308">
        <f>IFERROR(VLOOKUP($A67,'BDGT McAfee'!$AZ$6:$BD$180,DW$4,0),0)</f>
        <v>11.363704258064518</v>
      </c>
      <c r="DX67" s="308">
        <f>IFERROR(VLOOKUP($A67,'BDGT McAfee'!$AZ$6:$BD$180,DX$4,0),0)</f>
        <v>11.363704258064518</v>
      </c>
      <c r="DY67" s="308">
        <f>IFERROR(VLOOKUP($A67,'BDGT McAfee'!$AZ$6:$BD$180,DY$4,0),0)</f>
        <v>11.363704258064518</v>
      </c>
      <c r="DZ67" s="308">
        <f>IFERROR(VLOOKUP($A67,'BDGT McAfee'!$AZ$6:$BD$180,DZ$4,0),0)</f>
        <v>11.363704258064518</v>
      </c>
      <c r="EA67" s="308">
        <f>IFERROR(VLOOKUP($A67,'BDGT McAfee'!$AZ$6:$BD$180,EA$4,0),0)</f>
        <v>11.363704258064518</v>
      </c>
      <c r="EB67" s="308">
        <f>IFERROR(VLOOKUP($A67,'BDGT McAfee'!$AZ$6:$BD$180,EB$4,0),0)</f>
        <v>11.363704258064518</v>
      </c>
      <c r="EC67" s="308">
        <f>IFERROR(VLOOKUP($A67,'BDGT McAfee'!$AZ$6:$BD$180,EC$4,0),0)</f>
        <v>11.363704258064518</v>
      </c>
      <c r="ED67" s="308">
        <f>IFERROR(VLOOKUP($A67,'BDGT McAfee'!$AZ$6:$BD$180,ED$4,0),0)</f>
        <v>11.363704258064518</v>
      </c>
      <c r="EE67" s="308">
        <f>IFERROR(VLOOKUP($A67,'BDGT McAfee'!$AZ$6:$BD$180,EE$4,0),0)</f>
        <v>11.363704258064518</v>
      </c>
      <c r="EF67" s="308">
        <f>IFERROR(VLOOKUP($A67,'BDGT McAfee'!$AZ$6:$BD$180,EF$4,0),0)</f>
        <v>11.363704258064518</v>
      </c>
      <c r="EG67" s="308">
        <f>IFERROR(VLOOKUP($A67,'BDGT McAfee'!$AZ$6:$BD$180,EG$4,0),0)</f>
        <v>11.363704258064518</v>
      </c>
      <c r="EH67" s="308">
        <f>IFERROR(VLOOKUP($A67,'BDGT McAfee'!$AZ$6:$BD$180,EH$4,0),0)</f>
        <v>11.363704258064518</v>
      </c>
      <c r="EI67" s="308">
        <f t="shared" si="40"/>
        <v>352.27483200000006</v>
      </c>
      <c r="EJ67" s="308"/>
      <c r="EL67" s="307">
        <f>IFERROR(VLOOKUP($A67,'BDGT Office'!$C$3:$F$180,EL$4,0),0)</f>
        <v>1.0064516129032257</v>
      </c>
      <c r="EM67" s="307">
        <f>IFERROR(VLOOKUP($A67,'BDGT Office'!$C$3:$F$180,EM$4,0),0)</f>
        <v>1.0064516129032257</v>
      </c>
      <c r="EN67" s="307">
        <f>IFERROR(VLOOKUP($A67,'BDGT Office'!$C$3:$F$180,EN$4,0),0)</f>
        <v>1.0064516129032257</v>
      </c>
      <c r="EO67" s="307">
        <f>IFERROR(VLOOKUP($A67,'BDGT Office'!$C$3:$F$180,EO$4,0),0)</f>
        <v>1.0064516129032257</v>
      </c>
      <c r="EP67" s="307">
        <f>IFERROR(VLOOKUP($A67,'BDGT Office'!$C$3:$F$180,EP$4,0),0)</f>
        <v>1.0064516129032257</v>
      </c>
      <c r="EQ67" s="307">
        <f>IFERROR(VLOOKUP($A67,'BDGT Office'!$C$3:$F$180,EQ$4,0),0)</f>
        <v>1.0064516129032257</v>
      </c>
      <c r="ER67" s="307">
        <f>IFERROR(VLOOKUP($A67,'BDGT Office'!$C$3:$F$180,ER$4,0),0)</f>
        <v>1.0064516129032257</v>
      </c>
      <c r="ES67" s="307">
        <f>IFERROR(VLOOKUP($A67,'BDGT Office'!$C$3:$F$180,ES$4,0),0)</f>
        <v>1.0064516129032257</v>
      </c>
      <c r="ET67" s="307">
        <f>IFERROR(VLOOKUP($A67,'BDGT Office'!$C$3:$F$180,ET$4,0),0)</f>
        <v>1.0064516129032257</v>
      </c>
      <c r="EU67" s="307">
        <f>IFERROR(VLOOKUP($A67,'BDGT Office'!$C$3:$F$180,EU$4,0),0)</f>
        <v>1.0064516129032257</v>
      </c>
      <c r="EV67" s="307">
        <f>IFERROR(VLOOKUP($A67,'BDGT Office'!$C$3:$F$180,EV$4,0),0)</f>
        <v>1.0064516129032257</v>
      </c>
      <c r="EW67" s="307">
        <f>IFERROR(VLOOKUP($A67,'BDGT Office'!$C$3:$F$180,EW$4,0),0)</f>
        <v>1.0064516129032257</v>
      </c>
      <c r="EX67" s="307">
        <f>IFERROR(VLOOKUP($A67,'BDGT Office'!$C$3:$F$180,EX$4,0),0)</f>
        <v>1.0064516129032257</v>
      </c>
      <c r="EY67" s="307">
        <f>IFERROR(VLOOKUP($A67,'BDGT Office'!$C$3:$F$180,EY$4,0),0)</f>
        <v>1.0064516129032257</v>
      </c>
      <c r="EZ67" s="307">
        <f>IFERROR(VLOOKUP($A67,'BDGT Office'!$C$3:$F$180,EZ$4,0),0)</f>
        <v>1.0064516129032257</v>
      </c>
      <c r="FA67" s="307">
        <f>IFERROR(VLOOKUP($A67,'BDGT Office'!$C$3:$F$180,FA$4,0),0)</f>
        <v>1.0064516129032257</v>
      </c>
      <c r="FB67" s="307">
        <f>IFERROR(VLOOKUP($A67,'BDGT Office'!$C$3:$F$180,FB$4,0),0)</f>
        <v>1.0064516129032257</v>
      </c>
      <c r="FC67" s="307">
        <f>IFERROR(VLOOKUP($A67,'BDGT Office'!$C$3:$F$180,FC$4,0),0)</f>
        <v>1.0064516129032257</v>
      </c>
      <c r="FD67" s="307">
        <f>IFERROR(VLOOKUP($A67,'BDGT Office'!$C$3:$F$180,FD$4,0),0)</f>
        <v>1.0064516129032257</v>
      </c>
      <c r="FE67" s="307">
        <f>IFERROR(VLOOKUP($A67,'BDGT Office'!$C$3:$F$180,FE$4,0),0)</f>
        <v>1.0064516129032257</v>
      </c>
      <c r="FF67" s="307">
        <f>IFERROR(VLOOKUP($A67,'BDGT Office'!$C$3:$F$180,FF$4,0),0)</f>
        <v>1.0064516129032257</v>
      </c>
      <c r="FG67" s="307">
        <f>IFERROR(VLOOKUP($A67,'BDGT Office'!$C$3:$F$180,FG$4,0),0)</f>
        <v>1.0064516129032257</v>
      </c>
      <c r="FH67" s="307">
        <f>IFERROR(VLOOKUP($A67,'BDGT Office'!$C$3:$F$180,FH$4,0),0)</f>
        <v>1.0064516129032257</v>
      </c>
      <c r="FI67" s="307">
        <f>IFERROR(VLOOKUP($A67,'BDGT Office'!$C$3:$F$180,FI$4,0),0)</f>
        <v>1.0064516129032257</v>
      </c>
      <c r="FJ67" s="307">
        <f>IFERROR(VLOOKUP($A67,'BDGT Office'!$C$3:$F$180,FJ$4,0),0)</f>
        <v>1.0064516129032257</v>
      </c>
      <c r="FK67" s="307">
        <f>IFERROR(VLOOKUP($A67,'BDGT Office'!$C$3:$F$180,FK$4,0),0)</f>
        <v>1.0064516129032257</v>
      </c>
      <c r="FL67" s="307">
        <f>IFERROR(VLOOKUP($A67,'BDGT Office'!$C$3:$F$180,FL$4,0),0)</f>
        <v>1.0064516129032257</v>
      </c>
      <c r="FM67" s="307">
        <f>IFERROR(VLOOKUP($A67,'BDGT Office'!$C$3:$F$180,FM$4,0),0)</f>
        <v>1.0064516129032257</v>
      </c>
      <c r="FN67" s="307">
        <f>IFERROR(VLOOKUP($A67,'BDGT Office'!$C$3:$F$180,FN$4,0),0)</f>
        <v>1.0064516129032257</v>
      </c>
      <c r="FO67" s="307">
        <f>IFERROR(VLOOKUP($A67,'BDGT Office'!$C$3:$F$180,FO$4,0),0)</f>
        <v>1.0064516129032257</v>
      </c>
      <c r="FP67" s="307">
        <f>IFERROR(VLOOKUP($A67,'BDGT Office'!$C$3:$F$180,FP$4,0),0)</f>
        <v>1.0064516129032257</v>
      </c>
      <c r="FQ67" s="308">
        <f t="shared" si="41"/>
        <v>31.200000000000014</v>
      </c>
      <c r="FR67" s="307"/>
      <c r="FS67" s="307"/>
    </row>
    <row r="68" spans="1:175">
      <c r="A68" s="150" t="s">
        <v>167</v>
      </c>
      <c r="B68" s="303">
        <f>IFERROR(VLOOKUP($A68,'FCST Sales'!$A$1:$AH$160,B$1,0),0)</f>
        <v>44607.030390521235</v>
      </c>
      <c r="C68" s="303">
        <f>IFERROR(VLOOKUP($A68,'FCST Sales'!$A$1:$AH$160,C$1,0),0)</f>
        <v>38892.963067790144</v>
      </c>
      <c r="D68" s="303">
        <f>IFERROR(VLOOKUP($A68,'FCST Sales'!$A$1:$AH$160,D$1,0),0)</f>
        <v>29866.77430316641</v>
      </c>
      <c r="E68" s="303">
        <f>IFERROR(VLOOKUP($A68,'FCST Sales'!$A$1:$AH$160,E$1,0),0)</f>
        <v>28744.040275981133</v>
      </c>
      <c r="F68" s="303">
        <f>IFERROR(VLOOKUP($A68,'FCST Sales'!$A$1:$AH$160,F$1,0),0)</f>
        <v>28593.293879534962</v>
      </c>
      <c r="G68" s="303">
        <f>IFERROR(VLOOKUP($A68,'FCST Sales'!$A$1:$AH$160,G$1,0),0)</f>
        <v>29809.626436029685</v>
      </c>
      <c r="H68" s="303">
        <f>IFERROR(VLOOKUP($A68,'FCST Sales'!$A$1:$AH$160,H$1,0),0)</f>
        <v>30706.931664628937</v>
      </c>
      <c r="I68" s="303">
        <f>IFERROR(VLOOKUP($A68,'FCST Sales'!$A$1:$AH$160,I$1,0),0)</f>
        <v>37648.384362426346</v>
      </c>
      <c r="J68" s="303">
        <f>IFERROR(VLOOKUP($A68,'FCST Sales'!$A$1:$AH$160,J$1,0),0)</f>
        <v>35068.144322188826</v>
      </c>
      <c r="K68" s="303">
        <f>IFERROR(VLOOKUP($A68,'FCST Sales'!$A$1:$AH$160,K$1,0),0)</f>
        <v>33576.1213814941</v>
      </c>
      <c r="L68" s="303">
        <f>IFERROR(VLOOKUP($A68,'FCST Sales'!$A$1:$AH$160,L$1,0),0)</f>
        <v>32302.528018485518</v>
      </c>
      <c r="M68" s="303">
        <f>IFERROR(VLOOKUP($A68,'FCST Sales'!$A$1:$AH$160,M$1,0),0)</f>
        <v>32444.23475203252</v>
      </c>
      <c r="N68" s="303">
        <f>IFERROR(VLOOKUP($A68,'FCST Sales'!$A$1:$AH$160,N$1,0),0)</f>
        <v>33769.53893449992</v>
      </c>
      <c r="O68" s="303">
        <f>IFERROR(VLOOKUP($A68,'FCST Sales'!$A$1:$AH$160,O$1,0),0)</f>
        <v>34343.38630162146</v>
      </c>
      <c r="P68" s="303">
        <f>IFERROR(VLOOKUP($A68,'FCST Sales'!$A$1:$AH$160,P$1,0),0)</f>
        <v>0</v>
      </c>
      <c r="Q68" s="303">
        <f>IFERROR(VLOOKUP($A68,'FCST Sales'!$A$1:$AH$160,Q$1,0),0)</f>
        <v>32072.937765835712</v>
      </c>
      <c r="R68" s="303">
        <f>IFERROR(VLOOKUP($A68,'FCST Sales'!$A$1:$AH$160,R$1,0),0)</f>
        <v>35029.886493314276</v>
      </c>
      <c r="S68" s="303">
        <f>IFERROR(VLOOKUP($A68,'FCST Sales'!$A$1:$AH$160,S$1,0),0)</f>
        <v>32593.737634146186</v>
      </c>
      <c r="T68" s="303">
        <f>IFERROR(VLOOKUP($A68,'FCST Sales'!$A$1:$AH$160,T$1,0),0)</f>
        <v>35132.792628947216</v>
      </c>
      <c r="U68" s="303">
        <f>IFERROR(VLOOKUP($A68,'FCST Sales'!$A$1:$AH$160,U$1,0),0)</f>
        <v>35069.204132078317</v>
      </c>
      <c r="V68" s="303">
        <f>IFERROR(VLOOKUP($A68,'FCST Sales'!$A$1:$AH$160,V$1,0),0)</f>
        <v>35282.168387378319</v>
      </c>
      <c r="W68" s="303">
        <f>IFERROR(VLOOKUP($A68,'FCST Sales'!$A$1:$AH$160,W$1,0),0)</f>
        <v>42512.21373253184</v>
      </c>
      <c r="X68" s="303">
        <f>IFERROR(VLOOKUP($A68,'FCST Sales'!$A$1:$AH$160,X$1,0),0)</f>
        <v>41410.938424115935</v>
      </c>
      <c r="Y68" s="303">
        <f>IFERROR(VLOOKUP($A68,'FCST Sales'!$A$1:$AH$160,Y$1,0),0)</f>
        <v>33491.3184166379</v>
      </c>
      <c r="Z68" s="303">
        <f>IFERROR(VLOOKUP($A68,'FCST Sales'!$A$1:$AH$160,Z$1,0),0)</f>
        <v>31789.875588304218</v>
      </c>
      <c r="AA68" s="303">
        <f>IFERROR(VLOOKUP($A68,'FCST Sales'!$A$1:$AH$160,AA$1,0),0)</f>
        <v>33514.617210693788</v>
      </c>
      <c r="AB68" s="303">
        <f>IFERROR(VLOOKUP($A68,'FCST Sales'!$A$1:$AH$160,AB$1,0),0)</f>
        <v>33790.82111173289</v>
      </c>
      <c r="AC68" s="303">
        <f>IFERROR(VLOOKUP($A68,'FCST Sales'!$A$1:$AH$160,AC$1,0),0)</f>
        <v>37312.885876030479</v>
      </c>
      <c r="AD68" s="303">
        <f>IFERROR(VLOOKUP($A68,'FCST Sales'!$A$1:$AH$160,AD$1,0),0)</f>
        <v>48984.209960070119</v>
      </c>
      <c r="AE68" s="303">
        <f>IFERROR(VLOOKUP($A68,'FCST Sales'!$A$1:$AH$160,AE$1,0),0)</f>
        <v>42566.098091122534</v>
      </c>
      <c r="AF68" s="303">
        <f>IFERROR(VLOOKUP($A68,'FCST Sales'!$A$1:$AH$160,AF$1,0),0)</f>
        <v>28717.851030060068</v>
      </c>
      <c r="AG68" s="303">
        <f>IFERROR(VLOOKUP($A68,'FCST Sales'!$A$1:$AH$160,AG$1,0),0)</f>
        <v>1049644.5545734009</v>
      </c>
      <c r="AH68" s="303">
        <f>IFERROR(VLOOKUP($A68,'FCST Sales'!$A$1:$AH$160,AH$1,0),0)</f>
        <v>0</v>
      </c>
      <c r="AI68" s="303"/>
      <c r="AK68" s="306">
        <f>IFERROR(VLOOKUP($A68,'BDGT MW Services MTD'!$A$3:$AG$156,AK$4,0),0)</f>
        <v>436.6552177152621</v>
      </c>
      <c r="AL68" s="306">
        <f>IFERROR(VLOOKUP($A68,'BDGT MW Services MTD'!$A$3:$AG$156,AL$4,0),0)</f>
        <v>376.17749706539064</v>
      </c>
      <c r="AM68" s="306">
        <f>IFERROR(VLOOKUP($A68,'BDGT MW Services MTD'!$A$3:$AG$156,AM$4,0),0)</f>
        <v>292.36384313475764</v>
      </c>
      <c r="AN68" s="306">
        <f>IFERROR(VLOOKUP($A68,'BDGT MW Services MTD'!$A$3:$AG$156,AN$4,0),0)</f>
        <v>281.37347532087387</v>
      </c>
      <c r="AO68" s="306">
        <f>IFERROR(VLOOKUP($A68,'BDGT MW Services MTD'!$A$3:$AG$156,AO$4,0),0)</f>
        <v>279.89782899374291</v>
      </c>
      <c r="AP68" s="306">
        <f>IFERROR(VLOOKUP($A68,'BDGT MW Services MTD'!$A$3:$AG$156,AP$4,0),0)</f>
        <v>291.80442651033582</v>
      </c>
      <c r="AQ68" s="306">
        <f>IFERROR(VLOOKUP($A68,'BDGT MW Services MTD'!$A$3:$AG$156,AQ$4,0),0)</f>
        <v>300.58808698988008</v>
      </c>
      <c r="AR68" s="306">
        <f>IFERROR(VLOOKUP($A68,'BDGT MW Services MTD'!$A$3:$AG$156,AR$4,0),0)</f>
        <v>368.53750017612526</v>
      </c>
      <c r="AS68" s="306">
        <f>IFERROR(VLOOKUP($A68,'BDGT MW Services MTD'!$A$3:$AG$156,AS$4,0),0)</f>
        <v>339.18338221892731</v>
      </c>
      <c r="AT68" s="306">
        <f>IFERROR(VLOOKUP($A68,'BDGT MW Services MTD'!$A$3:$AG$156,AT$4,0),0)</f>
        <v>328.67439198521043</v>
      </c>
      <c r="AU68" s="306">
        <f>IFERROR(VLOOKUP($A68,'BDGT MW Services MTD'!$A$3:$AG$156,AU$4,0),0)</f>
        <v>316.20727228823552</v>
      </c>
      <c r="AV68" s="306">
        <f>IFERROR(VLOOKUP($A68,'BDGT MW Services MTD'!$A$3:$AG$156,AV$4,0),0)</f>
        <v>317.59442996376276</v>
      </c>
      <c r="AW68" s="306">
        <f>IFERROR(VLOOKUP($A68,'BDGT MW Services MTD'!$A$3:$AG$156,AW$4,0),0)</f>
        <v>330.56774339144221</v>
      </c>
      <c r="AX68" s="306">
        <f>IFERROR(VLOOKUP($A68,'BDGT MW Services MTD'!$A$3:$AG$156,AX$4,0),0)</f>
        <v>336.18509663894741</v>
      </c>
      <c r="AY68" s="306">
        <f>IFERROR(VLOOKUP($A68,'BDGT MW Services MTD'!$A$3:$AG$156,AY$4,0),0)</f>
        <v>50.387235091096279</v>
      </c>
      <c r="AZ68" s="306">
        <f>IFERROR(VLOOKUP($A68,'BDGT MW Services MTD'!$A$3:$AG$156,AZ$4,0),0)</f>
        <v>310.2133779639442</v>
      </c>
      <c r="BA68" s="306">
        <f>IFERROR(VLOOKUP($A68,'BDGT MW Services MTD'!$A$3:$AG$156,BA$4,0),0)</f>
        <v>342.90520080281738</v>
      </c>
      <c r="BB68" s="306">
        <f>IFERROR(VLOOKUP($A68,'BDGT MW Services MTD'!$A$3:$AG$156,BB$4,0),0)</f>
        <v>319.05790361280134</v>
      </c>
      <c r="BC68" s="306">
        <f>IFERROR(VLOOKUP($A68,'BDGT MW Services MTD'!$A$3:$AG$156,BC$4,0),0)</f>
        <v>343.91254203727419</v>
      </c>
      <c r="BD68" s="306">
        <f>IFERROR(VLOOKUP($A68,'BDGT MW Services MTD'!$A$3:$AG$156,BD$4,0),0)</f>
        <v>343.29007852196304</v>
      </c>
      <c r="BE68" s="306">
        <f>IFERROR(VLOOKUP($A68,'BDGT MW Services MTD'!$A$3:$AG$156,BE$4,0),0)</f>
        <v>345.3747712811417</v>
      </c>
      <c r="BF68" s="306">
        <f>IFERROR(VLOOKUP($A68,'BDGT MW Services MTD'!$A$3:$AG$156,BF$4,0),0)</f>
        <v>411.18333228400655</v>
      </c>
      <c r="BG68" s="306">
        <f>IFERROR(VLOOKUP($A68,'BDGT MW Services MTD'!$A$3:$AG$156,BG$4,0),0)</f>
        <v>405.36888860501335</v>
      </c>
      <c r="BH68" s="306">
        <f>IFERROR(VLOOKUP($A68,'BDGT MW Services MTD'!$A$3:$AG$156,BH$4,0),0)</f>
        <v>327.84426147084991</v>
      </c>
      <c r="BI68" s="306">
        <f>IFERROR(VLOOKUP($A68,'BDGT MW Services MTD'!$A$3:$AG$156,BI$4,0),0)</f>
        <v>311.18895215902467</v>
      </c>
      <c r="BJ68" s="306">
        <f>IFERROR(VLOOKUP($A68,'BDGT MW Services MTD'!$A$3:$AG$156,BJ$4,0),0)</f>
        <v>328.07233179747544</v>
      </c>
      <c r="BK68" s="306">
        <f>IFERROR(VLOOKUP($A68,'BDGT MW Services MTD'!$A$3:$AG$156,BK$4,0),0)</f>
        <v>330.7760731917391</v>
      </c>
      <c r="BL68" s="306">
        <f>IFERROR(VLOOKUP($A68,'BDGT MW Services MTD'!$A$3:$AG$156,BL$4,0),0)</f>
        <v>364.91673197247934</v>
      </c>
      <c r="BM68" s="306">
        <f>IFERROR(VLOOKUP($A68,'BDGT MW Services MTD'!$A$3:$AG$156,BM$4,0),0)</f>
        <v>479.50313386630683</v>
      </c>
      <c r="BN68" s="306">
        <f>IFERROR(VLOOKUP($A68,'BDGT MW Services MTD'!$A$3:$AG$156,BN$4,0),0)</f>
        <v>411.70450839265897</v>
      </c>
      <c r="BO68" s="306">
        <f>IFERROR(VLOOKUP($A68,'BDGT MW Services MTD'!$A$3:$AG$156,BO$4,0),0)</f>
        <v>281.11711055551416</v>
      </c>
      <c r="BP68" s="306">
        <f>IFERROR(VLOOKUP($A68,'BDGT MW Services MTD'!$A$3:$AG$156,BP$4,0),0)</f>
        <v>10302.626625999001</v>
      </c>
      <c r="BQ68" s="306"/>
      <c r="BR68" s="306"/>
      <c r="BS68" s="306"/>
      <c r="BT68" s="306">
        <f>IFERROR(VLOOKUP($A68,'BDGT Polizze MTD'!$A$3:$AG$156,BT$4,0),0)</f>
        <v>1573.6429021863742</v>
      </c>
      <c r="BU68" s="306">
        <f>IFERROR(VLOOKUP($A68,'BDGT Polizze MTD'!$A$3:$AG$156,BU$4,0),0)</f>
        <v>1355.6898536941424</v>
      </c>
      <c r="BV68" s="306">
        <f>IFERROR(VLOOKUP($A68,'BDGT Polizze MTD'!$A$3:$AG$156,BV$4,0),0)</f>
        <v>1053.6374419438459</v>
      </c>
      <c r="BW68" s="306">
        <f>IFERROR(VLOOKUP($A68,'BDGT Polizze MTD'!$A$3:$AG$156,BW$4,0),0)</f>
        <v>1014.0297294945844</v>
      </c>
      <c r="BX68" s="306">
        <f>IFERROR(VLOOKUP($A68,'BDGT Polizze MTD'!$A$3:$AG$156,BX$4,0),0)</f>
        <v>1008.7117113543745</v>
      </c>
      <c r="BY68" s="306">
        <f>IFERROR(VLOOKUP($A68,'BDGT Polizze MTD'!$A$3:$AG$156,BY$4,0),0)</f>
        <v>1051.6213845038533</v>
      </c>
      <c r="BZ68" s="306">
        <f>IFERROR(VLOOKUP($A68,'BDGT Polizze MTD'!$A$3:$AG$156,BZ$4,0),0)</f>
        <v>1083.276439586381</v>
      </c>
      <c r="CA68" s="306">
        <f>IFERROR(VLOOKUP($A68,'BDGT Polizze MTD'!$A$3:$AG$156,CA$4,0),0)</f>
        <v>1328.1563984879383</v>
      </c>
      <c r="CB68" s="306">
        <f>IFERROR(VLOOKUP($A68,'BDGT Polizze MTD'!$A$3:$AG$156,CB$4,0),0)</f>
        <v>1222.3683590938736</v>
      </c>
      <c r="CC68" s="306">
        <f>IFERROR(VLOOKUP($A68,'BDGT Polizze MTD'!$A$3:$AG$156,CC$4,0),0)</f>
        <v>1184.4954625395528</v>
      </c>
      <c r="CD68" s="306">
        <f>IFERROR(VLOOKUP($A68,'BDGT Polizze MTD'!$A$3:$AG$156,CD$4,0),0)</f>
        <v>1139.5657476846493</v>
      </c>
      <c r="CE68" s="306">
        <f>IFERROR(VLOOKUP($A68,'BDGT Polizze MTD'!$A$3:$AG$156,CE$4,0),0)</f>
        <v>1144.5648653906703</v>
      </c>
      <c r="CF68" s="306">
        <f>IFERROR(VLOOKUP($A68,'BDGT Polizze MTD'!$A$3:$AG$156,CF$4,0),0)</f>
        <v>1191.3188299948893</v>
      </c>
      <c r="CG68" s="306">
        <f>IFERROR(VLOOKUP($A68,'BDGT Polizze MTD'!$A$3:$AG$156,CG$4,0),0)</f>
        <v>1211.5629670356941</v>
      </c>
      <c r="CH68" s="306">
        <f>IFERROR(VLOOKUP($A68,'BDGT Polizze MTD'!$A$3:$AG$156,CH$4,0),0)</f>
        <v>181.5883828819949</v>
      </c>
      <c r="CI68" s="306">
        <f>IFERROR(VLOOKUP($A68,'BDGT Polizze MTD'!$A$3:$AG$156,CI$4,0),0)</f>
        <v>1117.9646105008796</v>
      </c>
      <c r="CJ68" s="306">
        <f>IFERROR(VLOOKUP($A68,'BDGT Polizze MTD'!$A$3:$AG$156,CJ$4,0),0)</f>
        <v>1235.7812605322415</v>
      </c>
      <c r="CK68" s="306">
        <f>IFERROR(VLOOKUP($A68,'BDGT Polizze MTD'!$A$3:$AG$156,CK$4,0),0)</f>
        <v>1149.839014941422</v>
      </c>
      <c r="CL68" s="306">
        <f>IFERROR(VLOOKUP($A68,'BDGT Polizze MTD'!$A$3:$AG$156,CL$4,0),0)</f>
        <v>1239.4115741512494</v>
      </c>
      <c r="CM68" s="306">
        <f>IFERROR(VLOOKUP($A68,'BDGT Polizze MTD'!$A$3:$AG$156,CM$4,0),0)</f>
        <v>1237.1683047409704</v>
      </c>
      <c r="CN68" s="306">
        <f>IFERROR(VLOOKUP($A68,'BDGT Polizze MTD'!$A$3:$AG$156,CN$4,0),0)</f>
        <v>1244.6812390438879</v>
      </c>
      <c r="CO68" s="306">
        <f>IFERROR(VLOOKUP($A68,'BDGT Polizze MTD'!$A$3:$AG$156,CO$4,0),0)</f>
        <v>1481.8458731163175</v>
      </c>
      <c r="CP68" s="306">
        <f>IFERROR(VLOOKUP($A68,'BDGT Polizze MTD'!$A$3:$AG$156,CP$4,0),0)</f>
        <v>1460.8914503717883</v>
      </c>
      <c r="CQ68" s="306">
        <f>IFERROR(VLOOKUP($A68,'BDGT Polizze MTD'!$A$3:$AG$156,CQ$4,0),0)</f>
        <v>1181.5037909899788</v>
      </c>
      <c r="CR68" s="306">
        <f>IFERROR(VLOOKUP($A68,'BDGT Polizze MTD'!$A$3:$AG$156,CR$4,0),0)</f>
        <v>1121.4804402570824</v>
      </c>
      <c r="CS68" s="306">
        <f>IFERROR(VLOOKUP($A68,'BDGT Polizze MTD'!$A$3:$AG$156,CS$4,0),0)</f>
        <v>1182.3257238013432</v>
      </c>
      <c r="CT68" s="306">
        <f>IFERROR(VLOOKUP($A68,'BDGT Polizze MTD'!$A$3:$AG$156,CT$4,0),0)</f>
        <v>1192.0696207750077</v>
      </c>
      <c r="CU68" s="306">
        <f>IFERROR(VLOOKUP($A68,'BDGT Polizze MTD'!$A$3:$AG$156,CU$4,0),0)</f>
        <v>1315.107668155704</v>
      </c>
      <c r="CV68" s="306">
        <f>IFERROR(VLOOKUP($A68,'BDGT Polizze MTD'!$A$3:$AG$156,CV$4,0),0)</f>
        <v>1728.0606587801749</v>
      </c>
      <c r="CW68" s="306">
        <f>IFERROR(VLOOKUP($A68,'BDGT Polizze MTD'!$A$3:$AG$156,CW$4,0),0)</f>
        <v>1483.7241172111924</v>
      </c>
      <c r="CX68" s="306">
        <f>IFERROR(VLOOKUP($A68,'BDGT Polizze MTD'!$A$3:$AG$156,CX$4,0),0)</f>
        <v>1013.1058275760641</v>
      </c>
      <c r="CY68" s="306">
        <f>IFERROR(VLOOKUP($A68,'BDGT Polizze MTD'!$A$3:$AG$156,CY$4,0),0)</f>
        <v>37129.191650818124</v>
      </c>
      <c r="CZ68" s="306"/>
      <c r="DD68" s="308">
        <f>IFERROR(VLOOKUP($A68,'BDGT McAfee'!$AZ$6:$BD$180,DD$4,0),0)</f>
        <v>6.1335702580645153</v>
      </c>
      <c r="DE68" s="308">
        <f>IFERROR(VLOOKUP($A68,'BDGT McAfee'!$AZ$6:$BD$180,DE$4,0),0)</f>
        <v>6.1335702580645153</v>
      </c>
      <c r="DF68" s="308">
        <f>IFERROR(VLOOKUP($A68,'BDGT McAfee'!$AZ$6:$BD$180,DF$4,0),0)</f>
        <v>6.1335702580645153</v>
      </c>
      <c r="DG68" s="308">
        <f>IFERROR(VLOOKUP($A68,'BDGT McAfee'!$AZ$6:$BD$180,DG$4,0),0)</f>
        <v>6.1335702580645153</v>
      </c>
      <c r="DH68" s="308">
        <f>IFERROR(VLOOKUP($A68,'BDGT McAfee'!$AZ$6:$BD$180,DH$4,0),0)</f>
        <v>6.1335702580645153</v>
      </c>
      <c r="DI68" s="308">
        <f>IFERROR(VLOOKUP($A68,'BDGT McAfee'!$AZ$6:$BD$180,DI$4,0),0)</f>
        <v>6.1335702580645153</v>
      </c>
      <c r="DJ68" s="308">
        <f>IFERROR(VLOOKUP($A68,'BDGT McAfee'!$AZ$6:$BD$180,DJ$4,0),0)</f>
        <v>6.1335702580645153</v>
      </c>
      <c r="DK68" s="308">
        <f>IFERROR(VLOOKUP($A68,'BDGT McAfee'!$AZ$6:$BD$180,DK$4,0),0)</f>
        <v>6.1335702580645153</v>
      </c>
      <c r="DL68" s="308">
        <f>IFERROR(VLOOKUP($A68,'BDGT McAfee'!$AZ$6:$BD$180,DL$4,0),0)</f>
        <v>6.1335702580645153</v>
      </c>
      <c r="DM68" s="308">
        <f>IFERROR(VLOOKUP($A68,'BDGT McAfee'!$AZ$6:$BD$180,DM$4,0),0)</f>
        <v>6.1335702580645153</v>
      </c>
      <c r="DN68" s="308">
        <f>IFERROR(VLOOKUP($A68,'BDGT McAfee'!$AZ$6:$BD$180,DN$4,0),0)</f>
        <v>6.1335702580645153</v>
      </c>
      <c r="DO68" s="308">
        <f>IFERROR(VLOOKUP($A68,'BDGT McAfee'!$AZ$6:$BD$180,DO$4,0),0)</f>
        <v>6.1335702580645153</v>
      </c>
      <c r="DP68" s="308">
        <f>IFERROR(VLOOKUP($A68,'BDGT McAfee'!$AZ$6:$BD$180,DP$4,0),0)</f>
        <v>6.1335702580645153</v>
      </c>
      <c r="DQ68" s="308">
        <f>IFERROR(VLOOKUP($A68,'BDGT McAfee'!$AZ$6:$BD$180,DQ$4,0),0)</f>
        <v>6.1335702580645153</v>
      </c>
      <c r="DR68" s="308">
        <f>IFERROR(VLOOKUP($A68,'BDGT McAfee'!$AZ$6:$BD$180,DR$4,0),0)</f>
        <v>6.1335702580645153</v>
      </c>
      <c r="DS68" s="308">
        <f>IFERROR(VLOOKUP($A68,'BDGT McAfee'!$AZ$6:$BD$180,DS$4,0),0)</f>
        <v>6.1335702580645153</v>
      </c>
      <c r="DT68" s="308">
        <f>IFERROR(VLOOKUP($A68,'BDGT McAfee'!$AZ$6:$BD$180,DT$4,0),0)</f>
        <v>6.1335702580645153</v>
      </c>
      <c r="DU68" s="308">
        <f>IFERROR(VLOOKUP($A68,'BDGT McAfee'!$AZ$6:$BD$180,DU$4,0),0)</f>
        <v>6.1335702580645153</v>
      </c>
      <c r="DV68" s="308">
        <f>IFERROR(VLOOKUP($A68,'BDGT McAfee'!$AZ$6:$BD$180,DV$4,0),0)</f>
        <v>6.1335702580645153</v>
      </c>
      <c r="DW68" s="308">
        <f>IFERROR(VLOOKUP($A68,'BDGT McAfee'!$AZ$6:$BD$180,DW$4,0),0)</f>
        <v>6.1335702580645153</v>
      </c>
      <c r="DX68" s="308">
        <f>IFERROR(VLOOKUP($A68,'BDGT McAfee'!$AZ$6:$BD$180,DX$4,0),0)</f>
        <v>6.1335702580645153</v>
      </c>
      <c r="DY68" s="308">
        <f>IFERROR(VLOOKUP($A68,'BDGT McAfee'!$AZ$6:$BD$180,DY$4,0),0)</f>
        <v>6.1335702580645153</v>
      </c>
      <c r="DZ68" s="308">
        <f>IFERROR(VLOOKUP($A68,'BDGT McAfee'!$AZ$6:$BD$180,DZ$4,0),0)</f>
        <v>6.1335702580645153</v>
      </c>
      <c r="EA68" s="308">
        <f>IFERROR(VLOOKUP($A68,'BDGT McAfee'!$AZ$6:$BD$180,EA$4,0),0)</f>
        <v>6.1335702580645153</v>
      </c>
      <c r="EB68" s="308">
        <f>IFERROR(VLOOKUP($A68,'BDGT McAfee'!$AZ$6:$BD$180,EB$4,0),0)</f>
        <v>6.1335702580645153</v>
      </c>
      <c r="EC68" s="308">
        <f>IFERROR(VLOOKUP($A68,'BDGT McAfee'!$AZ$6:$BD$180,EC$4,0),0)</f>
        <v>6.1335702580645153</v>
      </c>
      <c r="ED68" s="308">
        <f>IFERROR(VLOOKUP($A68,'BDGT McAfee'!$AZ$6:$BD$180,ED$4,0),0)</f>
        <v>6.1335702580645153</v>
      </c>
      <c r="EE68" s="308">
        <f>IFERROR(VLOOKUP($A68,'BDGT McAfee'!$AZ$6:$BD$180,EE$4,0),0)</f>
        <v>6.1335702580645153</v>
      </c>
      <c r="EF68" s="308">
        <f>IFERROR(VLOOKUP($A68,'BDGT McAfee'!$AZ$6:$BD$180,EF$4,0),0)</f>
        <v>6.1335702580645153</v>
      </c>
      <c r="EG68" s="308">
        <f>IFERROR(VLOOKUP($A68,'BDGT McAfee'!$AZ$6:$BD$180,EG$4,0),0)</f>
        <v>6.1335702580645153</v>
      </c>
      <c r="EH68" s="308">
        <f>IFERROR(VLOOKUP($A68,'BDGT McAfee'!$AZ$6:$BD$180,EH$4,0),0)</f>
        <v>6.1335702580645153</v>
      </c>
      <c r="EI68" s="308">
        <f t="shared" si="40"/>
        <v>190.14067799999987</v>
      </c>
      <c r="EJ68" s="308"/>
      <c r="EL68" s="307">
        <f>IFERROR(VLOOKUP($A68,'BDGT Office'!$C$3:$F$180,EL$4,0),0)</f>
        <v>1.4322580645161289</v>
      </c>
      <c r="EM68" s="307">
        <f>IFERROR(VLOOKUP($A68,'BDGT Office'!$C$3:$F$180,EM$4,0),0)</f>
        <v>1.4322580645161289</v>
      </c>
      <c r="EN68" s="307">
        <f>IFERROR(VLOOKUP($A68,'BDGT Office'!$C$3:$F$180,EN$4,0),0)</f>
        <v>1.4322580645161289</v>
      </c>
      <c r="EO68" s="307">
        <f>IFERROR(VLOOKUP($A68,'BDGT Office'!$C$3:$F$180,EO$4,0),0)</f>
        <v>1.4322580645161289</v>
      </c>
      <c r="EP68" s="307">
        <f>IFERROR(VLOOKUP($A68,'BDGT Office'!$C$3:$F$180,EP$4,0),0)</f>
        <v>1.4322580645161289</v>
      </c>
      <c r="EQ68" s="307">
        <f>IFERROR(VLOOKUP($A68,'BDGT Office'!$C$3:$F$180,EQ$4,0),0)</f>
        <v>1.4322580645161289</v>
      </c>
      <c r="ER68" s="307">
        <f>IFERROR(VLOOKUP($A68,'BDGT Office'!$C$3:$F$180,ER$4,0),0)</f>
        <v>1.4322580645161289</v>
      </c>
      <c r="ES68" s="307">
        <f>IFERROR(VLOOKUP($A68,'BDGT Office'!$C$3:$F$180,ES$4,0),0)</f>
        <v>1.4322580645161289</v>
      </c>
      <c r="ET68" s="307">
        <f>IFERROR(VLOOKUP($A68,'BDGT Office'!$C$3:$F$180,ET$4,0),0)</f>
        <v>1.4322580645161289</v>
      </c>
      <c r="EU68" s="307">
        <f>IFERROR(VLOOKUP($A68,'BDGT Office'!$C$3:$F$180,EU$4,0),0)</f>
        <v>1.4322580645161289</v>
      </c>
      <c r="EV68" s="307">
        <f>IFERROR(VLOOKUP($A68,'BDGT Office'!$C$3:$F$180,EV$4,0),0)</f>
        <v>1.4322580645161289</v>
      </c>
      <c r="EW68" s="307">
        <f>IFERROR(VLOOKUP($A68,'BDGT Office'!$C$3:$F$180,EW$4,0),0)</f>
        <v>1.4322580645161289</v>
      </c>
      <c r="EX68" s="307">
        <f>IFERROR(VLOOKUP($A68,'BDGT Office'!$C$3:$F$180,EX$4,0),0)</f>
        <v>1.4322580645161289</v>
      </c>
      <c r="EY68" s="307">
        <f>IFERROR(VLOOKUP($A68,'BDGT Office'!$C$3:$F$180,EY$4,0),0)</f>
        <v>1.4322580645161289</v>
      </c>
      <c r="EZ68" s="307">
        <f>IFERROR(VLOOKUP($A68,'BDGT Office'!$C$3:$F$180,EZ$4,0),0)</f>
        <v>1.4322580645161289</v>
      </c>
      <c r="FA68" s="307">
        <f>IFERROR(VLOOKUP($A68,'BDGT Office'!$C$3:$F$180,FA$4,0),0)</f>
        <v>1.4322580645161289</v>
      </c>
      <c r="FB68" s="307">
        <f>IFERROR(VLOOKUP($A68,'BDGT Office'!$C$3:$F$180,FB$4,0),0)</f>
        <v>1.4322580645161289</v>
      </c>
      <c r="FC68" s="307">
        <f>IFERROR(VLOOKUP($A68,'BDGT Office'!$C$3:$F$180,FC$4,0),0)</f>
        <v>1.4322580645161289</v>
      </c>
      <c r="FD68" s="307">
        <f>IFERROR(VLOOKUP($A68,'BDGT Office'!$C$3:$F$180,FD$4,0),0)</f>
        <v>1.4322580645161289</v>
      </c>
      <c r="FE68" s="307">
        <f>IFERROR(VLOOKUP($A68,'BDGT Office'!$C$3:$F$180,FE$4,0),0)</f>
        <v>1.4322580645161289</v>
      </c>
      <c r="FF68" s="307">
        <f>IFERROR(VLOOKUP($A68,'BDGT Office'!$C$3:$F$180,FF$4,0),0)</f>
        <v>1.4322580645161289</v>
      </c>
      <c r="FG68" s="307">
        <f>IFERROR(VLOOKUP($A68,'BDGT Office'!$C$3:$F$180,FG$4,0),0)</f>
        <v>1.4322580645161289</v>
      </c>
      <c r="FH68" s="307">
        <f>IFERROR(VLOOKUP($A68,'BDGT Office'!$C$3:$F$180,FH$4,0),0)</f>
        <v>1.4322580645161289</v>
      </c>
      <c r="FI68" s="307">
        <f>IFERROR(VLOOKUP($A68,'BDGT Office'!$C$3:$F$180,FI$4,0),0)</f>
        <v>1.4322580645161289</v>
      </c>
      <c r="FJ68" s="307">
        <f>IFERROR(VLOOKUP($A68,'BDGT Office'!$C$3:$F$180,FJ$4,0),0)</f>
        <v>1.4322580645161289</v>
      </c>
      <c r="FK68" s="307">
        <f>IFERROR(VLOOKUP($A68,'BDGT Office'!$C$3:$F$180,FK$4,0),0)</f>
        <v>1.4322580645161289</v>
      </c>
      <c r="FL68" s="307">
        <f>IFERROR(VLOOKUP($A68,'BDGT Office'!$C$3:$F$180,FL$4,0),0)</f>
        <v>1.4322580645161289</v>
      </c>
      <c r="FM68" s="307">
        <f>IFERROR(VLOOKUP($A68,'BDGT Office'!$C$3:$F$180,FM$4,0),0)</f>
        <v>1.4322580645161289</v>
      </c>
      <c r="FN68" s="307">
        <f>IFERROR(VLOOKUP($A68,'BDGT Office'!$C$3:$F$180,FN$4,0),0)</f>
        <v>1.4322580645161289</v>
      </c>
      <c r="FO68" s="307">
        <f>IFERROR(VLOOKUP($A68,'BDGT Office'!$C$3:$F$180,FO$4,0),0)</f>
        <v>1.4322580645161289</v>
      </c>
      <c r="FP68" s="307">
        <f>IFERROR(VLOOKUP($A68,'BDGT Office'!$C$3:$F$180,FP$4,0),0)</f>
        <v>1.4322580645161289</v>
      </c>
      <c r="FQ68" s="308">
        <f t="shared" si="41"/>
        <v>44.399999999999991</v>
      </c>
      <c r="FR68" s="307"/>
      <c r="FS68" s="307"/>
    </row>
    <row r="69" spans="1:175">
      <c r="A69" s="150" t="s">
        <v>168</v>
      </c>
      <c r="B69" s="303">
        <f>IFERROR(VLOOKUP($A69,'FCST Sales'!$A$1:$AH$160,B$1,0),0)</f>
        <v>40456.24682945227</v>
      </c>
      <c r="C69" s="303">
        <f>IFERROR(VLOOKUP($A69,'FCST Sales'!$A$1:$AH$160,C$1,0),0)</f>
        <v>35273.886201885398</v>
      </c>
      <c r="D69" s="303">
        <f>IFERROR(VLOOKUP($A69,'FCST Sales'!$A$1:$AH$160,D$1,0),0)</f>
        <v>27087.604411909022</v>
      </c>
      <c r="E69" s="303">
        <f>IFERROR(VLOOKUP($A69,'FCST Sales'!$A$1:$AH$160,E$1,0),0)</f>
        <v>26069.343287373715</v>
      </c>
      <c r="F69" s="303">
        <f>IFERROR(VLOOKUP($A69,'FCST Sales'!$A$1:$AH$160,F$1,0),0)</f>
        <v>25932.624178975668</v>
      </c>
      <c r="G69" s="303">
        <f>IFERROR(VLOOKUP($A69,'FCST Sales'!$A$1:$AH$160,G$1,0),0)</f>
        <v>27035.774281133235</v>
      </c>
      <c r="H69" s="303">
        <f>IFERROR(VLOOKUP($A69,'FCST Sales'!$A$1:$AH$160,H$1,0),0)</f>
        <v>27849.583259040071</v>
      </c>
      <c r="I69" s="303">
        <f>IFERROR(VLOOKUP($A69,'FCST Sales'!$A$1:$AH$160,I$1,0),0)</f>
        <v>34145.118317942659</v>
      </c>
      <c r="J69" s="303">
        <f>IFERROR(VLOOKUP($A69,'FCST Sales'!$A$1:$AH$160,J$1,0),0)</f>
        <v>31804.975362152749</v>
      </c>
      <c r="K69" s="303">
        <f>IFERROR(VLOOKUP($A69,'FCST Sales'!$A$1:$AH$160,K$1,0),0)</f>
        <v>30451.788480275543</v>
      </c>
      <c r="L69" s="303">
        <f>IFERROR(VLOOKUP($A69,'FCST Sales'!$A$1:$AH$160,L$1,0),0)</f>
        <v>29296.705817225724</v>
      </c>
      <c r="M69" s="303">
        <f>IFERROR(VLOOKUP($A69,'FCST Sales'!$A$1:$AH$160,M$1,0),0)</f>
        <v>29425.22642349749</v>
      </c>
      <c r="N69" s="303">
        <f>IFERROR(VLOOKUP($A69,'FCST Sales'!$A$1:$AH$160,N$1,0),0)</f>
        <v>30627.208099045209</v>
      </c>
      <c r="O69" s="303">
        <f>IFERROR(VLOOKUP($A69,'FCST Sales'!$A$1:$AH$160,O$1,0),0)</f>
        <v>31147.657690140008</v>
      </c>
      <c r="P69" s="303">
        <f>IFERROR(VLOOKUP($A69,'FCST Sales'!$A$1:$AH$160,P$1,0),0)</f>
        <v>10248.678355854512</v>
      </c>
      <c r="Q69" s="303">
        <f>IFERROR(VLOOKUP($A69,'FCST Sales'!$A$1:$AH$160,Q$1,0),0)</f>
        <v>29088.479449105711</v>
      </c>
      <c r="R69" s="303">
        <f>IFERROR(VLOOKUP($A69,'FCST Sales'!$A$1:$AH$160,R$1,0),0)</f>
        <v>31770.277509492353</v>
      </c>
      <c r="S69" s="303">
        <f>IFERROR(VLOOKUP($A69,'FCST Sales'!$A$1:$AH$160,S$1,0),0)</f>
        <v>29560.81772934219</v>
      </c>
      <c r="T69" s="303">
        <f>IFERROR(VLOOKUP($A69,'FCST Sales'!$A$1:$AH$160,T$1,0),0)</f>
        <v>31863.607999932625</v>
      </c>
      <c r="U69" s="303">
        <f>IFERROR(VLOOKUP($A69,'FCST Sales'!$A$1:$AH$160,U$1,0),0)</f>
        <v>31805.936554370794</v>
      </c>
      <c r="V69" s="303">
        <f>IFERROR(VLOOKUP($A69,'FCST Sales'!$A$1:$AH$160,V$1,0),0)</f>
        <v>31999.084011236642</v>
      </c>
      <c r="W69" s="303">
        <f>IFERROR(VLOOKUP($A69,'FCST Sales'!$A$1:$AH$160,W$1,0),0)</f>
        <v>38556.35752868242</v>
      </c>
      <c r="X69" s="303">
        <f>IFERROR(VLOOKUP($A69,'FCST Sales'!$A$1:$AH$160,X$1,0),0)</f>
        <v>37557.558341325552</v>
      </c>
      <c r="Y69" s="303">
        <f>IFERROR(VLOOKUP($A69,'FCST Sales'!$A$1:$AH$160,Y$1,0),0)</f>
        <v>30374.876620237879</v>
      </c>
      <c r="Z69" s="303">
        <f>IFERROR(VLOOKUP($A69,'FCST Sales'!$A$1:$AH$160,Z$1,0),0)</f>
        <v>28831.756837848236</v>
      </c>
      <c r="AA69" s="303">
        <f>IFERROR(VLOOKUP($A69,'FCST Sales'!$A$1:$AH$160,AA$1,0),0)</f>
        <v>30396.007409597787</v>
      </c>
      <c r="AB69" s="303">
        <f>IFERROR(VLOOKUP($A69,'FCST Sales'!$A$1:$AH$160,AB$1,0),0)</f>
        <v>30646.509922270543</v>
      </c>
      <c r="AC69" s="303">
        <f>IFERROR(VLOOKUP($A69,'FCST Sales'!$A$1:$AH$160,AC$1,0),0)</f>
        <v>33764.288383418447</v>
      </c>
      <c r="AD69" s="303">
        <f>IFERROR(VLOOKUP($A69,'FCST Sales'!$A$1:$AH$160,AD$1,0),0)</f>
        <v>44426.120087819516</v>
      </c>
      <c r="AE69" s="303">
        <f>IFERROR(VLOOKUP($A69,'FCST Sales'!$A$1:$AH$160,AE$1,0),0)</f>
        <v>38605.227827653383</v>
      </c>
      <c r="AF69" s="303">
        <f>IFERROR(VLOOKUP($A69,'FCST Sales'!$A$1:$AH$160,AF$1,0),0)</f>
        <v>26045.591009134525</v>
      </c>
      <c r="AG69" s="303">
        <f>IFERROR(VLOOKUP($A69,'FCST Sales'!$A$1:$AH$160,AG$1,0),0)</f>
        <v>962144.9182173718</v>
      </c>
      <c r="AH69" s="303">
        <f>IFERROR(VLOOKUP($A69,'FCST Sales'!$A$1:$AH$160,AH$1,0),0)</f>
        <v>0</v>
      </c>
      <c r="AI69" s="303"/>
      <c r="AK69" s="306">
        <f>IFERROR(VLOOKUP($A69,'BDGT MW Services MTD'!$A$3:$AG$156,AK$4,0),0)</f>
        <v>346.17947535676461</v>
      </c>
      <c r="AL69" s="306">
        <f>IFERROR(VLOOKUP($A69,'BDGT MW Services MTD'!$A$3:$AG$156,AL$4,0),0)</f>
        <v>298.23284663012089</v>
      </c>
      <c r="AM69" s="306">
        <f>IFERROR(VLOOKUP($A69,'BDGT MW Services MTD'!$A$3:$AG$156,AM$4,0),0)</f>
        <v>231.78553175030638</v>
      </c>
      <c r="AN69" s="306">
        <f>IFERROR(VLOOKUP($A69,'BDGT MW Services MTD'!$A$3:$AG$156,AN$4,0),0)</f>
        <v>223.07238781103229</v>
      </c>
      <c r="AO69" s="306">
        <f>IFERROR(VLOOKUP($A69,'BDGT MW Services MTD'!$A$3:$AG$156,AO$4,0),0)</f>
        <v>221.90249804305645</v>
      </c>
      <c r="AP69" s="306">
        <f>IFERROR(VLOOKUP($A69,'BDGT MW Services MTD'!$A$3:$AG$156,AP$4,0),0)</f>
        <v>231.34202725135299</v>
      </c>
      <c r="AQ69" s="306">
        <f>IFERROR(VLOOKUP($A69,'BDGT MW Services MTD'!$A$3:$AG$156,AQ$4,0),0)</f>
        <v>238.30569756412456</v>
      </c>
      <c r="AR69" s="306">
        <f>IFERROR(VLOOKUP($A69,'BDGT MW Services MTD'!$A$3:$AG$156,AR$4,0),0)</f>
        <v>292.17587076552036</v>
      </c>
      <c r="AS69" s="306">
        <f>IFERROR(VLOOKUP($A69,'BDGT MW Services MTD'!$A$3:$AG$156,AS$4,0),0)</f>
        <v>268.90397856839166</v>
      </c>
      <c r="AT69" s="306">
        <f>IFERROR(VLOOKUP($A69,'BDGT MW Services MTD'!$A$3:$AG$156,AT$4,0),0)</f>
        <v>260.57246991341026</v>
      </c>
      <c r="AU69" s="306">
        <f>IFERROR(VLOOKUP($A69,'BDGT MW Services MTD'!$A$3:$AG$156,AU$4,0),0)</f>
        <v>250.68855972337315</v>
      </c>
      <c r="AV69" s="306">
        <f>IFERROR(VLOOKUP($A69,'BDGT MW Services MTD'!$A$3:$AG$156,AV$4,0),0)</f>
        <v>251.78829584667824</v>
      </c>
      <c r="AW69" s="306">
        <f>IFERROR(VLOOKUP($A69,'BDGT MW Services MTD'!$A$3:$AG$156,AW$4,0),0)</f>
        <v>262.0735155207542</v>
      </c>
      <c r="AX69" s="306">
        <f>IFERROR(VLOOKUP($A69,'BDGT MW Services MTD'!$A$3:$AG$156,AX$4,0),0)</f>
        <v>266.52694312500887</v>
      </c>
      <c r="AY69" s="306">
        <f>IFERROR(VLOOKUP($A69,'BDGT MW Services MTD'!$A$3:$AG$156,AY$4,0),0)</f>
        <v>39.946909829182594</v>
      </c>
      <c r="AZ69" s="306">
        <f>IFERROR(VLOOKUP($A69,'BDGT MW Services MTD'!$A$3:$AG$156,AZ$4,0),0)</f>
        <v>245.93661102713631</v>
      </c>
      <c r="BA69" s="306">
        <f>IFERROR(VLOOKUP($A69,'BDGT MW Services MTD'!$A$3:$AG$156,BA$4,0),0)</f>
        <v>271.85462968275499</v>
      </c>
      <c r="BB69" s="306">
        <f>IFERROR(VLOOKUP($A69,'BDGT MW Services MTD'!$A$3:$AG$156,BB$4,0),0)</f>
        <v>252.94853513724132</v>
      </c>
      <c r="BC69" s="306">
        <f>IFERROR(VLOOKUP($A69,'BDGT MW Services MTD'!$A$3:$AG$156,BC$4,0),0)</f>
        <v>272.65324801113348</v>
      </c>
      <c r="BD69" s="306">
        <f>IFERROR(VLOOKUP($A69,'BDGT MW Services MTD'!$A$3:$AG$156,BD$4,0),0)</f>
        <v>272.1597600498842</v>
      </c>
      <c r="BE69" s="306">
        <f>IFERROR(VLOOKUP($A69,'BDGT MW Services MTD'!$A$3:$AG$156,BE$4,0),0)</f>
        <v>273.81250073950338</v>
      </c>
      <c r="BF69" s="306">
        <f>IFERROR(VLOOKUP($A69,'BDGT MW Services MTD'!$A$3:$AG$156,BF$4,0),0)</f>
        <v>325.98541016025143</v>
      </c>
      <c r="BG69" s="306">
        <f>IFERROR(VLOOKUP($A69,'BDGT MW Services MTD'!$A$3:$AG$156,BG$4,0),0)</f>
        <v>321.37572961454026</v>
      </c>
      <c r="BH69" s="306">
        <f>IFERROR(VLOOKUP($A69,'BDGT MW Services MTD'!$A$3:$AG$156,BH$4,0),0)</f>
        <v>259.91434392686506</v>
      </c>
      <c r="BI69" s="306">
        <f>IFERROR(VLOOKUP($A69,'BDGT MW Services MTD'!$A$3:$AG$156,BI$4,0),0)</f>
        <v>246.71004450353362</v>
      </c>
      <c r="BJ69" s="306">
        <f>IFERROR(VLOOKUP($A69,'BDGT MW Services MTD'!$A$3:$AG$156,BJ$4,0),0)</f>
        <v>260.09515767375854</v>
      </c>
      <c r="BK69" s="306">
        <f>IFERROR(VLOOKUP($A69,'BDGT MW Services MTD'!$A$3:$AG$156,BK$4,0),0)</f>
        <v>262.2386790136934</v>
      </c>
      <c r="BL69" s="306">
        <f>IFERROR(VLOOKUP($A69,'BDGT MW Services MTD'!$A$3:$AG$156,BL$4,0),0)</f>
        <v>289.30533221181884</v>
      </c>
      <c r="BM69" s="306">
        <f>IFERROR(VLOOKUP($A69,'BDGT MW Services MTD'!$A$3:$AG$156,BM$4,0),0)</f>
        <v>380.14922661935412</v>
      </c>
      <c r="BN69" s="306">
        <f>IFERROR(VLOOKUP($A69,'BDGT MW Services MTD'!$A$3:$AG$156,BN$4,0),0)</f>
        <v>326.39859764672144</v>
      </c>
      <c r="BO69" s="306">
        <f>IFERROR(VLOOKUP($A69,'BDGT MW Services MTD'!$A$3:$AG$156,BO$4,0),0)</f>
        <v>222.86914228373377</v>
      </c>
      <c r="BP69" s="306">
        <f>IFERROR(VLOOKUP($A69,'BDGT MW Services MTD'!$A$3:$AG$156,BP$4,0),0)</f>
        <v>8167.9039560010024</v>
      </c>
      <c r="BQ69" s="306"/>
      <c r="BR69" s="306"/>
      <c r="BS69" s="306"/>
      <c r="BT69" s="306">
        <f>IFERROR(VLOOKUP($A69,'BDGT Polizze MTD'!$A$3:$AG$156,BT$4,0),0)</f>
        <v>1442.4618406007826</v>
      </c>
      <c r="BU69" s="306">
        <f>IFERROR(VLOOKUP($A69,'BDGT Polizze MTD'!$A$3:$AG$156,BU$4,0),0)</f>
        <v>1242.6776614481596</v>
      </c>
      <c r="BV69" s="306">
        <f>IFERROR(VLOOKUP($A69,'BDGT Polizze MTD'!$A$3:$AG$156,BV$4,0),0)</f>
        <v>965.80475895808991</v>
      </c>
      <c r="BW69" s="306">
        <f>IFERROR(VLOOKUP($A69,'BDGT Polizze MTD'!$A$3:$AG$156,BW$4,0),0)</f>
        <v>929.49880052103288</v>
      </c>
      <c r="BX69" s="306">
        <f>IFERROR(VLOOKUP($A69,'BDGT Polizze MTD'!$A$3:$AG$156,BX$4,0),0)</f>
        <v>924.62409977144262</v>
      </c>
      <c r="BY69" s="306">
        <f>IFERROR(VLOOKUP($A69,'BDGT Polizze MTD'!$A$3:$AG$156,BY$4,0),0)</f>
        <v>963.95676287104357</v>
      </c>
      <c r="BZ69" s="306">
        <f>IFERROR(VLOOKUP($A69,'BDGT Polizze MTD'!$A$3:$AG$156,BZ$4,0),0)</f>
        <v>992.97300852323167</v>
      </c>
      <c r="CA69" s="306">
        <f>IFERROR(VLOOKUP($A69,'BDGT Polizze MTD'!$A$3:$AG$156,CA$4,0),0)</f>
        <v>1217.4394333726157</v>
      </c>
      <c r="CB69" s="306">
        <f>IFERROR(VLOOKUP($A69,'BDGT Polizze MTD'!$A$3:$AG$156,CB$4,0),0)</f>
        <v>1120.4700321152534</v>
      </c>
      <c r="CC69" s="306">
        <f>IFERROR(VLOOKUP($A69,'BDGT Polizze MTD'!$A$3:$AG$156,CC$4,0),0)</f>
        <v>1085.7542729066508</v>
      </c>
      <c r="CD69" s="306">
        <f>IFERROR(VLOOKUP($A69,'BDGT Polizze MTD'!$A$3:$AG$156,CD$4,0),0)</f>
        <v>1044.5699615884807</v>
      </c>
      <c r="CE69" s="306">
        <f>IFERROR(VLOOKUP($A69,'BDGT Polizze MTD'!$A$3:$AG$156,CE$4,0),0)</f>
        <v>1049.1523458877318</v>
      </c>
      <c r="CF69" s="306">
        <f>IFERROR(VLOOKUP($A69,'BDGT Polizze MTD'!$A$3:$AG$156,CF$4,0),0)</f>
        <v>1092.0088349582099</v>
      </c>
      <c r="CG69" s="306">
        <f>IFERROR(VLOOKUP($A69,'BDGT Polizze MTD'!$A$3:$AG$156,CG$4,0),0)</f>
        <v>1110.5653925715555</v>
      </c>
      <c r="CH69" s="306">
        <f>IFERROR(VLOOKUP($A69,'BDGT Polizze MTD'!$A$3:$AG$156,CH$4,0),0)</f>
        <v>166.45092265834774</v>
      </c>
      <c r="CI69" s="306">
        <f>IFERROR(VLOOKUP($A69,'BDGT Polizze MTD'!$A$3:$AG$156,CI$4,0),0)</f>
        <v>1024.7695252519527</v>
      </c>
      <c r="CJ69" s="306">
        <f>IFERROR(VLOOKUP($A69,'BDGT Polizze MTD'!$A$3:$AG$156,CJ$4,0),0)</f>
        <v>1132.764815429628</v>
      </c>
      <c r="CK69" s="306">
        <f>IFERROR(VLOOKUP($A69,'BDGT Polizze MTD'!$A$3:$AG$156,CK$4,0),0)</f>
        <v>1053.9868349945116</v>
      </c>
      <c r="CL69" s="306">
        <f>IFERROR(VLOOKUP($A69,'BDGT Polizze MTD'!$A$3:$AG$156,CL$4,0),0)</f>
        <v>1136.0925010548463</v>
      </c>
      <c r="CM69" s="306">
        <f>IFERROR(VLOOKUP($A69,'BDGT Polizze MTD'!$A$3:$AG$156,CM$4,0),0)</f>
        <v>1134.0362337034549</v>
      </c>
      <c r="CN69" s="306">
        <f>IFERROR(VLOOKUP($A69,'BDGT Polizze MTD'!$A$3:$AG$156,CN$4,0),0)</f>
        <v>1140.9228793508519</v>
      </c>
      <c r="CO69" s="306">
        <f>IFERROR(VLOOKUP($A69,'BDGT Polizze MTD'!$A$3:$AG$156,CO$4,0),0)</f>
        <v>1358.3171395824604</v>
      </c>
      <c r="CP69" s="306">
        <f>IFERROR(VLOOKUP($A69,'BDGT Polizze MTD'!$A$3:$AG$156,CP$4,0),0)</f>
        <v>1339.1095066698056</v>
      </c>
      <c r="CQ69" s="306">
        <f>IFERROR(VLOOKUP($A69,'BDGT Polizze MTD'!$A$3:$AG$156,CQ$4,0),0)</f>
        <v>1083.0119912594769</v>
      </c>
      <c r="CR69" s="306">
        <f>IFERROR(VLOOKUP($A69,'BDGT Polizze MTD'!$A$3:$AG$156,CR$4,0),0)</f>
        <v>1027.9922705484398</v>
      </c>
      <c r="CS69" s="306">
        <f>IFERROR(VLOOKUP($A69,'BDGT Polizze MTD'!$A$3:$AG$156,CS$4,0),0)</f>
        <v>1083.7654066082091</v>
      </c>
      <c r="CT69" s="306">
        <f>IFERROR(VLOOKUP($A69,'BDGT Polizze MTD'!$A$3:$AG$156,CT$4,0),0)</f>
        <v>1092.6970387743941</v>
      </c>
      <c r="CU69" s="306">
        <f>IFERROR(VLOOKUP($A69,'BDGT Polizze MTD'!$A$3:$AG$156,CU$4,0),0)</f>
        <v>1205.4784633543309</v>
      </c>
      <c r="CV69" s="306">
        <f>IFERROR(VLOOKUP($A69,'BDGT Polizze MTD'!$A$3:$AG$156,CV$4,0),0)</f>
        <v>1584.0071181782218</v>
      </c>
      <c r="CW69" s="306">
        <f>IFERROR(VLOOKUP($A69,'BDGT Polizze MTD'!$A$3:$AG$156,CW$4,0),0)</f>
        <v>1360.0388106365644</v>
      </c>
      <c r="CX69" s="306">
        <f>IFERROR(VLOOKUP($A69,'BDGT Polizze MTD'!$A$3:$AG$156,CX$4,0),0)</f>
        <v>928.65191635177723</v>
      </c>
      <c r="CY69" s="306">
        <f>IFERROR(VLOOKUP($A69,'BDGT Polizze MTD'!$A$3:$AG$156,CY$4,0),0)</f>
        <v>34034.050580501556</v>
      </c>
      <c r="CZ69" s="306"/>
      <c r="DD69" s="308">
        <f>IFERROR(VLOOKUP($A69,'BDGT McAfee'!$AZ$6:$BD$180,DD$4,0),0)</f>
        <v>5.7145064516129027</v>
      </c>
      <c r="DE69" s="308">
        <f>IFERROR(VLOOKUP($A69,'BDGT McAfee'!$AZ$6:$BD$180,DE$4,0),0)</f>
        <v>5.7145064516129027</v>
      </c>
      <c r="DF69" s="308">
        <f>IFERROR(VLOOKUP($A69,'BDGT McAfee'!$AZ$6:$BD$180,DF$4,0),0)</f>
        <v>5.7145064516129027</v>
      </c>
      <c r="DG69" s="308">
        <f>IFERROR(VLOOKUP($A69,'BDGT McAfee'!$AZ$6:$BD$180,DG$4,0),0)</f>
        <v>5.7145064516129027</v>
      </c>
      <c r="DH69" s="308">
        <f>IFERROR(VLOOKUP($A69,'BDGT McAfee'!$AZ$6:$BD$180,DH$4,0),0)</f>
        <v>5.7145064516129027</v>
      </c>
      <c r="DI69" s="308">
        <f>IFERROR(VLOOKUP($A69,'BDGT McAfee'!$AZ$6:$BD$180,DI$4,0),0)</f>
        <v>5.7145064516129027</v>
      </c>
      <c r="DJ69" s="308">
        <f>IFERROR(VLOOKUP($A69,'BDGT McAfee'!$AZ$6:$BD$180,DJ$4,0),0)</f>
        <v>5.7145064516129027</v>
      </c>
      <c r="DK69" s="308">
        <f>IFERROR(VLOOKUP($A69,'BDGT McAfee'!$AZ$6:$BD$180,DK$4,0),0)</f>
        <v>5.7145064516129027</v>
      </c>
      <c r="DL69" s="308">
        <f>IFERROR(VLOOKUP($A69,'BDGT McAfee'!$AZ$6:$BD$180,DL$4,0),0)</f>
        <v>5.7145064516129027</v>
      </c>
      <c r="DM69" s="308">
        <f>IFERROR(VLOOKUP($A69,'BDGT McAfee'!$AZ$6:$BD$180,DM$4,0),0)</f>
        <v>5.7145064516129027</v>
      </c>
      <c r="DN69" s="308">
        <f>IFERROR(VLOOKUP($A69,'BDGT McAfee'!$AZ$6:$BD$180,DN$4,0),0)</f>
        <v>5.7145064516129027</v>
      </c>
      <c r="DO69" s="308">
        <f>IFERROR(VLOOKUP($A69,'BDGT McAfee'!$AZ$6:$BD$180,DO$4,0),0)</f>
        <v>5.7145064516129027</v>
      </c>
      <c r="DP69" s="308">
        <f>IFERROR(VLOOKUP($A69,'BDGT McAfee'!$AZ$6:$BD$180,DP$4,0),0)</f>
        <v>5.7145064516129027</v>
      </c>
      <c r="DQ69" s="308">
        <f>IFERROR(VLOOKUP($A69,'BDGT McAfee'!$AZ$6:$BD$180,DQ$4,0),0)</f>
        <v>5.7145064516129027</v>
      </c>
      <c r="DR69" s="308">
        <f>IFERROR(VLOOKUP($A69,'BDGT McAfee'!$AZ$6:$BD$180,DR$4,0),0)</f>
        <v>5.7145064516129027</v>
      </c>
      <c r="DS69" s="308">
        <f>IFERROR(VLOOKUP($A69,'BDGT McAfee'!$AZ$6:$BD$180,DS$4,0),0)</f>
        <v>5.7145064516129027</v>
      </c>
      <c r="DT69" s="308">
        <f>IFERROR(VLOOKUP($A69,'BDGT McAfee'!$AZ$6:$BD$180,DT$4,0),0)</f>
        <v>5.7145064516129027</v>
      </c>
      <c r="DU69" s="308">
        <f>IFERROR(VLOOKUP($A69,'BDGT McAfee'!$AZ$6:$BD$180,DU$4,0),0)</f>
        <v>5.7145064516129027</v>
      </c>
      <c r="DV69" s="308">
        <f>IFERROR(VLOOKUP($A69,'BDGT McAfee'!$AZ$6:$BD$180,DV$4,0),0)</f>
        <v>5.7145064516129027</v>
      </c>
      <c r="DW69" s="308">
        <f>IFERROR(VLOOKUP($A69,'BDGT McAfee'!$AZ$6:$BD$180,DW$4,0),0)</f>
        <v>5.7145064516129027</v>
      </c>
      <c r="DX69" s="308">
        <f>IFERROR(VLOOKUP($A69,'BDGT McAfee'!$AZ$6:$BD$180,DX$4,0),0)</f>
        <v>5.7145064516129027</v>
      </c>
      <c r="DY69" s="308">
        <f>IFERROR(VLOOKUP($A69,'BDGT McAfee'!$AZ$6:$BD$180,DY$4,0),0)</f>
        <v>5.7145064516129027</v>
      </c>
      <c r="DZ69" s="308">
        <f>IFERROR(VLOOKUP($A69,'BDGT McAfee'!$AZ$6:$BD$180,DZ$4,0),0)</f>
        <v>5.7145064516129027</v>
      </c>
      <c r="EA69" s="308">
        <f>IFERROR(VLOOKUP($A69,'BDGT McAfee'!$AZ$6:$BD$180,EA$4,0),0)</f>
        <v>5.7145064516129027</v>
      </c>
      <c r="EB69" s="308">
        <f>IFERROR(VLOOKUP($A69,'BDGT McAfee'!$AZ$6:$BD$180,EB$4,0),0)</f>
        <v>5.7145064516129027</v>
      </c>
      <c r="EC69" s="308">
        <f>IFERROR(VLOOKUP($A69,'BDGT McAfee'!$AZ$6:$BD$180,EC$4,0),0)</f>
        <v>5.7145064516129027</v>
      </c>
      <c r="ED69" s="308">
        <f>IFERROR(VLOOKUP($A69,'BDGT McAfee'!$AZ$6:$BD$180,ED$4,0),0)</f>
        <v>5.7145064516129027</v>
      </c>
      <c r="EE69" s="308">
        <f>IFERROR(VLOOKUP($A69,'BDGT McAfee'!$AZ$6:$BD$180,EE$4,0),0)</f>
        <v>5.7145064516129027</v>
      </c>
      <c r="EF69" s="308">
        <f>IFERROR(VLOOKUP($A69,'BDGT McAfee'!$AZ$6:$BD$180,EF$4,0),0)</f>
        <v>5.7145064516129027</v>
      </c>
      <c r="EG69" s="308">
        <f>IFERROR(VLOOKUP($A69,'BDGT McAfee'!$AZ$6:$BD$180,EG$4,0),0)</f>
        <v>5.7145064516129027</v>
      </c>
      <c r="EH69" s="308">
        <f>IFERROR(VLOOKUP($A69,'BDGT McAfee'!$AZ$6:$BD$180,EH$4,0),0)</f>
        <v>5.7145064516129027</v>
      </c>
      <c r="EI69" s="308">
        <f t="shared" si="40"/>
        <v>177.14969999999994</v>
      </c>
      <c r="EJ69" s="308"/>
      <c r="EL69" s="307">
        <f>IFERROR(VLOOKUP($A69,'BDGT Office'!$C$3:$F$180,EL$4,0),0)</f>
        <v>0.34838709677419355</v>
      </c>
      <c r="EM69" s="307">
        <f>IFERROR(VLOOKUP($A69,'BDGT Office'!$C$3:$F$180,EM$4,0),0)</f>
        <v>0.34838709677419355</v>
      </c>
      <c r="EN69" s="307">
        <f>IFERROR(VLOOKUP($A69,'BDGT Office'!$C$3:$F$180,EN$4,0),0)</f>
        <v>0.34838709677419355</v>
      </c>
      <c r="EO69" s="307">
        <f>IFERROR(VLOOKUP($A69,'BDGT Office'!$C$3:$F$180,EO$4,0),0)</f>
        <v>0.34838709677419355</v>
      </c>
      <c r="EP69" s="307">
        <f>IFERROR(VLOOKUP($A69,'BDGT Office'!$C$3:$F$180,EP$4,0),0)</f>
        <v>0.34838709677419355</v>
      </c>
      <c r="EQ69" s="307">
        <f>IFERROR(VLOOKUP($A69,'BDGT Office'!$C$3:$F$180,EQ$4,0),0)</f>
        <v>0.34838709677419355</v>
      </c>
      <c r="ER69" s="307">
        <f>IFERROR(VLOOKUP($A69,'BDGT Office'!$C$3:$F$180,ER$4,0),0)</f>
        <v>0.34838709677419355</v>
      </c>
      <c r="ES69" s="307">
        <f>IFERROR(VLOOKUP($A69,'BDGT Office'!$C$3:$F$180,ES$4,0),0)</f>
        <v>0.34838709677419355</v>
      </c>
      <c r="ET69" s="307">
        <f>IFERROR(VLOOKUP($A69,'BDGT Office'!$C$3:$F$180,ET$4,0),0)</f>
        <v>0.34838709677419355</v>
      </c>
      <c r="EU69" s="307">
        <f>IFERROR(VLOOKUP($A69,'BDGT Office'!$C$3:$F$180,EU$4,0),0)</f>
        <v>0.34838709677419355</v>
      </c>
      <c r="EV69" s="307">
        <f>IFERROR(VLOOKUP($A69,'BDGT Office'!$C$3:$F$180,EV$4,0),0)</f>
        <v>0.34838709677419355</v>
      </c>
      <c r="EW69" s="307">
        <f>IFERROR(VLOOKUP($A69,'BDGT Office'!$C$3:$F$180,EW$4,0),0)</f>
        <v>0.34838709677419355</v>
      </c>
      <c r="EX69" s="307">
        <f>IFERROR(VLOOKUP($A69,'BDGT Office'!$C$3:$F$180,EX$4,0),0)</f>
        <v>0.34838709677419355</v>
      </c>
      <c r="EY69" s="307">
        <f>IFERROR(VLOOKUP($A69,'BDGT Office'!$C$3:$F$180,EY$4,0),0)</f>
        <v>0.34838709677419355</v>
      </c>
      <c r="EZ69" s="307">
        <f>IFERROR(VLOOKUP($A69,'BDGT Office'!$C$3:$F$180,EZ$4,0),0)</f>
        <v>0.34838709677419355</v>
      </c>
      <c r="FA69" s="307">
        <f>IFERROR(VLOOKUP($A69,'BDGT Office'!$C$3:$F$180,FA$4,0),0)</f>
        <v>0.34838709677419355</v>
      </c>
      <c r="FB69" s="307">
        <f>IFERROR(VLOOKUP($A69,'BDGT Office'!$C$3:$F$180,FB$4,0),0)</f>
        <v>0.34838709677419355</v>
      </c>
      <c r="FC69" s="307">
        <f>IFERROR(VLOOKUP($A69,'BDGT Office'!$C$3:$F$180,FC$4,0),0)</f>
        <v>0.34838709677419355</v>
      </c>
      <c r="FD69" s="307">
        <f>IFERROR(VLOOKUP($A69,'BDGT Office'!$C$3:$F$180,FD$4,0),0)</f>
        <v>0.34838709677419355</v>
      </c>
      <c r="FE69" s="307">
        <f>IFERROR(VLOOKUP($A69,'BDGT Office'!$C$3:$F$180,FE$4,0),0)</f>
        <v>0.34838709677419355</v>
      </c>
      <c r="FF69" s="307">
        <f>IFERROR(VLOOKUP($A69,'BDGT Office'!$C$3:$F$180,FF$4,0),0)</f>
        <v>0.34838709677419355</v>
      </c>
      <c r="FG69" s="307">
        <f>IFERROR(VLOOKUP($A69,'BDGT Office'!$C$3:$F$180,FG$4,0),0)</f>
        <v>0.34838709677419355</v>
      </c>
      <c r="FH69" s="307">
        <f>IFERROR(VLOOKUP($A69,'BDGT Office'!$C$3:$F$180,FH$4,0),0)</f>
        <v>0.34838709677419355</v>
      </c>
      <c r="FI69" s="307">
        <f>IFERROR(VLOOKUP($A69,'BDGT Office'!$C$3:$F$180,FI$4,0),0)</f>
        <v>0.34838709677419355</v>
      </c>
      <c r="FJ69" s="307">
        <f>IFERROR(VLOOKUP($A69,'BDGT Office'!$C$3:$F$180,FJ$4,0),0)</f>
        <v>0.34838709677419355</v>
      </c>
      <c r="FK69" s="307">
        <f>IFERROR(VLOOKUP($A69,'BDGT Office'!$C$3:$F$180,FK$4,0),0)</f>
        <v>0.34838709677419355</v>
      </c>
      <c r="FL69" s="307">
        <f>IFERROR(VLOOKUP($A69,'BDGT Office'!$C$3:$F$180,FL$4,0),0)</f>
        <v>0.34838709677419355</v>
      </c>
      <c r="FM69" s="307">
        <f>IFERROR(VLOOKUP($A69,'BDGT Office'!$C$3:$F$180,FM$4,0),0)</f>
        <v>0.34838709677419355</v>
      </c>
      <c r="FN69" s="307">
        <f>IFERROR(VLOOKUP($A69,'BDGT Office'!$C$3:$F$180,FN$4,0),0)</f>
        <v>0.34838709677419355</v>
      </c>
      <c r="FO69" s="307">
        <f>IFERROR(VLOOKUP($A69,'BDGT Office'!$C$3:$F$180,FO$4,0),0)</f>
        <v>0.34838709677419355</v>
      </c>
      <c r="FP69" s="307">
        <f>IFERROR(VLOOKUP($A69,'BDGT Office'!$C$3:$F$180,FP$4,0),0)</f>
        <v>0.34838709677419355</v>
      </c>
      <c r="FQ69" s="308">
        <f t="shared" si="41"/>
        <v>10.799999999999997</v>
      </c>
      <c r="FR69" s="307"/>
      <c r="FS69" s="307"/>
    </row>
    <row r="70" spans="1:175">
      <c r="A70" s="150" t="s">
        <v>169</v>
      </c>
      <c r="B70" s="303">
        <f>IFERROR(VLOOKUP($A70,'FCST Sales'!$A$1:$AH$160,B$1,0),0)</f>
        <v>66664.50648834373</v>
      </c>
      <c r="C70" s="303">
        <f>IFERROR(VLOOKUP($A70,'FCST Sales'!$A$1:$AH$160,C$1,0),0)</f>
        <v>58124.922598177764</v>
      </c>
      <c r="D70" s="303">
        <f>IFERROR(VLOOKUP($A70,'FCST Sales'!$A$1:$AH$160,D$1,0),0)</f>
        <v>44635.425220828511</v>
      </c>
      <c r="E70" s="303">
        <f>IFERROR(VLOOKUP($A70,'FCST Sales'!$A$1:$AH$160,E$1,0),0)</f>
        <v>42957.516846639104</v>
      </c>
      <c r="F70" s="303">
        <f>IFERROR(VLOOKUP($A70,'FCST Sales'!$A$1:$AH$160,F$1,0),0)</f>
        <v>42732.228724206368</v>
      </c>
      <c r="G70" s="303">
        <f>IFERROR(VLOOKUP($A70,'FCST Sales'!$A$1:$AH$160,G$1,0),0)</f>
        <v>44550.018630742197</v>
      </c>
      <c r="H70" s="303">
        <f>IFERROR(VLOOKUP($A70,'FCST Sales'!$A$1:$AH$160,H$1,0),0)</f>
        <v>45891.027205181854</v>
      </c>
      <c r="I70" s="303">
        <f>IFERROR(VLOOKUP($A70,'FCST Sales'!$A$1:$AH$160,I$1,0),0)</f>
        <v>56264.919265684919</v>
      </c>
      <c r="J70" s="303">
        <f>IFERROR(VLOOKUP($A70,'FCST Sales'!$A$1:$AH$160,J$1,0),0)</f>
        <v>52408.791041097931</v>
      </c>
      <c r="K70" s="303">
        <f>IFERROR(VLOOKUP($A70,'FCST Sales'!$A$1:$AH$160,K$1,0),0)</f>
        <v>50178.986184331741</v>
      </c>
      <c r="L70" s="303">
        <f>IFERROR(VLOOKUP($A70,'FCST Sales'!$A$1:$AH$160,L$1,0),0)</f>
        <v>48275.620901583861</v>
      </c>
      <c r="M70" s="303">
        <f>IFERROR(VLOOKUP($A70,'FCST Sales'!$A$1:$AH$160,M$1,0),0)</f>
        <v>48487.399389756749</v>
      </c>
      <c r="N70" s="303">
        <f>IFERROR(VLOOKUP($A70,'FCST Sales'!$A$1:$AH$160,N$1,0),0)</f>
        <v>50468.045680210133</v>
      </c>
      <c r="O70" s="303">
        <f>IFERROR(VLOOKUP($A70,'FCST Sales'!$A$1:$AH$160,O$1,0),0)</f>
        <v>51325.651559684266</v>
      </c>
      <c r="P70" s="303">
        <f>IFERROR(VLOOKUP($A70,'FCST Sales'!$A$1:$AH$160,P$1,0),0)</f>
        <v>0</v>
      </c>
      <c r="Q70" s="303">
        <f>IFERROR(VLOOKUP($A70,'FCST Sales'!$A$1:$AH$160,Q$1,0),0)</f>
        <v>47932.501874079942</v>
      </c>
      <c r="R70" s="303">
        <f>IFERROR(VLOOKUP($A70,'FCST Sales'!$A$1:$AH$160,R$1,0),0)</f>
        <v>52351.615316578507</v>
      </c>
      <c r="S70" s="303">
        <f>IFERROR(VLOOKUP($A70,'FCST Sales'!$A$1:$AH$160,S$1,0),0)</f>
        <v>48710.82909954551</v>
      </c>
      <c r="T70" s="303">
        <f>IFERROR(VLOOKUP($A70,'FCST Sales'!$A$1:$AH$160,T$1,0),0)</f>
        <v>52505.406920425114</v>
      </c>
      <c r="U70" s="303">
        <f>IFERROR(VLOOKUP($A70,'FCST Sales'!$A$1:$AH$160,U$1,0),0)</f>
        <v>52410.374910336381</v>
      </c>
      <c r="V70" s="303">
        <f>IFERROR(VLOOKUP($A70,'FCST Sales'!$A$1:$AH$160,V$1,0),0)</f>
        <v>52728.646645866407</v>
      </c>
      <c r="W70" s="303">
        <f>IFERROR(VLOOKUP($A70,'FCST Sales'!$A$1:$AH$160,W$1,0),0)</f>
        <v>63533.835886292218</v>
      </c>
      <c r="X70" s="303">
        <f>IFERROR(VLOOKUP($A70,'FCST Sales'!$A$1:$AH$160,X$1,0),0)</f>
        <v>61887.997230353663</v>
      </c>
      <c r="Y70" s="303">
        <f>IFERROR(VLOOKUP($A70,'FCST Sales'!$A$1:$AH$160,Y$1,0),0)</f>
        <v>50052.24948495064</v>
      </c>
      <c r="Z70" s="303">
        <f>IFERROR(VLOOKUP($A70,'FCST Sales'!$A$1:$AH$160,Z$1,0),0)</f>
        <v>47509.469894469323</v>
      </c>
      <c r="AA70" s="303">
        <f>IFERROR(VLOOKUP($A70,'FCST Sales'!$A$1:$AH$160,AA$1,0),0)</f>
        <v>50087.069166823901</v>
      </c>
      <c r="AB70" s="303">
        <f>IFERROR(VLOOKUP($A70,'FCST Sales'!$A$1:$AH$160,AB$1,0),0)</f>
        <v>50499.851559906936</v>
      </c>
      <c r="AC70" s="303">
        <f>IFERROR(VLOOKUP($A70,'FCST Sales'!$A$1:$AH$160,AC$1,0),0)</f>
        <v>55763.522045843827</v>
      </c>
      <c r="AD70" s="303">
        <f>IFERROR(VLOOKUP($A70,'FCST Sales'!$A$1:$AH$160,AD$1,0),0)</f>
        <v>73206.132623511076</v>
      </c>
      <c r="AE70" s="303">
        <f>IFERROR(VLOOKUP($A70,'FCST Sales'!$A$1:$AH$160,AE$1,0),0)</f>
        <v>63614.365214100879</v>
      </c>
      <c r="AF70" s="303">
        <f>IFERROR(VLOOKUP($A70,'FCST Sales'!$A$1:$AH$160,AF$1,0),0)</f>
        <v>42918.377429839886</v>
      </c>
      <c r="AG70" s="303">
        <f>IFERROR(VLOOKUP($A70,'FCST Sales'!$A$1:$AH$160,AG$1,0),0)</f>
        <v>1568677.3050393935</v>
      </c>
      <c r="AH70" s="303">
        <f>IFERROR(VLOOKUP($A70,'FCST Sales'!$A$1:$AH$160,AH$1,0),0)</f>
        <v>0</v>
      </c>
      <c r="AI70" s="303"/>
      <c r="AK70" s="306">
        <f>IFERROR(VLOOKUP($A70,'BDGT MW Services MTD'!$A$3:$AG$156,AK$4,0),0)</f>
        <v>686.91311836408988</v>
      </c>
      <c r="AL70" s="306">
        <f>IFERROR(VLOOKUP($A70,'BDGT MW Services MTD'!$A$3:$AG$156,AL$4,0),0)</f>
        <v>591.77412082611659</v>
      </c>
      <c r="AM70" s="306">
        <f>IFERROR(VLOOKUP($A70,'BDGT MW Services MTD'!$A$3:$AG$156,AM$4,0),0)</f>
        <v>459.92478971261028</v>
      </c>
      <c r="AN70" s="306">
        <f>IFERROR(VLOOKUP($A70,'BDGT MW Services MTD'!$A$3:$AG$156,AN$4,0),0)</f>
        <v>442.63557039100328</v>
      </c>
      <c r="AO70" s="306">
        <f>IFERROR(VLOOKUP($A70,'BDGT MW Services MTD'!$A$3:$AG$156,AO$4,0),0)</f>
        <v>440.31419467156087</v>
      </c>
      <c r="AP70" s="306">
        <f>IFERROR(VLOOKUP($A70,'BDGT MW Services MTD'!$A$3:$AG$156,AP$4,0),0)</f>
        <v>459.04475759034011</v>
      </c>
      <c r="AQ70" s="306">
        <f>IFERROR(VLOOKUP($A70,'BDGT MW Services MTD'!$A$3:$AG$156,AQ$4,0),0)</f>
        <v>472.86255104812858</v>
      </c>
      <c r="AR70" s="306">
        <f>IFERROR(VLOOKUP($A70,'BDGT MW Services MTD'!$A$3:$AG$156,AR$4,0),0)</f>
        <v>579.75545283685778</v>
      </c>
      <c r="AS70" s="306">
        <f>IFERROR(VLOOKUP($A70,'BDGT MW Services MTD'!$A$3:$AG$156,AS$4,0),0)</f>
        <v>533.57776415994226</v>
      </c>
      <c r="AT70" s="306">
        <f>IFERROR(VLOOKUP($A70,'BDGT MW Services MTD'!$A$3:$AG$156,AT$4,0),0)</f>
        <v>517.04581181073775</v>
      </c>
      <c r="AU70" s="306">
        <f>IFERROR(VLOOKUP($A70,'BDGT MW Services MTD'!$A$3:$AG$156,AU$4,0),0)</f>
        <v>497.43347759227481</v>
      </c>
      <c r="AV70" s="306">
        <f>IFERROR(VLOOKUP($A70,'BDGT MW Services MTD'!$A$3:$AG$156,AV$4,0),0)</f>
        <v>499.61564962618473</v>
      </c>
      <c r="AW70" s="306">
        <f>IFERROR(VLOOKUP($A70,'BDGT MW Services MTD'!$A$3:$AG$156,AW$4,0),0)</f>
        <v>520.02428971698771</v>
      </c>
      <c r="AX70" s="306">
        <f>IFERROR(VLOOKUP($A70,'BDGT MW Services MTD'!$A$3:$AG$156,AX$4,0),0)</f>
        <v>528.86108698780993</v>
      </c>
      <c r="AY70" s="306">
        <f>IFERROR(VLOOKUP($A70,'BDGT MW Services MTD'!$A$3:$AG$156,AY$4,0),0)</f>
        <v>79.265405239562043</v>
      </c>
      <c r="AZ70" s="306">
        <f>IFERROR(VLOOKUP($A70,'BDGT MW Services MTD'!$A$3:$AG$156,AZ$4,0),0)</f>
        <v>488.00433424437927</v>
      </c>
      <c r="BA70" s="306">
        <f>IFERROR(VLOOKUP($A70,'BDGT MW Services MTD'!$A$3:$AG$156,BA$4,0),0)</f>
        <v>539.43264898834809</v>
      </c>
      <c r="BB70" s="306">
        <f>IFERROR(VLOOKUP($A70,'BDGT MW Services MTD'!$A$3:$AG$156,BB$4,0),0)</f>
        <v>501.91787620477629</v>
      </c>
      <c r="BC70" s="306">
        <f>IFERROR(VLOOKUP($A70,'BDGT MW Services MTD'!$A$3:$AG$156,BC$4,0),0)</f>
        <v>541.01732238865236</v>
      </c>
      <c r="BD70" s="306">
        <f>IFERROR(VLOOKUP($A70,'BDGT MW Services MTD'!$A$3:$AG$156,BD$4,0),0)</f>
        <v>540.03810964362322</v>
      </c>
      <c r="BE70" s="306">
        <f>IFERROR(VLOOKUP($A70,'BDGT MW Services MTD'!$A$3:$AG$156,BE$4,0),0)</f>
        <v>543.31759136270409</v>
      </c>
      <c r="BF70" s="306">
        <f>IFERROR(VLOOKUP($A70,'BDGT MW Services MTD'!$A$3:$AG$156,BF$4,0),0)</f>
        <v>646.84266565371786</v>
      </c>
      <c r="BG70" s="306">
        <f>IFERROR(VLOOKUP($A70,'BDGT MW Services MTD'!$A$3:$AG$156,BG$4,0),0)</f>
        <v>637.69582055247827</v>
      </c>
      <c r="BH70" s="306">
        <f>IFERROR(VLOOKUP($A70,'BDGT MW Services MTD'!$A$3:$AG$156,BH$4,0),0)</f>
        <v>515.73991297537691</v>
      </c>
      <c r="BI70" s="306">
        <f>IFERROR(VLOOKUP($A70,'BDGT MW Services MTD'!$A$3:$AG$156,BI$4,0),0)</f>
        <v>489.53903412966775</v>
      </c>
      <c r="BJ70" s="306">
        <f>IFERROR(VLOOKUP($A70,'BDGT MW Services MTD'!$A$3:$AG$156,BJ$4,0),0)</f>
        <v>516.09869604474773</v>
      </c>
      <c r="BK70" s="306">
        <f>IFERROR(VLOOKUP($A70,'BDGT MW Services MTD'!$A$3:$AG$156,BK$4,0),0)</f>
        <v>520.35201847634823</v>
      </c>
      <c r="BL70" s="306">
        <f>IFERROR(VLOOKUP($A70,'BDGT MW Services MTD'!$A$3:$AG$156,BL$4,0),0)</f>
        <v>574.05953285987084</v>
      </c>
      <c r="BM70" s="306">
        <f>IFERROR(VLOOKUP($A70,'BDGT MW Services MTD'!$A$3:$AG$156,BM$4,0),0)</f>
        <v>754.31823458535064</v>
      </c>
      <c r="BN70" s="306">
        <f>IFERROR(VLOOKUP($A70,'BDGT MW Services MTD'!$A$3:$AG$156,BN$4,0),0)</f>
        <v>647.66254067521538</v>
      </c>
      <c r="BO70" s="306">
        <f>IFERROR(VLOOKUP($A70,'BDGT MW Services MTD'!$A$3:$AG$156,BO$4,0),0)</f>
        <v>442.23227664053957</v>
      </c>
      <c r="BP70" s="306">
        <f>IFERROR(VLOOKUP($A70,'BDGT MW Services MTD'!$A$3:$AG$156,BP$4,0),0)</f>
        <v>16207.316656000005</v>
      </c>
      <c r="BQ70" s="306"/>
      <c r="BR70" s="306"/>
      <c r="BS70" s="306"/>
      <c r="BT70" s="306">
        <f>IFERROR(VLOOKUP($A70,'BDGT Polizze MTD'!$A$3:$AG$156,BT$4,0),0)</f>
        <v>2747.4895524737663</v>
      </c>
      <c r="BU70" s="306">
        <f>IFERROR(VLOOKUP($A70,'BDGT Polizze MTD'!$A$3:$AG$156,BU$4,0),0)</f>
        <v>2366.9561272409987</v>
      </c>
      <c r="BV70" s="306">
        <f>IFERROR(VLOOKUP($A70,'BDGT Polizze MTD'!$A$3:$AG$156,BV$4,0),0)</f>
        <v>1839.5900746057885</v>
      </c>
      <c r="BW70" s="306">
        <f>IFERROR(VLOOKUP($A70,'BDGT Polizze MTD'!$A$3:$AG$156,BW$4,0),0)</f>
        <v>1770.4372979494472</v>
      </c>
      <c r="BX70" s="306">
        <f>IFERROR(VLOOKUP($A70,'BDGT Polizze MTD'!$A$3:$AG$156,BX$4,0),0)</f>
        <v>1761.1523456519519</v>
      </c>
      <c r="BY70" s="306">
        <f>IFERROR(VLOOKUP($A70,'BDGT Polizze MTD'!$A$3:$AG$156,BY$4,0),0)</f>
        <v>1836.0701548413545</v>
      </c>
      <c r="BZ70" s="306">
        <f>IFERROR(VLOOKUP($A70,'BDGT Polizze MTD'!$A$3:$AG$156,BZ$4,0),0)</f>
        <v>1891.3380513897966</v>
      </c>
      <c r="CA70" s="306">
        <f>IFERROR(VLOOKUP($A70,'BDGT Polizze MTD'!$A$3:$AG$156,CA$4,0),0)</f>
        <v>2318.8843058529014</v>
      </c>
      <c r="CB70" s="306">
        <f>IFERROR(VLOOKUP($A70,'BDGT Polizze MTD'!$A$3:$AG$156,CB$4,0),0)</f>
        <v>2134.1845034974535</v>
      </c>
      <c r="CC70" s="306">
        <f>IFERROR(VLOOKUP($A70,'BDGT Polizze MTD'!$A$3:$AG$156,CC$4,0),0)</f>
        <v>2068.0606151233223</v>
      </c>
      <c r="CD70" s="306">
        <f>IFERROR(VLOOKUP($A70,'BDGT Polizze MTD'!$A$3:$AG$156,CD$4,0),0)</f>
        <v>1989.6159298723271</v>
      </c>
      <c r="CE70" s="306">
        <f>IFERROR(VLOOKUP($A70,'BDGT Polizze MTD'!$A$3:$AG$156,CE$4,0),0)</f>
        <v>1998.3441004438057</v>
      </c>
      <c r="CF70" s="306">
        <f>IFERROR(VLOOKUP($A70,'BDGT Polizze MTD'!$A$3:$AG$156,CF$4,0),0)</f>
        <v>2079.9738203175757</v>
      </c>
      <c r="CG70" s="306">
        <f>IFERROR(VLOOKUP($A70,'BDGT Polizze MTD'!$A$3:$AG$156,CG$4,0),0)</f>
        <v>2115.318913503063</v>
      </c>
      <c r="CH70" s="306">
        <f>IFERROR(VLOOKUP($A70,'BDGT Polizze MTD'!$A$3:$AG$156,CH$4,0),0)</f>
        <v>317.04282091299933</v>
      </c>
      <c r="CI70" s="306">
        <f>IFERROR(VLOOKUP($A70,'BDGT Polizze MTD'!$A$3:$AG$156,CI$4,0),0)</f>
        <v>1951.9015928702652</v>
      </c>
      <c r="CJ70" s="306">
        <f>IFERROR(VLOOKUP($A70,'BDGT Polizze MTD'!$A$3:$AG$156,CJ$4,0),0)</f>
        <v>2157.6026541586207</v>
      </c>
      <c r="CK70" s="306">
        <f>IFERROR(VLOOKUP($A70,'BDGT Polizze MTD'!$A$3:$AG$156,CK$4,0),0)</f>
        <v>2007.5524607196608</v>
      </c>
      <c r="CL70" s="306">
        <f>IFERROR(VLOOKUP($A70,'BDGT Polizze MTD'!$A$3:$AG$156,CL$4,0),0)</f>
        <v>2163.940971909471</v>
      </c>
      <c r="CM70" s="306">
        <f>IFERROR(VLOOKUP($A70,'BDGT Polizze MTD'!$A$3:$AG$156,CM$4,0),0)</f>
        <v>2160.0243531775068</v>
      </c>
      <c r="CN70" s="306">
        <f>IFERROR(VLOOKUP($A70,'BDGT Polizze MTD'!$A$3:$AG$156,CN$4,0),0)</f>
        <v>2173.1415022314682</v>
      </c>
      <c r="CO70" s="306">
        <f>IFERROR(VLOOKUP($A70,'BDGT Polizze MTD'!$A$3:$AG$156,CO$4,0),0)</f>
        <v>2587.2172454797874</v>
      </c>
      <c r="CP70" s="306">
        <f>IFERROR(VLOOKUP($A70,'BDGT Polizze MTD'!$A$3:$AG$156,CP$4,0),0)</f>
        <v>2550.6320345092909</v>
      </c>
      <c r="CQ70" s="306">
        <f>IFERROR(VLOOKUP($A70,'BDGT Polizze MTD'!$A$3:$AG$156,CQ$4,0),0)</f>
        <v>2062.837329512929</v>
      </c>
      <c r="CR70" s="306">
        <f>IFERROR(VLOOKUP($A70,'BDGT Polizze MTD'!$A$3:$AG$156,CR$4,0),0)</f>
        <v>1958.0400284136927</v>
      </c>
      <c r="CS70" s="306">
        <f>IFERROR(VLOOKUP($A70,'BDGT Polizze MTD'!$A$3:$AG$156,CS$4,0),0)</f>
        <v>2064.2723766948034</v>
      </c>
      <c r="CT70" s="306">
        <f>IFERROR(VLOOKUP($A70,'BDGT Polizze MTD'!$A$3:$AG$156,CT$4,0),0)</f>
        <v>2081.2846576248216</v>
      </c>
      <c r="CU70" s="306">
        <f>IFERROR(VLOOKUP($A70,'BDGT Polizze MTD'!$A$3:$AG$156,CU$4,0),0)</f>
        <v>2296.1019768943743</v>
      </c>
      <c r="CV70" s="306">
        <f>IFERROR(VLOOKUP($A70,'BDGT Polizze MTD'!$A$3:$AG$156,CV$4,0),0)</f>
        <v>3017.0940303184216</v>
      </c>
      <c r="CW70" s="306">
        <f>IFERROR(VLOOKUP($A70,'BDGT Polizze MTD'!$A$3:$AG$156,CW$4,0),0)</f>
        <v>2590.4965511090977</v>
      </c>
      <c r="CX70" s="306">
        <f>IFERROR(VLOOKUP($A70,'BDGT Polizze MTD'!$A$3:$AG$156,CX$4,0),0)</f>
        <v>1768.8242186001755</v>
      </c>
      <c r="CY70" s="306">
        <f>IFERROR(VLOOKUP($A70,'BDGT Polizze MTD'!$A$3:$AG$156,CY$4,0),0)</f>
        <v>64825.422597900935</v>
      </c>
      <c r="CZ70" s="306"/>
      <c r="DD70" s="308">
        <f>IFERROR(VLOOKUP($A70,'BDGT McAfee'!$AZ$6:$BD$180,DD$4,0),0)</f>
        <v>8.2669859999999993</v>
      </c>
      <c r="DE70" s="308">
        <f>IFERROR(VLOOKUP($A70,'BDGT McAfee'!$AZ$6:$BD$180,DE$4,0),0)</f>
        <v>8.2669859999999993</v>
      </c>
      <c r="DF70" s="308">
        <f>IFERROR(VLOOKUP($A70,'BDGT McAfee'!$AZ$6:$BD$180,DF$4,0),0)</f>
        <v>8.2669859999999993</v>
      </c>
      <c r="DG70" s="308">
        <f>IFERROR(VLOOKUP($A70,'BDGT McAfee'!$AZ$6:$BD$180,DG$4,0),0)</f>
        <v>8.2669859999999993</v>
      </c>
      <c r="DH70" s="308">
        <f>IFERROR(VLOOKUP($A70,'BDGT McAfee'!$AZ$6:$BD$180,DH$4,0),0)</f>
        <v>8.2669859999999993</v>
      </c>
      <c r="DI70" s="308">
        <f>IFERROR(VLOOKUP($A70,'BDGT McAfee'!$AZ$6:$BD$180,DI$4,0),0)</f>
        <v>8.2669859999999993</v>
      </c>
      <c r="DJ70" s="308">
        <f>IFERROR(VLOOKUP($A70,'BDGT McAfee'!$AZ$6:$BD$180,DJ$4,0),0)</f>
        <v>8.2669859999999993</v>
      </c>
      <c r="DK70" s="308">
        <f>IFERROR(VLOOKUP($A70,'BDGT McAfee'!$AZ$6:$BD$180,DK$4,0),0)</f>
        <v>8.2669859999999993</v>
      </c>
      <c r="DL70" s="308">
        <f>IFERROR(VLOOKUP($A70,'BDGT McAfee'!$AZ$6:$BD$180,DL$4,0),0)</f>
        <v>8.2669859999999993</v>
      </c>
      <c r="DM70" s="308">
        <f>IFERROR(VLOOKUP($A70,'BDGT McAfee'!$AZ$6:$BD$180,DM$4,0),0)</f>
        <v>8.2669859999999993</v>
      </c>
      <c r="DN70" s="308">
        <f>IFERROR(VLOOKUP($A70,'BDGT McAfee'!$AZ$6:$BD$180,DN$4,0),0)</f>
        <v>8.2669859999999993</v>
      </c>
      <c r="DO70" s="308">
        <f>IFERROR(VLOOKUP($A70,'BDGT McAfee'!$AZ$6:$BD$180,DO$4,0),0)</f>
        <v>8.2669859999999993</v>
      </c>
      <c r="DP70" s="308">
        <f>IFERROR(VLOOKUP($A70,'BDGT McAfee'!$AZ$6:$BD$180,DP$4,0),0)</f>
        <v>8.2669859999999993</v>
      </c>
      <c r="DQ70" s="308">
        <f>IFERROR(VLOOKUP($A70,'BDGT McAfee'!$AZ$6:$BD$180,DQ$4,0),0)</f>
        <v>8.2669859999999993</v>
      </c>
      <c r="DR70" s="308">
        <f>IFERROR(VLOOKUP($A70,'BDGT McAfee'!$AZ$6:$BD$180,DR$4,0),0)</f>
        <v>8.2669859999999993</v>
      </c>
      <c r="DS70" s="308">
        <f>IFERROR(VLOOKUP($A70,'BDGT McAfee'!$AZ$6:$BD$180,DS$4,0),0)</f>
        <v>8.2669859999999993</v>
      </c>
      <c r="DT70" s="308">
        <f>IFERROR(VLOOKUP($A70,'BDGT McAfee'!$AZ$6:$BD$180,DT$4,0),0)</f>
        <v>8.2669859999999993</v>
      </c>
      <c r="DU70" s="308">
        <f>IFERROR(VLOOKUP($A70,'BDGT McAfee'!$AZ$6:$BD$180,DU$4,0),0)</f>
        <v>8.2669859999999993</v>
      </c>
      <c r="DV70" s="308">
        <f>IFERROR(VLOOKUP($A70,'BDGT McAfee'!$AZ$6:$BD$180,DV$4,0),0)</f>
        <v>8.2669859999999993</v>
      </c>
      <c r="DW70" s="308">
        <f>IFERROR(VLOOKUP($A70,'BDGT McAfee'!$AZ$6:$BD$180,DW$4,0),0)</f>
        <v>8.2669859999999993</v>
      </c>
      <c r="DX70" s="308">
        <f>IFERROR(VLOOKUP($A70,'BDGT McAfee'!$AZ$6:$BD$180,DX$4,0),0)</f>
        <v>8.2669859999999993</v>
      </c>
      <c r="DY70" s="308">
        <f>IFERROR(VLOOKUP($A70,'BDGT McAfee'!$AZ$6:$BD$180,DY$4,0),0)</f>
        <v>8.2669859999999993</v>
      </c>
      <c r="DZ70" s="308">
        <f>IFERROR(VLOOKUP($A70,'BDGT McAfee'!$AZ$6:$BD$180,DZ$4,0),0)</f>
        <v>8.2669859999999993</v>
      </c>
      <c r="EA70" s="308">
        <f>IFERROR(VLOOKUP($A70,'BDGT McAfee'!$AZ$6:$BD$180,EA$4,0),0)</f>
        <v>8.2669859999999993</v>
      </c>
      <c r="EB70" s="308">
        <f>IFERROR(VLOOKUP($A70,'BDGT McAfee'!$AZ$6:$BD$180,EB$4,0),0)</f>
        <v>8.2669859999999993</v>
      </c>
      <c r="EC70" s="308">
        <f>IFERROR(VLOOKUP($A70,'BDGT McAfee'!$AZ$6:$BD$180,EC$4,0),0)</f>
        <v>8.2669859999999993</v>
      </c>
      <c r="ED70" s="308">
        <f>IFERROR(VLOOKUP($A70,'BDGT McAfee'!$AZ$6:$BD$180,ED$4,0),0)</f>
        <v>8.2669859999999993</v>
      </c>
      <c r="EE70" s="308">
        <f>IFERROR(VLOOKUP($A70,'BDGT McAfee'!$AZ$6:$BD$180,EE$4,0),0)</f>
        <v>8.2669859999999993</v>
      </c>
      <c r="EF70" s="308">
        <f>IFERROR(VLOOKUP($A70,'BDGT McAfee'!$AZ$6:$BD$180,EF$4,0),0)</f>
        <v>8.2669859999999993</v>
      </c>
      <c r="EG70" s="308">
        <f>IFERROR(VLOOKUP($A70,'BDGT McAfee'!$AZ$6:$BD$180,EG$4,0),0)</f>
        <v>8.2669859999999993</v>
      </c>
      <c r="EH70" s="308">
        <f>IFERROR(VLOOKUP($A70,'BDGT McAfee'!$AZ$6:$BD$180,EH$4,0),0)</f>
        <v>8.2669859999999993</v>
      </c>
      <c r="EI70" s="308">
        <f t="shared" si="40"/>
        <v>256.27656600000006</v>
      </c>
      <c r="EJ70" s="308"/>
      <c r="EL70" s="307">
        <f>IFERROR(VLOOKUP($A70,'BDGT Office'!$C$3:$F$180,EL$4,0),0)</f>
        <v>2.4774193548387098</v>
      </c>
      <c r="EM70" s="307">
        <f>IFERROR(VLOOKUP($A70,'BDGT Office'!$C$3:$F$180,EM$4,0),0)</f>
        <v>2.4774193548387098</v>
      </c>
      <c r="EN70" s="307">
        <f>IFERROR(VLOOKUP($A70,'BDGT Office'!$C$3:$F$180,EN$4,0),0)</f>
        <v>2.4774193548387098</v>
      </c>
      <c r="EO70" s="307">
        <f>IFERROR(VLOOKUP($A70,'BDGT Office'!$C$3:$F$180,EO$4,0),0)</f>
        <v>2.4774193548387098</v>
      </c>
      <c r="EP70" s="307">
        <f>IFERROR(VLOOKUP($A70,'BDGT Office'!$C$3:$F$180,EP$4,0),0)</f>
        <v>2.4774193548387098</v>
      </c>
      <c r="EQ70" s="307">
        <f>IFERROR(VLOOKUP($A70,'BDGT Office'!$C$3:$F$180,EQ$4,0),0)</f>
        <v>2.4774193548387098</v>
      </c>
      <c r="ER70" s="307">
        <f>IFERROR(VLOOKUP($A70,'BDGT Office'!$C$3:$F$180,ER$4,0),0)</f>
        <v>2.4774193548387098</v>
      </c>
      <c r="ES70" s="307">
        <f>IFERROR(VLOOKUP($A70,'BDGT Office'!$C$3:$F$180,ES$4,0),0)</f>
        <v>2.4774193548387098</v>
      </c>
      <c r="ET70" s="307">
        <f>IFERROR(VLOOKUP($A70,'BDGT Office'!$C$3:$F$180,ET$4,0),0)</f>
        <v>2.4774193548387098</v>
      </c>
      <c r="EU70" s="307">
        <f>IFERROR(VLOOKUP($A70,'BDGT Office'!$C$3:$F$180,EU$4,0),0)</f>
        <v>2.4774193548387098</v>
      </c>
      <c r="EV70" s="307">
        <f>IFERROR(VLOOKUP($A70,'BDGT Office'!$C$3:$F$180,EV$4,0),0)</f>
        <v>2.4774193548387098</v>
      </c>
      <c r="EW70" s="307">
        <f>IFERROR(VLOOKUP($A70,'BDGT Office'!$C$3:$F$180,EW$4,0),0)</f>
        <v>2.4774193548387098</v>
      </c>
      <c r="EX70" s="307">
        <f>IFERROR(VLOOKUP($A70,'BDGT Office'!$C$3:$F$180,EX$4,0),0)</f>
        <v>2.4774193548387098</v>
      </c>
      <c r="EY70" s="307">
        <f>IFERROR(VLOOKUP($A70,'BDGT Office'!$C$3:$F$180,EY$4,0),0)</f>
        <v>2.4774193548387098</v>
      </c>
      <c r="EZ70" s="307">
        <f>IFERROR(VLOOKUP($A70,'BDGT Office'!$C$3:$F$180,EZ$4,0),0)</f>
        <v>2.4774193548387098</v>
      </c>
      <c r="FA70" s="307">
        <f>IFERROR(VLOOKUP($A70,'BDGT Office'!$C$3:$F$180,FA$4,0),0)</f>
        <v>2.4774193548387098</v>
      </c>
      <c r="FB70" s="307">
        <f>IFERROR(VLOOKUP($A70,'BDGT Office'!$C$3:$F$180,FB$4,0),0)</f>
        <v>2.4774193548387098</v>
      </c>
      <c r="FC70" s="307">
        <f>IFERROR(VLOOKUP($A70,'BDGT Office'!$C$3:$F$180,FC$4,0),0)</f>
        <v>2.4774193548387098</v>
      </c>
      <c r="FD70" s="307">
        <f>IFERROR(VLOOKUP($A70,'BDGT Office'!$C$3:$F$180,FD$4,0),0)</f>
        <v>2.4774193548387098</v>
      </c>
      <c r="FE70" s="307">
        <f>IFERROR(VLOOKUP($A70,'BDGT Office'!$C$3:$F$180,FE$4,0),0)</f>
        <v>2.4774193548387098</v>
      </c>
      <c r="FF70" s="307">
        <f>IFERROR(VLOOKUP($A70,'BDGT Office'!$C$3:$F$180,FF$4,0),0)</f>
        <v>2.4774193548387098</v>
      </c>
      <c r="FG70" s="307">
        <f>IFERROR(VLOOKUP($A70,'BDGT Office'!$C$3:$F$180,FG$4,0),0)</f>
        <v>2.4774193548387098</v>
      </c>
      <c r="FH70" s="307">
        <f>IFERROR(VLOOKUP($A70,'BDGT Office'!$C$3:$F$180,FH$4,0),0)</f>
        <v>2.4774193548387098</v>
      </c>
      <c r="FI70" s="307">
        <f>IFERROR(VLOOKUP($A70,'BDGT Office'!$C$3:$F$180,FI$4,0),0)</f>
        <v>2.4774193548387098</v>
      </c>
      <c r="FJ70" s="307">
        <f>IFERROR(VLOOKUP($A70,'BDGT Office'!$C$3:$F$180,FJ$4,0),0)</f>
        <v>2.4774193548387098</v>
      </c>
      <c r="FK70" s="307">
        <f>IFERROR(VLOOKUP($A70,'BDGT Office'!$C$3:$F$180,FK$4,0),0)</f>
        <v>2.4774193548387098</v>
      </c>
      <c r="FL70" s="307">
        <f>IFERROR(VLOOKUP($A70,'BDGT Office'!$C$3:$F$180,FL$4,0),0)</f>
        <v>2.4774193548387098</v>
      </c>
      <c r="FM70" s="307">
        <f>IFERROR(VLOOKUP($A70,'BDGT Office'!$C$3:$F$180,FM$4,0),0)</f>
        <v>2.4774193548387098</v>
      </c>
      <c r="FN70" s="307">
        <f>IFERROR(VLOOKUP($A70,'BDGT Office'!$C$3:$F$180,FN$4,0),0)</f>
        <v>2.4774193548387098</v>
      </c>
      <c r="FO70" s="307">
        <f>IFERROR(VLOOKUP($A70,'BDGT Office'!$C$3:$F$180,FO$4,0),0)</f>
        <v>2.4774193548387098</v>
      </c>
      <c r="FP70" s="307">
        <f>IFERROR(VLOOKUP($A70,'BDGT Office'!$C$3:$F$180,FP$4,0),0)</f>
        <v>2.4774193548387098</v>
      </c>
      <c r="FQ70" s="308">
        <f t="shared" si="41"/>
        <v>76.800000000000026</v>
      </c>
      <c r="FR70" s="307"/>
      <c r="FS70" s="307"/>
    </row>
    <row r="71" spans="1:175">
      <c r="A71" s="150" t="s">
        <v>176</v>
      </c>
      <c r="B71" s="303">
        <f>IFERROR(VLOOKUP($A71,'FCST Sales'!$A$1:$AH$160,B$1,0),0)</f>
        <v>42962.816755215215</v>
      </c>
      <c r="C71" s="303">
        <f>IFERROR(VLOOKUP($A71,'FCST Sales'!$A$1:$AH$160,C$1,0),0)</f>
        <v>37459.369761226917</v>
      </c>
      <c r="D71" s="303">
        <f>IFERROR(VLOOKUP($A71,'FCST Sales'!$A$1:$AH$160,D$1,0),0)</f>
        <v>28765.88600995448</v>
      </c>
      <c r="E71" s="303">
        <f>IFERROR(VLOOKUP($A71,'FCST Sales'!$A$1:$AH$160,E$1,0),0)</f>
        <v>27684.535921134051</v>
      </c>
      <c r="F71" s="303">
        <f>IFERROR(VLOOKUP($A71,'FCST Sales'!$A$1:$AH$160,F$1,0),0)</f>
        <v>27539.346031775218</v>
      </c>
      <c r="G71" s="303">
        <f>IFERROR(VLOOKUP($A71,'FCST Sales'!$A$1:$AH$160,G$1,0),0)</f>
        <v>28710.844611272445</v>
      </c>
      <c r="H71" s="303">
        <f>IFERROR(VLOOKUP($A71,'FCST Sales'!$A$1:$AH$160,H$1,0),0)</f>
        <v>29575.075199417533</v>
      </c>
      <c r="I71" s="303">
        <f>IFERROR(VLOOKUP($A71,'FCST Sales'!$A$1:$AH$160,I$1,0),0)</f>
        <v>36260.666184955007</v>
      </c>
      <c r="J71" s="303">
        <f>IFERROR(VLOOKUP($A71,'FCST Sales'!$A$1:$AH$160,J$1,0),0)</f>
        <v>33775.533705552174</v>
      </c>
      <c r="K71" s="303">
        <f>IFERROR(VLOOKUP($A71,'FCST Sales'!$A$1:$AH$160,K$1,0),0)</f>
        <v>32338.506680115708</v>
      </c>
      <c r="L71" s="303">
        <f>IFERROR(VLOOKUP($A71,'FCST Sales'!$A$1:$AH$160,L$1,0),0)</f>
        <v>31111.857925500932</v>
      </c>
      <c r="M71" s="303">
        <f>IFERROR(VLOOKUP($A71,'FCST Sales'!$A$1:$AH$160,M$1,0),0)</f>
        <v>31248.341353630087</v>
      </c>
      <c r="N71" s="303">
        <f>IFERROR(VLOOKUP($A71,'FCST Sales'!$A$1:$AH$160,N$1,0),0)</f>
        <v>32524.794868642977</v>
      </c>
      <c r="O71" s="303">
        <f>IFERROR(VLOOKUP($A71,'FCST Sales'!$A$1:$AH$160,O$1,0),0)</f>
        <v>33077.490241172047</v>
      </c>
      <c r="P71" s="303">
        <f>IFERROR(VLOOKUP($A71,'FCST Sales'!$A$1:$AH$160,P$1,0),0)</f>
        <v>10883.661354991762</v>
      </c>
      <c r="Q71" s="303">
        <f>IFERROR(VLOOKUP($A71,'FCST Sales'!$A$1:$AH$160,Q$1,0),0)</f>
        <v>30890.730361818198</v>
      </c>
      <c r="R71" s="303">
        <f>IFERROR(VLOOKUP($A71,'FCST Sales'!$A$1:$AH$160,R$1,0),0)</f>
        <v>33738.68605895924</v>
      </c>
      <c r="S71" s="303">
        <f>IFERROR(VLOOKUP($A71,'FCST Sales'!$A$1:$AH$160,S$1,0),0)</f>
        <v>31392.333564552762</v>
      </c>
      <c r="T71" s="303">
        <f>IFERROR(VLOOKUP($A71,'FCST Sales'!$A$1:$AH$160,T$1,0),0)</f>
        <v>33837.799077904448</v>
      </c>
      <c r="U71" s="303">
        <f>IFERROR(VLOOKUP($A71,'FCST Sales'!$A$1:$AH$160,U$1,0),0)</f>
        <v>33776.554450884883</v>
      </c>
      <c r="V71" s="303">
        <f>IFERROR(VLOOKUP($A71,'FCST Sales'!$A$1:$AH$160,V$1,0),0)</f>
        <v>33981.668850919203</v>
      </c>
      <c r="W71" s="303">
        <f>IFERROR(VLOOKUP($A71,'FCST Sales'!$A$1:$AH$160,W$1,0),0)</f>
        <v>40945.214968567379</v>
      </c>
      <c r="X71" s="303">
        <f>IFERROR(VLOOKUP($A71,'FCST Sales'!$A$1:$AH$160,X$1,0),0)</f>
        <v>39884.532630866401</v>
      </c>
      <c r="Y71" s="303">
        <f>IFERROR(VLOOKUP($A71,'FCST Sales'!$A$1:$AH$160,Y$1,0),0)</f>
        <v>32256.829549683138</v>
      </c>
      <c r="Z71" s="303">
        <f>IFERROR(VLOOKUP($A71,'FCST Sales'!$A$1:$AH$160,Z$1,0),0)</f>
        <v>30618.10184660097</v>
      </c>
      <c r="AA71" s="303">
        <f>IFERROR(VLOOKUP($A71,'FCST Sales'!$A$1:$AH$160,AA$1,0),0)</f>
        <v>32279.26955097614</v>
      </c>
      <c r="AB71" s="303">
        <f>IFERROR(VLOOKUP($A71,'FCST Sales'!$A$1:$AH$160,AB$1,0),0)</f>
        <v>32545.292585541112</v>
      </c>
      <c r="AC71" s="303">
        <f>IFERROR(VLOOKUP($A71,'FCST Sales'!$A$1:$AH$160,AC$1,0),0)</f>
        <v>35856.240960814714</v>
      </c>
      <c r="AD71" s="303">
        <f>IFERROR(VLOOKUP($A71,'FCST Sales'!$A$1:$AH$160,AD$1,0),0)</f>
        <v>47178.653633501592</v>
      </c>
      <c r="AE71" s="303">
        <f>IFERROR(VLOOKUP($A71,'FCST Sales'!$A$1:$AH$160,AE$1,0),0)</f>
        <v>40997.113151518279</v>
      </c>
      <c r="AF71" s="303">
        <f>IFERROR(VLOOKUP($A71,'FCST Sales'!$A$1:$AH$160,AF$1,0),0)</f>
        <v>27659.312009934103</v>
      </c>
      <c r="AG71" s="303">
        <f>IFERROR(VLOOKUP($A71,'FCST Sales'!$A$1:$AH$160,AG$1,0),0)</f>
        <v>1021757.0598575992</v>
      </c>
      <c r="AH71" s="303">
        <f>IFERROR(VLOOKUP($A71,'FCST Sales'!$A$1:$AH$160,AH$1,0),0)</f>
        <v>0</v>
      </c>
      <c r="AI71" s="303"/>
      <c r="AK71" s="306">
        <f>IFERROR(VLOOKUP($A71,'BDGT MW Services MTD'!$A$3:$AG$156,AK$4,0),0)</f>
        <v>433.43399800222397</v>
      </c>
      <c r="AL71" s="306">
        <f>IFERROR(VLOOKUP($A71,'BDGT MW Services MTD'!$A$3:$AG$156,AL$4,0),0)</f>
        <v>373.40242346043368</v>
      </c>
      <c r="AM71" s="306">
        <f>IFERROR(VLOOKUP($A71,'BDGT MW Services MTD'!$A$3:$AG$156,AM$4,0),0)</f>
        <v>290.2070655750781</v>
      </c>
      <c r="AN71" s="306">
        <f>IFERROR(VLOOKUP($A71,'BDGT MW Services MTD'!$A$3:$AG$156,AN$4,0),0)</f>
        <v>279.29777406125748</v>
      </c>
      <c r="AO71" s="306">
        <f>IFERROR(VLOOKUP($A71,'BDGT MW Services MTD'!$A$3:$AG$156,AO$4,0),0)</f>
        <v>277.83301362497491</v>
      </c>
      <c r="AP71" s="306">
        <f>IFERROR(VLOOKUP($A71,'BDGT MW Services MTD'!$A$3:$AG$156,AP$4,0),0)</f>
        <v>289.65177578525089</v>
      </c>
      <c r="AQ71" s="306">
        <f>IFERROR(VLOOKUP($A71,'BDGT MW Services MTD'!$A$3:$AG$156,AQ$4,0),0)</f>
        <v>298.37063891635768</v>
      </c>
      <c r="AR71" s="306">
        <f>IFERROR(VLOOKUP($A71,'BDGT MW Services MTD'!$A$3:$AG$156,AR$4,0),0)</f>
        <v>365.81878707618182</v>
      </c>
      <c r="AS71" s="306">
        <f>IFERROR(VLOOKUP($A71,'BDGT MW Services MTD'!$A$3:$AG$156,AS$4,0),0)</f>
        <v>336.68121539986271</v>
      </c>
      <c r="AT71" s="306">
        <f>IFERROR(VLOOKUP($A71,'BDGT MW Services MTD'!$A$3:$AG$156,AT$4,0),0)</f>
        <v>326.24975032817662</v>
      </c>
      <c r="AU71" s="306">
        <f>IFERROR(VLOOKUP($A71,'BDGT MW Services MTD'!$A$3:$AG$156,AU$4,0),0)</f>
        <v>313.87460097783548</v>
      </c>
      <c r="AV71" s="306">
        <f>IFERROR(VLOOKUP($A71,'BDGT MW Services MTD'!$A$3:$AG$156,AV$4,0),0)</f>
        <v>315.25152554616915</v>
      </c>
      <c r="AW71" s="306">
        <f>IFERROR(VLOOKUP($A71,'BDGT MW Services MTD'!$A$3:$AG$156,AW$4,0),0)</f>
        <v>328.12913441963457</v>
      </c>
      <c r="AX71" s="306">
        <f>IFERROR(VLOOKUP($A71,'BDGT MW Services MTD'!$A$3:$AG$156,AX$4,0),0)</f>
        <v>333.70504826991782</v>
      </c>
      <c r="AY71" s="306">
        <f>IFERROR(VLOOKUP($A71,'BDGT MW Services MTD'!$A$3:$AG$156,AY$4,0),0)</f>
        <v>50.015526822476062</v>
      </c>
      <c r="AZ71" s="306">
        <f>IFERROR(VLOOKUP($A71,'BDGT MW Services MTD'!$A$3:$AG$156,AZ$4,0),0)</f>
        <v>307.92492380651055</v>
      </c>
      <c r="BA71" s="306">
        <f>IFERROR(VLOOKUP($A71,'BDGT MW Services MTD'!$A$3:$AG$156,BA$4,0),0)</f>
        <v>340.37557800726518</v>
      </c>
      <c r="BB71" s="306">
        <f>IFERROR(VLOOKUP($A71,'BDGT MW Services MTD'!$A$3:$AG$156,BB$4,0),0)</f>
        <v>316.70420310260073</v>
      </c>
      <c r="BC71" s="306">
        <f>IFERROR(VLOOKUP($A71,'BDGT MW Services MTD'!$A$3:$AG$156,BC$4,0),0)</f>
        <v>341.37548805274145</v>
      </c>
      <c r="BD71" s="306">
        <f>IFERROR(VLOOKUP($A71,'BDGT MW Services MTD'!$A$3:$AG$156,BD$4,0),0)</f>
        <v>340.75761647098523</v>
      </c>
      <c r="BE71" s="306">
        <f>IFERROR(VLOOKUP($A71,'BDGT MW Services MTD'!$A$3:$AG$156,BE$4,0),0)</f>
        <v>342.82693038401925</v>
      </c>
      <c r="BF71" s="306">
        <f>IFERROR(VLOOKUP($A71,'BDGT MW Services MTD'!$A$3:$AG$156,BF$4,0),0)</f>
        <v>408.15001949650275</v>
      </c>
      <c r="BG71" s="306">
        <f>IFERROR(VLOOKUP($A71,'BDGT MW Services MTD'!$A$3:$AG$156,BG$4,0),0)</f>
        <v>402.3784691572414</v>
      </c>
      <c r="BH71" s="306">
        <f>IFERROR(VLOOKUP($A71,'BDGT MW Services MTD'!$A$3:$AG$156,BH$4,0),0)</f>
        <v>325.42574371356307</v>
      </c>
      <c r="BI71" s="306">
        <f>IFERROR(VLOOKUP($A71,'BDGT MW Services MTD'!$A$3:$AG$156,BI$4,0),0)</f>
        <v>308.89330115909092</v>
      </c>
      <c r="BJ71" s="306">
        <f>IFERROR(VLOOKUP($A71,'BDGT MW Services MTD'!$A$3:$AG$156,BJ$4,0),0)</f>
        <v>325.65213155798688</v>
      </c>
      <c r="BK71" s="306">
        <f>IFERROR(VLOOKUP($A71,'BDGT MW Services MTD'!$A$3:$AG$156,BK$4,0),0)</f>
        <v>328.33592736423321</v>
      </c>
      <c r="BL71" s="306">
        <f>IFERROR(VLOOKUP($A71,'BDGT MW Services MTD'!$A$3:$AG$156,BL$4,0),0)</f>
        <v>362.22472939708877</v>
      </c>
      <c r="BM71" s="306">
        <f>IFERROR(VLOOKUP($A71,'BDGT MW Services MTD'!$A$3:$AG$156,BM$4,0),0)</f>
        <v>475.96582368516317</v>
      </c>
      <c r="BN71" s="306">
        <f>IFERROR(VLOOKUP($A71,'BDGT MW Services MTD'!$A$3:$AG$156,BN$4,0),0)</f>
        <v>408.6673508720865</v>
      </c>
      <c r="BO71" s="306">
        <f>IFERROR(VLOOKUP($A71,'BDGT MW Services MTD'!$A$3:$AG$156,BO$4,0),0)</f>
        <v>279.04330050709228</v>
      </c>
      <c r="BP71" s="306">
        <f>IFERROR(VLOOKUP($A71,'BDGT MW Services MTD'!$A$3:$AG$156,BP$4,0),0)</f>
        <v>10226.623815000001</v>
      </c>
      <c r="BQ71" s="306"/>
      <c r="BR71" s="306"/>
      <c r="BS71" s="306"/>
      <c r="BT71" s="306">
        <f>IFERROR(VLOOKUP($A71,'BDGT Polizze MTD'!$A$3:$AG$156,BT$4,0),0)</f>
        <v>1831.0181616840578</v>
      </c>
      <c r="BU71" s="306">
        <f>IFERROR(VLOOKUP($A71,'BDGT Polizze MTD'!$A$3:$AG$156,BU$4,0),0)</f>
        <v>1577.4180662435879</v>
      </c>
      <c r="BV71" s="306">
        <f>IFERROR(VLOOKUP($A71,'BDGT Polizze MTD'!$A$3:$AG$156,BV$4,0),0)</f>
        <v>1225.9638380150275</v>
      </c>
      <c r="BW71" s="306">
        <f>IFERROR(VLOOKUP($A71,'BDGT Polizze MTD'!$A$3:$AG$156,BW$4,0),0)</f>
        <v>1179.8781341132103</v>
      </c>
      <c r="BX71" s="306">
        <f>IFERROR(VLOOKUP($A71,'BDGT Polizze MTD'!$A$3:$AG$156,BX$4,0),0)</f>
        <v>1173.6903339551436</v>
      </c>
      <c r="BY71" s="306">
        <f>IFERROR(VLOOKUP($A71,'BDGT Polizze MTD'!$A$3:$AG$156,BY$4,0),0)</f>
        <v>1223.6180467414827</v>
      </c>
      <c r="BZ71" s="306">
        <f>IFERROR(VLOOKUP($A71,'BDGT Polizze MTD'!$A$3:$AG$156,BZ$4,0),0)</f>
        <v>1260.4504060300405</v>
      </c>
      <c r="CA71" s="306">
        <f>IFERROR(VLOOKUP($A71,'BDGT Polizze MTD'!$A$3:$AG$156,CA$4,0),0)</f>
        <v>1545.3814101086859</v>
      </c>
      <c r="CB71" s="306">
        <f>IFERROR(VLOOKUP($A71,'BDGT Polizze MTD'!$A$3:$AG$156,CB$4,0),0)</f>
        <v>1422.2913360198565</v>
      </c>
      <c r="CC71" s="306">
        <f>IFERROR(VLOOKUP($A71,'BDGT Polizze MTD'!$A$3:$AG$156,CC$4,0),0)</f>
        <v>1378.224183726159</v>
      </c>
      <c r="CD71" s="306">
        <f>IFERROR(VLOOKUP($A71,'BDGT Polizze MTD'!$A$3:$AG$156,CD$4,0),0)</f>
        <v>1325.9460437591345</v>
      </c>
      <c r="CE71" s="306">
        <f>IFERROR(VLOOKUP($A71,'BDGT Polizze MTD'!$A$3:$AG$156,CE$4,0),0)</f>
        <v>1331.7627861086237</v>
      </c>
      <c r="CF71" s="306">
        <f>IFERROR(VLOOKUP($A71,'BDGT Polizze MTD'!$A$3:$AG$156,CF$4,0),0)</f>
        <v>1386.1635387839087</v>
      </c>
      <c r="CG71" s="306">
        <f>IFERROR(VLOOKUP($A71,'BDGT Polizze MTD'!$A$3:$AG$156,CG$4,0),0)</f>
        <v>1409.718681146788</v>
      </c>
      <c r="CH71" s="306">
        <f>IFERROR(VLOOKUP($A71,'BDGT Polizze MTD'!$A$3:$AG$156,CH$4,0),0)</f>
        <v>211.28785097674756</v>
      </c>
      <c r="CI71" s="306">
        <f>IFERROR(VLOOKUP($A71,'BDGT Polizze MTD'!$A$3:$AG$156,CI$4,0),0)</f>
        <v>1300.8119587379656</v>
      </c>
      <c r="CJ71" s="306">
        <f>IFERROR(VLOOKUP($A71,'BDGT Polizze MTD'!$A$3:$AG$156,CJ$4,0),0)</f>
        <v>1437.8979683126138</v>
      </c>
      <c r="CK71" s="306">
        <f>IFERROR(VLOOKUP($A71,'BDGT Polizze MTD'!$A$3:$AG$156,CK$4,0),0)</f>
        <v>1337.8995428031997</v>
      </c>
      <c r="CL71" s="306">
        <f>IFERROR(VLOOKUP($A71,'BDGT Polizze MTD'!$A$3:$AG$156,CL$4,0),0)</f>
        <v>1442.1220334799889</v>
      </c>
      <c r="CM71" s="306">
        <f>IFERROR(VLOOKUP($A71,'BDGT Polizze MTD'!$A$3:$AG$156,CM$4,0),0)</f>
        <v>1439.5118688574657</v>
      </c>
      <c r="CN71" s="306">
        <f>IFERROR(VLOOKUP($A71,'BDGT Polizze MTD'!$A$3:$AG$156,CN$4,0),0)</f>
        <v>1448.2535720336236</v>
      </c>
      <c r="CO71" s="306">
        <f>IFERROR(VLOOKUP($A71,'BDGT Polizze MTD'!$A$3:$AG$156,CO$4,0),0)</f>
        <v>1724.2073806724416</v>
      </c>
      <c r="CP71" s="306">
        <f>IFERROR(VLOOKUP($A71,'BDGT Polizze MTD'!$A$3:$AG$156,CP$4,0),0)</f>
        <v>1699.8257826875802</v>
      </c>
      <c r="CQ71" s="306">
        <f>IFERROR(VLOOKUP($A71,'BDGT Polizze MTD'!$A$3:$AG$156,CQ$4,0),0)</f>
        <v>1374.7432129586155</v>
      </c>
      <c r="CR71" s="306">
        <f>IFERROR(VLOOKUP($A71,'BDGT Polizze MTD'!$A$3:$AG$156,CR$4,0),0)</f>
        <v>1304.9028157729717</v>
      </c>
      <c r="CS71" s="306">
        <f>IFERROR(VLOOKUP($A71,'BDGT Polizze MTD'!$A$3:$AG$156,CS$4,0),0)</f>
        <v>1375.6995759957449</v>
      </c>
      <c r="CT71" s="306">
        <f>IFERROR(VLOOKUP($A71,'BDGT Polizze MTD'!$A$3:$AG$156,CT$4,0),0)</f>
        <v>1387.0371242410106</v>
      </c>
      <c r="CU71" s="306">
        <f>IFERROR(VLOOKUP($A71,'BDGT Polizze MTD'!$A$3:$AG$156,CU$4,0),0)</f>
        <v>1530.198510486387</v>
      </c>
      <c r="CV71" s="306">
        <f>IFERROR(VLOOKUP($A71,'BDGT Polizze MTD'!$A$3:$AG$156,CV$4,0),0)</f>
        <v>2010.6915274882845</v>
      </c>
      <c r="CW71" s="306">
        <f>IFERROR(VLOOKUP($A71,'BDGT Polizze MTD'!$A$3:$AG$156,CW$4,0),0)</f>
        <v>1726.3928187060726</v>
      </c>
      <c r="CX71" s="306">
        <f>IFERROR(VLOOKUP($A71,'BDGT Polizze MTD'!$A$3:$AG$156,CX$4,0),0)</f>
        <v>1178.8031245350685</v>
      </c>
      <c r="CY71" s="306">
        <f>IFERROR(VLOOKUP($A71,'BDGT Polizze MTD'!$A$3:$AG$156,CY$4,0),0)</f>
        <v>43201.811635181482</v>
      </c>
      <c r="CZ71" s="306"/>
      <c r="DD71" s="308">
        <f>IFERROR(VLOOKUP($A71,'BDGT McAfee'!$AZ$6:$BD$180,DD$4,0),0)</f>
        <v>5.5947739354838708</v>
      </c>
      <c r="DE71" s="308">
        <f>IFERROR(VLOOKUP($A71,'BDGT McAfee'!$AZ$6:$BD$180,DE$4,0),0)</f>
        <v>5.5947739354838708</v>
      </c>
      <c r="DF71" s="308">
        <f>IFERROR(VLOOKUP($A71,'BDGT McAfee'!$AZ$6:$BD$180,DF$4,0),0)</f>
        <v>5.5947739354838708</v>
      </c>
      <c r="DG71" s="308">
        <f>IFERROR(VLOOKUP($A71,'BDGT McAfee'!$AZ$6:$BD$180,DG$4,0),0)</f>
        <v>5.5947739354838708</v>
      </c>
      <c r="DH71" s="308">
        <f>IFERROR(VLOOKUP($A71,'BDGT McAfee'!$AZ$6:$BD$180,DH$4,0),0)</f>
        <v>5.5947739354838708</v>
      </c>
      <c r="DI71" s="308">
        <f>IFERROR(VLOOKUP($A71,'BDGT McAfee'!$AZ$6:$BD$180,DI$4,0),0)</f>
        <v>5.5947739354838708</v>
      </c>
      <c r="DJ71" s="308">
        <f>IFERROR(VLOOKUP($A71,'BDGT McAfee'!$AZ$6:$BD$180,DJ$4,0),0)</f>
        <v>5.5947739354838708</v>
      </c>
      <c r="DK71" s="308">
        <f>IFERROR(VLOOKUP($A71,'BDGT McAfee'!$AZ$6:$BD$180,DK$4,0),0)</f>
        <v>5.5947739354838708</v>
      </c>
      <c r="DL71" s="308">
        <f>IFERROR(VLOOKUP($A71,'BDGT McAfee'!$AZ$6:$BD$180,DL$4,0),0)</f>
        <v>5.5947739354838708</v>
      </c>
      <c r="DM71" s="308">
        <f>IFERROR(VLOOKUP($A71,'BDGT McAfee'!$AZ$6:$BD$180,DM$4,0),0)</f>
        <v>5.5947739354838708</v>
      </c>
      <c r="DN71" s="308">
        <f>IFERROR(VLOOKUP($A71,'BDGT McAfee'!$AZ$6:$BD$180,DN$4,0),0)</f>
        <v>5.5947739354838708</v>
      </c>
      <c r="DO71" s="308">
        <f>IFERROR(VLOOKUP($A71,'BDGT McAfee'!$AZ$6:$BD$180,DO$4,0),0)</f>
        <v>5.5947739354838708</v>
      </c>
      <c r="DP71" s="308">
        <f>IFERROR(VLOOKUP($A71,'BDGT McAfee'!$AZ$6:$BD$180,DP$4,0),0)</f>
        <v>5.5947739354838708</v>
      </c>
      <c r="DQ71" s="308">
        <f>IFERROR(VLOOKUP($A71,'BDGT McAfee'!$AZ$6:$BD$180,DQ$4,0),0)</f>
        <v>5.5947739354838708</v>
      </c>
      <c r="DR71" s="308">
        <f>IFERROR(VLOOKUP($A71,'BDGT McAfee'!$AZ$6:$BD$180,DR$4,0),0)</f>
        <v>5.5947739354838708</v>
      </c>
      <c r="DS71" s="308">
        <f>IFERROR(VLOOKUP($A71,'BDGT McAfee'!$AZ$6:$BD$180,DS$4,0),0)</f>
        <v>5.5947739354838708</v>
      </c>
      <c r="DT71" s="308">
        <f>IFERROR(VLOOKUP($A71,'BDGT McAfee'!$AZ$6:$BD$180,DT$4,0),0)</f>
        <v>5.5947739354838708</v>
      </c>
      <c r="DU71" s="308">
        <f>IFERROR(VLOOKUP($A71,'BDGT McAfee'!$AZ$6:$BD$180,DU$4,0),0)</f>
        <v>5.5947739354838708</v>
      </c>
      <c r="DV71" s="308">
        <f>IFERROR(VLOOKUP($A71,'BDGT McAfee'!$AZ$6:$BD$180,DV$4,0),0)</f>
        <v>5.5947739354838708</v>
      </c>
      <c r="DW71" s="308">
        <f>IFERROR(VLOOKUP($A71,'BDGT McAfee'!$AZ$6:$BD$180,DW$4,0),0)</f>
        <v>5.5947739354838708</v>
      </c>
      <c r="DX71" s="308">
        <f>IFERROR(VLOOKUP($A71,'BDGT McAfee'!$AZ$6:$BD$180,DX$4,0),0)</f>
        <v>5.5947739354838708</v>
      </c>
      <c r="DY71" s="308">
        <f>IFERROR(VLOOKUP($A71,'BDGT McAfee'!$AZ$6:$BD$180,DY$4,0),0)</f>
        <v>5.5947739354838708</v>
      </c>
      <c r="DZ71" s="308">
        <f>IFERROR(VLOOKUP($A71,'BDGT McAfee'!$AZ$6:$BD$180,DZ$4,0),0)</f>
        <v>5.5947739354838708</v>
      </c>
      <c r="EA71" s="308">
        <f>IFERROR(VLOOKUP($A71,'BDGT McAfee'!$AZ$6:$BD$180,EA$4,0),0)</f>
        <v>5.5947739354838708</v>
      </c>
      <c r="EB71" s="308">
        <f>IFERROR(VLOOKUP($A71,'BDGT McAfee'!$AZ$6:$BD$180,EB$4,0),0)</f>
        <v>5.5947739354838708</v>
      </c>
      <c r="EC71" s="308">
        <f>IFERROR(VLOOKUP($A71,'BDGT McAfee'!$AZ$6:$BD$180,EC$4,0),0)</f>
        <v>5.5947739354838708</v>
      </c>
      <c r="ED71" s="308">
        <f>IFERROR(VLOOKUP($A71,'BDGT McAfee'!$AZ$6:$BD$180,ED$4,0),0)</f>
        <v>5.5947739354838708</v>
      </c>
      <c r="EE71" s="308">
        <f>IFERROR(VLOOKUP($A71,'BDGT McAfee'!$AZ$6:$BD$180,EE$4,0),0)</f>
        <v>5.5947739354838708</v>
      </c>
      <c r="EF71" s="308">
        <f>IFERROR(VLOOKUP($A71,'BDGT McAfee'!$AZ$6:$BD$180,EF$4,0),0)</f>
        <v>5.5947739354838708</v>
      </c>
      <c r="EG71" s="308">
        <f>IFERROR(VLOOKUP($A71,'BDGT McAfee'!$AZ$6:$BD$180,EG$4,0),0)</f>
        <v>5.5947739354838708</v>
      </c>
      <c r="EH71" s="308">
        <f>IFERROR(VLOOKUP($A71,'BDGT McAfee'!$AZ$6:$BD$180,EH$4,0),0)</f>
        <v>5.5947739354838708</v>
      </c>
      <c r="EI71" s="308">
        <f t="shared" si="40"/>
        <v>173.43799199999989</v>
      </c>
      <c r="EJ71" s="308"/>
      <c r="EL71" s="307">
        <f>IFERROR(VLOOKUP($A71,'BDGT Office'!$C$3:$F$180,EL$4,0),0)</f>
        <v>1.3161290322580643</v>
      </c>
      <c r="EM71" s="307">
        <f>IFERROR(VLOOKUP($A71,'BDGT Office'!$C$3:$F$180,EM$4,0),0)</f>
        <v>1.3161290322580643</v>
      </c>
      <c r="EN71" s="307">
        <f>IFERROR(VLOOKUP($A71,'BDGT Office'!$C$3:$F$180,EN$4,0),0)</f>
        <v>1.3161290322580643</v>
      </c>
      <c r="EO71" s="307">
        <f>IFERROR(VLOOKUP($A71,'BDGT Office'!$C$3:$F$180,EO$4,0),0)</f>
        <v>1.3161290322580643</v>
      </c>
      <c r="EP71" s="307">
        <f>IFERROR(VLOOKUP($A71,'BDGT Office'!$C$3:$F$180,EP$4,0),0)</f>
        <v>1.3161290322580643</v>
      </c>
      <c r="EQ71" s="307">
        <f>IFERROR(VLOOKUP($A71,'BDGT Office'!$C$3:$F$180,EQ$4,0),0)</f>
        <v>1.3161290322580643</v>
      </c>
      <c r="ER71" s="307">
        <f>IFERROR(VLOOKUP($A71,'BDGT Office'!$C$3:$F$180,ER$4,0),0)</f>
        <v>1.3161290322580643</v>
      </c>
      <c r="ES71" s="307">
        <f>IFERROR(VLOOKUP($A71,'BDGT Office'!$C$3:$F$180,ES$4,0),0)</f>
        <v>1.3161290322580643</v>
      </c>
      <c r="ET71" s="307">
        <f>IFERROR(VLOOKUP($A71,'BDGT Office'!$C$3:$F$180,ET$4,0),0)</f>
        <v>1.3161290322580643</v>
      </c>
      <c r="EU71" s="307">
        <f>IFERROR(VLOOKUP($A71,'BDGT Office'!$C$3:$F$180,EU$4,0),0)</f>
        <v>1.3161290322580643</v>
      </c>
      <c r="EV71" s="307">
        <f>IFERROR(VLOOKUP($A71,'BDGT Office'!$C$3:$F$180,EV$4,0),0)</f>
        <v>1.3161290322580643</v>
      </c>
      <c r="EW71" s="307">
        <f>IFERROR(VLOOKUP($A71,'BDGT Office'!$C$3:$F$180,EW$4,0),0)</f>
        <v>1.3161290322580643</v>
      </c>
      <c r="EX71" s="307">
        <f>IFERROR(VLOOKUP($A71,'BDGT Office'!$C$3:$F$180,EX$4,0),0)</f>
        <v>1.3161290322580643</v>
      </c>
      <c r="EY71" s="307">
        <f>IFERROR(VLOOKUP($A71,'BDGT Office'!$C$3:$F$180,EY$4,0),0)</f>
        <v>1.3161290322580643</v>
      </c>
      <c r="EZ71" s="307">
        <f>IFERROR(VLOOKUP($A71,'BDGT Office'!$C$3:$F$180,EZ$4,0),0)</f>
        <v>1.3161290322580643</v>
      </c>
      <c r="FA71" s="307">
        <f>IFERROR(VLOOKUP($A71,'BDGT Office'!$C$3:$F$180,FA$4,0),0)</f>
        <v>1.3161290322580643</v>
      </c>
      <c r="FB71" s="307">
        <f>IFERROR(VLOOKUP($A71,'BDGT Office'!$C$3:$F$180,FB$4,0),0)</f>
        <v>1.3161290322580643</v>
      </c>
      <c r="FC71" s="307">
        <f>IFERROR(VLOOKUP($A71,'BDGT Office'!$C$3:$F$180,FC$4,0),0)</f>
        <v>1.3161290322580643</v>
      </c>
      <c r="FD71" s="307">
        <f>IFERROR(VLOOKUP($A71,'BDGT Office'!$C$3:$F$180,FD$4,0),0)</f>
        <v>1.3161290322580643</v>
      </c>
      <c r="FE71" s="307">
        <f>IFERROR(VLOOKUP($A71,'BDGT Office'!$C$3:$F$180,FE$4,0),0)</f>
        <v>1.3161290322580643</v>
      </c>
      <c r="FF71" s="307">
        <f>IFERROR(VLOOKUP($A71,'BDGT Office'!$C$3:$F$180,FF$4,0),0)</f>
        <v>1.3161290322580643</v>
      </c>
      <c r="FG71" s="307">
        <f>IFERROR(VLOOKUP($A71,'BDGT Office'!$C$3:$F$180,FG$4,0),0)</f>
        <v>1.3161290322580643</v>
      </c>
      <c r="FH71" s="307">
        <f>IFERROR(VLOOKUP($A71,'BDGT Office'!$C$3:$F$180,FH$4,0),0)</f>
        <v>1.3161290322580643</v>
      </c>
      <c r="FI71" s="307">
        <f>IFERROR(VLOOKUP($A71,'BDGT Office'!$C$3:$F$180,FI$4,0),0)</f>
        <v>1.3161290322580643</v>
      </c>
      <c r="FJ71" s="307">
        <f>IFERROR(VLOOKUP($A71,'BDGT Office'!$C$3:$F$180,FJ$4,0),0)</f>
        <v>1.3161290322580643</v>
      </c>
      <c r="FK71" s="307">
        <f>IFERROR(VLOOKUP($A71,'BDGT Office'!$C$3:$F$180,FK$4,0),0)</f>
        <v>1.3161290322580643</v>
      </c>
      <c r="FL71" s="307">
        <f>IFERROR(VLOOKUP($A71,'BDGT Office'!$C$3:$F$180,FL$4,0),0)</f>
        <v>1.3161290322580643</v>
      </c>
      <c r="FM71" s="307">
        <f>IFERROR(VLOOKUP($A71,'BDGT Office'!$C$3:$F$180,FM$4,0),0)</f>
        <v>1.3161290322580643</v>
      </c>
      <c r="FN71" s="307">
        <f>IFERROR(VLOOKUP($A71,'BDGT Office'!$C$3:$F$180,FN$4,0),0)</f>
        <v>1.3161290322580643</v>
      </c>
      <c r="FO71" s="307">
        <f>IFERROR(VLOOKUP($A71,'BDGT Office'!$C$3:$F$180,FO$4,0),0)</f>
        <v>1.3161290322580643</v>
      </c>
      <c r="FP71" s="307">
        <f>IFERROR(VLOOKUP($A71,'BDGT Office'!$C$3:$F$180,FP$4,0),0)</f>
        <v>1.3161290322580643</v>
      </c>
      <c r="FQ71" s="308">
        <f t="shared" si="41"/>
        <v>40.799999999999983</v>
      </c>
      <c r="FR71" s="307"/>
      <c r="FS71" s="307"/>
    </row>
    <row r="72" spans="1:175">
      <c r="A72" s="150" t="s">
        <v>177</v>
      </c>
      <c r="B72" s="303">
        <f>IFERROR(VLOOKUP($A72,'FCST Sales'!$A$1:$AH$160,B$1,0),0)</f>
        <v>29160.712093230217</v>
      </c>
      <c r="C72" s="303">
        <f>IFERROR(VLOOKUP($A72,'FCST Sales'!$A$1:$AH$160,C$1,0),0)</f>
        <v>25425.28584717141</v>
      </c>
      <c r="D72" s="303">
        <f>IFERROR(VLOOKUP($A72,'FCST Sales'!$A$1:$AH$160,D$1,0),0)</f>
        <v>19524.644411056601</v>
      </c>
      <c r="E72" s="303">
        <f>IFERROR(VLOOKUP($A72,'FCST Sales'!$A$1:$AH$160,E$1,0),0)</f>
        <v>18790.685583549002</v>
      </c>
      <c r="F72" s="303">
        <f>IFERROR(VLOOKUP($A72,'FCST Sales'!$A$1:$AH$160,F$1,0),0)</f>
        <v>18692.138959230499</v>
      </c>
      <c r="G72" s="303">
        <f>IFERROR(VLOOKUP($A72,'FCST Sales'!$A$1:$AH$160,G$1,0),0)</f>
        <v>19487.285445760619</v>
      </c>
      <c r="H72" s="303">
        <f>IFERROR(VLOOKUP($A72,'FCST Sales'!$A$1:$AH$160,H$1,0),0)</f>
        <v>20073.875927168076</v>
      </c>
      <c r="I72" s="303">
        <f>IFERROR(VLOOKUP($A72,'FCST Sales'!$A$1:$AH$160,I$1,0),0)</f>
        <v>24611.674158907335</v>
      </c>
      <c r="J72" s="303">
        <f>IFERROR(VLOOKUP($A72,'FCST Sales'!$A$1:$AH$160,J$1,0),0)</f>
        <v>22924.907828890005</v>
      </c>
      <c r="K72" s="303">
        <f>IFERROR(VLOOKUP($A72,'FCST Sales'!$A$1:$AH$160,K$1,0),0)</f>
        <v>21949.535762442407</v>
      </c>
      <c r="L72" s="303">
        <f>IFERROR(VLOOKUP($A72,'FCST Sales'!$A$1:$AH$160,L$1,0),0)</f>
        <v>21116.95647936971</v>
      </c>
      <c r="M72" s="303">
        <f>IFERROR(VLOOKUP($A72,'FCST Sales'!$A$1:$AH$160,M$1,0),0)</f>
        <v>21209.593653879183</v>
      </c>
      <c r="N72" s="303">
        <f>IFERROR(VLOOKUP($A72,'FCST Sales'!$A$1:$AH$160,N$1,0),0)</f>
        <v>22075.977570552059</v>
      </c>
      <c r="O72" s="303">
        <f>IFERROR(VLOOKUP($A72,'FCST Sales'!$A$1:$AH$160,O$1,0),0)</f>
        <v>22451.115698142927</v>
      </c>
      <c r="P72" s="303">
        <f>IFERROR(VLOOKUP($A72,'FCST Sales'!$A$1:$AH$160,P$1,0),0)</f>
        <v>7387.2092023529813</v>
      </c>
      <c r="Q72" s="303">
        <f>IFERROR(VLOOKUP($A72,'FCST Sales'!$A$1:$AH$160,Q$1,0),0)</f>
        <v>20966.867688470153</v>
      </c>
      <c r="R72" s="303">
        <f>IFERROR(VLOOKUP($A72,'FCST Sales'!$A$1:$AH$160,R$1,0),0)</f>
        <v>22899.897745874925</v>
      </c>
      <c r="S72" s="303">
        <f>IFERROR(VLOOKUP($A72,'FCST Sales'!$A$1:$AH$160,S$1,0),0)</f>
        <v>21307.327362316115</v>
      </c>
      <c r="T72" s="303">
        <f>IFERROR(VLOOKUP($A72,'FCST Sales'!$A$1:$AH$160,T$1,0),0)</f>
        <v>22967.170015908323</v>
      </c>
      <c r="U72" s="303">
        <f>IFERROR(VLOOKUP($A72,'FCST Sales'!$A$1:$AH$160,U$1,0),0)</f>
        <v>22925.600652662182</v>
      </c>
      <c r="V72" s="303">
        <f>IFERROR(VLOOKUP($A72,'FCST Sales'!$A$1:$AH$160,V$1,0),0)</f>
        <v>23064.820620469593</v>
      </c>
      <c r="W72" s="303">
        <f>IFERROR(VLOOKUP($A72,'FCST Sales'!$A$1:$AH$160,W$1,0),0)</f>
        <v>27791.27895865617</v>
      </c>
      <c r="X72" s="303">
        <f>IFERROR(VLOOKUP($A72,'FCST Sales'!$A$1:$AH$160,X$1,0),0)</f>
        <v>27071.348223008637</v>
      </c>
      <c r="Y72" s="303">
        <f>IFERROR(VLOOKUP($A72,'FCST Sales'!$A$1:$AH$160,Y$1,0),0)</f>
        <v>21894.09798007549</v>
      </c>
      <c r="Z72" s="303">
        <f>IFERROR(VLOOKUP($A72,'FCST Sales'!$A$1:$AH$160,Z$1,0),0)</f>
        <v>20781.822986072013</v>
      </c>
      <c r="AA72" s="303">
        <f>IFERROR(VLOOKUP($A72,'FCST Sales'!$A$1:$AH$160,AA$1,0),0)</f>
        <v>21909.328974374705</v>
      </c>
      <c r="AB72" s="303">
        <f>IFERROR(VLOOKUP($A72,'FCST Sales'!$A$1:$AH$160,AB$1,0),0)</f>
        <v>22089.890252870839</v>
      </c>
      <c r="AC72" s="303">
        <f>IFERROR(VLOOKUP($A72,'FCST Sales'!$A$1:$AH$160,AC$1,0),0)</f>
        <v>24337.173359958764</v>
      </c>
      <c r="AD72" s="303">
        <f>IFERROR(VLOOKUP($A72,'FCST Sales'!$A$1:$AH$160,AD$1,0),0)</f>
        <v>32022.181957745295</v>
      </c>
      <c r="AE72" s="303">
        <f>IFERROR(VLOOKUP($A72,'FCST Sales'!$A$1:$AH$160,AE$1,0),0)</f>
        <v>27826.504488206901</v>
      </c>
      <c r="AF72" s="303">
        <f>IFERROR(VLOOKUP($A72,'FCST Sales'!$A$1:$AH$160,AF$1,0),0)</f>
        <v>18773.565029825586</v>
      </c>
      <c r="AG72" s="303">
        <f>IFERROR(VLOOKUP($A72,'FCST Sales'!$A$1:$AH$160,AG$1,0),0)</f>
        <v>693510.47491819889</v>
      </c>
      <c r="AH72" s="303">
        <f>IFERROR(VLOOKUP($A72,'FCST Sales'!$A$1:$AH$160,AH$1,0),0)</f>
        <v>0</v>
      </c>
      <c r="AI72" s="303"/>
      <c r="AK72" s="306">
        <f>IFERROR(VLOOKUP($A72,'BDGT MW Services MTD'!$A$3:$AG$156,AK$4,0),0)</f>
        <v>318.87195737166542</v>
      </c>
      <c r="AL72" s="306">
        <f>IFERROR(VLOOKUP($A72,'BDGT MW Services MTD'!$A$3:$AG$156,AL$4,0),0)</f>
        <v>274.70748073514306</v>
      </c>
      <c r="AM72" s="306">
        <f>IFERROR(VLOOKUP($A72,'BDGT MW Services MTD'!$A$3:$AG$156,AM$4,0),0)</f>
        <v>213.50169915036889</v>
      </c>
      <c r="AN72" s="306">
        <f>IFERROR(VLOOKUP($A72,'BDGT MW Services MTD'!$A$3:$AG$156,AN$4,0),0)</f>
        <v>205.47587017852109</v>
      </c>
      <c r="AO72" s="306">
        <f>IFERROR(VLOOKUP($A72,'BDGT MW Services MTD'!$A$3:$AG$156,AO$4,0),0)</f>
        <v>204.39826429261731</v>
      </c>
      <c r="AP72" s="306">
        <f>IFERROR(VLOOKUP($A72,'BDGT MW Services MTD'!$A$3:$AG$156,AP$4,0),0)</f>
        <v>213.09317941493782</v>
      </c>
      <c r="AQ72" s="306">
        <f>IFERROR(VLOOKUP($A72,'BDGT MW Services MTD'!$A$3:$AG$156,AQ$4,0),0)</f>
        <v>219.50753769205988</v>
      </c>
      <c r="AR72" s="306">
        <f>IFERROR(VLOOKUP($A72,'BDGT MW Services MTD'!$A$3:$AG$156,AR$4,0),0)</f>
        <v>269.12829454073437</v>
      </c>
      <c r="AS72" s="306">
        <f>IFERROR(VLOOKUP($A72,'BDGT MW Services MTD'!$A$3:$AG$156,AS$4,0),0)</f>
        <v>247.69214842319471</v>
      </c>
      <c r="AT72" s="306">
        <f>IFERROR(VLOOKUP($A72,'BDGT MW Services MTD'!$A$3:$AG$156,AT$4,0),0)</f>
        <v>240.01785037321656</v>
      </c>
      <c r="AU72" s="306">
        <f>IFERROR(VLOOKUP($A72,'BDGT MW Services MTD'!$A$3:$AG$156,AU$4,0),0)</f>
        <v>230.91360817187052</v>
      </c>
      <c r="AV72" s="306">
        <f>IFERROR(VLOOKUP($A72,'BDGT MW Services MTD'!$A$3:$AG$156,AV$4,0),0)</f>
        <v>231.92659431112452</v>
      </c>
      <c r="AW72" s="306">
        <f>IFERROR(VLOOKUP($A72,'BDGT MW Services MTD'!$A$3:$AG$156,AW$4,0),0)</f>
        <v>241.40048968314278</v>
      </c>
      <c r="AX72" s="306">
        <f>IFERROR(VLOOKUP($A72,'BDGT MW Services MTD'!$A$3:$AG$156,AX$4,0),0)</f>
        <v>245.50261958474428</v>
      </c>
      <c r="AY72" s="306">
        <f>IFERROR(VLOOKUP($A72,'BDGT MW Services MTD'!$A$3:$AG$156,AY$4,0),0)</f>
        <v>36.795795923641741</v>
      </c>
      <c r="AZ72" s="306">
        <f>IFERROR(VLOOKUP($A72,'BDGT MW Services MTD'!$A$3:$AG$156,AZ$4,0),0)</f>
        <v>226.53650528170877</v>
      </c>
      <c r="BA72" s="306">
        <f>IFERROR(VLOOKUP($A72,'BDGT MW Services MTD'!$A$3:$AG$156,BA$4,0),0)</f>
        <v>250.41004466874273</v>
      </c>
      <c r="BB72" s="306">
        <f>IFERROR(VLOOKUP($A72,'BDGT MW Services MTD'!$A$3:$AG$156,BB$4,0),0)</f>
        <v>232.99531097383274</v>
      </c>
      <c r="BC72" s="306">
        <f>IFERROR(VLOOKUP($A72,'BDGT MW Services MTD'!$A$3:$AG$156,BC$4,0),0)</f>
        <v>251.14566595102841</v>
      </c>
      <c r="BD72" s="306">
        <f>IFERROR(VLOOKUP($A72,'BDGT MW Services MTD'!$A$3:$AG$156,BD$4,0),0)</f>
        <v>250.69110557600695</v>
      </c>
      <c r="BE72" s="306">
        <f>IFERROR(VLOOKUP($A72,'BDGT MW Services MTD'!$A$3:$AG$156,BE$4,0),0)</f>
        <v>252.21347387407988</v>
      </c>
      <c r="BF72" s="306">
        <f>IFERROR(VLOOKUP($A72,'BDGT MW Services MTD'!$A$3:$AG$156,BF$4,0),0)</f>
        <v>300.270851428377</v>
      </c>
      <c r="BG72" s="306">
        <f>IFERROR(VLOOKUP($A72,'BDGT MW Services MTD'!$A$3:$AG$156,BG$4,0),0)</f>
        <v>296.02479421497878</v>
      </c>
      <c r="BH72" s="306">
        <f>IFERROR(VLOOKUP($A72,'BDGT MW Services MTD'!$A$3:$AG$156,BH$4,0),0)</f>
        <v>239.41163903931078</v>
      </c>
      <c r="BI72" s="306">
        <f>IFERROR(VLOOKUP($A72,'BDGT MW Services MTD'!$A$3:$AG$156,BI$4,0),0)</f>
        <v>227.24892835722881</v>
      </c>
      <c r="BJ72" s="306">
        <f>IFERROR(VLOOKUP($A72,'BDGT MW Services MTD'!$A$3:$AG$156,BJ$4,0),0)</f>
        <v>239.5781897377085</v>
      </c>
      <c r="BK72" s="306">
        <f>IFERROR(VLOOKUP($A72,'BDGT MW Services MTD'!$A$3:$AG$156,BK$4,0),0)</f>
        <v>241.55262465944543</v>
      </c>
      <c r="BL72" s="306">
        <f>IFERROR(VLOOKUP($A72,'BDGT MW Services MTD'!$A$3:$AG$156,BL$4,0),0)</f>
        <v>266.48419137319013</v>
      </c>
      <c r="BM72" s="306">
        <f>IFERROR(VLOOKUP($A72,'BDGT MW Services MTD'!$A$3:$AG$156,BM$4,0),0)</f>
        <v>350.16208820731737</v>
      </c>
      <c r="BN72" s="306">
        <f>IFERROR(VLOOKUP($A72,'BDGT MW Services MTD'!$A$3:$AG$156,BN$4,0),0)</f>
        <v>300.65144563442107</v>
      </c>
      <c r="BO72" s="306">
        <f>IFERROR(VLOOKUP($A72,'BDGT MW Services MTD'!$A$3:$AG$156,BO$4,0),0)</f>
        <v>205.28865717564179</v>
      </c>
      <c r="BP72" s="306">
        <f>IFERROR(VLOOKUP($A72,'BDGT MW Services MTD'!$A$3:$AG$156,BP$4,0),0)</f>
        <v>7523.598906000002</v>
      </c>
      <c r="BQ72" s="306"/>
      <c r="BR72" s="306"/>
      <c r="BS72" s="306"/>
      <c r="BT72" s="306">
        <f>IFERROR(VLOOKUP($A72,'BDGT Polizze MTD'!$A$3:$AG$156,BT$4,0),0)</f>
        <v>1337.2999975506727</v>
      </c>
      <c r="BU72" s="306">
        <f>IFERROR(VLOOKUP($A72,'BDGT Polizze MTD'!$A$3:$AG$156,BU$4,0),0)</f>
        <v>1152.0809679920194</v>
      </c>
      <c r="BV72" s="306">
        <f>IFERROR(VLOOKUP($A72,'BDGT Polizze MTD'!$A$3:$AG$156,BV$4,0),0)</f>
        <v>895.39332371603325</v>
      </c>
      <c r="BW72" s="306">
        <f>IFERROR(VLOOKUP($A72,'BDGT Polizze MTD'!$A$3:$AG$156,BW$4,0),0)</f>
        <v>861.7342301009611</v>
      </c>
      <c r="BX72" s="306">
        <f>IFERROR(VLOOKUP($A72,'BDGT Polizze MTD'!$A$3:$AG$156,BX$4,0),0)</f>
        <v>857.21491657945239</v>
      </c>
      <c r="BY72" s="306">
        <f>IFERROR(VLOOKUP($A72,'BDGT Polizze MTD'!$A$3:$AG$156,BY$4,0),0)</f>
        <v>893.68005471083632</v>
      </c>
      <c r="BZ72" s="306">
        <f>IFERROR(VLOOKUP($A72,'BDGT Polizze MTD'!$A$3:$AG$156,BZ$4,0),0)</f>
        <v>920.58088781948845</v>
      </c>
      <c r="CA72" s="306">
        <f>IFERROR(VLOOKUP($A72,'BDGT Polizze MTD'!$A$3:$AG$156,CA$4,0),0)</f>
        <v>1128.6827182819607</v>
      </c>
      <c r="CB72" s="306">
        <f>IFERROR(VLOOKUP($A72,'BDGT Polizze MTD'!$A$3:$AG$156,CB$4,0),0)</f>
        <v>1038.7828149264924</v>
      </c>
      <c r="CC72" s="306">
        <f>IFERROR(VLOOKUP($A72,'BDGT Polizze MTD'!$A$3:$AG$156,CC$4,0),0)</f>
        <v>1006.597987988334</v>
      </c>
      <c r="CD72" s="306">
        <f>IFERROR(VLOOKUP($A72,'BDGT Polizze MTD'!$A$3:$AG$156,CD$4,0),0)</f>
        <v>968.41619497675867</v>
      </c>
      <c r="CE72" s="306">
        <f>IFERROR(VLOOKUP($A72,'BDGT Polizze MTD'!$A$3:$AG$156,CE$4,0),0)</f>
        <v>972.66450320903232</v>
      </c>
      <c r="CF72" s="306">
        <f>IFERROR(VLOOKUP($A72,'BDGT Polizze MTD'!$A$3:$AG$156,CF$4,0),0)</f>
        <v>1012.3965648246867</v>
      </c>
      <c r="CG72" s="306">
        <f>IFERROR(VLOOKUP($A72,'BDGT Polizze MTD'!$A$3:$AG$156,CG$4,0),0)</f>
        <v>1029.6002673784681</v>
      </c>
      <c r="CH72" s="306">
        <f>IFERROR(VLOOKUP($A72,'BDGT Polizze MTD'!$A$3:$AG$156,CH$4,0),0)</f>
        <v>154.31591477706289</v>
      </c>
      <c r="CI72" s="306">
        <f>IFERROR(VLOOKUP($A72,'BDGT Polizze MTD'!$A$3:$AG$156,CI$4,0),0)</f>
        <v>950.05929795595944</v>
      </c>
      <c r="CJ72" s="306">
        <f>IFERROR(VLOOKUP($A72,'BDGT Polizze MTD'!$A$3:$AG$156,CJ$4,0),0)</f>
        <v>1050.1812542012199</v>
      </c>
      <c r="CK72" s="306">
        <f>IFERROR(VLOOKUP($A72,'BDGT Polizze MTD'!$A$3:$AG$156,CK$4,0),0)</f>
        <v>977.14653669420397</v>
      </c>
      <c r="CL72" s="306">
        <f>IFERROR(VLOOKUP($A72,'BDGT Polizze MTD'!$A$3:$AG$156,CL$4,0),0)</f>
        <v>1053.2663368378601</v>
      </c>
      <c r="CM72" s="306">
        <f>IFERROR(VLOOKUP($A72,'BDGT Polizze MTD'!$A$3:$AG$156,CM$4,0),0)</f>
        <v>1051.3599804639307</v>
      </c>
      <c r="CN72" s="306">
        <f>IFERROR(VLOOKUP($A72,'BDGT Polizze MTD'!$A$3:$AG$156,CN$4,0),0)</f>
        <v>1057.7445592085307</v>
      </c>
      <c r="CO72" s="306">
        <f>IFERROR(VLOOKUP($A72,'BDGT Polizze MTD'!$A$3:$AG$156,CO$4,0),0)</f>
        <v>1259.2898171088543</v>
      </c>
      <c r="CP72" s="306">
        <f>IFERROR(VLOOKUP($A72,'BDGT Polizze MTD'!$A$3:$AG$156,CP$4,0),0)</f>
        <v>1241.4825055224701</v>
      </c>
      <c r="CQ72" s="306">
        <f>IFERROR(VLOOKUP($A72,'BDGT Polizze MTD'!$A$3:$AG$156,CQ$4,0),0)</f>
        <v>1004.055630792582</v>
      </c>
      <c r="CR72" s="306">
        <f>IFERROR(VLOOKUP($A72,'BDGT Polizze MTD'!$A$3:$AG$156,CR$4,0),0)</f>
        <v>953.04709087761023</v>
      </c>
      <c r="CS72" s="306">
        <f>IFERROR(VLOOKUP($A72,'BDGT Polizze MTD'!$A$3:$AG$156,CS$4,0),0)</f>
        <v>1004.7541188327194</v>
      </c>
      <c r="CT72" s="306">
        <f>IFERROR(VLOOKUP($A72,'BDGT Polizze MTD'!$A$3:$AG$156,CT$4,0),0)</f>
        <v>1013.0345955411971</v>
      </c>
      <c r="CU72" s="306">
        <f>IFERROR(VLOOKUP($A72,'BDGT Polizze MTD'!$A$3:$AG$156,CU$4,0),0)</f>
        <v>1117.5937558387711</v>
      </c>
      <c r="CV72" s="306">
        <f>IFERROR(VLOOKUP($A72,'BDGT Polizze MTD'!$A$3:$AG$156,CV$4,0),0)</f>
        <v>1468.5259988421735</v>
      </c>
      <c r="CW72" s="306">
        <f>IFERROR(VLOOKUP($A72,'BDGT Polizze MTD'!$A$3:$AG$156,CW$4,0),0)</f>
        <v>1260.8859707342963</v>
      </c>
      <c r="CX72" s="306">
        <f>IFERROR(VLOOKUP($A72,'BDGT Polizze MTD'!$A$3:$AG$156,CX$4,0),0)</f>
        <v>860.9490875303959</v>
      </c>
      <c r="CY72" s="306">
        <f>IFERROR(VLOOKUP($A72,'BDGT Polizze MTD'!$A$3:$AG$156,CY$4,0),0)</f>
        <v>31552.817881815034</v>
      </c>
      <c r="CZ72" s="306"/>
      <c r="DD72" s="308">
        <f>IFERROR(VLOOKUP($A72,'BDGT McAfee'!$AZ$6:$BD$180,DD$4,0),0)</f>
        <v>4.016481677419355</v>
      </c>
      <c r="DE72" s="308">
        <f>IFERROR(VLOOKUP($A72,'BDGT McAfee'!$AZ$6:$BD$180,DE$4,0),0)</f>
        <v>4.016481677419355</v>
      </c>
      <c r="DF72" s="308">
        <f>IFERROR(VLOOKUP($A72,'BDGT McAfee'!$AZ$6:$BD$180,DF$4,0),0)</f>
        <v>4.016481677419355</v>
      </c>
      <c r="DG72" s="308">
        <f>IFERROR(VLOOKUP($A72,'BDGT McAfee'!$AZ$6:$BD$180,DG$4,0),0)</f>
        <v>4.016481677419355</v>
      </c>
      <c r="DH72" s="308">
        <f>IFERROR(VLOOKUP($A72,'BDGT McAfee'!$AZ$6:$BD$180,DH$4,0),0)</f>
        <v>4.016481677419355</v>
      </c>
      <c r="DI72" s="308">
        <f>IFERROR(VLOOKUP($A72,'BDGT McAfee'!$AZ$6:$BD$180,DI$4,0),0)</f>
        <v>4.016481677419355</v>
      </c>
      <c r="DJ72" s="308">
        <f>IFERROR(VLOOKUP($A72,'BDGT McAfee'!$AZ$6:$BD$180,DJ$4,0),0)</f>
        <v>4.016481677419355</v>
      </c>
      <c r="DK72" s="308">
        <f>IFERROR(VLOOKUP($A72,'BDGT McAfee'!$AZ$6:$BD$180,DK$4,0),0)</f>
        <v>4.016481677419355</v>
      </c>
      <c r="DL72" s="308">
        <f>IFERROR(VLOOKUP($A72,'BDGT McAfee'!$AZ$6:$BD$180,DL$4,0),0)</f>
        <v>4.016481677419355</v>
      </c>
      <c r="DM72" s="308">
        <f>IFERROR(VLOOKUP($A72,'BDGT McAfee'!$AZ$6:$BD$180,DM$4,0),0)</f>
        <v>4.016481677419355</v>
      </c>
      <c r="DN72" s="308">
        <f>IFERROR(VLOOKUP($A72,'BDGT McAfee'!$AZ$6:$BD$180,DN$4,0),0)</f>
        <v>4.016481677419355</v>
      </c>
      <c r="DO72" s="308">
        <f>IFERROR(VLOOKUP($A72,'BDGT McAfee'!$AZ$6:$BD$180,DO$4,0),0)</f>
        <v>4.016481677419355</v>
      </c>
      <c r="DP72" s="308">
        <f>IFERROR(VLOOKUP($A72,'BDGT McAfee'!$AZ$6:$BD$180,DP$4,0),0)</f>
        <v>4.016481677419355</v>
      </c>
      <c r="DQ72" s="308">
        <f>IFERROR(VLOOKUP($A72,'BDGT McAfee'!$AZ$6:$BD$180,DQ$4,0),0)</f>
        <v>4.016481677419355</v>
      </c>
      <c r="DR72" s="308">
        <f>IFERROR(VLOOKUP($A72,'BDGT McAfee'!$AZ$6:$BD$180,DR$4,0),0)</f>
        <v>4.016481677419355</v>
      </c>
      <c r="DS72" s="308">
        <f>IFERROR(VLOOKUP($A72,'BDGT McAfee'!$AZ$6:$BD$180,DS$4,0),0)</f>
        <v>4.016481677419355</v>
      </c>
      <c r="DT72" s="308">
        <f>IFERROR(VLOOKUP($A72,'BDGT McAfee'!$AZ$6:$BD$180,DT$4,0),0)</f>
        <v>4.016481677419355</v>
      </c>
      <c r="DU72" s="308">
        <f>IFERROR(VLOOKUP($A72,'BDGT McAfee'!$AZ$6:$BD$180,DU$4,0),0)</f>
        <v>4.016481677419355</v>
      </c>
      <c r="DV72" s="308">
        <f>IFERROR(VLOOKUP($A72,'BDGT McAfee'!$AZ$6:$BD$180,DV$4,0),0)</f>
        <v>4.016481677419355</v>
      </c>
      <c r="DW72" s="308">
        <f>IFERROR(VLOOKUP($A72,'BDGT McAfee'!$AZ$6:$BD$180,DW$4,0),0)</f>
        <v>4.016481677419355</v>
      </c>
      <c r="DX72" s="308">
        <f>IFERROR(VLOOKUP($A72,'BDGT McAfee'!$AZ$6:$BD$180,DX$4,0),0)</f>
        <v>4.016481677419355</v>
      </c>
      <c r="DY72" s="308">
        <f>IFERROR(VLOOKUP($A72,'BDGT McAfee'!$AZ$6:$BD$180,DY$4,0),0)</f>
        <v>4.016481677419355</v>
      </c>
      <c r="DZ72" s="308">
        <f>IFERROR(VLOOKUP($A72,'BDGT McAfee'!$AZ$6:$BD$180,DZ$4,0),0)</f>
        <v>4.016481677419355</v>
      </c>
      <c r="EA72" s="308">
        <f>IFERROR(VLOOKUP($A72,'BDGT McAfee'!$AZ$6:$BD$180,EA$4,0),0)</f>
        <v>4.016481677419355</v>
      </c>
      <c r="EB72" s="308">
        <f>IFERROR(VLOOKUP($A72,'BDGT McAfee'!$AZ$6:$BD$180,EB$4,0),0)</f>
        <v>4.016481677419355</v>
      </c>
      <c r="EC72" s="308">
        <f>IFERROR(VLOOKUP($A72,'BDGT McAfee'!$AZ$6:$BD$180,EC$4,0),0)</f>
        <v>4.016481677419355</v>
      </c>
      <c r="ED72" s="308">
        <f>IFERROR(VLOOKUP($A72,'BDGT McAfee'!$AZ$6:$BD$180,ED$4,0),0)</f>
        <v>4.016481677419355</v>
      </c>
      <c r="EE72" s="308">
        <f>IFERROR(VLOOKUP($A72,'BDGT McAfee'!$AZ$6:$BD$180,EE$4,0),0)</f>
        <v>4.016481677419355</v>
      </c>
      <c r="EF72" s="308">
        <f>IFERROR(VLOOKUP($A72,'BDGT McAfee'!$AZ$6:$BD$180,EF$4,0),0)</f>
        <v>4.016481677419355</v>
      </c>
      <c r="EG72" s="308">
        <f>IFERROR(VLOOKUP($A72,'BDGT McAfee'!$AZ$6:$BD$180,EG$4,0),0)</f>
        <v>4.016481677419355</v>
      </c>
      <c r="EH72" s="308">
        <f>IFERROR(VLOOKUP($A72,'BDGT McAfee'!$AZ$6:$BD$180,EH$4,0),0)</f>
        <v>4.016481677419355</v>
      </c>
      <c r="EI72" s="308">
        <f t="shared" si="40"/>
        <v>124.51093199999994</v>
      </c>
      <c r="EJ72" s="308"/>
      <c r="EL72" s="307">
        <f>IFERROR(VLOOKUP($A72,'BDGT Office'!$C$3:$F$180,EL$4,0),0)</f>
        <v>0.50322580645161286</v>
      </c>
      <c r="EM72" s="307">
        <f>IFERROR(VLOOKUP($A72,'BDGT Office'!$C$3:$F$180,EM$4,0),0)</f>
        <v>0.50322580645161286</v>
      </c>
      <c r="EN72" s="307">
        <f>IFERROR(VLOOKUP($A72,'BDGT Office'!$C$3:$F$180,EN$4,0),0)</f>
        <v>0.50322580645161286</v>
      </c>
      <c r="EO72" s="307">
        <f>IFERROR(VLOOKUP($A72,'BDGT Office'!$C$3:$F$180,EO$4,0),0)</f>
        <v>0.50322580645161286</v>
      </c>
      <c r="EP72" s="307">
        <f>IFERROR(VLOOKUP($A72,'BDGT Office'!$C$3:$F$180,EP$4,0),0)</f>
        <v>0.50322580645161286</v>
      </c>
      <c r="EQ72" s="307">
        <f>IFERROR(VLOOKUP($A72,'BDGT Office'!$C$3:$F$180,EQ$4,0),0)</f>
        <v>0.50322580645161286</v>
      </c>
      <c r="ER72" s="307">
        <f>IFERROR(VLOOKUP($A72,'BDGT Office'!$C$3:$F$180,ER$4,0),0)</f>
        <v>0.50322580645161286</v>
      </c>
      <c r="ES72" s="307">
        <f>IFERROR(VLOOKUP($A72,'BDGT Office'!$C$3:$F$180,ES$4,0),0)</f>
        <v>0.50322580645161286</v>
      </c>
      <c r="ET72" s="307">
        <f>IFERROR(VLOOKUP($A72,'BDGT Office'!$C$3:$F$180,ET$4,0),0)</f>
        <v>0.50322580645161286</v>
      </c>
      <c r="EU72" s="307">
        <f>IFERROR(VLOOKUP($A72,'BDGT Office'!$C$3:$F$180,EU$4,0),0)</f>
        <v>0.50322580645161286</v>
      </c>
      <c r="EV72" s="307">
        <f>IFERROR(VLOOKUP($A72,'BDGT Office'!$C$3:$F$180,EV$4,0),0)</f>
        <v>0.50322580645161286</v>
      </c>
      <c r="EW72" s="307">
        <f>IFERROR(VLOOKUP($A72,'BDGT Office'!$C$3:$F$180,EW$4,0),0)</f>
        <v>0.50322580645161286</v>
      </c>
      <c r="EX72" s="307">
        <f>IFERROR(VLOOKUP($A72,'BDGT Office'!$C$3:$F$180,EX$4,0),0)</f>
        <v>0.50322580645161286</v>
      </c>
      <c r="EY72" s="307">
        <f>IFERROR(VLOOKUP($A72,'BDGT Office'!$C$3:$F$180,EY$4,0),0)</f>
        <v>0.50322580645161286</v>
      </c>
      <c r="EZ72" s="307">
        <f>IFERROR(VLOOKUP($A72,'BDGT Office'!$C$3:$F$180,EZ$4,0),0)</f>
        <v>0.50322580645161286</v>
      </c>
      <c r="FA72" s="307">
        <f>IFERROR(VLOOKUP($A72,'BDGT Office'!$C$3:$F$180,FA$4,0),0)</f>
        <v>0.50322580645161286</v>
      </c>
      <c r="FB72" s="307">
        <f>IFERROR(VLOOKUP($A72,'BDGT Office'!$C$3:$F$180,FB$4,0),0)</f>
        <v>0.50322580645161286</v>
      </c>
      <c r="FC72" s="307">
        <f>IFERROR(VLOOKUP($A72,'BDGT Office'!$C$3:$F$180,FC$4,0),0)</f>
        <v>0.50322580645161286</v>
      </c>
      <c r="FD72" s="307">
        <f>IFERROR(VLOOKUP($A72,'BDGT Office'!$C$3:$F$180,FD$4,0),0)</f>
        <v>0.50322580645161286</v>
      </c>
      <c r="FE72" s="307">
        <f>IFERROR(VLOOKUP($A72,'BDGT Office'!$C$3:$F$180,FE$4,0),0)</f>
        <v>0.50322580645161286</v>
      </c>
      <c r="FF72" s="307">
        <f>IFERROR(VLOOKUP($A72,'BDGT Office'!$C$3:$F$180,FF$4,0),0)</f>
        <v>0.50322580645161286</v>
      </c>
      <c r="FG72" s="307">
        <f>IFERROR(VLOOKUP($A72,'BDGT Office'!$C$3:$F$180,FG$4,0),0)</f>
        <v>0.50322580645161286</v>
      </c>
      <c r="FH72" s="307">
        <f>IFERROR(VLOOKUP($A72,'BDGT Office'!$C$3:$F$180,FH$4,0),0)</f>
        <v>0.50322580645161286</v>
      </c>
      <c r="FI72" s="307">
        <f>IFERROR(VLOOKUP($A72,'BDGT Office'!$C$3:$F$180,FI$4,0),0)</f>
        <v>0.50322580645161286</v>
      </c>
      <c r="FJ72" s="307">
        <f>IFERROR(VLOOKUP($A72,'BDGT Office'!$C$3:$F$180,FJ$4,0),0)</f>
        <v>0.50322580645161286</v>
      </c>
      <c r="FK72" s="307">
        <f>IFERROR(VLOOKUP($A72,'BDGT Office'!$C$3:$F$180,FK$4,0),0)</f>
        <v>0.50322580645161286</v>
      </c>
      <c r="FL72" s="307">
        <f>IFERROR(VLOOKUP($A72,'BDGT Office'!$C$3:$F$180,FL$4,0),0)</f>
        <v>0.50322580645161286</v>
      </c>
      <c r="FM72" s="307">
        <f>IFERROR(VLOOKUP($A72,'BDGT Office'!$C$3:$F$180,FM$4,0),0)</f>
        <v>0.50322580645161286</v>
      </c>
      <c r="FN72" s="307">
        <f>IFERROR(VLOOKUP($A72,'BDGT Office'!$C$3:$F$180,FN$4,0),0)</f>
        <v>0.50322580645161286</v>
      </c>
      <c r="FO72" s="307">
        <f>IFERROR(VLOOKUP($A72,'BDGT Office'!$C$3:$F$180,FO$4,0),0)</f>
        <v>0.50322580645161286</v>
      </c>
      <c r="FP72" s="307">
        <f>IFERROR(VLOOKUP($A72,'BDGT Office'!$C$3:$F$180,FP$4,0),0)</f>
        <v>0.50322580645161286</v>
      </c>
      <c r="FQ72" s="308">
        <f t="shared" si="41"/>
        <v>15.600000000000007</v>
      </c>
      <c r="FR72" s="307"/>
      <c r="FS72" s="307"/>
    </row>
    <row r="73" spans="1:175">
      <c r="A73" s="150" t="s">
        <v>178</v>
      </c>
      <c r="B73" s="303">
        <f>IFERROR(VLOOKUP($A73,'FCST Sales'!$A$1:$AH$160,B$1,0),0)</f>
        <v>38462.131388029426</v>
      </c>
      <c r="C73" s="303">
        <f>IFERROR(VLOOKUP($A73,'FCST Sales'!$A$1:$AH$160,C$1,0),0)</f>
        <v>33535.212778947804</v>
      </c>
      <c r="D73" s="303">
        <f>IFERROR(VLOOKUP($A73,'FCST Sales'!$A$1:$AH$160,D$1,0),0)</f>
        <v>25752.438288945341</v>
      </c>
      <c r="E73" s="303">
        <f>IFERROR(VLOOKUP($A73,'FCST Sales'!$A$1:$AH$160,E$1,0),0)</f>
        <v>24784.367935699243</v>
      </c>
      <c r="F73" s="303">
        <f>IFERROR(VLOOKUP($A73,'FCST Sales'!$A$1:$AH$160,F$1,0),0)</f>
        <v>24654.387803517733</v>
      </c>
      <c r="G73" s="303">
        <f>IFERROR(VLOOKUP($A73,'FCST Sales'!$A$1:$AH$160,G$1,0),0)</f>
        <v>25703.162899951385</v>
      </c>
      <c r="H73" s="303">
        <f>IFERROR(VLOOKUP($A73,'FCST Sales'!$A$1:$AH$160,H$1,0),0)</f>
        <v>26476.858689503064</v>
      </c>
      <c r="I73" s="303">
        <f>IFERROR(VLOOKUP($A73,'FCST Sales'!$A$1:$AH$160,I$1,0),0)</f>
        <v>32462.082618312466</v>
      </c>
      <c r="J73" s="303">
        <f>IFERROR(VLOOKUP($A73,'FCST Sales'!$A$1:$AH$160,J$1,0),0)</f>
        <v>30237.286872632016</v>
      </c>
      <c r="K73" s="303">
        <f>IFERROR(VLOOKUP($A73,'FCST Sales'!$A$1:$AH$160,K$1,0),0)</f>
        <v>28950.799476440119</v>
      </c>
      <c r="L73" s="303">
        <f>IFERROR(VLOOKUP($A73,'FCST Sales'!$A$1:$AH$160,L$1,0),0)</f>
        <v>27852.651609744924</v>
      </c>
      <c r="M73" s="303">
        <f>IFERROR(VLOOKUP($A73,'FCST Sales'!$A$1:$AH$160,M$1,0),0)</f>
        <v>27974.83734944867</v>
      </c>
      <c r="N73" s="303">
        <f>IFERROR(VLOOKUP($A73,'FCST Sales'!$A$1:$AH$160,N$1,0),0)</f>
        <v>29117.572544975115</v>
      </c>
      <c r="O73" s="303">
        <f>IFERROR(VLOOKUP($A73,'FCST Sales'!$A$1:$AH$160,O$1,0),0)</f>
        <v>29612.368827930397</v>
      </c>
      <c r="P73" s="303">
        <f>IFERROR(VLOOKUP($A73,'FCST Sales'!$A$1:$AH$160,P$1,0),0)</f>
        <v>9743.5141509360419</v>
      </c>
      <c r="Q73" s="303">
        <f>IFERROR(VLOOKUP($A73,'FCST Sales'!$A$1:$AH$160,Q$1,0),0)</f>
        <v>27654.688858458427</v>
      </c>
      <c r="R73" s="303">
        <f>IFERROR(VLOOKUP($A73,'FCST Sales'!$A$1:$AH$160,R$1,0),0)</f>
        <v>30204.299300316365</v>
      </c>
      <c r="S73" s="303">
        <f>IFERROR(VLOOKUP($A73,'FCST Sales'!$A$1:$AH$160,S$1,0),0)</f>
        <v>28103.745269218351</v>
      </c>
      <c r="T73" s="303">
        <f>IFERROR(VLOOKUP($A73,'FCST Sales'!$A$1:$AH$160,T$1,0),0)</f>
        <v>30293.029468514011</v>
      </c>
      <c r="U73" s="303">
        <f>IFERROR(VLOOKUP($A73,'FCST Sales'!$A$1:$AH$160,U$1,0),0)</f>
        <v>30238.200687043314</v>
      </c>
      <c r="V73" s="303">
        <f>IFERROR(VLOOKUP($A73,'FCST Sales'!$A$1:$AH$160,V$1,0),0)</f>
        <v>30421.827776687973</v>
      </c>
      <c r="W73" s="303">
        <f>IFERROR(VLOOKUP($A73,'FCST Sales'!$A$1:$AH$160,W$1,0),0)</f>
        <v>36655.888900510203</v>
      </c>
      <c r="X73" s="303">
        <f>IFERROR(VLOOKUP($A73,'FCST Sales'!$A$1:$AH$160,X$1,0),0)</f>
        <v>35706.321192553434</v>
      </c>
      <c r="Y73" s="303">
        <f>IFERROR(VLOOKUP($A73,'FCST Sales'!$A$1:$AH$160,Y$1,0),0)</f>
        <v>28877.678653380652</v>
      </c>
      <c r="Z73" s="303">
        <f>IFERROR(VLOOKUP($A73,'FCST Sales'!$A$1:$AH$160,Z$1,0),0)</f>
        <v>27410.620276266698</v>
      </c>
      <c r="AA73" s="303">
        <f>IFERROR(VLOOKUP($A73,'FCST Sales'!$A$1:$AH$160,AA$1,0),0)</f>
        <v>28897.767892012198</v>
      </c>
      <c r="AB73" s="303">
        <f>IFERROR(VLOOKUP($A73,'FCST Sales'!$A$1:$AH$160,AB$1,0),0)</f>
        <v>29135.922968435076</v>
      </c>
      <c r="AC73" s="303">
        <f>IFERROR(VLOOKUP($A73,'FCST Sales'!$A$1:$AH$160,AC$1,0),0)</f>
        <v>32100.024045753456</v>
      </c>
      <c r="AD73" s="303">
        <f>IFERROR(VLOOKUP($A73,'FCST Sales'!$A$1:$AH$160,AD$1,0),0)</f>
        <v>42236.32694059331</v>
      </c>
      <c r="AE73" s="303">
        <f>IFERROR(VLOOKUP($A73,'FCST Sales'!$A$1:$AH$160,AE$1,0),0)</f>
        <v>36702.350349786946</v>
      </c>
      <c r="AF73" s="303">
        <f>IFERROR(VLOOKUP($A73,'FCST Sales'!$A$1:$AH$160,AF$1,0),0)</f>
        <v>24761.786423127101</v>
      </c>
      <c r="AG73" s="303">
        <f>IFERROR(VLOOKUP($A73,'FCST Sales'!$A$1:$AH$160,AG$1,0),0)</f>
        <v>914720.15223767131</v>
      </c>
      <c r="AH73" s="303">
        <f>IFERROR(VLOOKUP($A73,'FCST Sales'!$A$1:$AH$160,AH$1,0),0)</f>
        <v>0</v>
      </c>
      <c r="AI73" s="303"/>
      <c r="AK73" s="306">
        <f>IFERROR(VLOOKUP($A73,'BDGT MW Services MTD'!$A$3:$AG$156,AK$4,0),0)</f>
        <v>393.04754549450752</v>
      </c>
      <c r="AL73" s="306">
        <f>IFERROR(VLOOKUP($A73,'BDGT MW Services MTD'!$A$3:$AG$156,AL$4,0),0)</f>
        <v>338.60958461793552</v>
      </c>
      <c r="AM73" s="306">
        <f>IFERROR(VLOOKUP($A73,'BDGT MW Services MTD'!$A$3:$AG$156,AM$4,0),0)</f>
        <v>263.16619216580875</v>
      </c>
      <c r="AN73" s="306">
        <f>IFERROR(VLOOKUP($A73,'BDGT MW Services MTD'!$A$3:$AG$156,AN$4,0),0)</f>
        <v>253.27340509244848</v>
      </c>
      <c r="AO73" s="306">
        <f>IFERROR(VLOOKUP($A73,'BDGT MW Services MTD'!$A$3:$AG$156,AO$4,0),0)</f>
        <v>251.94512789944577</v>
      </c>
      <c r="AP73" s="306">
        <f>IFERROR(VLOOKUP($A73,'BDGT MW Services MTD'!$A$3:$AG$156,AP$4,0),0)</f>
        <v>262.66264309043459</v>
      </c>
      <c r="AQ73" s="306">
        <f>IFERROR(VLOOKUP($A73,'BDGT MW Services MTD'!$A$3:$AG$156,AQ$4,0),0)</f>
        <v>270.56910121088521</v>
      </c>
      <c r="AR73" s="306">
        <f>IFERROR(VLOOKUP($A73,'BDGT MW Services MTD'!$A$3:$AG$156,AR$4,0),0)</f>
        <v>331.73257524513195</v>
      </c>
      <c r="AS73" s="306">
        <f>IFERROR(VLOOKUP($A73,'BDGT MW Services MTD'!$A$3:$AG$156,AS$4,0),0)</f>
        <v>305.30998015145235</v>
      </c>
      <c r="AT73" s="306">
        <f>IFERROR(VLOOKUP($A73,'BDGT MW Services MTD'!$A$3:$AG$156,AT$4,0),0)</f>
        <v>295.85049667476193</v>
      </c>
      <c r="AU73" s="306">
        <f>IFERROR(VLOOKUP($A73,'BDGT MW Services MTD'!$A$3:$AG$156,AU$4,0),0)</f>
        <v>284.62843726156706</v>
      </c>
      <c r="AV73" s="306">
        <f>IFERROR(VLOOKUP($A73,'BDGT MW Services MTD'!$A$3:$AG$156,AV$4,0),0)</f>
        <v>285.87706294485241</v>
      </c>
      <c r="AW73" s="306">
        <f>IFERROR(VLOOKUP($A73,'BDGT MW Services MTD'!$A$3:$AG$156,AW$4,0),0)</f>
        <v>297.55476377792803</v>
      </c>
      <c r="AX73" s="306">
        <f>IFERROR(VLOOKUP($A73,'BDGT MW Services MTD'!$A$3:$AG$156,AX$4,0),0)</f>
        <v>302.61112590652004</v>
      </c>
      <c r="AY73" s="306">
        <f>IFERROR(VLOOKUP($A73,'BDGT MW Services MTD'!$A$3:$AG$156,AY$4,0),0)</f>
        <v>45.355187052235003</v>
      </c>
      <c r="AZ73" s="306">
        <f>IFERROR(VLOOKUP($A73,'BDGT MW Services MTD'!$A$3:$AG$156,AZ$4,0),0)</f>
        <v>279.23313827844026</v>
      </c>
      <c r="BA73" s="306">
        <f>IFERROR(VLOOKUP($A73,'BDGT MW Services MTD'!$A$3:$AG$156,BA$4,0),0)</f>
        <v>308.66010995598782</v>
      </c>
      <c r="BB73" s="306">
        <f>IFERROR(VLOOKUP($A73,'BDGT MW Services MTD'!$A$3:$AG$156,BB$4,0),0)</f>
        <v>287.19438311489466</v>
      </c>
      <c r="BC73" s="306">
        <f>IFERROR(VLOOKUP($A73,'BDGT MW Services MTD'!$A$3:$AG$156,BC$4,0),0)</f>
        <v>309.5668505229512</v>
      </c>
      <c r="BD73" s="306">
        <f>IFERROR(VLOOKUP($A73,'BDGT MW Services MTD'!$A$3:$AG$156,BD$4,0),0)</f>
        <v>309.00655089311266</v>
      </c>
      <c r="BE73" s="306">
        <f>IFERROR(VLOOKUP($A73,'BDGT MW Services MTD'!$A$3:$AG$156,BE$4,0),0)</f>
        <v>310.8830505634765</v>
      </c>
      <c r="BF73" s="306">
        <f>IFERROR(VLOOKUP($A73,'BDGT MW Services MTD'!$A$3:$AG$156,BF$4,0),0)</f>
        <v>370.11947400538861</v>
      </c>
      <c r="BG73" s="306">
        <f>IFERROR(VLOOKUP($A73,'BDGT MW Services MTD'!$A$3:$AG$156,BG$4,0),0)</f>
        <v>364.88570437725474</v>
      </c>
      <c r="BH73" s="306">
        <f>IFERROR(VLOOKUP($A73,'BDGT MW Services MTD'!$A$3:$AG$156,BH$4,0),0)</f>
        <v>295.10326923335697</v>
      </c>
      <c r="BI73" s="306">
        <f>IFERROR(VLOOKUP($A73,'BDGT MW Services MTD'!$A$3:$AG$156,BI$4,0),0)</f>
        <v>280.11128430136074</v>
      </c>
      <c r="BJ73" s="306">
        <f>IFERROR(VLOOKUP($A73,'BDGT MW Services MTD'!$A$3:$AG$156,BJ$4,0),0)</f>
        <v>295.30856274284332</v>
      </c>
      <c r="BK73" s="306">
        <f>IFERROR(VLOOKUP($A73,'BDGT MW Services MTD'!$A$3:$AG$156,BK$4,0),0)</f>
        <v>297.74228819842739</v>
      </c>
      <c r="BL73" s="306">
        <f>IFERROR(VLOOKUP($A73,'BDGT MW Services MTD'!$A$3:$AG$156,BL$4,0),0)</f>
        <v>328.47340417031018</v>
      </c>
      <c r="BM73" s="306">
        <f>IFERROR(VLOOKUP($A73,'BDGT MW Services MTD'!$A$3:$AG$156,BM$4,0),0)</f>
        <v>431.61634666638452</v>
      </c>
      <c r="BN73" s="306">
        <f>IFERROR(VLOOKUP($A73,'BDGT MW Services MTD'!$A$3:$AG$156,BN$4,0),0)</f>
        <v>370.5886015503383</v>
      </c>
      <c r="BO73" s="306">
        <f>IFERROR(VLOOKUP($A73,'BDGT MW Services MTD'!$A$3:$AG$156,BO$4,0),0)</f>
        <v>253.04264283955902</v>
      </c>
      <c r="BP73" s="306">
        <f>IFERROR(VLOOKUP($A73,'BDGT MW Services MTD'!$A$3:$AG$156,BP$4,0),0)</f>
        <v>9273.7288900000021</v>
      </c>
      <c r="BQ73" s="306"/>
      <c r="BR73" s="306"/>
      <c r="BS73" s="306"/>
      <c r="BT73" s="306">
        <f>IFERROR(VLOOKUP($A73,'BDGT Polizze MTD'!$A$3:$AG$156,BT$4,0),0)</f>
        <v>1380.0692790223779</v>
      </c>
      <c r="BU73" s="306">
        <f>IFERROR(VLOOKUP($A73,'BDGT Polizze MTD'!$A$3:$AG$156,BU$4,0),0)</f>
        <v>1188.9266086773498</v>
      </c>
      <c r="BV73" s="306">
        <f>IFERROR(VLOOKUP($A73,'BDGT Polizze MTD'!$A$3:$AG$156,BV$4,0),0)</f>
        <v>924.02962758205922</v>
      </c>
      <c r="BW73" s="306">
        <f>IFERROR(VLOOKUP($A73,'BDGT Polizze MTD'!$A$3:$AG$156,BW$4,0),0)</f>
        <v>889.29405505309921</v>
      </c>
      <c r="BX73" s="306">
        <f>IFERROR(VLOOKUP($A73,'BDGT Polizze MTD'!$A$3:$AG$156,BX$4,0),0)</f>
        <v>884.63020568143395</v>
      </c>
      <c r="BY73" s="306">
        <f>IFERROR(VLOOKUP($A73,'BDGT Polizze MTD'!$A$3:$AG$156,BY$4,0),0)</f>
        <v>922.26156512404361</v>
      </c>
      <c r="BZ73" s="306">
        <f>IFERROR(VLOOKUP($A73,'BDGT Polizze MTD'!$A$3:$AG$156,BZ$4,0),0)</f>
        <v>950.02273570757404</v>
      </c>
      <c r="CA73" s="306">
        <f>IFERROR(VLOOKUP($A73,'BDGT Polizze MTD'!$A$3:$AG$156,CA$4,0),0)</f>
        <v>1164.780040467607</v>
      </c>
      <c r="CB73" s="306">
        <f>IFERROR(VLOOKUP($A73,'BDGT Polizze MTD'!$A$3:$AG$156,CB$4,0),0)</f>
        <v>1072.0049750109413</v>
      </c>
      <c r="CC73" s="306">
        <f>IFERROR(VLOOKUP($A73,'BDGT Polizze MTD'!$A$3:$AG$156,CC$4,0),0)</f>
        <v>1038.7908188834033</v>
      </c>
      <c r="CD73" s="306">
        <f>IFERROR(VLOOKUP($A73,'BDGT Polizze MTD'!$A$3:$AG$156,CD$4,0),0)</f>
        <v>999.38790282135506</v>
      </c>
      <c r="CE73" s="306">
        <f>IFERROR(VLOOKUP($A73,'BDGT Polizze MTD'!$A$3:$AG$156,CE$4,0),0)</f>
        <v>1003.7720796626897</v>
      </c>
      <c r="CF73" s="306">
        <f>IFERROR(VLOOKUP($A73,'BDGT Polizze MTD'!$A$3:$AG$156,CF$4,0),0)</f>
        <v>1044.7748447329195</v>
      </c>
      <c r="CG73" s="306">
        <f>IFERROR(VLOOKUP($A73,'BDGT Polizze MTD'!$A$3:$AG$156,CG$4,0),0)</f>
        <v>1062.5287529236005</v>
      </c>
      <c r="CH73" s="306">
        <f>IFERROR(VLOOKUP($A73,'BDGT Polizze MTD'!$A$3:$AG$156,CH$4,0),0)</f>
        <v>159.25121785546867</v>
      </c>
      <c r="CI73" s="306">
        <f>IFERROR(VLOOKUP($A73,'BDGT Polizze MTD'!$A$3:$AG$156,CI$4,0),0)</f>
        <v>980.44391891125076</v>
      </c>
      <c r="CJ73" s="306">
        <f>IFERROR(VLOOKUP($A73,'BDGT Polizze MTD'!$A$3:$AG$156,CJ$4,0),0)</f>
        <v>1083.7679570648295</v>
      </c>
      <c r="CK73" s="306">
        <f>IFERROR(VLOOKUP($A73,'BDGT Polizze MTD'!$A$3:$AG$156,CK$4,0),0)</f>
        <v>1008.3974567147829</v>
      </c>
      <c r="CL73" s="306">
        <f>IFERROR(VLOOKUP($A73,'BDGT Polizze MTD'!$A$3:$AG$156,CL$4,0),0)</f>
        <v>1086.9517062444233</v>
      </c>
      <c r="CM73" s="306">
        <f>IFERROR(VLOOKUP($A73,'BDGT Polizze MTD'!$A$3:$AG$156,CM$4,0),0)</f>
        <v>1084.9843811331191</v>
      </c>
      <c r="CN73" s="306">
        <f>IFERROR(VLOOKUP($A73,'BDGT Polizze MTD'!$A$3:$AG$156,CN$4,0),0)</f>
        <v>1091.5731502956555</v>
      </c>
      <c r="CO73" s="306">
        <f>IFERROR(VLOOKUP($A73,'BDGT Polizze MTD'!$A$3:$AG$156,CO$4,0),0)</f>
        <v>1299.5641914011046</v>
      </c>
      <c r="CP73" s="306">
        <f>IFERROR(VLOOKUP($A73,'BDGT Polizze MTD'!$A$3:$AG$156,CP$4,0),0)</f>
        <v>1281.1873696652494</v>
      </c>
      <c r="CQ73" s="306">
        <f>IFERROR(VLOOKUP($A73,'BDGT Polizze MTD'!$A$3:$AG$156,CQ$4,0),0)</f>
        <v>1036.1671524894864</v>
      </c>
      <c r="CR73" s="306">
        <f>IFERROR(VLOOKUP($A73,'BDGT Polizze MTD'!$A$3:$AG$156,CR$4,0),0)</f>
        <v>983.52726687416327</v>
      </c>
      <c r="CS73" s="306">
        <f>IFERROR(VLOOKUP($A73,'BDGT Polizze MTD'!$A$3:$AG$156,CS$4,0),0)</f>
        <v>1036.8879794450863</v>
      </c>
      <c r="CT73" s="306">
        <f>IFERROR(VLOOKUP($A73,'BDGT Polizze MTD'!$A$3:$AG$156,CT$4,0),0)</f>
        <v>1045.4332808299368</v>
      </c>
      <c r="CU73" s="306">
        <f>IFERROR(VLOOKUP($A73,'BDGT Polizze MTD'!$A$3:$AG$156,CU$4,0),0)</f>
        <v>1153.3364328761108</v>
      </c>
      <c r="CV73" s="306">
        <f>IFERROR(VLOOKUP($A73,'BDGT Polizze MTD'!$A$3:$AG$156,CV$4,0),0)</f>
        <v>1515.4921260447711</v>
      </c>
      <c r="CW73" s="306">
        <f>IFERROR(VLOOKUP($A73,'BDGT Polizze MTD'!$A$3:$AG$156,CW$4,0),0)</f>
        <v>1301.2113929169252</v>
      </c>
      <c r="CX73" s="306">
        <f>IFERROR(VLOOKUP($A73,'BDGT Polizze MTD'!$A$3:$AG$156,CX$4,0),0)</f>
        <v>888.48380219788783</v>
      </c>
      <c r="CY73" s="306">
        <f>IFERROR(VLOOKUP($A73,'BDGT Polizze MTD'!$A$3:$AG$156,CY$4,0),0)</f>
        <v>32561.934274310697</v>
      </c>
      <c r="CZ73" s="306"/>
      <c r="DD73" s="308">
        <f>IFERROR(VLOOKUP($A73,'BDGT McAfee'!$AZ$6:$BD$180,DD$4,0),0)</f>
        <v>7.5431485161290324</v>
      </c>
      <c r="DE73" s="308">
        <f>IFERROR(VLOOKUP($A73,'BDGT McAfee'!$AZ$6:$BD$180,DE$4,0),0)</f>
        <v>7.5431485161290324</v>
      </c>
      <c r="DF73" s="308">
        <f>IFERROR(VLOOKUP($A73,'BDGT McAfee'!$AZ$6:$BD$180,DF$4,0),0)</f>
        <v>7.5431485161290324</v>
      </c>
      <c r="DG73" s="308">
        <f>IFERROR(VLOOKUP($A73,'BDGT McAfee'!$AZ$6:$BD$180,DG$4,0),0)</f>
        <v>7.5431485161290324</v>
      </c>
      <c r="DH73" s="308">
        <f>IFERROR(VLOOKUP($A73,'BDGT McAfee'!$AZ$6:$BD$180,DH$4,0),0)</f>
        <v>7.5431485161290324</v>
      </c>
      <c r="DI73" s="308">
        <f>IFERROR(VLOOKUP($A73,'BDGT McAfee'!$AZ$6:$BD$180,DI$4,0),0)</f>
        <v>7.5431485161290324</v>
      </c>
      <c r="DJ73" s="308">
        <f>IFERROR(VLOOKUP($A73,'BDGT McAfee'!$AZ$6:$BD$180,DJ$4,0),0)</f>
        <v>7.5431485161290324</v>
      </c>
      <c r="DK73" s="308">
        <f>IFERROR(VLOOKUP($A73,'BDGT McAfee'!$AZ$6:$BD$180,DK$4,0),0)</f>
        <v>7.5431485161290324</v>
      </c>
      <c r="DL73" s="308">
        <f>IFERROR(VLOOKUP($A73,'BDGT McAfee'!$AZ$6:$BD$180,DL$4,0),0)</f>
        <v>7.5431485161290324</v>
      </c>
      <c r="DM73" s="308">
        <f>IFERROR(VLOOKUP($A73,'BDGT McAfee'!$AZ$6:$BD$180,DM$4,0),0)</f>
        <v>7.5431485161290324</v>
      </c>
      <c r="DN73" s="308">
        <f>IFERROR(VLOOKUP($A73,'BDGT McAfee'!$AZ$6:$BD$180,DN$4,0),0)</f>
        <v>7.5431485161290324</v>
      </c>
      <c r="DO73" s="308">
        <f>IFERROR(VLOOKUP($A73,'BDGT McAfee'!$AZ$6:$BD$180,DO$4,0),0)</f>
        <v>7.5431485161290324</v>
      </c>
      <c r="DP73" s="308">
        <f>IFERROR(VLOOKUP($A73,'BDGT McAfee'!$AZ$6:$BD$180,DP$4,0),0)</f>
        <v>7.5431485161290324</v>
      </c>
      <c r="DQ73" s="308">
        <f>IFERROR(VLOOKUP($A73,'BDGT McAfee'!$AZ$6:$BD$180,DQ$4,0),0)</f>
        <v>7.5431485161290324</v>
      </c>
      <c r="DR73" s="308">
        <f>IFERROR(VLOOKUP($A73,'BDGT McAfee'!$AZ$6:$BD$180,DR$4,0),0)</f>
        <v>7.5431485161290324</v>
      </c>
      <c r="DS73" s="308">
        <f>IFERROR(VLOOKUP($A73,'BDGT McAfee'!$AZ$6:$BD$180,DS$4,0),0)</f>
        <v>7.5431485161290324</v>
      </c>
      <c r="DT73" s="308">
        <f>IFERROR(VLOOKUP($A73,'BDGT McAfee'!$AZ$6:$BD$180,DT$4,0),0)</f>
        <v>7.5431485161290324</v>
      </c>
      <c r="DU73" s="308">
        <f>IFERROR(VLOOKUP($A73,'BDGT McAfee'!$AZ$6:$BD$180,DU$4,0),0)</f>
        <v>7.5431485161290324</v>
      </c>
      <c r="DV73" s="308">
        <f>IFERROR(VLOOKUP($A73,'BDGT McAfee'!$AZ$6:$BD$180,DV$4,0),0)</f>
        <v>7.5431485161290324</v>
      </c>
      <c r="DW73" s="308">
        <f>IFERROR(VLOOKUP($A73,'BDGT McAfee'!$AZ$6:$BD$180,DW$4,0),0)</f>
        <v>7.5431485161290324</v>
      </c>
      <c r="DX73" s="308">
        <f>IFERROR(VLOOKUP($A73,'BDGT McAfee'!$AZ$6:$BD$180,DX$4,0),0)</f>
        <v>7.5431485161290324</v>
      </c>
      <c r="DY73" s="308">
        <f>IFERROR(VLOOKUP($A73,'BDGT McAfee'!$AZ$6:$BD$180,DY$4,0),0)</f>
        <v>7.5431485161290324</v>
      </c>
      <c r="DZ73" s="308">
        <f>IFERROR(VLOOKUP($A73,'BDGT McAfee'!$AZ$6:$BD$180,DZ$4,0),0)</f>
        <v>7.5431485161290324</v>
      </c>
      <c r="EA73" s="308">
        <f>IFERROR(VLOOKUP($A73,'BDGT McAfee'!$AZ$6:$BD$180,EA$4,0),0)</f>
        <v>7.5431485161290324</v>
      </c>
      <c r="EB73" s="308">
        <f>IFERROR(VLOOKUP($A73,'BDGT McAfee'!$AZ$6:$BD$180,EB$4,0),0)</f>
        <v>7.5431485161290324</v>
      </c>
      <c r="EC73" s="308">
        <f>IFERROR(VLOOKUP($A73,'BDGT McAfee'!$AZ$6:$BD$180,EC$4,0),0)</f>
        <v>7.5431485161290324</v>
      </c>
      <c r="ED73" s="308">
        <f>IFERROR(VLOOKUP($A73,'BDGT McAfee'!$AZ$6:$BD$180,ED$4,0),0)</f>
        <v>7.5431485161290324</v>
      </c>
      <c r="EE73" s="308">
        <f>IFERROR(VLOOKUP($A73,'BDGT McAfee'!$AZ$6:$BD$180,EE$4,0),0)</f>
        <v>7.5431485161290324</v>
      </c>
      <c r="EF73" s="308">
        <f>IFERROR(VLOOKUP($A73,'BDGT McAfee'!$AZ$6:$BD$180,EF$4,0),0)</f>
        <v>7.5431485161290324</v>
      </c>
      <c r="EG73" s="308">
        <f>IFERROR(VLOOKUP($A73,'BDGT McAfee'!$AZ$6:$BD$180,EG$4,0),0)</f>
        <v>7.5431485161290324</v>
      </c>
      <c r="EH73" s="308">
        <f>IFERROR(VLOOKUP($A73,'BDGT McAfee'!$AZ$6:$BD$180,EH$4,0),0)</f>
        <v>7.5431485161290324</v>
      </c>
      <c r="EI73" s="308">
        <f t="shared" si="40"/>
        <v>233.83760400000008</v>
      </c>
      <c r="EJ73" s="308"/>
      <c r="EL73" s="307">
        <f>IFERROR(VLOOKUP($A73,'BDGT Office'!$C$3:$F$180,EL$4,0),0)</f>
        <v>0.58064516129032262</v>
      </c>
      <c r="EM73" s="307">
        <f>IFERROR(VLOOKUP($A73,'BDGT Office'!$C$3:$F$180,EM$4,0),0)</f>
        <v>0.58064516129032262</v>
      </c>
      <c r="EN73" s="307">
        <f>IFERROR(VLOOKUP($A73,'BDGT Office'!$C$3:$F$180,EN$4,0),0)</f>
        <v>0.58064516129032262</v>
      </c>
      <c r="EO73" s="307">
        <f>IFERROR(VLOOKUP($A73,'BDGT Office'!$C$3:$F$180,EO$4,0),0)</f>
        <v>0.58064516129032262</v>
      </c>
      <c r="EP73" s="307">
        <f>IFERROR(VLOOKUP($A73,'BDGT Office'!$C$3:$F$180,EP$4,0),0)</f>
        <v>0.58064516129032262</v>
      </c>
      <c r="EQ73" s="307">
        <f>IFERROR(VLOOKUP($A73,'BDGT Office'!$C$3:$F$180,EQ$4,0),0)</f>
        <v>0.58064516129032262</v>
      </c>
      <c r="ER73" s="307">
        <f>IFERROR(VLOOKUP($A73,'BDGT Office'!$C$3:$F$180,ER$4,0),0)</f>
        <v>0.58064516129032262</v>
      </c>
      <c r="ES73" s="307">
        <f>IFERROR(VLOOKUP($A73,'BDGT Office'!$C$3:$F$180,ES$4,0),0)</f>
        <v>0.58064516129032262</v>
      </c>
      <c r="ET73" s="307">
        <f>IFERROR(VLOOKUP($A73,'BDGT Office'!$C$3:$F$180,ET$4,0),0)</f>
        <v>0.58064516129032262</v>
      </c>
      <c r="EU73" s="307">
        <f>IFERROR(VLOOKUP($A73,'BDGT Office'!$C$3:$F$180,EU$4,0),0)</f>
        <v>0.58064516129032262</v>
      </c>
      <c r="EV73" s="307">
        <f>IFERROR(VLOOKUP($A73,'BDGT Office'!$C$3:$F$180,EV$4,0),0)</f>
        <v>0.58064516129032262</v>
      </c>
      <c r="EW73" s="307">
        <f>IFERROR(VLOOKUP($A73,'BDGT Office'!$C$3:$F$180,EW$4,0),0)</f>
        <v>0.58064516129032262</v>
      </c>
      <c r="EX73" s="307">
        <f>IFERROR(VLOOKUP($A73,'BDGT Office'!$C$3:$F$180,EX$4,0),0)</f>
        <v>0.58064516129032262</v>
      </c>
      <c r="EY73" s="307">
        <f>IFERROR(VLOOKUP($A73,'BDGT Office'!$C$3:$F$180,EY$4,0),0)</f>
        <v>0.58064516129032262</v>
      </c>
      <c r="EZ73" s="307">
        <f>IFERROR(VLOOKUP($A73,'BDGT Office'!$C$3:$F$180,EZ$4,0),0)</f>
        <v>0.58064516129032262</v>
      </c>
      <c r="FA73" s="307">
        <f>IFERROR(VLOOKUP($A73,'BDGT Office'!$C$3:$F$180,FA$4,0),0)</f>
        <v>0.58064516129032262</v>
      </c>
      <c r="FB73" s="307">
        <f>IFERROR(VLOOKUP($A73,'BDGT Office'!$C$3:$F$180,FB$4,0),0)</f>
        <v>0.58064516129032262</v>
      </c>
      <c r="FC73" s="307">
        <f>IFERROR(VLOOKUP($A73,'BDGT Office'!$C$3:$F$180,FC$4,0),0)</f>
        <v>0.58064516129032262</v>
      </c>
      <c r="FD73" s="307">
        <f>IFERROR(VLOOKUP($A73,'BDGT Office'!$C$3:$F$180,FD$4,0),0)</f>
        <v>0.58064516129032262</v>
      </c>
      <c r="FE73" s="307">
        <f>IFERROR(VLOOKUP($A73,'BDGT Office'!$C$3:$F$180,FE$4,0),0)</f>
        <v>0.58064516129032262</v>
      </c>
      <c r="FF73" s="307">
        <f>IFERROR(VLOOKUP($A73,'BDGT Office'!$C$3:$F$180,FF$4,0),0)</f>
        <v>0.58064516129032262</v>
      </c>
      <c r="FG73" s="307">
        <f>IFERROR(VLOOKUP($A73,'BDGT Office'!$C$3:$F$180,FG$4,0),0)</f>
        <v>0.58064516129032262</v>
      </c>
      <c r="FH73" s="307">
        <f>IFERROR(VLOOKUP($A73,'BDGT Office'!$C$3:$F$180,FH$4,0),0)</f>
        <v>0.58064516129032262</v>
      </c>
      <c r="FI73" s="307">
        <f>IFERROR(VLOOKUP($A73,'BDGT Office'!$C$3:$F$180,FI$4,0),0)</f>
        <v>0.58064516129032262</v>
      </c>
      <c r="FJ73" s="307">
        <f>IFERROR(VLOOKUP($A73,'BDGT Office'!$C$3:$F$180,FJ$4,0),0)</f>
        <v>0.58064516129032262</v>
      </c>
      <c r="FK73" s="307">
        <f>IFERROR(VLOOKUP($A73,'BDGT Office'!$C$3:$F$180,FK$4,0),0)</f>
        <v>0.58064516129032262</v>
      </c>
      <c r="FL73" s="307">
        <f>IFERROR(VLOOKUP($A73,'BDGT Office'!$C$3:$F$180,FL$4,0),0)</f>
        <v>0.58064516129032262</v>
      </c>
      <c r="FM73" s="307">
        <f>IFERROR(VLOOKUP($A73,'BDGT Office'!$C$3:$F$180,FM$4,0),0)</f>
        <v>0.58064516129032262</v>
      </c>
      <c r="FN73" s="307">
        <f>IFERROR(VLOOKUP($A73,'BDGT Office'!$C$3:$F$180,FN$4,0),0)</f>
        <v>0.58064516129032262</v>
      </c>
      <c r="FO73" s="307">
        <f>IFERROR(VLOOKUP($A73,'BDGT Office'!$C$3:$F$180,FO$4,0),0)</f>
        <v>0.58064516129032262</v>
      </c>
      <c r="FP73" s="307">
        <f>IFERROR(VLOOKUP($A73,'BDGT Office'!$C$3:$F$180,FP$4,0),0)</f>
        <v>0.58064516129032262</v>
      </c>
      <c r="FQ73" s="308">
        <f t="shared" si="41"/>
        <v>18</v>
      </c>
      <c r="FR73" s="307"/>
      <c r="FS73" s="307"/>
    </row>
    <row r="74" spans="1:175">
      <c r="A74" s="150" t="s">
        <v>179</v>
      </c>
      <c r="B74" s="303">
        <f>IFERROR(VLOOKUP($A74,'FCST Sales'!$A$1:$AH$160,B$1,0),0)</f>
        <v>46043.033869597115</v>
      </c>
      <c r="C74" s="303">
        <f>IFERROR(VLOOKUP($A74,'FCST Sales'!$A$1:$AH$160,C$1,0),0)</f>
        <v>40145.017503782925</v>
      </c>
      <c r="D74" s="303">
        <f>IFERROR(VLOOKUP($A74,'FCST Sales'!$A$1:$AH$160,D$1,0),0)</f>
        <v>30828.25484631494</v>
      </c>
      <c r="E74" s="303">
        <f>IFERROR(VLOOKUP($A74,'FCST Sales'!$A$1:$AH$160,E$1,0),0)</f>
        <v>29669.377414043061</v>
      </c>
      <c r="F74" s="303">
        <f>IFERROR(VLOOKUP($A74,'FCST Sales'!$A$1:$AH$160,F$1,0),0)</f>
        <v>29513.778142436637</v>
      </c>
      <c r="G74" s="303">
        <f>IFERROR(VLOOKUP($A74,'FCST Sales'!$A$1:$AH$160,G$1,0),0)</f>
        <v>30769.267257158801</v>
      </c>
      <c r="H74" s="303">
        <f>IFERROR(VLOOKUP($A74,'FCST Sales'!$A$1:$AH$160,H$1,0),0)</f>
        <v>31695.458816427919</v>
      </c>
      <c r="I74" s="303">
        <f>IFERROR(VLOOKUP($A74,'FCST Sales'!$A$1:$AH$160,I$1,0),0)</f>
        <v>38860.372931329577</v>
      </c>
      <c r="J74" s="303">
        <f>IFERROR(VLOOKUP($A74,'FCST Sales'!$A$1:$AH$160,J$1,0),0)</f>
        <v>36197.068996405636</v>
      </c>
      <c r="K74" s="303">
        <f>IFERROR(VLOOKUP($A74,'FCST Sales'!$A$1:$AH$160,K$1,0),0)</f>
        <v>34657.014386376701</v>
      </c>
      <c r="L74" s="303">
        <f>IFERROR(VLOOKUP($A74,'FCST Sales'!$A$1:$AH$160,L$1,0),0)</f>
        <v>33342.421107341492</v>
      </c>
      <c r="M74" s="303">
        <f>IFERROR(VLOOKUP($A74,'FCST Sales'!$A$1:$AH$160,M$1,0),0)</f>
        <v>33488.689708392354</v>
      </c>
      <c r="N74" s="303">
        <f>IFERROR(VLOOKUP($A74,'FCST Sales'!$A$1:$AH$160,N$1,0),0)</f>
        <v>34856.658497765799</v>
      </c>
      <c r="O74" s="303">
        <f>IFERROR(VLOOKUP($A74,'FCST Sales'!$A$1:$AH$160,O$1,0),0)</f>
        <v>35448.979338876306</v>
      </c>
      <c r="P74" s="303">
        <f>IFERROR(VLOOKUP($A74,'FCST Sales'!$A$1:$AH$160,P$1,0),0)</f>
        <v>11663.96494085274</v>
      </c>
      <c r="Q74" s="303">
        <f>IFERROR(VLOOKUP($A74,'FCST Sales'!$A$1:$AH$160,Q$1,0),0)</f>
        <v>33105.439813443685</v>
      </c>
      <c r="R74" s="303">
        <f>IFERROR(VLOOKUP($A74,'FCST Sales'!$A$1:$AH$160,R$1,0),0)</f>
        <v>36157.579559533762</v>
      </c>
      <c r="S74" s="303">
        <f>IFERROR(VLOOKUP($A74,'FCST Sales'!$A$1:$AH$160,S$1,0),0)</f>
        <v>33643.005434063809</v>
      </c>
      <c r="T74" s="303">
        <f>IFERROR(VLOOKUP($A74,'FCST Sales'!$A$1:$AH$160,T$1,0),0)</f>
        <v>36263.79848168249</v>
      </c>
      <c r="U74" s="303">
        <f>IFERROR(VLOOKUP($A74,'FCST Sales'!$A$1:$AH$160,U$1,0),0)</f>
        <v>36198.162924026685</v>
      </c>
      <c r="V74" s="303">
        <f>IFERROR(VLOOKUP($A74,'FCST Sales'!$A$1:$AH$160,V$1,0),0)</f>
        <v>36417.982991266013</v>
      </c>
      <c r="W74" s="303">
        <f>IFERROR(VLOOKUP($A74,'FCST Sales'!$A$1:$AH$160,W$1,0),0)</f>
        <v>43880.780218322972</v>
      </c>
      <c r="X74" s="303">
        <f>IFERROR(VLOOKUP($A74,'FCST Sales'!$A$1:$AH$160,X$1,0),0)</f>
        <v>42744.05231060912</v>
      </c>
      <c r="Y74" s="303">
        <f>IFERROR(VLOOKUP($A74,'FCST Sales'!$A$1:$AH$160,Y$1,0),0)</f>
        <v>34569.481417942523</v>
      </c>
      <c r="Z74" s="303">
        <f>IFERROR(VLOOKUP($A74,'FCST Sales'!$A$1:$AH$160,Z$1,0),0)</f>
        <v>32813.265209727986</v>
      </c>
      <c r="AA74" s="303">
        <f>IFERROR(VLOOKUP($A74,'FCST Sales'!$A$1:$AH$160,AA$1,0),0)</f>
        <v>34593.53025406642</v>
      </c>
      <c r="AB74" s="303">
        <f>IFERROR(VLOOKUP($A74,'FCST Sales'!$A$1:$AH$160,AB$1,0),0)</f>
        <v>34878.625797507048</v>
      </c>
      <c r="AC74" s="303">
        <f>IFERROR(VLOOKUP($A74,'FCST Sales'!$A$1:$AH$160,AC$1,0),0)</f>
        <v>38426.952459881024</v>
      </c>
      <c r="AD74" s="303">
        <f>IFERROR(VLOOKUP($A74,'FCST Sales'!$A$1:$AH$160,AD$1,0),0)</f>
        <v>50561.124973390339</v>
      </c>
      <c r="AE74" s="303">
        <f>IFERROR(VLOOKUP($A74,'FCST Sales'!$A$1:$AH$160,AE$1,0),0)</f>
        <v>43936.399239044862</v>
      </c>
      <c r="AF74" s="303">
        <f>IFERROR(VLOOKUP($A74,'FCST Sales'!$A$1:$AH$160,AF$1,0),0)</f>
        <v>29642.345075723155</v>
      </c>
      <c r="AG74" s="303">
        <f>IFERROR(VLOOKUP($A74,'FCST Sales'!$A$1:$AH$160,AG$1,0),0)</f>
        <v>1095011.883917334</v>
      </c>
      <c r="AH74" s="303">
        <f>IFERROR(VLOOKUP($A74,'FCST Sales'!$A$1:$AH$160,AH$1,0),0)</f>
        <v>0</v>
      </c>
      <c r="AI74" s="303"/>
      <c r="AK74" s="306">
        <f>IFERROR(VLOOKUP($A74,'BDGT MW Services MTD'!$A$3:$AG$156,AK$4,0),0)</f>
        <v>397.76367586518074</v>
      </c>
      <c r="AL74" s="306">
        <f>IFERROR(VLOOKUP($A74,'BDGT MW Services MTD'!$A$3:$AG$156,AL$4,0),0)</f>
        <v>342.67252042334439</v>
      </c>
      <c r="AM74" s="306">
        <f>IFERROR(VLOOKUP($A74,'BDGT MW Services MTD'!$A$3:$AG$156,AM$4,0),0)</f>
        <v>266.32389175109961</v>
      </c>
      <c r="AN74" s="306">
        <f>IFERROR(VLOOKUP($A74,'BDGT MW Services MTD'!$A$3:$AG$156,AN$4,0),0)</f>
        <v>256.31240231182437</v>
      </c>
      <c r="AO74" s="306">
        <f>IFERROR(VLOOKUP($A74,'BDGT MW Services MTD'!$A$3:$AG$156,AO$4,0),0)</f>
        <v>254.96818728004772</v>
      </c>
      <c r="AP74" s="306">
        <f>IFERROR(VLOOKUP($A74,'BDGT MW Services MTD'!$A$3:$AG$156,AP$4,0),0)</f>
        <v>265.81430065074727</v>
      </c>
      <c r="AQ74" s="306">
        <f>IFERROR(VLOOKUP($A74,'BDGT MW Services MTD'!$A$3:$AG$156,AQ$4,0),0)</f>
        <v>273.8156274141744</v>
      </c>
      <c r="AR74" s="306">
        <f>IFERROR(VLOOKUP($A74,'BDGT MW Services MTD'!$A$3:$AG$156,AR$4,0),0)</f>
        <v>335.71299463965295</v>
      </c>
      <c r="AS74" s="306">
        <f>IFERROR(VLOOKUP($A74,'BDGT MW Services MTD'!$A$3:$AG$156,AS$4,0),0)</f>
        <v>308.97335799560182</v>
      </c>
      <c r="AT74" s="306">
        <f>IFERROR(VLOOKUP($A74,'BDGT MW Services MTD'!$A$3:$AG$156,AT$4,0),0)</f>
        <v>299.40037131089832</v>
      </c>
      <c r="AU74" s="306">
        <f>IFERROR(VLOOKUP($A74,'BDGT MW Services MTD'!$A$3:$AG$156,AU$4,0),0)</f>
        <v>288.04365975236698</v>
      </c>
      <c r="AV74" s="306">
        <f>IFERROR(VLOOKUP($A74,'BDGT MW Services MTD'!$A$3:$AG$156,AV$4,0),0)</f>
        <v>289.30726754551171</v>
      </c>
      <c r="AW74" s="306">
        <f>IFERROR(VLOOKUP($A74,'BDGT MW Services MTD'!$A$3:$AG$156,AW$4,0),0)</f>
        <v>301.12508771068798</v>
      </c>
      <c r="AX74" s="306">
        <f>IFERROR(VLOOKUP($A74,'BDGT MW Services MTD'!$A$3:$AG$156,AX$4,0),0)</f>
        <v>306.24212052218621</v>
      </c>
      <c r="AY74" s="306">
        <f>IFERROR(VLOOKUP($A74,'BDGT MW Services MTD'!$A$3:$AG$156,AY$4,0),0)</f>
        <v>45.899398503436139</v>
      </c>
      <c r="AZ74" s="306">
        <f>IFERROR(VLOOKUP($A74,'BDGT MW Services MTD'!$A$3:$AG$156,AZ$4,0),0)</f>
        <v>282.58362322365605</v>
      </c>
      <c r="BA74" s="306">
        <f>IFERROR(VLOOKUP($A74,'BDGT MW Services MTD'!$A$3:$AG$156,BA$4,0),0)</f>
        <v>312.36368560597015</v>
      </c>
      <c r="BB74" s="306">
        <f>IFERROR(VLOOKUP($A74,'BDGT MW Services MTD'!$A$3:$AG$156,BB$4,0),0)</f>
        <v>290.64039408232316</v>
      </c>
      <c r="BC74" s="306">
        <f>IFERROR(VLOOKUP($A74,'BDGT MW Services MTD'!$A$3:$AG$156,BC$4,0),0)</f>
        <v>313.28130604427531</v>
      </c>
      <c r="BD74" s="306">
        <f>IFERROR(VLOOKUP($A74,'BDGT MW Services MTD'!$A$3:$AG$156,BD$4,0),0)</f>
        <v>312.71428344636013</v>
      </c>
      <c r="BE74" s="306">
        <f>IFERROR(VLOOKUP($A74,'BDGT MW Services MTD'!$A$3:$AG$156,BE$4,0),0)</f>
        <v>314.6132990112701</v>
      </c>
      <c r="BF74" s="306">
        <f>IFERROR(VLOOKUP($A74,'BDGT MW Services MTD'!$A$3:$AG$156,BF$4,0),0)</f>
        <v>374.56049319541643</v>
      </c>
      <c r="BG74" s="306">
        <f>IFERROR(VLOOKUP($A74,'BDGT MW Services MTD'!$A$3:$AG$156,BG$4,0),0)</f>
        <v>369.26392419306103</v>
      </c>
      <c r="BH74" s="306">
        <f>IFERROR(VLOOKUP($A74,'BDGT MW Services MTD'!$A$3:$AG$156,BH$4,0),0)</f>
        <v>298.64417797701901</v>
      </c>
      <c r="BI74" s="306">
        <f>IFERROR(VLOOKUP($A74,'BDGT MW Services MTD'!$A$3:$AG$156,BI$4,0),0)</f>
        <v>283.47230601541293</v>
      </c>
      <c r="BJ74" s="306">
        <f>IFERROR(VLOOKUP($A74,'BDGT MW Services MTD'!$A$3:$AG$156,BJ$4,0),0)</f>
        <v>298.8519347787103</v>
      </c>
      <c r="BK74" s="306">
        <f>IFERROR(VLOOKUP($A74,'BDGT MW Services MTD'!$A$3:$AG$156,BK$4,0),0)</f>
        <v>301.31486221422409</v>
      </c>
      <c r="BL74" s="306">
        <f>IFERROR(VLOOKUP($A74,'BDGT MW Services MTD'!$A$3:$AG$156,BL$4,0),0)</f>
        <v>332.41471716188994</v>
      </c>
      <c r="BM74" s="306">
        <f>IFERROR(VLOOKUP($A74,'BDGT MW Services MTD'!$A$3:$AG$156,BM$4,0),0)</f>
        <v>436.79525945779085</v>
      </c>
      <c r="BN74" s="306">
        <f>IFERROR(VLOOKUP($A74,'BDGT MW Services MTD'!$A$3:$AG$156,BN$4,0),0)</f>
        <v>375.03524974552795</v>
      </c>
      <c r="BO74" s="306">
        <f>IFERROR(VLOOKUP($A74,'BDGT MW Services MTD'!$A$3:$AG$156,BO$4,0),0)</f>
        <v>256.07887117033164</v>
      </c>
      <c r="BP74" s="306">
        <f>IFERROR(VLOOKUP($A74,'BDGT MW Services MTD'!$A$3:$AG$156,BP$4,0),0)</f>
        <v>9385.0032510000001</v>
      </c>
      <c r="BQ74" s="306"/>
      <c r="BR74" s="306"/>
      <c r="BS74" s="306"/>
      <c r="BT74" s="306">
        <f>IFERROR(VLOOKUP($A74,'BDGT Polizze MTD'!$A$3:$AG$156,BT$4,0),0)</f>
        <v>1929.5082089459675</v>
      </c>
      <c r="BU74" s="306">
        <f>IFERROR(VLOOKUP($A74,'BDGT Polizze MTD'!$A$3:$AG$156,BU$4,0),0)</f>
        <v>1662.2670224949181</v>
      </c>
      <c r="BV74" s="306">
        <f>IFERROR(VLOOKUP($A74,'BDGT Polizze MTD'!$A$3:$AG$156,BV$4,0),0)</f>
        <v>1291.9081518805101</v>
      </c>
      <c r="BW74" s="306">
        <f>IFERROR(VLOOKUP($A74,'BDGT Polizze MTD'!$A$3:$AG$156,BW$4,0),0)</f>
        <v>1243.3435085282979</v>
      </c>
      <c r="BX74" s="306">
        <f>IFERROR(VLOOKUP($A74,'BDGT Polizze MTD'!$A$3:$AG$156,BX$4,0),0)</f>
        <v>1236.8228680179243</v>
      </c>
      <c r="BY74" s="306">
        <f>IFERROR(VLOOKUP($A74,'BDGT Polizze MTD'!$A$3:$AG$156,BY$4,0),0)</f>
        <v>1289.4361810319981</v>
      </c>
      <c r="BZ74" s="306">
        <f>IFERROR(VLOOKUP($A74,'BDGT Polizze MTD'!$A$3:$AG$156,BZ$4,0),0)</f>
        <v>1328.2497444849982</v>
      </c>
      <c r="CA74" s="306">
        <f>IFERROR(VLOOKUP($A74,'BDGT Polizze MTD'!$A$3:$AG$156,CA$4,0),0)</f>
        <v>1628.507121969071</v>
      </c>
      <c r="CB74" s="306">
        <f>IFERROR(VLOOKUP($A74,'BDGT Polizze MTD'!$A$3:$AG$156,CB$4,0),0)</f>
        <v>1498.796061006288</v>
      </c>
      <c r="CC74" s="306">
        <f>IFERROR(VLOOKUP($A74,'BDGT Polizze MTD'!$A$3:$AG$156,CC$4,0),0)</f>
        <v>1452.3585466905602</v>
      </c>
      <c r="CD74" s="306">
        <f>IFERROR(VLOOKUP($A74,'BDGT Polizze MTD'!$A$3:$AG$156,CD$4,0),0)</f>
        <v>1397.2683775564512</v>
      </c>
      <c r="CE74" s="306">
        <f>IFERROR(VLOOKUP($A74,'BDGT Polizze MTD'!$A$3:$AG$156,CE$4,0),0)</f>
        <v>1403.3980011437675</v>
      </c>
      <c r="CF74" s="306">
        <f>IFERROR(VLOOKUP($A74,'BDGT Polizze MTD'!$A$3:$AG$156,CF$4,0),0)</f>
        <v>1460.724957837228</v>
      </c>
      <c r="CG74" s="306">
        <f>IFERROR(VLOOKUP($A74,'BDGT Polizze MTD'!$A$3:$AG$156,CG$4,0),0)</f>
        <v>1485.5471259091516</v>
      </c>
      <c r="CH74" s="306">
        <f>IFERROR(VLOOKUP($A74,'BDGT Polizze MTD'!$A$3:$AG$156,CH$4,0),0)</f>
        <v>222.65297605525998</v>
      </c>
      <c r="CI74" s="306">
        <f>IFERROR(VLOOKUP($A74,'BDGT Polizze MTD'!$A$3:$AG$156,CI$4,0),0)</f>
        <v>1370.7823358625299</v>
      </c>
      <c r="CJ74" s="306">
        <f>IFERROR(VLOOKUP($A74,'BDGT Polizze MTD'!$A$3:$AG$156,CJ$4,0),0)</f>
        <v>1515.2421704731544</v>
      </c>
      <c r="CK74" s="306">
        <f>IFERROR(VLOOKUP($A74,'BDGT Polizze MTD'!$A$3:$AG$156,CK$4,0),0)</f>
        <v>1409.8648525744479</v>
      </c>
      <c r="CL74" s="306">
        <f>IFERROR(VLOOKUP($A74,'BDGT Polizze MTD'!$A$3:$AG$156,CL$4,0),0)</f>
        <v>1519.6934471377599</v>
      </c>
      <c r="CM74" s="306">
        <f>IFERROR(VLOOKUP($A74,'BDGT Polizze MTD'!$A$3:$AG$156,CM$4,0),0)</f>
        <v>1516.9428823584208</v>
      </c>
      <c r="CN74" s="306">
        <f>IFERROR(VLOOKUP($A74,'BDGT Polizze MTD'!$A$3:$AG$156,CN$4,0),0)</f>
        <v>1526.154799744894</v>
      </c>
      <c r="CO74" s="306">
        <f>IFERROR(VLOOKUP($A74,'BDGT Polizze MTD'!$A$3:$AG$156,CO$4,0),0)</f>
        <v>1816.9521005039342</v>
      </c>
      <c r="CP74" s="306">
        <f>IFERROR(VLOOKUP($A74,'BDGT Polizze MTD'!$A$3:$AG$156,CP$4,0),0)</f>
        <v>1791.2590219515391</v>
      </c>
      <c r="CQ74" s="306">
        <f>IFERROR(VLOOKUP($A74,'BDGT Polizze MTD'!$A$3:$AG$156,CQ$4,0),0)</f>
        <v>1448.6903353032419</v>
      </c>
      <c r="CR74" s="306">
        <f>IFERROR(VLOOKUP($A74,'BDGT Polizze MTD'!$A$3:$AG$156,CR$4,0),0)</f>
        <v>1375.0932391598562</v>
      </c>
      <c r="CS74" s="306">
        <f>IFERROR(VLOOKUP($A74,'BDGT Polizze MTD'!$A$3:$AG$156,CS$4,0),0)</f>
        <v>1449.6981408889474</v>
      </c>
      <c r="CT74" s="306">
        <f>IFERROR(VLOOKUP($A74,'BDGT Polizze MTD'!$A$3:$AG$156,CT$4,0),0)</f>
        <v>1461.6455332558485</v>
      </c>
      <c r="CU74" s="306">
        <f>IFERROR(VLOOKUP($A74,'BDGT Polizze MTD'!$A$3:$AG$156,CU$4,0),0)</f>
        <v>1612.5075376558909</v>
      </c>
      <c r="CV74" s="306">
        <f>IFERROR(VLOOKUP($A74,'BDGT Polizze MTD'!$A$3:$AG$156,CV$4,0),0)</f>
        <v>2118.84616391707</v>
      </c>
      <c r="CW74" s="306">
        <f>IFERROR(VLOOKUP($A74,'BDGT Polizze MTD'!$A$3:$AG$156,CW$4,0),0)</f>
        <v>1819.2550927485088</v>
      </c>
      <c r="CX74" s="306">
        <f>IFERROR(VLOOKUP($A74,'BDGT Polizze MTD'!$A$3:$AG$156,CX$4,0),0)</f>
        <v>1242.2106744313317</v>
      </c>
      <c r="CY74" s="306">
        <f>IFERROR(VLOOKUP($A74,'BDGT Polizze MTD'!$A$3:$AG$156,CY$4,0),0)</f>
        <v>45525.627181519754</v>
      </c>
      <c r="CZ74" s="306"/>
      <c r="DD74" s="308">
        <f>IFERROR(VLOOKUP($A74,'BDGT McAfee'!$AZ$6:$BD$180,DD$4,0),0)</f>
        <v>6.7213480645161301</v>
      </c>
      <c r="DE74" s="308">
        <f>IFERROR(VLOOKUP($A74,'BDGT McAfee'!$AZ$6:$BD$180,DE$4,0),0)</f>
        <v>6.7213480645161301</v>
      </c>
      <c r="DF74" s="308">
        <f>IFERROR(VLOOKUP($A74,'BDGT McAfee'!$AZ$6:$BD$180,DF$4,0),0)</f>
        <v>6.7213480645161301</v>
      </c>
      <c r="DG74" s="308">
        <f>IFERROR(VLOOKUP($A74,'BDGT McAfee'!$AZ$6:$BD$180,DG$4,0),0)</f>
        <v>6.7213480645161301</v>
      </c>
      <c r="DH74" s="308">
        <f>IFERROR(VLOOKUP($A74,'BDGT McAfee'!$AZ$6:$BD$180,DH$4,0),0)</f>
        <v>6.7213480645161301</v>
      </c>
      <c r="DI74" s="308">
        <f>IFERROR(VLOOKUP($A74,'BDGT McAfee'!$AZ$6:$BD$180,DI$4,0),0)</f>
        <v>6.7213480645161301</v>
      </c>
      <c r="DJ74" s="308">
        <f>IFERROR(VLOOKUP($A74,'BDGT McAfee'!$AZ$6:$BD$180,DJ$4,0),0)</f>
        <v>6.7213480645161301</v>
      </c>
      <c r="DK74" s="308">
        <f>IFERROR(VLOOKUP($A74,'BDGT McAfee'!$AZ$6:$BD$180,DK$4,0),0)</f>
        <v>6.7213480645161301</v>
      </c>
      <c r="DL74" s="308">
        <f>IFERROR(VLOOKUP($A74,'BDGT McAfee'!$AZ$6:$BD$180,DL$4,0),0)</f>
        <v>6.7213480645161301</v>
      </c>
      <c r="DM74" s="308">
        <f>IFERROR(VLOOKUP($A74,'BDGT McAfee'!$AZ$6:$BD$180,DM$4,0),0)</f>
        <v>6.7213480645161301</v>
      </c>
      <c r="DN74" s="308">
        <f>IFERROR(VLOOKUP($A74,'BDGT McAfee'!$AZ$6:$BD$180,DN$4,0),0)</f>
        <v>6.7213480645161301</v>
      </c>
      <c r="DO74" s="308">
        <f>IFERROR(VLOOKUP($A74,'BDGT McAfee'!$AZ$6:$BD$180,DO$4,0),0)</f>
        <v>6.7213480645161301</v>
      </c>
      <c r="DP74" s="308">
        <f>IFERROR(VLOOKUP($A74,'BDGT McAfee'!$AZ$6:$BD$180,DP$4,0),0)</f>
        <v>6.7213480645161301</v>
      </c>
      <c r="DQ74" s="308">
        <f>IFERROR(VLOOKUP($A74,'BDGT McAfee'!$AZ$6:$BD$180,DQ$4,0),0)</f>
        <v>6.7213480645161301</v>
      </c>
      <c r="DR74" s="308">
        <f>IFERROR(VLOOKUP($A74,'BDGT McAfee'!$AZ$6:$BD$180,DR$4,0),0)</f>
        <v>6.7213480645161301</v>
      </c>
      <c r="DS74" s="308">
        <f>IFERROR(VLOOKUP($A74,'BDGT McAfee'!$AZ$6:$BD$180,DS$4,0),0)</f>
        <v>6.7213480645161301</v>
      </c>
      <c r="DT74" s="308">
        <f>IFERROR(VLOOKUP($A74,'BDGT McAfee'!$AZ$6:$BD$180,DT$4,0),0)</f>
        <v>6.7213480645161301</v>
      </c>
      <c r="DU74" s="308">
        <f>IFERROR(VLOOKUP($A74,'BDGT McAfee'!$AZ$6:$BD$180,DU$4,0),0)</f>
        <v>6.7213480645161301</v>
      </c>
      <c r="DV74" s="308">
        <f>IFERROR(VLOOKUP($A74,'BDGT McAfee'!$AZ$6:$BD$180,DV$4,0),0)</f>
        <v>6.7213480645161301</v>
      </c>
      <c r="DW74" s="308">
        <f>IFERROR(VLOOKUP($A74,'BDGT McAfee'!$AZ$6:$BD$180,DW$4,0),0)</f>
        <v>6.7213480645161301</v>
      </c>
      <c r="DX74" s="308">
        <f>IFERROR(VLOOKUP($A74,'BDGT McAfee'!$AZ$6:$BD$180,DX$4,0),0)</f>
        <v>6.7213480645161301</v>
      </c>
      <c r="DY74" s="308">
        <f>IFERROR(VLOOKUP($A74,'BDGT McAfee'!$AZ$6:$BD$180,DY$4,0),0)</f>
        <v>6.7213480645161301</v>
      </c>
      <c r="DZ74" s="308">
        <f>IFERROR(VLOOKUP($A74,'BDGT McAfee'!$AZ$6:$BD$180,DZ$4,0),0)</f>
        <v>6.7213480645161301</v>
      </c>
      <c r="EA74" s="308">
        <f>IFERROR(VLOOKUP($A74,'BDGT McAfee'!$AZ$6:$BD$180,EA$4,0),0)</f>
        <v>6.7213480645161301</v>
      </c>
      <c r="EB74" s="308">
        <f>IFERROR(VLOOKUP($A74,'BDGT McAfee'!$AZ$6:$BD$180,EB$4,0),0)</f>
        <v>6.7213480645161301</v>
      </c>
      <c r="EC74" s="308">
        <f>IFERROR(VLOOKUP($A74,'BDGT McAfee'!$AZ$6:$BD$180,EC$4,0),0)</f>
        <v>6.7213480645161301</v>
      </c>
      <c r="ED74" s="308">
        <f>IFERROR(VLOOKUP($A74,'BDGT McAfee'!$AZ$6:$BD$180,ED$4,0),0)</f>
        <v>6.7213480645161301</v>
      </c>
      <c r="EE74" s="308">
        <f>IFERROR(VLOOKUP($A74,'BDGT McAfee'!$AZ$6:$BD$180,EE$4,0),0)</f>
        <v>6.7213480645161301</v>
      </c>
      <c r="EF74" s="308">
        <f>IFERROR(VLOOKUP($A74,'BDGT McAfee'!$AZ$6:$BD$180,EF$4,0),0)</f>
        <v>6.7213480645161301</v>
      </c>
      <c r="EG74" s="308">
        <f>IFERROR(VLOOKUP($A74,'BDGT McAfee'!$AZ$6:$BD$180,EG$4,0),0)</f>
        <v>6.7213480645161301</v>
      </c>
      <c r="EH74" s="308">
        <f>IFERROR(VLOOKUP($A74,'BDGT McAfee'!$AZ$6:$BD$180,EH$4,0),0)</f>
        <v>6.7213480645161301</v>
      </c>
      <c r="EI74" s="308">
        <f t="shared" si="40"/>
        <v>208.36178999999998</v>
      </c>
      <c r="EJ74" s="308"/>
      <c r="EL74" s="307">
        <f>IFERROR(VLOOKUP($A74,'BDGT Office'!$C$3:$F$180,EL$4,0),0)</f>
        <v>0.81290322580645158</v>
      </c>
      <c r="EM74" s="307">
        <f>IFERROR(VLOOKUP($A74,'BDGT Office'!$C$3:$F$180,EM$4,0),0)</f>
        <v>0.81290322580645158</v>
      </c>
      <c r="EN74" s="307">
        <f>IFERROR(VLOOKUP($A74,'BDGT Office'!$C$3:$F$180,EN$4,0),0)</f>
        <v>0.81290322580645158</v>
      </c>
      <c r="EO74" s="307">
        <f>IFERROR(VLOOKUP($A74,'BDGT Office'!$C$3:$F$180,EO$4,0),0)</f>
        <v>0.81290322580645158</v>
      </c>
      <c r="EP74" s="307">
        <f>IFERROR(VLOOKUP($A74,'BDGT Office'!$C$3:$F$180,EP$4,0),0)</f>
        <v>0.81290322580645158</v>
      </c>
      <c r="EQ74" s="307">
        <f>IFERROR(VLOOKUP($A74,'BDGT Office'!$C$3:$F$180,EQ$4,0),0)</f>
        <v>0.81290322580645158</v>
      </c>
      <c r="ER74" s="307">
        <f>IFERROR(VLOOKUP($A74,'BDGT Office'!$C$3:$F$180,ER$4,0),0)</f>
        <v>0.81290322580645158</v>
      </c>
      <c r="ES74" s="307">
        <f>IFERROR(VLOOKUP($A74,'BDGT Office'!$C$3:$F$180,ES$4,0),0)</f>
        <v>0.81290322580645158</v>
      </c>
      <c r="ET74" s="307">
        <f>IFERROR(VLOOKUP($A74,'BDGT Office'!$C$3:$F$180,ET$4,0),0)</f>
        <v>0.81290322580645158</v>
      </c>
      <c r="EU74" s="307">
        <f>IFERROR(VLOOKUP($A74,'BDGT Office'!$C$3:$F$180,EU$4,0),0)</f>
        <v>0.81290322580645158</v>
      </c>
      <c r="EV74" s="307">
        <f>IFERROR(VLOOKUP($A74,'BDGT Office'!$C$3:$F$180,EV$4,0),0)</f>
        <v>0.81290322580645158</v>
      </c>
      <c r="EW74" s="307">
        <f>IFERROR(VLOOKUP($A74,'BDGT Office'!$C$3:$F$180,EW$4,0),0)</f>
        <v>0.81290322580645158</v>
      </c>
      <c r="EX74" s="307">
        <f>IFERROR(VLOOKUP($A74,'BDGT Office'!$C$3:$F$180,EX$4,0),0)</f>
        <v>0.81290322580645158</v>
      </c>
      <c r="EY74" s="307">
        <f>IFERROR(VLOOKUP($A74,'BDGT Office'!$C$3:$F$180,EY$4,0),0)</f>
        <v>0.81290322580645158</v>
      </c>
      <c r="EZ74" s="307">
        <f>IFERROR(VLOOKUP($A74,'BDGT Office'!$C$3:$F$180,EZ$4,0),0)</f>
        <v>0.81290322580645158</v>
      </c>
      <c r="FA74" s="307">
        <f>IFERROR(VLOOKUP($A74,'BDGT Office'!$C$3:$F$180,FA$4,0),0)</f>
        <v>0.81290322580645158</v>
      </c>
      <c r="FB74" s="307">
        <f>IFERROR(VLOOKUP($A74,'BDGT Office'!$C$3:$F$180,FB$4,0),0)</f>
        <v>0.81290322580645158</v>
      </c>
      <c r="FC74" s="307">
        <f>IFERROR(VLOOKUP($A74,'BDGT Office'!$C$3:$F$180,FC$4,0),0)</f>
        <v>0.81290322580645158</v>
      </c>
      <c r="FD74" s="307">
        <f>IFERROR(VLOOKUP($A74,'BDGT Office'!$C$3:$F$180,FD$4,0),0)</f>
        <v>0.81290322580645158</v>
      </c>
      <c r="FE74" s="307">
        <f>IFERROR(VLOOKUP($A74,'BDGT Office'!$C$3:$F$180,FE$4,0),0)</f>
        <v>0.81290322580645158</v>
      </c>
      <c r="FF74" s="307">
        <f>IFERROR(VLOOKUP($A74,'BDGT Office'!$C$3:$F$180,FF$4,0),0)</f>
        <v>0.81290322580645158</v>
      </c>
      <c r="FG74" s="307">
        <f>IFERROR(VLOOKUP($A74,'BDGT Office'!$C$3:$F$180,FG$4,0),0)</f>
        <v>0.81290322580645158</v>
      </c>
      <c r="FH74" s="307">
        <f>IFERROR(VLOOKUP($A74,'BDGT Office'!$C$3:$F$180,FH$4,0),0)</f>
        <v>0.81290322580645158</v>
      </c>
      <c r="FI74" s="307">
        <f>IFERROR(VLOOKUP($A74,'BDGT Office'!$C$3:$F$180,FI$4,0),0)</f>
        <v>0.81290322580645158</v>
      </c>
      <c r="FJ74" s="307">
        <f>IFERROR(VLOOKUP($A74,'BDGT Office'!$C$3:$F$180,FJ$4,0),0)</f>
        <v>0.81290322580645158</v>
      </c>
      <c r="FK74" s="307">
        <f>IFERROR(VLOOKUP($A74,'BDGT Office'!$C$3:$F$180,FK$4,0),0)</f>
        <v>0.81290322580645158</v>
      </c>
      <c r="FL74" s="307">
        <f>IFERROR(VLOOKUP($A74,'BDGT Office'!$C$3:$F$180,FL$4,0),0)</f>
        <v>0.81290322580645158</v>
      </c>
      <c r="FM74" s="307">
        <f>IFERROR(VLOOKUP($A74,'BDGT Office'!$C$3:$F$180,FM$4,0),0)</f>
        <v>0.81290322580645158</v>
      </c>
      <c r="FN74" s="307">
        <f>IFERROR(VLOOKUP($A74,'BDGT Office'!$C$3:$F$180,FN$4,0),0)</f>
        <v>0.81290322580645158</v>
      </c>
      <c r="FO74" s="307">
        <f>IFERROR(VLOOKUP($A74,'BDGT Office'!$C$3:$F$180,FO$4,0),0)</f>
        <v>0.81290322580645158</v>
      </c>
      <c r="FP74" s="307">
        <f>IFERROR(VLOOKUP($A74,'BDGT Office'!$C$3:$F$180,FP$4,0),0)</f>
        <v>0.81290322580645158</v>
      </c>
      <c r="FQ74" s="308">
        <f t="shared" si="41"/>
        <v>25.199999999999992</v>
      </c>
      <c r="FR74" s="307"/>
      <c r="FS74" s="307"/>
    </row>
    <row r="75" spans="1:175">
      <c r="A75" s="150" t="s">
        <v>181</v>
      </c>
      <c r="B75" s="303">
        <f>IFERROR(VLOOKUP($A75,'FCST Sales'!$A$1:$AH$160,B$1,0),0)</f>
        <v>39162.705234414185</v>
      </c>
      <c r="C75" s="303">
        <f>IFERROR(VLOOKUP($A75,'FCST Sales'!$A$1:$AH$160,C$1,0),0)</f>
        <v>34146.044580463371</v>
      </c>
      <c r="D75" s="303">
        <f>IFERROR(VLOOKUP($A75,'FCST Sales'!$A$1:$AH$160,D$1,0),0)</f>
        <v>26221.509661092117</v>
      </c>
      <c r="E75" s="303">
        <f>IFERROR(VLOOKUP($A75,'FCST Sales'!$A$1:$AH$160,E$1,0),0)</f>
        <v>25235.80625563415</v>
      </c>
      <c r="F75" s="303">
        <f>IFERROR(VLOOKUP($A75,'FCST Sales'!$A$1:$AH$160,F$1,0),0)</f>
        <v>25103.458582240808</v>
      </c>
      <c r="G75" s="303">
        <f>IFERROR(VLOOKUP($A75,'FCST Sales'!$A$1:$AH$160,G$1,0),0)</f>
        <v>26171.336738665821</v>
      </c>
      <c r="H75" s="303">
        <f>IFERROR(VLOOKUP($A75,'FCST Sales'!$A$1:$AH$160,H$1,0),0)</f>
        <v>26959.125117880554</v>
      </c>
      <c r="I75" s="303">
        <f>IFERROR(VLOOKUP($A75,'FCST Sales'!$A$1:$AH$160,I$1,0),0)</f>
        <v>33053.367741129354</v>
      </c>
      <c r="J75" s="303">
        <f>IFERROR(VLOOKUP($A75,'FCST Sales'!$A$1:$AH$160,J$1,0),0)</f>
        <v>30788.048143630949</v>
      </c>
      <c r="K75" s="303">
        <f>IFERROR(VLOOKUP($A75,'FCST Sales'!$A$1:$AH$160,K$1,0),0)</f>
        <v>29478.127843672406</v>
      </c>
      <c r="L75" s="303">
        <f>IFERROR(VLOOKUP($A75,'FCST Sales'!$A$1:$AH$160,L$1,0),0)</f>
        <v>28359.977609788868</v>
      </c>
      <c r="M75" s="303">
        <f>IFERROR(VLOOKUP($A75,'FCST Sales'!$A$1:$AH$160,M$1,0),0)</f>
        <v>28484.38891865762</v>
      </c>
      <c r="N75" s="303">
        <f>IFERROR(VLOOKUP($A75,'FCST Sales'!$A$1:$AH$160,N$1,0),0)</f>
        <v>29647.938623480299</v>
      </c>
      <c r="O75" s="303">
        <f>IFERROR(VLOOKUP($A75,'FCST Sales'!$A$1:$AH$160,O$1,0),0)</f>
        <v>30151.747442210828</v>
      </c>
      <c r="P75" s="303">
        <f>IFERROR(VLOOKUP($A75,'FCST Sales'!$A$1:$AH$160,P$1,0),0)</f>
        <v>9920.9887458085977</v>
      </c>
      <c r="Q75" s="303">
        <f>IFERROR(VLOOKUP($A75,'FCST Sales'!$A$1:$AH$160,Q$1,0),0)</f>
        <v>28158.409038411162</v>
      </c>
      <c r="R75" s="303">
        <f>IFERROR(VLOOKUP($A75,'FCST Sales'!$A$1:$AH$160,R$1,0),0)</f>
        <v>30754.459714587236</v>
      </c>
      <c r="S75" s="303">
        <f>IFERROR(VLOOKUP($A75,'FCST Sales'!$A$1:$AH$160,S$1,0),0)</f>
        <v>28615.64484967689</v>
      </c>
      <c r="T75" s="303">
        <f>IFERROR(VLOOKUP($A75,'FCST Sales'!$A$1:$AH$160,T$1,0),0)</f>
        <v>30844.806070785424</v>
      </c>
      <c r="U75" s="303">
        <f>IFERROR(VLOOKUP($A75,'FCST Sales'!$A$1:$AH$160,U$1,0),0)</f>
        <v>30788.978602842046</v>
      </c>
      <c r="V75" s="303">
        <f>IFERROR(VLOOKUP($A75,'FCST Sales'!$A$1:$AH$160,V$1,0),0)</f>
        <v>30975.950393673313</v>
      </c>
      <c r="W75" s="303">
        <f>IFERROR(VLOOKUP($A75,'FCST Sales'!$A$1:$AH$160,W$1,0),0)</f>
        <v>37323.56269166353</v>
      </c>
      <c r="X75" s="303">
        <f>IFERROR(VLOOKUP($A75,'FCST Sales'!$A$1:$AH$160,X$1,0),0)</f>
        <v>36356.698950503218</v>
      </c>
      <c r="Y75" s="303">
        <f>IFERROR(VLOOKUP($A75,'FCST Sales'!$A$1:$AH$160,Y$1,0),0)</f>
        <v>29403.675151202355</v>
      </c>
      <c r="Z75" s="303">
        <f>IFERROR(VLOOKUP($A75,'FCST Sales'!$A$1:$AH$160,Z$1,0),0)</f>
        <v>27909.894835052921</v>
      </c>
      <c r="AA75" s="303">
        <f>IFERROR(VLOOKUP($A75,'FCST Sales'!$A$1:$AH$160,AA$1,0),0)</f>
        <v>29424.130308067532</v>
      </c>
      <c r="AB75" s="303">
        <f>IFERROR(VLOOKUP($A75,'FCST Sales'!$A$1:$AH$160,AB$1,0),0)</f>
        <v>29666.623293282886</v>
      </c>
      <c r="AC75" s="303">
        <f>IFERROR(VLOOKUP($A75,'FCST Sales'!$A$1:$AH$160,AC$1,0),0)</f>
        <v>32684.714402299363</v>
      </c>
      <c r="AD75" s="303">
        <f>IFERROR(VLOOKUP($A75,'FCST Sales'!$A$1:$AH$160,AD$1,0),0)</f>
        <v>43005.646397266595</v>
      </c>
      <c r="AE75" s="303">
        <f>IFERROR(VLOOKUP($A75,'FCST Sales'!$A$1:$AH$160,AE$1,0),0)</f>
        <v>37370.870419475883</v>
      </c>
      <c r="AF75" s="303">
        <f>IFERROR(VLOOKUP($A75,'FCST Sales'!$A$1:$AH$160,AF$1,0),0)</f>
        <v>25212.81342895775</v>
      </c>
      <c r="AG75" s="303">
        <f>IFERROR(VLOOKUP($A75,'FCST Sales'!$A$1:$AH$160,AG$1,0),0)</f>
        <v>931381.44978651777</v>
      </c>
      <c r="AH75" s="303">
        <f>IFERROR(VLOOKUP($A75,'FCST Sales'!$A$1:$AH$160,AH$1,0),0)</f>
        <v>0</v>
      </c>
      <c r="AI75" s="303"/>
      <c r="AK75" s="306">
        <f>IFERROR(VLOOKUP($A75,'BDGT MW Services MTD'!$A$3:$AG$156,AK$4,0),0)</f>
        <v>395.1191163526164</v>
      </c>
      <c r="AL75" s="306">
        <f>IFERROR(VLOOKUP($A75,'BDGT MW Services MTD'!$A$3:$AG$156,AL$4,0),0)</f>
        <v>340.3942382961269</v>
      </c>
      <c r="AM75" s="306">
        <f>IFERROR(VLOOKUP($A75,'BDGT MW Services MTD'!$A$3:$AG$156,AM$4,0),0)</f>
        <v>264.55321880108329</v>
      </c>
      <c r="AN75" s="306">
        <f>IFERROR(VLOOKUP($A75,'BDGT MW Services MTD'!$A$3:$AG$156,AN$4,0),0)</f>
        <v>254.60829144688026</v>
      </c>
      <c r="AO75" s="306">
        <f>IFERROR(VLOOKUP($A75,'BDGT MW Services MTD'!$A$3:$AG$156,AO$4,0),0)</f>
        <v>253.27301352239849</v>
      </c>
      <c r="AP75" s="306">
        <f>IFERROR(VLOOKUP($A75,'BDGT MW Services MTD'!$A$3:$AG$156,AP$4,0),0)</f>
        <v>264.0470157526666</v>
      </c>
      <c r="AQ75" s="306">
        <f>IFERROR(VLOOKUP($A75,'BDGT MW Services MTD'!$A$3:$AG$156,AQ$4,0),0)</f>
        <v>271.99514513762693</v>
      </c>
      <c r="AR75" s="306">
        <f>IFERROR(VLOOKUP($A75,'BDGT MW Services MTD'!$A$3:$AG$156,AR$4,0),0)</f>
        <v>333.48098340450264</v>
      </c>
      <c r="AS75" s="306">
        <f>IFERROR(VLOOKUP($A75,'BDGT MW Services MTD'!$A$3:$AG$156,AS$4,0),0)</f>
        <v>306.91912709772271</v>
      </c>
      <c r="AT75" s="306">
        <f>IFERROR(VLOOKUP($A75,'BDGT MW Services MTD'!$A$3:$AG$156,AT$4,0),0)</f>
        <v>297.40978708197559</v>
      </c>
      <c r="AU75" s="306">
        <f>IFERROR(VLOOKUP($A75,'BDGT MW Services MTD'!$A$3:$AG$156,AU$4,0),0)</f>
        <v>286.12858141150264</v>
      </c>
      <c r="AV75" s="306">
        <f>IFERROR(VLOOKUP($A75,'BDGT MW Services MTD'!$A$3:$AG$156,AV$4,0),0)</f>
        <v>287.38378802019474</v>
      </c>
      <c r="AW75" s="306">
        <f>IFERROR(VLOOKUP($A75,'BDGT MW Services MTD'!$A$3:$AG$156,AW$4,0),0)</f>
        <v>299.12303658461434</v>
      </c>
      <c r="AX75" s="306">
        <f>IFERROR(VLOOKUP($A75,'BDGT MW Services MTD'!$A$3:$AG$156,AX$4,0),0)</f>
        <v>304.2060484469439</v>
      </c>
      <c r="AY75" s="306">
        <f>IFERROR(VLOOKUP($A75,'BDGT MW Services MTD'!$A$3:$AG$156,AY$4,0),0)</f>
        <v>45.594233154515777</v>
      </c>
      <c r="AZ75" s="306">
        <f>IFERROR(VLOOKUP($A75,'BDGT MW Services MTD'!$A$3:$AG$156,AZ$4,0),0)</f>
        <v>280.70484631607252</v>
      </c>
      <c r="BA75" s="306">
        <f>IFERROR(VLOOKUP($A75,'BDGT MW Services MTD'!$A$3:$AG$156,BA$4,0),0)</f>
        <v>310.28691387875762</v>
      </c>
      <c r="BB75" s="306">
        <f>IFERROR(VLOOKUP($A75,'BDGT MW Services MTD'!$A$3:$AG$156,BB$4,0),0)</f>
        <v>288.70805117234266</v>
      </c>
      <c r="BC75" s="306">
        <f>IFERROR(VLOOKUP($A75,'BDGT MW Services MTD'!$A$3:$AG$156,BC$4,0),0)</f>
        <v>311.1984334536449</v>
      </c>
      <c r="BD75" s="306">
        <f>IFERROR(VLOOKUP($A75,'BDGT MW Services MTD'!$A$3:$AG$156,BD$4,0),0)</f>
        <v>310.63518074497836</v>
      </c>
      <c r="BE75" s="306">
        <f>IFERROR(VLOOKUP($A75,'BDGT MW Services MTD'!$A$3:$AG$156,BE$4,0),0)</f>
        <v>312.52157057259404</v>
      </c>
      <c r="BF75" s="306">
        <f>IFERROR(VLOOKUP($A75,'BDGT MW Services MTD'!$A$3:$AG$156,BF$4,0),0)</f>
        <v>372.07020165947819</v>
      </c>
      <c r="BG75" s="306">
        <f>IFERROR(VLOOKUP($A75,'BDGT MW Services MTD'!$A$3:$AG$156,BG$4,0),0)</f>
        <v>366.80884726516524</v>
      </c>
      <c r="BH75" s="306">
        <f>IFERROR(VLOOKUP($A75,'BDGT MW Services MTD'!$A$3:$AG$156,BH$4,0),0)</f>
        <v>296.65862135216327</v>
      </c>
      <c r="BI75" s="306">
        <f>IFERROR(VLOOKUP($A75,'BDGT MW Services MTD'!$A$3:$AG$156,BI$4,0),0)</f>
        <v>281.58762063837082</v>
      </c>
      <c r="BJ75" s="306">
        <f>IFERROR(VLOOKUP($A75,'BDGT MW Services MTD'!$A$3:$AG$156,BJ$4,0),0)</f>
        <v>296.86499686828336</v>
      </c>
      <c r="BK75" s="306">
        <f>IFERROR(VLOOKUP($A75,'BDGT MW Services MTD'!$A$3:$AG$156,BK$4,0),0)</f>
        <v>299.31154935914145</v>
      </c>
      <c r="BL75" s="306">
        <f>IFERROR(VLOOKUP($A75,'BDGT MW Services MTD'!$A$3:$AG$156,BL$4,0),0)</f>
        <v>330.20463475435298</v>
      </c>
      <c r="BM75" s="306">
        <f>IFERROR(VLOOKUP($A75,'BDGT MW Services MTD'!$A$3:$AG$156,BM$4,0),0)</f>
        <v>433.8911957422452</v>
      </c>
      <c r="BN75" s="306">
        <f>IFERROR(VLOOKUP($A75,'BDGT MW Services MTD'!$A$3:$AG$156,BN$4,0),0)</f>
        <v>372.54180175758836</v>
      </c>
      <c r="BO75" s="306">
        <f>IFERROR(VLOOKUP($A75,'BDGT MW Services MTD'!$A$3:$AG$156,BO$4,0),0)</f>
        <v>254.37631295345267</v>
      </c>
      <c r="BP75" s="306">
        <f>IFERROR(VLOOKUP($A75,'BDGT MW Services MTD'!$A$3:$AG$156,BP$4,0),0)</f>
        <v>9322.6064030000034</v>
      </c>
      <c r="BQ75" s="306"/>
      <c r="BR75" s="306"/>
      <c r="BS75" s="306"/>
      <c r="BT75" s="306">
        <f>IFERROR(VLOOKUP($A75,'BDGT Polizze MTD'!$A$3:$AG$156,BT$4,0),0)</f>
        <v>1405.2067606362066</v>
      </c>
      <c r="BU75" s="306">
        <f>IFERROR(VLOOKUP($A75,'BDGT Polizze MTD'!$A$3:$AG$156,BU$4,0),0)</f>
        <v>1210.5824930739575</v>
      </c>
      <c r="BV75" s="306">
        <f>IFERROR(VLOOKUP($A75,'BDGT Polizze MTD'!$A$3:$AG$156,BV$4,0),0)</f>
        <v>940.86050565973881</v>
      </c>
      <c r="BW75" s="306">
        <f>IFERROR(VLOOKUP($A75,'BDGT Polizze MTD'!$A$3:$AG$156,BW$4,0),0)</f>
        <v>905.4922367661361</v>
      </c>
      <c r="BX75" s="306">
        <f>IFERROR(VLOOKUP($A75,'BDGT Polizze MTD'!$A$3:$AG$156,BX$4,0),0)</f>
        <v>900.74343700131885</v>
      </c>
      <c r="BY75" s="306">
        <f>IFERROR(VLOOKUP($A75,'BDGT Polizze MTD'!$A$3:$AG$156,BY$4,0),0)</f>
        <v>939.06023855938679</v>
      </c>
      <c r="BZ75" s="306">
        <f>IFERROR(VLOOKUP($A75,'BDGT Polizze MTD'!$A$3:$AG$156,BZ$4,0),0)</f>
        <v>967.32706920341514</v>
      </c>
      <c r="CA75" s="306">
        <f>IFERROR(VLOOKUP($A75,'BDGT Polizze MTD'!$A$3:$AG$156,CA$4,0),0)</f>
        <v>1185.9961035279703</v>
      </c>
      <c r="CB75" s="306">
        <f>IFERROR(VLOOKUP($A75,'BDGT Polizze MTD'!$A$3:$AG$156,CB$4,0),0)</f>
        <v>1091.5311725423867</v>
      </c>
      <c r="CC75" s="306">
        <f>IFERROR(VLOOKUP($A75,'BDGT Polizze MTD'!$A$3:$AG$156,CC$4,0),0)</f>
        <v>1057.7120321204613</v>
      </c>
      <c r="CD75" s="306">
        <f>IFERROR(VLOOKUP($A75,'BDGT Polizze MTD'!$A$3:$AG$156,CD$4,0),0)</f>
        <v>1017.5914056556842</v>
      </c>
      <c r="CE75" s="306">
        <f>IFERROR(VLOOKUP($A75,'BDGT Polizze MTD'!$A$3:$AG$156,CE$4,0),0)</f>
        <v>1022.0554387523649</v>
      </c>
      <c r="CF75" s="306">
        <f>IFERROR(VLOOKUP($A75,'BDGT Polizze MTD'!$A$3:$AG$156,CF$4,0),0)</f>
        <v>1063.8050549182144</v>
      </c>
      <c r="CG75" s="306">
        <f>IFERROR(VLOOKUP($A75,'BDGT Polizze MTD'!$A$3:$AG$156,CG$4,0),0)</f>
        <v>1081.8823443677211</v>
      </c>
      <c r="CH75" s="306">
        <f>IFERROR(VLOOKUP($A75,'BDGT Polizze MTD'!$A$3:$AG$156,CH$4,0),0)</f>
        <v>162.15192336472938</v>
      </c>
      <c r="CI75" s="306">
        <f>IFERROR(VLOOKUP($A75,'BDGT Polizze MTD'!$A$3:$AG$156,CI$4,0),0)</f>
        <v>998.30236367170528</v>
      </c>
      <c r="CJ75" s="306">
        <f>IFERROR(VLOOKUP($A75,'BDGT Polizze MTD'!$A$3:$AG$156,CJ$4,0),0)</f>
        <v>1103.5084132205322</v>
      </c>
      <c r="CK75" s="306">
        <f>IFERROR(VLOOKUP($A75,'BDGT Polizze MTD'!$A$3:$AG$156,CK$4,0),0)</f>
        <v>1026.7650654376985</v>
      </c>
      <c r="CL75" s="306">
        <f>IFERROR(VLOOKUP($A75,'BDGT Polizze MTD'!$A$3:$AG$156,CL$4,0),0)</f>
        <v>1106.7501532833967</v>
      </c>
      <c r="CM75" s="306">
        <f>IFERROR(VLOOKUP($A75,'BDGT Polizze MTD'!$A$3:$AG$156,CM$4,0),0)</f>
        <v>1104.7469940298756</v>
      </c>
      <c r="CN75" s="306">
        <f>IFERROR(VLOOKUP($A75,'BDGT Polizze MTD'!$A$3:$AG$156,CN$4,0),0)</f>
        <v>1111.4557753296274</v>
      </c>
      <c r="CO75" s="306">
        <f>IFERROR(VLOOKUP($A75,'BDGT Polizze MTD'!$A$3:$AG$156,CO$4,0),0)</f>
        <v>1323.2353008619837</v>
      </c>
      <c r="CP75" s="306">
        <f>IFERROR(VLOOKUP($A75,'BDGT Polizze MTD'!$A$3:$AG$156,CP$4,0),0)</f>
        <v>1304.5237517138692</v>
      </c>
      <c r="CQ75" s="306">
        <f>IFERROR(VLOOKUP($A75,'BDGT Polizze MTD'!$A$3:$AG$156,CQ$4,0),0)</f>
        <v>1055.04057655629</v>
      </c>
      <c r="CR75" s="306">
        <f>IFERROR(VLOOKUP($A75,'BDGT Polizze MTD'!$A$3:$AG$156,CR$4,0),0)</f>
        <v>1001.441873744669</v>
      </c>
      <c r="CS75" s="306">
        <f>IFERROR(VLOOKUP($A75,'BDGT Polizze MTD'!$A$3:$AG$156,CS$4,0),0)</f>
        <v>1055.7745331240178</v>
      </c>
      <c r="CT75" s="306">
        <f>IFERROR(VLOOKUP($A75,'BDGT Polizze MTD'!$A$3:$AG$156,CT$4,0),0)</f>
        <v>1064.4754841995843</v>
      </c>
      <c r="CU75" s="306">
        <f>IFERROR(VLOOKUP($A75,'BDGT Polizze MTD'!$A$3:$AG$156,CU$4,0),0)</f>
        <v>1174.3440546068975</v>
      </c>
      <c r="CV75" s="306">
        <f>IFERROR(VLOOKUP($A75,'BDGT Polizze MTD'!$A$3:$AG$156,CV$4,0),0)</f>
        <v>1543.0962876860899</v>
      </c>
      <c r="CW75" s="306">
        <f>IFERROR(VLOOKUP($A75,'BDGT Polizze MTD'!$A$3:$AG$156,CW$4,0),0)</f>
        <v>1324.9125055801419</v>
      </c>
      <c r="CX75" s="306">
        <f>IFERROR(VLOOKUP($A75,'BDGT Polizze MTD'!$A$3:$AG$156,CX$4,0),0)</f>
        <v>904.66722543715821</v>
      </c>
      <c r="CY75" s="306">
        <f>IFERROR(VLOOKUP($A75,'BDGT Polizze MTD'!$A$3:$AG$156,CY$4,0),0)</f>
        <v>33155.038574633232</v>
      </c>
      <c r="CZ75" s="306"/>
      <c r="DD75" s="308">
        <f>IFERROR(VLOOKUP($A75,'BDGT McAfee'!$AZ$6:$BD$180,DD$4,0),0)</f>
        <v>5.2845578709677419</v>
      </c>
      <c r="DE75" s="308">
        <f>IFERROR(VLOOKUP($A75,'BDGT McAfee'!$AZ$6:$BD$180,DE$4,0),0)</f>
        <v>5.2845578709677419</v>
      </c>
      <c r="DF75" s="308">
        <f>IFERROR(VLOOKUP($A75,'BDGT McAfee'!$AZ$6:$BD$180,DF$4,0),0)</f>
        <v>5.2845578709677419</v>
      </c>
      <c r="DG75" s="308">
        <f>IFERROR(VLOOKUP($A75,'BDGT McAfee'!$AZ$6:$BD$180,DG$4,0),0)</f>
        <v>5.2845578709677419</v>
      </c>
      <c r="DH75" s="308">
        <f>IFERROR(VLOOKUP($A75,'BDGT McAfee'!$AZ$6:$BD$180,DH$4,0),0)</f>
        <v>5.2845578709677419</v>
      </c>
      <c r="DI75" s="308">
        <f>IFERROR(VLOOKUP($A75,'BDGT McAfee'!$AZ$6:$BD$180,DI$4,0),0)</f>
        <v>5.2845578709677419</v>
      </c>
      <c r="DJ75" s="308">
        <f>IFERROR(VLOOKUP($A75,'BDGT McAfee'!$AZ$6:$BD$180,DJ$4,0),0)</f>
        <v>5.2845578709677419</v>
      </c>
      <c r="DK75" s="308">
        <f>IFERROR(VLOOKUP($A75,'BDGT McAfee'!$AZ$6:$BD$180,DK$4,0),0)</f>
        <v>5.2845578709677419</v>
      </c>
      <c r="DL75" s="308">
        <f>IFERROR(VLOOKUP($A75,'BDGT McAfee'!$AZ$6:$BD$180,DL$4,0),0)</f>
        <v>5.2845578709677419</v>
      </c>
      <c r="DM75" s="308">
        <f>IFERROR(VLOOKUP($A75,'BDGT McAfee'!$AZ$6:$BD$180,DM$4,0),0)</f>
        <v>5.2845578709677419</v>
      </c>
      <c r="DN75" s="308">
        <f>IFERROR(VLOOKUP($A75,'BDGT McAfee'!$AZ$6:$BD$180,DN$4,0),0)</f>
        <v>5.2845578709677419</v>
      </c>
      <c r="DO75" s="308">
        <f>IFERROR(VLOOKUP($A75,'BDGT McAfee'!$AZ$6:$BD$180,DO$4,0),0)</f>
        <v>5.2845578709677419</v>
      </c>
      <c r="DP75" s="308">
        <f>IFERROR(VLOOKUP($A75,'BDGT McAfee'!$AZ$6:$BD$180,DP$4,0),0)</f>
        <v>5.2845578709677419</v>
      </c>
      <c r="DQ75" s="308">
        <f>IFERROR(VLOOKUP($A75,'BDGT McAfee'!$AZ$6:$BD$180,DQ$4,0),0)</f>
        <v>5.2845578709677419</v>
      </c>
      <c r="DR75" s="308">
        <f>IFERROR(VLOOKUP($A75,'BDGT McAfee'!$AZ$6:$BD$180,DR$4,0),0)</f>
        <v>5.2845578709677419</v>
      </c>
      <c r="DS75" s="308">
        <f>IFERROR(VLOOKUP($A75,'BDGT McAfee'!$AZ$6:$BD$180,DS$4,0),0)</f>
        <v>5.2845578709677419</v>
      </c>
      <c r="DT75" s="308">
        <f>IFERROR(VLOOKUP($A75,'BDGT McAfee'!$AZ$6:$BD$180,DT$4,0),0)</f>
        <v>5.2845578709677419</v>
      </c>
      <c r="DU75" s="308">
        <f>IFERROR(VLOOKUP($A75,'BDGT McAfee'!$AZ$6:$BD$180,DU$4,0),0)</f>
        <v>5.2845578709677419</v>
      </c>
      <c r="DV75" s="308">
        <f>IFERROR(VLOOKUP($A75,'BDGT McAfee'!$AZ$6:$BD$180,DV$4,0),0)</f>
        <v>5.2845578709677419</v>
      </c>
      <c r="DW75" s="308">
        <f>IFERROR(VLOOKUP($A75,'BDGT McAfee'!$AZ$6:$BD$180,DW$4,0),0)</f>
        <v>5.2845578709677419</v>
      </c>
      <c r="DX75" s="308">
        <f>IFERROR(VLOOKUP($A75,'BDGT McAfee'!$AZ$6:$BD$180,DX$4,0),0)</f>
        <v>5.2845578709677419</v>
      </c>
      <c r="DY75" s="308">
        <f>IFERROR(VLOOKUP($A75,'BDGT McAfee'!$AZ$6:$BD$180,DY$4,0),0)</f>
        <v>5.2845578709677419</v>
      </c>
      <c r="DZ75" s="308">
        <f>IFERROR(VLOOKUP($A75,'BDGT McAfee'!$AZ$6:$BD$180,DZ$4,0),0)</f>
        <v>5.2845578709677419</v>
      </c>
      <c r="EA75" s="308">
        <f>IFERROR(VLOOKUP($A75,'BDGT McAfee'!$AZ$6:$BD$180,EA$4,0),0)</f>
        <v>5.2845578709677419</v>
      </c>
      <c r="EB75" s="308">
        <f>IFERROR(VLOOKUP($A75,'BDGT McAfee'!$AZ$6:$BD$180,EB$4,0),0)</f>
        <v>5.2845578709677419</v>
      </c>
      <c r="EC75" s="308">
        <f>IFERROR(VLOOKUP($A75,'BDGT McAfee'!$AZ$6:$BD$180,EC$4,0),0)</f>
        <v>5.2845578709677419</v>
      </c>
      <c r="ED75" s="308">
        <f>IFERROR(VLOOKUP($A75,'BDGT McAfee'!$AZ$6:$BD$180,ED$4,0),0)</f>
        <v>5.2845578709677419</v>
      </c>
      <c r="EE75" s="308">
        <f>IFERROR(VLOOKUP($A75,'BDGT McAfee'!$AZ$6:$BD$180,EE$4,0),0)</f>
        <v>5.2845578709677419</v>
      </c>
      <c r="EF75" s="308">
        <f>IFERROR(VLOOKUP($A75,'BDGT McAfee'!$AZ$6:$BD$180,EF$4,0),0)</f>
        <v>5.2845578709677419</v>
      </c>
      <c r="EG75" s="308">
        <f>IFERROR(VLOOKUP($A75,'BDGT McAfee'!$AZ$6:$BD$180,EG$4,0),0)</f>
        <v>5.2845578709677419</v>
      </c>
      <c r="EH75" s="308">
        <f>IFERROR(VLOOKUP($A75,'BDGT McAfee'!$AZ$6:$BD$180,EH$4,0),0)</f>
        <v>5.2845578709677419</v>
      </c>
      <c r="EI75" s="308">
        <f t="shared" si="40"/>
        <v>163.82129400000008</v>
      </c>
      <c r="EJ75" s="308"/>
      <c r="EL75" s="307">
        <f>IFERROR(VLOOKUP($A75,'BDGT Office'!$C$3:$F$180,EL$4,0),0)</f>
        <v>0.85161290322580641</v>
      </c>
      <c r="EM75" s="307">
        <f>IFERROR(VLOOKUP($A75,'BDGT Office'!$C$3:$F$180,EM$4,0),0)</f>
        <v>0.85161290322580641</v>
      </c>
      <c r="EN75" s="307">
        <f>IFERROR(VLOOKUP($A75,'BDGT Office'!$C$3:$F$180,EN$4,0),0)</f>
        <v>0.85161290322580641</v>
      </c>
      <c r="EO75" s="307">
        <f>IFERROR(VLOOKUP($A75,'BDGT Office'!$C$3:$F$180,EO$4,0),0)</f>
        <v>0.85161290322580641</v>
      </c>
      <c r="EP75" s="307">
        <f>IFERROR(VLOOKUP($A75,'BDGT Office'!$C$3:$F$180,EP$4,0),0)</f>
        <v>0.85161290322580641</v>
      </c>
      <c r="EQ75" s="307">
        <f>IFERROR(VLOOKUP($A75,'BDGT Office'!$C$3:$F$180,EQ$4,0),0)</f>
        <v>0.85161290322580641</v>
      </c>
      <c r="ER75" s="307">
        <f>IFERROR(VLOOKUP($A75,'BDGT Office'!$C$3:$F$180,ER$4,0),0)</f>
        <v>0.85161290322580641</v>
      </c>
      <c r="ES75" s="307">
        <f>IFERROR(VLOOKUP($A75,'BDGT Office'!$C$3:$F$180,ES$4,0),0)</f>
        <v>0.85161290322580641</v>
      </c>
      <c r="ET75" s="307">
        <f>IFERROR(VLOOKUP($A75,'BDGT Office'!$C$3:$F$180,ET$4,0),0)</f>
        <v>0.85161290322580641</v>
      </c>
      <c r="EU75" s="307">
        <f>IFERROR(VLOOKUP($A75,'BDGT Office'!$C$3:$F$180,EU$4,0),0)</f>
        <v>0.85161290322580641</v>
      </c>
      <c r="EV75" s="307">
        <f>IFERROR(VLOOKUP($A75,'BDGT Office'!$C$3:$F$180,EV$4,0),0)</f>
        <v>0.85161290322580641</v>
      </c>
      <c r="EW75" s="307">
        <f>IFERROR(VLOOKUP($A75,'BDGT Office'!$C$3:$F$180,EW$4,0),0)</f>
        <v>0.85161290322580641</v>
      </c>
      <c r="EX75" s="307">
        <f>IFERROR(VLOOKUP($A75,'BDGT Office'!$C$3:$F$180,EX$4,0),0)</f>
        <v>0.85161290322580641</v>
      </c>
      <c r="EY75" s="307">
        <f>IFERROR(VLOOKUP($A75,'BDGT Office'!$C$3:$F$180,EY$4,0),0)</f>
        <v>0.85161290322580641</v>
      </c>
      <c r="EZ75" s="307">
        <f>IFERROR(VLOOKUP($A75,'BDGT Office'!$C$3:$F$180,EZ$4,0),0)</f>
        <v>0.85161290322580641</v>
      </c>
      <c r="FA75" s="307">
        <f>IFERROR(VLOOKUP($A75,'BDGT Office'!$C$3:$F$180,FA$4,0),0)</f>
        <v>0.85161290322580641</v>
      </c>
      <c r="FB75" s="307">
        <f>IFERROR(VLOOKUP($A75,'BDGT Office'!$C$3:$F$180,FB$4,0),0)</f>
        <v>0.85161290322580641</v>
      </c>
      <c r="FC75" s="307">
        <f>IFERROR(VLOOKUP($A75,'BDGT Office'!$C$3:$F$180,FC$4,0),0)</f>
        <v>0.85161290322580641</v>
      </c>
      <c r="FD75" s="307">
        <f>IFERROR(VLOOKUP($A75,'BDGT Office'!$C$3:$F$180,FD$4,0),0)</f>
        <v>0.85161290322580641</v>
      </c>
      <c r="FE75" s="307">
        <f>IFERROR(VLOOKUP($A75,'BDGT Office'!$C$3:$F$180,FE$4,0),0)</f>
        <v>0.85161290322580641</v>
      </c>
      <c r="FF75" s="307">
        <f>IFERROR(VLOOKUP($A75,'BDGT Office'!$C$3:$F$180,FF$4,0),0)</f>
        <v>0.85161290322580641</v>
      </c>
      <c r="FG75" s="307">
        <f>IFERROR(VLOOKUP($A75,'BDGT Office'!$C$3:$F$180,FG$4,0),0)</f>
        <v>0.85161290322580641</v>
      </c>
      <c r="FH75" s="307">
        <f>IFERROR(VLOOKUP($A75,'BDGT Office'!$C$3:$F$180,FH$4,0),0)</f>
        <v>0.85161290322580641</v>
      </c>
      <c r="FI75" s="307">
        <f>IFERROR(VLOOKUP($A75,'BDGT Office'!$C$3:$F$180,FI$4,0),0)</f>
        <v>0.85161290322580641</v>
      </c>
      <c r="FJ75" s="307">
        <f>IFERROR(VLOOKUP($A75,'BDGT Office'!$C$3:$F$180,FJ$4,0),0)</f>
        <v>0.85161290322580641</v>
      </c>
      <c r="FK75" s="307">
        <f>IFERROR(VLOOKUP($A75,'BDGT Office'!$C$3:$F$180,FK$4,0),0)</f>
        <v>0.85161290322580641</v>
      </c>
      <c r="FL75" s="307">
        <f>IFERROR(VLOOKUP($A75,'BDGT Office'!$C$3:$F$180,FL$4,0),0)</f>
        <v>0.85161290322580641</v>
      </c>
      <c r="FM75" s="307">
        <f>IFERROR(VLOOKUP($A75,'BDGT Office'!$C$3:$F$180,FM$4,0),0)</f>
        <v>0.85161290322580641</v>
      </c>
      <c r="FN75" s="307">
        <f>IFERROR(VLOOKUP($A75,'BDGT Office'!$C$3:$F$180,FN$4,0),0)</f>
        <v>0.85161290322580641</v>
      </c>
      <c r="FO75" s="307">
        <f>IFERROR(VLOOKUP($A75,'BDGT Office'!$C$3:$F$180,FO$4,0),0)</f>
        <v>0.85161290322580641</v>
      </c>
      <c r="FP75" s="307">
        <f>IFERROR(VLOOKUP($A75,'BDGT Office'!$C$3:$F$180,FP$4,0),0)</f>
        <v>0.85161290322580641</v>
      </c>
      <c r="FQ75" s="308">
        <f t="shared" si="41"/>
        <v>26.4</v>
      </c>
      <c r="FR75" s="307"/>
      <c r="FS75" s="307"/>
    </row>
    <row r="76" spans="1:175">
      <c r="B76" s="303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3"/>
      <c r="AB76" s="303"/>
      <c r="AC76" s="303"/>
      <c r="AD76" s="303"/>
      <c r="AE76" s="303"/>
      <c r="AF76" s="303"/>
      <c r="AG76" s="303"/>
      <c r="AH76" s="303"/>
      <c r="AI76" s="303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  <c r="BH76" s="306"/>
      <c r="BI76" s="306"/>
      <c r="BJ76" s="306"/>
      <c r="BK76" s="306"/>
      <c r="BL76" s="306"/>
      <c r="BM76" s="306"/>
      <c r="BN76" s="306"/>
      <c r="BO76" s="306"/>
      <c r="BP76" s="306"/>
      <c r="BQ76" s="306"/>
      <c r="BR76" s="306"/>
      <c r="BS76" s="306"/>
      <c r="BT76" s="306"/>
      <c r="BU76" s="306"/>
      <c r="BV76" s="306"/>
      <c r="BW76" s="306"/>
      <c r="BX76" s="306"/>
      <c r="BY76" s="306"/>
      <c r="BZ76" s="306"/>
      <c r="CA76" s="306"/>
      <c r="CB76" s="306"/>
      <c r="CC76" s="306"/>
      <c r="CD76" s="306"/>
      <c r="CE76" s="306"/>
      <c r="CF76" s="306"/>
      <c r="CG76" s="306"/>
      <c r="CH76" s="306"/>
      <c r="CI76" s="306"/>
      <c r="CJ76" s="306"/>
      <c r="CK76" s="306"/>
      <c r="CL76" s="306"/>
      <c r="CM76" s="306"/>
      <c r="CN76" s="306"/>
      <c r="CO76" s="306"/>
      <c r="CP76" s="306"/>
      <c r="CQ76" s="306"/>
      <c r="CR76" s="306"/>
      <c r="CS76" s="306"/>
      <c r="CT76" s="306"/>
      <c r="CU76" s="306"/>
      <c r="CV76" s="306"/>
      <c r="CW76" s="306"/>
      <c r="CX76" s="306"/>
      <c r="CY76" s="306"/>
      <c r="CZ76" s="306"/>
      <c r="DD76" s="308"/>
      <c r="DE76" s="308"/>
      <c r="DF76" s="308"/>
      <c r="DG76" s="308"/>
      <c r="DH76" s="308"/>
      <c r="DI76" s="308"/>
      <c r="DJ76" s="308"/>
      <c r="DK76" s="308"/>
      <c r="DL76" s="308"/>
      <c r="DM76" s="308"/>
      <c r="DN76" s="308"/>
      <c r="DO76" s="308"/>
      <c r="DP76" s="308"/>
      <c r="DQ76" s="308"/>
      <c r="DR76" s="308"/>
      <c r="DS76" s="308"/>
      <c r="DT76" s="308"/>
      <c r="DU76" s="308"/>
      <c r="DV76" s="308"/>
      <c r="DW76" s="308"/>
      <c r="DX76" s="308"/>
      <c r="DY76" s="308"/>
      <c r="DZ76" s="308"/>
      <c r="EA76" s="308"/>
      <c r="EB76" s="308"/>
      <c r="EC76" s="308"/>
      <c r="ED76" s="308"/>
      <c r="EE76" s="308"/>
      <c r="EF76" s="308"/>
      <c r="EG76" s="308"/>
      <c r="EH76" s="308"/>
      <c r="EI76" s="308">
        <f t="shared" si="40"/>
        <v>0</v>
      </c>
      <c r="EJ76" s="308"/>
      <c r="EL76" s="307"/>
      <c r="EM76" s="307"/>
      <c r="EN76" s="307"/>
      <c r="EO76" s="307"/>
      <c r="EP76" s="307"/>
      <c r="EQ76" s="307"/>
      <c r="ER76" s="307"/>
      <c r="ES76" s="307"/>
      <c r="ET76" s="307"/>
      <c r="EU76" s="307"/>
      <c r="EV76" s="307"/>
      <c r="EW76" s="307"/>
      <c r="EX76" s="307"/>
      <c r="EY76" s="307"/>
      <c r="EZ76" s="307"/>
      <c r="FA76" s="307"/>
      <c r="FB76" s="307"/>
      <c r="FC76" s="307"/>
      <c r="FD76" s="307"/>
      <c r="FE76" s="307"/>
      <c r="FF76" s="307"/>
      <c r="FG76" s="307"/>
      <c r="FH76" s="307"/>
      <c r="FI76" s="307"/>
      <c r="FJ76" s="307"/>
      <c r="FK76" s="307"/>
      <c r="FL76" s="307"/>
      <c r="FM76" s="307"/>
      <c r="FN76" s="307"/>
      <c r="FO76" s="307"/>
      <c r="FP76" s="307"/>
      <c r="FQ76" s="308">
        <f t="shared" si="41"/>
        <v>0</v>
      </c>
      <c r="FR76" s="307"/>
      <c r="FS76" s="307"/>
    </row>
    <row r="77" spans="1:175"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  <c r="AB77" s="303"/>
      <c r="AC77" s="303"/>
      <c r="AD77" s="303"/>
      <c r="AE77" s="303"/>
      <c r="AF77" s="303"/>
      <c r="AG77" s="303"/>
      <c r="AH77" s="303"/>
      <c r="AI77" s="303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  <c r="BH77" s="306"/>
      <c r="BI77" s="306"/>
      <c r="BJ77" s="306"/>
      <c r="BK77" s="306"/>
      <c r="BL77" s="306"/>
      <c r="BM77" s="306"/>
      <c r="BN77" s="306"/>
      <c r="BO77" s="306"/>
      <c r="BP77" s="306"/>
      <c r="BQ77" s="306"/>
      <c r="BR77" s="306"/>
      <c r="BS77" s="306"/>
      <c r="BT77" s="306"/>
      <c r="BU77" s="306"/>
      <c r="BV77" s="306"/>
      <c r="BW77" s="306"/>
      <c r="BX77" s="306"/>
      <c r="BY77" s="306"/>
      <c r="BZ77" s="306"/>
      <c r="CA77" s="306"/>
      <c r="CB77" s="306"/>
      <c r="CC77" s="306"/>
      <c r="CD77" s="306"/>
      <c r="CE77" s="306"/>
      <c r="CF77" s="306"/>
      <c r="CG77" s="306"/>
      <c r="CH77" s="306"/>
      <c r="CI77" s="306"/>
      <c r="CJ77" s="306"/>
      <c r="CK77" s="306"/>
      <c r="CL77" s="306"/>
      <c r="CM77" s="306"/>
      <c r="CN77" s="306"/>
      <c r="CO77" s="306"/>
      <c r="CP77" s="306"/>
      <c r="CQ77" s="306"/>
      <c r="CR77" s="306"/>
      <c r="CS77" s="306"/>
      <c r="CT77" s="306"/>
      <c r="CU77" s="306"/>
      <c r="CV77" s="306"/>
      <c r="CW77" s="306"/>
      <c r="CX77" s="306"/>
      <c r="CY77" s="306"/>
      <c r="CZ77" s="306"/>
      <c r="DD77" s="308"/>
      <c r="DE77" s="308"/>
      <c r="DF77" s="308"/>
      <c r="DG77" s="308"/>
      <c r="DH77" s="308"/>
      <c r="DI77" s="308"/>
      <c r="DJ77" s="308"/>
      <c r="DK77" s="308"/>
      <c r="DL77" s="308"/>
      <c r="DM77" s="308"/>
      <c r="DN77" s="308"/>
      <c r="DO77" s="308"/>
      <c r="DP77" s="308"/>
      <c r="DQ77" s="308"/>
      <c r="DR77" s="308"/>
      <c r="DS77" s="308"/>
      <c r="DT77" s="308"/>
      <c r="DU77" s="308"/>
      <c r="DV77" s="308"/>
      <c r="DW77" s="308"/>
      <c r="DX77" s="308"/>
      <c r="DY77" s="308"/>
      <c r="DZ77" s="308"/>
      <c r="EA77" s="308"/>
      <c r="EB77" s="308"/>
      <c r="EC77" s="308"/>
      <c r="ED77" s="308"/>
      <c r="EE77" s="308"/>
      <c r="EF77" s="308"/>
      <c r="EG77" s="308"/>
      <c r="EH77" s="308"/>
      <c r="EI77" s="308">
        <f t="shared" si="40"/>
        <v>0</v>
      </c>
      <c r="EJ77" s="308"/>
      <c r="EL77" s="307"/>
      <c r="EM77" s="307"/>
      <c r="EN77" s="307"/>
      <c r="EO77" s="307"/>
      <c r="EP77" s="307"/>
      <c r="EQ77" s="307"/>
      <c r="ER77" s="307"/>
      <c r="ES77" s="307"/>
      <c r="ET77" s="307"/>
      <c r="EU77" s="307"/>
      <c r="EV77" s="307"/>
      <c r="EW77" s="307"/>
      <c r="EX77" s="307"/>
      <c r="EY77" s="307"/>
      <c r="EZ77" s="307"/>
      <c r="FA77" s="307"/>
      <c r="FB77" s="307"/>
      <c r="FC77" s="307"/>
      <c r="FD77" s="307"/>
      <c r="FE77" s="307"/>
      <c r="FF77" s="307"/>
      <c r="FG77" s="307"/>
      <c r="FH77" s="307"/>
      <c r="FI77" s="307"/>
      <c r="FJ77" s="307"/>
      <c r="FK77" s="307"/>
      <c r="FL77" s="307"/>
      <c r="FM77" s="307"/>
      <c r="FN77" s="307"/>
      <c r="FO77" s="307"/>
      <c r="FP77" s="307"/>
      <c r="FQ77" s="308">
        <f t="shared" si="41"/>
        <v>0</v>
      </c>
      <c r="FR77" s="307"/>
      <c r="FS77" s="307"/>
    </row>
    <row r="78" spans="1:175">
      <c r="A78" s="150" t="s">
        <v>270</v>
      </c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303"/>
      <c r="AB78" s="303"/>
      <c r="AC78" s="303"/>
      <c r="AD78" s="303"/>
      <c r="AE78" s="303"/>
      <c r="AF78" s="303"/>
      <c r="AG78" s="303"/>
      <c r="AH78" s="303"/>
      <c r="AI78" s="303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  <c r="BH78" s="306"/>
      <c r="BI78" s="306"/>
      <c r="BJ78" s="306"/>
      <c r="BK78" s="306"/>
      <c r="BL78" s="306"/>
      <c r="BM78" s="306"/>
      <c r="BN78" s="306"/>
      <c r="BO78" s="306"/>
      <c r="BP78" s="306"/>
      <c r="BQ78" s="306"/>
      <c r="BR78" s="306"/>
      <c r="BS78" s="306"/>
      <c r="BT78" s="306"/>
      <c r="BU78" s="306"/>
      <c r="BV78" s="306"/>
      <c r="BW78" s="306"/>
      <c r="BX78" s="306"/>
      <c r="BY78" s="306"/>
      <c r="BZ78" s="306"/>
      <c r="CA78" s="306"/>
      <c r="CB78" s="306"/>
      <c r="CC78" s="306"/>
      <c r="CD78" s="306"/>
      <c r="CE78" s="306"/>
      <c r="CF78" s="306"/>
      <c r="CG78" s="306"/>
      <c r="CH78" s="306"/>
      <c r="CI78" s="306"/>
      <c r="CJ78" s="306"/>
      <c r="CK78" s="306"/>
      <c r="CL78" s="306"/>
      <c r="CM78" s="306"/>
      <c r="CN78" s="306"/>
      <c r="CO78" s="306"/>
      <c r="CP78" s="306"/>
      <c r="CQ78" s="306"/>
      <c r="CR78" s="306"/>
      <c r="CS78" s="306"/>
      <c r="CT78" s="306"/>
      <c r="CU78" s="306"/>
      <c r="CV78" s="306"/>
      <c r="CW78" s="306"/>
      <c r="CX78" s="306"/>
      <c r="CY78" s="306"/>
      <c r="CZ78" s="306"/>
      <c r="DD78" s="308"/>
      <c r="DE78" s="308"/>
      <c r="DF78" s="308"/>
      <c r="DG78" s="308"/>
      <c r="DH78" s="308"/>
      <c r="DI78" s="308"/>
      <c r="DJ78" s="308"/>
      <c r="DK78" s="308"/>
      <c r="DL78" s="308"/>
      <c r="DM78" s="308"/>
      <c r="DN78" s="308"/>
      <c r="DO78" s="308"/>
      <c r="DP78" s="308"/>
      <c r="DQ78" s="308"/>
      <c r="DR78" s="308"/>
      <c r="DS78" s="308"/>
      <c r="DT78" s="308"/>
      <c r="DU78" s="308"/>
      <c r="DV78" s="308"/>
      <c r="DW78" s="308"/>
      <c r="DX78" s="308"/>
      <c r="DY78" s="308"/>
      <c r="DZ78" s="308"/>
      <c r="EA78" s="308"/>
      <c r="EB78" s="308"/>
      <c r="EC78" s="308"/>
      <c r="ED78" s="308"/>
      <c r="EE78" s="308"/>
      <c r="EF78" s="308"/>
      <c r="EG78" s="308"/>
      <c r="EH78" s="308"/>
      <c r="EI78" s="308">
        <f t="shared" si="40"/>
        <v>0</v>
      </c>
      <c r="EJ78" s="308"/>
      <c r="EL78" s="307"/>
      <c r="EM78" s="307"/>
      <c r="EN78" s="307"/>
      <c r="EO78" s="307"/>
      <c r="EP78" s="307"/>
      <c r="EQ78" s="307"/>
      <c r="ER78" s="307"/>
      <c r="ES78" s="307"/>
      <c r="ET78" s="307"/>
      <c r="EU78" s="307"/>
      <c r="EV78" s="307"/>
      <c r="EW78" s="307"/>
      <c r="EX78" s="307"/>
      <c r="EY78" s="307"/>
      <c r="EZ78" s="307"/>
      <c r="FA78" s="307"/>
      <c r="FB78" s="307"/>
      <c r="FC78" s="307"/>
      <c r="FD78" s="307"/>
      <c r="FE78" s="307"/>
      <c r="FF78" s="307"/>
      <c r="FG78" s="307"/>
      <c r="FH78" s="307"/>
      <c r="FI78" s="307"/>
      <c r="FJ78" s="307"/>
      <c r="FK78" s="307"/>
      <c r="FL78" s="307"/>
      <c r="FM78" s="307"/>
      <c r="FN78" s="307"/>
      <c r="FO78" s="307"/>
      <c r="FP78" s="307"/>
      <c r="FQ78" s="308">
        <f t="shared" si="41"/>
        <v>0</v>
      </c>
      <c r="FR78" s="307"/>
      <c r="FS78" s="307"/>
    </row>
    <row r="79" spans="1:175"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  <c r="AB79" s="303"/>
      <c r="AC79" s="303"/>
      <c r="AD79" s="303"/>
      <c r="AE79" s="303"/>
      <c r="AF79" s="303"/>
      <c r="AG79" s="303"/>
      <c r="AH79" s="303"/>
      <c r="AI79" s="303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  <c r="BH79" s="306"/>
      <c r="BI79" s="306"/>
      <c r="BJ79" s="306"/>
      <c r="BK79" s="306"/>
      <c r="BL79" s="306"/>
      <c r="BM79" s="306"/>
      <c r="BN79" s="306"/>
      <c r="BO79" s="306"/>
      <c r="BP79" s="306"/>
      <c r="BQ79" s="306"/>
      <c r="BR79" s="306"/>
      <c r="BS79" s="306"/>
      <c r="BT79" s="306"/>
      <c r="BU79" s="306"/>
      <c r="BV79" s="306"/>
      <c r="BW79" s="306"/>
      <c r="BX79" s="306"/>
      <c r="BY79" s="306"/>
      <c r="BZ79" s="306"/>
      <c r="CA79" s="306"/>
      <c r="CB79" s="306"/>
      <c r="CC79" s="306"/>
      <c r="CD79" s="306"/>
      <c r="CE79" s="306"/>
      <c r="CF79" s="306"/>
      <c r="CG79" s="306"/>
      <c r="CH79" s="306"/>
      <c r="CI79" s="306"/>
      <c r="CJ79" s="306"/>
      <c r="CK79" s="306"/>
      <c r="CL79" s="306"/>
      <c r="CM79" s="306"/>
      <c r="CN79" s="306"/>
      <c r="CO79" s="306"/>
      <c r="CP79" s="306"/>
      <c r="CQ79" s="306"/>
      <c r="CR79" s="306"/>
      <c r="CS79" s="306"/>
      <c r="CT79" s="306"/>
      <c r="CU79" s="306"/>
      <c r="CV79" s="306"/>
      <c r="CW79" s="306"/>
      <c r="CX79" s="306"/>
      <c r="CY79" s="306"/>
      <c r="CZ79" s="306"/>
      <c r="DD79" s="308"/>
      <c r="DE79" s="308"/>
      <c r="DF79" s="308"/>
      <c r="DG79" s="308"/>
      <c r="DH79" s="308"/>
      <c r="DI79" s="308"/>
      <c r="DJ79" s="308"/>
      <c r="DK79" s="308"/>
      <c r="DL79" s="308"/>
      <c r="DM79" s="308"/>
      <c r="DN79" s="308"/>
      <c r="DO79" s="308"/>
      <c r="DP79" s="308"/>
      <c r="DQ79" s="308"/>
      <c r="DR79" s="308"/>
      <c r="DS79" s="308"/>
      <c r="DT79" s="308"/>
      <c r="DU79" s="308"/>
      <c r="DV79" s="308"/>
      <c r="DW79" s="308"/>
      <c r="DX79" s="308"/>
      <c r="DY79" s="308"/>
      <c r="DZ79" s="308"/>
      <c r="EA79" s="308"/>
      <c r="EB79" s="308"/>
      <c r="EC79" s="308"/>
      <c r="ED79" s="308"/>
      <c r="EE79" s="308"/>
      <c r="EF79" s="308"/>
      <c r="EG79" s="308"/>
      <c r="EH79" s="308"/>
      <c r="EI79" s="308">
        <f t="shared" si="40"/>
        <v>0</v>
      </c>
      <c r="EJ79" s="308"/>
      <c r="EL79" s="307"/>
      <c r="EM79" s="307"/>
      <c r="EN79" s="307"/>
      <c r="EO79" s="307"/>
      <c r="EP79" s="307"/>
      <c r="EQ79" s="307"/>
      <c r="ER79" s="307"/>
      <c r="ES79" s="307"/>
      <c r="ET79" s="307"/>
      <c r="EU79" s="307"/>
      <c r="EV79" s="307"/>
      <c r="EW79" s="307"/>
      <c r="EX79" s="307"/>
      <c r="EY79" s="307"/>
      <c r="EZ79" s="307"/>
      <c r="FA79" s="307"/>
      <c r="FB79" s="307"/>
      <c r="FC79" s="307"/>
      <c r="FD79" s="307"/>
      <c r="FE79" s="307"/>
      <c r="FF79" s="307"/>
      <c r="FG79" s="307"/>
      <c r="FH79" s="307"/>
      <c r="FI79" s="307"/>
      <c r="FJ79" s="307"/>
      <c r="FK79" s="307"/>
      <c r="FL79" s="307"/>
      <c r="FM79" s="307"/>
      <c r="FN79" s="307"/>
      <c r="FO79" s="307"/>
      <c r="FP79" s="307"/>
      <c r="FQ79" s="308">
        <f t="shared" si="41"/>
        <v>0</v>
      </c>
      <c r="FR79" s="307"/>
      <c r="FS79" s="307"/>
    </row>
    <row r="80" spans="1:175">
      <c r="A80" s="150" t="s">
        <v>26</v>
      </c>
      <c r="B80" s="303">
        <f>IFERROR(VLOOKUP($A80,'FCST Sales'!$A$1:$AH$160,B$1,0),0)</f>
        <v>43142.89606409995</v>
      </c>
      <c r="C80" s="303">
        <f>IFERROR(VLOOKUP($A80,'FCST Sales'!$A$1:$AH$160,C$1,0),0)</f>
        <v>37616.381287177224</v>
      </c>
      <c r="D80" s="303">
        <f>IFERROR(VLOOKUP($A80,'FCST Sales'!$A$1:$AH$160,D$1,0),0)</f>
        <v>28886.458664714159</v>
      </c>
      <c r="E80" s="303">
        <f>IFERROR(VLOOKUP($A80,'FCST Sales'!$A$1:$AH$160,E$1,0),0)</f>
        <v>27800.576080322808</v>
      </c>
      <c r="F80" s="303">
        <f>IFERROR(VLOOKUP($A80,'FCST Sales'!$A$1:$AH$160,F$1,0),0)</f>
        <v>27654.777625304007</v>
      </c>
      <c r="G80" s="303">
        <f>IFERROR(VLOOKUP($A80,'FCST Sales'!$A$1:$AH$160,G$1,0),0)</f>
        <v>28831.186559160848</v>
      </c>
      <c r="H80" s="303">
        <f>IFERROR(VLOOKUP($A80,'FCST Sales'!$A$1:$AH$160,H$1,0),0)</f>
        <v>29699.039583141952</v>
      </c>
      <c r="I80" s="303">
        <f>IFERROR(VLOOKUP($A80,'FCST Sales'!$A$1:$AH$160,I$1,0),0)</f>
        <v>36412.653326382235</v>
      </c>
      <c r="J80" s="303">
        <f>IFERROR(VLOOKUP($A80,'FCST Sales'!$A$1:$AH$160,J$1,0),0)</f>
        <v>33917.104375873052</v>
      </c>
      <c r="K80" s="303">
        <f>IFERROR(VLOOKUP($A80,'FCST Sales'!$A$1:$AH$160,K$1,0),0)</f>
        <v>32474.05402950156</v>
      </c>
      <c r="L80" s="303">
        <f>IFERROR(VLOOKUP($A80,'FCST Sales'!$A$1:$AH$160,L$1,0),0)</f>
        <v>31242.263757717792</v>
      </c>
      <c r="M80" s="303">
        <f>IFERROR(VLOOKUP($A80,'FCST Sales'!$A$1:$AH$160,M$1,0),0)</f>
        <v>31379.319258240434</v>
      </c>
      <c r="N80" s="303">
        <f>IFERROR(VLOOKUP($A80,'FCST Sales'!$A$1:$AH$160,N$1,0),0)</f>
        <v>32661.123047843474</v>
      </c>
      <c r="O80" s="303">
        <f>IFERROR(VLOOKUP($A80,'FCST Sales'!$A$1:$AH$160,O$1,0),0)</f>
        <v>33216.135051548677</v>
      </c>
      <c r="P80" s="303">
        <f>IFERROR(VLOOKUP($A80,'FCST Sales'!$A$1:$AH$160,P$1,0),0)</f>
        <v>0</v>
      </c>
      <c r="Q80" s="303">
        <f>IFERROR(VLOOKUP($A80,'FCST Sales'!$A$1:$AH$160,Q$1,0),0)</f>
        <v>31020.209334442261</v>
      </c>
      <c r="R80" s="303">
        <f>IFERROR(VLOOKUP($A80,'FCST Sales'!$A$1:$AH$160,R$1,0),0)</f>
        <v>33880.102281801272</v>
      </c>
      <c r="S80" s="303">
        <f>IFERROR(VLOOKUP($A80,'FCST Sales'!$A$1:$AH$160,S$1,0),0)</f>
        <v>31523.915014735441</v>
      </c>
      <c r="T80" s="303">
        <f>IFERROR(VLOOKUP($A80,'FCST Sales'!$A$1:$AH$160,T$1,0),0)</f>
        <v>33979.630734493636</v>
      </c>
      <c r="U80" s="303">
        <f>IFERROR(VLOOKUP($A80,'FCST Sales'!$A$1:$AH$160,U$1,0),0)</f>
        <v>33918.12939967557</v>
      </c>
      <c r="V80" s="303">
        <f>IFERROR(VLOOKUP($A80,'FCST Sales'!$A$1:$AH$160,V$1,0),0)</f>
        <v>34124.103539880351</v>
      </c>
      <c r="W80" s="303">
        <f>IFERROR(VLOOKUP($A80,'FCST Sales'!$A$1:$AH$160,W$1,0),0)</f>
        <v>41116.837468453443</v>
      </c>
      <c r="X80" s="303">
        <f>IFERROR(VLOOKUP($A80,'FCST Sales'!$A$1:$AH$160,X$1,0),0)</f>
        <v>40051.709264379038</v>
      </c>
      <c r="Y80" s="303">
        <f>IFERROR(VLOOKUP($A80,'FCST Sales'!$A$1:$AH$160,Y$1,0),0)</f>
        <v>32392.034548117386</v>
      </c>
      <c r="Z80" s="303">
        <f>IFERROR(VLOOKUP($A80,'FCST Sales'!$A$1:$AH$160,Z$1,0),0)</f>
        <v>30746.438092599768</v>
      </c>
      <c r="AA80" s="303">
        <f>IFERROR(VLOOKUP($A80,'FCST Sales'!$A$1:$AH$160,AA$1,0),0)</f>
        <v>32414.568607021822</v>
      </c>
      <c r="AB80" s="303">
        <f>IFERROR(VLOOKUP($A80,'FCST Sales'!$A$1:$AH$160,AB$1,0),0)</f>
        <v>32681.706681238047</v>
      </c>
      <c r="AC80" s="303">
        <f>IFERROR(VLOOKUP($A80,'FCST Sales'!$A$1:$AH$160,AC$1,0),0)</f>
        <v>36088.166890017303</v>
      </c>
      <c r="AD80" s="303">
        <f>IFERROR(VLOOKUP($A80,'FCST Sales'!$A$1:$AH$160,AD$1,0),0)</f>
        <v>47376.403687666796</v>
      </c>
      <c r="AE80" s="303">
        <f>IFERROR(VLOOKUP($A80,'FCST Sales'!$A$1:$AH$160,AE$1,0),0)</f>
        <v>41168.953183438418</v>
      </c>
      <c r="AF80" s="303">
        <f>IFERROR(VLOOKUP($A80,'FCST Sales'!$A$1:$AH$160,AF$1,0),0)</f>
        <v>27775.246442710129</v>
      </c>
      <c r="AG80" s="303">
        <f>IFERROR(VLOOKUP($A80,'FCST Sales'!$A$1:$AH$160,AG$1,0),0)</f>
        <v>1015192.1238816988</v>
      </c>
      <c r="AH80" s="303">
        <f>IFERROR(VLOOKUP($A80,'FCST Sales'!$A$1:$AH$160,AH$1,0),0)</f>
        <v>0</v>
      </c>
      <c r="AI80" s="303"/>
      <c r="AK80" s="306">
        <f>IFERROR(VLOOKUP($A80,'BDGT MW Services MTD'!$A$3:$AG$156,AK$4,0),0)</f>
        <v>376.59251383467819</v>
      </c>
      <c r="AL80" s="306">
        <f>IFERROR(VLOOKUP($A80,'BDGT MW Services MTD'!$A$3:$AG$156,AL$4,0),0)</f>
        <v>324.43361150964489</v>
      </c>
      <c r="AM80" s="306">
        <f>IFERROR(VLOOKUP($A80,'BDGT MW Services MTD'!$A$3:$AG$156,AM$4,0),0)</f>
        <v>252.14867514140684</v>
      </c>
      <c r="AN80" s="306">
        <f>IFERROR(VLOOKUP($A80,'BDGT MW Services MTD'!$A$3:$AG$156,AN$4,0),0)</f>
        <v>242.67005201936013</v>
      </c>
      <c r="AO80" s="306">
        <f>IFERROR(VLOOKUP($A80,'BDGT MW Services MTD'!$A$3:$AG$156,AO$4,0),0)</f>
        <v>241.39738347603463</v>
      </c>
      <c r="AP80" s="306">
        <f>IFERROR(VLOOKUP($A80,'BDGT MW Services MTD'!$A$3:$AG$156,AP$4,0),0)</f>
        <v>251.66620727127756</v>
      </c>
      <c r="AQ80" s="306">
        <f>IFERROR(VLOOKUP($A80,'BDGT MW Services MTD'!$A$3:$AG$156,AQ$4,0),0)</f>
        <v>259.24165958802718</v>
      </c>
      <c r="AR80" s="306">
        <f>IFERROR(VLOOKUP($A80,'BDGT MW Services MTD'!$A$3:$AG$156,AR$4,0),0)</f>
        <v>317.84450981684489</v>
      </c>
      <c r="AS80" s="306">
        <f>IFERROR(VLOOKUP($A80,'BDGT MW Services MTD'!$A$3:$AG$156,AS$4,0),0)</f>
        <v>292.52810313162951</v>
      </c>
      <c r="AT80" s="306">
        <f>IFERROR(VLOOKUP($A80,'BDGT MW Services MTD'!$A$3:$AG$156,AT$4,0),0)</f>
        <v>283.4646432451608</v>
      </c>
      <c r="AU80" s="306">
        <f>IFERROR(VLOOKUP($A80,'BDGT MW Services MTD'!$A$3:$AG$156,AU$4,0),0)</f>
        <v>272.71239809502231</v>
      </c>
      <c r="AV80" s="306">
        <f>IFERROR(VLOOKUP($A80,'BDGT MW Services MTD'!$A$3:$AG$156,AV$4,0),0)</f>
        <v>273.90874975857326</v>
      </c>
      <c r="AW80" s="306">
        <f>IFERROR(VLOOKUP($A80,'BDGT MW Services MTD'!$A$3:$AG$156,AW$4,0),0)</f>
        <v>285.09756078906656</v>
      </c>
      <c r="AX80" s="306">
        <f>IFERROR(VLOOKUP($A80,'BDGT MW Services MTD'!$A$3:$AG$156,AX$4,0),0)</f>
        <v>289.94223707999521</v>
      </c>
      <c r="AY80" s="306">
        <f>IFERROR(VLOOKUP($A80,'BDGT MW Services MTD'!$A$3:$AG$156,AY$4,0),0)</f>
        <v>43.456381049152007</v>
      </c>
      <c r="AZ80" s="306">
        <f>IFERROR(VLOOKUP($A80,'BDGT MW Services MTD'!$A$3:$AG$156,AZ$4,0),0)</f>
        <v>267.54297462390235</v>
      </c>
      <c r="BA80" s="306">
        <f>IFERROR(VLOOKUP($A80,'BDGT MW Services MTD'!$A$3:$AG$156,BA$4,0),0)</f>
        <v>295.73797893221541</v>
      </c>
      <c r="BB80" s="306">
        <f>IFERROR(VLOOKUP($A80,'BDGT MW Services MTD'!$A$3:$AG$156,BB$4,0),0)</f>
        <v>275.17091999738545</v>
      </c>
      <c r="BC80" s="306">
        <f>IFERROR(VLOOKUP($A80,'BDGT MW Services MTD'!$A$3:$AG$156,BC$4,0),0)</f>
        <v>296.6067585834889</v>
      </c>
      <c r="BD80" s="306">
        <f>IFERROR(VLOOKUP($A80,'BDGT MW Services MTD'!$A$3:$AG$156,BD$4,0),0)</f>
        <v>296.06991603474313</v>
      </c>
      <c r="BE80" s="306">
        <f>IFERROR(VLOOKUP($A80,'BDGT MW Services MTD'!$A$3:$AG$156,BE$4,0),0)</f>
        <v>297.86785558728042</v>
      </c>
      <c r="BF80" s="306">
        <f>IFERROR(VLOOKUP($A80,'BDGT MW Services MTD'!$A$3:$AG$156,BF$4,0),0)</f>
        <v>354.62433166830681</v>
      </c>
      <c r="BG80" s="306">
        <f>IFERROR(VLOOKUP($A80,'BDGT MW Services MTD'!$A$3:$AG$156,BG$4,0),0)</f>
        <v>349.60967508621121</v>
      </c>
      <c r="BH80" s="306">
        <f>IFERROR(VLOOKUP($A80,'BDGT MW Services MTD'!$A$3:$AG$156,BH$4,0),0)</f>
        <v>282.74869866341589</v>
      </c>
      <c r="BI80" s="306">
        <f>IFERROR(VLOOKUP($A80,'BDGT MW Services MTD'!$A$3:$AG$156,BI$4,0),0)</f>
        <v>268.38435684871558</v>
      </c>
      <c r="BJ80" s="306">
        <f>IFERROR(VLOOKUP($A80,'BDGT MW Services MTD'!$A$3:$AG$156,BJ$4,0),0)</f>
        <v>282.94539750989804</v>
      </c>
      <c r="BK80" s="306">
        <f>IFERROR(VLOOKUP($A80,'BDGT MW Services MTD'!$A$3:$AG$156,BK$4,0),0)</f>
        <v>285.2772344538198</v>
      </c>
      <c r="BL80" s="306">
        <f>IFERROR(VLOOKUP($A80,'BDGT MW Services MTD'!$A$3:$AG$156,BL$4,0),0)</f>
        <v>314.72178473649819</v>
      </c>
      <c r="BM80" s="306">
        <f>IFERROR(VLOOKUP($A80,'BDGT MW Services MTD'!$A$3:$AG$156,BM$4,0),0)</f>
        <v>413.54662270879152</v>
      </c>
      <c r="BN80" s="306">
        <f>IFERROR(VLOOKUP($A80,'BDGT MW Services MTD'!$A$3:$AG$156,BN$4,0),0)</f>
        <v>355.07381907380477</v>
      </c>
      <c r="BO80" s="306">
        <f>IFERROR(VLOOKUP($A80,'BDGT MW Services MTD'!$A$3:$AG$156,BO$4,0),0)</f>
        <v>242.44895068464893</v>
      </c>
      <c r="BP80" s="306">
        <f>IFERROR(VLOOKUP($A80,'BDGT MW Services MTD'!$A$3:$AG$156,BP$4,0),0)</f>
        <v>8885.4819609990009</v>
      </c>
      <c r="BQ80" s="306"/>
      <c r="BR80" s="306"/>
      <c r="BS80" s="306"/>
      <c r="BT80" s="306">
        <f>IFERROR(VLOOKUP($A80,'BDGT Polizze MTD'!$A$3:$AG$156,BT$4,0),0)</f>
        <v>1650.6624054431988</v>
      </c>
      <c r="BU80" s="306">
        <f>IFERROR(VLOOKUP($A80,'BDGT Polizze MTD'!$A$3:$AG$156,BU$4,0),0)</f>
        <v>1422.0419841277812</v>
      </c>
      <c r="BV80" s="306">
        <f>IFERROR(VLOOKUP($A80,'BDGT Polizze MTD'!$A$3:$AG$156,BV$4,0),0)</f>
        <v>1105.2060870783666</v>
      </c>
      <c r="BW80" s="306">
        <f>IFERROR(VLOOKUP($A80,'BDGT Polizze MTD'!$A$3:$AG$156,BW$4,0),0)</f>
        <v>1063.6598367729353</v>
      </c>
      <c r="BX80" s="306">
        <f>IFERROR(VLOOKUP($A80,'BDGT Polizze MTD'!$A$3:$AG$156,BX$4,0),0)</f>
        <v>1058.0815365096971</v>
      </c>
      <c r="BY80" s="306">
        <f>IFERROR(VLOOKUP($A80,'BDGT Polizze MTD'!$A$3:$AG$156,BY$4,0),0)</f>
        <v>1103.0913568439619</v>
      </c>
      <c r="BZ80" s="306">
        <f>IFERROR(VLOOKUP($A80,'BDGT Polizze MTD'!$A$3:$AG$156,BZ$4,0),0)</f>
        <v>1136.2957193421914</v>
      </c>
      <c r="CA80" s="306">
        <f>IFERROR(VLOOKUP($A80,'BDGT Polizze MTD'!$A$3:$AG$156,CA$4,0),0)</f>
        <v>1393.1609467986066</v>
      </c>
      <c r="CB80" s="306">
        <f>IFERROR(VLOOKUP($A80,'BDGT Polizze MTD'!$A$3:$AG$156,CB$4,0),0)</f>
        <v>1282.1952764227453</v>
      </c>
      <c r="CC80" s="306">
        <f>IFERROR(VLOOKUP($A80,'BDGT Polizze MTD'!$A$3:$AG$156,CC$4,0),0)</f>
        <v>1242.4687498768565</v>
      </c>
      <c r="CD80" s="306">
        <f>IFERROR(VLOOKUP($A80,'BDGT Polizze MTD'!$A$3:$AG$156,CD$4,0),0)</f>
        <v>1195.3400200390827</v>
      </c>
      <c r="CE80" s="306">
        <f>IFERROR(VLOOKUP($A80,'BDGT Polizze MTD'!$A$3:$AG$156,CE$4,0),0)</f>
        <v>1200.5838117825901</v>
      </c>
      <c r="CF80" s="306">
        <f>IFERROR(VLOOKUP($A80,'BDGT Polizze MTD'!$A$3:$AG$156,CF$4,0),0)</f>
        <v>1249.6260764351246</v>
      </c>
      <c r="CG80" s="306">
        <f>IFERROR(VLOOKUP($A80,'BDGT Polizze MTD'!$A$3:$AG$156,CG$4,0),0)</f>
        <v>1270.8610312634842</v>
      </c>
      <c r="CH80" s="306">
        <f>IFERROR(VLOOKUP($A80,'BDGT Polizze MTD'!$A$3:$AG$156,CH$4,0),0)</f>
        <v>190.47594373036134</v>
      </c>
      <c r="CI80" s="306">
        <f>IFERROR(VLOOKUP($A80,'BDGT Polizze MTD'!$A$3:$AG$156,CI$4,0),0)</f>
        <v>1172.6816488072548</v>
      </c>
      <c r="CJ80" s="306">
        <f>IFERROR(VLOOKUP($A80,'BDGT Polizze MTD'!$A$3:$AG$156,CJ$4,0),0)</f>
        <v>1296.2646514515197</v>
      </c>
      <c r="CK80" s="306">
        <f>IFERROR(VLOOKUP($A80,'BDGT Polizze MTD'!$A$3:$AG$156,CK$4,0),0)</f>
        <v>1206.116096376519</v>
      </c>
      <c r="CL80" s="306">
        <f>IFERROR(VLOOKUP($A80,'BDGT Polizze MTD'!$A$3:$AG$156,CL$4,0),0)</f>
        <v>1300.0726451218366</v>
      </c>
      <c r="CM80" s="306">
        <f>IFERROR(VLOOKUP($A80,'BDGT Polizze MTD'!$A$3:$AG$156,CM$4,0),0)</f>
        <v>1297.719582380802</v>
      </c>
      <c r="CN80" s="306">
        <f>IFERROR(VLOOKUP($A80,'BDGT Polizze MTD'!$A$3:$AG$156,CN$4,0),0)</f>
        <v>1305.6002255630387</v>
      </c>
      <c r="CO80" s="306">
        <f>IFERROR(VLOOKUP($A80,'BDGT Polizze MTD'!$A$3:$AG$156,CO$4,0),0)</f>
        <v>1554.3725136216215</v>
      </c>
      <c r="CP80" s="306">
        <f>IFERROR(VLOOKUP($A80,'BDGT Polizze MTD'!$A$3:$AG$156,CP$4,0),0)</f>
        <v>1532.3925092609741</v>
      </c>
      <c r="CQ80" s="306">
        <f>IFERROR(VLOOKUP($A80,'BDGT Polizze MTD'!$A$3:$AG$156,CQ$4,0),0)</f>
        <v>1239.330655618334</v>
      </c>
      <c r="CR80" s="306">
        <f>IFERROR(VLOOKUP($A80,'BDGT Polizze MTD'!$A$3:$AG$156,CR$4,0),0)</f>
        <v>1176.3695553802386</v>
      </c>
      <c r="CS80" s="306">
        <f>IFERROR(VLOOKUP($A80,'BDGT Polizze MTD'!$A$3:$AG$156,CS$4,0),0)</f>
        <v>1240.1928166522218</v>
      </c>
      <c r="CT80" s="306">
        <f>IFERROR(VLOOKUP($A80,'BDGT Polizze MTD'!$A$3:$AG$156,CT$4,0),0)</f>
        <v>1250.4136135017443</v>
      </c>
      <c r="CU80" s="306">
        <f>IFERROR(VLOOKUP($A80,'BDGT Polizze MTD'!$A$3:$AG$156,CU$4,0),0)</f>
        <v>1379.4735666641047</v>
      </c>
      <c r="CV80" s="306">
        <f>IFERROR(VLOOKUP($A80,'BDGT Polizze MTD'!$A$3:$AG$156,CV$4,0),0)</f>
        <v>1812.6378988592253</v>
      </c>
      <c r="CW80" s="306">
        <f>IFERROR(VLOOKUP($A80,'BDGT Polizze MTD'!$A$3:$AG$156,CW$4,0),0)</f>
        <v>1556.3426854511695</v>
      </c>
      <c r="CX80" s="306">
        <f>IFERROR(VLOOKUP($A80,'BDGT Polizze MTD'!$A$3:$AG$156,CX$4,0),0)</f>
        <v>1062.6907159126058</v>
      </c>
      <c r="CY80" s="306">
        <f>IFERROR(VLOOKUP($A80,'BDGT Polizze MTD'!$A$3:$AG$156,CY$4,0),0)</f>
        <v>38946.422163090196</v>
      </c>
      <c r="CZ80" s="306"/>
      <c r="DD80" s="308">
        <f>IFERROR(VLOOKUP($A80,'BDGT McAfee'!$AZ$6:$BD$180,DD$4,0),0)</f>
        <v>6.6179427096774193</v>
      </c>
      <c r="DE80" s="308">
        <f>IFERROR(VLOOKUP($A80,'BDGT McAfee'!$AZ$6:$BD$180,DE$4,0),0)</f>
        <v>6.6179427096774193</v>
      </c>
      <c r="DF80" s="308">
        <f>IFERROR(VLOOKUP($A80,'BDGT McAfee'!$AZ$6:$BD$180,DF$4,0),0)</f>
        <v>6.6179427096774193</v>
      </c>
      <c r="DG80" s="308">
        <f>IFERROR(VLOOKUP($A80,'BDGT McAfee'!$AZ$6:$BD$180,DG$4,0),0)</f>
        <v>6.6179427096774193</v>
      </c>
      <c r="DH80" s="308">
        <f>IFERROR(VLOOKUP($A80,'BDGT McAfee'!$AZ$6:$BD$180,DH$4,0),0)</f>
        <v>6.6179427096774193</v>
      </c>
      <c r="DI80" s="308">
        <f>IFERROR(VLOOKUP($A80,'BDGT McAfee'!$AZ$6:$BD$180,DI$4,0),0)</f>
        <v>6.6179427096774193</v>
      </c>
      <c r="DJ80" s="308">
        <f>IFERROR(VLOOKUP($A80,'BDGT McAfee'!$AZ$6:$BD$180,DJ$4,0),0)</f>
        <v>6.6179427096774193</v>
      </c>
      <c r="DK80" s="308">
        <f>IFERROR(VLOOKUP($A80,'BDGT McAfee'!$AZ$6:$BD$180,DK$4,0),0)</f>
        <v>6.6179427096774193</v>
      </c>
      <c r="DL80" s="308">
        <f>IFERROR(VLOOKUP($A80,'BDGT McAfee'!$AZ$6:$BD$180,DL$4,0),0)</f>
        <v>6.6179427096774193</v>
      </c>
      <c r="DM80" s="308">
        <f>IFERROR(VLOOKUP($A80,'BDGT McAfee'!$AZ$6:$BD$180,DM$4,0),0)</f>
        <v>6.6179427096774193</v>
      </c>
      <c r="DN80" s="308">
        <f>IFERROR(VLOOKUP($A80,'BDGT McAfee'!$AZ$6:$BD$180,DN$4,0),0)</f>
        <v>6.6179427096774193</v>
      </c>
      <c r="DO80" s="308">
        <f>IFERROR(VLOOKUP($A80,'BDGT McAfee'!$AZ$6:$BD$180,DO$4,0),0)</f>
        <v>6.6179427096774193</v>
      </c>
      <c r="DP80" s="308">
        <f>IFERROR(VLOOKUP($A80,'BDGT McAfee'!$AZ$6:$BD$180,DP$4,0),0)</f>
        <v>6.6179427096774193</v>
      </c>
      <c r="DQ80" s="308">
        <f>IFERROR(VLOOKUP($A80,'BDGT McAfee'!$AZ$6:$BD$180,DQ$4,0),0)</f>
        <v>6.6179427096774193</v>
      </c>
      <c r="DR80" s="308">
        <f>IFERROR(VLOOKUP($A80,'BDGT McAfee'!$AZ$6:$BD$180,DR$4,0),0)</f>
        <v>6.6179427096774193</v>
      </c>
      <c r="DS80" s="308">
        <f>IFERROR(VLOOKUP($A80,'BDGT McAfee'!$AZ$6:$BD$180,DS$4,0),0)</f>
        <v>6.6179427096774193</v>
      </c>
      <c r="DT80" s="308">
        <f>IFERROR(VLOOKUP($A80,'BDGT McAfee'!$AZ$6:$BD$180,DT$4,0),0)</f>
        <v>6.6179427096774193</v>
      </c>
      <c r="DU80" s="308">
        <f>IFERROR(VLOOKUP($A80,'BDGT McAfee'!$AZ$6:$BD$180,DU$4,0),0)</f>
        <v>6.6179427096774193</v>
      </c>
      <c r="DV80" s="308">
        <f>IFERROR(VLOOKUP($A80,'BDGT McAfee'!$AZ$6:$BD$180,DV$4,0),0)</f>
        <v>6.6179427096774193</v>
      </c>
      <c r="DW80" s="308">
        <f>IFERROR(VLOOKUP($A80,'BDGT McAfee'!$AZ$6:$BD$180,DW$4,0),0)</f>
        <v>6.6179427096774193</v>
      </c>
      <c r="DX80" s="308">
        <f>IFERROR(VLOOKUP($A80,'BDGT McAfee'!$AZ$6:$BD$180,DX$4,0),0)</f>
        <v>6.6179427096774193</v>
      </c>
      <c r="DY80" s="308">
        <f>IFERROR(VLOOKUP($A80,'BDGT McAfee'!$AZ$6:$BD$180,DY$4,0),0)</f>
        <v>6.6179427096774193</v>
      </c>
      <c r="DZ80" s="308">
        <f>IFERROR(VLOOKUP($A80,'BDGT McAfee'!$AZ$6:$BD$180,DZ$4,0),0)</f>
        <v>6.6179427096774193</v>
      </c>
      <c r="EA80" s="308">
        <f>IFERROR(VLOOKUP($A80,'BDGT McAfee'!$AZ$6:$BD$180,EA$4,0),0)</f>
        <v>6.6179427096774193</v>
      </c>
      <c r="EB80" s="308">
        <f>IFERROR(VLOOKUP($A80,'BDGT McAfee'!$AZ$6:$BD$180,EB$4,0),0)</f>
        <v>6.6179427096774193</v>
      </c>
      <c r="EC80" s="308">
        <f>IFERROR(VLOOKUP($A80,'BDGT McAfee'!$AZ$6:$BD$180,EC$4,0),0)</f>
        <v>6.6179427096774193</v>
      </c>
      <c r="ED80" s="308">
        <f>IFERROR(VLOOKUP($A80,'BDGT McAfee'!$AZ$6:$BD$180,ED$4,0),0)</f>
        <v>6.6179427096774193</v>
      </c>
      <c r="EE80" s="308">
        <f>IFERROR(VLOOKUP($A80,'BDGT McAfee'!$AZ$6:$BD$180,EE$4,0),0)</f>
        <v>6.6179427096774193</v>
      </c>
      <c r="EF80" s="308">
        <f>IFERROR(VLOOKUP($A80,'BDGT McAfee'!$AZ$6:$BD$180,EF$4,0),0)</f>
        <v>6.6179427096774193</v>
      </c>
      <c r="EG80" s="308">
        <f>IFERROR(VLOOKUP($A80,'BDGT McAfee'!$AZ$6:$BD$180,EG$4,0),0)</f>
        <v>6.6179427096774193</v>
      </c>
      <c r="EH80" s="308">
        <f>IFERROR(VLOOKUP($A80,'BDGT McAfee'!$AZ$6:$BD$180,EH$4,0),0)</f>
        <v>6.6179427096774193</v>
      </c>
      <c r="EI80" s="308">
        <f t="shared" si="40"/>
        <v>205.1562239999999</v>
      </c>
      <c r="EJ80" s="308"/>
      <c r="EL80" s="307">
        <f>IFERROR(VLOOKUP($A80,'BDGT Office'!$C$3:$F$180,EL$4,0),0)</f>
        <v>1.2387096774193549</v>
      </c>
      <c r="EM80" s="307">
        <f>IFERROR(VLOOKUP($A80,'BDGT Office'!$C$3:$F$180,EM$4,0),0)</f>
        <v>1.2387096774193549</v>
      </c>
      <c r="EN80" s="307">
        <f>IFERROR(VLOOKUP($A80,'BDGT Office'!$C$3:$F$180,EN$4,0),0)</f>
        <v>1.2387096774193549</v>
      </c>
      <c r="EO80" s="307">
        <f>IFERROR(VLOOKUP($A80,'BDGT Office'!$C$3:$F$180,EO$4,0),0)</f>
        <v>1.2387096774193549</v>
      </c>
      <c r="EP80" s="307">
        <f>IFERROR(VLOOKUP($A80,'BDGT Office'!$C$3:$F$180,EP$4,0),0)</f>
        <v>1.2387096774193549</v>
      </c>
      <c r="EQ80" s="307">
        <f>IFERROR(VLOOKUP($A80,'BDGT Office'!$C$3:$F$180,EQ$4,0),0)</f>
        <v>1.2387096774193549</v>
      </c>
      <c r="ER80" s="307">
        <f>IFERROR(VLOOKUP($A80,'BDGT Office'!$C$3:$F$180,ER$4,0),0)</f>
        <v>1.2387096774193549</v>
      </c>
      <c r="ES80" s="307">
        <f>IFERROR(VLOOKUP($A80,'BDGT Office'!$C$3:$F$180,ES$4,0),0)</f>
        <v>1.2387096774193549</v>
      </c>
      <c r="ET80" s="307">
        <f>IFERROR(VLOOKUP($A80,'BDGT Office'!$C$3:$F$180,ET$4,0),0)</f>
        <v>1.2387096774193549</v>
      </c>
      <c r="EU80" s="307">
        <f>IFERROR(VLOOKUP($A80,'BDGT Office'!$C$3:$F$180,EU$4,0),0)</f>
        <v>1.2387096774193549</v>
      </c>
      <c r="EV80" s="307">
        <f>IFERROR(VLOOKUP($A80,'BDGT Office'!$C$3:$F$180,EV$4,0),0)</f>
        <v>1.2387096774193549</v>
      </c>
      <c r="EW80" s="307">
        <f>IFERROR(VLOOKUP($A80,'BDGT Office'!$C$3:$F$180,EW$4,0),0)</f>
        <v>1.2387096774193549</v>
      </c>
      <c r="EX80" s="307">
        <f>IFERROR(VLOOKUP($A80,'BDGT Office'!$C$3:$F$180,EX$4,0),0)</f>
        <v>1.2387096774193549</v>
      </c>
      <c r="EY80" s="307">
        <f>IFERROR(VLOOKUP($A80,'BDGT Office'!$C$3:$F$180,EY$4,0),0)</f>
        <v>1.2387096774193549</v>
      </c>
      <c r="EZ80" s="307">
        <f>IFERROR(VLOOKUP($A80,'BDGT Office'!$C$3:$F$180,EZ$4,0),0)</f>
        <v>1.2387096774193549</v>
      </c>
      <c r="FA80" s="307">
        <f>IFERROR(VLOOKUP($A80,'BDGT Office'!$C$3:$F$180,FA$4,0),0)</f>
        <v>1.2387096774193549</v>
      </c>
      <c r="FB80" s="307">
        <f>IFERROR(VLOOKUP($A80,'BDGT Office'!$C$3:$F$180,FB$4,0),0)</f>
        <v>1.2387096774193549</v>
      </c>
      <c r="FC80" s="307">
        <f>IFERROR(VLOOKUP($A80,'BDGT Office'!$C$3:$F$180,FC$4,0),0)</f>
        <v>1.2387096774193549</v>
      </c>
      <c r="FD80" s="307">
        <f>IFERROR(VLOOKUP($A80,'BDGT Office'!$C$3:$F$180,FD$4,0),0)</f>
        <v>1.2387096774193549</v>
      </c>
      <c r="FE80" s="307">
        <f>IFERROR(VLOOKUP($A80,'BDGT Office'!$C$3:$F$180,FE$4,0),0)</f>
        <v>1.2387096774193549</v>
      </c>
      <c r="FF80" s="307">
        <f>IFERROR(VLOOKUP($A80,'BDGT Office'!$C$3:$F$180,FF$4,0),0)</f>
        <v>1.2387096774193549</v>
      </c>
      <c r="FG80" s="307">
        <f>IFERROR(VLOOKUP($A80,'BDGT Office'!$C$3:$F$180,FG$4,0),0)</f>
        <v>1.2387096774193549</v>
      </c>
      <c r="FH80" s="307">
        <f>IFERROR(VLOOKUP($A80,'BDGT Office'!$C$3:$F$180,FH$4,0),0)</f>
        <v>1.2387096774193549</v>
      </c>
      <c r="FI80" s="307">
        <f>IFERROR(VLOOKUP($A80,'BDGT Office'!$C$3:$F$180,FI$4,0),0)</f>
        <v>1.2387096774193549</v>
      </c>
      <c r="FJ80" s="307">
        <f>IFERROR(VLOOKUP($A80,'BDGT Office'!$C$3:$F$180,FJ$4,0),0)</f>
        <v>1.2387096774193549</v>
      </c>
      <c r="FK80" s="307">
        <f>IFERROR(VLOOKUP($A80,'BDGT Office'!$C$3:$F$180,FK$4,0),0)</f>
        <v>1.2387096774193549</v>
      </c>
      <c r="FL80" s="307">
        <f>IFERROR(VLOOKUP($A80,'BDGT Office'!$C$3:$F$180,FL$4,0),0)</f>
        <v>1.2387096774193549</v>
      </c>
      <c r="FM80" s="307">
        <f>IFERROR(VLOOKUP($A80,'BDGT Office'!$C$3:$F$180,FM$4,0),0)</f>
        <v>1.2387096774193549</v>
      </c>
      <c r="FN80" s="307">
        <f>IFERROR(VLOOKUP($A80,'BDGT Office'!$C$3:$F$180,FN$4,0),0)</f>
        <v>1.2387096774193549</v>
      </c>
      <c r="FO80" s="307">
        <f>IFERROR(VLOOKUP($A80,'BDGT Office'!$C$3:$F$180,FO$4,0),0)</f>
        <v>1.2387096774193549</v>
      </c>
      <c r="FP80" s="307">
        <f>IFERROR(VLOOKUP($A80,'BDGT Office'!$C$3:$F$180,FP$4,0),0)</f>
        <v>1.2387096774193549</v>
      </c>
      <c r="FQ80" s="308">
        <f t="shared" si="41"/>
        <v>38.400000000000013</v>
      </c>
      <c r="FR80" s="307"/>
      <c r="FS80" s="307"/>
    </row>
    <row r="81" spans="1:175">
      <c r="A81" s="150" t="s">
        <v>31</v>
      </c>
      <c r="B81" s="303">
        <f>IFERROR(VLOOKUP($A81,'FCST Sales'!$A$1:$AH$160,B$1,0),0)</f>
        <v>29066.282318798134</v>
      </c>
      <c r="C81" s="303">
        <f>IFERROR(VLOOKUP($A81,'FCST Sales'!$A$1:$AH$160,C$1,0),0)</f>
        <v>25342.95232939778</v>
      </c>
      <c r="D81" s="303">
        <f>IFERROR(VLOOKUP($A81,'FCST Sales'!$A$1:$AH$160,D$1,0),0)</f>
        <v>19461.418665344077</v>
      </c>
      <c r="E81" s="303">
        <f>IFERROR(VLOOKUP($A81,'FCST Sales'!$A$1:$AH$160,E$1,0),0)</f>
        <v>18729.836582488748</v>
      </c>
      <c r="F81" s="303">
        <f>IFERROR(VLOOKUP($A81,'FCST Sales'!$A$1:$AH$160,F$1,0),0)</f>
        <v>18631.609077109304</v>
      </c>
      <c r="G81" s="303">
        <f>IFERROR(VLOOKUP($A81,'FCST Sales'!$A$1:$AH$160,G$1,0),0)</f>
        <v>19424.180677843655</v>
      </c>
      <c r="H81" s="303">
        <f>IFERROR(VLOOKUP($A81,'FCST Sales'!$A$1:$AH$160,H$1,0),0)</f>
        <v>20008.871630643367</v>
      </c>
      <c r="I81" s="303">
        <f>IFERROR(VLOOKUP($A81,'FCST Sales'!$A$1:$AH$160,I$1,0),0)</f>
        <v>24531.975321931364</v>
      </c>
      <c r="J81" s="303">
        <f>IFERROR(VLOOKUP($A81,'FCST Sales'!$A$1:$AH$160,J$1,0),0)</f>
        <v>22850.671168679608</v>
      </c>
      <c r="K81" s="303">
        <f>IFERROR(VLOOKUP($A81,'FCST Sales'!$A$1:$AH$160,K$1,0),0)</f>
        <v>21878.457604120696</v>
      </c>
      <c r="L81" s="303">
        <f>IFERROR(VLOOKUP($A81,'FCST Sales'!$A$1:$AH$160,L$1,0),0)</f>
        <v>21048.57442372361</v>
      </c>
      <c r="M81" s="303">
        <f>IFERROR(VLOOKUP($A81,'FCST Sales'!$A$1:$AH$160,M$1,0),0)</f>
        <v>21140.91161558983</v>
      </c>
      <c r="N81" s="303">
        <f>IFERROR(VLOOKUP($A81,'FCST Sales'!$A$1:$AH$160,N$1,0),0)</f>
        <v>22004.489961618157</v>
      </c>
      <c r="O81" s="303">
        <f>IFERROR(VLOOKUP($A81,'FCST Sales'!$A$1:$AH$160,O$1,0),0)</f>
        <v>22378.413296900253</v>
      </c>
      <c r="P81" s="303">
        <f>IFERROR(VLOOKUP($A81,'FCST Sales'!$A$1:$AH$160,P$1,0),0)</f>
        <v>0</v>
      </c>
      <c r="Q81" s="303">
        <f>IFERROR(VLOOKUP($A81,'FCST Sales'!$A$1:$AH$160,Q$1,0),0)</f>
        <v>20898.971658358143</v>
      </c>
      <c r="R81" s="303">
        <f>IFERROR(VLOOKUP($A81,'FCST Sales'!$A$1:$AH$160,R$1,0),0)</f>
        <v>22825.74207465033</v>
      </c>
      <c r="S81" s="303">
        <f>IFERROR(VLOOKUP($A81,'FCST Sales'!$A$1:$AH$160,S$1,0),0)</f>
        <v>21238.328837515306</v>
      </c>
      <c r="T81" s="303">
        <f>IFERROR(VLOOKUP($A81,'FCST Sales'!$A$1:$AH$160,T$1,0),0)</f>
        <v>22892.796500028067</v>
      </c>
      <c r="U81" s="303">
        <f>IFERROR(VLOOKUP($A81,'FCST Sales'!$A$1:$AH$160,U$1,0),0)</f>
        <v>22851.36174891287</v>
      </c>
      <c r="V81" s="303">
        <f>IFERROR(VLOOKUP($A81,'FCST Sales'!$A$1:$AH$160,V$1,0),0)</f>
        <v>22990.130887189276</v>
      </c>
      <c r="W81" s="303">
        <f>IFERROR(VLOOKUP($A81,'FCST Sales'!$A$1:$AH$160,W$1,0),0)</f>
        <v>27701.283755697663</v>
      </c>
      <c r="X81" s="303">
        <f>IFERROR(VLOOKUP($A81,'FCST Sales'!$A$1:$AH$160,X$1,0),0)</f>
        <v>26983.684338186547</v>
      </c>
      <c r="Y81" s="303">
        <f>IFERROR(VLOOKUP($A81,'FCST Sales'!$A$1:$AH$160,Y$1,0),0)</f>
        <v>21823.199343339784</v>
      </c>
      <c r="Z81" s="303">
        <f>IFERROR(VLOOKUP($A81,'FCST Sales'!$A$1:$AH$160,Z$1,0),0)</f>
        <v>20714.526177592568</v>
      </c>
      <c r="AA81" s="303">
        <f>IFERROR(VLOOKUP($A81,'FCST Sales'!$A$1:$AH$160,AA$1,0),0)</f>
        <v>21838.381015820269</v>
      </c>
      <c r="AB81" s="303">
        <f>IFERROR(VLOOKUP($A81,'FCST Sales'!$A$1:$AH$160,AB$1,0),0)</f>
        <v>22018.357591146421</v>
      </c>
      <c r="AC81" s="303">
        <f>IFERROR(VLOOKUP($A81,'FCST Sales'!$A$1:$AH$160,AC$1,0),0)</f>
        <v>24313.361941086285</v>
      </c>
      <c r="AD81" s="303">
        <f>IFERROR(VLOOKUP($A81,'FCST Sales'!$A$1:$AH$160,AD$1,0),0)</f>
        <v>31918.486018859247</v>
      </c>
      <c r="AE81" s="303">
        <f>IFERROR(VLOOKUP($A81,'FCST Sales'!$A$1:$AH$160,AE$1,0),0)</f>
        <v>27736.395216058336</v>
      </c>
      <c r="AF81" s="303">
        <f>IFERROR(VLOOKUP($A81,'FCST Sales'!$A$1:$AH$160,AF$1,0),0)</f>
        <v>18712.771469456256</v>
      </c>
      <c r="AG81" s="303">
        <f>IFERROR(VLOOKUP($A81,'FCST Sales'!$A$1:$AH$160,AG$1,0),0)</f>
        <v>683956.42324808601</v>
      </c>
      <c r="AH81" s="303">
        <f>IFERROR(VLOOKUP($A81,'FCST Sales'!$A$1:$AH$160,AH$1,0),0)</f>
        <v>0</v>
      </c>
      <c r="AI81" s="303"/>
      <c r="AK81" s="306">
        <f>IFERROR(VLOOKUP($A81,'BDGT MW Services MTD'!$A$3:$AG$156,AK$4,0),0)</f>
        <v>274.2284998277712</v>
      </c>
      <c r="AL81" s="306">
        <f>IFERROR(VLOOKUP($A81,'BDGT MW Services MTD'!$A$3:$AG$156,AL$4,0),0)</f>
        <v>236.24724153983757</v>
      </c>
      <c r="AM81" s="306">
        <f>IFERROR(VLOOKUP($A81,'BDGT MW Services MTD'!$A$3:$AG$156,AM$4,0),0)</f>
        <v>183.61053493469828</v>
      </c>
      <c r="AN81" s="306">
        <f>IFERROR(VLOOKUP($A81,'BDGT MW Services MTD'!$A$3:$AG$156,AN$4,0),0)</f>
        <v>176.70835684112956</v>
      </c>
      <c r="AO81" s="306">
        <f>IFERROR(VLOOKUP($A81,'BDGT MW Services MTD'!$A$3:$AG$156,AO$4,0),0)</f>
        <v>175.78162045473564</v>
      </c>
      <c r="AP81" s="306">
        <f>IFERROR(VLOOKUP($A81,'BDGT MW Services MTD'!$A$3:$AG$156,AP$4,0),0)</f>
        <v>183.25920973470045</v>
      </c>
      <c r="AQ81" s="306">
        <f>IFERROR(VLOOKUP($A81,'BDGT MW Services MTD'!$A$3:$AG$156,AQ$4,0),0)</f>
        <v>188.77553002260458</v>
      </c>
      <c r="AR81" s="306">
        <f>IFERROR(VLOOKUP($A81,'BDGT MW Services MTD'!$A$3:$AG$156,AR$4,0),0)</f>
        <v>231.44916561944794</v>
      </c>
      <c r="AS81" s="306">
        <f>IFERROR(VLOOKUP($A81,'BDGT MW Services MTD'!$A$3:$AG$156,AS$4,0),0)</f>
        <v>213.01417296485661</v>
      </c>
      <c r="AT81" s="306">
        <f>IFERROR(VLOOKUP($A81,'BDGT MW Services MTD'!$A$3:$AG$156,AT$4,0),0)</f>
        <v>206.41430993888423</v>
      </c>
      <c r="AU81" s="306">
        <f>IFERROR(VLOOKUP($A81,'BDGT MW Services MTD'!$A$3:$AG$156,AU$4,0),0)</f>
        <v>198.58470114693324</v>
      </c>
      <c r="AV81" s="306">
        <f>IFERROR(VLOOKUP($A81,'BDGT MW Services MTD'!$A$3:$AG$156,AV$4,0),0)</f>
        <v>199.45586483157854</v>
      </c>
      <c r="AW81" s="306">
        <f>IFERROR(VLOOKUP($A81,'BDGT MW Services MTD'!$A$3:$AG$156,AW$4,0),0)</f>
        <v>207.60337374646778</v>
      </c>
      <c r="AX81" s="306">
        <f>IFERROR(VLOOKUP($A81,'BDGT MW Services MTD'!$A$3:$AG$156,AX$4,0),0)</f>
        <v>211.13118766364977</v>
      </c>
      <c r="AY81" s="306">
        <f>IFERROR(VLOOKUP($A81,'BDGT MW Services MTD'!$A$3:$AG$156,AY$4,0),0)</f>
        <v>31.644224845861967</v>
      </c>
      <c r="AZ81" s="306">
        <f>IFERROR(VLOOKUP($A81,'BDGT MW Services MTD'!$A$3:$AG$156,AZ$4,0),0)</f>
        <v>194.82041165263382</v>
      </c>
      <c r="BA81" s="306">
        <f>IFERROR(VLOOKUP($A81,'BDGT MW Services MTD'!$A$3:$AG$156,BA$4,0),0)</f>
        <v>215.35155194370313</v>
      </c>
      <c r="BB81" s="306">
        <f>IFERROR(VLOOKUP($A81,'BDGT MW Services MTD'!$A$3:$AG$156,BB$4,0),0)</f>
        <v>200.37495652459253</v>
      </c>
      <c r="BC81" s="306">
        <f>IFERROR(VLOOKUP($A81,'BDGT MW Services MTD'!$A$3:$AG$156,BC$4,0),0)</f>
        <v>215.98418305477776</v>
      </c>
      <c r="BD81" s="306">
        <f>IFERROR(VLOOKUP($A81,'BDGT MW Services MTD'!$A$3:$AG$156,BD$4,0),0)</f>
        <v>215.59326310449191</v>
      </c>
      <c r="BE81" s="306">
        <f>IFERROR(VLOOKUP($A81,'BDGT MW Services MTD'!$A$3:$AG$156,BE$4,0),0)</f>
        <v>216.90249323562978</v>
      </c>
      <c r="BF81" s="306">
        <f>IFERROR(VLOOKUP($A81,'BDGT MW Services MTD'!$A$3:$AG$156,BF$4,0),0)</f>
        <v>258.23162942245068</v>
      </c>
      <c r="BG81" s="306">
        <f>IFERROR(VLOOKUP($A81,'BDGT MW Services MTD'!$A$3:$AG$156,BG$4,0),0)</f>
        <v>254.5800386415909</v>
      </c>
      <c r="BH81" s="306">
        <f>IFERROR(VLOOKUP($A81,'BDGT MW Services MTD'!$A$3:$AG$156,BH$4,0),0)</f>
        <v>205.89297082193639</v>
      </c>
      <c r="BI81" s="306">
        <f>IFERROR(VLOOKUP($A81,'BDGT MW Services MTD'!$A$3:$AG$156,BI$4,0),0)</f>
        <v>195.43309240654168</v>
      </c>
      <c r="BJ81" s="306">
        <f>IFERROR(VLOOKUP($A81,'BDGT MW Services MTD'!$A$3:$AG$156,BJ$4,0),0)</f>
        <v>206.03620369993337</v>
      </c>
      <c r="BK81" s="306">
        <f>IFERROR(VLOOKUP($A81,'BDGT MW Services MTD'!$A$3:$AG$156,BK$4,0),0)</f>
        <v>207.73420916600949</v>
      </c>
      <c r="BL81" s="306">
        <f>IFERROR(VLOOKUP($A81,'BDGT MW Services MTD'!$A$3:$AG$156,BL$4,0),0)</f>
        <v>229.17524836751352</v>
      </c>
      <c r="BM81" s="306">
        <f>IFERROR(VLOOKUP($A81,'BDGT MW Services MTD'!$A$3:$AG$156,BM$4,0),0)</f>
        <v>301.13787658577263</v>
      </c>
      <c r="BN81" s="306">
        <f>IFERROR(VLOOKUP($A81,'BDGT MW Services MTD'!$A$3:$AG$156,BN$4,0),0)</f>
        <v>258.55893878833814</v>
      </c>
      <c r="BO81" s="306">
        <f>IFERROR(VLOOKUP($A81,'BDGT MW Services MTD'!$A$3:$AG$156,BO$4,0),0)</f>
        <v>176.54735447092739</v>
      </c>
      <c r="BP81" s="306">
        <f>IFERROR(VLOOKUP($A81,'BDGT MW Services MTD'!$A$3:$AG$156,BP$4,0),0)</f>
        <v>6470.2624160000014</v>
      </c>
      <c r="BQ81" s="306"/>
      <c r="BR81" s="306"/>
      <c r="BS81" s="306"/>
      <c r="BT81" s="306">
        <f>IFERROR(VLOOKUP($A81,'BDGT Polizze MTD'!$A$3:$AG$156,BT$4,0),0)</f>
        <v>1031.9080059857488</v>
      </c>
      <c r="BU81" s="306">
        <f>IFERROR(VLOOKUP($A81,'BDGT Polizze MTD'!$A$3:$AG$156,BU$4,0),0)</f>
        <v>888.9864477620539</v>
      </c>
      <c r="BV81" s="306">
        <f>IFERROR(VLOOKUP($A81,'BDGT Polizze MTD'!$A$3:$AG$156,BV$4,0),0)</f>
        <v>690.9171771039006</v>
      </c>
      <c r="BW81" s="306">
        <f>IFERROR(VLOOKUP($A81,'BDGT Polizze MTD'!$A$3:$AG$156,BW$4,0),0)</f>
        <v>664.94462925432902</v>
      </c>
      <c r="BX81" s="306">
        <f>IFERROR(VLOOKUP($A81,'BDGT Polizze MTD'!$A$3:$AG$156,BX$4,0),0)</f>
        <v>661.45736699982672</v>
      </c>
      <c r="BY81" s="306">
        <f>IFERROR(VLOOKUP($A81,'BDGT Polizze MTD'!$A$3:$AG$156,BY$4,0),0)</f>
        <v>689.59515810583878</v>
      </c>
      <c r="BZ81" s="306">
        <f>IFERROR(VLOOKUP($A81,'BDGT Polizze MTD'!$A$3:$AG$156,BZ$4,0),0)</f>
        <v>710.35279296962915</v>
      </c>
      <c r="CA81" s="306">
        <f>IFERROR(VLOOKUP($A81,'BDGT Polizze MTD'!$A$3:$AG$156,CA$4,0),0)</f>
        <v>870.93153020721525</v>
      </c>
      <c r="CB81" s="306">
        <f>IFERROR(VLOOKUP($A81,'BDGT Polizze MTD'!$A$3:$AG$156,CB$4,0),0)</f>
        <v>801.56158316484459</v>
      </c>
      <c r="CC81" s="306">
        <f>IFERROR(VLOOKUP($A81,'BDGT Polizze MTD'!$A$3:$AG$156,CC$4,0),0)</f>
        <v>776.72663165839083</v>
      </c>
      <c r="CD81" s="306">
        <f>IFERROR(VLOOKUP($A81,'BDGT Polizze MTD'!$A$3:$AG$156,CD$4,0),0)</f>
        <v>747.26420889334315</v>
      </c>
      <c r="CE81" s="306">
        <f>IFERROR(VLOOKUP($A81,'BDGT Polizze MTD'!$A$3:$AG$156,CE$4,0),0)</f>
        <v>750.54235387562642</v>
      </c>
      <c r="CF81" s="306">
        <f>IFERROR(VLOOKUP($A81,'BDGT Polizze MTD'!$A$3:$AG$156,CF$4,0),0)</f>
        <v>781.20101876054832</v>
      </c>
      <c r="CG81" s="306">
        <f>IFERROR(VLOOKUP($A81,'BDGT Polizze MTD'!$A$3:$AG$156,CG$4,0),0)</f>
        <v>794.47600450074071</v>
      </c>
      <c r="CH81" s="306">
        <f>IFERROR(VLOOKUP($A81,'BDGT Polizze MTD'!$A$3:$AG$156,CH$4,0),0)</f>
        <v>119.0756211778366</v>
      </c>
      <c r="CI81" s="306">
        <f>IFERROR(VLOOKUP($A81,'BDGT Polizze MTD'!$A$3:$AG$156,CI$4,0),0)</f>
        <v>733.09937749013284</v>
      </c>
      <c r="CJ81" s="306">
        <f>IFERROR(VLOOKUP($A81,'BDGT Polizze MTD'!$A$3:$AG$156,CJ$4,0),0)</f>
        <v>810.35702230705374</v>
      </c>
      <c r="CK81" s="306">
        <f>IFERROR(VLOOKUP($A81,'BDGT Polizze MTD'!$A$3:$AG$156,CK$4,0),0)</f>
        <v>754.00084953472754</v>
      </c>
      <c r="CL81" s="306">
        <f>IFERROR(VLOOKUP($A81,'BDGT Polizze MTD'!$A$3:$AG$156,CL$4,0),0)</f>
        <v>812.73758125247184</v>
      </c>
      <c r="CM81" s="306">
        <f>IFERROR(VLOOKUP($A81,'BDGT Polizze MTD'!$A$3:$AG$156,CM$4,0),0)</f>
        <v>811.2665692072145</v>
      </c>
      <c r="CN81" s="306">
        <f>IFERROR(VLOOKUP($A81,'BDGT Polizze MTD'!$A$3:$AG$156,CN$4,0),0)</f>
        <v>816.1931361207462</v>
      </c>
      <c r="CO81" s="306">
        <f>IFERROR(VLOOKUP($A81,'BDGT Polizze MTD'!$A$3:$AG$156,CO$4,0),0)</f>
        <v>971.71258992821231</v>
      </c>
      <c r="CP81" s="306">
        <f>IFERROR(VLOOKUP($A81,'BDGT Polizze MTD'!$A$3:$AG$156,CP$4,0),0)</f>
        <v>957.97183809636579</v>
      </c>
      <c r="CQ81" s="306">
        <f>IFERROR(VLOOKUP($A81,'BDGT Polizze MTD'!$A$3:$AG$156,CQ$4,0),0)</f>
        <v>774.76485887055196</v>
      </c>
      <c r="CR81" s="306">
        <f>IFERROR(VLOOKUP($A81,'BDGT Polizze MTD'!$A$3:$AG$156,CR$4,0),0)</f>
        <v>735.4048642483217</v>
      </c>
      <c r="CS81" s="306">
        <f>IFERROR(VLOOKUP($A81,'BDGT Polizze MTD'!$A$3:$AG$156,CS$4,0),0)</f>
        <v>775.30383696224658</v>
      </c>
      <c r="CT81" s="306">
        <f>IFERROR(VLOOKUP($A81,'BDGT Polizze MTD'!$A$3:$AG$156,CT$4,0),0)</f>
        <v>781.6933458417102</v>
      </c>
      <c r="CU81" s="306">
        <f>IFERROR(VLOOKUP($A81,'BDGT Polizze MTD'!$A$3:$AG$156,CU$4,0),0)</f>
        <v>862.37489434079748</v>
      </c>
      <c r="CV81" s="306">
        <f>IFERROR(VLOOKUP($A81,'BDGT Polizze MTD'!$A$3:$AG$156,CV$4,0),0)</f>
        <v>1133.1666327517785</v>
      </c>
      <c r="CW81" s="306">
        <f>IFERROR(VLOOKUP($A81,'BDGT Polizze MTD'!$A$3:$AG$156,CW$4,0),0)</f>
        <v>972.94423855446928</v>
      </c>
      <c r="CX81" s="306">
        <f>IFERROR(VLOOKUP($A81,'BDGT Polizze MTD'!$A$3:$AG$156,CX$4,0),0)</f>
        <v>664.33878546019878</v>
      </c>
      <c r="CY81" s="306">
        <f>IFERROR(VLOOKUP($A81,'BDGT Polizze MTD'!$A$3:$AG$156,CY$4,0),0)</f>
        <v>24347.270951386876</v>
      </c>
      <c r="CZ81" s="306"/>
      <c r="DD81" s="308">
        <f>IFERROR(VLOOKUP($A81,'BDGT McAfee'!$AZ$6:$BD$180,DD$4,0),0)</f>
        <v>4.1634261290322581</v>
      </c>
      <c r="DE81" s="308">
        <f>IFERROR(VLOOKUP($A81,'BDGT McAfee'!$AZ$6:$BD$180,DE$4,0),0)</f>
        <v>4.1634261290322581</v>
      </c>
      <c r="DF81" s="308">
        <f>IFERROR(VLOOKUP($A81,'BDGT McAfee'!$AZ$6:$BD$180,DF$4,0),0)</f>
        <v>4.1634261290322581</v>
      </c>
      <c r="DG81" s="308">
        <f>IFERROR(VLOOKUP($A81,'BDGT McAfee'!$AZ$6:$BD$180,DG$4,0),0)</f>
        <v>4.1634261290322581</v>
      </c>
      <c r="DH81" s="308">
        <f>IFERROR(VLOOKUP($A81,'BDGT McAfee'!$AZ$6:$BD$180,DH$4,0),0)</f>
        <v>4.1634261290322581</v>
      </c>
      <c r="DI81" s="308">
        <f>IFERROR(VLOOKUP($A81,'BDGT McAfee'!$AZ$6:$BD$180,DI$4,0),0)</f>
        <v>4.1634261290322581</v>
      </c>
      <c r="DJ81" s="308">
        <f>IFERROR(VLOOKUP($A81,'BDGT McAfee'!$AZ$6:$BD$180,DJ$4,0),0)</f>
        <v>4.1634261290322581</v>
      </c>
      <c r="DK81" s="308">
        <f>IFERROR(VLOOKUP($A81,'BDGT McAfee'!$AZ$6:$BD$180,DK$4,0),0)</f>
        <v>4.1634261290322581</v>
      </c>
      <c r="DL81" s="308">
        <f>IFERROR(VLOOKUP($A81,'BDGT McAfee'!$AZ$6:$BD$180,DL$4,0),0)</f>
        <v>4.1634261290322581</v>
      </c>
      <c r="DM81" s="308">
        <f>IFERROR(VLOOKUP($A81,'BDGT McAfee'!$AZ$6:$BD$180,DM$4,0),0)</f>
        <v>4.1634261290322581</v>
      </c>
      <c r="DN81" s="308">
        <f>IFERROR(VLOOKUP($A81,'BDGT McAfee'!$AZ$6:$BD$180,DN$4,0),0)</f>
        <v>4.1634261290322581</v>
      </c>
      <c r="DO81" s="308">
        <f>IFERROR(VLOOKUP($A81,'BDGT McAfee'!$AZ$6:$BD$180,DO$4,0),0)</f>
        <v>4.1634261290322581</v>
      </c>
      <c r="DP81" s="308">
        <f>IFERROR(VLOOKUP($A81,'BDGT McAfee'!$AZ$6:$BD$180,DP$4,0),0)</f>
        <v>4.1634261290322581</v>
      </c>
      <c r="DQ81" s="308">
        <f>IFERROR(VLOOKUP($A81,'BDGT McAfee'!$AZ$6:$BD$180,DQ$4,0),0)</f>
        <v>4.1634261290322581</v>
      </c>
      <c r="DR81" s="308">
        <f>IFERROR(VLOOKUP($A81,'BDGT McAfee'!$AZ$6:$BD$180,DR$4,0),0)</f>
        <v>4.1634261290322581</v>
      </c>
      <c r="DS81" s="308">
        <f>IFERROR(VLOOKUP($A81,'BDGT McAfee'!$AZ$6:$BD$180,DS$4,0),0)</f>
        <v>4.1634261290322581</v>
      </c>
      <c r="DT81" s="308">
        <f>IFERROR(VLOOKUP($A81,'BDGT McAfee'!$AZ$6:$BD$180,DT$4,0),0)</f>
        <v>4.1634261290322581</v>
      </c>
      <c r="DU81" s="308">
        <f>IFERROR(VLOOKUP($A81,'BDGT McAfee'!$AZ$6:$BD$180,DU$4,0),0)</f>
        <v>4.1634261290322581</v>
      </c>
      <c r="DV81" s="308">
        <f>IFERROR(VLOOKUP($A81,'BDGT McAfee'!$AZ$6:$BD$180,DV$4,0),0)</f>
        <v>4.1634261290322581</v>
      </c>
      <c r="DW81" s="308">
        <f>IFERROR(VLOOKUP($A81,'BDGT McAfee'!$AZ$6:$BD$180,DW$4,0),0)</f>
        <v>4.1634261290322581</v>
      </c>
      <c r="DX81" s="308">
        <f>IFERROR(VLOOKUP($A81,'BDGT McAfee'!$AZ$6:$BD$180,DX$4,0),0)</f>
        <v>4.1634261290322581</v>
      </c>
      <c r="DY81" s="308">
        <f>IFERROR(VLOOKUP($A81,'BDGT McAfee'!$AZ$6:$BD$180,DY$4,0),0)</f>
        <v>4.1634261290322581</v>
      </c>
      <c r="DZ81" s="308">
        <f>IFERROR(VLOOKUP($A81,'BDGT McAfee'!$AZ$6:$BD$180,DZ$4,0),0)</f>
        <v>4.1634261290322581</v>
      </c>
      <c r="EA81" s="308">
        <f>IFERROR(VLOOKUP($A81,'BDGT McAfee'!$AZ$6:$BD$180,EA$4,0),0)</f>
        <v>4.1634261290322581</v>
      </c>
      <c r="EB81" s="308">
        <f>IFERROR(VLOOKUP($A81,'BDGT McAfee'!$AZ$6:$BD$180,EB$4,0),0)</f>
        <v>4.1634261290322581</v>
      </c>
      <c r="EC81" s="308">
        <f>IFERROR(VLOOKUP($A81,'BDGT McAfee'!$AZ$6:$BD$180,EC$4,0),0)</f>
        <v>4.1634261290322581</v>
      </c>
      <c r="ED81" s="308">
        <f>IFERROR(VLOOKUP($A81,'BDGT McAfee'!$AZ$6:$BD$180,ED$4,0),0)</f>
        <v>4.1634261290322581</v>
      </c>
      <c r="EE81" s="308">
        <f>IFERROR(VLOOKUP($A81,'BDGT McAfee'!$AZ$6:$BD$180,EE$4,0),0)</f>
        <v>4.1634261290322581</v>
      </c>
      <c r="EF81" s="308">
        <f>IFERROR(VLOOKUP($A81,'BDGT McAfee'!$AZ$6:$BD$180,EF$4,0),0)</f>
        <v>4.1634261290322581</v>
      </c>
      <c r="EG81" s="308">
        <f>IFERROR(VLOOKUP($A81,'BDGT McAfee'!$AZ$6:$BD$180,EG$4,0),0)</f>
        <v>4.1634261290322581</v>
      </c>
      <c r="EH81" s="308">
        <f>IFERROR(VLOOKUP($A81,'BDGT McAfee'!$AZ$6:$BD$180,EH$4,0),0)</f>
        <v>4.1634261290322581</v>
      </c>
      <c r="EI81" s="308">
        <f t="shared" si="40"/>
        <v>129.06621000000004</v>
      </c>
      <c r="EJ81" s="308"/>
      <c r="EL81" s="307">
        <f>IFERROR(VLOOKUP($A81,'BDGT Office'!$C$3:$F$180,EL$4,0),0)</f>
        <v>0.6967741935483871</v>
      </c>
      <c r="EM81" s="307">
        <f>IFERROR(VLOOKUP($A81,'BDGT Office'!$C$3:$F$180,EM$4,0),0)</f>
        <v>0.6967741935483871</v>
      </c>
      <c r="EN81" s="307">
        <f>IFERROR(VLOOKUP($A81,'BDGT Office'!$C$3:$F$180,EN$4,0),0)</f>
        <v>0.6967741935483871</v>
      </c>
      <c r="EO81" s="307">
        <f>IFERROR(VLOOKUP($A81,'BDGT Office'!$C$3:$F$180,EO$4,0),0)</f>
        <v>0.6967741935483871</v>
      </c>
      <c r="EP81" s="307">
        <f>IFERROR(VLOOKUP($A81,'BDGT Office'!$C$3:$F$180,EP$4,0),0)</f>
        <v>0.6967741935483871</v>
      </c>
      <c r="EQ81" s="307">
        <f>IFERROR(VLOOKUP($A81,'BDGT Office'!$C$3:$F$180,EQ$4,0),0)</f>
        <v>0.6967741935483871</v>
      </c>
      <c r="ER81" s="307">
        <f>IFERROR(VLOOKUP($A81,'BDGT Office'!$C$3:$F$180,ER$4,0),0)</f>
        <v>0.6967741935483871</v>
      </c>
      <c r="ES81" s="307">
        <f>IFERROR(VLOOKUP($A81,'BDGT Office'!$C$3:$F$180,ES$4,0),0)</f>
        <v>0.6967741935483871</v>
      </c>
      <c r="ET81" s="307">
        <f>IFERROR(VLOOKUP($A81,'BDGT Office'!$C$3:$F$180,ET$4,0),0)</f>
        <v>0.6967741935483871</v>
      </c>
      <c r="EU81" s="307">
        <f>IFERROR(VLOOKUP($A81,'BDGT Office'!$C$3:$F$180,EU$4,0),0)</f>
        <v>0.6967741935483871</v>
      </c>
      <c r="EV81" s="307">
        <f>IFERROR(VLOOKUP($A81,'BDGT Office'!$C$3:$F$180,EV$4,0),0)</f>
        <v>0.6967741935483871</v>
      </c>
      <c r="EW81" s="307">
        <f>IFERROR(VLOOKUP($A81,'BDGT Office'!$C$3:$F$180,EW$4,0),0)</f>
        <v>0.6967741935483871</v>
      </c>
      <c r="EX81" s="307">
        <f>IFERROR(VLOOKUP($A81,'BDGT Office'!$C$3:$F$180,EX$4,0),0)</f>
        <v>0.6967741935483871</v>
      </c>
      <c r="EY81" s="307">
        <f>IFERROR(VLOOKUP($A81,'BDGT Office'!$C$3:$F$180,EY$4,0),0)</f>
        <v>0.6967741935483871</v>
      </c>
      <c r="EZ81" s="307">
        <f>IFERROR(VLOOKUP($A81,'BDGT Office'!$C$3:$F$180,EZ$4,0),0)</f>
        <v>0.6967741935483871</v>
      </c>
      <c r="FA81" s="307">
        <f>IFERROR(VLOOKUP($A81,'BDGT Office'!$C$3:$F$180,FA$4,0),0)</f>
        <v>0.6967741935483871</v>
      </c>
      <c r="FB81" s="307">
        <f>IFERROR(VLOOKUP($A81,'BDGT Office'!$C$3:$F$180,FB$4,0),0)</f>
        <v>0.6967741935483871</v>
      </c>
      <c r="FC81" s="307">
        <f>IFERROR(VLOOKUP($A81,'BDGT Office'!$C$3:$F$180,FC$4,0),0)</f>
        <v>0.6967741935483871</v>
      </c>
      <c r="FD81" s="307">
        <f>IFERROR(VLOOKUP($A81,'BDGT Office'!$C$3:$F$180,FD$4,0),0)</f>
        <v>0.6967741935483871</v>
      </c>
      <c r="FE81" s="307">
        <f>IFERROR(VLOOKUP($A81,'BDGT Office'!$C$3:$F$180,FE$4,0),0)</f>
        <v>0.6967741935483871</v>
      </c>
      <c r="FF81" s="307">
        <f>IFERROR(VLOOKUP($A81,'BDGT Office'!$C$3:$F$180,FF$4,0),0)</f>
        <v>0.6967741935483871</v>
      </c>
      <c r="FG81" s="307">
        <f>IFERROR(VLOOKUP($A81,'BDGT Office'!$C$3:$F$180,FG$4,0),0)</f>
        <v>0.6967741935483871</v>
      </c>
      <c r="FH81" s="307">
        <f>IFERROR(VLOOKUP($A81,'BDGT Office'!$C$3:$F$180,FH$4,0),0)</f>
        <v>0.6967741935483871</v>
      </c>
      <c r="FI81" s="307">
        <f>IFERROR(VLOOKUP($A81,'BDGT Office'!$C$3:$F$180,FI$4,0),0)</f>
        <v>0.6967741935483871</v>
      </c>
      <c r="FJ81" s="307">
        <f>IFERROR(VLOOKUP($A81,'BDGT Office'!$C$3:$F$180,FJ$4,0),0)</f>
        <v>0.6967741935483871</v>
      </c>
      <c r="FK81" s="307">
        <f>IFERROR(VLOOKUP($A81,'BDGT Office'!$C$3:$F$180,FK$4,0),0)</f>
        <v>0.6967741935483871</v>
      </c>
      <c r="FL81" s="307">
        <f>IFERROR(VLOOKUP($A81,'BDGT Office'!$C$3:$F$180,FL$4,0),0)</f>
        <v>0.6967741935483871</v>
      </c>
      <c r="FM81" s="307">
        <f>IFERROR(VLOOKUP($A81,'BDGT Office'!$C$3:$F$180,FM$4,0),0)</f>
        <v>0.6967741935483871</v>
      </c>
      <c r="FN81" s="307">
        <f>IFERROR(VLOOKUP($A81,'BDGT Office'!$C$3:$F$180,FN$4,0),0)</f>
        <v>0.6967741935483871</v>
      </c>
      <c r="FO81" s="307">
        <f>IFERROR(VLOOKUP($A81,'BDGT Office'!$C$3:$F$180,FO$4,0),0)</f>
        <v>0.6967741935483871</v>
      </c>
      <c r="FP81" s="307">
        <f>IFERROR(VLOOKUP($A81,'BDGT Office'!$C$3:$F$180,FP$4,0),0)</f>
        <v>0.6967741935483871</v>
      </c>
      <c r="FQ81" s="308">
        <f t="shared" si="41"/>
        <v>21.599999999999994</v>
      </c>
      <c r="FR81" s="307"/>
      <c r="FS81" s="307"/>
    </row>
    <row r="82" spans="1:175">
      <c r="A82" s="150" t="s">
        <v>50</v>
      </c>
      <c r="B82" s="303">
        <f>IFERROR(VLOOKUP($A82,'FCST Sales'!$A$1:$AH$160,B$1,0),0)</f>
        <v>33522.824320922351</v>
      </c>
      <c r="C82" s="303">
        <f>IFERROR(VLOOKUP($A82,'FCST Sales'!$A$1:$AH$160,C$1,0),0)</f>
        <v>29228.620619378911</v>
      </c>
      <c r="D82" s="303">
        <f>IFERROR(VLOOKUP($A82,'FCST Sales'!$A$1:$AH$160,D$1,0),0)</f>
        <v>22445.310060596181</v>
      </c>
      <c r="E82" s="303">
        <f>IFERROR(VLOOKUP($A82,'FCST Sales'!$A$1:$AH$160,E$1,0),0)</f>
        <v>21601.559305996489</v>
      </c>
      <c r="F82" s="303">
        <f>IFERROR(VLOOKUP($A82,'FCST Sales'!$A$1:$AH$160,F$1,0),0)</f>
        <v>21488.271222911029</v>
      </c>
      <c r="G82" s="303">
        <f>IFERROR(VLOOKUP($A82,'FCST Sales'!$A$1:$AH$160,G$1,0),0)</f>
        <v>22402.36261725445</v>
      </c>
      <c r="H82" s="303">
        <f>IFERROR(VLOOKUP($A82,'FCST Sales'!$A$1:$AH$160,H$1,0),0)</f>
        <v>23076.700390408918</v>
      </c>
      <c r="I82" s="303">
        <f>IFERROR(VLOOKUP($A82,'FCST Sales'!$A$1:$AH$160,I$1,0),0)</f>
        <v>28293.301838276253</v>
      </c>
      <c r="J82" s="303">
        <f>IFERROR(VLOOKUP($A82,'FCST Sales'!$A$1:$AH$160,J$1,0),0)</f>
        <v>26354.214371178867</v>
      </c>
      <c r="K82" s="303">
        <f>IFERROR(VLOOKUP($A82,'FCST Sales'!$A$1:$AH$160,K$1,0),0)</f>
        <v>25232.937691565516</v>
      </c>
      <c r="L82" s="303">
        <f>IFERROR(VLOOKUP($A82,'FCST Sales'!$A$1:$AH$160,L$1,0),0)</f>
        <v>24275.813978315557</v>
      </c>
      <c r="M82" s="303">
        <f>IFERROR(VLOOKUP($A82,'FCST Sales'!$A$1:$AH$160,M$1,0),0)</f>
        <v>24382.308624836511</v>
      </c>
      <c r="N82" s="303">
        <f>IFERROR(VLOOKUP($A82,'FCST Sales'!$A$1:$AH$160,N$1,0),0)</f>
        <v>25378.293761970392</v>
      </c>
      <c r="O82" s="303">
        <f>IFERROR(VLOOKUP($A82,'FCST Sales'!$A$1:$AH$160,O$1,0),0)</f>
        <v>25809.548304284126</v>
      </c>
      <c r="P82" s="303">
        <f>IFERROR(VLOOKUP($A82,'FCST Sales'!$A$1:$AH$160,P$1,0),0)</f>
        <v>8492.2520245954711</v>
      </c>
      <c r="Q82" s="303">
        <f>IFERROR(VLOOKUP($A82,'FCST Sales'!$A$1:$AH$160,Q$1,0),0)</f>
        <v>24103.27360434322</v>
      </c>
      <c r="R82" s="303">
        <f>IFERROR(VLOOKUP($A82,'FCST Sales'!$A$1:$AH$160,R$1,0),0)</f>
        <v>26325.463063032286</v>
      </c>
      <c r="S82" s="303">
        <f>IFERROR(VLOOKUP($A82,'FCST Sales'!$A$1:$AH$160,S$1,0),0)</f>
        <v>24494.662189032373</v>
      </c>
      <c r="T82" s="303">
        <f>IFERROR(VLOOKUP($A82,'FCST Sales'!$A$1:$AH$160,T$1,0),0)</f>
        <v>26402.798502674133</v>
      </c>
      <c r="U82" s="303">
        <f>IFERROR(VLOOKUP($A82,'FCST Sales'!$A$1:$AH$160,U$1,0),0)</f>
        <v>26355.010833539793</v>
      </c>
      <c r="V82" s="303">
        <f>IFERROR(VLOOKUP($A82,'FCST Sales'!$A$1:$AH$160,V$1,0),0)</f>
        <v>26515.056531595834</v>
      </c>
      <c r="W82" s="303">
        <f>IFERROR(VLOOKUP($A82,'FCST Sales'!$A$1:$AH$160,W$1,0),0)</f>
        <v>31948.53950089448</v>
      </c>
      <c r="X82" s="303">
        <f>IFERROR(VLOOKUP($A82,'FCST Sales'!$A$1:$AH$160,X$1,0),0)</f>
        <v>31120.915281801845</v>
      </c>
      <c r="Y82" s="303">
        <f>IFERROR(VLOOKUP($A82,'FCST Sales'!$A$1:$AH$160,Y$1,0),0)</f>
        <v>25169.207044896608</v>
      </c>
      <c r="Z82" s="303">
        <f>IFERROR(VLOOKUP($A82,'FCST Sales'!$A$1:$AH$160,Z$1,0),0)</f>
        <v>23890.548310455419</v>
      </c>
      <c r="AA82" s="303">
        <f>IFERROR(VLOOKUP($A82,'FCST Sales'!$A$1:$AH$160,AA$1,0),0)</f>
        <v>25186.71642342252</v>
      </c>
      <c r="AB82" s="303">
        <f>IFERROR(VLOOKUP($A82,'FCST Sales'!$A$1:$AH$160,AB$1,0),0)</f>
        <v>25394.287623976026</v>
      </c>
      <c r="AC82" s="303">
        <f>IFERROR(VLOOKUP($A82,'FCST Sales'!$A$1:$AH$160,AC$1,0),0)</f>
        <v>27977.738829057373</v>
      </c>
      <c r="AD82" s="303">
        <f>IFERROR(VLOOKUP($A82,'FCST Sales'!$A$1:$AH$160,AD$1,0),0)</f>
        <v>36812.337665489191</v>
      </c>
      <c r="AE82" s="303">
        <f>IFERROR(VLOOKUP($A82,'FCST Sales'!$A$1:$AH$160,AE$1,0),0)</f>
        <v>31989.034370668756</v>
      </c>
      <c r="AF82" s="303">
        <f>IFERROR(VLOOKUP($A82,'FCST Sales'!$A$1:$AH$160,AF$1,0),0)</f>
        <v>21581.87771135943</v>
      </c>
      <c r="AG82" s="303">
        <f>IFERROR(VLOOKUP($A82,'FCST Sales'!$A$1:$AH$160,AG$1,0),0)</f>
        <v>797251.78661873029</v>
      </c>
      <c r="AH82" s="303">
        <f>IFERROR(VLOOKUP($A82,'FCST Sales'!$A$1:$AH$160,AH$1,0),0)</f>
        <v>0</v>
      </c>
      <c r="AI82" s="303"/>
      <c r="AK82" s="306">
        <f>IFERROR(VLOOKUP($A82,'BDGT MW Services MTD'!$A$3:$AG$156,AK$4,0),0)</f>
        <v>362.29089279623639</v>
      </c>
      <c r="AL82" s="306">
        <f>IFERROR(VLOOKUP($A82,'BDGT MW Services MTD'!$A$3:$AG$156,AL$4,0),0)</f>
        <v>312.11279685324706</v>
      </c>
      <c r="AM82" s="306">
        <f>IFERROR(VLOOKUP($A82,'BDGT MW Services MTD'!$A$3:$AG$156,AM$4,0),0)</f>
        <v>242.57298081732731</v>
      </c>
      <c r="AN82" s="306">
        <f>IFERROR(VLOOKUP($A82,'BDGT MW Services MTD'!$A$3:$AG$156,AN$4,0),0)</f>
        <v>233.45432150464416</v>
      </c>
      <c r="AO82" s="306">
        <f>IFERROR(VLOOKUP($A82,'BDGT MW Services MTD'!$A$3:$AG$156,AO$4,0),0)</f>
        <v>232.22998430765597</v>
      </c>
      <c r="AP82" s="306">
        <f>IFERROR(VLOOKUP($A82,'BDGT MW Services MTD'!$A$3:$AG$156,AP$4,0),0)</f>
        <v>242.10883533117627</v>
      </c>
      <c r="AQ82" s="306">
        <f>IFERROR(VLOOKUP($A82,'BDGT MW Services MTD'!$A$3:$AG$156,AQ$4,0),0)</f>
        <v>249.39659937944239</v>
      </c>
      <c r="AR82" s="306">
        <f>IFERROR(VLOOKUP($A82,'BDGT MW Services MTD'!$A$3:$AG$156,AR$4,0),0)</f>
        <v>305.77392540117768</v>
      </c>
      <c r="AS82" s="306">
        <f>IFERROR(VLOOKUP($A82,'BDGT MW Services MTD'!$A$3:$AG$156,AS$4,0),0)</f>
        <v>281.41894423868513</v>
      </c>
      <c r="AT82" s="306">
        <f>IFERROR(VLOOKUP($A82,'BDGT MW Services MTD'!$A$3:$AG$156,AT$4,0),0)</f>
        <v>272.69968176409145</v>
      </c>
      <c r="AU82" s="306">
        <f>IFERROR(VLOOKUP($A82,'BDGT MW Services MTD'!$A$3:$AG$156,AU$4,0),0)</f>
        <v>262.3557679795552</v>
      </c>
      <c r="AV82" s="306">
        <f>IFERROR(VLOOKUP($A82,'BDGT MW Services MTD'!$A$3:$AG$156,AV$4,0),0)</f>
        <v>263.50668653572285</v>
      </c>
      <c r="AW82" s="306">
        <f>IFERROR(VLOOKUP($A82,'BDGT MW Services MTD'!$A$3:$AG$156,AW$4,0),0)</f>
        <v>274.27058700811858</v>
      </c>
      <c r="AX82" s="306">
        <f>IFERROR(VLOOKUP($A82,'BDGT MW Services MTD'!$A$3:$AG$156,AX$4,0),0)</f>
        <v>278.93128002316826</v>
      </c>
      <c r="AY82" s="306">
        <f>IFERROR(VLOOKUP($A82,'BDGT MW Services MTD'!$A$3:$AG$156,AY$4,0),0)</f>
        <v>41.80606493654885</v>
      </c>
      <c r="AZ82" s="306">
        <f>IFERROR(VLOOKUP($A82,'BDGT MW Services MTD'!$A$3:$AG$156,AZ$4,0),0)</f>
        <v>257.38266050717448</v>
      </c>
      <c r="BA82" s="306">
        <f>IFERROR(VLOOKUP($A82,'BDGT MW Services MTD'!$A$3:$AG$156,BA$4,0),0)</f>
        <v>284.50692057076327</v>
      </c>
      <c r="BB82" s="306">
        <f>IFERROR(VLOOKUP($A82,'BDGT MW Services MTD'!$A$3:$AG$156,BB$4,0),0)</f>
        <v>264.72092411581673</v>
      </c>
      <c r="BC82" s="306">
        <f>IFERROR(VLOOKUP($A82,'BDGT MW Services MTD'!$A$3:$AG$156,BC$4,0),0)</f>
        <v>285.34270711441525</v>
      </c>
      <c r="BD82" s="306">
        <f>IFERROR(VLOOKUP($A82,'BDGT MW Services MTD'!$A$3:$AG$156,BD$4,0),0)</f>
        <v>284.82625190319584</v>
      </c>
      <c r="BE82" s="306">
        <f>IFERROR(VLOOKUP($A82,'BDGT MW Services MTD'!$A$3:$AG$156,BE$4,0),0)</f>
        <v>286.55591221707124</v>
      </c>
      <c r="BF82" s="306">
        <f>IFERROR(VLOOKUP($A82,'BDGT MW Services MTD'!$A$3:$AG$156,BF$4,0),0)</f>
        <v>341.15698270035233</v>
      </c>
      <c r="BG82" s="306">
        <f>IFERROR(VLOOKUP($A82,'BDGT MW Services MTD'!$A$3:$AG$156,BG$4,0),0)</f>
        <v>336.33276463054898</v>
      </c>
      <c r="BH82" s="306">
        <f>IFERROR(VLOOKUP($A82,'BDGT MW Services MTD'!$A$3:$AG$156,BH$4,0),0)</f>
        <v>272.01092616703551</v>
      </c>
      <c r="BI82" s="306">
        <f>IFERROR(VLOOKUP($A82,'BDGT MW Services MTD'!$A$3:$AG$156,BI$4,0),0)</f>
        <v>258.19209007949013</v>
      </c>
      <c r="BJ82" s="306">
        <f>IFERROR(VLOOKUP($A82,'BDGT MW Services MTD'!$A$3:$AG$156,BJ$4,0),0)</f>
        <v>272.20015510305012</v>
      </c>
      <c r="BK82" s="306">
        <f>IFERROR(VLOOKUP($A82,'BDGT MW Services MTD'!$A$3:$AG$156,BK$4,0),0)</f>
        <v>274.44343731720352</v>
      </c>
      <c r="BL82" s="306">
        <f>IFERROR(VLOOKUP($A82,'BDGT MW Services MTD'!$A$3:$AG$156,BL$4,0),0)</f>
        <v>302.76979012032433</v>
      </c>
      <c r="BM82" s="306">
        <f>IFERROR(VLOOKUP($A82,'BDGT MW Services MTD'!$A$3:$AG$156,BM$4,0),0)</f>
        <v>397.84161832757059</v>
      </c>
      <c r="BN82" s="306">
        <f>IFERROR(VLOOKUP($A82,'BDGT MW Services MTD'!$A$3:$AG$156,BN$4,0),0)</f>
        <v>341.58940020058446</v>
      </c>
      <c r="BO82" s="306">
        <f>IFERROR(VLOOKUP($A82,'BDGT MW Services MTD'!$A$3:$AG$156,BO$4,0),0)</f>
        <v>233.24161679860708</v>
      </c>
      <c r="BP82" s="306">
        <f>IFERROR(VLOOKUP($A82,'BDGT MW Services MTD'!$A$3:$AG$156,BP$4,0),0)</f>
        <v>8548.0435067500021</v>
      </c>
      <c r="BQ82" s="306"/>
      <c r="BR82" s="306"/>
      <c r="BS82" s="306"/>
      <c r="BT82" s="306">
        <f>IFERROR(VLOOKUP($A82,'BDGT Polizze MTD'!$A$3:$AG$156,BT$4,0),0)</f>
        <v>1119.5418689385979</v>
      </c>
      <c r="BU82" s="306">
        <f>IFERROR(VLOOKUP($A82,'BDGT Polizze MTD'!$A$3:$AG$156,BU$4,0),0)</f>
        <v>964.48282542190123</v>
      </c>
      <c r="BV82" s="306">
        <f>IFERROR(VLOOKUP($A82,'BDGT Polizze MTD'!$A$3:$AG$156,BV$4,0),0)</f>
        <v>749.59269939743422</v>
      </c>
      <c r="BW82" s="306">
        <f>IFERROR(VLOOKUP($A82,'BDGT Polizze MTD'!$A$3:$AG$156,BW$4,0),0)</f>
        <v>721.41445618976581</v>
      </c>
      <c r="BX82" s="306">
        <f>IFERROR(VLOOKUP($A82,'BDGT Polizze MTD'!$A$3:$AG$156,BX$4,0),0)</f>
        <v>717.63104131243381</v>
      </c>
      <c r="BY82" s="306">
        <f>IFERROR(VLOOKUP($A82,'BDGT Polizze MTD'!$A$3:$AG$156,BY$4,0),0)</f>
        <v>748.15840912031922</v>
      </c>
      <c r="BZ82" s="306">
        <f>IFERROR(VLOOKUP($A82,'BDGT Polizze MTD'!$A$3:$AG$156,BZ$4,0),0)</f>
        <v>770.67886752877348</v>
      </c>
      <c r="CA82" s="306">
        <f>IFERROR(VLOOKUP($A82,'BDGT Polizze MTD'!$A$3:$AG$156,CA$4,0),0)</f>
        <v>944.89461016857808</v>
      </c>
      <c r="CB82" s="306">
        <f>IFERROR(VLOOKUP($A82,'BDGT Polizze MTD'!$A$3:$AG$156,CB$4,0),0)</f>
        <v>869.6334825200928</v>
      </c>
      <c r="CC82" s="306">
        <f>IFERROR(VLOOKUP($A82,'BDGT Polizze MTD'!$A$3:$AG$156,CC$4,0),0)</f>
        <v>842.68944500584314</v>
      </c>
      <c r="CD82" s="306">
        <f>IFERROR(VLOOKUP($A82,'BDGT Polizze MTD'!$A$3:$AG$156,CD$4,0),0)</f>
        <v>810.72495238197632</v>
      </c>
      <c r="CE82" s="306">
        <f>IFERROR(VLOOKUP($A82,'BDGT Polizze MTD'!$A$3:$AG$156,CE$4,0),0)</f>
        <v>814.28149089008809</v>
      </c>
      <c r="CF82" s="306">
        <f>IFERROR(VLOOKUP($A82,'BDGT Polizze MTD'!$A$3:$AG$156,CF$4,0),0)</f>
        <v>847.54381542418184</v>
      </c>
      <c r="CG82" s="306">
        <f>IFERROR(VLOOKUP($A82,'BDGT Polizze MTD'!$A$3:$AG$156,CG$4,0),0)</f>
        <v>861.94616743569782</v>
      </c>
      <c r="CH82" s="306">
        <f>IFERROR(VLOOKUP($A82,'BDGT Polizze MTD'!$A$3:$AG$156,CH$4,0),0)</f>
        <v>129.1880116300801</v>
      </c>
      <c r="CI82" s="306">
        <f>IFERROR(VLOOKUP($A82,'BDGT Polizze MTD'!$A$3:$AG$156,CI$4,0),0)</f>
        <v>795.35718536169679</v>
      </c>
      <c r="CJ82" s="306">
        <f>IFERROR(VLOOKUP($A82,'BDGT Polizze MTD'!$A$3:$AG$156,CJ$4,0),0)</f>
        <v>879.17586645188351</v>
      </c>
      <c r="CK82" s="306">
        <f>IFERROR(VLOOKUP($A82,'BDGT Polizze MTD'!$A$3:$AG$156,CK$4,0),0)</f>
        <v>818.0336961946756</v>
      </c>
      <c r="CL82" s="306">
        <f>IFERROR(VLOOKUP($A82,'BDGT Polizze MTD'!$A$3:$AG$156,CL$4,0),0)</f>
        <v>881.75859223306975</v>
      </c>
      <c r="CM82" s="306">
        <f>IFERROR(VLOOKUP($A82,'BDGT Polizze MTD'!$A$3:$AG$156,CM$4,0),0)</f>
        <v>880.1626558077046</v>
      </c>
      <c r="CN82" s="306">
        <f>IFERROR(VLOOKUP($A82,'BDGT Polizze MTD'!$A$3:$AG$156,CN$4,0),0)</f>
        <v>885.50760700280421</v>
      </c>
      <c r="CO82" s="306">
        <f>IFERROR(VLOOKUP($A82,'BDGT Polizze MTD'!$A$3:$AG$156,CO$4,0),0)</f>
        <v>1054.2344110996464</v>
      </c>
      <c r="CP82" s="306">
        <f>IFERROR(VLOOKUP($A82,'BDGT Polizze MTD'!$A$3:$AG$156,CP$4,0),0)</f>
        <v>1039.3267382284087</v>
      </c>
      <c r="CQ82" s="306">
        <f>IFERROR(VLOOKUP($A82,'BDGT Polizze MTD'!$A$3:$AG$156,CQ$4,0),0)</f>
        <v>840.56107042149051</v>
      </c>
      <c r="CR82" s="306">
        <f>IFERROR(VLOOKUP($A82,'BDGT Polizze MTD'!$A$3:$AG$156,CR$4,0),0)</f>
        <v>797.85846351740827</v>
      </c>
      <c r="CS82" s="306">
        <f>IFERROR(VLOOKUP($A82,'BDGT Polizze MTD'!$A$3:$AG$156,CS$4,0),0)</f>
        <v>841.145820744768</v>
      </c>
      <c r="CT82" s="306">
        <f>IFERROR(VLOOKUP($A82,'BDGT Polizze MTD'!$A$3:$AG$156,CT$4,0),0)</f>
        <v>848.07795294165032</v>
      </c>
      <c r="CU82" s="306">
        <f>IFERROR(VLOOKUP($A82,'BDGT Polizze MTD'!$A$3:$AG$156,CU$4,0),0)</f>
        <v>935.61130966683868</v>
      </c>
      <c r="CV82" s="306">
        <f>IFERROR(VLOOKUP($A82,'BDGT Polizze MTD'!$A$3:$AG$156,CV$4,0),0)</f>
        <v>1229.3997938681603</v>
      </c>
      <c r="CW82" s="306">
        <f>IFERROR(VLOOKUP($A82,'BDGT Polizze MTD'!$A$3:$AG$156,CW$4,0),0)</f>
        <v>1055.5706563820911</v>
      </c>
      <c r="CX82" s="306">
        <f>IFERROR(VLOOKUP($A82,'BDGT Polizze MTD'!$A$3:$AG$156,CX$4,0),0)</f>
        <v>720.75716165417646</v>
      </c>
      <c r="CY82" s="306">
        <f>IFERROR(VLOOKUP($A82,'BDGT Polizze MTD'!$A$3:$AG$156,CY$4,0),0)</f>
        <v>26414.941124942234</v>
      </c>
      <c r="CZ82" s="329"/>
      <c r="DD82" s="308">
        <f>IFERROR(VLOOKUP($A82,'BDGT McAfee'!$AZ$6:$BD$180,DD$4,0),0)</f>
        <v>3.9021915483870973</v>
      </c>
      <c r="DE82" s="308">
        <f>IFERROR(VLOOKUP($A82,'BDGT McAfee'!$AZ$6:$BD$180,DE$4,0),0)</f>
        <v>3.9021915483870973</v>
      </c>
      <c r="DF82" s="308">
        <f>IFERROR(VLOOKUP($A82,'BDGT McAfee'!$AZ$6:$BD$180,DF$4,0),0)</f>
        <v>3.9021915483870973</v>
      </c>
      <c r="DG82" s="308">
        <f>IFERROR(VLOOKUP($A82,'BDGT McAfee'!$AZ$6:$BD$180,DG$4,0),0)</f>
        <v>3.9021915483870973</v>
      </c>
      <c r="DH82" s="308">
        <f>IFERROR(VLOOKUP($A82,'BDGT McAfee'!$AZ$6:$BD$180,DH$4,0),0)</f>
        <v>3.9021915483870973</v>
      </c>
      <c r="DI82" s="308">
        <f>IFERROR(VLOOKUP($A82,'BDGT McAfee'!$AZ$6:$BD$180,DI$4,0),0)</f>
        <v>3.9021915483870973</v>
      </c>
      <c r="DJ82" s="308">
        <f>IFERROR(VLOOKUP($A82,'BDGT McAfee'!$AZ$6:$BD$180,DJ$4,0),0)</f>
        <v>3.9021915483870973</v>
      </c>
      <c r="DK82" s="308">
        <f>IFERROR(VLOOKUP($A82,'BDGT McAfee'!$AZ$6:$BD$180,DK$4,0),0)</f>
        <v>3.9021915483870973</v>
      </c>
      <c r="DL82" s="308">
        <f>IFERROR(VLOOKUP($A82,'BDGT McAfee'!$AZ$6:$BD$180,DL$4,0),0)</f>
        <v>3.9021915483870973</v>
      </c>
      <c r="DM82" s="308">
        <f>IFERROR(VLOOKUP($A82,'BDGT McAfee'!$AZ$6:$BD$180,DM$4,0),0)</f>
        <v>3.9021915483870973</v>
      </c>
      <c r="DN82" s="308">
        <f>IFERROR(VLOOKUP($A82,'BDGT McAfee'!$AZ$6:$BD$180,DN$4,0),0)</f>
        <v>3.9021915483870973</v>
      </c>
      <c r="DO82" s="308">
        <f>IFERROR(VLOOKUP($A82,'BDGT McAfee'!$AZ$6:$BD$180,DO$4,0),0)</f>
        <v>3.9021915483870973</v>
      </c>
      <c r="DP82" s="308">
        <f>IFERROR(VLOOKUP($A82,'BDGT McAfee'!$AZ$6:$BD$180,DP$4,0),0)</f>
        <v>3.9021915483870973</v>
      </c>
      <c r="DQ82" s="308">
        <f>IFERROR(VLOOKUP($A82,'BDGT McAfee'!$AZ$6:$BD$180,DQ$4,0),0)</f>
        <v>3.9021915483870973</v>
      </c>
      <c r="DR82" s="308">
        <f>IFERROR(VLOOKUP($A82,'BDGT McAfee'!$AZ$6:$BD$180,DR$4,0),0)</f>
        <v>3.9021915483870973</v>
      </c>
      <c r="DS82" s="308">
        <f>IFERROR(VLOOKUP($A82,'BDGT McAfee'!$AZ$6:$BD$180,DS$4,0),0)</f>
        <v>3.9021915483870973</v>
      </c>
      <c r="DT82" s="308">
        <f>IFERROR(VLOOKUP($A82,'BDGT McAfee'!$AZ$6:$BD$180,DT$4,0),0)</f>
        <v>3.9021915483870973</v>
      </c>
      <c r="DU82" s="308">
        <f>IFERROR(VLOOKUP($A82,'BDGT McAfee'!$AZ$6:$BD$180,DU$4,0),0)</f>
        <v>3.9021915483870973</v>
      </c>
      <c r="DV82" s="308">
        <f>IFERROR(VLOOKUP($A82,'BDGT McAfee'!$AZ$6:$BD$180,DV$4,0),0)</f>
        <v>3.9021915483870973</v>
      </c>
      <c r="DW82" s="308">
        <f>IFERROR(VLOOKUP($A82,'BDGT McAfee'!$AZ$6:$BD$180,DW$4,0),0)</f>
        <v>3.9021915483870973</v>
      </c>
      <c r="DX82" s="308">
        <f>IFERROR(VLOOKUP($A82,'BDGT McAfee'!$AZ$6:$BD$180,DX$4,0),0)</f>
        <v>3.9021915483870973</v>
      </c>
      <c r="DY82" s="308">
        <f>IFERROR(VLOOKUP($A82,'BDGT McAfee'!$AZ$6:$BD$180,DY$4,0),0)</f>
        <v>3.9021915483870973</v>
      </c>
      <c r="DZ82" s="308">
        <f>IFERROR(VLOOKUP($A82,'BDGT McAfee'!$AZ$6:$BD$180,DZ$4,0),0)</f>
        <v>3.9021915483870973</v>
      </c>
      <c r="EA82" s="308">
        <f>IFERROR(VLOOKUP($A82,'BDGT McAfee'!$AZ$6:$BD$180,EA$4,0),0)</f>
        <v>3.9021915483870973</v>
      </c>
      <c r="EB82" s="308">
        <f>IFERROR(VLOOKUP($A82,'BDGT McAfee'!$AZ$6:$BD$180,EB$4,0),0)</f>
        <v>3.9021915483870973</v>
      </c>
      <c r="EC82" s="308">
        <f>IFERROR(VLOOKUP($A82,'BDGT McAfee'!$AZ$6:$BD$180,EC$4,0),0)</f>
        <v>3.9021915483870973</v>
      </c>
      <c r="ED82" s="308">
        <f>IFERROR(VLOOKUP($A82,'BDGT McAfee'!$AZ$6:$BD$180,ED$4,0),0)</f>
        <v>3.9021915483870973</v>
      </c>
      <c r="EE82" s="308">
        <f>IFERROR(VLOOKUP($A82,'BDGT McAfee'!$AZ$6:$BD$180,EE$4,0),0)</f>
        <v>3.9021915483870973</v>
      </c>
      <c r="EF82" s="308">
        <f>IFERROR(VLOOKUP($A82,'BDGT McAfee'!$AZ$6:$BD$180,EF$4,0),0)</f>
        <v>3.9021915483870973</v>
      </c>
      <c r="EG82" s="308">
        <f>IFERROR(VLOOKUP($A82,'BDGT McAfee'!$AZ$6:$BD$180,EG$4,0),0)</f>
        <v>3.9021915483870973</v>
      </c>
      <c r="EH82" s="308">
        <f>IFERROR(VLOOKUP($A82,'BDGT McAfee'!$AZ$6:$BD$180,EH$4,0),0)</f>
        <v>3.9021915483870973</v>
      </c>
      <c r="EI82" s="308">
        <f t="shared" si="40"/>
        <v>120.96793799999995</v>
      </c>
      <c r="EJ82" s="308"/>
      <c r="EL82" s="307">
        <f>IFERROR(VLOOKUP($A82,'BDGT Office'!$C$3:$F$180,EL$4,0),0)</f>
        <v>0.2709677419354839</v>
      </c>
      <c r="EM82" s="307">
        <f>IFERROR(VLOOKUP($A82,'BDGT Office'!$C$3:$F$180,EM$4,0),0)</f>
        <v>0.2709677419354839</v>
      </c>
      <c r="EN82" s="307">
        <f>IFERROR(VLOOKUP($A82,'BDGT Office'!$C$3:$F$180,EN$4,0),0)</f>
        <v>0.2709677419354839</v>
      </c>
      <c r="EO82" s="307">
        <f>IFERROR(VLOOKUP($A82,'BDGT Office'!$C$3:$F$180,EO$4,0),0)</f>
        <v>0.2709677419354839</v>
      </c>
      <c r="EP82" s="307">
        <f>IFERROR(VLOOKUP($A82,'BDGT Office'!$C$3:$F$180,EP$4,0),0)</f>
        <v>0.2709677419354839</v>
      </c>
      <c r="EQ82" s="307">
        <f>IFERROR(VLOOKUP($A82,'BDGT Office'!$C$3:$F$180,EQ$4,0),0)</f>
        <v>0.2709677419354839</v>
      </c>
      <c r="ER82" s="307">
        <f>IFERROR(VLOOKUP($A82,'BDGT Office'!$C$3:$F$180,ER$4,0),0)</f>
        <v>0.2709677419354839</v>
      </c>
      <c r="ES82" s="307">
        <f>IFERROR(VLOOKUP($A82,'BDGT Office'!$C$3:$F$180,ES$4,0),0)</f>
        <v>0.2709677419354839</v>
      </c>
      <c r="ET82" s="307">
        <f>IFERROR(VLOOKUP($A82,'BDGT Office'!$C$3:$F$180,ET$4,0),0)</f>
        <v>0.2709677419354839</v>
      </c>
      <c r="EU82" s="307">
        <f>IFERROR(VLOOKUP($A82,'BDGT Office'!$C$3:$F$180,EU$4,0),0)</f>
        <v>0.2709677419354839</v>
      </c>
      <c r="EV82" s="307">
        <f>IFERROR(VLOOKUP($A82,'BDGT Office'!$C$3:$F$180,EV$4,0),0)</f>
        <v>0.2709677419354839</v>
      </c>
      <c r="EW82" s="307">
        <f>IFERROR(VLOOKUP($A82,'BDGT Office'!$C$3:$F$180,EW$4,0),0)</f>
        <v>0.2709677419354839</v>
      </c>
      <c r="EX82" s="307">
        <f>IFERROR(VLOOKUP($A82,'BDGT Office'!$C$3:$F$180,EX$4,0),0)</f>
        <v>0.2709677419354839</v>
      </c>
      <c r="EY82" s="307">
        <f>IFERROR(VLOOKUP($A82,'BDGT Office'!$C$3:$F$180,EY$4,0),0)</f>
        <v>0.2709677419354839</v>
      </c>
      <c r="EZ82" s="307">
        <f>IFERROR(VLOOKUP($A82,'BDGT Office'!$C$3:$F$180,EZ$4,0),0)</f>
        <v>0.2709677419354839</v>
      </c>
      <c r="FA82" s="307">
        <f>IFERROR(VLOOKUP($A82,'BDGT Office'!$C$3:$F$180,FA$4,0),0)</f>
        <v>0.2709677419354839</v>
      </c>
      <c r="FB82" s="307">
        <f>IFERROR(VLOOKUP($A82,'BDGT Office'!$C$3:$F$180,FB$4,0),0)</f>
        <v>0.2709677419354839</v>
      </c>
      <c r="FC82" s="307">
        <f>IFERROR(VLOOKUP($A82,'BDGT Office'!$C$3:$F$180,FC$4,0),0)</f>
        <v>0.2709677419354839</v>
      </c>
      <c r="FD82" s="307">
        <f>IFERROR(VLOOKUP($A82,'BDGT Office'!$C$3:$F$180,FD$4,0),0)</f>
        <v>0.2709677419354839</v>
      </c>
      <c r="FE82" s="307">
        <f>IFERROR(VLOOKUP($A82,'BDGT Office'!$C$3:$F$180,FE$4,0),0)</f>
        <v>0.2709677419354839</v>
      </c>
      <c r="FF82" s="307">
        <f>IFERROR(VLOOKUP($A82,'BDGT Office'!$C$3:$F$180,FF$4,0),0)</f>
        <v>0.2709677419354839</v>
      </c>
      <c r="FG82" s="307">
        <f>IFERROR(VLOOKUP($A82,'BDGT Office'!$C$3:$F$180,FG$4,0),0)</f>
        <v>0.2709677419354839</v>
      </c>
      <c r="FH82" s="307">
        <f>IFERROR(VLOOKUP($A82,'BDGT Office'!$C$3:$F$180,FH$4,0),0)</f>
        <v>0.2709677419354839</v>
      </c>
      <c r="FI82" s="307">
        <f>IFERROR(VLOOKUP($A82,'BDGT Office'!$C$3:$F$180,FI$4,0),0)</f>
        <v>0.2709677419354839</v>
      </c>
      <c r="FJ82" s="307">
        <f>IFERROR(VLOOKUP($A82,'BDGT Office'!$C$3:$F$180,FJ$4,0),0)</f>
        <v>0.2709677419354839</v>
      </c>
      <c r="FK82" s="307">
        <f>IFERROR(VLOOKUP($A82,'BDGT Office'!$C$3:$F$180,FK$4,0),0)</f>
        <v>0.2709677419354839</v>
      </c>
      <c r="FL82" s="307">
        <f>IFERROR(VLOOKUP($A82,'BDGT Office'!$C$3:$F$180,FL$4,0),0)</f>
        <v>0.2709677419354839</v>
      </c>
      <c r="FM82" s="307">
        <f>IFERROR(VLOOKUP($A82,'BDGT Office'!$C$3:$F$180,FM$4,0),0)</f>
        <v>0.2709677419354839</v>
      </c>
      <c r="FN82" s="307">
        <f>IFERROR(VLOOKUP($A82,'BDGT Office'!$C$3:$F$180,FN$4,0),0)</f>
        <v>0.2709677419354839</v>
      </c>
      <c r="FO82" s="307">
        <f>IFERROR(VLOOKUP($A82,'BDGT Office'!$C$3:$F$180,FO$4,0),0)</f>
        <v>0.2709677419354839</v>
      </c>
      <c r="FP82" s="307">
        <f>IFERROR(VLOOKUP($A82,'BDGT Office'!$C$3:$F$180,FP$4,0),0)</f>
        <v>0.2709677419354839</v>
      </c>
      <c r="FQ82" s="308">
        <f t="shared" si="41"/>
        <v>8.4000000000000075</v>
      </c>
      <c r="FR82" s="307"/>
      <c r="FS82" s="307"/>
    </row>
    <row r="83" spans="1:175">
      <c r="A83" s="150" t="s">
        <v>55</v>
      </c>
      <c r="B83" s="303">
        <f>IFERROR(VLOOKUP($A83,'FCST Sales'!$A$1:$AH$160,B$1,0),0)</f>
        <v>41690.033857287104</v>
      </c>
      <c r="C83" s="303">
        <f>IFERROR(VLOOKUP($A83,'FCST Sales'!$A$1:$AH$160,C$1,0),0)</f>
        <v>36349.627691220121</v>
      </c>
      <c r="D83" s="303">
        <f>IFERROR(VLOOKUP($A83,'FCST Sales'!$A$1:$AH$160,D$1,0),0)</f>
        <v>27913.690308591973</v>
      </c>
      <c r="E83" s="303">
        <f>IFERROR(VLOOKUP($A83,'FCST Sales'!$A$1:$AH$160,E$1,0),0)</f>
        <v>26864.375454043202</v>
      </c>
      <c r="F83" s="303">
        <f>IFERROR(VLOOKUP($A83,'FCST Sales'!$A$1:$AH$160,F$1,0),0)</f>
        <v>26723.486847097505</v>
      </c>
      <c r="G83" s="303">
        <f>IFERROR(VLOOKUP($A83,'FCST Sales'!$A$1:$AH$160,G$1,0),0)</f>
        <v>27860.279523454665</v>
      </c>
      <c r="H83" s="303">
        <f>IFERROR(VLOOKUP($A83,'FCST Sales'!$A$1:$AH$160,H$1,0),0)</f>
        <v>28698.907090300549</v>
      </c>
      <c r="I83" s="303">
        <f>IFERROR(VLOOKUP($A83,'FCST Sales'!$A$1:$AH$160,I$1,0),0)</f>
        <v>35186.435972102663</v>
      </c>
      <c r="J83" s="303">
        <f>IFERROR(VLOOKUP($A83,'FCST Sales'!$A$1:$AH$160,J$1,0),0)</f>
        <v>32774.926089115965</v>
      </c>
      <c r="K83" s="303">
        <f>IFERROR(VLOOKUP($A83,'FCST Sales'!$A$1:$AH$160,K$1,0),0)</f>
        <v>31380.471305445142</v>
      </c>
      <c r="L83" s="303">
        <f>IFERROR(VLOOKUP($A83,'FCST Sales'!$A$1:$AH$160,L$1,0),0)</f>
        <v>30190.162290040997</v>
      </c>
      <c r="M83" s="303">
        <f>IFERROR(VLOOKUP($A83,'FCST Sales'!$A$1:$AH$160,M$1,0),0)</f>
        <v>30322.602366586318</v>
      </c>
      <c r="N83" s="303">
        <f>IFERROR(VLOOKUP($A83,'FCST Sales'!$A$1:$AH$160,N$1,0),0)</f>
        <v>31561.240665405043</v>
      </c>
      <c r="O83" s="303">
        <f>IFERROR(VLOOKUP($A83,'FCST Sales'!$A$1:$AH$160,O$1,0),0)</f>
        <v>32097.562315933374</v>
      </c>
      <c r="P83" s="303">
        <f>IFERROR(VLOOKUP($A83,'FCST Sales'!$A$1:$AH$160,P$1,0),0)</f>
        <v>0</v>
      </c>
      <c r="Q83" s="303">
        <f>IFERROR(VLOOKUP($A83,'FCST Sales'!$A$1:$AH$160,Q$1,0),0)</f>
        <v>29975.585679079068</v>
      </c>
      <c r="R83" s="303">
        <f>IFERROR(VLOOKUP($A83,'FCST Sales'!$A$1:$AH$160,R$1,0),0)</f>
        <v>32739.17006215961</v>
      </c>
      <c r="S83" s="303">
        <f>IFERROR(VLOOKUP($A83,'FCST Sales'!$A$1:$AH$160,S$1,0),0)</f>
        <v>30462.328776583006</v>
      </c>
      <c r="T83" s="303">
        <f>IFERROR(VLOOKUP($A83,'FCST Sales'!$A$1:$AH$160,T$1,0),0)</f>
        <v>32835.346836114317</v>
      </c>
      <c r="U83" s="303">
        <f>IFERROR(VLOOKUP($A83,'FCST Sales'!$A$1:$AH$160,U$1,0),0)</f>
        <v>32775.916594643641</v>
      </c>
      <c r="V83" s="303">
        <f>IFERROR(VLOOKUP($A83,'FCST Sales'!$A$1:$AH$160,V$1,0),0)</f>
        <v>32974.954435453052</v>
      </c>
      <c r="W83" s="303">
        <f>IFERROR(VLOOKUP($A83,'FCST Sales'!$A$1:$AH$160,W$1,0),0)</f>
        <v>39732.203967428664</v>
      </c>
      <c r="X83" s="303">
        <f>IFERROR(VLOOKUP($A83,'FCST Sales'!$A$1:$AH$160,X$1,0),0)</f>
        <v>38702.944577325659</v>
      </c>
      <c r="Y83" s="303">
        <f>IFERROR(VLOOKUP($A83,'FCST Sales'!$A$1:$AH$160,Y$1,0),0)</f>
        <v>31301.213877970105</v>
      </c>
      <c r="Z83" s="303">
        <f>IFERROR(VLOOKUP($A83,'FCST Sales'!$A$1:$AH$160,Z$1,0),0)</f>
        <v>29711.033843601741</v>
      </c>
      <c r="AA83" s="303">
        <f>IFERROR(VLOOKUP($A83,'FCST Sales'!$A$1:$AH$160,AA$1,0),0)</f>
        <v>31322.989089288145</v>
      </c>
      <c r="AB83" s="303">
        <f>IFERROR(VLOOKUP($A83,'FCST Sales'!$A$1:$AH$160,AB$1,0),0)</f>
        <v>31581.131132930699</v>
      </c>
      <c r="AC83" s="303">
        <f>IFERROR(VLOOKUP($A83,'FCST Sales'!$A$1:$AH$160,AC$1,0),0)</f>
        <v>34872.876805880165</v>
      </c>
      <c r="AD83" s="303">
        <f>IFERROR(VLOOKUP($A83,'FCST Sales'!$A$1:$AH$160,AD$1,0),0)</f>
        <v>45780.975640596123</v>
      </c>
      <c r="AE83" s="303">
        <f>IFERROR(VLOOKUP($A83,'FCST Sales'!$A$1:$AH$160,AE$1,0),0)</f>
        <v>39782.564655292372</v>
      </c>
      <c r="AF83" s="303">
        <f>IFERROR(VLOOKUP($A83,'FCST Sales'!$A$1:$AH$160,AF$1,0),0)</f>
        <v>26839.898806761659</v>
      </c>
      <c r="AG83" s="303">
        <f>IFERROR(VLOOKUP($A83,'FCST Sales'!$A$1:$AH$160,AG$1,0),0)</f>
        <v>981004.93655773252</v>
      </c>
      <c r="AH83" s="303">
        <f>IFERROR(VLOOKUP($A83,'FCST Sales'!$A$1:$AH$160,AH$1,0),0)</f>
        <v>0</v>
      </c>
      <c r="AI83" s="303"/>
      <c r="AK83" s="306">
        <f>IFERROR(VLOOKUP($A83,'BDGT MW Services MTD'!$A$3:$AG$156,AK$4,0),0)</f>
        <v>322.16969797378624</v>
      </c>
      <c r="AL83" s="306">
        <f>IFERROR(VLOOKUP($A83,'BDGT MW Services MTD'!$A$3:$AG$156,AL$4,0),0)</f>
        <v>277.54847691553368</v>
      </c>
      <c r="AM83" s="306">
        <f>IFERROR(VLOOKUP($A83,'BDGT MW Services MTD'!$A$3:$AG$156,AM$4,0),0)</f>
        <v>215.70971150653011</v>
      </c>
      <c r="AN83" s="306">
        <f>IFERROR(VLOOKUP($A83,'BDGT MW Services MTD'!$A$3:$AG$156,AN$4,0),0)</f>
        <v>207.60088024660311</v>
      </c>
      <c r="AO83" s="306">
        <f>IFERROR(VLOOKUP($A83,'BDGT MW Services MTD'!$A$3:$AG$156,AO$4,0),0)</f>
        <v>206.51212987276028</v>
      </c>
      <c r="AP83" s="306">
        <f>IFERROR(VLOOKUP($A83,'BDGT MW Services MTD'!$A$3:$AG$156,AP$4,0),0)</f>
        <v>215.29696690250475</v>
      </c>
      <c r="AQ83" s="306">
        <f>IFERROR(VLOOKUP($A83,'BDGT MW Services MTD'!$A$3:$AG$156,AQ$4,0),0)</f>
        <v>221.77766180546675</v>
      </c>
      <c r="AR83" s="306">
        <f>IFERROR(VLOOKUP($A83,'BDGT MW Services MTD'!$A$3:$AG$156,AR$4,0),0)</f>
        <v>271.91159135805862</v>
      </c>
      <c r="AS83" s="306">
        <f>IFERROR(VLOOKUP($A83,'BDGT MW Services MTD'!$A$3:$AG$156,AS$4,0),0)</f>
        <v>250.25375484796299</v>
      </c>
      <c r="AT83" s="306">
        <f>IFERROR(VLOOKUP($A83,'BDGT MW Services MTD'!$A$3:$AG$156,AT$4,0),0)</f>
        <v>242.50009000612019</v>
      </c>
      <c r="AU83" s="306">
        <f>IFERROR(VLOOKUP($A83,'BDGT MW Services MTD'!$A$3:$AG$156,AU$4,0),0)</f>
        <v>233.30169267929247</v>
      </c>
      <c r="AV83" s="306">
        <f>IFERROR(VLOOKUP($A83,'BDGT MW Services MTD'!$A$3:$AG$156,AV$4,0),0)</f>
        <v>234.32515501578985</v>
      </c>
      <c r="AW83" s="306">
        <f>IFERROR(VLOOKUP($A83,'BDGT MW Services MTD'!$A$3:$AG$156,AW$4,0),0)</f>
        <v>243.8970284279157</v>
      </c>
      <c r="AX83" s="306">
        <f>IFERROR(VLOOKUP($A83,'BDGT MW Services MTD'!$A$3:$AG$156,AX$4,0),0)</f>
        <v>248.0415821301022</v>
      </c>
      <c r="AY83" s="306">
        <f>IFERROR(VLOOKUP($A83,'BDGT MW Services MTD'!$A$3:$AG$156,AY$4,0),0)</f>
        <v>37.17633421620571</v>
      </c>
      <c r="AZ83" s="306">
        <f>IFERROR(VLOOKUP($A83,'BDGT MW Services MTD'!$A$3:$AG$156,AZ$4,0),0)</f>
        <v>228.87932224651104</v>
      </c>
      <c r="BA83" s="306">
        <f>IFERROR(VLOOKUP($A83,'BDGT MW Services MTD'!$A$3:$AG$156,BA$4,0),0)</f>
        <v>252.99975929366499</v>
      </c>
      <c r="BB83" s="306">
        <f>IFERROR(VLOOKUP($A83,'BDGT MW Services MTD'!$A$3:$AG$156,BB$4,0),0)</f>
        <v>235.40492423501581</v>
      </c>
      <c r="BC83" s="306">
        <f>IFERROR(VLOOKUP($A83,'BDGT MW Services MTD'!$A$3:$AG$156,BC$4,0),0)</f>
        <v>253.74298829470519</v>
      </c>
      <c r="BD83" s="306">
        <f>IFERROR(VLOOKUP($A83,'BDGT MW Services MTD'!$A$3:$AG$156,BD$4,0),0)</f>
        <v>253.28372690358566</v>
      </c>
      <c r="BE83" s="306">
        <f>IFERROR(VLOOKUP($A83,'BDGT MW Services MTD'!$A$3:$AG$156,BE$4,0),0)</f>
        <v>254.82183937618342</v>
      </c>
      <c r="BF83" s="306">
        <f>IFERROR(VLOOKUP($A83,'BDGT MW Services MTD'!$A$3:$AG$156,BF$4,0),0)</f>
        <v>303.37622132841682</v>
      </c>
      <c r="BG83" s="306">
        <f>IFERROR(VLOOKUP($A83,'BDGT MW Services MTD'!$A$3:$AG$156,BG$4,0),0)</f>
        <v>299.08625183315166</v>
      </c>
      <c r="BH83" s="306">
        <f>IFERROR(VLOOKUP($A83,'BDGT MW Services MTD'!$A$3:$AG$156,BH$4,0),0)</f>
        <v>241.88760929768</v>
      </c>
      <c r="BI83" s="306">
        <f>IFERROR(VLOOKUP($A83,'BDGT MW Services MTD'!$A$3:$AG$156,BI$4,0),0)</f>
        <v>229.59911312734513</v>
      </c>
      <c r="BJ83" s="306">
        <f>IFERROR(VLOOKUP($A83,'BDGT MW Services MTD'!$A$3:$AG$156,BJ$4,0),0)</f>
        <v>242.05588244606969</v>
      </c>
      <c r="BK83" s="306">
        <f>IFERROR(VLOOKUP($A83,'BDGT MW Services MTD'!$A$3:$AG$156,BK$4,0),0)</f>
        <v>244.05073676831248</v>
      </c>
      <c r="BL83" s="306">
        <f>IFERROR(VLOOKUP($A83,'BDGT MW Services MTD'!$A$3:$AG$156,BL$4,0),0)</f>
        <v>269.24014315069434</v>
      </c>
      <c r="BM83" s="306">
        <f>IFERROR(VLOOKUP($A83,'BDGT MW Services MTD'!$A$3:$AG$156,BM$4,0),0)</f>
        <v>353.78342808656788</v>
      </c>
      <c r="BN83" s="306">
        <f>IFERROR(VLOOKUP($A83,'BDGT MW Services MTD'!$A$3:$AG$156,BN$4,0),0)</f>
        <v>303.76075160013608</v>
      </c>
      <c r="BO83" s="306">
        <f>IFERROR(VLOOKUP($A83,'BDGT MW Services MTD'!$A$3:$AG$156,BO$4,0),0)</f>
        <v>207.41173110632897</v>
      </c>
      <c r="BP83" s="306">
        <f>IFERROR(VLOOKUP($A83,'BDGT MW Services MTD'!$A$3:$AG$156,BP$4,0),0)</f>
        <v>7601.4071829990016</v>
      </c>
      <c r="BQ83" s="306"/>
      <c r="BR83" s="306"/>
      <c r="BS83" s="306"/>
      <c r="BT83" s="306">
        <f>IFERROR(VLOOKUP($A83,'BDGT Polizze MTD'!$A$3:$AG$156,BT$4,0),0)</f>
        <v>1480.075348634593</v>
      </c>
      <c r="BU83" s="306">
        <f>IFERROR(VLOOKUP($A83,'BDGT Polizze MTD'!$A$3:$AG$156,BU$4,0),0)</f>
        <v>1275.0816148053241</v>
      </c>
      <c r="BV83" s="306">
        <f>IFERROR(VLOOKUP($A83,'BDGT Polizze MTD'!$A$3:$AG$156,BV$4,0),0)</f>
        <v>990.98899887186974</v>
      </c>
      <c r="BW83" s="306">
        <f>IFERROR(VLOOKUP($A83,'BDGT Polizze MTD'!$A$3:$AG$156,BW$4,0),0)</f>
        <v>953.73632945715622</v>
      </c>
      <c r="BX83" s="306">
        <f>IFERROR(VLOOKUP($A83,'BDGT Polizze MTD'!$A$3:$AG$156,BX$4,0),0)</f>
        <v>948.73451643974272</v>
      </c>
      <c r="BY83" s="306">
        <f>IFERROR(VLOOKUP($A83,'BDGT Polizze MTD'!$A$3:$AG$156,BY$4,0),0)</f>
        <v>989.09281460146212</v>
      </c>
      <c r="BZ83" s="306">
        <f>IFERROR(VLOOKUP($A83,'BDGT Polizze MTD'!$A$3:$AG$156,BZ$4,0),0)</f>
        <v>1018.8656853221478</v>
      </c>
      <c r="CA83" s="306">
        <f>IFERROR(VLOOKUP($A83,'BDGT Polizze MTD'!$A$3:$AG$156,CA$4,0),0)</f>
        <v>1249.1852769151849</v>
      </c>
      <c r="CB83" s="306">
        <f>IFERROR(VLOOKUP($A83,'BDGT Polizze MTD'!$A$3:$AG$156,CB$4,0),0)</f>
        <v>1149.687310082938</v>
      </c>
      <c r="CC83" s="306">
        <f>IFERROR(VLOOKUP($A83,'BDGT Polizze MTD'!$A$3:$AG$156,CC$4,0),0)</f>
        <v>1114.0663057918391</v>
      </c>
      <c r="CD83" s="306">
        <f>IFERROR(VLOOKUP($A83,'BDGT Polizze MTD'!$A$3:$AG$156,CD$4,0),0)</f>
        <v>1071.808075995529</v>
      </c>
      <c r="CE83" s="306">
        <f>IFERROR(VLOOKUP($A83,'BDGT Polizze MTD'!$A$3:$AG$156,CE$4,0),0)</f>
        <v>1076.5099501445652</v>
      </c>
      <c r="CF83" s="306">
        <f>IFERROR(VLOOKUP($A83,'BDGT Polizze MTD'!$A$3:$AG$156,CF$4,0),0)</f>
        <v>1120.483961253118</v>
      </c>
      <c r="CG83" s="306">
        <f>IFERROR(VLOOKUP($A83,'BDGT Polizze MTD'!$A$3:$AG$156,CG$4,0),0)</f>
        <v>1139.5243980300042</v>
      </c>
      <c r="CH83" s="306">
        <f>IFERROR(VLOOKUP($A83,'BDGT Polizze MTD'!$A$3:$AG$156,CH$4,0),0)</f>
        <v>170.79128227163034</v>
      </c>
      <c r="CI83" s="306">
        <f>IFERROR(VLOOKUP($A83,'BDGT Polizze MTD'!$A$3:$AG$156,CI$4,0),0)</f>
        <v>1051.491325223323</v>
      </c>
      <c r="CJ83" s="306">
        <f>IFERROR(VLOOKUP($A83,'BDGT Polizze MTD'!$A$3:$AG$156,CJ$4,0),0)</f>
        <v>1162.3026910852047</v>
      </c>
      <c r="CK83" s="306">
        <f>IFERROR(VLOOKUP($A83,'BDGT Polizze MTD'!$A$3:$AG$156,CK$4,0),0)</f>
        <v>1081.4705029639083</v>
      </c>
      <c r="CL83" s="306">
        <f>IFERROR(VLOOKUP($A83,'BDGT Polizze MTD'!$A$3:$AG$156,CL$4,0),0)</f>
        <v>1165.7171491479844</v>
      </c>
      <c r="CM83" s="306">
        <f>IFERROR(VLOOKUP($A83,'BDGT Polizze MTD'!$A$3:$AG$156,CM$4,0),0)</f>
        <v>1163.6072627500682</v>
      </c>
      <c r="CN83" s="306">
        <f>IFERROR(VLOOKUP($A83,'BDGT Polizze MTD'!$A$3:$AG$156,CN$4,0),0)</f>
        <v>1170.6734839634134</v>
      </c>
      <c r="CO83" s="306">
        <f>IFERROR(VLOOKUP($A83,'BDGT Polizze MTD'!$A$3:$AG$156,CO$4,0),0)</f>
        <v>1393.7364977963789</v>
      </c>
      <c r="CP83" s="306">
        <f>IFERROR(VLOOKUP($A83,'BDGT Polizze MTD'!$A$3:$AG$156,CP$4,0),0)</f>
        <v>1374.0280083379664</v>
      </c>
      <c r="CQ83" s="306">
        <f>IFERROR(VLOOKUP($A83,'BDGT Polizze MTD'!$A$3:$AG$156,CQ$4,0),0)</f>
        <v>1111.2525166497257</v>
      </c>
      <c r="CR83" s="306">
        <f>IFERROR(VLOOKUP($A83,'BDGT Polizze MTD'!$A$3:$AG$156,CR$4,0),0)</f>
        <v>1054.7981065425929</v>
      </c>
      <c r="CS83" s="306">
        <f>IFERROR(VLOOKUP($A83,'BDGT Polizze MTD'!$A$3:$AG$156,CS$4,0),0)</f>
        <v>1112.0255779907986</v>
      </c>
      <c r="CT83" s="306">
        <f>IFERROR(VLOOKUP($A83,'BDGT Polizze MTD'!$A$3:$AG$156,CT$4,0),0)</f>
        <v>1121.1901106114581</v>
      </c>
      <c r="CU83" s="306">
        <f>IFERROR(VLOOKUP($A83,'BDGT Polizze MTD'!$A$3:$AG$156,CU$4,0),0)</f>
        <v>1236.9124136951446</v>
      </c>
      <c r="CV83" s="306">
        <f>IFERROR(VLOOKUP($A83,'BDGT Polizze MTD'!$A$3:$AG$156,CV$4,0),0)</f>
        <v>1625.311548415624</v>
      </c>
      <c r="CW83" s="306">
        <f>IFERROR(VLOOKUP($A83,'BDGT Polizze MTD'!$A$3:$AG$156,CW$4,0),0)</f>
        <v>1395.5030629934006</v>
      </c>
      <c r="CX83" s="306">
        <f>IFERROR(VLOOKUP($A83,'BDGT Polizze MTD'!$A$3:$AG$156,CX$4,0),0)</f>
        <v>952.86736201081999</v>
      </c>
      <c r="CY83" s="306">
        <f>IFERROR(VLOOKUP($A83,'BDGT Polizze MTD'!$A$3:$AG$156,CY$4,0),0)</f>
        <v>34921.519488794904</v>
      </c>
      <c r="CZ83" s="306"/>
      <c r="DD83" s="308">
        <f>IFERROR(VLOOKUP($A83,'BDGT McAfee'!$AZ$6:$BD$180,DD$4,0),0)</f>
        <v>4.8818212258064513</v>
      </c>
      <c r="DE83" s="308">
        <f>IFERROR(VLOOKUP($A83,'BDGT McAfee'!$AZ$6:$BD$180,DE$4,0),0)</f>
        <v>4.8818212258064513</v>
      </c>
      <c r="DF83" s="308">
        <f>IFERROR(VLOOKUP($A83,'BDGT McAfee'!$AZ$6:$BD$180,DF$4,0),0)</f>
        <v>4.8818212258064513</v>
      </c>
      <c r="DG83" s="308">
        <f>IFERROR(VLOOKUP($A83,'BDGT McAfee'!$AZ$6:$BD$180,DG$4,0),0)</f>
        <v>4.8818212258064513</v>
      </c>
      <c r="DH83" s="308">
        <f>IFERROR(VLOOKUP($A83,'BDGT McAfee'!$AZ$6:$BD$180,DH$4,0),0)</f>
        <v>4.8818212258064513</v>
      </c>
      <c r="DI83" s="308">
        <f>IFERROR(VLOOKUP($A83,'BDGT McAfee'!$AZ$6:$BD$180,DI$4,0),0)</f>
        <v>4.8818212258064513</v>
      </c>
      <c r="DJ83" s="308">
        <f>IFERROR(VLOOKUP($A83,'BDGT McAfee'!$AZ$6:$BD$180,DJ$4,0),0)</f>
        <v>4.8818212258064513</v>
      </c>
      <c r="DK83" s="308">
        <f>IFERROR(VLOOKUP($A83,'BDGT McAfee'!$AZ$6:$BD$180,DK$4,0),0)</f>
        <v>4.8818212258064513</v>
      </c>
      <c r="DL83" s="308">
        <f>IFERROR(VLOOKUP($A83,'BDGT McAfee'!$AZ$6:$BD$180,DL$4,0),0)</f>
        <v>4.8818212258064513</v>
      </c>
      <c r="DM83" s="308">
        <f>IFERROR(VLOOKUP($A83,'BDGT McAfee'!$AZ$6:$BD$180,DM$4,0),0)</f>
        <v>4.8818212258064513</v>
      </c>
      <c r="DN83" s="308">
        <f>IFERROR(VLOOKUP($A83,'BDGT McAfee'!$AZ$6:$BD$180,DN$4,0),0)</f>
        <v>4.8818212258064513</v>
      </c>
      <c r="DO83" s="308">
        <f>IFERROR(VLOOKUP($A83,'BDGT McAfee'!$AZ$6:$BD$180,DO$4,0),0)</f>
        <v>4.8818212258064513</v>
      </c>
      <c r="DP83" s="308">
        <f>IFERROR(VLOOKUP($A83,'BDGT McAfee'!$AZ$6:$BD$180,DP$4,0),0)</f>
        <v>4.8818212258064513</v>
      </c>
      <c r="DQ83" s="308">
        <f>IFERROR(VLOOKUP($A83,'BDGT McAfee'!$AZ$6:$BD$180,DQ$4,0),0)</f>
        <v>4.8818212258064513</v>
      </c>
      <c r="DR83" s="308">
        <f>IFERROR(VLOOKUP($A83,'BDGT McAfee'!$AZ$6:$BD$180,DR$4,0),0)</f>
        <v>4.8818212258064513</v>
      </c>
      <c r="DS83" s="308">
        <f>IFERROR(VLOOKUP($A83,'BDGT McAfee'!$AZ$6:$BD$180,DS$4,0),0)</f>
        <v>4.8818212258064513</v>
      </c>
      <c r="DT83" s="308">
        <f>IFERROR(VLOOKUP($A83,'BDGT McAfee'!$AZ$6:$BD$180,DT$4,0),0)</f>
        <v>4.8818212258064513</v>
      </c>
      <c r="DU83" s="308">
        <f>IFERROR(VLOOKUP($A83,'BDGT McAfee'!$AZ$6:$BD$180,DU$4,0),0)</f>
        <v>4.8818212258064513</v>
      </c>
      <c r="DV83" s="308">
        <f>IFERROR(VLOOKUP($A83,'BDGT McAfee'!$AZ$6:$BD$180,DV$4,0),0)</f>
        <v>4.8818212258064513</v>
      </c>
      <c r="DW83" s="308">
        <f>IFERROR(VLOOKUP($A83,'BDGT McAfee'!$AZ$6:$BD$180,DW$4,0),0)</f>
        <v>4.8818212258064513</v>
      </c>
      <c r="DX83" s="308">
        <f>IFERROR(VLOOKUP($A83,'BDGT McAfee'!$AZ$6:$BD$180,DX$4,0),0)</f>
        <v>4.8818212258064513</v>
      </c>
      <c r="DY83" s="308">
        <f>IFERROR(VLOOKUP($A83,'BDGT McAfee'!$AZ$6:$BD$180,DY$4,0),0)</f>
        <v>4.8818212258064513</v>
      </c>
      <c r="DZ83" s="308">
        <f>IFERROR(VLOOKUP($A83,'BDGT McAfee'!$AZ$6:$BD$180,DZ$4,0),0)</f>
        <v>4.8818212258064513</v>
      </c>
      <c r="EA83" s="308">
        <f>IFERROR(VLOOKUP($A83,'BDGT McAfee'!$AZ$6:$BD$180,EA$4,0),0)</f>
        <v>4.8818212258064513</v>
      </c>
      <c r="EB83" s="308">
        <f>IFERROR(VLOOKUP($A83,'BDGT McAfee'!$AZ$6:$BD$180,EB$4,0),0)</f>
        <v>4.8818212258064513</v>
      </c>
      <c r="EC83" s="308">
        <f>IFERROR(VLOOKUP($A83,'BDGT McAfee'!$AZ$6:$BD$180,EC$4,0),0)</f>
        <v>4.8818212258064513</v>
      </c>
      <c r="ED83" s="308">
        <f>IFERROR(VLOOKUP($A83,'BDGT McAfee'!$AZ$6:$BD$180,ED$4,0),0)</f>
        <v>4.8818212258064513</v>
      </c>
      <c r="EE83" s="308">
        <f>IFERROR(VLOOKUP($A83,'BDGT McAfee'!$AZ$6:$BD$180,EE$4,0),0)</f>
        <v>4.8818212258064513</v>
      </c>
      <c r="EF83" s="308">
        <f>IFERROR(VLOOKUP($A83,'BDGT McAfee'!$AZ$6:$BD$180,EF$4,0),0)</f>
        <v>4.8818212258064513</v>
      </c>
      <c r="EG83" s="308">
        <f>IFERROR(VLOOKUP($A83,'BDGT McAfee'!$AZ$6:$BD$180,EG$4,0),0)</f>
        <v>4.8818212258064513</v>
      </c>
      <c r="EH83" s="308">
        <f>IFERROR(VLOOKUP($A83,'BDGT McAfee'!$AZ$6:$BD$180,EH$4,0),0)</f>
        <v>4.8818212258064513</v>
      </c>
      <c r="EI83" s="308">
        <f t="shared" si="40"/>
        <v>151.33645799999991</v>
      </c>
      <c r="EJ83" s="308"/>
      <c r="EL83" s="307">
        <f>IFERROR(VLOOKUP($A83,'BDGT Office'!$C$3:$F$180,EL$4,0),0)</f>
        <v>1.0064516129032257</v>
      </c>
      <c r="EM83" s="307">
        <f>IFERROR(VLOOKUP($A83,'BDGT Office'!$C$3:$F$180,EM$4,0),0)</f>
        <v>1.0064516129032257</v>
      </c>
      <c r="EN83" s="307">
        <f>IFERROR(VLOOKUP($A83,'BDGT Office'!$C$3:$F$180,EN$4,0),0)</f>
        <v>1.0064516129032257</v>
      </c>
      <c r="EO83" s="307">
        <f>IFERROR(VLOOKUP($A83,'BDGT Office'!$C$3:$F$180,EO$4,0),0)</f>
        <v>1.0064516129032257</v>
      </c>
      <c r="EP83" s="307">
        <f>IFERROR(VLOOKUP($A83,'BDGT Office'!$C$3:$F$180,EP$4,0),0)</f>
        <v>1.0064516129032257</v>
      </c>
      <c r="EQ83" s="307">
        <f>IFERROR(VLOOKUP($A83,'BDGT Office'!$C$3:$F$180,EQ$4,0),0)</f>
        <v>1.0064516129032257</v>
      </c>
      <c r="ER83" s="307">
        <f>IFERROR(VLOOKUP($A83,'BDGT Office'!$C$3:$F$180,ER$4,0),0)</f>
        <v>1.0064516129032257</v>
      </c>
      <c r="ES83" s="307">
        <f>IFERROR(VLOOKUP($A83,'BDGT Office'!$C$3:$F$180,ES$4,0),0)</f>
        <v>1.0064516129032257</v>
      </c>
      <c r="ET83" s="307">
        <f>IFERROR(VLOOKUP($A83,'BDGT Office'!$C$3:$F$180,ET$4,0),0)</f>
        <v>1.0064516129032257</v>
      </c>
      <c r="EU83" s="307">
        <f>IFERROR(VLOOKUP($A83,'BDGT Office'!$C$3:$F$180,EU$4,0),0)</f>
        <v>1.0064516129032257</v>
      </c>
      <c r="EV83" s="307">
        <f>IFERROR(VLOOKUP($A83,'BDGT Office'!$C$3:$F$180,EV$4,0),0)</f>
        <v>1.0064516129032257</v>
      </c>
      <c r="EW83" s="307">
        <f>IFERROR(VLOOKUP($A83,'BDGT Office'!$C$3:$F$180,EW$4,0),0)</f>
        <v>1.0064516129032257</v>
      </c>
      <c r="EX83" s="307">
        <f>IFERROR(VLOOKUP($A83,'BDGT Office'!$C$3:$F$180,EX$4,0),0)</f>
        <v>1.0064516129032257</v>
      </c>
      <c r="EY83" s="307">
        <f>IFERROR(VLOOKUP($A83,'BDGT Office'!$C$3:$F$180,EY$4,0),0)</f>
        <v>1.0064516129032257</v>
      </c>
      <c r="EZ83" s="307">
        <f>IFERROR(VLOOKUP($A83,'BDGT Office'!$C$3:$F$180,EZ$4,0),0)</f>
        <v>1.0064516129032257</v>
      </c>
      <c r="FA83" s="307">
        <f>IFERROR(VLOOKUP($A83,'BDGT Office'!$C$3:$F$180,FA$4,0),0)</f>
        <v>1.0064516129032257</v>
      </c>
      <c r="FB83" s="307">
        <f>IFERROR(VLOOKUP($A83,'BDGT Office'!$C$3:$F$180,FB$4,0),0)</f>
        <v>1.0064516129032257</v>
      </c>
      <c r="FC83" s="307">
        <f>IFERROR(VLOOKUP($A83,'BDGT Office'!$C$3:$F$180,FC$4,0),0)</f>
        <v>1.0064516129032257</v>
      </c>
      <c r="FD83" s="307">
        <f>IFERROR(VLOOKUP($A83,'BDGT Office'!$C$3:$F$180,FD$4,0),0)</f>
        <v>1.0064516129032257</v>
      </c>
      <c r="FE83" s="307">
        <f>IFERROR(VLOOKUP($A83,'BDGT Office'!$C$3:$F$180,FE$4,0),0)</f>
        <v>1.0064516129032257</v>
      </c>
      <c r="FF83" s="307">
        <f>IFERROR(VLOOKUP($A83,'BDGT Office'!$C$3:$F$180,FF$4,0),0)</f>
        <v>1.0064516129032257</v>
      </c>
      <c r="FG83" s="307">
        <f>IFERROR(VLOOKUP($A83,'BDGT Office'!$C$3:$F$180,FG$4,0),0)</f>
        <v>1.0064516129032257</v>
      </c>
      <c r="FH83" s="307">
        <f>IFERROR(VLOOKUP($A83,'BDGT Office'!$C$3:$F$180,FH$4,0),0)</f>
        <v>1.0064516129032257</v>
      </c>
      <c r="FI83" s="307">
        <f>IFERROR(VLOOKUP($A83,'BDGT Office'!$C$3:$F$180,FI$4,0),0)</f>
        <v>1.0064516129032257</v>
      </c>
      <c r="FJ83" s="307">
        <f>IFERROR(VLOOKUP($A83,'BDGT Office'!$C$3:$F$180,FJ$4,0),0)</f>
        <v>1.0064516129032257</v>
      </c>
      <c r="FK83" s="307">
        <f>IFERROR(VLOOKUP($A83,'BDGT Office'!$C$3:$F$180,FK$4,0),0)</f>
        <v>1.0064516129032257</v>
      </c>
      <c r="FL83" s="307">
        <f>IFERROR(VLOOKUP($A83,'BDGT Office'!$C$3:$F$180,FL$4,0),0)</f>
        <v>1.0064516129032257</v>
      </c>
      <c r="FM83" s="307">
        <f>IFERROR(VLOOKUP($A83,'BDGT Office'!$C$3:$F$180,FM$4,0),0)</f>
        <v>1.0064516129032257</v>
      </c>
      <c r="FN83" s="307">
        <f>IFERROR(VLOOKUP($A83,'BDGT Office'!$C$3:$F$180,FN$4,0),0)</f>
        <v>1.0064516129032257</v>
      </c>
      <c r="FO83" s="307">
        <f>IFERROR(VLOOKUP($A83,'BDGT Office'!$C$3:$F$180,FO$4,0),0)</f>
        <v>1.0064516129032257</v>
      </c>
      <c r="FP83" s="307">
        <f>IFERROR(VLOOKUP($A83,'BDGT Office'!$C$3:$F$180,FP$4,0),0)</f>
        <v>1.0064516129032257</v>
      </c>
      <c r="FQ83" s="308">
        <f t="shared" si="41"/>
        <v>31.200000000000014</v>
      </c>
      <c r="FR83" s="307"/>
      <c r="FS83" s="307"/>
    </row>
    <row r="84" spans="1:175">
      <c r="A84" s="150" t="s">
        <v>60</v>
      </c>
      <c r="B84" s="303">
        <f>IFERROR(VLOOKUP($A84,'FCST Sales'!$A$1:$AH$160,B$1,0),0)</f>
        <v>25945.253920242671</v>
      </c>
      <c r="C84" s="303">
        <f>IFERROR(VLOOKUP($A84,'FCST Sales'!$A$1:$AH$160,C$1,0),0)</f>
        <v>22621.721142837196</v>
      </c>
      <c r="D84" s="303">
        <f>IFERROR(VLOOKUP($A84,'FCST Sales'!$A$1:$AH$160,D$1,0),0)</f>
        <v>17371.724508226707</v>
      </c>
      <c r="E84" s="303">
        <f>IFERROR(VLOOKUP($A84,'FCST Sales'!$A$1:$AH$160,E$1,0),0)</f>
        <v>16718.696966038904</v>
      </c>
      <c r="F84" s="303">
        <f>IFERROR(VLOOKUP($A84,'FCST Sales'!$A$1:$AH$160,F$1,0),0)</f>
        <v>16631.016761839783</v>
      </c>
      <c r="G84" s="303">
        <f>IFERROR(VLOOKUP($A84,'FCST Sales'!$A$1:$AH$160,G$1,0),0)</f>
        <v>17338.484996183834</v>
      </c>
      <c r="H84" s="303">
        <f>IFERROR(VLOOKUP($A84,'FCST Sales'!$A$1:$AH$160,H$1,0),0)</f>
        <v>17860.394027028353</v>
      </c>
      <c r="I84" s="303">
        <f>IFERROR(VLOOKUP($A84,'FCST Sales'!$A$1:$AH$160,I$1,0),0)</f>
        <v>21897.823805316784</v>
      </c>
      <c r="J84" s="303">
        <f>IFERROR(VLOOKUP($A84,'FCST Sales'!$A$1:$AH$160,J$1,0),0)</f>
        <v>20397.051787250206</v>
      </c>
      <c r="K84" s="303">
        <f>IFERROR(VLOOKUP($A84,'FCST Sales'!$A$1:$AH$160,K$1,0),0)</f>
        <v>19529.230869510353</v>
      </c>
      <c r="L84" s="303">
        <f>IFERROR(VLOOKUP($A84,'FCST Sales'!$A$1:$AH$160,L$1,0),0)</f>
        <v>18788.457433011536</v>
      </c>
      <c r="M84" s="303">
        <f>IFERROR(VLOOKUP($A84,'FCST Sales'!$A$1:$AH$160,M$1,0),0)</f>
        <v>18870.879803474159</v>
      </c>
      <c r="N84" s="303">
        <f>IFERROR(VLOOKUP($A84,'FCST Sales'!$A$1:$AH$160,N$1,0),0)</f>
        <v>19641.730345073614</v>
      </c>
      <c r="O84" s="303">
        <f>IFERROR(VLOOKUP($A84,'FCST Sales'!$A$1:$AH$160,O$1,0),0)</f>
        <v>19975.503194803474</v>
      </c>
      <c r="P84" s="303">
        <f>IFERROR(VLOOKUP($A84,'FCST Sales'!$A$1:$AH$160,P$1,0),0)</f>
        <v>6572.6453422753257</v>
      </c>
      <c r="Q84" s="303">
        <f>IFERROR(VLOOKUP($A84,'FCST Sales'!$A$1:$AH$160,Q$1,0),0)</f>
        <v>18654.918451589499</v>
      </c>
      <c r="R84" s="303">
        <f>IFERROR(VLOOKUP($A84,'FCST Sales'!$A$1:$AH$160,R$1,0),0)</f>
        <v>20374.799485855172</v>
      </c>
      <c r="S84" s="303">
        <f>IFERROR(VLOOKUP($A84,'FCST Sales'!$A$1:$AH$160,S$1,0),0)</f>
        <v>18957.83672941809</v>
      </c>
      <c r="T84" s="303">
        <f>IFERROR(VLOOKUP($A84,'FCST Sales'!$A$1:$AH$160,T$1,0),0)</f>
        <v>20434.653858485966</v>
      </c>
      <c r="U84" s="303">
        <f>IFERROR(VLOOKUP($A84,'FCST Sales'!$A$1:$AH$160,U$1,0),0)</f>
        <v>20397.668215567661</v>
      </c>
      <c r="V84" s="303">
        <f>IFERROR(VLOOKUP($A84,'FCST Sales'!$A$1:$AH$160,V$1,0),0)</f>
        <v>20521.536844151997</v>
      </c>
      <c r="W84" s="303">
        <f>IFERROR(VLOOKUP($A84,'FCST Sales'!$A$1:$AH$160,W$1,0),0)</f>
        <v>24726.823784184158</v>
      </c>
      <c r="X84" s="303">
        <f>IFERROR(VLOOKUP($A84,'FCST Sales'!$A$1:$AH$160,X$1,0),0)</f>
        <v>24086.277501170076</v>
      </c>
      <c r="Y84" s="303">
        <f>IFERROR(VLOOKUP($A84,'FCST Sales'!$A$1:$AH$160,Y$1,0),0)</f>
        <v>19479.90603355689</v>
      </c>
      <c r="Z84" s="303">
        <f>IFERROR(VLOOKUP($A84,'FCST Sales'!$A$1:$AH$160,Z$1,0),0)</f>
        <v>18490.278034888906</v>
      </c>
      <c r="AA84" s="303">
        <f>IFERROR(VLOOKUP($A84,'FCST Sales'!$A$1:$AH$160,AA$1,0),0)</f>
        <v>19493.457554976791</v>
      </c>
      <c r="AB84" s="303">
        <f>IFERROR(VLOOKUP($A84,'FCST Sales'!$A$1:$AH$160,AB$1,0),0)</f>
        <v>19654.108920545921</v>
      </c>
      <c r="AC84" s="303">
        <f>IFERROR(VLOOKUP($A84,'FCST Sales'!$A$1:$AH$160,AC$1,0),0)</f>
        <v>21653.591328851071</v>
      </c>
      <c r="AD84" s="303">
        <f>IFERROR(VLOOKUP($A84,'FCST Sales'!$A$1:$AH$160,AD$1,0),0)</f>
        <v>28491.198682586157</v>
      </c>
      <c r="AE84" s="303">
        <f>IFERROR(VLOOKUP($A84,'FCST Sales'!$A$1:$AH$160,AE$1,0),0)</f>
        <v>24758.165107597204</v>
      </c>
      <c r="AF84" s="303">
        <f>IFERROR(VLOOKUP($A84,'FCST Sales'!$A$1:$AH$160,AF$1,0),0)</f>
        <v>16703.464240850681</v>
      </c>
      <c r="AG84" s="303">
        <f>IFERROR(VLOOKUP($A84,'FCST Sales'!$A$1:$AH$160,AG$1,0),0)</f>
        <v>617039.29967738921</v>
      </c>
      <c r="AH84" s="303">
        <f>IFERROR(VLOOKUP($A84,'FCST Sales'!$A$1:$AH$160,AH$1,0),0)</f>
        <v>0</v>
      </c>
      <c r="AI84" s="303"/>
      <c r="AK84" s="306">
        <f>IFERROR(VLOOKUP($A84,'BDGT MW Services MTD'!$A$3:$AG$156,AK$4,0),0)</f>
        <v>278.63854664211414</v>
      </c>
      <c r="AL84" s="306">
        <f>IFERROR(VLOOKUP($A84,'BDGT MW Services MTD'!$A$3:$AG$156,AL$4,0),0)</f>
        <v>240.04648704351209</v>
      </c>
      <c r="AM84" s="306">
        <f>IFERROR(VLOOKUP($A84,'BDGT MW Services MTD'!$A$3:$AG$156,AM$4,0),0)</f>
        <v>186.56329533406276</v>
      </c>
      <c r="AN84" s="306">
        <f>IFERROR(VLOOKUP($A84,'BDGT MW Services MTD'!$A$3:$AG$156,AN$4,0),0)</f>
        <v>179.5501188266432</v>
      </c>
      <c r="AO84" s="306">
        <f>IFERROR(VLOOKUP($A84,'BDGT MW Services MTD'!$A$3:$AG$156,AO$4,0),0)</f>
        <v>178.60847898983798</v>
      </c>
      <c r="AP84" s="306">
        <f>IFERROR(VLOOKUP($A84,'BDGT MW Services MTD'!$A$3:$AG$156,AP$4,0),0)</f>
        <v>186.20632024508538</v>
      </c>
      <c r="AQ84" s="306">
        <f>IFERROR(VLOOKUP($A84,'BDGT MW Services MTD'!$A$3:$AG$156,AQ$4,0),0)</f>
        <v>191.81135206635622</v>
      </c>
      <c r="AR84" s="306">
        <f>IFERROR(VLOOKUP($A84,'BDGT MW Services MTD'!$A$3:$AG$156,AR$4,0),0)</f>
        <v>235.17125014444599</v>
      </c>
      <c r="AS84" s="306">
        <f>IFERROR(VLOOKUP($A84,'BDGT MW Services MTD'!$A$3:$AG$156,AS$4,0),0)</f>
        <v>216.43979238619156</v>
      </c>
      <c r="AT84" s="306">
        <f>IFERROR(VLOOKUP($A84,'BDGT MW Services MTD'!$A$3:$AG$156,AT$4,0),0)</f>
        <v>209.73379267154141</v>
      </c>
      <c r="AU84" s="306">
        <f>IFERROR(VLOOKUP($A84,'BDGT MW Services MTD'!$A$3:$AG$156,AU$4,0),0)</f>
        <v>201.77827084964576</v>
      </c>
      <c r="AV84" s="306">
        <f>IFERROR(VLOOKUP($A84,'BDGT MW Services MTD'!$A$3:$AG$156,AV$4,0),0)</f>
        <v>202.66344428395109</v>
      </c>
      <c r="AW84" s="306">
        <f>IFERROR(VLOOKUP($A84,'BDGT MW Services MTD'!$A$3:$AG$156,AW$4,0),0)</f>
        <v>210.94197858736675</v>
      </c>
      <c r="AX84" s="306">
        <f>IFERROR(VLOOKUP($A84,'BDGT MW Services MTD'!$A$3:$AG$156,AX$4,0),0)</f>
        <v>214.52652557400296</v>
      </c>
      <c r="AY84" s="306">
        <f>IFERROR(VLOOKUP($A84,'BDGT MW Services MTD'!$A$3:$AG$156,AY$4,0),0)</f>
        <v>32.153116201288157</v>
      </c>
      <c r="AZ84" s="306">
        <f>IFERROR(VLOOKUP($A84,'BDGT MW Services MTD'!$A$3:$AG$156,AZ$4,0),0)</f>
        <v>197.95344536837553</v>
      </c>
      <c r="BA84" s="306">
        <f>IFERROR(VLOOKUP($A84,'BDGT MW Services MTD'!$A$3:$AG$156,BA$4,0),0)</f>
        <v>218.81476027620539</v>
      </c>
      <c r="BB84" s="306">
        <f>IFERROR(VLOOKUP($A84,'BDGT MW Services MTD'!$A$3:$AG$156,BB$4,0),0)</f>
        <v>203.59731648809148</v>
      </c>
      <c r="BC84" s="306">
        <f>IFERROR(VLOOKUP($A84,'BDGT MW Services MTD'!$A$3:$AG$156,BC$4,0),0)</f>
        <v>219.45756513952605</v>
      </c>
      <c r="BD84" s="306">
        <f>IFERROR(VLOOKUP($A84,'BDGT MW Services MTD'!$A$3:$AG$156,BD$4,0),0)</f>
        <v>219.06035855133604</v>
      </c>
      <c r="BE84" s="306">
        <f>IFERROR(VLOOKUP($A84,'BDGT MW Services MTD'!$A$3:$AG$156,BE$4,0),0)</f>
        <v>220.39064326349919</v>
      </c>
      <c r="BF84" s="306">
        <f>IFERROR(VLOOKUP($A84,'BDGT MW Services MTD'!$A$3:$AG$156,BF$4,0),0)</f>
        <v>262.38442016233472</v>
      </c>
      <c r="BG84" s="306">
        <f>IFERROR(VLOOKUP($A84,'BDGT MW Services MTD'!$A$3:$AG$156,BG$4,0),0)</f>
        <v>258.67410577579381</v>
      </c>
      <c r="BH84" s="306">
        <f>IFERROR(VLOOKUP($A84,'BDGT MW Services MTD'!$A$3:$AG$156,BH$4,0),0)</f>
        <v>209.20406956126928</v>
      </c>
      <c r="BI84" s="306">
        <f>IFERROR(VLOOKUP($A84,'BDGT MW Services MTD'!$A$3:$AG$156,BI$4,0),0)</f>
        <v>198.57597903986371</v>
      </c>
      <c r="BJ84" s="306">
        <f>IFERROR(VLOOKUP($A84,'BDGT MW Services MTD'!$A$3:$AG$156,BJ$4,0),0)</f>
        <v>209.34960586031008</v>
      </c>
      <c r="BK84" s="306">
        <f>IFERROR(VLOOKUP($A84,'BDGT MW Services MTD'!$A$3:$AG$156,BK$4,0),0)</f>
        <v>211.07491805636178</v>
      </c>
      <c r="BL84" s="306">
        <f>IFERROR(VLOOKUP($A84,'BDGT MW Services MTD'!$A$3:$AG$156,BL$4,0),0)</f>
        <v>232.86076455063875</v>
      </c>
      <c r="BM84" s="306">
        <f>IFERROR(VLOOKUP($A84,'BDGT MW Services MTD'!$A$3:$AG$156,BM$4,0),0)</f>
        <v>305.98067058475215</v>
      </c>
      <c r="BN84" s="306">
        <f>IFERROR(VLOOKUP($A84,'BDGT MW Services MTD'!$A$3:$AG$156,BN$4,0),0)</f>
        <v>262.71699320295784</v>
      </c>
      <c r="BO84" s="306">
        <f>IFERROR(VLOOKUP($A84,'BDGT MW Services MTD'!$A$3:$AG$156,BO$4,0),0)</f>
        <v>179.386527272639</v>
      </c>
      <c r="BP84" s="306">
        <f>IFERROR(VLOOKUP($A84,'BDGT MW Services MTD'!$A$3:$AG$156,BP$4,0),0)</f>
        <v>6574.3149130000011</v>
      </c>
      <c r="BQ84" s="306"/>
      <c r="BR84" s="306"/>
      <c r="BS84" s="306"/>
      <c r="BT84" s="306">
        <f>IFERROR(VLOOKUP($A84,'BDGT Polizze MTD'!$A$3:$AG$156,BT$4,0),0)</f>
        <v>1045.3348697982044</v>
      </c>
      <c r="BU84" s="306">
        <f>IFERROR(VLOOKUP($A84,'BDGT Polizze MTD'!$A$3:$AG$156,BU$4,0),0)</f>
        <v>900.55366101748109</v>
      </c>
      <c r="BV84" s="306">
        <f>IFERROR(VLOOKUP($A84,'BDGT Polizze MTD'!$A$3:$AG$156,BV$4,0),0)</f>
        <v>699.9071750386471</v>
      </c>
      <c r="BW84" s="306">
        <f>IFERROR(VLOOKUP($A84,'BDGT Polizze MTD'!$A$3:$AG$156,BW$4,0),0)</f>
        <v>673.5966805302495</v>
      </c>
      <c r="BX84" s="306">
        <f>IFERROR(VLOOKUP($A84,'BDGT Polizze MTD'!$A$3:$AG$156,BX$4,0),0)</f>
        <v>670.06404311139352</v>
      </c>
      <c r="BY84" s="306">
        <f>IFERROR(VLOOKUP($A84,'BDGT Polizze MTD'!$A$3:$AG$156,BY$4,0),0)</f>
        <v>698.56795434339767</v>
      </c>
      <c r="BZ84" s="306">
        <f>IFERROR(VLOOKUP($A84,'BDGT Polizze MTD'!$A$3:$AG$156,BZ$4,0),0)</f>
        <v>719.59568105139135</v>
      </c>
      <c r="CA84" s="306">
        <f>IFERROR(VLOOKUP($A84,'BDGT Polizze MTD'!$A$3:$AG$156,CA$4,0),0)</f>
        <v>882.26381852965642</v>
      </c>
      <c r="CB84" s="306">
        <f>IFERROR(VLOOKUP($A84,'BDGT Polizze MTD'!$A$3:$AG$156,CB$4,0),0)</f>
        <v>811.99125146087601</v>
      </c>
      <c r="CC84" s="306">
        <f>IFERROR(VLOOKUP($A84,'BDGT Polizze MTD'!$A$3:$AG$156,CC$4,0),0)</f>
        <v>786.83315534295332</v>
      </c>
      <c r="CD84" s="306">
        <f>IFERROR(VLOOKUP($A84,'BDGT Polizze MTD'!$A$3:$AG$156,CD$4,0),0)</f>
        <v>756.98737675959944</v>
      </c>
      <c r="CE84" s="306">
        <f>IFERROR(VLOOKUP($A84,'BDGT Polizze MTD'!$A$3:$AG$156,CE$4,0),0)</f>
        <v>760.30817593777942</v>
      </c>
      <c r="CF84" s="306">
        <f>IFERROR(VLOOKUP($A84,'BDGT Polizze MTD'!$A$3:$AG$156,CF$4,0),0)</f>
        <v>791.36576176884546</v>
      </c>
      <c r="CG84" s="306">
        <f>IFERROR(VLOOKUP($A84,'BDGT Polizze MTD'!$A$3:$AG$156,CG$4,0),0)</f>
        <v>804.81347746617735</v>
      </c>
      <c r="CH84" s="306">
        <f>IFERROR(VLOOKUP($A84,'BDGT Polizze MTD'!$A$3:$AG$156,CH$4,0),0)</f>
        <v>120.62499586982871</v>
      </c>
      <c r="CI84" s="306">
        <f>IFERROR(VLOOKUP($A84,'BDGT Polizze MTD'!$A$3:$AG$156,CI$4,0),0)</f>
        <v>742.63823700615444</v>
      </c>
      <c r="CJ84" s="306">
        <f>IFERROR(VLOOKUP($A84,'BDGT Polizze MTD'!$A$3:$AG$156,CJ$4,0),0)</f>
        <v>820.90113410274625</v>
      </c>
      <c r="CK84" s="306">
        <f>IFERROR(VLOOKUP($A84,'BDGT Polizze MTD'!$A$3:$AG$156,CK$4,0),0)</f>
        <v>763.81167245930374</v>
      </c>
      <c r="CL84" s="306">
        <f>IFERROR(VLOOKUP($A84,'BDGT Polizze MTD'!$A$3:$AG$156,CL$4,0),0)</f>
        <v>823.31266813564525</v>
      </c>
      <c r="CM84" s="306">
        <f>IFERROR(VLOOKUP($A84,'BDGT Polizze MTD'!$A$3:$AG$156,CM$4,0),0)</f>
        <v>821.8225157423301</v>
      </c>
      <c r="CN84" s="306">
        <f>IFERROR(VLOOKUP($A84,'BDGT Polizze MTD'!$A$3:$AG$156,CN$4,0),0)</f>
        <v>826.81318560169348</v>
      </c>
      <c r="CO84" s="306">
        <f>IFERROR(VLOOKUP($A84,'BDGT Polizze MTD'!$A$3:$AG$156,CO$4,0),0)</f>
        <v>984.35620983825572</v>
      </c>
      <c r="CP84" s="306">
        <f>IFERROR(VLOOKUP($A84,'BDGT Polizze MTD'!$A$3:$AG$156,CP$4,0),0)</f>
        <v>970.43666764674856</v>
      </c>
      <c r="CQ84" s="306">
        <f>IFERROR(VLOOKUP($A84,'BDGT Polizze MTD'!$A$3:$AG$156,CQ$4,0),0)</f>
        <v>784.84585658196511</v>
      </c>
      <c r="CR84" s="306">
        <f>IFERROR(VLOOKUP($A84,'BDGT Polizze MTD'!$A$3:$AG$156,CR$4,0),0)</f>
        <v>744.97372203603425</v>
      </c>
      <c r="CS84" s="306">
        <f>IFERROR(VLOOKUP($A84,'BDGT Polizze MTD'!$A$3:$AG$156,CS$4,0),0)</f>
        <v>785.39184768779774</v>
      </c>
      <c r="CT84" s="306">
        <f>IFERROR(VLOOKUP($A84,'BDGT Polizze MTD'!$A$3:$AG$156,CT$4,0),0)</f>
        <v>791.86449485580579</v>
      </c>
      <c r="CU84" s="306">
        <f>IFERROR(VLOOKUP($A84,'BDGT Polizze MTD'!$A$3:$AG$156,CU$4,0),0)</f>
        <v>873.59584639701654</v>
      </c>
      <c r="CV84" s="306">
        <f>IFERROR(VLOOKUP($A84,'BDGT Polizze MTD'!$A$3:$AG$156,CV$4,0),0)</f>
        <v>1147.9110421046671</v>
      </c>
      <c r="CW84" s="306">
        <f>IFERROR(VLOOKUP($A84,'BDGT Polizze MTD'!$A$3:$AG$156,CW$4,0),0)</f>
        <v>985.60388429072361</v>
      </c>
      <c r="CX84" s="306">
        <f>IFERROR(VLOOKUP($A84,'BDGT Polizze MTD'!$A$3:$AG$156,CX$4,0),0)</f>
        <v>672.98295368640152</v>
      </c>
      <c r="CY84" s="306">
        <f>IFERROR(VLOOKUP($A84,'BDGT Polizze MTD'!$A$3:$AG$156,CY$4,0),0)</f>
        <v>24664.07001619977</v>
      </c>
      <c r="CZ84" s="306"/>
      <c r="DD84" s="308">
        <f>IFERROR(VLOOKUP($A84,'BDGT McAfee'!$AZ$6:$BD$180,DD$4,0),0)</f>
        <v>3.8858643870967748</v>
      </c>
      <c r="DE84" s="308">
        <f>IFERROR(VLOOKUP($A84,'BDGT McAfee'!$AZ$6:$BD$180,DE$4,0),0)</f>
        <v>3.8858643870967748</v>
      </c>
      <c r="DF84" s="308">
        <f>IFERROR(VLOOKUP($A84,'BDGT McAfee'!$AZ$6:$BD$180,DF$4,0),0)</f>
        <v>3.8858643870967748</v>
      </c>
      <c r="DG84" s="308">
        <f>IFERROR(VLOOKUP($A84,'BDGT McAfee'!$AZ$6:$BD$180,DG$4,0),0)</f>
        <v>3.8858643870967748</v>
      </c>
      <c r="DH84" s="308">
        <f>IFERROR(VLOOKUP($A84,'BDGT McAfee'!$AZ$6:$BD$180,DH$4,0),0)</f>
        <v>3.8858643870967748</v>
      </c>
      <c r="DI84" s="308">
        <f>IFERROR(VLOOKUP($A84,'BDGT McAfee'!$AZ$6:$BD$180,DI$4,0),0)</f>
        <v>3.8858643870967748</v>
      </c>
      <c r="DJ84" s="308">
        <f>IFERROR(VLOOKUP($A84,'BDGT McAfee'!$AZ$6:$BD$180,DJ$4,0),0)</f>
        <v>3.8858643870967748</v>
      </c>
      <c r="DK84" s="308">
        <f>IFERROR(VLOOKUP($A84,'BDGT McAfee'!$AZ$6:$BD$180,DK$4,0),0)</f>
        <v>3.8858643870967748</v>
      </c>
      <c r="DL84" s="308">
        <f>IFERROR(VLOOKUP($A84,'BDGT McAfee'!$AZ$6:$BD$180,DL$4,0),0)</f>
        <v>3.8858643870967748</v>
      </c>
      <c r="DM84" s="308">
        <f>IFERROR(VLOOKUP($A84,'BDGT McAfee'!$AZ$6:$BD$180,DM$4,0),0)</f>
        <v>3.8858643870967748</v>
      </c>
      <c r="DN84" s="308">
        <f>IFERROR(VLOOKUP($A84,'BDGT McAfee'!$AZ$6:$BD$180,DN$4,0),0)</f>
        <v>3.8858643870967748</v>
      </c>
      <c r="DO84" s="308">
        <f>IFERROR(VLOOKUP($A84,'BDGT McAfee'!$AZ$6:$BD$180,DO$4,0),0)</f>
        <v>3.8858643870967748</v>
      </c>
      <c r="DP84" s="308">
        <f>IFERROR(VLOOKUP($A84,'BDGT McAfee'!$AZ$6:$BD$180,DP$4,0),0)</f>
        <v>3.8858643870967748</v>
      </c>
      <c r="DQ84" s="308">
        <f>IFERROR(VLOOKUP($A84,'BDGT McAfee'!$AZ$6:$BD$180,DQ$4,0),0)</f>
        <v>3.8858643870967748</v>
      </c>
      <c r="DR84" s="308">
        <f>IFERROR(VLOOKUP($A84,'BDGT McAfee'!$AZ$6:$BD$180,DR$4,0),0)</f>
        <v>3.8858643870967748</v>
      </c>
      <c r="DS84" s="308">
        <f>IFERROR(VLOOKUP($A84,'BDGT McAfee'!$AZ$6:$BD$180,DS$4,0),0)</f>
        <v>3.8858643870967748</v>
      </c>
      <c r="DT84" s="308">
        <f>IFERROR(VLOOKUP($A84,'BDGT McAfee'!$AZ$6:$BD$180,DT$4,0),0)</f>
        <v>3.8858643870967748</v>
      </c>
      <c r="DU84" s="308">
        <f>IFERROR(VLOOKUP($A84,'BDGT McAfee'!$AZ$6:$BD$180,DU$4,0),0)</f>
        <v>3.8858643870967748</v>
      </c>
      <c r="DV84" s="308">
        <f>IFERROR(VLOOKUP($A84,'BDGT McAfee'!$AZ$6:$BD$180,DV$4,0),0)</f>
        <v>3.8858643870967748</v>
      </c>
      <c r="DW84" s="308">
        <f>IFERROR(VLOOKUP($A84,'BDGT McAfee'!$AZ$6:$BD$180,DW$4,0),0)</f>
        <v>3.8858643870967748</v>
      </c>
      <c r="DX84" s="308">
        <f>IFERROR(VLOOKUP($A84,'BDGT McAfee'!$AZ$6:$BD$180,DX$4,0),0)</f>
        <v>3.8858643870967748</v>
      </c>
      <c r="DY84" s="308">
        <f>IFERROR(VLOOKUP($A84,'BDGT McAfee'!$AZ$6:$BD$180,DY$4,0),0)</f>
        <v>3.8858643870967748</v>
      </c>
      <c r="DZ84" s="308">
        <f>IFERROR(VLOOKUP($A84,'BDGT McAfee'!$AZ$6:$BD$180,DZ$4,0),0)</f>
        <v>3.8858643870967748</v>
      </c>
      <c r="EA84" s="308">
        <f>IFERROR(VLOOKUP($A84,'BDGT McAfee'!$AZ$6:$BD$180,EA$4,0),0)</f>
        <v>3.8858643870967748</v>
      </c>
      <c r="EB84" s="308">
        <f>IFERROR(VLOOKUP($A84,'BDGT McAfee'!$AZ$6:$BD$180,EB$4,0),0)</f>
        <v>3.8858643870967748</v>
      </c>
      <c r="EC84" s="308">
        <f>IFERROR(VLOOKUP($A84,'BDGT McAfee'!$AZ$6:$BD$180,EC$4,0),0)</f>
        <v>3.8858643870967748</v>
      </c>
      <c r="ED84" s="308">
        <f>IFERROR(VLOOKUP($A84,'BDGT McAfee'!$AZ$6:$BD$180,ED$4,0),0)</f>
        <v>3.8858643870967748</v>
      </c>
      <c r="EE84" s="308">
        <f>IFERROR(VLOOKUP($A84,'BDGT McAfee'!$AZ$6:$BD$180,EE$4,0),0)</f>
        <v>3.8858643870967748</v>
      </c>
      <c r="EF84" s="308">
        <f>IFERROR(VLOOKUP($A84,'BDGT McAfee'!$AZ$6:$BD$180,EF$4,0),0)</f>
        <v>3.8858643870967748</v>
      </c>
      <c r="EG84" s="308">
        <f>IFERROR(VLOOKUP($A84,'BDGT McAfee'!$AZ$6:$BD$180,EG$4,0),0)</f>
        <v>3.8858643870967748</v>
      </c>
      <c r="EH84" s="308">
        <f>IFERROR(VLOOKUP($A84,'BDGT McAfee'!$AZ$6:$BD$180,EH$4,0),0)</f>
        <v>3.8858643870967748</v>
      </c>
      <c r="EI84" s="308">
        <f t="shared" si="40"/>
        <v>120.46179600000001</v>
      </c>
      <c r="EJ84" s="308"/>
      <c r="EL84" s="307">
        <f>IFERROR(VLOOKUP($A84,'BDGT Office'!$C$3:$F$180,EL$4,0),0)</f>
        <v>0.38709677419354838</v>
      </c>
      <c r="EM84" s="307">
        <f>IFERROR(VLOOKUP($A84,'BDGT Office'!$C$3:$F$180,EM$4,0),0)</f>
        <v>0.38709677419354838</v>
      </c>
      <c r="EN84" s="307">
        <f>IFERROR(VLOOKUP($A84,'BDGT Office'!$C$3:$F$180,EN$4,0),0)</f>
        <v>0.38709677419354838</v>
      </c>
      <c r="EO84" s="307">
        <f>IFERROR(VLOOKUP($A84,'BDGT Office'!$C$3:$F$180,EO$4,0),0)</f>
        <v>0.38709677419354838</v>
      </c>
      <c r="EP84" s="307">
        <f>IFERROR(VLOOKUP($A84,'BDGT Office'!$C$3:$F$180,EP$4,0),0)</f>
        <v>0.38709677419354838</v>
      </c>
      <c r="EQ84" s="307">
        <f>IFERROR(VLOOKUP($A84,'BDGT Office'!$C$3:$F$180,EQ$4,0),0)</f>
        <v>0.38709677419354838</v>
      </c>
      <c r="ER84" s="307">
        <f>IFERROR(VLOOKUP($A84,'BDGT Office'!$C$3:$F$180,ER$4,0),0)</f>
        <v>0.38709677419354838</v>
      </c>
      <c r="ES84" s="307">
        <f>IFERROR(VLOOKUP($A84,'BDGT Office'!$C$3:$F$180,ES$4,0),0)</f>
        <v>0.38709677419354838</v>
      </c>
      <c r="ET84" s="307">
        <f>IFERROR(VLOOKUP($A84,'BDGT Office'!$C$3:$F$180,ET$4,0),0)</f>
        <v>0.38709677419354838</v>
      </c>
      <c r="EU84" s="307">
        <f>IFERROR(VLOOKUP($A84,'BDGT Office'!$C$3:$F$180,EU$4,0),0)</f>
        <v>0.38709677419354838</v>
      </c>
      <c r="EV84" s="307">
        <f>IFERROR(VLOOKUP($A84,'BDGT Office'!$C$3:$F$180,EV$4,0),0)</f>
        <v>0.38709677419354838</v>
      </c>
      <c r="EW84" s="307">
        <f>IFERROR(VLOOKUP($A84,'BDGT Office'!$C$3:$F$180,EW$4,0),0)</f>
        <v>0.38709677419354838</v>
      </c>
      <c r="EX84" s="307">
        <f>IFERROR(VLOOKUP($A84,'BDGT Office'!$C$3:$F$180,EX$4,0),0)</f>
        <v>0.38709677419354838</v>
      </c>
      <c r="EY84" s="307">
        <f>IFERROR(VLOOKUP($A84,'BDGT Office'!$C$3:$F$180,EY$4,0),0)</f>
        <v>0.38709677419354838</v>
      </c>
      <c r="EZ84" s="307">
        <f>IFERROR(VLOOKUP($A84,'BDGT Office'!$C$3:$F$180,EZ$4,0),0)</f>
        <v>0.38709677419354838</v>
      </c>
      <c r="FA84" s="307">
        <f>IFERROR(VLOOKUP($A84,'BDGT Office'!$C$3:$F$180,FA$4,0),0)</f>
        <v>0.38709677419354838</v>
      </c>
      <c r="FB84" s="307">
        <f>IFERROR(VLOOKUP($A84,'BDGT Office'!$C$3:$F$180,FB$4,0),0)</f>
        <v>0.38709677419354838</v>
      </c>
      <c r="FC84" s="307">
        <f>IFERROR(VLOOKUP($A84,'BDGT Office'!$C$3:$F$180,FC$4,0),0)</f>
        <v>0.38709677419354838</v>
      </c>
      <c r="FD84" s="307">
        <f>IFERROR(VLOOKUP($A84,'BDGT Office'!$C$3:$F$180,FD$4,0),0)</f>
        <v>0.38709677419354838</v>
      </c>
      <c r="FE84" s="307">
        <f>IFERROR(VLOOKUP($A84,'BDGT Office'!$C$3:$F$180,FE$4,0),0)</f>
        <v>0.38709677419354838</v>
      </c>
      <c r="FF84" s="307">
        <f>IFERROR(VLOOKUP($A84,'BDGT Office'!$C$3:$F$180,FF$4,0),0)</f>
        <v>0.38709677419354838</v>
      </c>
      <c r="FG84" s="307">
        <f>IFERROR(VLOOKUP($A84,'BDGT Office'!$C$3:$F$180,FG$4,0),0)</f>
        <v>0.38709677419354838</v>
      </c>
      <c r="FH84" s="307">
        <f>IFERROR(VLOOKUP($A84,'BDGT Office'!$C$3:$F$180,FH$4,0),0)</f>
        <v>0.38709677419354838</v>
      </c>
      <c r="FI84" s="307">
        <f>IFERROR(VLOOKUP($A84,'BDGT Office'!$C$3:$F$180,FI$4,0),0)</f>
        <v>0.38709677419354838</v>
      </c>
      <c r="FJ84" s="307">
        <f>IFERROR(VLOOKUP($A84,'BDGT Office'!$C$3:$F$180,FJ$4,0),0)</f>
        <v>0.38709677419354838</v>
      </c>
      <c r="FK84" s="307">
        <f>IFERROR(VLOOKUP($A84,'BDGT Office'!$C$3:$F$180,FK$4,0),0)</f>
        <v>0.38709677419354838</v>
      </c>
      <c r="FL84" s="307">
        <f>IFERROR(VLOOKUP($A84,'BDGT Office'!$C$3:$F$180,FL$4,0),0)</f>
        <v>0.38709677419354838</v>
      </c>
      <c r="FM84" s="307">
        <f>IFERROR(VLOOKUP($A84,'BDGT Office'!$C$3:$F$180,FM$4,0),0)</f>
        <v>0.38709677419354838</v>
      </c>
      <c r="FN84" s="307">
        <f>IFERROR(VLOOKUP($A84,'BDGT Office'!$C$3:$F$180,FN$4,0),0)</f>
        <v>0.38709677419354838</v>
      </c>
      <c r="FO84" s="307">
        <f>IFERROR(VLOOKUP($A84,'BDGT Office'!$C$3:$F$180,FO$4,0),0)</f>
        <v>0.38709677419354838</v>
      </c>
      <c r="FP84" s="307">
        <f>IFERROR(VLOOKUP($A84,'BDGT Office'!$C$3:$F$180,FP$4,0),0)</f>
        <v>0.38709677419354838</v>
      </c>
      <c r="FQ84" s="308">
        <f t="shared" si="41"/>
        <v>11.999999999999995</v>
      </c>
      <c r="FR84" s="307"/>
      <c r="FS84" s="307"/>
    </row>
    <row r="85" spans="1:175">
      <c r="A85" s="150" t="s">
        <v>62</v>
      </c>
      <c r="B85" s="303">
        <f>IFERROR(VLOOKUP($A85,'FCST Sales'!$A$1:$AH$160,B$1,0),0)</f>
        <v>31672.292039164309</v>
      </c>
      <c r="C85" s="303">
        <f>IFERROR(VLOOKUP($A85,'FCST Sales'!$A$1:$AH$160,C$1,0),0)</f>
        <v>27615.137653575763</v>
      </c>
      <c r="D85" s="303">
        <f>IFERROR(VLOOKUP($A85,'FCST Sales'!$A$1:$AH$160,D$1,0),0)</f>
        <v>21206.280483506562</v>
      </c>
      <c r="E85" s="303">
        <f>IFERROR(VLOOKUP($A85,'FCST Sales'!$A$1:$AH$160,E$1,0),0)</f>
        <v>20409.106592305878</v>
      </c>
      <c r="F85" s="303">
        <f>IFERROR(VLOOKUP($A85,'FCST Sales'!$A$1:$AH$160,F$1,0),0)</f>
        <v>20302.072256007414</v>
      </c>
      <c r="G85" s="303">
        <f>IFERROR(VLOOKUP($A85,'FCST Sales'!$A$1:$AH$160,G$1,0),0)</f>
        <v>21165.703831765262</v>
      </c>
      <c r="H85" s="303">
        <f>IFERROR(VLOOKUP($A85,'FCST Sales'!$A$1:$AH$160,H$1,0),0)</f>
        <v>21802.816703876641</v>
      </c>
      <c r="I85" s="303">
        <f>IFERROR(VLOOKUP($A85,'FCST Sales'!$A$1:$AH$160,I$1,0),0)</f>
        <v>26731.450488639908</v>
      </c>
      <c r="J85" s="303">
        <f>IFERROR(VLOOKUP($A85,'FCST Sales'!$A$1:$AH$160,J$1,0),0)</f>
        <v>24899.40483641659</v>
      </c>
      <c r="K85" s="303">
        <f>IFERROR(VLOOKUP($A85,'FCST Sales'!$A$1:$AH$160,K$1,0),0)</f>
        <v>23840.025050470169</v>
      </c>
      <c r="L85" s="303">
        <f>IFERROR(VLOOKUP($A85,'FCST Sales'!$A$1:$AH$160,L$1,0),0)</f>
        <v>22935.736632720647</v>
      </c>
      <c r="M85" s="303">
        <f>IFERROR(VLOOKUP($A85,'FCST Sales'!$A$1:$AH$160,M$1,0),0)</f>
        <v>23036.352544820693</v>
      </c>
      <c r="N85" s="303">
        <f>IFERROR(VLOOKUP($A85,'FCST Sales'!$A$1:$AH$160,N$1,0),0)</f>
        <v>23977.357151949909</v>
      </c>
      <c r="O85" s="303">
        <f>IFERROR(VLOOKUP($A85,'FCST Sales'!$A$1:$AH$160,O$1,0),0)</f>
        <v>24384.805512404782</v>
      </c>
      <c r="P85" s="303">
        <f>IFERROR(VLOOKUP($A85,'FCST Sales'!$A$1:$AH$160,P$1,0),0)</f>
        <v>0</v>
      </c>
      <c r="Q85" s="303">
        <f>IFERROR(VLOOKUP($A85,'FCST Sales'!$A$1:$AH$160,Q$1,0),0)</f>
        <v>22772.720859924088</v>
      </c>
      <c r="R85" s="303">
        <f>IFERROR(VLOOKUP($A85,'FCST Sales'!$A$1:$AH$160,R$1,0),0)</f>
        <v>24872.240662556753</v>
      </c>
      <c r="S85" s="303">
        <f>IFERROR(VLOOKUP($A85,'FCST Sales'!$A$1:$AH$160,S$1,0),0)</f>
        <v>23142.503949689977</v>
      </c>
      <c r="T85" s="303">
        <f>IFERROR(VLOOKUP($A85,'FCST Sales'!$A$1:$AH$160,T$1,0),0)</f>
        <v>24945.307018955158</v>
      </c>
      <c r="U85" s="303">
        <f>IFERROR(VLOOKUP($A85,'FCST Sales'!$A$1:$AH$160,U$1,0),0)</f>
        <v>24900.157332335551</v>
      </c>
      <c r="V85" s="303">
        <f>IFERROR(VLOOKUP($A85,'FCST Sales'!$A$1:$AH$160,V$1,0),0)</f>
        <v>25051.368162303694</v>
      </c>
      <c r="W85" s="303">
        <f>IFERROR(VLOOKUP($A85,'FCST Sales'!$A$1:$AH$160,W$1,0),0)</f>
        <v>30184.911140245636</v>
      </c>
      <c r="X85" s="303">
        <f>IFERROR(VLOOKUP($A85,'FCST Sales'!$A$1:$AH$160,X$1,0),0)</f>
        <v>29402.973564973159</v>
      </c>
      <c r="Y85" s="303">
        <f>IFERROR(VLOOKUP($A85,'FCST Sales'!$A$1:$AH$160,Y$1,0),0)</f>
        <v>23779.812473098431</v>
      </c>
      <c r="Z85" s="303">
        <f>IFERROR(VLOOKUP($A85,'FCST Sales'!$A$1:$AH$160,Z$1,0),0)</f>
        <v>22571.738461554785</v>
      </c>
      <c r="AA85" s="303">
        <f>IFERROR(VLOOKUP($A85,'FCST Sales'!$A$1:$AH$160,AA$1,0),0)</f>
        <v>23796.355296125155</v>
      </c>
      <c r="AB85" s="303">
        <f>IFERROR(VLOOKUP($A85,'FCST Sales'!$A$1:$AH$160,AB$1,0),0)</f>
        <v>23992.468118240435</v>
      </c>
      <c r="AC85" s="303">
        <f>IFERROR(VLOOKUP($A85,'FCST Sales'!$A$1:$AH$160,AC$1,0),0)</f>
        <v>26493.236782261996</v>
      </c>
      <c r="AD85" s="303">
        <f>IFERROR(VLOOKUP($A85,'FCST Sales'!$A$1:$AH$160,AD$1,0),0)</f>
        <v>34780.217144711685</v>
      </c>
      <c r="AE85" s="303">
        <f>IFERROR(VLOOKUP($A85,'FCST Sales'!$A$1:$AH$160,AE$1,0),0)</f>
        <v>30223.170605775755</v>
      </c>
      <c r="AF85" s="303">
        <f>IFERROR(VLOOKUP($A85,'FCST Sales'!$A$1:$AH$160,AF$1,0),0)</f>
        <v>20390.511464187381</v>
      </c>
      <c r="AG85" s="303">
        <f>IFERROR(VLOOKUP($A85,'FCST Sales'!$A$1:$AH$160,AG$1,0),0)</f>
        <v>745278.23481456412</v>
      </c>
      <c r="AH85" s="303">
        <f>IFERROR(VLOOKUP($A85,'FCST Sales'!$A$1:$AH$160,AH$1,0),0)</f>
        <v>0</v>
      </c>
      <c r="AI85" s="303"/>
      <c r="AK85" s="306">
        <f>IFERROR(VLOOKUP($A85,'BDGT MW Services MTD'!$A$3:$AG$156,AK$4,0),0)</f>
        <v>326.35018216334907</v>
      </c>
      <c r="AL85" s="306">
        <f>IFERROR(VLOOKUP($A85,'BDGT MW Services MTD'!$A$3:$AG$156,AL$4,0),0)</f>
        <v>281.14995472949323</v>
      </c>
      <c r="AM85" s="306">
        <f>IFERROR(VLOOKUP($A85,'BDGT MW Services MTD'!$A$3:$AG$156,AM$4,0),0)</f>
        <v>218.50876754488411</v>
      </c>
      <c r="AN85" s="306">
        <f>IFERROR(VLOOKUP($A85,'BDGT MW Services MTD'!$A$3:$AG$156,AN$4,0),0)</f>
        <v>210.29471583408554</v>
      </c>
      <c r="AO85" s="306">
        <f>IFERROR(VLOOKUP($A85,'BDGT MW Services MTD'!$A$3:$AG$156,AO$4,0),0)</f>
        <v>209.19183780095986</v>
      </c>
      <c r="AP85" s="306">
        <f>IFERROR(VLOOKUP($A85,'BDGT MW Services MTD'!$A$3:$AG$156,AP$4,0),0)</f>
        <v>218.09066715382383</v>
      </c>
      <c r="AQ85" s="306">
        <f>IFERROR(VLOOKUP($A85,'BDGT MW Services MTD'!$A$3:$AG$156,AQ$4,0),0)</f>
        <v>224.65545575879938</v>
      </c>
      <c r="AR85" s="306">
        <f>IFERROR(VLOOKUP($A85,'BDGT MW Services MTD'!$A$3:$AG$156,AR$4,0),0)</f>
        <v>275.43992476675714</v>
      </c>
      <c r="AS85" s="306">
        <f>IFERROR(VLOOKUP($A85,'BDGT MW Services MTD'!$A$3:$AG$156,AS$4,0),0)</f>
        <v>253.5010554851749</v>
      </c>
      <c r="AT85" s="306">
        <f>IFERROR(VLOOKUP($A85,'BDGT MW Services MTD'!$A$3:$AG$156,AT$4,0),0)</f>
        <v>245.64677884313377</v>
      </c>
      <c r="AU85" s="306">
        <f>IFERROR(VLOOKUP($A85,'BDGT MW Services MTD'!$A$3:$AG$156,AU$4,0),0)</f>
        <v>236.32902282169272</v>
      </c>
      <c r="AV85" s="306">
        <f>IFERROR(VLOOKUP($A85,'BDGT MW Services MTD'!$A$3:$AG$156,AV$4,0),0)</f>
        <v>237.36576563783561</v>
      </c>
      <c r="AW85" s="306">
        <f>IFERROR(VLOOKUP($A85,'BDGT MW Services MTD'!$A$3:$AG$156,AW$4,0),0)</f>
        <v>247.06184398206884</v>
      </c>
      <c r="AX85" s="306">
        <f>IFERROR(VLOOKUP($A85,'BDGT MW Services MTD'!$A$3:$AG$156,AX$4,0),0)</f>
        <v>251.26017754416691</v>
      </c>
      <c r="AY85" s="306">
        <f>IFERROR(VLOOKUP($A85,'BDGT MW Services MTD'!$A$3:$AG$156,AY$4,0),0)</f>
        <v>37.658735504701184</v>
      </c>
      <c r="AZ85" s="306">
        <f>IFERROR(VLOOKUP($A85,'BDGT MW Services MTD'!$A$3:$AG$156,AZ$4,0),0)</f>
        <v>231.84926757031752</v>
      </c>
      <c r="BA85" s="306">
        <f>IFERROR(VLOOKUP($A85,'BDGT MW Services MTD'!$A$3:$AG$156,BA$4,0),0)</f>
        <v>256.28269217140706</v>
      </c>
      <c r="BB85" s="306">
        <f>IFERROR(VLOOKUP($A85,'BDGT MW Services MTD'!$A$3:$AG$156,BB$4,0),0)</f>
        <v>238.45954597659806</v>
      </c>
      <c r="BC85" s="306">
        <f>IFERROR(VLOOKUP($A85,'BDGT MW Services MTD'!$A$3:$AG$156,BC$4,0),0)</f>
        <v>257.03556533546941</v>
      </c>
      <c r="BD85" s="306">
        <f>IFERROR(VLOOKUP($A85,'BDGT MW Services MTD'!$A$3:$AG$156,BD$4,0),0)</f>
        <v>256.57034455401458</v>
      </c>
      <c r="BE85" s="306">
        <f>IFERROR(VLOOKUP($A85,'BDGT MW Services MTD'!$A$3:$AG$156,BE$4,0),0)</f>
        <v>258.12841562269972</v>
      </c>
      <c r="BF85" s="306">
        <f>IFERROR(VLOOKUP($A85,'BDGT MW Services MTD'!$A$3:$AG$156,BF$4,0),0)</f>
        <v>307.31284077068341</v>
      </c>
      <c r="BG85" s="306">
        <f>IFERROR(VLOOKUP($A85,'BDGT MW Services MTD'!$A$3:$AG$156,BG$4,0),0)</f>
        <v>302.96720449557688</v>
      </c>
      <c r="BH85" s="306">
        <f>IFERROR(VLOOKUP($A85,'BDGT MW Services MTD'!$A$3:$AG$156,BH$4,0),0)</f>
        <v>245.02635056565109</v>
      </c>
      <c r="BI85" s="306">
        <f>IFERROR(VLOOKUP($A85,'BDGT MW Services MTD'!$A$3:$AG$156,BI$4,0),0)</f>
        <v>232.57839848038481</v>
      </c>
      <c r="BJ85" s="306">
        <f>IFERROR(VLOOKUP($A85,'BDGT MW Services MTD'!$A$3:$AG$156,BJ$4,0),0)</f>
        <v>245.19680723173593</v>
      </c>
      <c r="BK85" s="306">
        <f>IFERROR(VLOOKUP($A85,'BDGT MW Services MTD'!$A$3:$AG$156,BK$4,0),0)</f>
        <v>247.21754684675165</v>
      </c>
      <c r="BL85" s="306">
        <f>IFERROR(VLOOKUP($A85,'BDGT MW Services MTD'!$A$3:$AG$156,BL$4,0),0)</f>
        <v>272.73381176296925</v>
      </c>
      <c r="BM85" s="306">
        <f>IFERROR(VLOOKUP($A85,'BDGT MW Services MTD'!$A$3:$AG$156,BM$4,0),0)</f>
        <v>358.37413303786212</v>
      </c>
      <c r="BN85" s="306">
        <f>IFERROR(VLOOKUP($A85,'BDGT MW Services MTD'!$A$3:$AG$156,BN$4,0),0)</f>
        <v>307.70236071936932</v>
      </c>
      <c r="BO85" s="306">
        <f>IFERROR(VLOOKUP($A85,'BDGT MW Services MTD'!$A$3:$AG$156,BO$4,0),0)</f>
        <v>210.10311228858532</v>
      </c>
      <c r="BP85" s="306">
        <f>IFERROR(VLOOKUP($A85,'BDGT MW Services MTD'!$A$3:$AG$156,BP$4,0),0)</f>
        <v>7700.0432830010022</v>
      </c>
      <c r="BQ85" s="306"/>
      <c r="BR85" s="306"/>
      <c r="BS85" s="306"/>
      <c r="BT85" s="306">
        <f>IFERROR(VLOOKUP($A85,'BDGT Polizze MTD'!$A$3:$AG$156,BT$4,0),0)</f>
        <v>1344.9492520415379</v>
      </c>
      <c r="BU85" s="306">
        <f>IFERROR(VLOOKUP($A85,'BDGT Polizze MTD'!$A$3:$AG$156,BU$4,0),0)</f>
        <v>1158.67078369111</v>
      </c>
      <c r="BV85" s="306">
        <f>IFERROR(VLOOKUP($A85,'BDGT Polizze MTD'!$A$3:$AG$156,BV$4,0),0)</f>
        <v>900.51490557131638</v>
      </c>
      <c r="BW85" s="306">
        <f>IFERROR(VLOOKUP($A85,'BDGT Polizze MTD'!$A$3:$AG$156,BW$4,0),0)</f>
        <v>866.66328449534149</v>
      </c>
      <c r="BX85" s="306">
        <f>IFERROR(VLOOKUP($A85,'BDGT Polizze MTD'!$A$3:$AG$156,BX$4,0),0)</f>
        <v>862.1181208434856</v>
      </c>
      <c r="BY85" s="306">
        <f>IFERROR(VLOOKUP($A85,'BDGT Polizze MTD'!$A$3:$AG$156,BY$4,0),0)</f>
        <v>898.79183679743915</v>
      </c>
      <c r="BZ85" s="306">
        <f>IFERROR(VLOOKUP($A85,'BDGT Polizze MTD'!$A$3:$AG$156,BZ$4,0),0)</f>
        <v>925.84654062981917</v>
      </c>
      <c r="CA85" s="306">
        <f>IFERROR(VLOOKUP($A85,'BDGT Polizze MTD'!$A$3:$AG$156,CA$4,0),0)</f>
        <v>1135.1386977685329</v>
      </c>
      <c r="CB85" s="306">
        <f>IFERROR(VLOOKUP($A85,'BDGT Polizze MTD'!$A$3:$AG$156,CB$4,0),0)</f>
        <v>1044.7245737888745</v>
      </c>
      <c r="CC85" s="306">
        <f>IFERROR(VLOOKUP($A85,'BDGT Polizze MTD'!$A$3:$AG$156,CC$4,0),0)</f>
        <v>1012.355652083315</v>
      </c>
      <c r="CD85" s="306">
        <f>IFERROR(VLOOKUP($A85,'BDGT Polizze MTD'!$A$3:$AG$156,CD$4,0),0)</f>
        <v>973.95546211354178</v>
      </c>
      <c r="CE85" s="306">
        <f>IFERROR(VLOOKUP($A85,'BDGT Polizze MTD'!$A$3:$AG$156,CE$4,0),0)</f>
        <v>978.22807034647633</v>
      </c>
      <c r="CF85" s="306">
        <f>IFERROR(VLOOKUP($A85,'BDGT Polizze MTD'!$A$3:$AG$156,CF$4,0),0)</f>
        <v>1018.1873963390855</v>
      </c>
      <c r="CG85" s="306">
        <f>IFERROR(VLOOKUP($A85,'BDGT Polizze MTD'!$A$3:$AG$156,CG$4,0),0)</f>
        <v>1035.4895027657899</v>
      </c>
      <c r="CH85" s="306">
        <f>IFERROR(VLOOKUP($A85,'BDGT Polizze MTD'!$A$3:$AG$156,CH$4,0),0)</f>
        <v>155.19859009769579</v>
      </c>
      <c r="CI85" s="306">
        <f>IFERROR(VLOOKUP($A85,'BDGT Polizze MTD'!$A$3:$AG$156,CI$4,0),0)</f>
        <v>955.49356503499041</v>
      </c>
      <c r="CJ85" s="306">
        <f>IFERROR(VLOOKUP($A85,'BDGT Polizze MTD'!$A$3:$AG$156,CJ$4,0),0)</f>
        <v>1056.1882112711623</v>
      </c>
      <c r="CK85" s="306">
        <f>IFERROR(VLOOKUP($A85,'BDGT Polizze MTD'!$A$3:$AG$156,CK$4,0),0)</f>
        <v>982.73574072301676</v>
      </c>
      <c r="CL85" s="306">
        <f>IFERROR(VLOOKUP($A85,'BDGT Polizze MTD'!$A$3:$AG$156,CL$4,0),0)</f>
        <v>1059.2909403463402</v>
      </c>
      <c r="CM85" s="306">
        <f>IFERROR(VLOOKUP($A85,'BDGT Polizze MTD'!$A$3:$AG$156,CM$4,0),0)</f>
        <v>1057.3736797586359</v>
      </c>
      <c r="CN85" s="306">
        <f>IFERROR(VLOOKUP($A85,'BDGT Polizze MTD'!$A$3:$AG$156,CN$4,0),0)</f>
        <v>1063.7947778090941</v>
      </c>
      <c r="CO85" s="306">
        <f>IFERROR(VLOOKUP($A85,'BDGT Polizze MTD'!$A$3:$AG$156,CO$4,0),0)</f>
        <v>1266.4928592882184</v>
      </c>
      <c r="CP85" s="306">
        <f>IFERROR(VLOOKUP($A85,'BDGT Polizze MTD'!$A$3:$AG$156,CP$4,0),0)</f>
        <v>1248.5836912310558</v>
      </c>
      <c r="CQ85" s="306">
        <f>IFERROR(VLOOKUP($A85,'BDGT Polizze MTD'!$A$3:$AG$156,CQ$4,0),0)</f>
        <v>1009.7987527973569</v>
      </c>
      <c r="CR85" s="306">
        <f>IFERROR(VLOOKUP($A85,'BDGT Polizze MTD'!$A$3:$AG$156,CR$4,0),0)</f>
        <v>958.49844790539294</v>
      </c>
      <c r="CS85" s="306">
        <f>IFERROR(VLOOKUP($A85,'BDGT Polizze MTD'!$A$3:$AG$156,CS$4,0),0)</f>
        <v>1010.5012361360717</v>
      </c>
      <c r="CT85" s="306">
        <f>IFERROR(VLOOKUP($A85,'BDGT Polizze MTD'!$A$3:$AG$156,CT$4,0),0)</f>
        <v>1018.8290765428706</v>
      </c>
      <c r="CU85" s="306">
        <f>IFERROR(VLOOKUP($A85,'BDGT Polizze MTD'!$A$3:$AG$156,CU$4,0),0)</f>
        <v>1123.9863073017714</v>
      </c>
      <c r="CV85" s="306">
        <f>IFERROR(VLOOKUP($A85,'BDGT Polizze MTD'!$A$3:$AG$156,CV$4,0),0)</f>
        <v>1476.925856100956</v>
      </c>
      <c r="CW85" s="306">
        <f>IFERROR(VLOOKUP($A85,'BDGT Polizze MTD'!$A$3:$AG$156,CW$4,0),0)</f>
        <v>1268.0981427912568</v>
      </c>
      <c r="CX85" s="306">
        <f>IFERROR(VLOOKUP($A85,'BDGT Polizze MTD'!$A$3:$AG$156,CX$4,0),0)</f>
        <v>865.87365096886151</v>
      </c>
      <c r="CY85" s="306">
        <f>IFERROR(VLOOKUP($A85,'BDGT Polizze MTD'!$A$3:$AG$156,CY$4,0),0)</f>
        <v>31733.297605380409</v>
      </c>
      <c r="CZ85" s="306"/>
      <c r="DD85" s="308">
        <f>IFERROR(VLOOKUP($A85,'BDGT McAfee'!$AZ$6:$BD$180,DD$4,0),0)</f>
        <v>3.6627265161290321</v>
      </c>
      <c r="DE85" s="308">
        <f>IFERROR(VLOOKUP($A85,'BDGT McAfee'!$AZ$6:$BD$180,DE$4,0),0)</f>
        <v>3.6627265161290321</v>
      </c>
      <c r="DF85" s="308">
        <f>IFERROR(VLOOKUP($A85,'BDGT McAfee'!$AZ$6:$BD$180,DF$4,0),0)</f>
        <v>3.6627265161290321</v>
      </c>
      <c r="DG85" s="308">
        <f>IFERROR(VLOOKUP($A85,'BDGT McAfee'!$AZ$6:$BD$180,DG$4,0),0)</f>
        <v>3.6627265161290321</v>
      </c>
      <c r="DH85" s="308">
        <f>IFERROR(VLOOKUP($A85,'BDGT McAfee'!$AZ$6:$BD$180,DH$4,0),0)</f>
        <v>3.6627265161290321</v>
      </c>
      <c r="DI85" s="308">
        <f>IFERROR(VLOOKUP($A85,'BDGT McAfee'!$AZ$6:$BD$180,DI$4,0),0)</f>
        <v>3.6627265161290321</v>
      </c>
      <c r="DJ85" s="308">
        <f>IFERROR(VLOOKUP($A85,'BDGT McAfee'!$AZ$6:$BD$180,DJ$4,0),0)</f>
        <v>3.6627265161290321</v>
      </c>
      <c r="DK85" s="308">
        <f>IFERROR(VLOOKUP($A85,'BDGT McAfee'!$AZ$6:$BD$180,DK$4,0),0)</f>
        <v>3.6627265161290321</v>
      </c>
      <c r="DL85" s="308">
        <f>IFERROR(VLOOKUP($A85,'BDGT McAfee'!$AZ$6:$BD$180,DL$4,0),0)</f>
        <v>3.6627265161290321</v>
      </c>
      <c r="DM85" s="308">
        <f>IFERROR(VLOOKUP($A85,'BDGT McAfee'!$AZ$6:$BD$180,DM$4,0),0)</f>
        <v>3.6627265161290321</v>
      </c>
      <c r="DN85" s="308">
        <f>IFERROR(VLOOKUP($A85,'BDGT McAfee'!$AZ$6:$BD$180,DN$4,0),0)</f>
        <v>3.6627265161290321</v>
      </c>
      <c r="DO85" s="308">
        <f>IFERROR(VLOOKUP($A85,'BDGT McAfee'!$AZ$6:$BD$180,DO$4,0),0)</f>
        <v>3.6627265161290321</v>
      </c>
      <c r="DP85" s="308">
        <f>IFERROR(VLOOKUP($A85,'BDGT McAfee'!$AZ$6:$BD$180,DP$4,0),0)</f>
        <v>3.6627265161290321</v>
      </c>
      <c r="DQ85" s="308">
        <f>IFERROR(VLOOKUP($A85,'BDGT McAfee'!$AZ$6:$BD$180,DQ$4,0),0)</f>
        <v>3.6627265161290321</v>
      </c>
      <c r="DR85" s="308">
        <f>IFERROR(VLOOKUP($A85,'BDGT McAfee'!$AZ$6:$BD$180,DR$4,0),0)</f>
        <v>3.6627265161290321</v>
      </c>
      <c r="DS85" s="308">
        <f>IFERROR(VLOOKUP($A85,'BDGT McAfee'!$AZ$6:$BD$180,DS$4,0),0)</f>
        <v>3.6627265161290321</v>
      </c>
      <c r="DT85" s="308">
        <f>IFERROR(VLOOKUP($A85,'BDGT McAfee'!$AZ$6:$BD$180,DT$4,0),0)</f>
        <v>3.6627265161290321</v>
      </c>
      <c r="DU85" s="308">
        <f>IFERROR(VLOOKUP($A85,'BDGT McAfee'!$AZ$6:$BD$180,DU$4,0),0)</f>
        <v>3.6627265161290321</v>
      </c>
      <c r="DV85" s="308">
        <f>IFERROR(VLOOKUP($A85,'BDGT McAfee'!$AZ$6:$BD$180,DV$4,0),0)</f>
        <v>3.6627265161290321</v>
      </c>
      <c r="DW85" s="308">
        <f>IFERROR(VLOOKUP($A85,'BDGT McAfee'!$AZ$6:$BD$180,DW$4,0),0)</f>
        <v>3.6627265161290321</v>
      </c>
      <c r="DX85" s="308">
        <f>IFERROR(VLOOKUP($A85,'BDGT McAfee'!$AZ$6:$BD$180,DX$4,0),0)</f>
        <v>3.6627265161290321</v>
      </c>
      <c r="DY85" s="308">
        <f>IFERROR(VLOOKUP($A85,'BDGT McAfee'!$AZ$6:$BD$180,DY$4,0),0)</f>
        <v>3.6627265161290321</v>
      </c>
      <c r="DZ85" s="308">
        <f>IFERROR(VLOOKUP($A85,'BDGT McAfee'!$AZ$6:$BD$180,DZ$4,0),0)</f>
        <v>3.6627265161290321</v>
      </c>
      <c r="EA85" s="308">
        <f>IFERROR(VLOOKUP($A85,'BDGT McAfee'!$AZ$6:$BD$180,EA$4,0),0)</f>
        <v>3.6627265161290321</v>
      </c>
      <c r="EB85" s="308">
        <f>IFERROR(VLOOKUP($A85,'BDGT McAfee'!$AZ$6:$BD$180,EB$4,0),0)</f>
        <v>3.6627265161290321</v>
      </c>
      <c r="EC85" s="308">
        <f>IFERROR(VLOOKUP($A85,'BDGT McAfee'!$AZ$6:$BD$180,EC$4,0),0)</f>
        <v>3.6627265161290321</v>
      </c>
      <c r="ED85" s="308">
        <f>IFERROR(VLOOKUP($A85,'BDGT McAfee'!$AZ$6:$BD$180,ED$4,0),0)</f>
        <v>3.6627265161290321</v>
      </c>
      <c r="EE85" s="308">
        <f>IFERROR(VLOOKUP($A85,'BDGT McAfee'!$AZ$6:$BD$180,EE$4,0),0)</f>
        <v>3.6627265161290321</v>
      </c>
      <c r="EF85" s="308">
        <f>IFERROR(VLOOKUP($A85,'BDGT McAfee'!$AZ$6:$BD$180,EF$4,0),0)</f>
        <v>3.6627265161290321</v>
      </c>
      <c r="EG85" s="308">
        <f>IFERROR(VLOOKUP($A85,'BDGT McAfee'!$AZ$6:$BD$180,EG$4,0),0)</f>
        <v>3.6627265161290321</v>
      </c>
      <c r="EH85" s="308">
        <f>IFERROR(VLOOKUP($A85,'BDGT McAfee'!$AZ$6:$BD$180,EH$4,0),0)</f>
        <v>3.6627265161290321</v>
      </c>
      <c r="EI85" s="308">
        <f t="shared" si="40"/>
        <v>113.54452199999994</v>
      </c>
      <c r="EJ85" s="308"/>
      <c r="EL85" s="307">
        <f>IFERROR(VLOOKUP($A85,'BDGT Office'!$C$3:$F$180,EL$4,0),0)</f>
        <v>0.58064516129032262</v>
      </c>
      <c r="EM85" s="307">
        <f>IFERROR(VLOOKUP($A85,'BDGT Office'!$C$3:$F$180,EM$4,0),0)</f>
        <v>0.58064516129032262</v>
      </c>
      <c r="EN85" s="307">
        <f>IFERROR(VLOOKUP($A85,'BDGT Office'!$C$3:$F$180,EN$4,0),0)</f>
        <v>0.58064516129032262</v>
      </c>
      <c r="EO85" s="307">
        <f>IFERROR(VLOOKUP($A85,'BDGT Office'!$C$3:$F$180,EO$4,0),0)</f>
        <v>0.58064516129032262</v>
      </c>
      <c r="EP85" s="307">
        <f>IFERROR(VLOOKUP($A85,'BDGT Office'!$C$3:$F$180,EP$4,0),0)</f>
        <v>0.58064516129032262</v>
      </c>
      <c r="EQ85" s="307">
        <f>IFERROR(VLOOKUP($A85,'BDGT Office'!$C$3:$F$180,EQ$4,0),0)</f>
        <v>0.58064516129032262</v>
      </c>
      <c r="ER85" s="307">
        <f>IFERROR(VLOOKUP($A85,'BDGT Office'!$C$3:$F$180,ER$4,0),0)</f>
        <v>0.58064516129032262</v>
      </c>
      <c r="ES85" s="307">
        <f>IFERROR(VLOOKUP($A85,'BDGT Office'!$C$3:$F$180,ES$4,0),0)</f>
        <v>0.58064516129032262</v>
      </c>
      <c r="ET85" s="307">
        <f>IFERROR(VLOOKUP($A85,'BDGT Office'!$C$3:$F$180,ET$4,0),0)</f>
        <v>0.58064516129032262</v>
      </c>
      <c r="EU85" s="307">
        <f>IFERROR(VLOOKUP($A85,'BDGT Office'!$C$3:$F$180,EU$4,0),0)</f>
        <v>0.58064516129032262</v>
      </c>
      <c r="EV85" s="307">
        <f>IFERROR(VLOOKUP($A85,'BDGT Office'!$C$3:$F$180,EV$4,0),0)</f>
        <v>0.58064516129032262</v>
      </c>
      <c r="EW85" s="307">
        <f>IFERROR(VLOOKUP($A85,'BDGT Office'!$C$3:$F$180,EW$4,0),0)</f>
        <v>0.58064516129032262</v>
      </c>
      <c r="EX85" s="307">
        <f>IFERROR(VLOOKUP($A85,'BDGT Office'!$C$3:$F$180,EX$4,0),0)</f>
        <v>0.58064516129032262</v>
      </c>
      <c r="EY85" s="307">
        <f>IFERROR(VLOOKUP($A85,'BDGT Office'!$C$3:$F$180,EY$4,0),0)</f>
        <v>0.58064516129032262</v>
      </c>
      <c r="EZ85" s="307">
        <f>IFERROR(VLOOKUP($A85,'BDGT Office'!$C$3:$F$180,EZ$4,0),0)</f>
        <v>0.58064516129032262</v>
      </c>
      <c r="FA85" s="307">
        <f>IFERROR(VLOOKUP($A85,'BDGT Office'!$C$3:$F$180,FA$4,0),0)</f>
        <v>0.58064516129032262</v>
      </c>
      <c r="FB85" s="307">
        <f>IFERROR(VLOOKUP($A85,'BDGT Office'!$C$3:$F$180,FB$4,0),0)</f>
        <v>0.58064516129032262</v>
      </c>
      <c r="FC85" s="307">
        <f>IFERROR(VLOOKUP($A85,'BDGT Office'!$C$3:$F$180,FC$4,0),0)</f>
        <v>0.58064516129032262</v>
      </c>
      <c r="FD85" s="307">
        <f>IFERROR(VLOOKUP($A85,'BDGT Office'!$C$3:$F$180,FD$4,0),0)</f>
        <v>0.58064516129032262</v>
      </c>
      <c r="FE85" s="307">
        <f>IFERROR(VLOOKUP($A85,'BDGT Office'!$C$3:$F$180,FE$4,0),0)</f>
        <v>0.58064516129032262</v>
      </c>
      <c r="FF85" s="307">
        <f>IFERROR(VLOOKUP($A85,'BDGT Office'!$C$3:$F$180,FF$4,0),0)</f>
        <v>0.58064516129032262</v>
      </c>
      <c r="FG85" s="307">
        <f>IFERROR(VLOOKUP($A85,'BDGT Office'!$C$3:$F$180,FG$4,0),0)</f>
        <v>0.58064516129032262</v>
      </c>
      <c r="FH85" s="307">
        <f>IFERROR(VLOOKUP($A85,'BDGT Office'!$C$3:$F$180,FH$4,0),0)</f>
        <v>0.58064516129032262</v>
      </c>
      <c r="FI85" s="307">
        <f>IFERROR(VLOOKUP($A85,'BDGT Office'!$C$3:$F$180,FI$4,0),0)</f>
        <v>0.58064516129032262</v>
      </c>
      <c r="FJ85" s="307">
        <f>IFERROR(VLOOKUP($A85,'BDGT Office'!$C$3:$F$180,FJ$4,0),0)</f>
        <v>0.58064516129032262</v>
      </c>
      <c r="FK85" s="307">
        <f>IFERROR(VLOOKUP($A85,'BDGT Office'!$C$3:$F$180,FK$4,0),0)</f>
        <v>0.58064516129032262</v>
      </c>
      <c r="FL85" s="307">
        <f>IFERROR(VLOOKUP($A85,'BDGT Office'!$C$3:$F$180,FL$4,0),0)</f>
        <v>0.58064516129032262</v>
      </c>
      <c r="FM85" s="307">
        <f>IFERROR(VLOOKUP($A85,'BDGT Office'!$C$3:$F$180,FM$4,0),0)</f>
        <v>0.58064516129032262</v>
      </c>
      <c r="FN85" s="307">
        <f>IFERROR(VLOOKUP($A85,'BDGT Office'!$C$3:$F$180,FN$4,0),0)</f>
        <v>0.58064516129032262</v>
      </c>
      <c r="FO85" s="307">
        <f>IFERROR(VLOOKUP($A85,'BDGT Office'!$C$3:$F$180,FO$4,0),0)</f>
        <v>0.58064516129032262</v>
      </c>
      <c r="FP85" s="307">
        <f>IFERROR(VLOOKUP($A85,'BDGT Office'!$C$3:$F$180,FP$4,0),0)</f>
        <v>0.58064516129032262</v>
      </c>
      <c r="FQ85" s="308">
        <f t="shared" si="41"/>
        <v>18</v>
      </c>
      <c r="FR85" s="307"/>
      <c r="FS85" s="307"/>
    </row>
    <row r="86" spans="1:175">
      <c r="A86" s="150" t="s">
        <v>79</v>
      </c>
      <c r="B86" s="303">
        <f>IFERROR(VLOOKUP($A86,'FCST Sales'!$A$1:$AH$160,B$1,0),0)</f>
        <v>67104.338636750341</v>
      </c>
      <c r="C86" s="303">
        <f>IFERROR(VLOOKUP($A86,'FCST Sales'!$A$1:$AH$160,C$1,0),0)</f>
        <v>58508.413168032872</v>
      </c>
      <c r="D86" s="303">
        <f>IFERROR(VLOOKUP($A86,'FCST Sales'!$A$1:$AH$160,D$1,0),0)</f>
        <v>44929.916187672352</v>
      </c>
      <c r="E86" s="303">
        <f>IFERROR(VLOOKUP($A86,'FCST Sales'!$A$1:$AH$160,E$1,0),0)</f>
        <v>43240.937484098919</v>
      </c>
      <c r="F86" s="303">
        <f>IFERROR(VLOOKUP($A86,'FCST Sales'!$A$1:$AH$160,F$1,0),0)</f>
        <v>43014.162979119916</v>
      </c>
      <c r="G86" s="303">
        <f>IFERROR(VLOOKUP($A86,'FCST Sales'!$A$1:$AH$160,G$1,0),0)</f>
        <v>44843.946110867473</v>
      </c>
      <c r="H86" s="303">
        <f>IFERROR(VLOOKUP($A86,'FCST Sales'!$A$1:$AH$160,H$1,0),0)</f>
        <v>46193.802252226873</v>
      </c>
      <c r="I86" s="303">
        <f>IFERROR(VLOOKUP($A86,'FCST Sales'!$A$1:$AH$160,I$1,0),0)</f>
        <v>56636.138098976327</v>
      </c>
      <c r="J86" s="303">
        <f>IFERROR(VLOOKUP($A86,'FCST Sales'!$A$1:$AH$160,J$1,0),0)</f>
        <v>52754.568312591415</v>
      </c>
      <c r="K86" s="303">
        <f>IFERROR(VLOOKUP($A86,'FCST Sales'!$A$1:$AH$160,K$1,0),0)</f>
        <v>50510.051881220679</v>
      </c>
      <c r="L86" s="303">
        <f>IFERROR(VLOOKUP($A86,'FCST Sales'!$A$1:$AH$160,L$1,0),0)</f>
        <v>48594.12877294296</v>
      </c>
      <c r="M86" s="303">
        <f>IFERROR(VLOOKUP($A86,'FCST Sales'!$A$1:$AH$160,M$1,0),0)</f>
        <v>48807.30451120207</v>
      </c>
      <c r="N86" s="303">
        <f>IFERROR(VLOOKUP($A86,'FCST Sales'!$A$1:$AH$160,N$1,0),0)</f>
        <v>50801.018503781415</v>
      </c>
      <c r="O86" s="303">
        <f>IFERROR(VLOOKUP($A86,'FCST Sales'!$A$1:$AH$160,O$1,0),0)</f>
        <v>51664.282606143934</v>
      </c>
      <c r="P86" s="303">
        <f>IFERROR(VLOOKUP($A86,'FCST Sales'!$A$1:$AH$160,P$1,0),0)</f>
        <v>0</v>
      </c>
      <c r="Q86" s="303">
        <f>IFERROR(VLOOKUP($A86,'FCST Sales'!$A$1:$AH$160,Q$1,0),0)</f>
        <v>48248.745950400626</v>
      </c>
      <c r="R86" s="303">
        <f>IFERROR(VLOOKUP($A86,'FCST Sales'!$A$1:$AH$160,R$1,0),0)</f>
        <v>52697.015360022524</v>
      </c>
      <c r="S86" s="303">
        <f>IFERROR(VLOOKUP($A86,'FCST Sales'!$A$1:$AH$160,S$1,0),0)</f>
        <v>49032.208342295417</v>
      </c>
      <c r="T86" s="303">
        <f>IFERROR(VLOOKUP($A86,'FCST Sales'!$A$1:$AH$160,T$1,0),0)</f>
        <v>52851.821634120068</v>
      </c>
      <c r="U86" s="303">
        <f>IFERROR(VLOOKUP($A86,'FCST Sales'!$A$1:$AH$160,U$1,0),0)</f>
        <v>52756.162631717627</v>
      </c>
      <c r="V86" s="303">
        <f>IFERROR(VLOOKUP($A86,'FCST Sales'!$A$1:$AH$160,V$1,0),0)</f>
        <v>53076.53422740697</v>
      </c>
      <c r="W86" s="303">
        <f>IFERROR(VLOOKUP($A86,'FCST Sales'!$A$1:$AH$160,W$1,0),0)</f>
        <v>63953.012821761884</v>
      </c>
      <c r="X86" s="303">
        <f>IFERROR(VLOOKUP($A86,'FCST Sales'!$A$1:$AH$160,X$1,0),0)</f>
        <v>62296.315422691412</v>
      </c>
      <c r="Y86" s="303">
        <f>IFERROR(VLOOKUP($A86,'FCST Sales'!$A$1:$AH$160,Y$1,0),0)</f>
        <v>50382.479011623866</v>
      </c>
      <c r="Z86" s="303">
        <f>IFERROR(VLOOKUP($A86,'FCST Sales'!$A$1:$AH$160,Z$1,0),0)</f>
        <v>47822.922934386421</v>
      </c>
      <c r="AA86" s="303">
        <f>IFERROR(VLOOKUP($A86,'FCST Sales'!$A$1:$AH$160,AA$1,0),0)</f>
        <v>50417.528423173258</v>
      </c>
      <c r="AB86" s="303">
        <f>IFERROR(VLOOKUP($A86,'FCST Sales'!$A$1:$AH$160,AB$1,0),0)</f>
        <v>50833.034229003766</v>
      </c>
      <c r="AC86" s="303">
        <f>IFERROR(VLOOKUP($A86,'FCST Sales'!$A$1:$AH$160,AC$1,0),0)</f>
        <v>56131.432812698666</v>
      </c>
      <c r="AD86" s="303">
        <f>IFERROR(VLOOKUP($A86,'FCST Sales'!$A$1:$AH$160,AD$1,0),0)</f>
        <v>73689.12443256269</v>
      </c>
      <c r="AE86" s="303">
        <f>IFERROR(VLOOKUP($A86,'FCST Sales'!$A$1:$AH$160,AE$1,0),0)</f>
        <v>64034.073457595237</v>
      </c>
      <c r="AF86" s="303">
        <f>IFERROR(VLOOKUP($A86,'FCST Sales'!$A$1:$AH$160,AF$1,0),0)</f>
        <v>43201.539837325698</v>
      </c>
      <c r="AG86" s="303">
        <f>IFERROR(VLOOKUP($A86,'FCST Sales'!$A$1:$AH$160,AG$1,0),0)</f>
        <v>1579026.9610344139</v>
      </c>
      <c r="AH86" s="303">
        <f>IFERROR(VLOOKUP($A86,'FCST Sales'!$A$1:$AH$160,AH$1,0),0)</f>
        <v>0</v>
      </c>
      <c r="AI86" s="303"/>
      <c r="AK86" s="306">
        <f>IFERROR(VLOOKUP($A86,'BDGT MW Services MTD'!$A$3:$AG$156,AK$4,0),0)</f>
        <v>626.73471534809039</v>
      </c>
      <c r="AL86" s="306">
        <f>IFERROR(VLOOKUP($A86,'BDGT MW Services MTD'!$A$3:$AG$156,AL$4,0),0)</f>
        <v>539.93056072302204</v>
      </c>
      <c r="AM86" s="306">
        <f>IFERROR(VLOOKUP($A86,'BDGT MW Services MTD'!$A$3:$AG$156,AM$4,0),0)</f>
        <v>419.63215500752648</v>
      </c>
      <c r="AN86" s="306">
        <f>IFERROR(VLOOKUP($A86,'BDGT MW Services MTD'!$A$3:$AG$156,AN$4,0),0)</f>
        <v>403.85759246033882</v>
      </c>
      <c r="AO86" s="306">
        <f>IFERROR(VLOOKUP($A86,'BDGT MW Services MTD'!$A$3:$AG$156,AO$4,0),0)</f>
        <v>401.73958552198599</v>
      </c>
      <c r="AP86" s="306">
        <f>IFERROR(VLOOKUP($A86,'BDGT MW Services MTD'!$A$3:$AG$156,AP$4,0),0)</f>
        <v>418.82921986638127</v>
      </c>
      <c r="AQ86" s="306">
        <f>IFERROR(VLOOKUP($A86,'BDGT MW Services MTD'!$A$3:$AG$156,AQ$4,0),0)</f>
        <v>431.43647778297208</v>
      </c>
      <c r="AR86" s="306">
        <f>IFERROR(VLOOKUP($A86,'BDGT MW Services MTD'!$A$3:$AG$156,AR$4,0),0)</f>
        <v>528.96481227575066</v>
      </c>
      <c r="AS86" s="306">
        <f>IFERROR(VLOOKUP($A86,'BDGT MW Services MTD'!$A$3:$AG$156,AS$4,0),0)</f>
        <v>486.83261273749775</v>
      </c>
      <c r="AT86" s="306">
        <f>IFERROR(VLOOKUP($A86,'BDGT MW Services MTD'!$A$3:$AG$156,AT$4,0),0)</f>
        <v>471.74897526904704</v>
      </c>
      <c r="AU86" s="306">
        <f>IFERROR(VLOOKUP($A86,'BDGT MW Services MTD'!$A$3:$AG$156,AU$4,0),0)</f>
        <v>453.8548189702226</v>
      </c>
      <c r="AV86" s="306">
        <f>IFERROR(VLOOKUP($A86,'BDGT MW Services MTD'!$A$3:$AG$156,AV$4,0),0)</f>
        <v>455.8458174414269</v>
      </c>
      <c r="AW86" s="306">
        <f>IFERROR(VLOOKUP($A86,'BDGT MW Services MTD'!$A$3:$AG$156,AW$4,0),0)</f>
        <v>474.4665176377091</v>
      </c>
      <c r="AX86" s="306">
        <f>IFERROR(VLOOKUP($A86,'BDGT MW Services MTD'!$A$3:$AG$156,AX$4,0),0)</f>
        <v>482.5291495398443</v>
      </c>
      <c r="AY86" s="306">
        <f>IFERROR(VLOOKUP($A86,'BDGT MW Services MTD'!$A$3:$AG$156,AY$4,0),0)</f>
        <v>72.321200253212425</v>
      </c>
      <c r="AZ86" s="306">
        <f>IFERROR(VLOOKUP($A86,'BDGT MW Services MTD'!$A$3:$AG$156,AZ$4,0),0)</f>
        <v>445.25173465849252</v>
      </c>
      <c r="BA86" s="306">
        <f>IFERROR(VLOOKUP($A86,'BDGT MW Services MTD'!$A$3:$AG$156,BA$4,0),0)</f>
        <v>492.17456862424183</v>
      </c>
      <c r="BB86" s="306">
        <f>IFERROR(VLOOKUP($A86,'BDGT MW Services MTD'!$A$3:$AG$156,BB$4,0),0)</f>
        <v>457.94635283786346</v>
      </c>
      <c r="BC86" s="306">
        <f>IFERROR(VLOOKUP($A86,'BDGT MW Services MTD'!$A$3:$AG$156,BC$4,0),0)</f>
        <v>493.62041352938019</v>
      </c>
      <c r="BD86" s="306">
        <f>IFERROR(VLOOKUP($A86,'BDGT MW Services MTD'!$A$3:$AG$156,BD$4,0),0)</f>
        <v>492.72698668308169</v>
      </c>
      <c r="BE86" s="306">
        <f>IFERROR(VLOOKUP($A86,'BDGT MW Services MTD'!$A$3:$AG$156,BE$4,0),0)</f>
        <v>495.71916282115336</v>
      </c>
      <c r="BF86" s="306">
        <f>IFERROR(VLOOKUP($A86,'BDGT MW Services MTD'!$A$3:$AG$156,BF$4,0),0)</f>
        <v>590.17471510655628</v>
      </c>
      <c r="BG86" s="306">
        <f>IFERROR(VLOOKUP($A86,'BDGT MW Services MTD'!$A$3:$AG$156,BG$4,0),0)</f>
        <v>581.8291977367453</v>
      </c>
      <c r="BH86" s="306">
        <f>IFERROR(VLOOKUP($A86,'BDGT MW Services MTD'!$A$3:$AG$156,BH$4,0),0)</f>
        <v>470.55748232332724</v>
      </c>
      <c r="BI86" s="306">
        <f>IFERROR(VLOOKUP($A86,'BDGT MW Services MTD'!$A$3:$AG$156,BI$4,0),0)</f>
        <v>446.65198407874192</v>
      </c>
      <c r="BJ86" s="306">
        <f>IFERROR(VLOOKUP($A86,'BDGT MW Services MTD'!$A$3:$AG$156,BJ$4,0),0)</f>
        <v>470.8848334814902</v>
      </c>
      <c r="BK86" s="306">
        <f>IFERROR(VLOOKUP($A86,'BDGT MW Services MTD'!$A$3:$AG$156,BK$4,0),0)</f>
        <v>474.76553506104551</v>
      </c>
      <c r="BL86" s="306">
        <f>IFERROR(VLOOKUP($A86,'BDGT MW Services MTD'!$A$3:$AG$156,BL$4,0),0)</f>
        <v>523.7678948054247</v>
      </c>
      <c r="BM86" s="306">
        <f>IFERROR(VLOOKUP($A86,'BDGT MW Services MTD'!$A$3:$AG$156,BM$4,0),0)</f>
        <v>688.23467101722258</v>
      </c>
      <c r="BN86" s="306">
        <f>IFERROR(VLOOKUP($A86,'BDGT MW Services MTD'!$A$3:$AG$156,BN$4,0),0)</f>
        <v>590.92276333053394</v>
      </c>
      <c r="BO86" s="306">
        <f>IFERROR(VLOOKUP($A86,'BDGT MW Services MTD'!$A$3:$AG$156,BO$4,0),0)</f>
        <v>403.48963006867496</v>
      </c>
      <c r="BP86" s="306">
        <f>IFERROR(VLOOKUP($A86,'BDGT MW Services MTD'!$A$3:$AG$156,BP$4,0),0)</f>
        <v>14787.442136999003</v>
      </c>
      <c r="BQ86" s="306"/>
      <c r="BR86" s="306"/>
      <c r="BS86" s="306"/>
      <c r="BT86" s="306">
        <f>IFERROR(VLOOKUP($A86,'BDGT Polizze MTD'!$A$3:$AG$156,BT$4,0),0)</f>
        <v>2382.3315376800861</v>
      </c>
      <c r="BU86" s="306">
        <f>IFERROR(VLOOKUP($A86,'BDGT Polizze MTD'!$A$3:$AG$156,BU$4,0),0)</f>
        <v>2052.3733111757447</v>
      </c>
      <c r="BV86" s="306">
        <f>IFERROR(VLOOKUP($A86,'BDGT Polizze MTD'!$A$3:$AG$156,BV$4,0),0)</f>
        <v>1595.0974034426204</v>
      </c>
      <c r="BW86" s="306">
        <f>IFERROR(VLOOKUP($A86,'BDGT Polizze MTD'!$A$3:$AG$156,BW$4,0),0)</f>
        <v>1535.1354499574043</v>
      </c>
      <c r="BX86" s="306">
        <f>IFERROR(VLOOKUP($A86,'BDGT Polizze MTD'!$A$3:$AG$156,BX$4,0),0)</f>
        <v>1527.0845240988283</v>
      </c>
      <c r="BY86" s="306">
        <f>IFERROR(VLOOKUP($A86,'BDGT Polizze MTD'!$A$3:$AG$156,BY$4,0),0)</f>
        <v>1592.0453023500561</v>
      </c>
      <c r="BZ86" s="306">
        <f>IFERROR(VLOOKUP($A86,'BDGT Polizze MTD'!$A$3:$AG$156,BZ$4,0),0)</f>
        <v>1639.9677604536892</v>
      </c>
      <c r="CA86" s="306">
        <f>IFERROR(VLOOKUP($A86,'BDGT Polizze MTD'!$A$3:$AG$156,CA$4,0),0)</f>
        <v>2010.6905262263081</v>
      </c>
      <c r="CB86" s="306">
        <f>IFERROR(VLOOKUP($A86,'BDGT Polizze MTD'!$A$3:$AG$156,CB$4,0),0)</f>
        <v>1850.5384471188615</v>
      </c>
      <c r="CC86" s="306">
        <f>IFERROR(VLOOKUP($A86,'BDGT Polizze MTD'!$A$3:$AG$156,CC$4,0),0)</f>
        <v>1793.2028243042466</v>
      </c>
      <c r="CD86" s="306">
        <f>IFERROR(VLOOKUP($A86,'BDGT Polizze MTD'!$A$3:$AG$156,CD$4,0),0)</f>
        <v>1725.1839131973525</v>
      </c>
      <c r="CE86" s="306">
        <f>IFERROR(VLOOKUP($A86,'BDGT Polizze MTD'!$A$3:$AG$156,CE$4,0),0)</f>
        <v>1732.7520569961023</v>
      </c>
      <c r="CF86" s="306">
        <f>IFERROR(VLOOKUP($A86,'BDGT Polizze MTD'!$A$3:$AG$156,CF$4,0),0)</f>
        <v>1803.5326923190569</v>
      </c>
      <c r="CG86" s="306">
        <f>IFERROR(VLOOKUP($A86,'BDGT Polizze MTD'!$A$3:$AG$156,CG$4,0),0)</f>
        <v>1834.1802083841183</v>
      </c>
      <c r="CH86" s="306">
        <f>IFERROR(VLOOKUP($A86,'BDGT Polizze MTD'!$A$3:$AG$156,CH$4,0),0)</f>
        <v>274.90590833222456</v>
      </c>
      <c r="CI86" s="306">
        <f>IFERROR(VLOOKUP($A86,'BDGT Polizze MTD'!$A$3:$AG$156,CI$4,0),0)</f>
        <v>1692.4820401795605</v>
      </c>
      <c r="CJ86" s="306">
        <f>IFERROR(VLOOKUP($A86,'BDGT Polizze MTD'!$A$3:$AG$156,CJ$4,0),0)</f>
        <v>1870.8441836134771</v>
      </c>
      <c r="CK86" s="306">
        <f>IFERROR(VLOOKUP($A86,'BDGT Polizze MTD'!$A$3:$AG$156,CK$4,0),0)</f>
        <v>1740.736570376959</v>
      </c>
      <c r="CL86" s="306">
        <f>IFERROR(VLOOKUP($A86,'BDGT Polizze MTD'!$A$3:$AG$156,CL$4,0),0)</f>
        <v>1876.3401005169983</v>
      </c>
      <c r="CM86" s="306">
        <f>IFERROR(VLOOKUP($A86,'BDGT Polizze MTD'!$A$3:$AG$156,CM$4,0),0)</f>
        <v>1872.944024154187</v>
      </c>
      <c r="CN86" s="306">
        <f>IFERROR(VLOOKUP($A86,'BDGT Polizze MTD'!$A$3:$AG$156,CN$4,0),0)</f>
        <v>1884.3178245923241</v>
      </c>
      <c r="CO86" s="306">
        <f>IFERROR(VLOOKUP($A86,'BDGT Polizze MTD'!$A$3:$AG$156,CO$4,0),0)</f>
        <v>2243.3603917389778</v>
      </c>
      <c r="CP86" s="306">
        <f>IFERROR(VLOOKUP($A86,'BDGT Polizze MTD'!$A$3:$AG$156,CP$4,0),0)</f>
        <v>2211.6375770592213</v>
      </c>
      <c r="CQ86" s="306">
        <f>IFERROR(VLOOKUP($A86,'BDGT Polizze MTD'!$A$3:$AG$156,CQ$4,0),0)</f>
        <v>1788.6737450112078</v>
      </c>
      <c r="CR86" s="306">
        <f>IFERROR(VLOOKUP($A86,'BDGT Polizze MTD'!$A$3:$AG$156,CR$4,0),0)</f>
        <v>1697.8046404325648</v>
      </c>
      <c r="CS86" s="306">
        <f>IFERROR(VLOOKUP($A86,'BDGT Polizze MTD'!$A$3:$AG$156,CS$4,0),0)</f>
        <v>1789.9180657244056</v>
      </c>
      <c r="CT86" s="306">
        <f>IFERROR(VLOOKUP($A86,'BDGT Polizze MTD'!$A$3:$AG$156,CT$4,0),0)</f>
        <v>1804.669311402834</v>
      </c>
      <c r="CU86" s="306">
        <f>IFERROR(VLOOKUP($A86,'BDGT Polizze MTD'!$A$3:$AG$156,CU$4,0),0)</f>
        <v>1990.9361068761659</v>
      </c>
      <c r="CV86" s="306">
        <f>IFERROR(VLOOKUP($A86,'BDGT Polizze MTD'!$A$3:$AG$156,CV$4,0),0)</f>
        <v>2616.1039462742501</v>
      </c>
      <c r="CW86" s="306">
        <f>IFERROR(VLOOKUP($A86,'BDGT Polizze MTD'!$A$3:$AG$156,CW$4,0),0)</f>
        <v>2246.2038577734033</v>
      </c>
      <c r="CX86" s="306">
        <f>IFERROR(VLOOKUP($A86,'BDGT Polizze MTD'!$A$3:$AG$156,CX$4,0),0)</f>
        <v>1533.7367586309567</v>
      </c>
      <c r="CY86" s="306">
        <f>IFERROR(VLOOKUP($A86,'BDGT Polizze MTD'!$A$3:$AG$156,CY$4,0),0)</f>
        <v>56209.731010394185</v>
      </c>
      <c r="CZ86" s="306"/>
      <c r="DD86" s="308">
        <f>IFERROR(VLOOKUP($A86,'BDGT McAfee'!$AZ$6:$BD$180,DD$4,0),0)</f>
        <v>8.2397740645161299</v>
      </c>
      <c r="DE86" s="308">
        <f>IFERROR(VLOOKUP($A86,'BDGT McAfee'!$AZ$6:$BD$180,DE$4,0),0)</f>
        <v>8.2397740645161299</v>
      </c>
      <c r="DF86" s="308">
        <f>IFERROR(VLOOKUP($A86,'BDGT McAfee'!$AZ$6:$BD$180,DF$4,0),0)</f>
        <v>8.2397740645161299</v>
      </c>
      <c r="DG86" s="308">
        <f>IFERROR(VLOOKUP($A86,'BDGT McAfee'!$AZ$6:$BD$180,DG$4,0),0)</f>
        <v>8.2397740645161299</v>
      </c>
      <c r="DH86" s="308">
        <f>IFERROR(VLOOKUP($A86,'BDGT McAfee'!$AZ$6:$BD$180,DH$4,0),0)</f>
        <v>8.2397740645161299</v>
      </c>
      <c r="DI86" s="308">
        <f>IFERROR(VLOOKUP($A86,'BDGT McAfee'!$AZ$6:$BD$180,DI$4,0),0)</f>
        <v>8.2397740645161299</v>
      </c>
      <c r="DJ86" s="308">
        <f>IFERROR(VLOOKUP($A86,'BDGT McAfee'!$AZ$6:$BD$180,DJ$4,0),0)</f>
        <v>8.2397740645161299</v>
      </c>
      <c r="DK86" s="308">
        <f>IFERROR(VLOOKUP($A86,'BDGT McAfee'!$AZ$6:$BD$180,DK$4,0),0)</f>
        <v>8.2397740645161299</v>
      </c>
      <c r="DL86" s="308">
        <f>IFERROR(VLOOKUP($A86,'BDGT McAfee'!$AZ$6:$BD$180,DL$4,0),0)</f>
        <v>8.2397740645161299</v>
      </c>
      <c r="DM86" s="308">
        <f>IFERROR(VLOOKUP($A86,'BDGT McAfee'!$AZ$6:$BD$180,DM$4,0),0)</f>
        <v>8.2397740645161299</v>
      </c>
      <c r="DN86" s="308">
        <f>IFERROR(VLOOKUP($A86,'BDGT McAfee'!$AZ$6:$BD$180,DN$4,0),0)</f>
        <v>8.2397740645161299</v>
      </c>
      <c r="DO86" s="308">
        <f>IFERROR(VLOOKUP($A86,'BDGT McAfee'!$AZ$6:$BD$180,DO$4,0),0)</f>
        <v>8.2397740645161299</v>
      </c>
      <c r="DP86" s="308">
        <f>IFERROR(VLOOKUP($A86,'BDGT McAfee'!$AZ$6:$BD$180,DP$4,0),0)</f>
        <v>8.2397740645161299</v>
      </c>
      <c r="DQ86" s="308">
        <f>IFERROR(VLOOKUP($A86,'BDGT McAfee'!$AZ$6:$BD$180,DQ$4,0),0)</f>
        <v>8.2397740645161299</v>
      </c>
      <c r="DR86" s="308">
        <f>IFERROR(VLOOKUP($A86,'BDGT McAfee'!$AZ$6:$BD$180,DR$4,0),0)</f>
        <v>8.2397740645161299</v>
      </c>
      <c r="DS86" s="308">
        <f>IFERROR(VLOOKUP($A86,'BDGT McAfee'!$AZ$6:$BD$180,DS$4,0),0)</f>
        <v>8.2397740645161299</v>
      </c>
      <c r="DT86" s="308">
        <f>IFERROR(VLOOKUP($A86,'BDGT McAfee'!$AZ$6:$BD$180,DT$4,0),0)</f>
        <v>8.2397740645161299</v>
      </c>
      <c r="DU86" s="308">
        <f>IFERROR(VLOOKUP($A86,'BDGT McAfee'!$AZ$6:$BD$180,DU$4,0),0)</f>
        <v>8.2397740645161299</v>
      </c>
      <c r="DV86" s="308">
        <f>IFERROR(VLOOKUP($A86,'BDGT McAfee'!$AZ$6:$BD$180,DV$4,0),0)</f>
        <v>8.2397740645161299</v>
      </c>
      <c r="DW86" s="308">
        <f>IFERROR(VLOOKUP($A86,'BDGT McAfee'!$AZ$6:$BD$180,DW$4,0),0)</f>
        <v>8.2397740645161299</v>
      </c>
      <c r="DX86" s="308">
        <f>IFERROR(VLOOKUP($A86,'BDGT McAfee'!$AZ$6:$BD$180,DX$4,0),0)</f>
        <v>8.2397740645161299</v>
      </c>
      <c r="DY86" s="308">
        <f>IFERROR(VLOOKUP($A86,'BDGT McAfee'!$AZ$6:$BD$180,DY$4,0),0)</f>
        <v>8.2397740645161299</v>
      </c>
      <c r="DZ86" s="308">
        <f>IFERROR(VLOOKUP($A86,'BDGT McAfee'!$AZ$6:$BD$180,DZ$4,0),0)</f>
        <v>8.2397740645161299</v>
      </c>
      <c r="EA86" s="308">
        <f>IFERROR(VLOOKUP($A86,'BDGT McAfee'!$AZ$6:$BD$180,EA$4,0),0)</f>
        <v>8.2397740645161299</v>
      </c>
      <c r="EB86" s="308">
        <f>IFERROR(VLOOKUP($A86,'BDGT McAfee'!$AZ$6:$BD$180,EB$4,0),0)</f>
        <v>8.2397740645161299</v>
      </c>
      <c r="EC86" s="308">
        <f>IFERROR(VLOOKUP($A86,'BDGT McAfee'!$AZ$6:$BD$180,EC$4,0),0)</f>
        <v>8.2397740645161299</v>
      </c>
      <c r="ED86" s="308">
        <f>IFERROR(VLOOKUP($A86,'BDGT McAfee'!$AZ$6:$BD$180,ED$4,0),0)</f>
        <v>8.2397740645161299</v>
      </c>
      <c r="EE86" s="308">
        <f>IFERROR(VLOOKUP($A86,'BDGT McAfee'!$AZ$6:$BD$180,EE$4,0),0)</f>
        <v>8.2397740645161299</v>
      </c>
      <c r="EF86" s="308">
        <f>IFERROR(VLOOKUP($A86,'BDGT McAfee'!$AZ$6:$BD$180,EF$4,0),0)</f>
        <v>8.2397740645161299</v>
      </c>
      <c r="EG86" s="308">
        <f>IFERROR(VLOOKUP($A86,'BDGT McAfee'!$AZ$6:$BD$180,EG$4,0),0)</f>
        <v>8.2397740645161299</v>
      </c>
      <c r="EH86" s="308">
        <f>IFERROR(VLOOKUP($A86,'BDGT McAfee'!$AZ$6:$BD$180,EH$4,0),0)</f>
        <v>8.2397740645161299</v>
      </c>
      <c r="EI86" s="308">
        <f t="shared" si="40"/>
        <v>255.43299599999995</v>
      </c>
      <c r="EJ86" s="308"/>
      <c r="EL86" s="307">
        <f>IFERROR(VLOOKUP($A86,'BDGT Office'!$C$3:$F$180,EL$4,0),0)</f>
        <v>1.8193548387096774</v>
      </c>
      <c r="EM86" s="307">
        <f>IFERROR(VLOOKUP($A86,'BDGT Office'!$C$3:$F$180,EM$4,0),0)</f>
        <v>1.8193548387096774</v>
      </c>
      <c r="EN86" s="307">
        <f>IFERROR(VLOOKUP($A86,'BDGT Office'!$C$3:$F$180,EN$4,0),0)</f>
        <v>1.8193548387096774</v>
      </c>
      <c r="EO86" s="307">
        <f>IFERROR(VLOOKUP($A86,'BDGT Office'!$C$3:$F$180,EO$4,0),0)</f>
        <v>1.8193548387096774</v>
      </c>
      <c r="EP86" s="307">
        <f>IFERROR(VLOOKUP($A86,'BDGT Office'!$C$3:$F$180,EP$4,0),0)</f>
        <v>1.8193548387096774</v>
      </c>
      <c r="EQ86" s="307">
        <f>IFERROR(VLOOKUP($A86,'BDGT Office'!$C$3:$F$180,EQ$4,0),0)</f>
        <v>1.8193548387096774</v>
      </c>
      <c r="ER86" s="307">
        <f>IFERROR(VLOOKUP($A86,'BDGT Office'!$C$3:$F$180,ER$4,0),0)</f>
        <v>1.8193548387096774</v>
      </c>
      <c r="ES86" s="307">
        <f>IFERROR(VLOOKUP($A86,'BDGT Office'!$C$3:$F$180,ES$4,0),0)</f>
        <v>1.8193548387096774</v>
      </c>
      <c r="ET86" s="307">
        <f>IFERROR(VLOOKUP($A86,'BDGT Office'!$C$3:$F$180,ET$4,0),0)</f>
        <v>1.8193548387096774</v>
      </c>
      <c r="EU86" s="307">
        <f>IFERROR(VLOOKUP($A86,'BDGT Office'!$C$3:$F$180,EU$4,0),0)</f>
        <v>1.8193548387096774</v>
      </c>
      <c r="EV86" s="307">
        <f>IFERROR(VLOOKUP($A86,'BDGT Office'!$C$3:$F$180,EV$4,0),0)</f>
        <v>1.8193548387096774</v>
      </c>
      <c r="EW86" s="307">
        <f>IFERROR(VLOOKUP($A86,'BDGT Office'!$C$3:$F$180,EW$4,0),0)</f>
        <v>1.8193548387096774</v>
      </c>
      <c r="EX86" s="307">
        <f>IFERROR(VLOOKUP($A86,'BDGT Office'!$C$3:$F$180,EX$4,0),0)</f>
        <v>1.8193548387096774</v>
      </c>
      <c r="EY86" s="307">
        <f>IFERROR(VLOOKUP($A86,'BDGT Office'!$C$3:$F$180,EY$4,0),0)</f>
        <v>1.8193548387096774</v>
      </c>
      <c r="EZ86" s="307">
        <f>IFERROR(VLOOKUP($A86,'BDGT Office'!$C$3:$F$180,EZ$4,0),0)</f>
        <v>1.8193548387096774</v>
      </c>
      <c r="FA86" s="307">
        <f>IFERROR(VLOOKUP($A86,'BDGT Office'!$C$3:$F$180,FA$4,0),0)</f>
        <v>1.8193548387096774</v>
      </c>
      <c r="FB86" s="307">
        <f>IFERROR(VLOOKUP($A86,'BDGT Office'!$C$3:$F$180,FB$4,0),0)</f>
        <v>1.8193548387096774</v>
      </c>
      <c r="FC86" s="307">
        <f>IFERROR(VLOOKUP($A86,'BDGT Office'!$C$3:$F$180,FC$4,0),0)</f>
        <v>1.8193548387096774</v>
      </c>
      <c r="FD86" s="307">
        <f>IFERROR(VLOOKUP($A86,'BDGT Office'!$C$3:$F$180,FD$4,0),0)</f>
        <v>1.8193548387096774</v>
      </c>
      <c r="FE86" s="307">
        <f>IFERROR(VLOOKUP($A86,'BDGT Office'!$C$3:$F$180,FE$4,0),0)</f>
        <v>1.8193548387096774</v>
      </c>
      <c r="FF86" s="307">
        <f>IFERROR(VLOOKUP($A86,'BDGT Office'!$C$3:$F$180,FF$4,0),0)</f>
        <v>1.8193548387096774</v>
      </c>
      <c r="FG86" s="307">
        <f>IFERROR(VLOOKUP($A86,'BDGT Office'!$C$3:$F$180,FG$4,0),0)</f>
        <v>1.8193548387096774</v>
      </c>
      <c r="FH86" s="307">
        <f>IFERROR(VLOOKUP($A86,'BDGT Office'!$C$3:$F$180,FH$4,0),0)</f>
        <v>1.8193548387096774</v>
      </c>
      <c r="FI86" s="307">
        <f>IFERROR(VLOOKUP($A86,'BDGT Office'!$C$3:$F$180,FI$4,0),0)</f>
        <v>1.8193548387096774</v>
      </c>
      <c r="FJ86" s="307">
        <f>IFERROR(VLOOKUP($A86,'BDGT Office'!$C$3:$F$180,FJ$4,0),0)</f>
        <v>1.8193548387096774</v>
      </c>
      <c r="FK86" s="307">
        <f>IFERROR(VLOOKUP($A86,'BDGT Office'!$C$3:$F$180,FK$4,0),0)</f>
        <v>1.8193548387096774</v>
      </c>
      <c r="FL86" s="307">
        <f>IFERROR(VLOOKUP($A86,'BDGT Office'!$C$3:$F$180,FL$4,0),0)</f>
        <v>1.8193548387096774</v>
      </c>
      <c r="FM86" s="307">
        <f>IFERROR(VLOOKUP($A86,'BDGT Office'!$C$3:$F$180,FM$4,0),0)</f>
        <v>1.8193548387096774</v>
      </c>
      <c r="FN86" s="307">
        <f>IFERROR(VLOOKUP($A86,'BDGT Office'!$C$3:$F$180,FN$4,0),0)</f>
        <v>1.8193548387096774</v>
      </c>
      <c r="FO86" s="307">
        <f>IFERROR(VLOOKUP($A86,'BDGT Office'!$C$3:$F$180,FO$4,0),0)</f>
        <v>1.8193548387096774</v>
      </c>
      <c r="FP86" s="307">
        <f>IFERROR(VLOOKUP($A86,'BDGT Office'!$C$3:$F$180,FP$4,0),0)</f>
        <v>1.8193548387096774</v>
      </c>
      <c r="FQ86" s="308">
        <f t="shared" si="41"/>
        <v>56.40000000000002</v>
      </c>
      <c r="FR86" s="307"/>
      <c r="FS86" s="307"/>
    </row>
    <row r="87" spans="1:175">
      <c r="A87" s="150" t="s">
        <v>80</v>
      </c>
      <c r="B87" s="303">
        <f>IFERROR(VLOOKUP($A87,'FCST Sales'!$A$1:$AH$160,B$1,0),0)</f>
        <v>88082.63118878525</v>
      </c>
      <c r="C87" s="303">
        <f>IFERROR(VLOOKUP($A87,'FCST Sales'!$A$1:$AH$160,C$1,0),0)</f>
        <v>76799.430308348208</v>
      </c>
      <c r="D87" s="303">
        <f>IFERROR(VLOOKUP($A87,'FCST Sales'!$A$1:$AH$160,D$1,0),0)</f>
        <v>58975.996445249039</v>
      </c>
      <c r="E87" s="303">
        <f>IFERROR(VLOOKUP($A87,'FCST Sales'!$A$1:$AH$160,E$1,0),0)</f>
        <v>56759.00584143887</v>
      </c>
      <c r="F87" s="303">
        <f>IFERROR(VLOOKUP($A87,'FCST Sales'!$A$1:$AH$160,F$1,0),0)</f>
        <v>56461.336637168592</v>
      </c>
      <c r="G87" s="303">
        <f>IFERROR(VLOOKUP($A87,'FCST Sales'!$A$1:$AH$160,G$1,0),0)</f>
        <v>58863.150231094885</v>
      </c>
      <c r="H87" s="303">
        <f>IFERROR(VLOOKUP($A87,'FCST Sales'!$A$1:$AH$160,H$1,0),0)</f>
        <v>60635.001099052941</v>
      </c>
      <c r="I87" s="303">
        <f>IFERROR(VLOOKUP($A87,'FCST Sales'!$A$1:$AH$160,I$1,0),0)</f>
        <v>74341.840862688317</v>
      </c>
      <c r="J87" s="303">
        <f>IFERROR(VLOOKUP($A87,'FCST Sales'!$A$1:$AH$160,J$1,0),0)</f>
        <v>69246.806966617238</v>
      </c>
      <c r="K87" s="303">
        <f>IFERROR(VLOOKUP($A87,'FCST Sales'!$A$1:$AH$160,K$1,0),0)</f>
        <v>66300.605319480776</v>
      </c>
      <c r="L87" s="303">
        <f>IFERROR(VLOOKUP($A87,'FCST Sales'!$A$1:$AH$160,L$1,0),0)</f>
        <v>63785.722497283139</v>
      </c>
      <c r="M87" s="303">
        <f>IFERROR(VLOOKUP($A87,'FCST Sales'!$A$1:$AH$160,M$1,0),0)</f>
        <v>64065.541661184267</v>
      </c>
      <c r="N87" s="303">
        <f>IFERROR(VLOOKUP($A87,'FCST Sales'!$A$1:$AH$160,N$1,0),0)</f>
        <v>66682.534509514226</v>
      </c>
      <c r="O87" s="303">
        <f>IFERROR(VLOOKUP($A87,'FCST Sales'!$A$1:$AH$160,O$1,0),0)</f>
        <v>67815.673962069268</v>
      </c>
      <c r="P87" s="303">
        <f>IFERROR(VLOOKUP($A87,'FCST Sales'!$A$1:$AH$160,P$1,0),0)</f>
        <v>22313.749458687511</v>
      </c>
      <c r="Q87" s="303">
        <f>IFERROR(VLOOKUP($A87,'FCST Sales'!$A$1:$AH$160,Q$1,0),0)</f>
        <v>63332.365405998462</v>
      </c>
      <c r="R87" s="303">
        <f>IFERROR(VLOOKUP($A87,'FCST Sales'!$A$1:$AH$160,R$1,0),0)</f>
        <v>69171.261694911445</v>
      </c>
      <c r="S87" s="303">
        <f>IFERROR(VLOOKUP($A87,'FCST Sales'!$A$1:$AH$160,S$1,0),0)</f>
        <v>64360.755377757458</v>
      </c>
      <c r="T87" s="303">
        <f>IFERROR(VLOOKUP($A87,'FCST Sales'!$A$1:$AH$160,T$1,0),0)</f>
        <v>69374.463816026997</v>
      </c>
      <c r="U87" s="303">
        <f>IFERROR(VLOOKUP($A87,'FCST Sales'!$A$1:$AH$160,U$1,0),0)</f>
        <v>69248.899704977288</v>
      </c>
      <c r="V87" s="303">
        <f>IFERROR(VLOOKUP($A87,'FCST Sales'!$A$1:$AH$160,V$1,0),0)</f>
        <v>69669.426509648198</v>
      </c>
      <c r="W87" s="303">
        <f>IFERROR(VLOOKUP($A87,'FCST Sales'!$A$1:$AH$160,W$1,0),0)</f>
        <v>83946.131594922786</v>
      </c>
      <c r="X87" s="303">
        <f>IFERROR(VLOOKUP($A87,'FCST Sales'!$A$1:$AH$160,X$1,0),0)</f>
        <v>81771.514141591295</v>
      </c>
      <c r="Y87" s="303">
        <f>IFERROR(VLOOKUP($A87,'FCST Sales'!$A$1:$AH$160,Y$1,0),0)</f>
        <v>66133.150364247282</v>
      </c>
      <c r="Z87" s="303">
        <f>IFERROR(VLOOKUP($A87,'FCST Sales'!$A$1:$AH$160,Z$1,0),0)</f>
        <v>62773.420747079886</v>
      </c>
      <c r="AA87" s="303">
        <f>IFERROR(VLOOKUP($A87,'FCST Sales'!$A$1:$AH$160,AA$1,0),0)</f>
        <v>66179.156992933407</v>
      </c>
      <c r="AB87" s="303">
        <f>IFERROR(VLOOKUP($A87,'FCST Sales'!$A$1:$AH$160,AB$1,0),0)</f>
        <v>66724.559054786427</v>
      </c>
      <c r="AC87" s="303">
        <f>IFERROR(VLOOKUP($A87,'FCST Sales'!$A$1:$AH$160,AC$1,0),0)</f>
        <v>73512.685780414613</v>
      </c>
      <c r="AD87" s="303">
        <f>IFERROR(VLOOKUP($A87,'FCST Sales'!$A$1:$AH$160,AD$1,0),0)</f>
        <v>96725.96588953209</v>
      </c>
      <c r="AE87" s="303">
        <f>IFERROR(VLOOKUP($A87,'FCST Sales'!$A$1:$AH$160,AE$1,0),0)</f>
        <v>84052.533568850122</v>
      </c>
      <c r="AF87" s="303">
        <f>IFERROR(VLOOKUP($A87,'FCST Sales'!$A$1:$AH$160,AF$1,0),0)</f>
        <v>56707.291623536847</v>
      </c>
      <c r="AG87" s="303">
        <f>IFERROR(VLOOKUP($A87,'FCST Sales'!$A$1:$AH$160,AG$1,0),0)</f>
        <v>2094812.6092558769</v>
      </c>
      <c r="AH87" s="303">
        <f>IFERROR(VLOOKUP($A87,'FCST Sales'!$A$1:$AH$160,AH$1,0),0)</f>
        <v>0</v>
      </c>
      <c r="AI87" s="303"/>
      <c r="AK87" s="306">
        <f>IFERROR(VLOOKUP($A87,'BDGT MW Services MTD'!$A$3:$AG$156,AK$4,0),0)</f>
        <v>888.65316079345041</v>
      </c>
      <c r="AL87" s="306">
        <f>IFERROR(VLOOKUP($A87,'BDGT MW Services MTD'!$A$3:$AG$156,AL$4,0),0)</f>
        <v>765.57271784283569</v>
      </c>
      <c r="AM87" s="306">
        <f>IFERROR(VLOOKUP($A87,'BDGT MW Services MTD'!$A$3:$AG$156,AM$4,0),0)</f>
        <v>595.00045519401556</v>
      </c>
      <c r="AN87" s="306">
        <f>IFERROR(VLOOKUP($A87,'BDGT MW Services MTD'!$A$3:$AG$156,AN$4,0),0)</f>
        <v>572.63355174283743</v>
      </c>
      <c r="AO87" s="306">
        <f>IFERROR(VLOOKUP($A87,'BDGT MW Services MTD'!$A$3:$AG$156,AO$4,0),0)</f>
        <v>569.63040940165672</v>
      </c>
      <c r="AP87" s="306">
        <f>IFERROR(VLOOKUP($A87,'BDGT MW Services MTD'!$A$3:$AG$156,AP$4,0),0)</f>
        <v>593.86196576042073</v>
      </c>
      <c r="AQ87" s="306">
        <f>IFERROR(VLOOKUP($A87,'BDGT MW Services MTD'!$A$3:$AG$156,AQ$4,0),0)</f>
        <v>611.73791761398013</v>
      </c>
      <c r="AR87" s="306">
        <f>IFERROR(VLOOKUP($A87,'BDGT MW Services MTD'!$A$3:$AG$156,AR$4,0),0)</f>
        <v>750.02427800139299</v>
      </c>
      <c r="AS87" s="306">
        <f>IFERROR(VLOOKUP($A87,'BDGT MW Services MTD'!$A$3:$AG$156,AS$4,0),0)</f>
        <v>690.28462839533267</v>
      </c>
      <c r="AT87" s="306">
        <f>IFERROR(VLOOKUP($A87,'BDGT MW Services MTD'!$A$3:$AG$156,AT$4,0),0)</f>
        <v>668.89739423652827</v>
      </c>
      <c r="AU87" s="306">
        <f>IFERROR(VLOOKUP($A87,'BDGT MW Services MTD'!$A$3:$AG$156,AU$4,0),0)</f>
        <v>643.52509848640284</v>
      </c>
      <c r="AV87" s="306">
        <f>IFERROR(VLOOKUP($A87,'BDGT MW Services MTD'!$A$3:$AG$156,AV$4,0),0)</f>
        <v>646.34815430450601</v>
      </c>
      <c r="AW87" s="306">
        <f>IFERROR(VLOOKUP($A87,'BDGT MW Services MTD'!$A$3:$AG$156,AW$4,0),0)</f>
        <v>672.75062361151254</v>
      </c>
      <c r="AX87" s="306">
        <f>IFERROR(VLOOKUP($A87,'BDGT MW Services MTD'!$A$3:$AG$156,AX$4,0),0)</f>
        <v>684.1827066742278</v>
      </c>
      <c r="AY87" s="306">
        <f>IFERROR(VLOOKUP($A87,'BDGT MW Services MTD'!$A$3:$AG$156,AY$4,0),0)</f>
        <v>102.5449231126417</v>
      </c>
      <c r="AZ87" s="306">
        <f>IFERROR(VLOOKUP($A87,'BDGT MW Services MTD'!$A$3:$AG$156,AZ$4,0),0)</f>
        <v>631.32670277132695</v>
      </c>
      <c r="BA87" s="306">
        <f>IFERROR(VLOOKUP($A87,'BDGT MW Services MTD'!$A$3:$AG$156,BA$4,0),0)</f>
        <v>697.8590388553273</v>
      </c>
      <c r="BB87" s="306">
        <f>IFERROR(VLOOKUP($A87,'BDGT MW Services MTD'!$A$3:$AG$156,BB$4,0),0)</f>
        <v>649.32652357892084</v>
      </c>
      <c r="BC87" s="306">
        <f>IFERROR(VLOOKUP($A87,'BDGT MW Services MTD'!$A$3:$AG$156,BC$4,0),0)</f>
        <v>699.90911620624388</v>
      </c>
      <c r="BD87" s="306">
        <f>IFERROR(VLOOKUP($A87,'BDGT MW Services MTD'!$A$3:$AG$156,BD$4,0),0)</f>
        <v>698.64231771645564</v>
      </c>
      <c r="BE87" s="306">
        <f>IFERROR(VLOOKUP($A87,'BDGT MW Services MTD'!$A$3:$AG$156,BE$4,0),0)</f>
        <v>702.88495294573477</v>
      </c>
      <c r="BF87" s="306">
        <f>IFERROR(VLOOKUP($A87,'BDGT MW Services MTD'!$A$3:$AG$156,BF$4,0),0)</f>
        <v>836.81438598550949</v>
      </c>
      <c r="BG87" s="306">
        <f>IFERROR(VLOOKUP($A87,'BDGT MW Services MTD'!$A$3:$AG$156,BG$4,0),0)</f>
        <v>824.98119690642659</v>
      </c>
      <c r="BH87" s="306">
        <f>IFERROR(VLOOKUP($A87,'BDGT MW Services MTD'!$A$3:$AG$156,BH$4,0),0)</f>
        <v>667.20796496709818</v>
      </c>
      <c r="BI87" s="306">
        <f>IFERROR(VLOOKUP($A87,'BDGT MW Services MTD'!$A$3:$AG$156,BI$4,0),0)</f>
        <v>633.31212984713966</v>
      </c>
      <c r="BJ87" s="306">
        <f>IFERROR(VLOOKUP($A87,'BDGT MW Services MTD'!$A$3:$AG$156,BJ$4,0),0)</f>
        <v>667.67211931225734</v>
      </c>
      <c r="BK87" s="306">
        <f>IFERROR(VLOOKUP($A87,'BDGT MW Services MTD'!$A$3:$AG$156,BK$4,0),0)</f>
        <v>673.17460328245295</v>
      </c>
      <c r="BL87" s="306">
        <f>IFERROR(VLOOKUP($A87,'BDGT MW Services MTD'!$A$3:$AG$156,BL$4,0),0)</f>
        <v>742.655518902381</v>
      </c>
      <c r="BM87" s="306">
        <f>IFERROR(VLOOKUP($A87,'BDGT MW Services MTD'!$A$3:$AG$156,BM$4,0),0)</f>
        <v>975.85453747748716</v>
      </c>
      <c r="BN87" s="306">
        <f>IFERROR(VLOOKUP($A87,'BDGT MW Services MTD'!$A$3:$AG$156,BN$4,0),0)</f>
        <v>837.87505073310456</v>
      </c>
      <c r="BO87" s="306">
        <f>IFERROR(VLOOKUP($A87,'BDGT MW Services MTD'!$A$3:$AG$156,BO$4,0),0)</f>
        <v>572.11181434039668</v>
      </c>
      <c r="BP87" s="306">
        <f>IFERROR(VLOOKUP($A87,'BDGT MW Services MTD'!$A$3:$AG$156,BP$4,0),0)</f>
        <v>20967.255959000009</v>
      </c>
      <c r="BQ87" s="306"/>
      <c r="BR87" s="306"/>
      <c r="BS87" s="306"/>
      <c r="BT87" s="306">
        <f>IFERROR(VLOOKUP($A87,'BDGT Polizze MTD'!$A$3:$AG$156,BT$4,0),0)</f>
        <v>3510.4552381369253</v>
      </c>
      <c r="BU87" s="306">
        <f>IFERROR(VLOOKUP($A87,'BDGT Polizze MTD'!$A$3:$AG$156,BU$4,0),0)</f>
        <v>3024.2493653277652</v>
      </c>
      <c r="BV87" s="306">
        <f>IFERROR(VLOOKUP($A87,'BDGT Polizze MTD'!$A$3:$AG$156,BV$4,0),0)</f>
        <v>2350.4360945104077</v>
      </c>
      <c r="BW87" s="306">
        <f>IFERROR(VLOOKUP($A87,'BDGT Polizze MTD'!$A$3:$AG$156,BW$4,0),0)</f>
        <v>2262.0798979139931</v>
      </c>
      <c r="BX87" s="306">
        <f>IFERROR(VLOOKUP($A87,'BDGT Polizze MTD'!$A$3:$AG$156,BX$4,0),0)</f>
        <v>2250.2165554677058</v>
      </c>
      <c r="BY87" s="306">
        <f>IFERROR(VLOOKUP($A87,'BDGT Polizze MTD'!$A$3:$AG$156,BY$4,0),0)</f>
        <v>2345.9387086099759</v>
      </c>
      <c r="BZ87" s="306">
        <f>IFERROR(VLOOKUP($A87,'BDGT Polizze MTD'!$A$3:$AG$156,BZ$4,0),0)</f>
        <v>2416.5542553605001</v>
      </c>
      <c r="CA87" s="306">
        <f>IFERROR(VLOOKUP($A87,'BDGT Polizze MTD'!$A$3:$AG$156,CA$4,0),0)</f>
        <v>2962.8282119527917</v>
      </c>
      <c r="CB87" s="306">
        <f>IFERROR(VLOOKUP($A87,'BDGT Polizze MTD'!$A$3:$AG$156,CB$4,0),0)</f>
        <v>2726.8380921440548</v>
      </c>
      <c r="CC87" s="306">
        <f>IFERROR(VLOOKUP($A87,'BDGT Polizze MTD'!$A$3:$AG$156,CC$4,0),0)</f>
        <v>2642.3518926970173</v>
      </c>
      <c r="CD87" s="306">
        <f>IFERROR(VLOOKUP($A87,'BDGT Polizze MTD'!$A$3:$AG$156,CD$4,0),0)</f>
        <v>2542.1234656242314</v>
      </c>
      <c r="CE87" s="306">
        <f>IFERROR(VLOOKUP($A87,'BDGT Polizze MTD'!$A$3:$AG$156,CE$4,0),0)</f>
        <v>2553.2754105240447</v>
      </c>
      <c r="CF87" s="306">
        <f>IFERROR(VLOOKUP($A87,'BDGT Polizze MTD'!$A$3:$AG$156,CF$4,0),0)</f>
        <v>2657.5733422342914</v>
      </c>
      <c r="CG87" s="306">
        <f>IFERROR(VLOOKUP($A87,'BDGT Polizze MTD'!$A$3:$AG$156,CG$4,0),0)</f>
        <v>2702.7336113256574</v>
      </c>
      <c r="CH87" s="306">
        <f>IFERROR(VLOOKUP($A87,'BDGT Polizze MTD'!$A$3:$AG$156,CH$4,0),0)</f>
        <v>405.08420874090751</v>
      </c>
      <c r="CI87" s="306">
        <f>IFERROR(VLOOKUP($A87,'BDGT Polizze MTD'!$A$3:$AG$156,CI$4,0),0)</f>
        <v>2493.9360241970039</v>
      </c>
      <c r="CJ87" s="306">
        <f>IFERROR(VLOOKUP($A87,'BDGT Polizze MTD'!$A$3:$AG$156,CJ$4,0),0)</f>
        <v>2756.7593595723351</v>
      </c>
      <c r="CK87" s="306">
        <f>IFERROR(VLOOKUP($A87,'BDGT Polizze MTD'!$A$3:$AG$156,CK$4,0),0)</f>
        <v>2565.0408916833535</v>
      </c>
      <c r="CL87" s="306">
        <f>IFERROR(VLOOKUP($A87,'BDGT Polizze MTD'!$A$3:$AG$156,CL$4,0),0)</f>
        <v>2764.8578001030428</v>
      </c>
      <c r="CM87" s="306">
        <f>IFERROR(VLOOKUP($A87,'BDGT Polizze MTD'!$A$3:$AG$156,CM$4,0),0)</f>
        <v>2759.8535536879726</v>
      </c>
      <c r="CN87" s="306">
        <f>IFERROR(VLOOKUP($A87,'BDGT Polizze MTD'!$A$3:$AG$156,CN$4,0),0)</f>
        <v>2776.6132769649703</v>
      </c>
      <c r="CO87" s="306">
        <f>IFERROR(VLOOKUP($A87,'BDGT Polizze MTD'!$A$3:$AG$156,CO$4,0),0)</f>
        <v>3305.6760210117036</v>
      </c>
      <c r="CP87" s="306">
        <f>IFERROR(VLOOKUP($A87,'BDGT Polizze MTD'!$A$3:$AG$156,CP$4,0),0)</f>
        <v>3258.9312589163978</v>
      </c>
      <c r="CQ87" s="306">
        <f>IFERROR(VLOOKUP($A87,'BDGT Polizze MTD'!$A$3:$AG$156,CQ$4,0),0)</f>
        <v>2635.6781237959563</v>
      </c>
      <c r="CR87" s="306">
        <f>IFERROR(VLOOKUP($A87,'BDGT Polizze MTD'!$A$3:$AG$156,CR$4,0),0)</f>
        <v>2501.77907611616</v>
      </c>
      <c r="CS87" s="306">
        <f>IFERROR(VLOOKUP($A87,'BDGT Polizze MTD'!$A$3:$AG$156,CS$4,0),0)</f>
        <v>2637.5116772273236</v>
      </c>
      <c r="CT87" s="306">
        <f>IFERROR(VLOOKUP($A87,'BDGT Polizze MTD'!$A$3:$AG$156,CT$4,0),0)</f>
        <v>2659.2481932587198</v>
      </c>
      <c r="CU87" s="306">
        <f>IFERROR(VLOOKUP($A87,'BDGT Polizze MTD'!$A$3:$AG$156,CU$4,0),0)</f>
        <v>2933.7193310992097</v>
      </c>
      <c r="CV87" s="306">
        <f>IFERROR(VLOOKUP($A87,'BDGT Polizze MTD'!$A$3:$AG$156,CV$4,0),0)</f>
        <v>3854.9276859476167</v>
      </c>
      <c r="CW87" s="306">
        <f>IFERROR(VLOOKUP($A87,'BDGT Polizze MTD'!$A$3:$AG$156,CW$4,0),0)</f>
        <v>3309.8659752968797</v>
      </c>
      <c r="CX87" s="306">
        <f>IFERROR(VLOOKUP($A87,'BDGT Polizze MTD'!$A$3:$AG$156,CX$4,0),0)</f>
        <v>2260.0188735704855</v>
      </c>
      <c r="CY87" s="306">
        <f>IFERROR(VLOOKUP($A87,'BDGT Polizze MTD'!$A$3:$AG$156,CY$4,0),0)</f>
        <v>82827.155473019433</v>
      </c>
      <c r="CZ87" s="306"/>
      <c r="DD87" s="308">
        <f>IFERROR(VLOOKUP($A87,'BDGT McAfee'!$AZ$6:$BD$180,DD$4,0),0)</f>
        <v>14.019589161290321</v>
      </c>
      <c r="DE87" s="308">
        <f>IFERROR(VLOOKUP($A87,'BDGT McAfee'!$AZ$6:$BD$180,DE$4,0),0)</f>
        <v>14.019589161290321</v>
      </c>
      <c r="DF87" s="308">
        <f>IFERROR(VLOOKUP($A87,'BDGT McAfee'!$AZ$6:$BD$180,DF$4,0),0)</f>
        <v>14.019589161290321</v>
      </c>
      <c r="DG87" s="308">
        <f>IFERROR(VLOOKUP($A87,'BDGT McAfee'!$AZ$6:$BD$180,DG$4,0),0)</f>
        <v>14.019589161290321</v>
      </c>
      <c r="DH87" s="308">
        <f>IFERROR(VLOOKUP($A87,'BDGT McAfee'!$AZ$6:$BD$180,DH$4,0),0)</f>
        <v>14.019589161290321</v>
      </c>
      <c r="DI87" s="308">
        <f>IFERROR(VLOOKUP($A87,'BDGT McAfee'!$AZ$6:$BD$180,DI$4,0),0)</f>
        <v>14.019589161290321</v>
      </c>
      <c r="DJ87" s="308">
        <f>IFERROR(VLOOKUP($A87,'BDGT McAfee'!$AZ$6:$BD$180,DJ$4,0),0)</f>
        <v>14.019589161290321</v>
      </c>
      <c r="DK87" s="308">
        <f>IFERROR(VLOOKUP($A87,'BDGT McAfee'!$AZ$6:$BD$180,DK$4,0),0)</f>
        <v>14.019589161290321</v>
      </c>
      <c r="DL87" s="308">
        <f>IFERROR(VLOOKUP($A87,'BDGT McAfee'!$AZ$6:$BD$180,DL$4,0),0)</f>
        <v>14.019589161290321</v>
      </c>
      <c r="DM87" s="308">
        <f>IFERROR(VLOOKUP($A87,'BDGT McAfee'!$AZ$6:$BD$180,DM$4,0),0)</f>
        <v>14.019589161290321</v>
      </c>
      <c r="DN87" s="308">
        <f>IFERROR(VLOOKUP($A87,'BDGT McAfee'!$AZ$6:$BD$180,DN$4,0),0)</f>
        <v>14.019589161290321</v>
      </c>
      <c r="DO87" s="308">
        <f>IFERROR(VLOOKUP($A87,'BDGT McAfee'!$AZ$6:$BD$180,DO$4,0),0)</f>
        <v>14.019589161290321</v>
      </c>
      <c r="DP87" s="308">
        <f>IFERROR(VLOOKUP($A87,'BDGT McAfee'!$AZ$6:$BD$180,DP$4,0),0)</f>
        <v>14.019589161290321</v>
      </c>
      <c r="DQ87" s="308">
        <f>IFERROR(VLOOKUP($A87,'BDGT McAfee'!$AZ$6:$BD$180,DQ$4,0),0)</f>
        <v>14.019589161290321</v>
      </c>
      <c r="DR87" s="308">
        <f>IFERROR(VLOOKUP($A87,'BDGT McAfee'!$AZ$6:$BD$180,DR$4,0),0)</f>
        <v>14.019589161290321</v>
      </c>
      <c r="DS87" s="308">
        <f>IFERROR(VLOOKUP($A87,'BDGT McAfee'!$AZ$6:$BD$180,DS$4,0),0)</f>
        <v>14.019589161290321</v>
      </c>
      <c r="DT87" s="308">
        <f>IFERROR(VLOOKUP($A87,'BDGT McAfee'!$AZ$6:$BD$180,DT$4,0),0)</f>
        <v>14.019589161290321</v>
      </c>
      <c r="DU87" s="308">
        <f>IFERROR(VLOOKUP($A87,'BDGT McAfee'!$AZ$6:$BD$180,DU$4,0),0)</f>
        <v>14.019589161290321</v>
      </c>
      <c r="DV87" s="308">
        <f>IFERROR(VLOOKUP($A87,'BDGT McAfee'!$AZ$6:$BD$180,DV$4,0),0)</f>
        <v>14.019589161290321</v>
      </c>
      <c r="DW87" s="308">
        <f>IFERROR(VLOOKUP($A87,'BDGT McAfee'!$AZ$6:$BD$180,DW$4,0),0)</f>
        <v>14.019589161290321</v>
      </c>
      <c r="DX87" s="308">
        <f>IFERROR(VLOOKUP($A87,'BDGT McAfee'!$AZ$6:$BD$180,DX$4,0),0)</f>
        <v>14.019589161290321</v>
      </c>
      <c r="DY87" s="308">
        <f>IFERROR(VLOOKUP($A87,'BDGT McAfee'!$AZ$6:$BD$180,DY$4,0),0)</f>
        <v>14.019589161290321</v>
      </c>
      <c r="DZ87" s="308">
        <f>IFERROR(VLOOKUP($A87,'BDGT McAfee'!$AZ$6:$BD$180,DZ$4,0),0)</f>
        <v>14.019589161290321</v>
      </c>
      <c r="EA87" s="308">
        <f>IFERROR(VLOOKUP($A87,'BDGT McAfee'!$AZ$6:$BD$180,EA$4,0),0)</f>
        <v>14.019589161290321</v>
      </c>
      <c r="EB87" s="308">
        <f>IFERROR(VLOOKUP($A87,'BDGT McAfee'!$AZ$6:$BD$180,EB$4,0),0)</f>
        <v>14.019589161290321</v>
      </c>
      <c r="EC87" s="308">
        <f>IFERROR(VLOOKUP($A87,'BDGT McAfee'!$AZ$6:$BD$180,EC$4,0),0)</f>
        <v>14.019589161290321</v>
      </c>
      <c r="ED87" s="308">
        <f>IFERROR(VLOOKUP($A87,'BDGT McAfee'!$AZ$6:$BD$180,ED$4,0),0)</f>
        <v>14.019589161290321</v>
      </c>
      <c r="EE87" s="308">
        <f>IFERROR(VLOOKUP($A87,'BDGT McAfee'!$AZ$6:$BD$180,EE$4,0),0)</f>
        <v>14.019589161290321</v>
      </c>
      <c r="EF87" s="308">
        <f>IFERROR(VLOOKUP($A87,'BDGT McAfee'!$AZ$6:$BD$180,EF$4,0),0)</f>
        <v>14.019589161290321</v>
      </c>
      <c r="EG87" s="308">
        <f>IFERROR(VLOOKUP($A87,'BDGT McAfee'!$AZ$6:$BD$180,EG$4,0),0)</f>
        <v>14.019589161290321</v>
      </c>
      <c r="EH87" s="308">
        <f>IFERROR(VLOOKUP($A87,'BDGT McAfee'!$AZ$6:$BD$180,EH$4,0),0)</f>
        <v>14.019589161290321</v>
      </c>
      <c r="EI87" s="308">
        <f t="shared" si="40"/>
        <v>434.60726399999976</v>
      </c>
      <c r="EJ87" s="308"/>
      <c r="EL87" s="307">
        <f>IFERROR(VLOOKUP($A87,'BDGT Office'!$C$3:$F$180,EL$4,0),0)</f>
        <v>2.0516129032258066</v>
      </c>
      <c r="EM87" s="307">
        <f>IFERROR(VLOOKUP($A87,'BDGT Office'!$C$3:$F$180,EM$4,0),0)</f>
        <v>2.0516129032258066</v>
      </c>
      <c r="EN87" s="307">
        <f>IFERROR(VLOOKUP($A87,'BDGT Office'!$C$3:$F$180,EN$4,0),0)</f>
        <v>2.0516129032258066</v>
      </c>
      <c r="EO87" s="307">
        <f>IFERROR(VLOOKUP($A87,'BDGT Office'!$C$3:$F$180,EO$4,0),0)</f>
        <v>2.0516129032258066</v>
      </c>
      <c r="EP87" s="307">
        <f>IFERROR(VLOOKUP($A87,'BDGT Office'!$C$3:$F$180,EP$4,0),0)</f>
        <v>2.0516129032258066</v>
      </c>
      <c r="EQ87" s="307">
        <f>IFERROR(VLOOKUP($A87,'BDGT Office'!$C$3:$F$180,EQ$4,0),0)</f>
        <v>2.0516129032258066</v>
      </c>
      <c r="ER87" s="307">
        <f>IFERROR(VLOOKUP($A87,'BDGT Office'!$C$3:$F$180,ER$4,0),0)</f>
        <v>2.0516129032258066</v>
      </c>
      <c r="ES87" s="307">
        <f>IFERROR(VLOOKUP($A87,'BDGT Office'!$C$3:$F$180,ES$4,0),0)</f>
        <v>2.0516129032258066</v>
      </c>
      <c r="ET87" s="307">
        <f>IFERROR(VLOOKUP($A87,'BDGT Office'!$C$3:$F$180,ET$4,0),0)</f>
        <v>2.0516129032258066</v>
      </c>
      <c r="EU87" s="307">
        <f>IFERROR(VLOOKUP($A87,'BDGT Office'!$C$3:$F$180,EU$4,0),0)</f>
        <v>2.0516129032258066</v>
      </c>
      <c r="EV87" s="307">
        <f>IFERROR(VLOOKUP($A87,'BDGT Office'!$C$3:$F$180,EV$4,0),0)</f>
        <v>2.0516129032258066</v>
      </c>
      <c r="EW87" s="307">
        <f>IFERROR(VLOOKUP($A87,'BDGT Office'!$C$3:$F$180,EW$4,0),0)</f>
        <v>2.0516129032258066</v>
      </c>
      <c r="EX87" s="307">
        <f>IFERROR(VLOOKUP($A87,'BDGT Office'!$C$3:$F$180,EX$4,0),0)</f>
        <v>2.0516129032258066</v>
      </c>
      <c r="EY87" s="307">
        <f>IFERROR(VLOOKUP($A87,'BDGT Office'!$C$3:$F$180,EY$4,0),0)</f>
        <v>2.0516129032258066</v>
      </c>
      <c r="EZ87" s="307">
        <f>IFERROR(VLOOKUP($A87,'BDGT Office'!$C$3:$F$180,EZ$4,0),0)</f>
        <v>2.0516129032258066</v>
      </c>
      <c r="FA87" s="307">
        <f>IFERROR(VLOOKUP($A87,'BDGT Office'!$C$3:$F$180,FA$4,0),0)</f>
        <v>2.0516129032258066</v>
      </c>
      <c r="FB87" s="307">
        <f>IFERROR(VLOOKUP($A87,'BDGT Office'!$C$3:$F$180,FB$4,0),0)</f>
        <v>2.0516129032258066</v>
      </c>
      <c r="FC87" s="307">
        <f>IFERROR(VLOOKUP($A87,'BDGT Office'!$C$3:$F$180,FC$4,0),0)</f>
        <v>2.0516129032258066</v>
      </c>
      <c r="FD87" s="307">
        <f>IFERROR(VLOOKUP($A87,'BDGT Office'!$C$3:$F$180,FD$4,0),0)</f>
        <v>2.0516129032258066</v>
      </c>
      <c r="FE87" s="307">
        <f>IFERROR(VLOOKUP($A87,'BDGT Office'!$C$3:$F$180,FE$4,0),0)</f>
        <v>2.0516129032258066</v>
      </c>
      <c r="FF87" s="307">
        <f>IFERROR(VLOOKUP($A87,'BDGT Office'!$C$3:$F$180,FF$4,0),0)</f>
        <v>2.0516129032258066</v>
      </c>
      <c r="FG87" s="307">
        <f>IFERROR(VLOOKUP($A87,'BDGT Office'!$C$3:$F$180,FG$4,0),0)</f>
        <v>2.0516129032258066</v>
      </c>
      <c r="FH87" s="307">
        <f>IFERROR(VLOOKUP($A87,'BDGT Office'!$C$3:$F$180,FH$4,0),0)</f>
        <v>2.0516129032258066</v>
      </c>
      <c r="FI87" s="307">
        <f>IFERROR(VLOOKUP($A87,'BDGT Office'!$C$3:$F$180,FI$4,0),0)</f>
        <v>2.0516129032258066</v>
      </c>
      <c r="FJ87" s="307">
        <f>IFERROR(VLOOKUP($A87,'BDGT Office'!$C$3:$F$180,FJ$4,0),0)</f>
        <v>2.0516129032258066</v>
      </c>
      <c r="FK87" s="307">
        <f>IFERROR(VLOOKUP($A87,'BDGT Office'!$C$3:$F$180,FK$4,0),0)</f>
        <v>2.0516129032258066</v>
      </c>
      <c r="FL87" s="307">
        <f>IFERROR(VLOOKUP($A87,'BDGT Office'!$C$3:$F$180,FL$4,0),0)</f>
        <v>2.0516129032258066</v>
      </c>
      <c r="FM87" s="307">
        <f>IFERROR(VLOOKUP($A87,'BDGT Office'!$C$3:$F$180,FM$4,0),0)</f>
        <v>2.0516129032258066</v>
      </c>
      <c r="FN87" s="307">
        <f>IFERROR(VLOOKUP($A87,'BDGT Office'!$C$3:$F$180,FN$4,0),0)</f>
        <v>2.0516129032258066</v>
      </c>
      <c r="FO87" s="307">
        <f>IFERROR(VLOOKUP($A87,'BDGT Office'!$C$3:$F$180,FO$4,0),0)</f>
        <v>2.0516129032258066</v>
      </c>
      <c r="FP87" s="307">
        <f>IFERROR(VLOOKUP($A87,'BDGT Office'!$C$3:$F$180,FP$4,0),0)</f>
        <v>2.0516129032258066</v>
      </c>
      <c r="FQ87" s="308">
        <f t="shared" si="41"/>
        <v>63.600000000000037</v>
      </c>
      <c r="FR87" s="307"/>
      <c r="FS87" s="307"/>
    </row>
    <row r="88" spans="1:175">
      <c r="A88" s="150" t="s">
        <v>83</v>
      </c>
      <c r="B88" s="303">
        <f>IFERROR(VLOOKUP($A88,'FCST Sales'!$A$1:$AH$160,B$1,0),0)</f>
        <v>38039.936242860524</v>
      </c>
      <c r="C88" s="303">
        <f>IFERROR(VLOOKUP($A88,'FCST Sales'!$A$1:$AH$160,C$1,0),0)</f>
        <v>33167.099949093441</v>
      </c>
      <c r="D88" s="303">
        <f>IFERROR(VLOOKUP($A88,'FCST Sales'!$A$1:$AH$160,D$1,0),0)</f>
        <v>25469.756231828811</v>
      </c>
      <c r="E88" s="303">
        <f>IFERROR(VLOOKUP($A88,'FCST Sales'!$A$1:$AH$160,E$1,0),0)</f>
        <v>24512.312294451323</v>
      </c>
      <c r="F88" s="303">
        <f>IFERROR(VLOOKUP($A88,'FCST Sales'!$A$1:$AH$160,F$1,0),0)</f>
        <v>24383.758941774609</v>
      </c>
      <c r="G88" s="303">
        <f>IFERROR(VLOOKUP($A88,'FCST Sales'!$A$1:$AH$160,G$1,0),0)</f>
        <v>25421.021734076669</v>
      </c>
      <c r="H88" s="303">
        <f>IFERROR(VLOOKUP($A88,'FCST Sales'!$A$1:$AH$160,H$1,0),0)</f>
        <v>26186.224738793026</v>
      </c>
      <c r="I88" s="303">
        <f>IFERROR(VLOOKUP($A88,'FCST Sales'!$A$1:$AH$160,I$1,0),0)</f>
        <v>32105.749435804817</v>
      </c>
      <c r="J88" s="303">
        <f>IFERROR(VLOOKUP($A88,'FCST Sales'!$A$1:$AH$160,J$1,0),0)</f>
        <v>29905.375060675644</v>
      </c>
      <c r="K88" s="303">
        <f>IFERROR(VLOOKUP($A88,'FCST Sales'!$A$1:$AH$160,K$1,0),0)</f>
        <v>28633.009313840968</v>
      </c>
      <c r="L88" s="303">
        <f>IFERROR(VLOOKUP($A88,'FCST Sales'!$A$1:$AH$160,L$1,0),0)</f>
        <v>27546.915711464077</v>
      </c>
      <c r="M88" s="303">
        <f>IFERROR(VLOOKUP($A88,'FCST Sales'!$A$1:$AH$160,M$1,0),0)</f>
        <v>27667.760229965301</v>
      </c>
      <c r="N88" s="303">
        <f>IFERROR(VLOOKUP($A88,'FCST Sales'!$A$1:$AH$160,N$1,0),0)</f>
        <v>28797.951730320572</v>
      </c>
      <c r="O88" s="303">
        <f>IFERROR(VLOOKUP($A88,'FCST Sales'!$A$1:$AH$160,O$1,0),0)</f>
        <v>29287.316681704451</v>
      </c>
      <c r="P88" s="303">
        <f>IFERROR(VLOOKUP($A88,'FCST Sales'!$A$1:$AH$160,P$1,0),0)</f>
        <v>9636.5605260859611</v>
      </c>
      <c r="Q88" s="303">
        <f>IFERROR(VLOOKUP($A88,'FCST Sales'!$A$1:$AH$160,Q$1,0),0)</f>
        <v>27351.12597840359</v>
      </c>
      <c r="R88" s="303">
        <f>IFERROR(VLOOKUP($A88,'FCST Sales'!$A$1:$AH$160,R$1,0),0)</f>
        <v>29872.749589792755</v>
      </c>
      <c r="S88" s="303">
        <f>IFERROR(VLOOKUP($A88,'FCST Sales'!$A$1:$AH$160,S$1,0),0)</f>
        <v>27795.253139803484</v>
      </c>
      <c r="T88" s="303">
        <f>IFERROR(VLOOKUP($A88,'FCST Sales'!$A$1:$AH$160,T$1,0),0)</f>
        <v>29960.505775403082</v>
      </c>
      <c r="U88" s="303">
        <f>IFERROR(VLOOKUP($A88,'FCST Sales'!$A$1:$AH$160,U$1,0),0)</f>
        <v>29906.278844233369</v>
      </c>
      <c r="V88" s="303">
        <f>IFERROR(VLOOKUP($A88,'FCST Sales'!$A$1:$AH$160,V$1,0),0)</f>
        <v>30087.890276841572</v>
      </c>
      <c r="W88" s="303">
        <f>IFERROR(VLOOKUP($A88,'FCST Sales'!$A$1:$AH$160,W$1,0),0)</f>
        <v>36253.520706727199</v>
      </c>
      <c r="X88" s="303">
        <f>IFERROR(VLOOKUP($A88,'FCST Sales'!$A$1:$AH$160,X$1,0),0)</f>
        <v>35314.376312867709</v>
      </c>
      <c r="Y88" s="303">
        <f>IFERROR(VLOOKUP($A88,'FCST Sales'!$A$1:$AH$160,Y$1,0),0)</f>
        <v>28560.691131077099</v>
      </c>
      <c r="Z88" s="303">
        <f>IFERROR(VLOOKUP($A88,'FCST Sales'!$A$1:$AH$160,Z$1,0),0)</f>
        <v>27109.736513743075</v>
      </c>
      <c r="AA88" s="303">
        <f>IFERROR(VLOOKUP($A88,'FCST Sales'!$A$1:$AH$160,AA$1,0),0)</f>
        <v>28580.559852053637</v>
      </c>
      <c r="AB88" s="303">
        <f>IFERROR(VLOOKUP($A88,'FCST Sales'!$A$1:$AH$160,AB$1,0),0)</f>
        <v>28816.100722933694</v>
      </c>
      <c r="AC88" s="303">
        <f>IFERROR(VLOOKUP($A88,'FCST Sales'!$A$1:$AH$160,AC$1,0),0)</f>
        <v>31747.66514563941</v>
      </c>
      <c r="AD88" s="303">
        <f>IFERROR(VLOOKUP($A88,'FCST Sales'!$A$1:$AH$160,AD$1,0),0)</f>
        <v>41772.702811077826</v>
      </c>
      <c r="AE88" s="303">
        <f>IFERROR(VLOOKUP($A88,'FCST Sales'!$A$1:$AH$160,AE$1,0),0)</f>
        <v>36299.472153109804</v>
      </c>
      <c r="AF88" s="303">
        <f>IFERROR(VLOOKUP($A88,'FCST Sales'!$A$1:$AH$160,AF$1,0),0)</f>
        <v>24489.978656987358</v>
      </c>
      <c r="AG88" s="303">
        <f>IFERROR(VLOOKUP($A88,'FCST Sales'!$A$1:$AH$160,AG$1,0),0)</f>
        <v>904679.35643343476</v>
      </c>
      <c r="AH88" s="303">
        <f>IFERROR(VLOOKUP($A88,'FCST Sales'!$A$1:$AH$160,AH$1,0),0)</f>
        <v>0</v>
      </c>
      <c r="AI88" s="303"/>
      <c r="AK88" s="306">
        <f>IFERROR(VLOOKUP($A88,'BDGT MW Services MTD'!$A$3:$AG$156,AK$4,0),0)</f>
        <v>408.50229865857614</v>
      </c>
      <c r="AL88" s="306">
        <f>IFERROR(VLOOKUP($A88,'BDGT MW Services MTD'!$A$3:$AG$156,AL$4,0),0)</f>
        <v>351.92382003104319</v>
      </c>
      <c r="AM88" s="306">
        <f>IFERROR(VLOOKUP($A88,'BDGT MW Services MTD'!$A$3:$AG$156,AM$4,0),0)</f>
        <v>273.51396964889511</v>
      </c>
      <c r="AN88" s="306">
        <f>IFERROR(VLOOKUP($A88,'BDGT MW Services MTD'!$A$3:$AG$156,AN$4,0),0)</f>
        <v>263.23219507497402</v>
      </c>
      <c r="AO88" s="306">
        <f>IFERROR(VLOOKUP($A88,'BDGT MW Services MTD'!$A$3:$AG$156,AO$4,0),0)</f>
        <v>261.85168960479052</v>
      </c>
      <c r="AP88" s="306">
        <f>IFERROR(VLOOKUP($A88,'BDGT MW Services MTD'!$A$3:$AG$156,AP$4,0),0)</f>
        <v>272.99062086543188</v>
      </c>
      <c r="AQ88" s="306">
        <f>IFERROR(VLOOKUP($A88,'BDGT MW Services MTD'!$A$3:$AG$156,AQ$4,0),0)</f>
        <v>281.20796340700235</v>
      </c>
      <c r="AR88" s="306">
        <f>IFERROR(VLOOKUP($A88,'BDGT MW Services MTD'!$A$3:$AG$156,AR$4,0),0)</f>
        <v>344.7764044858007</v>
      </c>
      <c r="AS88" s="306">
        <f>IFERROR(VLOOKUP($A88,'BDGT MW Services MTD'!$A$3:$AG$156,AS$4,0),0)</f>
        <v>317.31486463897886</v>
      </c>
      <c r="AT88" s="306">
        <f>IFERROR(VLOOKUP($A88,'BDGT MW Services MTD'!$A$3:$AG$156,AT$4,0),0)</f>
        <v>307.48343129549079</v>
      </c>
      <c r="AU88" s="306">
        <f>IFERROR(VLOOKUP($A88,'BDGT MW Services MTD'!$A$3:$AG$156,AU$4,0),0)</f>
        <v>295.82011697506772</v>
      </c>
      <c r="AV88" s="306">
        <f>IFERROR(VLOOKUP($A88,'BDGT MW Services MTD'!$A$3:$AG$156,AV$4,0),0)</f>
        <v>297.11783901310889</v>
      </c>
      <c r="AW88" s="306">
        <f>IFERROR(VLOOKUP($A88,'BDGT MW Services MTD'!$A$3:$AG$156,AW$4,0),0)</f>
        <v>309.25471071741322</v>
      </c>
      <c r="AX88" s="306">
        <f>IFERROR(VLOOKUP($A88,'BDGT MW Services MTD'!$A$3:$AG$156,AX$4,0),0)</f>
        <v>314.509890595922</v>
      </c>
      <c r="AY88" s="306">
        <f>IFERROR(VLOOKUP($A88,'BDGT MW Services MTD'!$A$3:$AG$156,AY$4,0),0)</f>
        <v>47.138567278463249</v>
      </c>
      <c r="AZ88" s="306">
        <f>IFERROR(VLOOKUP($A88,'BDGT MW Services MTD'!$A$3:$AG$156,AZ$4,0),0)</f>
        <v>290.21267313825496</v>
      </c>
      <c r="BA88" s="306">
        <f>IFERROR(VLOOKUP($A88,'BDGT MW Services MTD'!$A$3:$AG$156,BA$4,0),0)</f>
        <v>320.79672260157105</v>
      </c>
      <c r="BB88" s="306">
        <f>IFERROR(VLOOKUP($A88,'BDGT MW Services MTD'!$A$3:$AG$156,BB$4,0),0)</f>
        <v>298.4869566267414</v>
      </c>
      <c r="BC88" s="306">
        <f>IFERROR(VLOOKUP($A88,'BDGT MW Services MTD'!$A$3:$AG$156,BC$4,0),0)</f>
        <v>321.73911649293984</v>
      </c>
      <c r="BD88" s="306">
        <f>IFERROR(VLOOKUP($A88,'BDGT MW Services MTD'!$A$3:$AG$156,BD$4,0),0)</f>
        <v>321.15678570535368</v>
      </c>
      <c r="BE88" s="306">
        <f>IFERROR(VLOOKUP($A88,'BDGT MW Services MTD'!$A$3:$AG$156,BE$4,0),0)</f>
        <v>323.10706993321037</v>
      </c>
      <c r="BF88" s="306">
        <f>IFERROR(VLOOKUP($A88,'BDGT MW Services MTD'!$A$3:$AG$156,BF$4,0),0)</f>
        <v>384.67268818402323</v>
      </c>
      <c r="BG88" s="306">
        <f>IFERROR(VLOOKUP($A88,'BDGT MW Services MTD'!$A$3:$AG$156,BG$4,0),0)</f>
        <v>379.23312508726804</v>
      </c>
      <c r="BH88" s="306">
        <f>IFERROR(VLOOKUP($A88,'BDGT MW Services MTD'!$A$3:$AG$156,BH$4,0),0)</f>
        <v>306.70682263596933</v>
      </c>
      <c r="BI88" s="306">
        <f>IFERROR(VLOOKUP($A88,'BDGT MW Services MTD'!$A$3:$AG$156,BI$4,0),0)</f>
        <v>291.12534813911162</v>
      </c>
      <c r="BJ88" s="306">
        <f>IFERROR(VLOOKUP($A88,'BDGT MW Services MTD'!$A$3:$AG$156,BJ$4,0),0)</f>
        <v>306.92018835084576</v>
      </c>
      <c r="BK88" s="306">
        <f>IFERROR(VLOOKUP($A88,'BDGT MW Services MTD'!$A$3:$AG$156,BK$4,0),0)</f>
        <v>309.44960865713256</v>
      </c>
      <c r="BL88" s="306">
        <f>IFERROR(VLOOKUP($A88,'BDGT MW Services MTD'!$A$3:$AG$156,BL$4,0),0)</f>
        <v>341.38908177879546</v>
      </c>
      <c r="BM88" s="306">
        <f>IFERROR(VLOOKUP($A88,'BDGT MW Services MTD'!$A$3:$AG$156,BM$4,0),0)</f>
        <v>448.58763722848079</v>
      </c>
      <c r="BN88" s="306">
        <f>IFERROR(VLOOKUP($A88,'BDGT MW Services MTD'!$A$3:$AG$156,BN$4,0),0)</f>
        <v>385.16026197165462</v>
      </c>
      <c r="BO88" s="306">
        <f>IFERROR(VLOOKUP($A88,'BDGT MW Services MTD'!$A$3:$AG$156,BO$4,0),0)</f>
        <v>262.99235917768993</v>
      </c>
      <c r="BP88" s="306">
        <f>IFERROR(VLOOKUP($A88,'BDGT MW Services MTD'!$A$3:$AG$156,BP$4,0),0)</f>
        <v>9638.374828</v>
      </c>
      <c r="BQ88" s="306"/>
      <c r="BR88" s="306"/>
      <c r="BS88" s="306"/>
      <c r="BT88" s="306">
        <f>IFERROR(VLOOKUP($A88,'BDGT Polizze MTD'!$A$3:$AG$156,BT$4,0),0)</f>
        <v>1356.308794406312</v>
      </c>
      <c r="BU88" s="306">
        <f>IFERROR(VLOOKUP($A88,'BDGT Polizze MTD'!$A$3:$AG$156,BU$4,0),0)</f>
        <v>1168.4570041259601</v>
      </c>
      <c r="BV88" s="306">
        <f>IFERROR(VLOOKUP($A88,'BDGT Polizze MTD'!$A$3:$AG$156,BV$4,0),0)</f>
        <v>908.12072207660117</v>
      </c>
      <c r="BW88" s="306">
        <f>IFERROR(VLOOKUP($A88,'BDGT Polizze MTD'!$A$3:$AG$156,BW$4,0),0)</f>
        <v>873.98318766735736</v>
      </c>
      <c r="BX88" s="306">
        <f>IFERROR(VLOOKUP($A88,'BDGT Polizze MTD'!$A$3:$AG$156,BX$4,0),0)</f>
        <v>869.39963522203595</v>
      </c>
      <c r="BY88" s="306">
        <f>IFERROR(VLOOKUP($A88,'BDGT Polizze MTD'!$A$3:$AG$156,BY$4,0),0)</f>
        <v>906.38310013448756</v>
      </c>
      <c r="BZ88" s="306">
        <f>IFERROR(VLOOKUP($A88,'BDGT Polizze MTD'!$A$3:$AG$156,BZ$4,0),0)</f>
        <v>933.66631002676831</v>
      </c>
      <c r="CA88" s="306">
        <f>IFERROR(VLOOKUP($A88,'BDGT Polizze MTD'!$A$3:$AG$156,CA$4,0),0)</f>
        <v>1144.7261644388352</v>
      </c>
      <c r="CB88" s="306">
        <f>IFERROR(VLOOKUP($A88,'BDGT Polizze MTD'!$A$3:$AG$156,CB$4,0),0)</f>
        <v>1053.5483959795342</v>
      </c>
      <c r="CC88" s="306">
        <f>IFERROR(VLOOKUP($A88,'BDGT Polizze MTD'!$A$3:$AG$156,CC$4,0),0)</f>
        <v>1020.9060839309129</v>
      </c>
      <c r="CD88" s="306">
        <f>IFERROR(VLOOKUP($A88,'BDGT Polizze MTD'!$A$3:$AG$156,CD$4,0),0)</f>
        <v>982.18156307347624</v>
      </c>
      <c r="CE88" s="306">
        <f>IFERROR(VLOOKUP($A88,'BDGT Polizze MTD'!$A$3:$AG$156,CE$4,0),0)</f>
        <v>986.49025807634382</v>
      </c>
      <c r="CF88" s="306">
        <f>IFERROR(VLOOKUP($A88,'BDGT Polizze MTD'!$A$3:$AG$156,CF$4,0),0)</f>
        <v>1026.7870835365291</v>
      </c>
      <c r="CG88" s="306">
        <f>IFERROR(VLOOKUP($A88,'BDGT Polizze MTD'!$A$3:$AG$156,CG$4,0),0)</f>
        <v>1044.2353248531974</v>
      </c>
      <c r="CH88" s="306">
        <f>IFERROR(VLOOKUP($A88,'BDGT Polizze MTD'!$A$3:$AG$156,CH$4,0),0)</f>
        <v>156.50940904234514</v>
      </c>
      <c r="CI88" s="306">
        <f>IFERROR(VLOOKUP($A88,'BDGT Polizze MTD'!$A$3:$AG$156,CI$4,0),0)</f>
        <v>963.56373542603569</v>
      </c>
      <c r="CJ88" s="306">
        <f>IFERROR(VLOOKUP($A88,'BDGT Polizze MTD'!$A$3:$AG$156,CJ$4,0),0)</f>
        <v>1065.108856204715</v>
      </c>
      <c r="CK88" s="306">
        <f>IFERROR(VLOOKUP($A88,'BDGT Polizze MTD'!$A$3:$AG$156,CK$4,0),0)</f>
        <v>991.03600057533129</v>
      </c>
      <c r="CL88" s="306">
        <f>IFERROR(VLOOKUP($A88,'BDGT Polizze MTD'!$A$3:$AG$156,CL$4,0),0)</f>
        <v>1068.2377911626222</v>
      </c>
      <c r="CM88" s="306">
        <f>IFERROR(VLOOKUP($A88,'BDGT Polizze MTD'!$A$3:$AG$156,CM$4,0),0)</f>
        <v>1066.3043372480417</v>
      </c>
      <c r="CN88" s="306">
        <f>IFERROR(VLOOKUP($A88,'BDGT Polizze MTD'!$A$3:$AG$156,CN$4,0),0)</f>
        <v>1072.7796683747454</v>
      </c>
      <c r="CO88" s="306">
        <f>IFERROR(VLOOKUP($A88,'BDGT Polizze MTD'!$A$3:$AG$156,CO$4,0),0)</f>
        <v>1277.1897530691028</v>
      </c>
      <c r="CP88" s="306">
        <f>IFERROR(VLOOKUP($A88,'BDGT Polizze MTD'!$A$3:$AG$156,CP$4,0),0)</f>
        <v>1259.1293228338659</v>
      </c>
      <c r="CQ88" s="306">
        <f>IFERROR(VLOOKUP($A88,'BDGT Polizze MTD'!$A$3:$AG$156,CQ$4,0),0)</f>
        <v>1018.3275888816074</v>
      </c>
      <c r="CR88" s="306">
        <f>IFERROR(VLOOKUP($A88,'BDGT Polizze MTD'!$A$3:$AG$156,CR$4,0),0)</f>
        <v>966.59399776277542</v>
      </c>
      <c r="CS88" s="306">
        <f>IFERROR(VLOOKUP($A88,'BDGT Polizze MTD'!$A$3:$AG$156,CS$4,0),0)</f>
        <v>1019.0360054473452</v>
      </c>
      <c r="CT88" s="306">
        <f>IFERROR(VLOOKUP($A88,'BDGT Polizze MTD'!$A$3:$AG$156,CT$4,0),0)</f>
        <v>1027.4341834194943</v>
      </c>
      <c r="CU88" s="306">
        <f>IFERROR(VLOOKUP($A88,'BDGT Polizze MTD'!$A$3:$AG$156,CU$4,0),0)</f>
        <v>1133.479580044843</v>
      </c>
      <c r="CV88" s="306">
        <f>IFERROR(VLOOKUP($A88,'BDGT Polizze MTD'!$A$3:$AG$156,CV$4,0),0)</f>
        <v>1489.4000827727377</v>
      </c>
      <c r="CW88" s="306">
        <f>IFERROR(VLOOKUP($A88,'BDGT Polizze MTD'!$A$3:$AG$156,CW$4,0),0)</f>
        <v>1278.8085949171366</v>
      </c>
      <c r="CX88" s="306">
        <f>IFERROR(VLOOKUP($A88,'BDGT Polizze MTD'!$A$3:$AG$156,CX$4,0),0)</f>
        <v>873.18688483682513</v>
      </c>
      <c r="CY88" s="306">
        <f>IFERROR(VLOOKUP($A88,'BDGT Polizze MTD'!$A$3:$AG$156,CY$4,0),0)</f>
        <v>32001.319419567917</v>
      </c>
      <c r="CZ88" s="306"/>
      <c r="DD88" s="308">
        <f>IFERROR(VLOOKUP($A88,'BDGT McAfee'!$AZ$6:$BD$180,DD$4,0),0)</f>
        <v>6.9771402580645168</v>
      </c>
      <c r="DE88" s="308">
        <f>IFERROR(VLOOKUP($A88,'BDGT McAfee'!$AZ$6:$BD$180,DE$4,0),0)</f>
        <v>6.9771402580645168</v>
      </c>
      <c r="DF88" s="308">
        <f>IFERROR(VLOOKUP($A88,'BDGT McAfee'!$AZ$6:$BD$180,DF$4,0),0)</f>
        <v>6.9771402580645168</v>
      </c>
      <c r="DG88" s="308">
        <f>IFERROR(VLOOKUP($A88,'BDGT McAfee'!$AZ$6:$BD$180,DG$4,0),0)</f>
        <v>6.9771402580645168</v>
      </c>
      <c r="DH88" s="308">
        <f>IFERROR(VLOOKUP($A88,'BDGT McAfee'!$AZ$6:$BD$180,DH$4,0),0)</f>
        <v>6.9771402580645168</v>
      </c>
      <c r="DI88" s="308">
        <f>IFERROR(VLOOKUP($A88,'BDGT McAfee'!$AZ$6:$BD$180,DI$4,0),0)</f>
        <v>6.9771402580645168</v>
      </c>
      <c r="DJ88" s="308">
        <f>IFERROR(VLOOKUP($A88,'BDGT McAfee'!$AZ$6:$BD$180,DJ$4,0),0)</f>
        <v>6.9771402580645168</v>
      </c>
      <c r="DK88" s="308">
        <f>IFERROR(VLOOKUP($A88,'BDGT McAfee'!$AZ$6:$BD$180,DK$4,0),0)</f>
        <v>6.9771402580645168</v>
      </c>
      <c r="DL88" s="308">
        <f>IFERROR(VLOOKUP($A88,'BDGT McAfee'!$AZ$6:$BD$180,DL$4,0),0)</f>
        <v>6.9771402580645168</v>
      </c>
      <c r="DM88" s="308">
        <f>IFERROR(VLOOKUP($A88,'BDGT McAfee'!$AZ$6:$BD$180,DM$4,0),0)</f>
        <v>6.9771402580645168</v>
      </c>
      <c r="DN88" s="308">
        <f>IFERROR(VLOOKUP($A88,'BDGT McAfee'!$AZ$6:$BD$180,DN$4,0),0)</f>
        <v>6.9771402580645168</v>
      </c>
      <c r="DO88" s="308">
        <f>IFERROR(VLOOKUP($A88,'BDGT McAfee'!$AZ$6:$BD$180,DO$4,0),0)</f>
        <v>6.9771402580645168</v>
      </c>
      <c r="DP88" s="308">
        <f>IFERROR(VLOOKUP($A88,'BDGT McAfee'!$AZ$6:$BD$180,DP$4,0),0)</f>
        <v>6.9771402580645168</v>
      </c>
      <c r="DQ88" s="308">
        <f>IFERROR(VLOOKUP($A88,'BDGT McAfee'!$AZ$6:$BD$180,DQ$4,0),0)</f>
        <v>6.9771402580645168</v>
      </c>
      <c r="DR88" s="308">
        <f>IFERROR(VLOOKUP($A88,'BDGT McAfee'!$AZ$6:$BD$180,DR$4,0),0)</f>
        <v>6.9771402580645168</v>
      </c>
      <c r="DS88" s="308">
        <f>IFERROR(VLOOKUP($A88,'BDGT McAfee'!$AZ$6:$BD$180,DS$4,0),0)</f>
        <v>6.9771402580645168</v>
      </c>
      <c r="DT88" s="308">
        <f>IFERROR(VLOOKUP($A88,'BDGT McAfee'!$AZ$6:$BD$180,DT$4,0),0)</f>
        <v>6.9771402580645168</v>
      </c>
      <c r="DU88" s="308">
        <f>IFERROR(VLOOKUP($A88,'BDGT McAfee'!$AZ$6:$BD$180,DU$4,0),0)</f>
        <v>6.9771402580645168</v>
      </c>
      <c r="DV88" s="308">
        <f>IFERROR(VLOOKUP($A88,'BDGT McAfee'!$AZ$6:$BD$180,DV$4,0),0)</f>
        <v>6.9771402580645168</v>
      </c>
      <c r="DW88" s="308">
        <f>IFERROR(VLOOKUP($A88,'BDGT McAfee'!$AZ$6:$BD$180,DW$4,0),0)</f>
        <v>6.9771402580645168</v>
      </c>
      <c r="DX88" s="308">
        <f>IFERROR(VLOOKUP($A88,'BDGT McAfee'!$AZ$6:$BD$180,DX$4,0),0)</f>
        <v>6.9771402580645168</v>
      </c>
      <c r="DY88" s="308">
        <f>IFERROR(VLOOKUP($A88,'BDGT McAfee'!$AZ$6:$BD$180,DY$4,0),0)</f>
        <v>6.9771402580645168</v>
      </c>
      <c r="DZ88" s="308">
        <f>IFERROR(VLOOKUP($A88,'BDGT McAfee'!$AZ$6:$BD$180,DZ$4,0),0)</f>
        <v>6.9771402580645168</v>
      </c>
      <c r="EA88" s="308">
        <f>IFERROR(VLOOKUP($A88,'BDGT McAfee'!$AZ$6:$BD$180,EA$4,0),0)</f>
        <v>6.9771402580645168</v>
      </c>
      <c r="EB88" s="308">
        <f>IFERROR(VLOOKUP($A88,'BDGT McAfee'!$AZ$6:$BD$180,EB$4,0),0)</f>
        <v>6.9771402580645168</v>
      </c>
      <c r="EC88" s="308">
        <f>IFERROR(VLOOKUP($A88,'BDGT McAfee'!$AZ$6:$BD$180,EC$4,0),0)</f>
        <v>6.9771402580645168</v>
      </c>
      <c r="ED88" s="308">
        <f>IFERROR(VLOOKUP($A88,'BDGT McAfee'!$AZ$6:$BD$180,ED$4,0),0)</f>
        <v>6.9771402580645168</v>
      </c>
      <c r="EE88" s="308">
        <f>IFERROR(VLOOKUP($A88,'BDGT McAfee'!$AZ$6:$BD$180,EE$4,0),0)</f>
        <v>6.9771402580645168</v>
      </c>
      <c r="EF88" s="308">
        <f>IFERROR(VLOOKUP($A88,'BDGT McAfee'!$AZ$6:$BD$180,EF$4,0),0)</f>
        <v>6.9771402580645168</v>
      </c>
      <c r="EG88" s="308">
        <f>IFERROR(VLOOKUP($A88,'BDGT McAfee'!$AZ$6:$BD$180,EG$4,0),0)</f>
        <v>6.9771402580645168</v>
      </c>
      <c r="EH88" s="308">
        <f>IFERROR(VLOOKUP($A88,'BDGT McAfee'!$AZ$6:$BD$180,EH$4,0),0)</f>
        <v>6.9771402580645168</v>
      </c>
      <c r="EI88" s="308">
        <f t="shared" si="40"/>
        <v>216.29134799999997</v>
      </c>
      <c r="EJ88" s="308"/>
      <c r="EL88" s="307">
        <f>IFERROR(VLOOKUP($A88,'BDGT Office'!$C$3:$F$180,EL$4,0),0)</f>
        <v>0.50322580645161286</v>
      </c>
      <c r="EM88" s="307">
        <f>IFERROR(VLOOKUP($A88,'BDGT Office'!$C$3:$F$180,EM$4,0),0)</f>
        <v>0.50322580645161286</v>
      </c>
      <c r="EN88" s="307">
        <f>IFERROR(VLOOKUP($A88,'BDGT Office'!$C$3:$F$180,EN$4,0),0)</f>
        <v>0.50322580645161286</v>
      </c>
      <c r="EO88" s="307">
        <f>IFERROR(VLOOKUP($A88,'BDGT Office'!$C$3:$F$180,EO$4,0),0)</f>
        <v>0.50322580645161286</v>
      </c>
      <c r="EP88" s="307">
        <f>IFERROR(VLOOKUP($A88,'BDGT Office'!$C$3:$F$180,EP$4,0),0)</f>
        <v>0.50322580645161286</v>
      </c>
      <c r="EQ88" s="307">
        <f>IFERROR(VLOOKUP($A88,'BDGT Office'!$C$3:$F$180,EQ$4,0),0)</f>
        <v>0.50322580645161286</v>
      </c>
      <c r="ER88" s="307">
        <f>IFERROR(VLOOKUP($A88,'BDGT Office'!$C$3:$F$180,ER$4,0),0)</f>
        <v>0.50322580645161286</v>
      </c>
      <c r="ES88" s="307">
        <f>IFERROR(VLOOKUP($A88,'BDGT Office'!$C$3:$F$180,ES$4,0),0)</f>
        <v>0.50322580645161286</v>
      </c>
      <c r="ET88" s="307">
        <f>IFERROR(VLOOKUP($A88,'BDGT Office'!$C$3:$F$180,ET$4,0),0)</f>
        <v>0.50322580645161286</v>
      </c>
      <c r="EU88" s="307">
        <f>IFERROR(VLOOKUP($A88,'BDGT Office'!$C$3:$F$180,EU$4,0),0)</f>
        <v>0.50322580645161286</v>
      </c>
      <c r="EV88" s="307">
        <f>IFERROR(VLOOKUP($A88,'BDGT Office'!$C$3:$F$180,EV$4,0),0)</f>
        <v>0.50322580645161286</v>
      </c>
      <c r="EW88" s="307">
        <f>IFERROR(VLOOKUP($A88,'BDGT Office'!$C$3:$F$180,EW$4,0),0)</f>
        <v>0.50322580645161286</v>
      </c>
      <c r="EX88" s="307">
        <f>IFERROR(VLOOKUP($A88,'BDGT Office'!$C$3:$F$180,EX$4,0),0)</f>
        <v>0.50322580645161286</v>
      </c>
      <c r="EY88" s="307">
        <f>IFERROR(VLOOKUP($A88,'BDGT Office'!$C$3:$F$180,EY$4,0),0)</f>
        <v>0.50322580645161286</v>
      </c>
      <c r="EZ88" s="307">
        <f>IFERROR(VLOOKUP($A88,'BDGT Office'!$C$3:$F$180,EZ$4,0),0)</f>
        <v>0.50322580645161286</v>
      </c>
      <c r="FA88" s="307">
        <f>IFERROR(VLOOKUP($A88,'BDGT Office'!$C$3:$F$180,FA$4,0),0)</f>
        <v>0.50322580645161286</v>
      </c>
      <c r="FB88" s="307">
        <f>IFERROR(VLOOKUP($A88,'BDGT Office'!$C$3:$F$180,FB$4,0),0)</f>
        <v>0.50322580645161286</v>
      </c>
      <c r="FC88" s="307">
        <f>IFERROR(VLOOKUP($A88,'BDGT Office'!$C$3:$F$180,FC$4,0),0)</f>
        <v>0.50322580645161286</v>
      </c>
      <c r="FD88" s="307">
        <f>IFERROR(VLOOKUP($A88,'BDGT Office'!$C$3:$F$180,FD$4,0),0)</f>
        <v>0.50322580645161286</v>
      </c>
      <c r="FE88" s="307">
        <f>IFERROR(VLOOKUP($A88,'BDGT Office'!$C$3:$F$180,FE$4,0),0)</f>
        <v>0.50322580645161286</v>
      </c>
      <c r="FF88" s="307">
        <f>IFERROR(VLOOKUP($A88,'BDGT Office'!$C$3:$F$180,FF$4,0),0)</f>
        <v>0.50322580645161286</v>
      </c>
      <c r="FG88" s="307">
        <f>IFERROR(VLOOKUP($A88,'BDGT Office'!$C$3:$F$180,FG$4,0),0)</f>
        <v>0.50322580645161286</v>
      </c>
      <c r="FH88" s="307">
        <f>IFERROR(VLOOKUP($A88,'BDGT Office'!$C$3:$F$180,FH$4,0),0)</f>
        <v>0.50322580645161286</v>
      </c>
      <c r="FI88" s="307">
        <f>IFERROR(VLOOKUP($A88,'BDGT Office'!$C$3:$F$180,FI$4,0),0)</f>
        <v>0.50322580645161286</v>
      </c>
      <c r="FJ88" s="307">
        <f>IFERROR(VLOOKUP($A88,'BDGT Office'!$C$3:$F$180,FJ$4,0),0)</f>
        <v>0.50322580645161286</v>
      </c>
      <c r="FK88" s="307">
        <f>IFERROR(VLOOKUP($A88,'BDGT Office'!$C$3:$F$180,FK$4,0),0)</f>
        <v>0.50322580645161286</v>
      </c>
      <c r="FL88" s="307">
        <f>IFERROR(VLOOKUP($A88,'BDGT Office'!$C$3:$F$180,FL$4,0),0)</f>
        <v>0.50322580645161286</v>
      </c>
      <c r="FM88" s="307">
        <f>IFERROR(VLOOKUP($A88,'BDGT Office'!$C$3:$F$180,FM$4,0),0)</f>
        <v>0.50322580645161286</v>
      </c>
      <c r="FN88" s="307">
        <f>IFERROR(VLOOKUP($A88,'BDGT Office'!$C$3:$F$180,FN$4,0),0)</f>
        <v>0.50322580645161286</v>
      </c>
      <c r="FO88" s="307">
        <f>IFERROR(VLOOKUP($A88,'BDGT Office'!$C$3:$F$180,FO$4,0),0)</f>
        <v>0.50322580645161286</v>
      </c>
      <c r="FP88" s="307">
        <f>IFERROR(VLOOKUP($A88,'BDGT Office'!$C$3:$F$180,FP$4,0),0)</f>
        <v>0.50322580645161286</v>
      </c>
      <c r="FQ88" s="308">
        <f t="shared" si="41"/>
        <v>15.600000000000007</v>
      </c>
      <c r="FR88" s="307"/>
      <c r="FS88" s="307"/>
    </row>
    <row r="89" spans="1:175">
      <c r="A89" s="150" t="s">
        <v>86</v>
      </c>
      <c r="B89" s="303">
        <f>IFERROR(VLOOKUP($A89,'FCST Sales'!$A$1:$AH$160,B$1,0),0)</f>
        <v>54565.098472376274</v>
      </c>
      <c r="C89" s="303">
        <f>IFERROR(VLOOKUP($A89,'FCST Sales'!$A$1:$AH$160,C$1,0),0)</f>
        <v>47575.423450008901</v>
      </c>
      <c r="D89" s="303">
        <f>IFERROR(VLOOKUP($A89,'FCST Sales'!$A$1:$AH$160,D$1,0),0)</f>
        <v>36534.229394719187</v>
      </c>
      <c r="E89" s="303">
        <f>IFERROR(VLOOKUP($A89,'FCST Sales'!$A$1:$AH$160,E$1,0),0)</f>
        <v>35160.856358780205</v>
      </c>
      <c r="F89" s="303">
        <f>IFERROR(VLOOKUP($A89,'FCST Sales'!$A$1:$AH$160,F$1,0),0)</f>
        <v>34976.457354981263</v>
      </c>
      <c r="G89" s="303">
        <f>IFERROR(VLOOKUP($A89,'FCST Sales'!$A$1:$AH$160,G$1,0),0)</f>
        <v>36464.323844618622</v>
      </c>
      <c r="H89" s="303">
        <f>IFERROR(VLOOKUP($A89,'FCST Sales'!$A$1:$AH$160,H$1,0),0)</f>
        <v>37561.94338417668</v>
      </c>
      <c r="I89" s="303">
        <f>IFERROR(VLOOKUP($A89,'FCST Sales'!$A$1:$AH$160,I$1,0),0)</f>
        <v>46053.005144637267</v>
      </c>
      <c r="J89" s="303">
        <f>IFERROR(VLOOKUP($A89,'FCST Sales'!$A$1:$AH$160,J$1,0),0)</f>
        <v>42896.752629162795</v>
      </c>
      <c r="K89" s="303">
        <f>IFERROR(VLOOKUP($A89,'FCST Sales'!$A$1:$AH$160,K$1,0),0)</f>
        <v>41071.650667222922</v>
      </c>
      <c r="L89" s="303">
        <f>IFERROR(VLOOKUP($A89,'FCST Sales'!$A$1:$AH$160,L$1,0),0)</f>
        <v>39513.740475534942</v>
      </c>
      <c r="M89" s="303">
        <f>IFERROR(VLOOKUP($A89,'FCST Sales'!$A$1:$AH$160,M$1,0),0)</f>
        <v>39687.081803179884</v>
      </c>
      <c r="N89" s="303">
        <f>IFERROR(VLOOKUP($A89,'FCST Sales'!$A$1:$AH$160,N$1,0),0)</f>
        <v>41308.246731422965</v>
      </c>
      <c r="O89" s="303">
        <f>IFERROR(VLOOKUP($A89,'FCST Sales'!$A$1:$AH$160,O$1,0),0)</f>
        <v>42010.199715537194</v>
      </c>
      <c r="P89" s="303">
        <f>IFERROR(VLOOKUP($A89,'FCST Sales'!$A$1:$AH$160,P$1,0),0)</f>
        <v>0</v>
      </c>
      <c r="Q89" s="303">
        <f>IFERROR(VLOOKUP($A89,'FCST Sales'!$A$1:$AH$160,Q$1,0),0)</f>
        <v>39232.896522587187</v>
      </c>
      <c r="R89" s="303">
        <f>IFERROR(VLOOKUP($A89,'FCST Sales'!$A$1:$AH$160,R$1,0),0)</f>
        <v>42849.954127186691</v>
      </c>
      <c r="S89" s="303">
        <f>IFERROR(VLOOKUP($A89,'FCST Sales'!$A$1:$AH$160,S$1,0),0)</f>
        <v>39869.959690656775</v>
      </c>
      <c r="T89" s="303">
        <f>IFERROR(VLOOKUP($A89,'FCST Sales'!$A$1:$AH$160,T$1,0),0)</f>
        <v>42975.833016121112</v>
      </c>
      <c r="U89" s="303">
        <f>IFERROR(VLOOKUP($A89,'FCST Sales'!$A$1:$AH$160,U$1,0),0)</f>
        <v>42898.04903088414</v>
      </c>
      <c r="V89" s="303">
        <f>IFERROR(VLOOKUP($A89,'FCST Sales'!$A$1:$AH$160,V$1,0),0)</f>
        <v>43158.55540083989</v>
      </c>
      <c r="W89" s="303">
        <f>IFERROR(VLOOKUP($A89,'FCST Sales'!$A$1:$AH$160,W$1,0),0)</f>
        <v>52002.635196429226</v>
      </c>
      <c r="X89" s="303">
        <f>IFERROR(VLOOKUP($A89,'FCST Sales'!$A$1:$AH$160,X$1,0),0)</f>
        <v>50655.511321048361</v>
      </c>
      <c r="Y89" s="303">
        <f>IFERROR(VLOOKUP($A89,'FCST Sales'!$A$1:$AH$160,Y$1,0),0)</f>
        <v>40967.916298725009</v>
      </c>
      <c r="Z89" s="303">
        <f>IFERROR(VLOOKUP($A89,'FCST Sales'!$A$1:$AH$160,Z$1,0),0)</f>
        <v>38886.643578699375</v>
      </c>
      <c r="AA89" s="303">
        <f>IFERROR(VLOOKUP($A89,'FCST Sales'!$A$1:$AH$160,AA$1,0),0)</f>
        <v>40996.416312754562</v>
      </c>
      <c r="AB89" s="303">
        <f>IFERROR(VLOOKUP($A89,'FCST Sales'!$A$1:$AH$160,AB$1,0),0)</f>
        <v>41334.279939333384</v>
      </c>
      <c r="AC89" s="303">
        <f>IFERROR(VLOOKUP($A89,'FCST Sales'!$A$1:$AH$160,AC$1,0),0)</f>
        <v>45642.61001662162</v>
      </c>
      <c r="AD89" s="303">
        <f>IFERROR(VLOOKUP($A89,'FCST Sales'!$A$1:$AH$160,AD$1,0),0)</f>
        <v>59919.43908085717</v>
      </c>
      <c r="AE89" s="303">
        <f>IFERROR(VLOOKUP($A89,'FCST Sales'!$A$1:$AH$160,AE$1,0),0)</f>
        <v>52068.548692729717</v>
      </c>
      <c r="AF89" s="303">
        <f>IFERROR(VLOOKUP($A89,'FCST Sales'!$A$1:$AH$160,AF$1,0),0)</f>
        <v>35128.820628759859</v>
      </c>
      <c r="AG89" s="303">
        <f>IFERROR(VLOOKUP($A89,'FCST Sales'!$A$1:$AH$160,AG$1,0),0)</f>
        <v>1283967.078280593</v>
      </c>
      <c r="AH89" s="303">
        <f>IFERROR(VLOOKUP($A89,'FCST Sales'!$A$1:$AH$160,AH$1,0),0)</f>
        <v>0</v>
      </c>
      <c r="AI89" s="303"/>
      <c r="AK89" s="306">
        <f>IFERROR(VLOOKUP($A89,'BDGT MW Services MTD'!$A$3:$AG$156,AK$4,0),0)</f>
        <v>477.23389024747678</v>
      </c>
      <c r="AL89" s="306">
        <f>IFERROR(VLOOKUP($A89,'BDGT MW Services MTD'!$A$3:$AG$156,AL$4,0),0)</f>
        <v>411.13593303067125</v>
      </c>
      <c r="AM89" s="306">
        <f>IFERROR(VLOOKUP($A89,'BDGT MW Services MTD'!$A$3:$AG$156,AM$4,0),0)</f>
        <v>319.53341805224164</v>
      </c>
      <c r="AN89" s="306">
        <f>IFERROR(VLOOKUP($A89,'BDGT MW Services MTD'!$A$3:$AG$156,AN$4,0),0)</f>
        <v>307.5217077272992</v>
      </c>
      <c r="AO89" s="306">
        <f>IFERROR(VLOOKUP($A89,'BDGT MW Services MTD'!$A$3:$AG$156,AO$4,0),0)</f>
        <v>305.90892856251355</v>
      </c>
      <c r="AP89" s="306">
        <f>IFERROR(VLOOKUP($A89,'BDGT MW Services MTD'!$A$3:$AG$156,AP$4,0),0)</f>
        <v>318.92201445253471</v>
      </c>
      <c r="AQ89" s="306">
        <f>IFERROR(VLOOKUP($A89,'BDGT MW Services MTD'!$A$3:$AG$156,AQ$4,0),0)</f>
        <v>328.52194659854052</v>
      </c>
      <c r="AR89" s="306">
        <f>IFERROR(VLOOKUP($A89,'BDGT MW Services MTD'!$A$3:$AG$156,AR$4,0),0)</f>
        <v>402.78594592638268</v>
      </c>
      <c r="AS89" s="306">
        <f>IFERROR(VLOOKUP($A89,'BDGT MW Services MTD'!$A$3:$AG$156,AS$4,0),0)</f>
        <v>370.70392940818812</v>
      </c>
      <c r="AT89" s="306">
        <f>IFERROR(VLOOKUP($A89,'BDGT MW Services MTD'!$A$3:$AG$156,AT$4,0),0)</f>
        <v>359.2183314161361</v>
      </c>
      <c r="AU89" s="306">
        <f>IFERROR(VLOOKUP($A89,'BDGT MW Services MTD'!$A$3:$AG$156,AU$4,0),0)</f>
        <v>345.5926336303649</v>
      </c>
      <c r="AV89" s="306">
        <f>IFERROR(VLOOKUP($A89,'BDGT MW Services MTD'!$A$3:$AG$156,AV$4,0),0)</f>
        <v>347.1087008317196</v>
      </c>
      <c r="AW89" s="306">
        <f>IFERROR(VLOOKUP($A89,'BDGT MW Services MTD'!$A$3:$AG$156,AW$4,0),0)</f>
        <v>361.28763328301704</v>
      </c>
      <c r="AX89" s="306">
        <f>IFERROR(VLOOKUP($A89,'BDGT MW Services MTD'!$A$3:$AG$156,AX$4,0),0)</f>
        <v>367.42701106768686</v>
      </c>
      <c r="AY89" s="306">
        <f>IFERROR(VLOOKUP($A89,'BDGT MW Services MTD'!$A$3:$AG$156,AY$4,0),0)</f>
        <v>55.069755829686429</v>
      </c>
      <c r="AZ89" s="306">
        <f>IFERROR(VLOOKUP($A89,'BDGT MW Services MTD'!$A$3:$AG$156,AZ$4,0),0)</f>
        <v>339.04172254522791</v>
      </c>
      <c r="BA89" s="306">
        <f>IFERROR(VLOOKUP($A89,'BDGT MW Services MTD'!$A$3:$AG$156,BA$4,0),0)</f>
        <v>374.77161917696907</v>
      </c>
      <c r="BB89" s="306">
        <f>IFERROR(VLOOKUP($A89,'BDGT MW Services MTD'!$A$3:$AG$156,BB$4,0),0)</f>
        <v>348.70817610298678</v>
      </c>
      <c r="BC89" s="306">
        <f>IFERROR(VLOOKUP($A89,'BDGT MW Services MTD'!$A$3:$AG$156,BC$4,0),0)</f>
        <v>375.87257333169538</v>
      </c>
      <c r="BD89" s="306">
        <f>IFERROR(VLOOKUP($A89,'BDGT MW Services MTD'!$A$3:$AG$156,BD$4,0),0)</f>
        <v>375.19226384975809</v>
      </c>
      <c r="BE89" s="306">
        <f>IFERROR(VLOOKUP($A89,'BDGT MW Services MTD'!$A$3:$AG$156,BE$4,0),0)</f>
        <v>377.47068855435498</v>
      </c>
      <c r="BF89" s="306">
        <f>IFERROR(VLOOKUP($A89,'BDGT MW Services MTD'!$A$3:$AG$156,BF$4,0),0)</f>
        <v>449.39488481911854</v>
      </c>
      <c r="BG89" s="306">
        <f>IFERROR(VLOOKUP($A89,'BDGT MW Services MTD'!$A$3:$AG$156,BG$4,0),0)</f>
        <v>443.0401008523317</v>
      </c>
      <c r="BH89" s="306">
        <f>IFERROR(VLOOKUP($A89,'BDGT MW Services MTD'!$A$3:$AG$156,BH$4,0),0)</f>
        <v>358.31105629675403</v>
      </c>
      <c r="BI89" s="306">
        <f>IFERROR(VLOOKUP($A89,'BDGT MW Services MTD'!$A$3:$AG$156,BI$4,0),0)</f>
        <v>340.10795752755416</v>
      </c>
      <c r="BJ89" s="306">
        <f>IFERROR(VLOOKUP($A89,'BDGT MW Services MTD'!$A$3:$AG$156,BJ$4,0),0)</f>
        <v>358.56032135717174</v>
      </c>
      <c r="BK89" s="306">
        <f>IFERROR(VLOOKUP($A89,'BDGT MW Services MTD'!$A$3:$AG$156,BK$4,0),0)</f>
        <v>361.51532331628954</v>
      </c>
      <c r="BL89" s="306">
        <f>IFERROR(VLOOKUP($A89,'BDGT MW Services MTD'!$A$3:$AG$156,BL$4,0),0)</f>
        <v>398.82869721983661</v>
      </c>
      <c r="BM89" s="306">
        <f>IFERROR(VLOOKUP($A89,'BDGT MW Services MTD'!$A$3:$AG$156,BM$4,0),0)</f>
        <v>524.06369299380515</v>
      </c>
      <c r="BN89" s="306">
        <f>IFERROR(VLOOKUP($A89,'BDGT MW Services MTD'!$A$3:$AG$156,BN$4,0),0)</f>
        <v>449.96449418537702</v>
      </c>
      <c r="BO89" s="306">
        <f>IFERROR(VLOOKUP($A89,'BDGT MW Services MTD'!$A$3:$AG$156,BO$4,0),0)</f>
        <v>307.24151880631217</v>
      </c>
      <c r="BP89" s="306">
        <f>IFERROR(VLOOKUP($A89,'BDGT MW Services MTD'!$A$3:$AG$156,BP$4,0),0)</f>
        <v>11260.056871000001</v>
      </c>
      <c r="BQ89" s="306"/>
      <c r="BR89" s="306"/>
      <c r="BS89" s="306"/>
      <c r="BT89" s="306">
        <f>IFERROR(VLOOKUP($A89,'BDGT Polizze MTD'!$A$3:$AG$156,BT$4,0),0)</f>
        <v>1937.1643919089831</v>
      </c>
      <c r="BU89" s="306">
        <f>IFERROR(VLOOKUP($A89,'BDGT Polizze MTD'!$A$3:$AG$156,BU$4,0),0)</f>
        <v>1668.8628070573275</v>
      </c>
      <c r="BV89" s="306">
        <f>IFERROR(VLOOKUP($A89,'BDGT Polizze MTD'!$A$3:$AG$156,BV$4,0),0)</f>
        <v>1297.0343727156169</v>
      </c>
      <c r="BW89" s="306">
        <f>IFERROR(VLOOKUP($A89,'BDGT Polizze MTD'!$A$3:$AG$156,BW$4,0),0)</f>
        <v>1248.27702751673</v>
      </c>
      <c r="BX89" s="306">
        <f>IFERROR(VLOOKUP($A89,'BDGT Polizze MTD'!$A$3:$AG$156,BX$4,0),0)</f>
        <v>1241.7305134617131</v>
      </c>
      <c r="BY89" s="306">
        <f>IFERROR(VLOOKUP($A89,'BDGT Polizze MTD'!$A$3:$AG$156,BY$4,0),0)</f>
        <v>1294.5525932220794</v>
      </c>
      <c r="BZ89" s="306">
        <f>IFERROR(VLOOKUP($A89,'BDGT Polizze MTD'!$A$3:$AG$156,BZ$4,0),0)</f>
        <v>1333.5201667704318</v>
      </c>
      <c r="CA89" s="306">
        <f>IFERROR(VLOOKUP($A89,'BDGT Polizze MTD'!$A$3:$AG$156,CA$4,0),0)</f>
        <v>1634.968949094015</v>
      </c>
      <c r="CB89" s="306">
        <f>IFERROR(VLOOKUP($A89,'BDGT Polizze MTD'!$A$3:$AG$156,CB$4,0),0)</f>
        <v>1504.7432017409624</v>
      </c>
      <c r="CC89" s="306">
        <f>IFERROR(VLOOKUP($A89,'BDGT Polizze MTD'!$A$3:$AG$156,CC$4,0),0)</f>
        <v>1458.1214259101498</v>
      </c>
      <c r="CD89" s="306">
        <f>IFERROR(VLOOKUP($A89,'BDGT Polizze MTD'!$A$3:$AG$156,CD$4,0),0)</f>
        <v>1402.8126620002326</v>
      </c>
      <c r="CE89" s="306">
        <f>IFERROR(VLOOKUP($A89,'BDGT Polizze MTD'!$A$3:$AG$156,CE$4,0),0)</f>
        <v>1408.9666075984435</v>
      </c>
      <c r="CF89" s="306">
        <f>IFERROR(VLOOKUP($A89,'BDGT Polizze MTD'!$A$3:$AG$156,CF$4,0),0)</f>
        <v>1466.5210345183186</v>
      </c>
      <c r="CG89" s="306">
        <f>IFERROR(VLOOKUP($A89,'BDGT Polizze MTD'!$A$3:$AG$156,CG$4,0),0)</f>
        <v>1491.4416955945303</v>
      </c>
      <c r="CH89" s="306">
        <f>IFERROR(VLOOKUP($A89,'BDGT Polizze MTD'!$A$3:$AG$156,CH$4,0),0)</f>
        <v>223.53645087751545</v>
      </c>
      <c r="CI89" s="306">
        <f>IFERROR(VLOOKUP($A89,'BDGT Polizze MTD'!$A$3:$AG$156,CI$4,0),0)</f>
        <v>1376.2215251425621</v>
      </c>
      <c r="CJ89" s="306">
        <f>IFERROR(VLOOKUP($A89,'BDGT Polizze MTD'!$A$3:$AG$156,CJ$4,0),0)</f>
        <v>1521.2545684700287</v>
      </c>
      <c r="CK89" s="306">
        <f>IFERROR(VLOOKUP($A89,'BDGT Polizze MTD'!$A$3:$AG$156,CK$4,0),0)</f>
        <v>1415.459119141643</v>
      </c>
      <c r="CL89" s="306">
        <f>IFERROR(VLOOKUP($A89,'BDGT Polizze MTD'!$A$3:$AG$156,CL$4,0),0)</f>
        <v>1525.7235075568024</v>
      </c>
      <c r="CM89" s="306">
        <f>IFERROR(VLOOKUP($A89,'BDGT Polizze MTD'!$A$3:$AG$156,CM$4,0),0)</f>
        <v>1522.9620286869688</v>
      </c>
      <c r="CN89" s="306">
        <f>IFERROR(VLOOKUP($A89,'BDGT Polizze MTD'!$A$3:$AG$156,CN$4,0),0)</f>
        <v>1532.2104984574246</v>
      </c>
      <c r="CO89" s="306">
        <f>IFERROR(VLOOKUP($A89,'BDGT Polizze MTD'!$A$3:$AG$156,CO$4,0),0)</f>
        <v>1824.1616669893199</v>
      </c>
      <c r="CP89" s="306">
        <f>IFERROR(VLOOKUP($A89,'BDGT Polizze MTD'!$A$3:$AG$156,CP$4,0),0)</f>
        <v>1798.366639707519</v>
      </c>
      <c r="CQ89" s="306">
        <f>IFERROR(VLOOKUP($A89,'BDGT Polizze MTD'!$A$3:$AG$156,CQ$4,0),0)</f>
        <v>1454.4386592608232</v>
      </c>
      <c r="CR89" s="306">
        <f>IFERROR(VLOOKUP($A89,'BDGT Polizze MTD'!$A$3:$AG$156,CR$4,0),0)</f>
        <v>1380.5495338682185</v>
      </c>
      <c r="CS89" s="306">
        <f>IFERROR(VLOOKUP($A89,'BDGT Polizze MTD'!$A$3:$AG$156,CS$4,0),0)</f>
        <v>1455.4504637639313</v>
      </c>
      <c r="CT89" s="306">
        <f>IFERROR(VLOOKUP($A89,'BDGT Polizze MTD'!$A$3:$AG$156,CT$4,0),0)</f>
        <v>1467.4452627298133</v>
      </c>
      <c r="CU89" s="306">
        <f>IFERROR(VLOOKUP($A89,'BDGT Polizze MTD'!$A$3:$AG$156,CU$4,0),0)</f>
        <v>1618.9058793060046</v>
      </c>
      <c r="CV89" s="306">
        <f>IFERROR(VLOOKUP($A89,'BDGT Polizze MTD'!$A$3:$AG$156,CV$4,0),0)</f>
        <v>2127.2536295221503</v>
      </c>
      <c r="CW89" s="306">
        <f>IFERROR(VLOOKUP($A89,'BDGT Polizze MTD'!$A$3:$AG$156,CW$4,0),0)</f>
        <v>1826.4737973810686</v>
      </c>
      <c r="CX89" s="306">
        <f>IFERROR(VLOOKUP($A89,'BDGT Polizze MTD'!$A$3:$AG$156,CX$4,0),0)</f>
        <v>1247.1396983960717</v>
      </c>
      <c r="CY89" s="306">
        <f>IFERROR(VLOOKUP($A89,'BDGT Polizze MTD'!$A$3:$AG$156,CY$4,0),0)</f>
        <v>45706.270378367401</v>
      </c>
      <c r="CZ89" s="306"/>
      <c r="DD89" s="308">
        <f>IFERROR(VLOOKUP($A89,'BDGT McAfee'!$AZ$6:$BD$180,DD$4,0),0)</f>
        <v>6.1063583225806441</v>
      </c>
      <c r="DE89" s="308">
        <f>IFERROR(VLOOKUP($A89,'BDGT McAfee'!$AZ$6:$BD$180,DE$4,0),0)</f>
        <v>6.1063583225806441</v>
      </c>
      <c r="DF89" s="308">
        <f>IFERROR(VLOOKUP($A89,'BDGT McAfee'!$AZ$6:$BD$180,DF$4,0),0)</f>
        <v>6.1063583225806441</v>
      </c>
      <c r="DG89" s="308">
        <f>IFERROR(VLOOKUP($A89,'BDGT McAfee'!$AZ$6:$BD$180,DG$4,0),0)</f>
        <v>6.1063583225806441</v>
      </c>
      <c r="DH89" s="308">
        <f>IFERROR(VLOOKUP($A89,'BDGT McAfee'!$AZ$6:$BD$180,DH$4,0),0)</f>
        <v>6.1063583225806441</v>
      </c>
      <c r="DI89" s="308">
        <f>IFERROR(VLOOKUP($A89,'BDGT McAfee'!$AZ$6:$BD$180,DI$4,0),0)</f>
        <v>6.1063583225806441</v>
      </c>
      <c r="DJ89" s="308">
        <f>IFERROR(VLOOKUP($A89,'BDGT McAfee'!$AZ$6:$BD$180,DJ$4,0),0)</f>
        <v>6.1063583225806441</v>
      </c>
      <c r="DK89" s="308">
        <f>IFERROR(VLOOKUP($A89,'BDGT McAfee'!$AZ$6:$BD$180,DK$4,0),0)</f>
        <v>6.1063583225806441</v>
      </c>
      <c r="DL89" s="308">
        <f>IFERROR(VLOOKUP($A89,'BDGT McAfee'!$AZ$6:$BD$180,DL$4,0),0)</f>
        <v>6.1063583225806441</v>
      </c>
      <c r="DM89" s="308">
        <f>IFERROR(VLOOKUP($A89,'BDGT McAfee'!$AZ$6:$BD$180,DM$4,0),0)</f>
        <v>6.1063583225806441</v>
      </c>
      <c r="DN89" s="308">
        <f>IFERROR(VLOOKUP($A89,'BDGT McAfee'!$AZ$6:$BD$180,DN$4,0),0)</f>
        <v>6.1063583225806441</v>
      </c>
      <c r="DO89" s="308">
        <f>IFERROR(VLOOKUP($A89,'BDGT McAfee'!$AZ$6:$BD$180,DO$4,0),0)</f>
        <v>6.1063583225806441</v>
      </c>
      <c r="DP89" s="308">
        <f>IFERROR(VLOOKUP($A89,'BDGT McAfee'!$AZ$6:$BD$180,DP$4,0),0)</f>
        <v>6.1063583225806441</v>
      </c>
      <c r="DQ89" s="308">
        <f>IFERROR(VLOOKUP($A89,'BDGT McAfee'!$AZ$6:$BD$180,DQ$4,0),0)</f>
        <v>6.1063583225806441</v>
      </c>
      <c r="DR89" s="308">
        <f>IFERROR(VLOOKUP($A89,'BDGT McAfee'!$AZ$6:$BD$180,DR$4,0),0)</f>
        <v>6.1063583225806441</v>
      </c>
      <c r="DS89" s="308">
        <f>IFERROR(VLOOKUP($A89,'BDGT McAfee'!$AZ$6:$BD$180,DS$4,0),0)</f>
        <v>6.1063583225806441</v>
      </c>
      <c r="DT89" s="308">
        <f>IFERROR(VLOOKUP($A89,'BDGT McAfee'!$AZ$6:$BD$180,DT$4,0),0)</f>
        <v>6.1063583225806441</v>
      </c>
      <c r="DU89" s="308">
        <f>IFERROR(VLOOKUP($A89,'BDGT McAfee'!$AZ$6:$BD$180,DU$4,0),0)</f>
        <v>6.1063583225806441</v>
      </c>
      <c r="DV89" s="308">
        <f>IFERROR(VLOOKUP($A89,'BDGT McAfee'!$AZ$6:$BD$180,DV$4,0),0)</f>
        <v>6.1063583225806441</v>
      </c>
      <c r="DW89" s="308">
        <f>IFERROR(VLOOKUP($A89,'BDGT McAfee'!$AZ$6:$BD$180,DW$4,0),0)</f>
        <v>6.1063583225806441</v>
      </c>
      <c r="DX89" s="308">
        <f>IFERROR(VLOOKUP($A89,'BDGT McAfee'!$AZ$6:$BD$180,DX$4,0),0)</f>
        <v>6.1063583225806441</v>
      </c>
      <c r="DY89" s="308">
        <f>IFERROR(VLOOKUP($A89,'BDGT McAfee'!$AZ$6:$BD$180,DY$4,0),0)</f>
        <v>6.1063583225806441</v>
      </c>
      <c r="DZ89" s="308">
        <f>IFERROR(VLOOKUP($A89,'BDGT McAfee'!$AZ$6:$BD$180,DZ$4,0),0)</f>
        <v>6.1063583225806441</v>
      </c>
      <c r="EA89" s="308">
        <f>IFERROR(VLOOKUP($A89,'BDGT McAfee'!$AZ$6:$BD$180,EA$4,0),0)</f>
        <v>6.1063583225806441</v>
      </c>
      <c r="EB89" s="308">
        <f>IFERROR(VLOOKUP($A89,'BDGT McAfee'!$AZ$6:$BD$180,EB$4,0),0)</f>
        <v>6.1063583225806441</v>
      </c>
      <c r="EC89" s="308">
        <f>IFERROR(VLOOKUP($A89,'BDGT McAfee'!$AZ$6:$BD$180,EC$4,0),0)</f>
        <v>6.1063583225806441</v>
      </c>
      <c r="ED89" s="308">
        <f>IFERROR(VLOOKUP($A89,'BDGT McAfee'!$AZ$6:$BD$180,ED$4,0),0)</f>
        <v>6.1063583225806441</v>
      </c>
      <c r="EE89" s="308">
        <f>IFERROR(VLOOKUP($A89,'BDGT McAfee'!$AZ$6:$BD$180,EE$4,0),0)</f>
        <v>6.1063583225806441</v>
      </c>
      <c r="EF89" s="308">
        <f>IFERROR(VLOOKUP($A89,'BDGT McAfee'!$AZ$6:$BD$180,EF$4,0),0)</f>
        <v>6.1063583225806441</v>
      </c>
      <c r="EG89" s="308">
        <f>IFERROR(VLOOKUP($A89,'BDGT McAfee'!$AZ$6:$BD$180,EG$4,0),0)</f>
        <v>6.1063583225806441</v>
      </c>
      <c r="EH89" s="308">
        <f>IFERROR(VLOOKUP($A89,'BDGT McAfee'!$AZ$6:$BD$180,EH$4,0),0)</f>
        <v>6.1063583225806441</v>
      </c>
      <c r="EI89" s="308">
        <f t="shared" si="40"/>
        <v>189.29710799999989</v>
      </c>
      <c r="EJ89" s="308"/>
      <c r="EL89" s="307">
        <f>IFERROR(VLOOKUP($A89,'BDGT Office'!$C$3:$F$180,EL$4,0),0)</f>
        <v>1.2000000000000002</v>
      </c>
      <c r="EM89" s="307">
        <f>IFERROR(VLOOKUP($A89,'BDGT Office'!$C$3:$F$180,EM$4,0),0)</f>
        <v>1.2000000000000002</v>
      </c>
      <c r="EN89" s="307">
        <f>IFERROR(VLOOKUP($A89,'BDGT Office'!$C$3:$F$180,EN$4,0),0)</f>
        <v>1.2000000000000002</v>
      </c>
      <c r="EO89" s="307">
        <f>IFERROR(VLOOKUP($A89,'BDGT Office'!$C$3:$F$180,EO$4,0),0)</f>
        <v>1.2000000000000002</v>
      </c>
      <c r="EP89" s="307">
        <f>IFERROR(VLOOKUP($A89,'BDGT Office'!$C$3:$F$180,EP$4,0),0)</f>
        <v>1.2000000000000002</v>
      </c>
      <c r="EQ89" s="307">
        <f>IFERROR(VLOOKUP($A89,'BDGT Office'!$C$3:$F$180,EQ$4,0),0)</f>
        <v>1.2000000000000002</v>
      </c>
      <c r="ER89" s="307">
        <f>IFERROR(VLOOKUP($A89,'BDGT Office'!$C$3:$F$180,ER$4,0),0)</f>
        <v>1.2000000000000002</v>
      </c>
      <c r="ES89" s="307">
        <f>IFERROR(VLOOKUP($A89,'BDGT Office'!$C$3:$F$180,ES$4,0),0)</f>
        <v>1.2000000000000002</v>
      </c>
      <c r="ET89" s="307">
        <f>IFERROR(VLOOKUP($A89,'BDGT Office'!$C$3:$F$180,ET$4,0),0)</f>
        <v>1.2000000000000002</v>
      </c>
      <c r="EU89" s="307">
        <f>IFERROR(VLOOKUP($A89,'BDGT Office'!$C$3:$F$180,EU$4,0),0)</f>
        <v>1.2000000000000002</v>
      </c>
      <c r="EV89" s="307">
        <f>IFERROR(VLOOKUP($A89,'BDGT Office'!$C$3:$F$180,EV$4,0),0)</f>
        <v>1.2000000000000002</v>
      </c>
      <c r="EW89" s="307">
        <f>IFERROR(VLOOKUP($A89,'BDGT Office'!$C$3:$F$180,EW$4,0),0)</f>
        <v>1.2000000000000002</v>
      </c>
      <c r="EX89" s="307">
        <f>IFERROR(VLOOKUP($A89,'BDGT Office'!$C$3:$F$180,EX$4,0),0)</f>
        <v>1.2000000000000002</v>
      </c>
      <c r="EY89" s="307">
        <f>IFERROR(VLOOKUP($A89,'BDGT Office'!$C$3:$F$180,EY$4,0),0)</f>
        <v>1.2000000000000002</v>
      </c>
      <c r="EZ89" s="307">
        <f>IFERROR(VLOOKUP($A89,'BDGT Office'!$C$3:$F$180,EZ$4,0),0)</f>
        <v>1.2000000000000002</v>
      </c>
      <c r="FA89" s="307">
        <f>IFERROR(VLOOKUP($A89,'BDGT Office'!$C$3:$F$180,FA$4,0),0)</f>
        <v>1.2000000000000002</v>
      </c>
      <c r="FB89" s="307">
        <f>IFERROR(VLOOKUP($A89,'BDGT Office'!$C$3:$F$180,FB$4,0),0)</f>
        <v>1.2000000000000002</v>
      </c>
      <c r="FC89" s="307">
        <f>IFERROR(VLOOKUP($A89,'BDGT Office'!$C$3:$F$180,FC$4,0),0)</f>
        <v>1.2000000000000002</v>
      </c>
      <c r="FD89" s="307">
        <f>IFERROR(VLOOKUP($A89,'BDGT Office'!$C$3:$F$180,FD$4,0),0)</f>
        <v>1.2000000000000002</v>
      </c>
      <c r="FE89" s="307">
        <f>IFERROR(VLOOKUP($A89,'BDGT Office'!$C$3:$F$180,FE$4,0),0)</f>
        <v>1.2000000000000002</v>
      </c>
      <c r="FF89" s="307">
        <f>IFERROR(VLOOKUP($A89,'BDGT Office'!$C$3:$F$180,FF$4,0),0)</f>
        <v>1.2000000000000002</v>
      </c>
      <c r="FG89" s="307">
        <f>IFERROR(VLOOKUP($A89,'BDGT Office'!$C$3:$F$180,FG$4,0),0)</f>
        <v>1.2000000000000002</v>
      </c>
      <c r="FH89" s="307">
        <f>IFERROR(VLOOKUP($A89,'BDGT Office'!$C$3:$F$180,FH$4,0),0)</f>
        <v>1.2000000000000002</v>
      </c>
      <c r="FI89" s="307">
        <f>IFERROR(VLOOKUP($A89,'BDGT Office'!$C$3:$F$180,FI$4,0),0)</f>
        <v>1.2000000000000002</v>
      </c>
      <c r="FJ89" s="307">
        <f>IFERROR(VLOOKUP($A89,'BDGT Office'!$C$3:$F$180,FJ$4,0),0)</f>
        <v>1.2000000000000002</v>
      </c>
      <c r="FK89" s="307">
        <f>IFERROR(VLOOKUP($A89,'BDGT Office'!$C$3:$F$180,FK$4,0),0)</f>
        <v>1.2000000000000002</v>
      </c>
      <c r="FL89" s="307">
        <f>IFERROR(VLOOKUP($A89,'BDGT Office'!$C$3:$F$180,FL$4,0),0)</f>
        <v>1.2000000000000002</v>
      </c>
      <c r="FM89" s="307">
        <f>IFERROR(VLOOKUP($A89,'BDGT Office'!$C$3:$F$180,FM$4,0),0)</f>
        <v>1.2000000000000002</v>
      </c>
      <c r="FN89" s="307">
        <f>IFERROR(VLOOKUP($A89,'BDGT Office'!$C$3:$F$180,FN$4,0),0)</f>
        <v>1.2000000000000002</v>
      </c>
      <c r="FO89" s="307">
        <f>IFERROR(VLOOKUP($A89,'BDGT Office'!$C$3:$F$180,FO$4,0),0)</f>
        <v>1.2000000000000002</v>
      </c>
      <c r="FP89" s="307">
        <f>IFERROR(VLOOKUP($A89,'BDGT Office'!$C$3:$F$180,FP$4,0),0)</f>
        <v>1.2000000000000002</v>
      </c>
      <c r="FQ89" s="308">
        <f t="shared" si="41"/>
        <v>37.200000000000003</v>
      </c>
      <c r="FR89" s="307"/>
      <c r="FS89" s="307"/>
    </row>
    <row r="90" spans="1:175">
      <c r="A90" s="150" t="s">
        <v>87</v>
      </c>
      <c r="B90" s="303">
        <f>IFERROR(VLOOKUP($A90,'FCST Sales'!$A$1:$AH$160,B$1,0),0)</f>
        <v>37045.887307258614</v>
      </c>
      <c r="C90" s="303">
        <f>IFERROR(VLOOKUP($A90,'FCST Sales'!$A$1:$AH$160,C$1,0),0)</f>
        <v>32300.386603652798</v>
      </c>
      <c r="D90" s="303">
        <f>IFERROR(VLOOKUP($A90,'FCST Sales'!$A$1:$AH$160,D$1,0),0)</f>
        <v>24804.187711664919</v>
      </c>
      <c r="E90" s="303">
        <f>IFERROR(VLOOKUP($A90,'FCST Sales'!$A$1:$AH$160,E$1,0),0)</f>
        <v>23871.763430492221</v>
      </c>
      <c r="F90" s="303">
        <f>IFERROR(VLOOKUP($A90,'FCST Sales'!$A$1:$AH$160,F$1,0),0)</f>
        <v>23746.569397941093</v>
      </c>
      <c r="G90" s="303">
        <f>IFERROR(VLOOKUP($A90,'FCST Sales'!$A$1:$AH$160,G$1,0),0)</f>
        <v>24756.726730127644</v>
      </c>
      <c r="H90" s="303">
        <f>IFERROR(VLOOKUP($A90,'FCST Sales'!$A$1:$AH$160,H$1,0),0)</f>
        <v>25501.933664727025</v>
      </c>
      <c r="I90" s="303">
        <f>IFERROR(VLOOKUP($A90,'FCST Sales'!$A$1:$AH$160,I$1,0),0)</f>
        <v>31266.771004042774</v>
      </c>
      <c r="J90" s="303">
        <f>IFERROR(VLOOKUP($A90,'FCST Sales'!$A$1:$AH$160,J$1,0),0)</f>
        <v>29123.896194411256</v>
      </c>
      <c r="K90" s="303">
        <f>IFERROR(VLOOKUP($A90,'FCST Sales'!$A$1:$AH$160,K$1,0),0)</f>
        <v>27884.77955210353</v>
      </c>
      <c r="L90" s="303">
        <f>IFERROR(VLOOKUP($A90,'FCST Sales'!$A$1:$AH$160,L$1,0),0)</f>
        <v>26827.067442863583</v>
      </c>
      <c r="M90" s="303">
        <f>IFERROR(VLOOKUP($A90,'FCST Sales'!$A$1:$AH$160,M$1,0),0)</f>
        <v>26944.754086329936</v>
      </c>
      <c r="N90" s="303">
        <f>IFERROR(VLOOKUP($A90,'FCST Sales'!$A$1:$AH$160,N$1,0),0)</f>
        <v>28045.411739657135</v>
      </c>
      <c r="O90" s="303">
        <f>IFERROR(VLOOKUP($A90,'FCST Sales'!$A$1:$AH$160,O$1,0),0)</f>
        <v>28521.988743502443</v>
      </c>
      <c r="P90" s="303">
        <f>IFERROR(VLOOKUP($A90,'FCST Sales'!$A$1:$AH$160,P$1,0),0)</f>
        <v>9384.7406315240496</v>
      </c>
      <c r="Q90" s="303">
        <f>IFERROR(VLOOKUP($A90,'FCST Sales'!$A$1:$AH$160,Q$1,0),0)</f>
        <v>26636.394032146753</v>
      </c>
      <c r="R90" s="303">
        <f>IFERROR(VLOOKUP($A90,'FCST Sales'!$A$1:$AH$160,R$1,0),0)</f>
        <v>29092.123283175093</v>
      </c>
      <c r="S90" s="303">
        <f>IFERROR(VLOOKUP($A90,'FCST Sales'!$A$1:$AH$160,S$1,0),0)</f>
        <v>27068.915387237121</v>
      </c>
      <c r="T90" s="303">
        <f>IFERROR(VLOOKUP($A90,'FCST Sales'!$A$1:$AH$160,T$1,0),0)</f>
        <v>29177.58624877733</v>
      </c>
      <c r="U90" s="303">
        <f>IFERROR(VLOOKUP($A90,'FCST Sales'!$A$1:$AH$160,U$1,0),0)</f>
        <v>29124.776360550753</v>
      </c>
      <c r="V90" s="303">
        <f>IFERROR(VLOOKUP($A90,'FCST Sales'!$A$1:$AH$160,V$1,0),0)</f>
        <v>29301.64197418269</v>
      </c>
      <c r="W90" s="303">
        <f>IFERROR(VLOOKUP($A90,'FCST Sales'!$A$1:$AH$160,W$1,0),0)</f>
        <v>35306.153880445847</v>
      </c>
      <c r="X90" s="303">
        <f>IFERROR(VLOOKUP($A90,'FCST Sales'!$A$1:$AH$160,X$1,0),0)</f>
        <v>34391.550944256851</v>
      </c>
      <c r="Y90" s="303">
        <f>IFERROR(VLOOKUP($A90,'FCST Sales'!$A$1:$AH$160,Y$1,0),0)</f>
        <v>27814.351167791003</v>
      </c>
      <c r="Z90" s="303">
        <f>IFERROR(VLOOKUP($A90,'FCST Sales'!$A$1:$AH$160,Z$1,0),0)</f>
        <v>26401.312489215641</v>
      </c>
      <c r="AA90" s="303">
        <f>IFERROR(VLOOKUP($A90,'FCST Sales'!$A$1:$AH$160,AA$1,0),0)</f>
        <v>27833.70068492839</v>
      </c>
      <c r="AB90" s="303">
        <f>IFERROR(VLOOKUP($A90,'FCST Sales'!$A$1:$AH$160,AB$1,0),0)</f>
        <v>28063.086467889942</v>
      </c>
      <c r="AC90" s="303">
        <f>IFERROR(VLOOKUP($A90,'FCST Sales'!$A$1:$AH$160,AC$1,0),0)</f>
        <v>30918.044072029359</v>
      </c>
      <c r="AD90" s="303">
        <f>IFERROR(VLOOKUP($A90,'FCST Sales'!$A$1:$AH$160,AD$1,0),0)</f>
        <v>40681.110267350581</v>
      </c>
      <c r="AE90" s="303">
        <f>IFERROR(VLOOKUP($A90,'FCST Sales'!$A$1:$AH$160,AE$1,0),0)</f>
        <v>35350.904536530739</v>
      </c>
      <c r="AF90" s="303">
        <f>IFERROR(VLOOKUP($A90,'FCST Sales'!$A$1:$AH$160,AF$1,0),0)</f>
        <v>23850.013409373129</v>
      </c>
      <c r="AG90" s="303">
        <f>IFERROR(VLOOKUP($A90,'FCST Sales'!$A$1:$AH$160,AG$1,0),0)</f>
        <v>881038.52944618033</v>
      </c>
      <c r="AH90" s="303">
        <f>IFERROR(VLOOKUP($A90,'FCST Sales'!$A$1:$AH$160,AH$1,0),0)</f>
        <v>0</v>
      </c>
      <c r="AI90" s="303"/>
      <c r="AK90" s="306">
        <f>IFERROR(VLOOKUP($A90,'BDGT MW Services MTD'!$A$3:$AG$156,AK$4,0),0)</f>
        <v>277.29667772030376</v>
      </c>
      <c r="AL90" s="306">
        <f>IFERROR(VLOOKUP($A90,'BDGT MW Services MTD'!$A$3:$AG$156,AL$4,0),0)</f>
        <v>238.89046995745122</v>
      </c>
      <c r="AM90" s="306">
        <f>IFERROR(VLOOKUP($A90,'BDGT MW Services MTD'!$A$3:$AG$156,AM$4,0),0)</f>
        <v>185.66484287306548</v>
      </c>
      <c r="AN90" s="306">
        <f>IFERROR(VLOOKUP($A90,'BDGT MW Services MTD'!$A$3:$AG$156,AN$4,0),0)</f>
        <v>178.68544045653135</v>
      </c>
      <c r="AO90" s="306">
        <f>IFERROR(VLOOKUP($A90,'BDGT MW Services MTD'!$A$3:$AG$156,AO$4,0),0)</f>
        <v>177.74833537361349</v>
      </c>
      <c r="AP90" s="306">
        <f>IFERROR(VLOOKUP($A90,'BDGT MW Services MTD'!$A$3:$AG$156,AP$4,0),0)</f>
        <v>185.30958690652659</v>
      </c>
      <c r="AQ90" s="306">
        <f>IFERROR(VLOOKUP($A90,'BDGT MW Services MTD'!$A$3:$AG$156,AQ$4,0),0)</f>
        <v>190.88762598721161</v>
      </c>
      <c r="AR90" s="306">
        <f>IFERROR(VLOOKUP($A90,'BDGT MW Services MTD'!$A$3:$AG$156,AR$4,0),0)</f>
        <v>234.03871124889451</v>
      </c>
      <c r="AS90" s="306">
        <f>IFERROR(VLOOKUP($A90,'BDGT MW Services MTD'!$A$3:$AG$156,AS$4,0),0)</f>
        <v>215.39746053962492</v>
      </c>
      <c r="AT90" s="306">
        <f>IFERROR(VLOOKUP($A90,'BDGT MW Services MTD'!$A$3:$AG$156,AT$4,0),0)</f>
        <v>208.72375561230839</v>
      </c>
      <c r="AU90" s="306">
        <f>IFERROR(VLOOKUP($A90,'BDGT MW Services MTD'!$A$3:$AG$156,AU$4,0),0)</f>
        <v>200.80654603262846</v>
      </c>
      <c r="AV90" s="306">
        <f>IFERROR(VLOOKUP($A90,'BDGT MW Services MTD'!$A$3:$AG$156,AV$4,0),0)</f>
        <v>201.68745664423312</v>
      </c>
      <c r="AW90" s="306">
        <f>IFERROR(VLOOKUP($A90,'BDGT MW Services MTD'!$A$3:$AG$156,AW$4,0),0)</f>
        <v>209.92612314029128</v>
      </c>
      <c r="AX90" s="306">
        <f>IFERROR(VLOOKUP($A90,'BDGT MW Services MTD'!$A$3:$AG$156,AX$4,0),0)</f>
        <v>213.49340764742456</v>
      </c>
      <c r="AY90" s="306">
        <f>IFERROR(VLOOKUP($A90,'BDGT MW Services MTD'!$A$3:$AG$156,AY$4,0),0)</f>
        <v>31.998273061708897</v>
      </c>
      <c r="AZ90" s="306">
        <f>IFERROR(VLOOKUP($A90,'BDGT MW Services MTD'!$A$3:$AG$156,AZ$4,0),0)</f>
        <v>197.00014016525051</v>
      </c>
      <c r="BA90" s="306">
        <f>IFERROR(VLOOKUP($A90,'BDGT MW Services MTD'!$A$3:$AG$156,BA$4,0),0)</f>
        <v>217.76099104726535</v>
      </c>
      <c r="BB90" s="306">
        <f>IFERROR(VLOOKUP($A90,'BDGT MW Services MTD'!$A$3:$AG$156,BB$4,0),0)</f>
        <v>202.6168315018908</v>
      </c>
      <c r="BC90" s="306">
        <f>IFERROR(VLOOKUP($A90,'BDGT MW Services MTD'!$A$3:$AG$156,BC$4,0),0)</f>
        <v>218.40070028767502</v>
      </c>
      <c r="BD90" s="306">
        <f>IFERROR(VLOOKUP($A90,'BDGT MW Services MTD'!$A$3:$AG$156,BD$4,0),0)</f>
        <v>218.00540656898082</v>
      </c>
      <c r="BE90" s="306">
        <f>IFERROR(VLOOKUP($A90,'BDGT MW Services MTD'!$A$3:$AG$156,BE$4,0),0)</f>
        <v>219.32928488930077</v>
      </c>
      <c r="BF90" s="306">
        <f>IFERROR(VLOOKUP($A90,'BDGT MW Services MTD'!$A$3:$AG$156,BF$4,0),0)</f>
        <v>261.12082794501202</v>
      </c>
      <c r="BG90" s="306">
        <f>IFERROR(VLOOKUP($A90,'BDGT MW Services MTD'!$A$3:$AG$156,BG$4,0),0)</f>
        <v>257.42838170925444</v>
      </c>
      <c r="BH90" s="306">
        <f>IFERROR(VLOOKUP($A90,'BDGT MW Services MTD'!$A$3:$AG$156,BH$4,0),0)</f>
        <v>208.19658354526916</v>
      </c>
      <c r="BI90" s="306">
        <f>IFERROR(VLOOKUP($A90,'BDGT MW Services MTD'!$A$3:$AG$156,BI$4,0),0)</f>
        <v>197.61967583593582</v>
      </c>
      <c r="BJ90" s="306">
        <f>IFERROR(VLOOKUP($A90,'BDGT MW Services MTD'!$A$3:$AG$156,BJ$4,0),0)</f>
        <v>208.34141896986517</v>
      </c>
      <c r="BK90" s="306">
        <f>IFERROR(VLOOKUP($A90,'BDGT MW Services MTD'!$A$3:$AG$156,BK$4,0),0)</f>
        <v>210.05842239871936</v>
      </c>
      <c r="BL90" s="306">
        <f>IFERROR(VLOOKUP($A90,'BDGT MW Services MTD'!$A$3:$AG$156,BL$4,0),0)</f>
        <v>231.73935250329251</v>
      </c>
      <c r="BM90" s="306">
        <f>IFERROR(VLOOKUP($A90,'BDGT MW Services MTD'!$A$3:$AG$156,BM$4,0),0)</f>
        <v>304.50712732420772</v>
      </c>
      <c r="BN90" s="306">
        <f>IFERROR(VLOOKUP($A90,'BDGT MW Services MTD'!$A$3:$AG$156,BN$4,0),0)</f>
        <v>261.45179937870449</v>
      </c>
      <c r="BO90" s="306">
        <f>IFERROR(VLOOKUP($A90,'BDGT MW Services MTD'!$A$3:$AG$156,BO$4,0),0)</f>
        <v>178.52263672756013</v>
      </c>
      <c r="BP90" s="306">
        <f>IFERROR(VLOOKUP($A90,'BDGT MW Services MTD'!$A$3:$AG$156,BP$4,0),0)</f>
        <v>6542.6542940000008</v>
      </c>
      <c r="BQ90" s="306"/>
      <c r="BR90" s="306"/>
      <c r="BS90" s="306"/>
      <c r="BT90" s="306">
        <f>IFERROR(VLOOKUP($A90,'BDGT Polizze MTD'!$A$3:$AG$156,BT$4,0),0)</f>
        <v>1320.8661133806204</v>
      </c>
      <c r="BU90" s="306">
        <f>IFERROR(VLOOKUP($A90,'BDGT Polizze MTD'!$A$3:$AG$156,BU$4,0),0)</f>
        <v>1137.9232133990488</v>
      </c>
      <c r="BV90" s="306">
        <f>IFERROR(VLOOKUP($A90,'BDGT Polizze MTD'!$A$3:$AG$156,BV$4,0),0)</f>
        <v>884.38996605841101</v>
      </c>
      <c r="BW90" s="306">
        <f>IFERROR(VLOOKUP($A90,'BDGT Polizze MTD'!$A$3:$AG$156,BW$4,0),0)</f>
        <v>851.14450412415249</v>
      </c>
      <c r="BX90" s="306">
        <f>IFERROR(VLOOKUP($A90,'BDGT Polizze MTD'!$A$3:$AG$156,BX$4,0),0)</f>
        <v>846.68072778583132</v>
      </c>
      <c r="BY90" s="306">
        <f>IFERROR(VLOOKUP($A90,'BDGT Polizze MTD'!$A$3:$AG$156,BY$4,0),0)</f>
        <v>882.69775116555616</v>
      </c>
      <c r="BZ90" s="306">
        <f>IFERROR(VLOOKUP($A90,'BDGT Polizze MTD'!$A$3:$AG$156,BZ$4,0),0)</f>
        <v>909.26800386876812</v>
      </c>
      <c r="CA90" s="306">
        <f>IFERROR(VLOOKUP($A90,'BDGT Polizze MTD'!$A$3:$AG$156,CA$4,0),0)</f>
        <v>1114.8125013590875</v>
      </c>
      <c r="CB90" s="306">
        <f>IFERROR(VLOOKUP($A90,'BDGT Polizze MTD'!$A$3:$AG$156,CB$4,0),0)</f>
        <v>1026.0173647734905</v>
      </c>
      <c r="CC90" s="306">
        <f>IFERROR(VLOOKUP($A90,'BDGT Polizze MTD'!$A$3:$AG$156,CC$4,0),0)</f>
        <v>994.22805246847599</v>
      </c>
      <c r="CD90" s="306">
        <f>IFERROR(VLOOKUP($A90,'BDGT Polizze MTD'!$A$3:$AG$156,CD$4,0),0)</f>
        <v>956.51546992942474</v>
      </c>
      <c r="CE90" s="306">
        <f>IFERROR(VLOOKUP($A90,'BDGT Polizze MTD'!$A$3:$AG$156,CE$4,0),0)</f>
        <v>960.71157132289204</v>
      </c>
      <c r="CF90" s="306">
        <f>IFERROR(VLOOKUP($A90,'BDGT Polizze MTD'!$A$3:$AG$156,CF$4,0),0)</f>
        <v>999.9553714417807</v>
      </c>
      <c r="CG90" s="306">
        <f>IFERROR(VLOOKUP($A90,'BDGT Polizze MTD'!$A$3:$AG$156,CG$4,0),0)</f>
        <v>1016.9476602098874</v>
      </c>
      <c r="CH90" s="306">
        <f>IFERROR(VLOOKUP($A90,'BDGT Polizze MTD'!$A$3:$AG$156,CH$4,0),0)</f>
        <v>152.41954905980668</v>
      </c>
      <c r="CI90" s="306">
        <f>IFERROR(VLOOKUP($A90,'BDGT Polizze MTD'!$A$3:$AG$156,CI$4,0),0)</f>
        <v>938.38415813251981</v>
      </c>
      <c r="CJ90" s="306">
        <f>IFERROR(VLOOKUP($A90,'BDGT Polizze MTD'!$A$3:$AG$156,CJ$4,0),0)</f>
        <v>1037.275730294308</v>
      </c>
      <c r="CK90" s="306">
        <f>IFERROR(VLOOKUP($A90,'BDGT Polizze MTD'!$A$3:$AG$156,CK$4,0),0)</f>
        <v>965.13852575379281</v>
      </c>
      <c r="CL90" s="306">
        <f>IFERROR(VLOOKUP($A90,'BDGT Polizze MTD'!$A$3:$AG$156,CL$4,0),0)</f>
        <v>1040.322900801435</v>
      </c>
      <c r="CM90" s="306">
        <f>IFERROR(VLOOKUP($A90,'BDGT Polizze MTD'!$A$3:$AG$156,CM$4,0),0)</f>
        <v>1038.4399713622945</v>
      </c>
      <c r="CN90" s="306">
        <f>IFERROR(VLOOKUP($A90,'BDGT Polizze MTD'!$A$3:$AG$156,CN$4,0),0)</f>
        <v>1044.7460909520637</v>
      </c>
      <c r="CO90" s="306">
        <f>IFERROR(VLOOKUP($A90,'BDGT Polizze MTD'!$A$3:$AG$156,CO$4,0),0)</f>
        <v>1243.8145886419456</v>
      </c>
      <c r="CP90" s="306">
        <f>IFERROR(VLOOKUP($A90,'BDGT Polizze MTD'!$A$3:$AG$156,CP$4,0),0)</f>
        <v>1226.2261085043961</v>
      </c>
      <c r="CQ90" s="306">
        <f>IFERROR(VLOOKUP($A90,'BDGT Polizze MTD'!$A$3:$AG$156,CQ$4,0),0)</f>
        <v>991.7169379286355</v>
      </c>
      <c r="CR90" s="306">
        <f>IFERROR(VLOOKUP($A90,'BDGT Polizze MTD'!$A$3:$AG$156,CR$4,0),0)</f>
        <v>941.33523450374184</v>
      </c>
      <c r="CS90" s="306">
        <f>IFERROR(VLOOKUP($A90,'BDGT Polizze MTD'!$A$3:$AG$156,CS$4,0),0)</f>
        <v>992.40684235135961</v>
      </c>
      <c r="CT90" s="306">
        <f>IFERROR(VLOOKUP($A90,'BDGT Polizze MTD'!$A$3:$AG$156,CT$4,0),0)</f>
        <v>1000.5855614920895</v>
      </c>
      <c r="CU90" s="306">
        <f>IFERROR(VLOOKUP($A90,'BDGT Polizze MTD'!$A$3:$AG$156,CU$4,0),0)</f>
        <v>1103.8598095542673</v>
      </c>
      <c r="CV90" s="306">
        <f>IFERROR(VLOOKUP($A90,'BDGT Polizze MTD'!$A$3:$AG$156,CV$4,0),0)</f>
        <v>1450.4794975261752</v>
      </c>
      <c r="CW90" s="306">
        <f>IFERROR(VLOOKUP($A90,'BDGT Polizze MTD'!$A$3:$AG$156,CW$4,0),0)</f>
        <v>1245.3911273688261</v>
      </c>
      <c r="CX90" s="306">
        <f>IFERROR(VLOOKUP($A90,'BDGT Polizze MTD'!$A$3:$AG$156,CX$4,0),0)</f>
        <v>850.36901005585707</v>
      </c>
      <c r="CY90" s="306">
        <f>IFERROR(VLOOKUP($A90,'BDGT Polizze MTD'!$A$3:$AG$156,CY$4,0),0)</f>
        <v>31165.069915570937</v>
      </c>
      <c r="CZ90" s="329"/>
      <c r="DD90" s="308">
        <f>IFERROR(VLOOKUP($A90,'BDGT McAfee'!$AZ$6:$BD$180,DD$4,0),0)</f>
        <v>5.9866258064516122</v>
      </c>
      <c r="DE90" s="308">
        <f>IFERROR(VLOOKUP($A90,'BDGT McAfee'!$AZ$6:$BD$180,DE$4,0),0)</f>
        <v>5.9866258064516122</v>
      </c>
      <c r="DF90" s="308">
        <f>IFERROR(VLOOKUP($A90,'BDGT McAfee'!$AZ$6:$BD$180,DF$4,0),0)</f>
        <v>5.9866258064516122</v>
      </c>
      <c r="DG90" s="308">
        <f>IFERROR(VLOOKUP($A90,'BDGT McAfee'!$AZ$6:$BD$180,DG$4,0),0)</f>
        <v>5.9866258064516122</v>
      </c>
      <c r="DH90" s="308">
        <f>IFERROR(VLOOKUP($A90,'BDGT McAfee'!$AZ$6:$BD$180,DH$4,0),0)</f>
        <v>5.9866258064516122</v>
      </c>
      <c r="DI90" s="308">
        <f>IFERROR(VLOOKUP($A90,'BDGT McAfee'!$AZ$6:$BD$180,DI$4,0),0)</f>
        <v>5.9866258064516122</v>
      </c>
      <c r="DJ90" s="308">
        <f>IFERROR(VLOOKUP($A90,'BDGT McAfee'!$AZ$6:$BD$180,DJ$4,0),0)</f>
        <v>5.9866258064516122</v>
      </c>
      <c r="DK90" s="308">
        <f>IFERROR(VLOOKUP($A90,'BDGT McAfee'!$AZ$6:$BD$180,DK$4,0),0)</f>
        <v>5.9866258064516122</v>
      </c>
      <c r="DL90" s="308">
        <f>IFERROR(VLOOKUP($A90,'BDGT McAfee'!$AZ$6:$BD$180,DL$4,0),0)</f>
        <v>5.9866258064516122</v>
      </c>
      <c r="DM90" s="308">
        <f>IFERROR(VLOOKUP($A90,'BDGT McAfee'!$AZ$6:$BD$180,DM$4,0),0)</f>
        <v>5.9866258064516122</v>
      </c>
      <c r="DN90" s="308">
        <f>IFERROR(VLOOKUP($A90,'BDGT McAfee'!$AZ$6:$BD$180,DN$4,0),0)</f>
        <v>5.9866258064516122</v>
      </c>
      <c r="DO90" s="308">
        <f>IFERROR(VLOOKUP($A90,'BDGT McAfee'!$AZ$6:$BD$180,DO$4,0),0)</f>
        <v>5.9866258064516122</v>
      </c>
      <c r="DP90" s="308">
        <f>IFERROR(VLOOKUP($A90,'BDGT McAfee'!$AZ$6:$BD$180,DP$4,0),0)</f>
        <v>5.9866258064516122</v>
      </c>
      <c r="DQ90" s="308">
        <f>IFERROR(VLOOKUP($A90,'BDGT McAfee'!$AZ$6:$BD$180,DQ$4,0),0)</f>
        <v>5.9866258064516122</v>
      </c>
      <c r="DR90" s="308">
        <f>IFERROR(VLOOKUP($A90,'BDGT McAfee'!$AZ$6:$BD$180,DR$4,0),0)</f>
        <v>5.9866258064516122</v>
      </c>
      <c r="DS90" s="308">
        <f>IFERROR(VLOOKUP($A90,'BDGT McAfee'!$AZ$6:$BD$180,DS$4,0),0)</f>
        <v>5.9866258064516122</v>
      </c>
      <c r="DT90" s="308">
        <f>IFERROR(VLOOKUP($A90,'BDGT McAfee'!$AZ$6:$BD$180,DT$4,0),0)</f>
        <v>5.9866258064516122</v>
      </c>
      <c r="DU90" s="308">
        <f>IFERROR(VLOOKUP($A90,'BDGT McAfee'!$AZ$6:$BD$180,DU$4,0),0)</f>
        <v>5.9866258064516122</v>
      </c>
      <c r="DV90" s="308">
        <f>IFERROR(VLOOKUP($A90,'BDGT McAfee'!$AZ$6:$BD$180,DV$4,0),0)</f>
        <v>5.9866258064516122</v>
      </c>
      <c r="DW90" s="308">
        <f>IFERROR(VLOOKUP($A90,'BDGT McAfee'!$AZ$6:$BD$180,DW$4,0),0)</f>
        <v>5.9866258064516122</v>
      </c>
      <c r="DX90" s="308">
        <f>IFERROR(VLOOKUP($A90,'BDGT McAfee'!$AZ$6:$BD$180,DX$4,0),0)</f>
        <v>5.9866258064516122</v>
      </c>
      <c r="DY90" s="308">
        <f>IFERROR(VLOOKUP($A90,'BDGT McAfee'!$AZ$6:$BD$180,DY$4,0),0)</f>
        <v>5.9866258064516122</v>
      </c>
      <c r="DZ90" s="308">
        <f>IFERROR(VLOOKUP($A90,'BDGT McAfee'!$AZ$6:$BD$180,DZ$4,0),0)</f>
        <v>5.9866258064516122</v>
      </c>
      <c r="EA90" s="308">
        <f>IFERROR(VLOOKUP($A90,'BDGT McAfee'!$AZ$6:$BD$180,EA$4,0),0)</f>
        <v>5.9866258064516122</v>
      </c>
      <c r="EB90" s="308">
        <f>IFERROR(VLOOKUP($A90,'BDGT McAfee'!$AZ$6:$BD$180,EB$4,0),0)</f>
        <v>5.9866258064516122</v>
      </c>
      <c r="EC90" s="308">
        <f>IFERROR(VLOOKUP($A90,'BDGT McAfee'!$AZ$6:$BD$180,EC$4,0),0)</f>
        <v>5.9866258064516122</v>
      </c>
      <c r="ED90" s="308">
        <f>IFERROR(VLOOKUP($A90,'BDGT McAfee'!$AZ$6:$BD$180,ED$4,0),0)</f>
        <v>5.9866258064516122</v>
      </c>
      <c r="EE90" s="308">
        <f>IFERROR(VLOOKUP($A90,'BDGT McAfee'!$AZ$6:$BD$180,EE$4,0),0)</f>
        <v>5.9866258064516122</v>
      </c>
      <c r="EF90" s="308">
        <f>IFERROR(VLOOKUP($A90,'BDGT McAfee'!$AZ$6:$BD$180,EF$4,0),0)</f>
        <v>5.9866258064516122</v>
      </c>
      <c r="EG90" s="308">
        <f>IFERROR(VLOOKUP($A90,'BDGT McAfee'!$AZ$6:$BD$180,EG$4,0),0)</f>
        <v>5.9866258064516122</v>
      </c>
      <c r="EH90" s="308">
        <f>IFERROR(VLOOKUP($A90,'BDGT McAfee'!$AZ$6:$BD$180,EH$4,0),0)</f>
        <v>5.9866258064516122</v>
      </c>
      <c r="EI90" s="308">
        <f t="shared" si="40"/>
        <v>185.58539999999985</v>
      </c>
      <c r="EJ90" s="308"/>
      <c r="EL90" s="307">
        <f>IFERROR(VLOOKUP($A90,'BDGT Office'!$C$3:$F$180,EL$4,0),0)</f>
        <v>1.2774193548387098</v>
      </c>
      <c r="EM90" s="307">
        <f>IFERROR(VLOOKUP($A90,'BDGT Office'!$C$3:$F$180,EM$4,0),0)</f>
        <v>1.2774193548387098</v>
      </c>
      <c r="EN90" s="307">
        <f>IFERROR(VLOOKUP($A90,'BDGT Office'!$C$3:$F$180,EN$4,0),0)</f>
        <v>1.2774193548387098</v>
      </c>
      <c r="EO90" s="307">
        <f>IFERROR(VLOOKUP($A90,'BDGT Office'!$C$3:$F$180,EO$4,0),0)</f>
        <v>1.2774193548387098</v>
      </c>
      <c r="EP90" s="307">
        <f>IFERROR(VLOOKUP($A90,'BDGT Office'!$C$3:$F$180,EP$4,0),0)</f>
        <v>1.2774193548387098</v>
      </c>
      <c r="EQ90" s="307">
        <f>IFERROR(VLOOKUP($A90,'BDGT Office'!$C$3:$F$180,EQ$4,0),0)</f>
        <v>1.2774193548387098</v>
      </c>
      <c r="ER90" s="307">
        <f>IFERROR(VLOOKUP($A90,'BDGT Office'!$C$3:$F$180,ER$4,0),0)</f>
        <v>1.2774193548387098</v>
      </c>
      <c r="ES90" s="307">
        <f>IFERROR(VLOOKUP($A90,'BDGT Office'!$C$3:$F$180,ES$4,0),0)</f>
        <v>1.2774193548387098</v>
      </c>
      <c r="ET90" s="307">
        <f>IFERROR(VLOOKUP($A90,'BDGT Office'!$C$3:$F$180,ET$4,0),0)</f>
        <v>1.2774193548387098</v>
      </c>
      <c r="EU90" s="307">
        <f>IFERROR(VLOOKUP($A90,'BDGT Office'!$C$3:$F$180,EU$4,0),0)</f>
        <v>1.2774193548387098</v>
      </c>
      <c r="EV90" s="307">
        <f>IFERROR(VLOOKUP($A90,'BDGT Office'!$C$3:$F$180,EV$4,0),0)</f>
        <v>1.2774193548387098</v>
      </c>
      <c r="EW90" s="307">
        <f>IFERROR(VLOOKUP($A90,'BDGT Office'!$C$3:$F$180,EW$4,0),0)</f>
        <v>1.2774193548387098</v>
      </c>
      <c r="EX90" s="307">
        <f>IFERROR(VLOOKUP($A90,'BDGT Office'!$C$3:$F$180,EX$4,0),0)</f>
        <v>1.2774193548387098</v>
      </c>
      <c r="EY90" s="307">
        <f>IFERROR(VLOOKUP($A90,'BDGT Office'!$C$3:$F$180,EY$4,0),0)</f>
        <v>1.2774193548387098</v>
      </c>
      <c r="EZ90" s="307">
        <f>IFERROR(VLOOKUP($A90,'BDGT Office'!$C$3:$F$180,EZ$4,0),0)</f>
        <v>1.2774193548387098</v>
      </c>
      <c r="FA90" s="307">
        <f>IFERROR(VLOOKUP($A90,'BDGT Office'!$C$3:$F$180,FA$4,0),0)</f>
        <v>1.2774193548387098</v>
      </c>
      <c r="FB90" s="307">
        <f>IFERROR(VLOOKUP($A90,'BDGT Office'!$C$3:$F$180,FB$4,0),0)</f>
        <v>1.2774193548387098</v>
      </c>
      <c r="FC90" s="307">
        <f>IFERROR(VLOOKUP($A90,'BDGT Office'!$C$3:$F$180,FC$4,0),0)</f>
        <v>1.2774193548387098</v>
      </c>
      <c r="FD90" s="307">
        <f>IFERROR(VLOOKUP($A90,'BDGT Office'!$C$3:$F$180,FD$4,0),0)</f>
        <v>1.2774193548387098</v>
      </c>
      <c r="FE90" s="307">
        <f>IFERROR(VLOOKUP($A90,'BDGT Office'!$C$3:$F$180,FE$4,0),0)</f>
        <v>1.2774193548387098</v>
      </c>
      <c r="FF90" s="307">
        <f>IFERROR(VLOOKUP($A90,'BDGT Office'!$C$3:$F$180,FF$4,0),0)</f>
        <v>1.2774193548387098</v>
      </c>
      <c r="FG90" s="307">
        <f>IFERROR(VLOOKUP($A90,'BDGT Office'!$C$3:$F$180,FG$4,0),0)</f>
        <v>1.2774193548387098</v>
      </c>
      <c r="FH90" s="307">
        <f>IFERROR(VLOOKUP($A90,'BDGT Office'!$C$3:$F$180,FH$4,0),0)</f>
        <v>1.2774193548387098</v>
      </c>
      <c r="FI90" s="307">
        <f>IFERROR(VLOOKUP($A90,'BDGT Office'!$C$3:$F$180,FI$4,0),0)</f>
        <v>1.2774193548387098</v>
      </c>
      <c r="FJ90" s="307">
        <f>IFERROR(VLOOKUP($A90,'BDGT Office'!$C$3:$F$180,FJ$4,0),0)</f>
        <v>1.2774193548387098</v>
      </c>
      <c r="FK90" s="307">
        <f>IFERROR(VLOOKUP($A90,'BDGT Office'!$C$3:$F$180,FK$4,0),0)</f>
        <v>1.2774193548387098</v>
      </c>
      <c r="FL90" s="307">
        <f>IFERROR(VLOOKUP($A90,'BDGT Office'!$C$3:$F$180,FL$4,0),0)</f>
        <v>1.2774193548387098</v>
      </c>
      <c r="FM90" s="307">
        <f>IFERROR(VLOOKUP($A90,'BDGT Office'!$C$3:$F$180,FM$4,0),0)</f>
        <v>1.2774193548387098</v>
      </c>
      <c r="FN90" s="307">
        <f>IFERROR(VLOOKUP($A90,'BDGT Office'!$C$3:$F$180,FN$4,0),0)</f>
        <v>1.2774193548387098</v>
      </c>
      <c r="FO90" s="307">
        <f>IFERROR(VLOOKUP($A90,'BDGT Office'!$C$3:$F$180,FO$4,0),0)</f>
        <v>1.2774193548387098</v>
      </c>
      <c r="FP90" s="307">
        <f>IFERROR(VLOOKUP($A90,'BDGT Office'!$C$3:$F$180,FP$4,0),0)</f>
        <v>1.2774193548387098</v>
      </c>
      <c r="FQ90" s="308">
        <f t="shared" si="41"/>
        <v>39.600000000000023</v>
      </c>
      <c r="FR90" s="307"/>
      <c r="FS90" s="307"/>
    </row>
    <row r="91" spans="1:175">
      <c r="A91" s="150" t="s">
        <v>89</v>
      </c>
      <c r="B91" s="303">
        <f>IFERROR(VLOOKUP($A91,'FCST Sales'!$A$1:$AH$160,B$1,0),0)</f>
        <v>52067.306548374945</v>
      </c>
      <c r="C91" s="303">
        <f>IFERROR(VLOOKUP($A91,'FCST Sales'!$A$1:$AH$160,C$1,0),0)</f>
        <v>45397.593448757536</v>
      </c>
      <c r="D91" s="303">
        <f>IFERROR(VLOOKUP($A91,'FCST Sales'!$A$1:$AH$160,D$1,0),0)</f>
        <v>34861.825134733474</v>
      </c>
      <c r="E91" s="303">
        <f>IFERROR(VLOOKUP($A91,'FCST Sales'!$A$1:$AH$160,E$1,0),0)</f>
        <v>33551.320125680701</v>
      </c>
      <c r="F91" s="303">
        <f>IFERROR(VLOOKUP($A91,'FCST Sales'!$A$1:$AH$160,F$1,0),0)</f>
        <v>33375.362238188296</v>
      </c>
      <c r="G91" s="303">
        <f>IFERROR(VLOOKUP($A91,'FCST Sales'!$A$1:$AH$160,G$1,0),0)</f>
        <v>34795.119606686807</v>
      </c>
      <c r="H91" s="303">
        <f>IFERROR(VLOOKUP($A91,'FCST Sales'!$A$1:$AH$160,H$1,0),0)</f>
        <v>35842.49411236259</v>
      </c>
      <c r="I91" s="303">
        <f>IFERROR(VLOOKUP($A91,'FCST Sales'!$A$1:$AH$160,I$1,0),0)</f>
        <v>43944.865921091252</v>
      </c>
      <c r="J91" s="303">
        <f>IFERROR(VLOOKUP($A91,'FCST Sales'!$A$1:$AH$160,J$1,0),0)</f>
        <v>40933.095176271934</v>
      </c>
      <c r="K91" s="303">
        <f>IFERROR(VLOOKUP($A91,'FCST Sales'!$A$1:$AH$160,K$1,0),0)</f>
        <v>39191.539749913223</v>
      </c>
      <c r="L91" s="303">
        <f>IFERROR(VLOOKUP($A91,'FCST Sales'!$A$1:$AH$160,L$1,0),0)</f>
        <v>37704.945025512228</v>
      </c>
      <c r="M91" s="303">
        <f>IFERROR(VLOOKUP($A91,'FCST Sales'!$A$1:$AH$160,M$1,0),0)</f>
        <v>37870.351417082478</v>
      </c>
      <c r="N91" s="303">
        <f>IFERROR(VLOOKUP($A91,'FCST Sales'!$A$1:$AH$160,N$1,0),0)</f>
        <v>39417.305306060414</v>
      </c>
      <c r="O91" s="303">
        <f>IFERROR(VLOOKUP($A91,'FCST Sales'!$A$1:$AH$160,O$1,0),0)</f>
        <v>40087.125433388232</v>
      </c>
      <c r="P91" s="303">
        <f>IFERROR(VLOOKUP($A91,'FCST Sales'!$A$1:$AH$160,P$1,0),0)</f>
        <v>0</v>
      </c>
      <c r="Q91" s="303">
        <f>IFERROR(VLOOKUP($A91,'FCST Sales'!$A$1:$AH$160,Q$1,0),0)</f>
        <v>37436.957088171817</v>
      </c>
      <c r="R91" s="303">
        <f>IFERROR(VLOOKUP($A91,'FCST Sales'!$A$1:$AH$160,R$1,0),0)</f>
        <v>40888.438939655251</v>
      </c>
      <c r="S91" s="303">
        <f>IFERROR(VLOOKUP($A91,'FCST Sales'!$A$1:$AH$160,S$1,0),0)</f>
        <v>38044.857819430486</v>
      </c>
      <c r="T91" s="303">
        <f>IFERROR(VLOOKUP($A91,'FCST Sales'!$A$1:$AH$160,T$1,0),0)</f>
        <v>41008.555550485449</v>
      </c>
      <c r="U91" s="303">
        <f>IFERROR(VLOOKUP($A91,'FCST Sales'!$A$1:$AH$160,U$1,0),0)</f>
        <v>40934.332233433459</v>
      </c>
      <c r="V91" s="303">
        <f>IFERROR(VLOOKUP($A91,'FCST Sales'!$A$1:$AH$160,V$1,0),0)</f>
        <v>41182.913568426506</v>
      </c>
      <c r="W91" s="303">
        <f>IFERROR(VLOOKUP($A91,'FCST Sales'!$A$1:$AH$160,W$1,0),0)</f>
        <v>49622.14352946767</v>
      </c>
      <c r="X91" s="303">
        <f>IFERROR(VLOOKUP($A91,'FCST Sales'!$A$1:$AH$160,X$1,0),0)</f>
        <v>48336.686089789444</v>
      </c>
      <c r="Y91" s="303">
        <f>IFERROR(VLOOKUP($A91,'FCST Sales'!$A$1:$AH$160,Y$1,0),0)</f>
        <v>39092.553963844912</v>
      </c>
      <c r="Z91" s="303">
        <f>IFERROR(VLOOKUP($A91,'FCST Sales'!$A$1:$AH$160,Z$1,0),0)</f>
        <v>37106.554345806922</v>
      </c>
      <c r="AA91" s="303">
        <f>IFERROR(VLOOKUP($A91,'FCST Sales'!$A$1:$AH$160,AA$1,0),0)</f>
        <v>39119.749350798375</v>
      </c>
      <c r="AB91" s="303">
        <f>IFERROR(VLOOKUP($A91,'FCST Sales'!$A$1:$AH$160,AB$1,0),0)</f>
        <v>39442.146808314756</v>
      </c>
      <c r="AC91" s="303">
        <f>IFERROR(VLOOKUP($A91,'FCST Sales'!$A$1:$AH$160,AC$1,0),0)</f>
        <v>43553.257190700991</v>
      </c>
      <c r="AD91" s="303">
        <f>IFERROR(VLOOKUP($A91,'FCST Sales'!$A$1:$AH$160,AD$1,0),0)</f>
        <v>57176.544900933266</v>
      </c>
      <c r="AE91" s="303">
        <f>IFERROR(VLOOKUP($A91,'FCST Sales'!$A$1:$AH$160,AE$1,0),0)</f>
        <v>49685.03974543052</v>
      </c>
      <c r="AF91" s="303">
        <f>IFERROR(VLOOKUP($A91,'FCST Sales'!$A$1:$AH$160,AF$1,0),0)</f>
        <v>33520.750874966077</v>
      </c>
      <c r="AG91" s="303">
        <f>IFERROR(VLOOKUP($A91,'FCST Sales'!$A$1:$AH$160,AG$1,0),0)</f>
        <v>1225191.7312437599</v>
      </c>
      <c r="AH91" s="303">
        <f>IFERROR(VLOOKUP($A91,'FCST Sales'!$A$1:$AH$160,AH$1,0),0)</f>
        <v>0</v>
      </c>
      <c r="AI91" s="303"/>
      <c r="AK91" s="306">
        <f>IFERROR(VLOOKUP($A91,'BDGT MW Services MTD'!$A$3:$AG$156,AK$4,0),0)</f>
        <v>536.48853561437295</v>
      </c>
      <c r="AL91" s="306">
        <f>IFERROR(VLOOKUP($A91,'BDGT MW Services MTD'!$A$3:$AG$156,AL$4,0),0)</f>
        <v>462.1836779774672</v>
      </c>
      <c r="AM91" s="306">
        <f>IFERROR(VLOOKUP($A91,'BDGT MW Services MTD'!$A$3:$AG$156,AM$4,0),0)</f>
        <v>359.20754798408564</v>
      </c>
      <c r="AN91" s="306">
        <f>IFERROR(VLOOKUP($A91,'BDGT MW Services MTD'!$A$3:$AG$156,AN$4,0),0)</f>
        <v>345.70443134852837</v>
      </c>
      <c r="AO91" s="306">
        <f>IFERROR(VLOOKUP($A91,'BDGT MW Services MTD'!$A$3:$AG$156,AO$4,0),0)</f>
        <v>343.89140517820226</v>
      </c>
      <c r="AP91" s="306">
        <f>IFERROR(VLOOKUP($A91,'BDGT MW Services MTD'!$A$3:$AG$156,AP$4,0),0)</f>
        <v>358.52023086646426</v>
      </c>
      <c r="AQ91" s="306">
        <f>IFERROR(VLOOKUP($A91,'BDGT MW Services MTD'!$A$3:$AG$156,AQ$4,0),0)</f>
        <v>369.3121164476355</v>
      </c>
      <c r="AR91" s="306">
        <f>IFERROR(VLOOKUP($A91,'BDGT MW Services MTD'!$A$3:$AG$156,AR$4,0),0)</f>
        <v>452.79693398144531</v>
      </c>
      <c r="AS91" s="306">
        <f>IFERROR(VLOOKUP($A91,'BDGT MW Services MTD'!$A$3:$AG$156,AS$4,0),0)</f>
        <v>416.73152787108506</v>
      </c>
      <c r="AT91" s="306">
        <f>IFERROR(VLOOKUP($A91,'BDGT MW Services MTD'!$A$3:$AG$156,AT$4,0),0)</f>
        <v>403.81984709289048</v>
      </c>
      <c r="AU91" s="306">
        <f>IFERROR(VLOOKUP($A91,'BDGT MW Services MTD'!$A$3:$AG$156,AU$4,0),0)</f>
        <v>388.50234596567242</v>
      </c>
      <c r="AV91" s="306">
        <f>IFERROR(VLOOKUP($A91,'BDGT MW Services MTD'!$A$3:$AG$156,AV$4,0),0)</f>
        <v>390.2066521546692</v>
      </c>
      <c r="AW91" s="306">
        <f>IFERROR(VLOOKUP($A91,'BDGT MW Services MTD'!$A$3:$AG$156,AW$4,0),0)</f>
        <v>406.14607905376687</v>
      </c>
      <c r="AX91" s="306">
        <f>IFERROR(VLOOKUP($A91,'BDGT MW Services MTD'!$A$3:$AG$156,AX$4,0),0)</f>
        <v>413.04773852219421</v>
      </c>
      <c r="AY91" s="306">
        <f>IFERROR(VLOOKUP($A91,'BDGT MW Services MTD'!$A$3:$AG$156,AY$4,0),0)</f>
        <v>61.907365058229452</v>
      </c>
      <c r="AZ91" s="306">
        <f>IFERROR(VLOOKUP($A91,'BDGT MW Services MTD'!$A$3:$AG$156,AZ$4,0),0)</f>
        <v>381.13805611361977</v>
      </c>
      <c r="BA91" s="306">
        <f>IFERROR(VLOOKUP($A91,'BDGT MW Services MTD'!$A$3:$AG$156,BA$4,0),0)</f>
        <v>421.30427295893963</v>
      </c>
      <c r="BB91" s="306">
        <f>IFERROR(VLOOKUP($A91,'BDGT MW Services MTD'!$A$3:$AG$156,BB$4,0),0)</f>
        <v>392.00472258422008</v>
      </c>
      <c r="BC91" s="306">
        <f>IFERROR(VLOOKUP($A91,'BDGT MW Services MTD'!$A$3:$AG$156,BC$4,0),0)</f>
        <v>422.54192454722346</v>
      </c>
      <c r="BD91" s="306">
        <f>IFERROR(VLOOKUP($A91,'BDGT MW Services MTD'!$A$3:$AG$156,BD$4,0),0)</f>
        <v>421.77714600741814</v>
      </c>
      <c r="BE91" s="306">
        <f>IFERROR(VLOOKUP($A91,'BDGT MW Services MTD'!$A$3:$AG$156,BE$4,0),0)</f>
        <v>424.33846606086809</v>
      </c>
      <c r="BF91" s="306">
        <f>IFERROR(VLOOKUP($A91,'BDGT MW Services MTD'!$A$3:$AG$156,BF$4,0),0)</f>
        <v>505.19296428041855</v>
      </c>
      <c r="BG91" s="306">
        <f>IFERROR(VLOOKUP($A91,'BDGT MW Services MTD'!$A$3:$AG$156,BG$4,0),0)</f>
        <v>498.04915321804987</v>
      </c>
      <c r="BH91" s="306">
        <f>IFERROR(VLOOKUP($A91,'BDGT MW Services MTD'!$A$3:$AG$156,BH$4,0),0)</f>
        <v>402.79992225070413</v>
      </c>
      <c r="BI91" s="306">
        <f>IFERROR(VLOOKUP($A91,'BDGT MW Services MTD'!$A$3:$AG$156,BI$4,0),0)</f>
        <v>382.33667770353321</v>
      </c>
      <c r="BJ91" s="306">
        <f>IFERROR(VLOOKUP($A91,'BDGT MW Services MTD'!$A$3:$AG$156,BJ$4,0),0)</f>
        <v>403.08013673248371</v>
      </c>
      <c r="BK91" s="306">
        <f>IFERROR(VLOOKUP($A91,'BDGT MW Services MTD'!$A$3:$AG$156,BK$4,0),0)</f>
        <v>406.4020396949129</v>
      </c>
      <c r="BL91" s="306">
        <f>IFERROR(VLOOKUP($A91,'BDGT MW Services MTD'!$A$3:$AG$156,BL$4,0),0)</f>
        <v>448.34834261561451</v>
      </c>
      <c r="BM91" s="306">
        <f>IFERROR(VLOOKUP($A91,'BDGT MW Services MTD'!$A$3:$AG$156,BM$4,0),0)</f>
        <v>589.13285281795504</v>
      </c>
      <c r="BN91" s="306">
        <f>IFERROR(VLOOKUP($A91,'BDGT MW Services MTD'!$A$3:$AG$156,BN$4,0),0)</f>
        <v>505.83329787998287</v>
      </c>
      <c r="BO91" s="306">
        <f>IFERROR(VLOOKUP($A91,'BDGT MW Services MTD'!$A$3:$AG$156,BO$4,0),0)</f>
        <v>345.38945341634974</v>
      </c>
      <c r="BP91" s="306">
        <f>IFERROR(VLOOKUP($A91,'BDGT MW Services MTD'!$A$3:$AG$156,BP$4,0),0)</f>
        <v>12658.135863999003</v>
      </c>
      <c r="BQ91" s="306"/>
      <c r="BR91" s="306"/>
      <c r="BS91" s="306"/>
      <c r="BT91" s="306">
        <f>IFERROR(VLOOKUP($A91,'BDGT Polizze MTD'!$A$3:$AG$156,BT$4,0),0)</f>
        <v>1878.312819910951</v>
      </c>
      <c r="BU91" s="306">
        <f>IFERROR(VLOOKUP($A91,'BDGT Polizze MTD'!$A$3:$AG$156,BU$4,0),0)</f>
        <v>1618.1623089196421</v>
      </c>
      <c r="BV91" s="306">
        <f>IFERROR(VLOOKUP($A91,'BDGT Polizze MTD'!$A$3:$AG$156,BV$4,0),0)</f>
        <v>1257.6301217967916</v>
      </c>
      <c r="BW91" s="306">
        <f>IFERROR(VLOOKUP($A91,'BDGT Polizze MTD'!$A$3:$AG$156,BW$4,0),0)</f>
        <v>1210.3540377770746</v>
      </c>
      <c r="BX91" s="306">
        <f>IFERROR(VLOOKUP($A91,'BDGT Polizze MTD'!$A$3:$AG$156,BX$4,0),0)</f>
        <v>1204.0064085688234</v>
      </c>
      <c r="BY91" s="306">
        <f>IFERROR(VLOOKUP($A91,'BDGT Polizze MTD'!$A$3:$AG$156,BY$4,0),0)</f>
        <v>1255.2237394276062</v>
      </c>
      <c r="BZ91" s="306">
        <f>IFERROR(VLOOKUP($A91,'BDGT Polizze MTD'!$A$3:$AG$156,BZ$4,0),0)</f>
        <v>1293.0074676761751</v>
      </c>
      <c r="CA91" s="306">
        <f>IFERROR(VLOOKUP($A91,'BDGT Polizze MTD'!$A$3:$AG$156,CA$4,0),0)</f>
        <v>1585.2981554205198</v>
      </c>
      <c r="CB91" s="306">
        <f>IFERROR(VLOOKUP($A91,'BDGT Polizze MTD'!$A$3:$AG$156,CB$4,0),0)</f>
        <v>1459.0287010792301</v>
      </c>
      <c r="CC91" s="306">
        <f>IFERROR(VLOOKUP($A91,'BDGT Polizze MTD'!$A$3:$AG$156,CC$4,0),0)</f>
        <v>1413.8233072593832</v>
      </c>
      <c r="CD91" s="306">
        <f>IFERROR(VLOOKUP($A91,'BDGT Polizze MTD'!$A$3:$AG$156,CD$4,0),0)</f>
        <v>1360.1948383801625</v>
      </c>
      <c r="CE91" s="306">
        <f>IFERROR(VLOOKUP($A91,'BDGT Polizze MTD'!$A$3:$AG$156,CE$4,0),0)</f>
        <v>1366.1618254662524</v>
      </c>
      <c r="CF91" s="306">
        <f>IFERROR(VLOOKUP($A91,'BDGT Polizze MTD'!$A$3:$AG$156,CF$4,0),0)</f>
        <v>1421.9677335129602</v>
      </c>
      <c r="CG91" s="306">
        <f>IFERROR(VLOOKUP($A91,'BDGT Polizze MTD'!$A$3:$AG$156,CG$4,0),0)</f>
        <v>1446.1312982447982</v>
      </c>
      <c r="CH91" s="306">
        <f>IFERROR(VLOOKUP($A91,'BDGT Polizze MTD'!$A$3:$AG$156,CH$4,0),0)</f>
        <v>216.74535375227944</v>
      </c>
      <c r="CI91" s="306">
        <f>IFERROR(VLOOKUP($A91,'BDGT Polizze MTD'!$A$3:$AG$156,CI$4,0),0)</f>
        <v>1334.4115473675968</v>
      </c>
      <c r="CJ91" s="306">
        <f>IFERROR(VLOOKUP($A91,'BDGT Polizze MTD'!$A$3:$AG$156,CJ$4,0),0)</f>
        <v>1475.0384480738537</v>
      </c>
      <c r="CK91" s="306">
        <f>IFERROR(VLOOKUP($A91,'BDGT Polizze MTD'!$A$3:$AG$156,CK$4,0),0)</f>
        <v>1372.4570927734289</v>
      </c>
      <c r="CL91" s="306">
        <f>IFERROR(VLOOKUP($A91,'BDGT Polizze MTD'!$A$3:$AG$156,CL$4,0),0)</f>
        <v>1479.3716195966979</v>
      </c>
      <c r="CM91" s="306">
        <f>IFERROR(VLOOKUP($A91,'BDGT Polizze MTD'!$A$3:$AG$156,CM$4,0),0)</f>
        <v>1476.6940351930273</v>
      </c>
      <c r="CN91" s="306">
        <f>IFERROR(VLOOKUP($A91,'BDGT Polizze MTD'!$A$3:$AG$156,CN$4,0),0)</f>
        <v>1485.6615339798943</v>
      </c>
      <c r="CO91" s="306">
        <f>IFERROR(VLOOKUP($A91,'BDGT Polizze MTD'!$A$3:$AG$156,CO$4,0),0)</f>
        <v>1768.7431479780969</v>
      </c>
      <c r="CP91" s="306">
        <f>IFERROR(VLOOKUP($A91,'BDGT Polizze MTD'!$A$3:$AG$156,CP$4,0),0)</f>
        <v>1743.7317805196992</v>
      </c>
      <c r="CQ91" s="306">
        <f>IFERROR(VLOOKUP($A91,'BDGT Polizze MTD'!$A$3:$AG$156,CQ$4,0),0)</f>
        <v>1410.2524240452053</v>
      </c>
      <c r="CR91" s="306">
        <f>IFERROR(VLOOKUP($A91,'BDGT Polizze MTD'!$A$3:$AG$156,CR$4,0),0)</f>
        <v>1338.608070031363</v>
      </c>
      <c r="CS91" s="306">
        <f>IFERROR(VLOOKUP($A91,'BDGT Polizze MTD'!$A$3:$AG$156,CS$4,0),0)</f>
        <v>1411.2334896570708</v>
      </c>
      <c r="CT91" s="306">
        <f>IFERROR(VLOOKUP($A91,'BDGT Polizze MTD'!$A$3:$AG$156,CT$4,0),0)</f>
        <v>1422.8638834243588</v>
      </c>
      <c r="CU91" s="306">
        <f>IFERROR(VLOOKUP($A91,'BDGT Polizze MTD'!$A$3:$AG$156,CU$4,0),0)</f>
        <v>1569.7230859860606</v>
      </c>
      <c r="CV91" s="306">
        <f>IFERROR(VLOOKUP($A91,'BDGT Polizze MTD'!$A$3:$AG$156,CV$4,0),0)</f>
        <v>2062.6270956777371</v>
      </c>
      <c r="CW91" s="306">
        <f>IFERROR(VLOOKUP($A91,'BDGT Polizze MTD'!$A$3:$AG$156,CW$4,0),0)</f>
        <v>1770.9850352305505</v>
      </c>
      <c r="CX91" s="306">
        <f>IFERROR(VLOOKUP($A91,'BDGT Polizze MTD'!$A$3:$AG$156,CX$4,0),0)</f>
        <v>1209.2512610190911</v>
      </c>
      <c r="CY91" s="306">
        <f>IFERROR(VLOOKUP($A91,'BDGT Polizze MTD'!$A$3:$AG$156,CY$4,0),0)</f>
        <v>44317.701667746376</v>
      </c>
      <c r="CZ91" s="329"/>
      <c r="DD91" s="308">
        <f>IFERROR(VLOOKUP($A91,'BDGT McAfee'!$AZ$6:$BD$180,DD$4,0),0)</f>
        <v>7.1458542580645155</v>
      </c>
      <c r="DE91" s="308">
        <f>IFERROR(VLOOKUP($A91,'BDGT McAfee'!$AZ$6:$BD$180,DE$4,0),0)</f>
        <v>7.1458542580645155</v>
      </c>
      <c r="DF91" s="308">
        <f>IFERROR(VLOOKUP($A91,'BDGT McAfee'!$AZ$6:$BD$180,DF$4,0),0)</f>
        <v>7.1458542580645155</v>
      </c>
      <c r="DG91" s="308">
        <f>IFERROR(VLOOKUP($A91,'BDGT McAfee'!$AZ$6:$BD$180,DG$4,0),0)</f>
        <v>7.1458542580645155</v>
      </c>
      <c r="DH91" s="308">
        <f>IFERROR(VLOOKUP($A91,'BDGT McAfee'!$AZ$6:$BD$180,DH$4,0),0)</f>
        <v>7.1458542580645155</v>
      </c>
      <c r="DI91" s="308">
        <f>IFERROR(VLOOKUP($A91,'BDGT McAfee'!$AZ$6:$BD$180,DI$4,0),0)</f>
        <v>7.1458542580645155</v>
      </c>
      <c r="DJ91" s="308">
        <f>IFERROR(VLOOKUP($A91,'BDGT McAfee'!$AZ$6:$BD$180,DJ$4,0),0)</f>
        <v>7.1458542580645155</v>
      </c>
      <c r="DK91" s="308">
        <f>IFERROR(VLOOKUP($A91,'BDGT McAfee'!$AZ$6:$BD$180,DK$4,0),0)</f>
        <v>7.1458542580645155</v>
      </c>
      <c r="DL91" s="308">
        <f>IFERROR(VLOOKUP($A91,'BDGT McAfee'!$AZ$6:$BD$180,DL$4,0),0)</f>
        <v>7.1458542580645155</v>
      </c>
      <c r="DM91" s="308">
        <f>IFERROR(VLOOKUP($A91,'BDGT McAfee'!$AZ$6:$BD$180,DM$4,0),0)</f>
        <v>7.1458542580645155</v>
      </c>
      <c r="DN91" s="308">
        <f>IFERROR(VLOOKUP($A91,'BDGT McAfee'!$AZ$6:$BD$180,DN$4,0),0)</f>
        <v>7.1458542580645155</v>
      </c>
      <c r="DO91" s="308">
        <f>IFERROR(VLOOKUP($A91,'BDGT McAfee'!$AZ$6:$BD$180,DO$4,0),0)</f>
        <v>7.1458542580645155</v>
      </c>
      <c r="DP91" s="308">
        <f>IFERROR(VLOOKUP($A91,'BDGT McAfee'!$AZ$6:$BD$180,DP$4,0),0)</f>
        <v>7.1458542580645155</v>
      </c>
      <c r="DQ91" s="308">
        <f>IFERROR(VLOOKUP($A91,'BDGT McAfee'!$AZ$6:$BD$180,DQ$4,0),0)</f>
        <v>7.1458542580645155</v>
      </c>
      <c r="DR91" s="308">
        <f>IFERROR(VLOOKUP($A91,'BDGT McAfee'!$AZ$6:$BD$180,DR$4,0),0)</f>
        <v>7.1458542580645155</v>
      </c>
      <c r="DS91" s="308">
        <f>IFERROR(VLOOKUP($A91,'BDGT McAfee'!$AZ$6:$BD$180,DS$4,0),0)</f>
        <v>7.1458542580645155</v>
      </c>
      <c r="DT91" s="308">
        <f>IFERROR(VLOOKUP($A91,'BDGT McAfee'!$AZ$6:$BD$180,DT$4,0),0)</f>
        <v>7.1458542580645155</v>
      </c>
      <c r="DU91" s="308">
        <f>IFERROR(VLOOKUP($A91,'BDGT McAfee'!$AZ$6:$BD$180,DU$4,0),0)</f>
        <v>7.1458542580645155</v>
      </c>
      <c r="DV91" s="308">
        <f>IFERROR(VLOOKUP($A91,'BDGT McAfee'!$AZ$6:$BD$180,DV$4,0),0)</f>
        <v>7.1458542580645155</v>
      </c>
      <c r="DW91" s="308">
        <f>IFERROR(VLOOKUP($A91,'BDGT McAfee'!$AZ$6:$BD$180,DW$4,0),0)</f>
        <v>7.1458542580645155</v>
      </c>
      <c r="DX91" s="308">
        <f>IFERROR(VLOOKUP($A91,'BDGT McAfee'!$AZ$6:$BD$180,DX$4,0),0)</f>
        <v>7.1458542580645155</v>
      </c>
      <c r="DY91" s="308">
        <f>IFERROR(VLOOKUP($A91,'BDGT McAfee'!$AZ$6:$BD$180,DY$4,0),0)</f>
        <v>7.1458542580645155</v>
      </c>
      <c r="DZ91" s="308">
        <f>IFERROR(VLOOKUP($A91,'BDGT McAfee'!$AZ$6:$BD$180,DZ$4,0),0)</f>
        <v>7.1458542580645155</v>
      </c>
      <c r="EA91" s="308">
        <f>IFERROR(VLOOKUP($A91,'BDGT McAfee'!$AZ$6:$BD$180,EA$4,0),0)</f>
        <v>7.1458542580645155</v>
      </c>
      <c r="EB91" s="308">
        <f>IFERROR(VLOOKUP($A91,'BDGT McAfee'!$AZ$6:$BD$180,EB$4,0),0)</f>
        <v>7.1458542580645155</v>
      </c>
      <c r="EC91" s="308">
        <f>IFERROR(VLOOKUP($A91,'BDGT McAfee'!$AZ$6:$BD$180,EC$4,0),0)</f>
        <v>7.1458542580645155</v>
      </c>
      <c r="ED91" s="308">
        <f>IFERROR(VLOOKUP($A91,'BDGT McAfee'!$AZ$6:$BD$180,ED$4,0),0)</f>
        <v>7.1458542580645155</v>
      </c>
      <c r="EE91" s="308">
        <f>IFERROR(VLOOKUP($A91,'BDGT McAfee'!$AZ$6:$BD$180,EE$4,0),0)</f>
        <v>7.1458542580645155</v>
      </c>
      <c r="EF91" s="308">
        <f>IFERROR(VLOOKUP($A91,'BDGT McAfee'!$AZ$6:$BD$180,EF$4,0),0)</f>
        <v>7.1458542580645155</v>
      </c>
      <c r="EG91" s="308">
        <f>IFERROR(VLOOKUP($A91,'BDGT McAfee'!$AZ$6:$BD$180,EG$4,0),0)</f>
        <v>7.1458542580645155</v>
      </c>
      <c r="EH91" s="308">
        <f>IFERROR(VLOOKUP($A91,'BDGT McAfee'!$AZ$6:$BD$180,EH$4,0),0)</f>
        <v>7.1458542580645155</v>
      </c>
      <c r="EI91" s="308">
        <f t="shared" si="40"/>
        <v>221.52148199999982</v>
      </c>
      <c r="EJ91" s="308"/>
      <c r="EL91" s="307">
        <f>IFERROR(VLOOKUP($A91,'BDGT Office'!$C$3:$F$180,EL$4,0),0)</f>
        <v>1.2774193548387098</v>
      </c>
      <c r="EM91" s="307">
        <f>IFERROR(VLOOKUP($A91,'BDGT Office'!$C$3:$F$180,EM$4,0),0)</f>
        <v>1.2774193548387098</v>
      </c>
      <c r="EN91" s="307">
        <f>IFERROR(VLOOKUP($A91,'BDGT Office'!$C$3:$F$180,EN$4,0),0)</f>
        <v>1.2774193548387098</v>
      </c>
      <c r="EO91" s="307">
        <f>IFERROR(VLOOKUP($A91,'BDGT Office'!$C$3:$F$180,EO$4,0),0)</f>
        <v>1.2774193548387098</v>
      </c>
      <c r="EP91" s="307">
        <f>IFERROR(VLOOKUP($A91,'BDGT Office'!$C$3:$F$180,EP$4,0),0)</f>
        <v>1.2774193548387098</v>
      </c>
      <c r="EQ91" s="307">
        <f>IFERROR(VLOOKUP($A91,'BDGT Office'!$C$3:$F$180,EQ$4,0),0)</f>
        <v>1.2774193548387098</v>
      </c>
      <c r="ER91" s="307">
        <f>IFERROR(VLOOKUP($A91,'BDGT Office'!$C$3:$F$180,ER$4,0),0)</f>
        <v>1.2774193548387098</v>
      </c>
      <c r="ES91" s="307">
        <f>IFERROR(VLOOKUP($A91,'BDGT Office'!$C$3:$F$180,ES$4,0),0)</f>
        <v>1.2774193548387098</v>
      </c>
      <c r="ET91" s="307">
        <f>IFERROR(VLOOKUP($A91,'BDGT Office'!$C$3:$F$180,ET$4,0),0)</f>
        <v>1.2774193548387098</v>
      </c>
      <c r="EU91" s="307">
        <f>IFERROR(VLOOKUP($A91,'BDGT Office'!$C$3:$F$180,EU$4,0),0)</f>
        <v>1.2774193548387098</v>
      </c>
      <c r="EV91" s="307">
        <f>IFERROR(VLOOKUP($A91,'BDGT Office'!$C$3:$F$180,EV$4,0),0)</f>
        <v>1.2774193548387098</v>
      </c>
      <c r="EW91" s="307">
        <f>IFERROR(VLOOKUP($A91,'BDGT Office'!$C$3:$F$180,EW$4,0),0)</f>
        <v>1.2774193548387098</v>
      </c>
      <c r="EX91" s="307">
        <f>IFERROR(VLOOKUP($A91,'BDGT Office'!$C$3:$F$180,EX$4,0),0)</f>
        <v>1.2774193548387098</v>
      </c>
      <c r="EY91" s="307">
        <f>IFERROR(VLOOKUP($A91,'BDGT Office'!$C$3:$F$180,EY$4,0),0)</f>
        <v>1.2774193548387098</v>
      </c>
      <c r="EZ91" s="307">
        <f>IFERROR(VLOOKUP($A91,'BDGT Office'!$C$3:$F$180,EZ$4,0),0)</f>
        <v>1.2774193548387098</v>
      </c>
      <c r="FA91" s="307">
        <f>IFERROR(VLOOKUP($A91,'BDGT Office'!$C$3:$F$180,FA$4,0),0)</f>
        <v>1.2774193548387098</v>
      </c>
      <c r="FB91" s="307">
        <f>IFERROR(VLOOKUP($A91,'BDGT Office'!$C$3:$F$180,FB$4,0),0)</f>
        <v>1.2774193548387098</v>
      </c>
      <c r="FC91" s="307">
        <f>IFERROR(VLOOKUP($A91,'BDGT Office'!$C$3:$F$180,FC$4,0),0)</f>
        <v>1.2774193548387098</v>
      </c>
      <c r="FD91" s="307">
        <f>IFERROR(VLOOKUP($A91,'BDGT Office'!$C$3:$F$180,FD$4,0),0)</f>
        <v>1.2774193548387098</v>
      </c>
      <c r="FE91" s="307">
        <f>IFERROR(VLOOKUP($A91,'BDGT Office'!$C$3:$F$180,FE$4,0),0)</f>
        <v>1.2774193548387098</v>
      </c>
      <c r="FF91" s="307">
        <f>IFERROR(VLOOKUP($A91,'BDGT Office'!$C$3:$F$180,FF$4,0),0)</f>
        <v>1.2774193548387098</v>
      </c>
      <c r="FG91" s="307">
        <f>IFERROR(VLOOKUP($A91,'BDGT Office'!$C$3:$F$180,FG$4,0),0)</f>
        <v>1.2774193548387098</v>
      </c>
      <c r="FH91" s="307">
        <f>IFERROR(VLOOKUP($A91,'BDGT Office'!$C$3:$F$180,FH$4,0),0)</f>
        <v>1.2774193548387098</v>
      </c>
      <c r="FI91" s="307">
        <f>IFERROR(VLOOKUP($A91,'BDGT Office'!$C$3:$F$180,FI$4,0),0)</f>
        <v>1.2774193548387098</v>
      </c>
      <c r="FJ91" s="307">
        <f>IFERROR(VLOOKUP($A91,'BDGT Office'!$C$3:$F$180,FJ$4,0),0)</f>
        <v>1.2774193548387098</v>
      </c>
      <c r="FK91" s="307">
        <f>IFERROR(VLOOKUP($A91,'BDGT Office'!$C$3:$F$180,FK$4,0),0)</f>
        <v>1.2774193548387098</v>
      </c>
      <c r="FL91" s="307">
        <f>IFERROR(VLOOKUP($A91,'BDGT Office'!$C$3:$F$180,FL$4,0),0)</f>
        <v>1.2774193548387098</v>
      </c>
      <c r="FM91" s="307">
        <f>IFERROR(VLOOKUP($A91,'BDGT Office'!$C$3:$F$180,FM$4,0),0)</f>
        <v>1.2774193548387098</v>
      </c>
      <c r="FN91" s="307">
        <f>IFERROR(VLOOKUP($A91,'BDGT Office'!$C$3:$F$180,FN$4,0),0)</f>
        <v>1.2774193548387098</v>
      </c>
      <c r="FO91" s="307">
        <f>IFERROR(VLOOKUP($A91,'BDGT Office'!$C$3:$F$180,FO$4,0),0)</f>
        <v>1.2774193548387098</v>
      </c>
      <c r="FP91" s="307">
        <f>IFERROR(VLOOKUP($A91,'BDGT Office'!$C$3:$F$180,FP$4,0),0)</f>
        <v>1.2774193548387098</v>
      </c>
      <c r="FQ91" s="308">
        <f t="shared" si="41"/>
        <v>39.600000000000023</v>
      </c>
      <c r="FR91" s="307"/>
      <c r="FS91" s="307"/>
    </row>
    <row r="92" spans="1:175">
      <c r="A92" s="150" t="s">
        <v>106</v>
      </c>
      <c r="B92" s="303">
        <f>IFERROR(VLOOKUP($A92,'FCST Sales'!$A$1:$AH$160,B$1,0),0)</f>
        <v>38830.529297869551</v>
      </c>
      <c r="C92" s="303">
        <f>IFERROR(VLOOKUP($A92,'FCST Sales'!$A$1:$AH$160,C$1,0),0)</f>
        <v>33856.419686832618</v>
      </c>
      <c r="D92" s="303">
        <f>IFERROR(VLOOKUP($A92,'FCST Sales'!$A$1:$AH$160,D$1,0),0)</f>
        <v>25999.100241795077</v>
      </c>
      <c r="E92" s="303">
        <f>IFERROR(VLOOKUP($A92,'FCST Sales'!$A$1:$AH$160,E$1,0),0)</f>
        <v>25021.757519030081</v>
      </c>
      <c r="F92" s="303">
        <f>IFERROR(VLOOKUP($A92,'FCST Sales'!$A$1:$AH$160,F$1,0),0)</f>
        <v>24890.532411406792</v>
      </c>
      <c r="G92" s="303">
        <f>IFERROR(VLOOKUP($A92,'FCST Sales'!$A$1:$AH$160,G$1,0),0)</f>
        <v>25949.352883368927</v>
      </c>
      <c r="H92" s="303">
        <f>IFERROR(VLOOKUP($A92,'FCST Sales'!$A$1:$AH$160,H$1,0),0)</f>
        <v>26730.45928438276</v>
      </c>
      <c r="I92" s="303">
        <f>IFERROR(VLOOKUP($A92,'FCST Sales'!$A$1:$AH$160,I$1,0),0)</f>
        <v>32773.010873041625</v>
      </c>
      <c r="J92" s="303">
        <f>IFERROR(VLOOKUP($A92,'FCST Sales'!$A$1:$AH$160,J$1,0),0)</f>
        <v>30526.90559320508</v>
      </c>
      <c r="K92" s="303">
        <f>IFERROR(VLOOKUP($A92,'FCST Sales'!$A$1:$AH$160,K$1,0),0)</f>
        <v>29228.095966011173</v>
      </c>
      <c r="L92" s="303">
        <f>IFERROR(VLOOKUP($A92,'FCST Sales'!$A$1:$AH$160,L$1,0),0)</f>
        <v>28119.429821618247</v>
      </c>
      <c r="M92" s="303">
        <f>IFERROR(VLOOKUP($A92,'FCST Sales'!$A$1:$AH$160,M$1,0),0)</f>
        <v>28242.785880529351</v>
      </c>
      <c r="N92" s="303">
        <f>IFERROR(VLOOKUP($A92,'FCST Sales'!$A$1:$AH$160,N$1,0),0)</f>
        <v>29396.466420017252</v>
      </c>
      <c r="O92" s="303">
        <f>IFERROR(VLOOKUP($A92,'FCST Sales'!$A$1:$AH$160,O$1,0),0)</f>
        <v>29896.001959739096</v>
      </c>
      <c r="P92" s="303">
        <f>IFERROR(VLOOKUP($A92,'FCST Sales'!$A$1:$AH$160,P$1,0),0)</f>
        <v>9836.8394586650829</v>
      </c>
      <c r="Q92" s="303">
        <f>IFERROR(VLOOKUP($A92,'FCST Sales'!$A$1:$AH$160,Q$1,0),0)</f>
        <v>27919.570943903807</v>
      </c>
      <c r="R92" s="303">
        <f>IFERROR(VLOOKUP($A92,'FCST Sales'!$A$1:$AH$160,R$1,0),0)</f>
        <v>30493.602059390327</v>
      </c>
      <c r="S92" s="303">
        <f>IFERROR(VLOOKUP($A92,'FCST Sales'!$A$1:$AH$160,S$1,0),0)</f>
        <v>28372.928505878026</v>
      </c>
      <c r="T92" s="303">
        <f>IFERROR(VLOOKUP($A92,'FCST Sales'!$A$1:$AH$160,T$1,0),0)</f>
        <v>30583.182102707324</v>
      </c>
      <c r="U92" s="303">
        <f>IFERROR(VLOOKUP($A92,'FCST Sales'!$A$1:$AH$160,U$1,0),0)</f>
        <v>30527.828160311736</v>
      </c>
      <c r="V92" s="303">
        <f>IFERROR(VLOOKUP($A92,'FCST Sales'!$A$1:$AH$160,V$1,0),0)</f>
        <v>30713.214066578719</v>
      </c>
      <c r="W92" s="303">
        <f>IFERROR(VLOOKUP($A92,'FCST Sales'!$A$1:$AH$160,W$1,0),0)</f>
        <v>37006.986262173399</v>
      </c>
      <c r="X92" s="303">
        <f>IFERROR(VLOOKUP($A92,'FCST Sales'!$A$1:$AH$160,X$1,0),0)</f>
        <v>36048.323406697782</v>
      </c>
      <c r="Y92" s="303">
        <f>IFERROR(VLOOKUP($A92,'FCST Sales'!$A$1:$AH$160,Y$1,0),0)</f>
        <v>29154.274777230705</v>
      </c>
      <c r="Z92" s="303">
        <f>IFERROR(VLOOKUP($A92,'FCST Sales'!$A$1:$AH$160,Z$1,0),0)</f>
        <v>27673.164624506873</v>
      </c>
      <c r="AA92" s="303">
        <f>IFERROR(VLOOKUP($A92,'FCST Sales'!$A$1:$AH$160,AA$1,0),0)</f>
        <v>29174.556434567483</v>
      </c>
      <c r="AB92" s="303">
        <f>IFERROR(VLOOKUP($A92,'FCST Sales'!$A$1:$AH$160,AB$1,0),0)</f>
        <v>29414.99260746644</v>
      </c>
      <c r="AC92" s="303">
        <f>IFERROR(VLOOKUP($A92,'FCST Sales'!$A$1:$AH$160,AC$1,0),0)</f>
        <v>32407.484431787834</v>
      </c>
      <c r="AD92" s="303">
        <f>IFERROR(VLOOKUP($A92,'FCST Sales'!$A$1:$AH$160,AD$1,0),0)</f>
        <v>42640.874842717159</v>
      </c>
      <c r="AE92" s="303">
        <f>IFERROR(VLOOKUP($A92,'FCST Sales'!$A$1:$AH$160,AE$1,0),0)</f>
        <v>37053.892728410545</v>
      </c>
      <c r="AF92" s="303">
        <f>IFERROR(VLOOKUP($A92,'FCST Sales'!$A$1:$AH$160,AF$1,0),0)</f>
        <v>24998.959716259444</v>
      </c>
      <c r="AG92" s="303">
        <f>IFERROR(VLOOKUP($A92,'FCST Sales'!$A$1:$AH$160,AG$1,0),0)</f>
        <v>923481.52296810027</v>
      </c>
      <c r="AH92" s="303">
        <f>IFERROR(VLOOKUP($A92,'FCST Sales'!$A$1:$AH$160,AH$1,0),0)</f>
        <v>0</v>
      </c>
      <c r="AI92" s="303"/>
      <c r="AK92" s="306">
        <f>IFERROR(VLOOKUP($A92,'BDGT MW Services MTD'!$A$3:$AG$156,AK$4,0),0)</f>
        <v>340.04311944446619</v>
      </c>
      <c r="AL92" s="306">
        <f>IFERROR(VLOOKUP($A92,'BDGT MW Services MTD'!$A$3:$AG$156,AL$4,0),0)</f>
        <v>292.94638968528233</v>
      </c>
      <c r="AM92" s="306">
        <f>IFERROR(VLOOKUP($A92,'BDGT MW Services MTD'!$A$3:$AG$156,AM$4,0),0)</f>
        <v>227.67691578838253</v>
      </c>
      <c r="AN92" s="306">
        <f>IFERROR(VLOOKUP($A92,'BDGT MW Services MTD'!$A$3:$AG$156,AN$4,0),0)</f>
        <v>219.11822049824156</v>
      </c>
      <c r="AO92" s="306">
        <f>IFERROR(VLOOKUP($A92,'BDGT MW Services MTD'!$A$3:$AG$156,AO$4,0),0)</f>
        <v>217.96906812374368</v>
      </c>
      <c r="AP92" s="306">
        <f>IFERROR(VLOOKUP($A92,'BDGT MW Services MTD'!$A$3:$AG$156,AP$4,0),0)</f>
        <v>227.2412728226742</v>
      </c>
      <c r="AQ92" s="306">
        <f>IFERROR(VLOOKUP($A92,'BDGT MW Services MTD'!$A$3:$AG$156,AQ$4,0),0)</f>
        <v>234.08150554732467</v>
      </c>
      <c r="AR92" s="306">
        <f>IFERROR(VLOOKUP($A92,'BDGT MW Services MTD'!$A$3:$AG$156,AR$4,0),0)</f>
        <v>286.99677939924214</v>
      </c>
      <c r="AS92" s="306">
        <f>IFERROR(VLOOKUP($A92,'BDGT MW Services MTD'!$A$3:$AG$156,AS$4,0),0)</f>
        <v>264.13740332002322</v>
      </c>
      <c r="AT92" s="306">
        <f>IFERROR(VLOOKUP($A92,'BDGT MW Services MTD'!$A$3:$AG$156,AT$4,0),0)</f>
        <v>255.95357847079222</v>
      </c>
      <c r="AU92" s="306">
        <f>IFERROR(VLOOKUP($A92,'BDGT MW Services MTD'!$A$3:$AG$156,AU$4,0),0)</f>
        <v>246.24486985984572</v>
      </c>
      <c r="AV92" s="306">
        <f>IFERROR(VLOOKUP($A92,'BDGT MW Services MTD'!$A$3:$AG$156,AV$4,0),0)</f>
        <v>247.32511212882784</v>
      </c>
      <c r="AW92" s="306">
        <f>IFERROR(VLOOKUP($A92,'BDGT MW Services MTD'!$A$3:$AG$156,AW$4,0),0)</f>
        <v>257.4280166367858</v>
      </c>
      <c r="AX92" s="306">
        <f>IFERROR(VLOOKUP($A92,'BDGT MW Services MTD'!$A$3:$AG$156,AX$4,0),0)</f>
        <v>261.80250305950108</v>
      </c>
      <c r="AY92" s="306">
        <f>IFERROR(VLOOKUP($A92,'BDGT MW Services MTD'!$A$3:$AG$156,AY$4,0),0)</f>
        <v>39.238813382806818</v>
      </c>
      <c r="AZ92" s="306">
        <f>IFERROR(VLOOKUP($A92,'BDGT MW Services MTD'!$A$3:$AG$156,AZ$4,0),0)</f>
        <v>241.57715391151237</v>
      </c>
      <c r="BA92" s="306">
        <f>IFERROR(VLOOKUP($A92,'BDGT MW Services MTD'!$A$3:$AG$156,BA$4,0),0)</f>
        <v>267.0357513757142</v>
      </c>
      <c r="BB92" s="306">
        <f>IFERROR(VLOOKUP($A92,'BDGT MW Services MTD'!$A$3:$AG$156,BB$4,0),0)</f>
        <v>248.46478508967715</v>
      </c>
      <c r="BC92" s="306">
        <f>IFERROR(VLOOKUP($A92,'BDGT MW Services MTD'!$A$3:$AG$156,BC$4,0),0)</f>
        <v>267.82021344512913</v>
      </c>
      <c r="BD92" s="306">
        <f>IFERROR(VLOOKUP($A92,'BDGT MW Services MTD'!$A$3:$AG$156,BD$4,0),0)</f>
        <v>267.33547302087794</v>
      </c>
      <c r="BE92" s="306">
        <f>IFERROR(VLOOKUP($A92,'BDGT MW Services MTD'!$A$3:$AG$156,BE$4,0),0)</f>
        <v>268.95891733152553</v>
      </c>
      <c r="BF92" s="306">
        <f>IFERROR(VLOOKUP($A92,'BDGT MW Services MTD'!$A$3:$AG$156,BF$4,0),0)</f>
        <v>320.20701299531737</v>
      </c>
      <c r="BG92" s="306">
        <f>IFERROR(VLOOKUP($A92,'BDGT MW Services MTD'!$A$3:$AG$156,BG$4,0),0)</f>
        <v>315.67904336109603</v>
      </c>
      <c r="BH92" s="306">
        <f>IFERROR(VLOOKUP($A92,'BDGT MW Services MTD'!$A$3:$AG$156,BH$4,0),0)</f>
        <v>255.3071183846717</v>
      </c>
      <c r="BI92" s="306">
        <f>IFERROR(VLOOKUP($A92,'BDGT MW Services MTD'!$A$3:$AG$156,BI$4,0),0)</f>
        <v>242.33687755407055</v>
      </c>
      <c r="BJ92" s="306">
        <f>IFERROR(VLOOKUP($A92,'BDGT MW Services MTD'!$A$3:$AG$156,BJ$4,0),0)</f>
        <v>255.48472703830066</v>
      </c>
      <c r="BK92" s="306">
        <f>IFERROR(VLOOKUP($A92,'BDGT MW Services MTD'!$A$3:$AG$156,BK$4,0),0)</f>
        <v>257.59025245189156</v>
      </c>
      <c r="BL92" s="306">
        <f>IFERROR(VLOOKUP($A92,'BDGT MW Services MTD'!$A$3:$AG$156,BL$4,0),0)</f>
        <v>284.17712383393075</v>
      </c>
      <c r="BM92" s="306">
        <f>IFERROR(VLOOKUP($A92,'BDGT MW Services MTD'!$A$3:$AG$156,BM$4,0),0)</f>
        <v>373.4107250027655</v>
      </c>
      <c r="BN92" s="306">
        <f>IFERROR(VLOOKUP($A92,'BDGT MW Services MTD'!$A$3:$AG$156,BN$4,0),0)</f>
        <v>320.61287634602547</v>
      </c>
      <c r="BO92" s="306">
        <f>IFERROR(VLOOKUP($A92,'BDGT MW Services MTD'!$A$3:$AG$156,BO$4,0),0)</f>
        <v>218.91857768855593</v>
      </c>
      <c r="BP92" s="306">
        <f>IFERROR(VLOOKUP($A92,'BDGT MW Services MTD'!$A$3:$AG$156,BP$4,0),0)</f>
        <v>8023.1201969990007</v>
      </c>
      <c r="BQ92" s="306"/>
      <c r="BR92" s="306"/>
      <c r="BS92" s="306"/>
      <c r="BT92" s="306">
        <f>IFERROR(VLOOKUP($A92,'BDGT Polizze MTD'!$A$3:$AG$156,BT$4,0),0)</f>
        <v>1446.6714224612485</v>
      </c>
      <c r="BU92" s="306">
        <f>IFERROR(VLOOKUP($A92,'BDGT Polizze MTD'!$A$3:$AG$156,BU$4,0),0)</f>
        <v>1246.304206840764</v>
      </c>
      <c r="BV92" s="306">
        <f>IFERROR(VLOOKUP($A92,'BDGT Polizze MTD'!$A$3:$AG$156,BV$4,0),0)</f>
        <v>968.62329743143232</v>
      </c>
      <c r="BW92" s="306">
        <f>IFERROR(VLOOKUP($A92,'BDGT Polizze MTD'!$A$3:$AG$156,BW$4,0),0)</f>
        <v>932.21138617138786</v>
      </c>
      <c r="BX92" s="306">
        <f>IFERROR(VLOOKUP($A92,'BDGT Polizze MTD'!$A$3:$AG$156,BX$4,0),0)</f>
        <v>927.32245942893371</v>
      </c>
      <c r="BY92" s="306">
        <f>IFERROR(VLOOKUP($A92,'BDGT Polizze MTD'!$A$3:$AG$156,BY$4,0),0)</f>
        <v>966.7699082791504</v>
      </c>
      <c r="BZ92" s="306">
        <f>IFERROR(VLOOKUP($A92,'BDGT Polizze MTD'!$A$3:$AG$156,BZ$4,0),0)</f>
        <v>995.87083295571085</v>
      </c>
      <c r="CA92" s="306">
        <f>IFERROR(VLOOKUP($A92,'BDGT Polizze MTD'!$A$3:$AG$156,CA$4,0),0)</f>
        <v>1220.9923252486371</v>
      </c>
      <c r="CB92" s="306">
        <f>IFERROR(VLOOKUP($A92,'BDGT Polizze MTD'!$A$3:$AG$156,CB$4,0),0)</f>
        <v>1123.7399351307977</v>
      </c>
      <c r="CC92" s="306">
        <f>IFERROR(VLOOKUP($A92,'BDGT Polizze MTD'!$A$3:$AG$156,CC$4,0),0)</f>
        <v>1088.9228638277441</v>
      </c>
      <c r="CD92" s="306">
        <f>IFERROR(VLOOKUP($A92,'BDGT Polizze MTD'!$A$3:$AG$156,CD$4,0),0)</f>
        <v>1047.6183630355922</v>
      </c>
      <c r="CE92" s="306">
        <f>IFERROR(VLOOKUP($A92,'BDGT Polizze MTD'!$A$3:$AG$156,CE$4,0),0)</f>
        <v>1052.2141202513953</v>
      </c>
      <c r="CF92" s="306">
        <f>IFERROR(VLOOKUP($A92,'BDGT Polizze MTD'!$A$3:$AG$156,CF$4,0),0)</f>
        <v>1095.1956787649024</v>
      </c>
      <c r="CG92" s="306">
        <f>IFERROR(VLOOKUP($A92,'BDGT Polizze MTD'!$A$3:$AG$156,CG$4,0),0)</f>
        <v>1113.8063905652932</v>
      </c>
      <c r="CH92" s="306">
        <f>IFERROR(VLOOKUP($A92,'BDGT Polizze MTD'!$A$3:$AG$156,CH$4,0),0)</f>
        <v>166.93668163301049</v>
      </c>
      <c r="CI92" s="306">
        <f>IFERROR(VLOOKUP($A92,'BDGT Polizze MTD'!$A$3:$AG$156,CI$4,0),0)</f>
        <v>1027.7601424615298</v>
      </c>
      <c r="CJ92" s="306">
        <f>IFERROR(VLOOKUP($A92,'BDGT Polizze MTD'!$A$3:$AG$156,CJ$4,0),0)</f>
        <v>1136.0705986988899</v>
      </c>
      <c r="CK92" s="306">
        <f>IFERROR(VLOOKUP($A92,'BDGT Polizze MTD'!$A$3:$AG$156,CK$4,0),0)</f>
        <v>1057.0627180001341</v>
      </c>
      <c r="CL92" s="306">
        <f>IFERROR(VLOOKUP($A92,'BDGT Polizze MTD'!$A$3:$AG$156,CL$4,0),0)</f>
        <v>1139.4079956139676</v>
      </c>
      <c r="CM92" s="306">
        <f>IFERROR(VLOOKUP($A92,'BDGT Polizze MTD'!$A$3:$AG$156,CM$4,0),0)</f>
        <v>1137.3457273927445</v>
      </c>
      <c r="CN92" s="306">
        <f>IFERROR(VLOOKUP($A92,'BDGT Polizze MTD'!$A$3:$AG$156,CN$4,0),0)</f>
        <v>1144.2524705552235</v>
      </c>
      <c r="CO92" s="306">
        <f>IFERROR(VLOOKUP($A92,'BDGT Polizze MTD'!$A$3:$AG$156,CO$4,0),0)</f>
        <v>1362.2811593094327</v>
      </c>
      <c r="CP92" s="306">
        <f>IFERROR(VLOOKUP($A92,'BDGT Polizze MTD'!$A$3:$AG$156,CP$4,0),0)</f>
        <v>1343.0174721561625</v>
      </c>
      <c r="CQ92" s="306">
        <f>IFERROR(VLOOKUP($A92,'BDGT Polizze MTD'!$A$3:$AG$156,CQ$4,0),0)</f>
        <v>1086.1725792935938</v>
      </c>
      <c r="CR92" s="306">
        <f>IFERROR(VLOOKUP($A92,'BDGT Polizze MTD'!$A$3:$AG$156,CR$4,0),0)</f>
        <v>1030.9922927972068</v>
      </c>
      <c r="CS92" s="306">
        <f>IFERROR(VLOOKUP($A92,'BDGT Polizze MTD'!$A$3:$AG$156,CS$4,0),0)</f>
        <v>1086.9281933580883</v>
      </c>
      <c r="CT92" s="306">
        <f>IFERROR(VLOOKUP($A92,'BDGT Polizze MTD'!$A$3:$AG$156,CT$4,0),0)</f>
        <v>1095.8858909879775</v>
      </c>
      <c r="CU92" s="306">
        <f>IFERROR(VLOOKUP($A92,'BDGT Polizze MTD'!$A$3:$AG$156,CU$4,0),0)</f>
        <v>1208.9964491544997</v>
      </c>
      <c r="CV92" s="306">
        <f>IFERROR(VLOOKUP($A92,'BDGT Polizze MTD'!$A$3:$AG$156,CV$4,0),0)</f>
        <v>1588.6297760842049</v>
      </c>
      <c r="CW92" s="306">
        <f>IFERROR(VLOOKUP($A92,'BDGT Polizze MTD'!$A$3:$AG$156,CW$4,0),0)</f>
        <v>1364.0078547704466</v>
      </c>
      <c r="CX92" s="306">
        <f>IFERROR(VLOOKUP($A92,'BDGT Polizze MTD'!$A$3:$AG$156,CX$4,0),0)</f>
        <v>931.3620305133644</v>
      </c>
      <c r="CY92" s="306">
        <f>IFERROR(VLOOKUP($A92,'BDGT Polizze MTD'!$A$3:$AG$156,CY$4,0),0)</f>
        <v>34133.373223173483</v>
      </c>
      <c r="CZ92" s="306"/>
      <c r="DD92" s="308">
        <f>IFERROR(VLOOKUP($A92,'BDGT McAfee'!$AZ$6:$BD$180,DD$4,0),0)</f>
        <v>5.518580516129032</v>
      </c>
      <c r="DE92" s="308">
        <f>IFERROR(VLOOKUP($A92,'BDGT McAfee'!$AZ$6:$BD$180,DE$4,0),0)</f>
        <v>5.518580516129032</v>
      </c>
      <c r="DF92" s="308">
        <f>IFERROR(VLOOKUP($A92,'BDGT McAfee'!$AZ$6:$BD$180,DF$4,0),0)</f>
        <v>5.518580516129032</v>
      </c>
      <c r="DG92" s="308">
        <f>IFERROR(VLOOKUP($A92,'BDGT McAfee'!$AZ$6:$BD$180,DG$4,0),0)</f>
        <v>5.518580516129032</v>
      </c>
      <c r="DH92" s="308">
        <f>IFERROR(VLOOKUP($A92,'BDGT McAfee'!$AZ$6:$BD$180,DH$4,0),0)</f>
        <v>5.518580516129032</v>
      </c>
      <c r="DI92" s="308">
        <f>IFERROR(VLOOKUP($A92,'BDGT McAfee'!$AZ$6:$BD$180,DI$4,0),0)</f>
        <v>5.518580516129032</v>
      </c>
      <c r="DJ92" s="308">
        <f>IFERROR(VLOOKUP($A92,'BDGT McAfee'!$AZ$6:$BD$180,DJ$4,0),0)</f>
        <v>5.518580516129032</v>
      </c>
      <c r="DK92" s="308">
        <f>IFERROR(VLOOKUP($A92,'BDGT McAfee'!$AZ$6:$BD$180,DK$4,0),0)</f>
        <v>5.518580516129032</v>
      </c>
      <c r="DL92" s="308">
        <f>IFERROR(VLOOKUP($A92,'BDGT McAfee'!$AZ$6:$BD$180,DL$4,0),0)</f>
        <v>5.518580516129032</v>
      </c>
      <c r="DM92" s="308">
        <f>IFERROR(VLOOKUP($A92,'BDGT McAfee'!$AZ$6:$BD$180,DM$4,0),0)</f>
        <v>5.518580516129032</v>
      </c>
      <c r="DN92" s="308">
        <f>IFERROR(VLOOKUP($A92,'BDGT McAfee'!$AZ$6:$BD$180,DN$4,0),0)</f>
        <v>5.518580516129032</v>
      </c>
      <c r="DO92" s="308">
        <f>IFERROR(VLOOKUP($A92,'BDGT McAfee'!$AZ$6:$BD$180,DO$4,0),0)</f>
        <v>5.518580516129032</v>
      </c>
      <c r="DP92" s="308">
        <f>IFERROR(VLOOKUP($A92,'BDGT McAfee'!$AZ$6:$BD$180,DP$4,0),0)</f>
        <v>5.518580516129032</v>
      </c>
      <c r="DQ92" s="308">
        <f>IFERROR(VLOOKUP($A92,'BDGT McAfee'!$AZ$6:$BD$180,DQ$4,0),0)</f>
        <v>5.518580516129032</v>
      </c>
      <c r="DR92" s="308">
        <f>IFERROR(VLOOKUP($A92,'BDGT McAfee'!$AZ$6:$BD$180,DR$4,0),0)</f>
        <v>5.518580516129032</v>
      </c>
      <c r="DS92" s="308">
        <f>IFERROR(VLOOKUP($A92,'BDGT McAfee'!$AZ$6:$BD$180,DS$4,0),0)</f>
        <v>5.518580516129032</v>
      </c>
      <c r="DT92" s="308">
        <f>IFERROR(VLOOKUP($A92,'BDGT McAfee'!$AZ$6:$BD$180,DT$4,0),0)</f>
        <v>5.518580516129032</v>
      </c>
      <c r="DU92" s="308">
        <f>IFERROR(VLOOKUP($A92,'BDGT McAfee'!$AZ$6:$BD$180,DU$4,0),0)</f>
        <v>5.518580516129032</v>
      </c>
      <c r="DV92" s="308">
        <f>IFERROR(VLOOKUP($A92,'BDGT McAfee'!$AZ$6:$BD$180,DV$4,0),0)</f>
        <v>5.518580516129032</v>
      </c>
      <c r="DW92" s="308">
        <f>IFERROR(VLOOKUP($A92,'BDGT McAfee'!$AZ$6:$BD$180,DW$4,0),0)</f>
        <v>5.518580516129032</v>
      </c>
      <c r="DX92" s="308">
        <f>IFERROR(VLOOKUP($A92,'BDGT McAfee'!$AZ$6:$BD$180,DX$4,0),0)</f>
        <v>5.518580516129032</v>
      </c>
      <c r="DY92" s="308">
        <f>IFERROR(VLOOKUP($A92,'BDGT McAfee'!$AZ$6:$BD$180,DY$4,0),0)</f>
        <v>5.518580516129032</v>
      </c>
      <c r="DZ92" s="308">
        <f>IFERROR(VLOOKUP($A92,'BDGT McAfee'!$AZ$6:$BD$180,DZ$4,0),0)</f>
        <v>5.518580516129032</v>
      </c>
      <c r="EA92" s="308">
        <f>IFERROR(VLOOKUP($A92,'BDGT McAfee'!$AZ$6:$BD$180,EA$4,0),0)</f>
        <v>5.518580516129032</v>
      </c>
      <c r="EB92" s="308">
        <f>IFERROR(VLOOKUP($A92,'BDGT McAfee'!$AZ$6:$BD$180,EB$4,0),0)</f>
        <v>5.518580516129032</v>
      </c>
      <c r="EC92" s="308">
        <f>IFERROR(VLOOKUP($A92,'BDGT McAfee'!$AZ$6:$BD$180,EC$4,0),0)</f>
        <v>5.518580516129032</v>
      </c>
      <c r="ED92" s="308">
        <f>IFERROR(VLOOKUP($A92,'BDGT McAfee'!$AZ$6:$BD$180,ED$4,0),0)</f>
        <v>5.518580516129032</v>
      </c>
      <c r="EE92" s="308">
        <f>IFERROR(VLOOKUP($A92,'BDGT McAfee'!$AZ$6:$BD$180,EE$4,0),0)</f>
        <v>5.518580516129032</v>
      </c>
      <c r="EF92" s="308">
        <f>IFERROR(VLOOKUP($A92,'BDGT McAfee'!$AZ$6:$BD$180,EF$4,0),0)</f>
        <v>5.518580516129032</v>
      </c>
      <c r="EG92" s="308">
        <f>IFERROR(VLOOKUP($A92,'BDGT McAfee'!$AZ$6:$BD$180,EG$4,0),0)</f>
        <v>5.518580516129032</v>
      </c>
      <c r="EH92" s="308">
        <f>IFERROR(VLOOKUP($A92,'BDGT McAfee'!$AZ$6:$BD$180,EH$4,0),0)</f>
        <v>5.518580516129032</v>
      </c>
      <c r="EI92" s="308">
        <f t="shared" si="40"/>
        <v>171.07599599999995</v>
      </c>
      <c r="EJ92" s="308"/>
      <c r="EL92" s="307">
        <f>IFERROR(VLOOKUP($A92,'BDGT Office'!$C$3:$F$180,EL$4,0),0)</f>
        <v>0.6967741935483871</v>
      </c>
      <c r="EM92" s="307">
        <f>IFERROR(VLOOKUP($A92,'BDGT Office'!$C$3:$F$180,EM$4,0),0)</f>
        <v>0.6967741935483871</v>
      </c>
      <c r="EN92" s="307">
        <f>IFERROR(VLOOKUP($A92,'BDGT Office'!$C$3:$F$180,EN$4,0),0)</f>
        <v>0.6967741935483871</v>
      </c>
      <c r="EO92" s="307">
        <f>IFERROR(VLOOKUP($A92,'BDGT Office'!$C$3:$F$180,EO$4,0),0)</f>
        <v>0.6967741935483871</v>
      </c>
      <c r="EP92" s="307">
        <f>IFERROR(VLOOKUP($A92,'BDGT Office'!$C$3:$F$180,EP$4,0),0)</f>
        <v>0.6967741935483871</v>
      </c>
      <c r="EQ92" s="307">
        <f>IFERROR(VLOOKUP($A92,'BDGT Office'!$C$3:$F$180,EQ$4,0),0)</f>
        <v>0.6967741935483871</v>
      </c>
      <c r="ER92" s="307">
        <f>IFERROR(VLOOKUP($A92,'BDGT Office'!$C$3:$F$180,ER$4,0),0)</f>
        <v>0.6967741935483871</v>
      </c>
      <c r="ES92" s="307">
        <f>IFERROR(VLOOKUP($A92,'BDGT Office'!$C$3:$F$180,ES$4,0),0)</f>
        <v>0.6967741935483871</v>
      </c>
      <c r="ET92" s="307">
        <f>IFERROR(VLOOKUP($A92,'BDGT Office'!$C$3:$F$180,ET$4,0),0)</f>
        <v>0.6967741935483871</v>
      </c>
      <c r="EU92" s="307">
        <f>IFERROR(VLOOKUP($A92,'BDGT Office'!$C$3:$F$180,EU$4,0),0)</f>
        <v>0.6967741935483871</v>
      </c>
      <c r="EV92" s="307">
        <f>IFERROR(VLOOKUP($A92,'BDGT Office'!$C$3:$F$180,EV$4,0),0)</f>
        <v>0.6967741935483871</v>
      </c>
      <c r="EW92" s="307">
        <f>IFERROR(VLOOKUP($A92,'BDGT Office'!$C$3:$F$180,EW$4,0),0)</f>
        <v>0.6967741935483871</v>
      </c>
      <c r="EX92" s="307">
        <f>IFERROR(VLOOKUP($A92,'BDGT Office'!$C$3:$F$180,EX$4,0),0)</f>
        <v>0.6967741935483871</v>
      </c>
      <c r="EY92" s="307">
        <f>IFERROR(VLOOKUP($A92,'BDGT Office'!$C$3:$F$180,EY$4,0),0)</f>
        <v>0.6967741935483871</v>
      </c>
      <c r="EZ92" s="307">
        <f>IFERROR(VLOOKUP($A92,'BDGT Office'!$C$3:$F$180,EZ$4,0),0)</f>
        <v>0.6967741935483871</v>
      </c>
      <c r="FA92" s="307">
        <f>IFERROR(VLOOKUP($A92,'BDGT Office'!$C$3:$F$180,FA$4,0),0)</f>
        <v>0.6967741935483871</v>
      </c>
      <c r="FB92" s="307">
        <f>IFERROR(VLOOKUP($A92,'BDGT Office'!$C$3:$F$180,FB$4,0),0)</f>
        <v>0.6967741935483871</v>
      </c>
      <c r="FC92" s="307">
        <f>IFERROR(VLOOKUP($A92,'BDGT Office'!$C$3:$F$180,FC$4,0),0)</f>
        <v>0.6967741935483871</v>
      </c>
      <c r="FD92" s="307">
        <f>IFERROR(VLOOKUP($A92,'BDGT Office'!$C$3:$F$180,FD$4,0),0)</f>
        <v>0.6967741935483871</v>
      </c>
      <c r="FE92" s="307">
        <f>IFERROR(VLOOKUP($A92,'BDGT Office'!$C$3:$F$180,FE$4,0),0)</f>
        <v>0.6967741935483871</v>
      </c>
      <c r="FF92" s="307">
        <f>IFERROR(VLOOKUP($A92,'BDGT Office'!$C$3:$F$180,FF$4,0),0)</f>
        <v>0.6967741935483871</v>
      </c>
      <c r="FG92" s="307">
        <f>IFERROR(VLOOKUP($A92,'BDGT Office'!$C$3:$F$180,FG$4,0),0)</f>
        <v>0.6967741935483871</v>
      </c>
      <c r="FH92" s="307">
        <f>IFERROR(VLOOKUP($A92,'BDGT Office'!$C$3:$F$180,FH$4,0),0)</f>
        <v>0.6967741935483871</v>
      </c>
      <c r="FI92" s="307">
        <f>IFERROR(VLOOKUP($A92,'BDGT Office'!$C$3:$F$180,FI$4,0),0)</f>
        <v>0.6967741935483871</v>
      </c>
      <c r="FJ92" s="307">
        <f>IFERROR(VLOOKUP($A92,'BDGT Office'!$C$3:$F$180,FJ$4,0),0)</f>
        <v>0.6967741935483871</v>
      </c>
      <c r="FK92" s="307">
        <f>IFERROR(VLOOKUP($A92,'BDGT Office'!$C$3:$F$180,FK$4,0),0)</f>
        <v>0.6967741935483871</v>
      </c>
      <c r="FL92" s="307">
        <f>IFERROR(VLOOKUP($A92,'BDGT Office'!$C$3:$F$180,FL$4,0),0)</f>
        <v>0.6967741935483871</v>
      </c>
      <c r="FM92" s="307">
        <f>IFERROR(VLOOKUP($A92,'BDGT Office'!$C$3:$F$180,FM$4,0),0)</f>
        <v>0.6967741935483871</v>
      </c>
      <c r="FN92" s="307">
        <f>IFERROR(VLOOKUP($A92,'BDGT Office'!$C$3:$F$180,FN$4,0),0)</f>
        <v>0.6967741935483871</v>
      </c>
      <c r="FO92" s="307">
        <f>IFERROR(VLOOKUP($A92,'BDGT Office'!$C$3:$F$180,FO$4,0),0)</f>
        <v>0.6967741935483871</v>
      </c>
      <c r="FP92" s="307">
        <f>IFERROR(VLOOKUP($A92,'BDGT Office'!$C$3:$F$180,FP$4,0),0)</f>
        <v>0.6967741935483871</v>
      </c>
      <c r="FQ92" s="308">
        <f t="shared" si="41"/>
        <v>21.599999999999994</v>
      </c>
      <c r="FR92" s="307"/>
      <c r="FS92" s="307"/>
    </row>
    <row r="93" spans="1:175">
      <c r="A93" s="150" t="s">
        <v>116</v>
      </c>
      <c r="B93" s="303">
        <f>IFERROR(VLOOKUP($A93,'FCST Sales'!$A$1:$AH$160,B$1,0),0)</f>
        <v>35074.836635029998</v>
      </c>
      <c r="C93" s="303">
        <f>IFERROR(VLOOKUP($A93,'FCST Sales'!$A$1:$AH$160,C$1,0),0)</f>
        <v>30581.823401202528</v>
      </c>
      <c r="D93" s="303">
        <f>IFERROR(VLOOKUP($A93,'FCST Sales'!$A$1:$AH$160,D$1,0),0)</f>
        <v>23484.464675807641</v>
      </c>
      <c r="E93" s="303">
        <f>IFERROR(VLOOKUP($A93,'FCST Sales'!$A$1:$AH$160,E$1,0),0)</f>
        <v>22601.650638572803</v>
      </c>
      <c r="F93" s="303">
        <f>IFERROR(VLOOKUP($A93,'FCST Sales'!$A$1:$AH$160,F$1,0),0)</f>
        <v>22483.11763643437</v>
      </c>
      <c r="G93" s="303">
        <f>IFERROR(VLOOKUP($A93,'FCST Sales'!$A$1:$AH$160,G$1,0),0)</f>
        <v>23439.52888684539</v>
      </c>
      <c r="H93" s="303">
        <f>IFERROR(VLOOKUP($A93,'FCST Sales'!$A$1:$AH$160,H$1,0),0)</f>
        <v>24145.086598922197</v>
      </c>
      <c r="I93" s="303">
        <f>IFERROR(VLOOKUP($A93,'FCST Sales'!$A$1:$AH$160,I$1,0),0)</f>
        <v>29603.201995834363</v>
      </c>
      <c r="J93" s="303">
        <f>IFERROR(VLOOKUP($A93,'FCST Sales'!$A$1:$AH$160,J$1,0),0)</f>
        <v>27574.340242469909</v>
      </c>
      <c r="K93" s="303">
        <f>IFERROR(VLOOKUP($A93,'FCST Sales'!$A$1:$AH$160,K$1,0),0)</f>
        <v>26401.151611834124</v>
      </c>
      <c r="L93" s="303">
        <f>IFERROR(VLOOKUP($A93,'FCST Sales'!$A$1:$AH$160,L$1,0),0)</f>
        <v>25399.715767396541</v>
      </c>
      <c r="M93" s="303">
        <f>IFERROR(VLOOKUP($A93,'FCST Sales'!$A$1:$AH$160,M$1,0),0)</f>
        <v>25511.140815998322</v>
      </c>
      <c r="N93" s="303">
        <f>IFERROR(VLOOKUP($A93,'FCST Sales'!$A$1:$AH$160,N$1,0),0)</f>
        <v>26553.237258751975</v>
      </c>
      <c r="O93" s="303">
        <f>IFERROR(VLOOKUP($A93,'FCST Sales'!$A$1:$AH$160,O$1,0),0)</f>
        <v>27004.457671297227</v>
      </c>
      <c r="P93" s="303">
        <f>IFERROR(VLOOKUP($A93,'FCST Sales'!$A$1:$AH$160,P$1,0),0)</f>
        <v>0</v>
      </c>
      <c r="Q93" s="303">
        <f>IFERROR(VLOOKUP($A93,'FCST Sales'!$A$1:$AH$160,Q$1,0),0)</f>
        <v>25219.18726024896</v>
      </c>
      <c r="R93" s="303">
        <f>IFERROR(VLOOKUP($A93,'FCST Sales'!$A$1:$AH$160,R$1,0),0)</f>
        <v>27544.257829764152</v>
      </c>
      <c r="S93" s="303">
        <f>IFERROR(VLOOKUP($A93,'FCST Sales'!$A$1:$AH$160,S$1,0),0)</f>
        <v>25628.696033655608</v>
      </c>
      <c r="T93" s="303">
        <f>IFERROR(VLOOKUP($A93,'FCST Sales'!$A$1:$AH$160,T$1,0),0)</f>
        <v>27625.173682365599</v>
      </c>
      <c r="U93" s="303">
        <f>IFERROR(VLOOKUP($A93,'FCST Sales'!$A$1:$AH$160,U$1,0),0)</f>
        <v>27575.173578794085</v>
      </c>
      <c r="V93" s="303">
        <f>IFERROR(VLOOKUP($A93,'FCST Sales'!$A$1:$AH$160,V$1,0),0)</f>
        <v>27742.628941734711</v>
      </c>
      <c r="W93" s="303">
        <f>IFERROR(VLOOKUP($A93,'FCST Sales'!$A$1:$AH$160,W$1,0),0)</f>
        <v>33427.666863447746</v>
      </c>
      <c r="X93" s="303">
        <f>IFERROR(VLOOKUP($A93,'FCST Sales'!$A$1:$AH$160,X$1,0),0)</f>
        <v>32561.725974876765</v>
      </c>
      <c r="Y93" s="303">
        <f>IFERROR(VLOOKUP($A93,'FCST Sales'!$A$1:$AH$160,Y$1,0),0)</f>
        <v>26334.47041578819</v>
      </c>
      <c r="Z93" s="303">
        <f>IFERROR(VLOOKUP($A93,'FCST Sales'!$A$1:$AH$160,Z$1,0),0)</f>
        <v>24996.61338461651</v>
      </c>
      <c r="AA93" s="303">
        <f>IFERROR(VLOOKUP($A93,'FCST Sales'!$A$1:$AH$160,AA$1,0),0)</f>
        <v>26352.790429206452</v>
      </c>
      <c r="AB93" s="303">
        <f>IFERROR(VLOOKUP($A93,'FCST Sales'!$A$1:$AH$160,AB$1,0),0)</f>
        <v>26569.971591505095</v>
      </c>
      <c r="AC93" s="303">
        <f>IFERROR(VLOOKUP($A93,'FCST Sales'!$A$1:$AH$160,AC$1,0),0)</f>
        <v>29339.397064221153</v>
      </c>
      <c r="AD93" s="303">
        <f>IFERROR(VLOOKUP($A93,'FCST Sales'!$A$1:$AH$160,AD$1,0),0)</f>
        <v>38516.645179109677</v>
      </c>
      <c r="AE93" s="303">
        <f>IFERROR(VLOOKUP($A93,'FCST Sales'!$A$1:$AH$160,AE$1,0),0)</f>
        <v>33470.03653159659</v>
      </c>
      <c r="AF93" s="303">
        <f>IFERROR(VLOOKUP($A93,'FCST Sales'!$A$1:$AH$160,AF$1,0),0)</f>
        <v>22581.057841557762</v>
      </c>
      <c r="AG93" s="303">
        <f>IFERROR(VLOOKUP($A93,'FCST Sales'!$A$1:$AH$160,AG$1,0),0)</f>
        <v>825343.2464388865</v>
      </c>
      <c r="AH93" s="303">
        <f>IFERROR(VLOOKUP($A93,'FCST Sales'!$A$1:$AH$160,AH$1,0),0)</f>
        <v>0</v>
      </c>
      <c r="AI93" s="303"/>
      <c r="AK93" s="306">
        <f>IFERROR(VLOOKUP($A93,'BDGT MW Services MTD'!$A$3:$AG$156,AK$4,0),0)</f>
        <v>350.13039692133538</v>
      </c>
      <c r="AL93" s="306">
        <f>IFERROR(VLOOKUP($A93,'BDGT MW Services MTD'!$A$3:$AG$156,AL$4,0),0)</f>
        <v>301.63655675418283</v>
      </c>
      <c r="AM93" s="306">
        <f>IFERROR(VLOOKUP($A93,'BDGT MW Services MTD'!$A$3:$AG$156,AM$4,0),0)</f>
        <v>234.43088342750801</v>
      </c>
      <c r="AN93" s="306">
        <f>IFERROR(VLOOKUP($A93,'BDGT MW Services MTD'!$A$3:$AG$156,AN$4,0),0)</f>
        <v>225.6182970003469</v>
      </c>
      <c r="AO93" s="306">
        <f>IFERROR(VLOOKUP($A93,'BDGT MW Services MTD'!$A$3:$AG$156,AO$4,0),0)</f>
        <v>224.43505536421742</v>
      </c>
      <c r="AP93" s="306">
        <f>IFERROR(VLOOKUP($A93,'BDGT MW Services MTD'!$A$3:$AG$156,AP$4,0),0)</f>
        <v>233.98231724346454</v>
      </c>
      <c r="AQ93" s="306">
        <f>IFERROR(VLOOKUP($A93,'BDGT MW Services MTD'!$A$3:$AG$156,AQ$4,0),0)</f>
        <v>241.02546342689232</v>
      </c>
      <c r="AR93" s="306">
        <f>IFERROR(VLOOKUP($A93,'BDGT MW Services MTD'!$A$3:$AG$156,AR$4,0),0)</f>
        <v>295.51045305774056</v>
      </c>
      <c r="AS93" s="306">
        <f>IFERROR(VLOOKUP($A93,'BDGT MW Services MTD'!$A$3:$AG$156,AS$4,0),0)</f>
        <v>271.97296042131586</v>
      </c>
      <c r="AT93" s="306">
        <f>IFERROR(VLOOKUP($A93,'BDGT MW Services MTD'!$A$3:$AG$156,AT$4,0),0)</f>
        <v>263.54636485462072</v>
      </c>
      <c r="AU93" s="306">
        <f>IFERROR(VLOOKUP($A93,'BDGT MW Services MTD'!$A$3:$AG$156,AU$4,0),0)</f>
        <v>253.54965030530764</v>
      </c>
      <c r="AV93" s="306">
        <f>IFERROR(VLOOKUP($A93,'BDGT MW Services MTD'!$A$3:$AG$156,AV$4,0),0)</f>
        <v>254.66193763824302</v>
      </c>
      <c r="AW93" s="306">
        <f>IFERROR(VLOOKUP($A93,'BDGT MW Services MTD'!$A$3:$AG$156,AW$4,0),0)</f>
        <v>265.06454178800107</v>
      </c>
      <c r="AX93" s="306">
        <f>IFERROR(VLOOKUP($A93,'BDGT MW Services MTD'!$A$3:$AG$156,AX$4,0),0)</f>
        <v>269.56879604262195</v>
      </c>
      <c r="AY93" s="306">
        <f>IFERROR(VLOOKUP($A93,'BDGT MW Services MTD'!$A$3:$AG$156,AY$4,0),0)</f>
        <v>40.402821050722892</v>
      </c>
      <c r="AZ93" s="306">
        <f>IFERROR(VLOOKUP($A93,'BDGT MW Services MTD'!$A$3:$AG$156,AZ$4,0),0)</f>
        <v>248.743467958857</v>
      </c>
      <c r="BA93" s="306">
        <f>IFERROR(VLOOKUP($A93,'BDGT MW Services MTD'!$A$3:$AG$156,BA$4,0),0)</f>
        <v>274.9572871055704</v>
      </c>
      <c r="BB93" s="306">
        <f>IFERROR(VLOOKUP($A93,'BDGT MW Services MTD'!$A$3:$AG$156,BB$4,0),0)</f>
        <v>255.83541865675207</v>
      </c>
      <c r="BC93" s="306">
        <f>IFERROR(VLOOKUP($A93,'BDGT MW Services MTD'!$A$3:$AG$156,BC$4,0),0)</f>
        <v>275.76502000774673</v>
      </c>
      <c r="BD93" s="306">
        <f>IFERROR(VLOOKUP($A93,'BDGT MW Services MTD'!$A$3:$AG$156,BD$4,0),0)</f>
        <v>275.26589990373122</v>
      </c>
      <c r="BE93" s="306">
        <f>IFERROR(VLOOKUP($A93,'BDGT MW Services MTD'!$A$3:$AG$156,BE$4,0),0)</f>
        <v>276.93750320449891</v>
      </c>
      <c r="BF93" s="306">
        <f>IFERROR(VLOOKUP($A93,'BDGT MW Services MTD'!$A$3:$AG$156,BF$4,0),0)</f>
        <v>329.70585830470094</v>
      </c>
      <c r="BG93" s="306">
        <f>IFERROR(VLOOKUP($A93,'BDGT MW Services MTD'!$A$3:$AG$156,BG$4,0),0)</f>
        <v>325.04356780499103</v>
      </c>
      <c r="BH93" s="306">
        <f>IFERROR(VLOOKUP($A93,'BDGT MW Services MTD'!$A$3:$AG$156,BH$4,0),0)</f>
        <v>262.8807277233152</v>
      </c>
      <c r="BI93" s="306">
        <f>IFERROR(VLOOKUP($A93,'BDGT MW Services MTD'!$A$3:$AG$156,BI$4,0),0)</f>
        <v>249.52572857613987</v>
      </c>
      <c r="BJ93" s="306">
        <f>IFERROR(VLOOKUP($A93,'BDGT MW Services MTD'!$A$3:$AG$156,BJ$4,0),0)</f>
        <v>263.06360508455509</v>
      </c>
      <c r="BK93" s="306">
        <f>IFERROR(VLOOKUP($A93,'BDGT MW Services MTD'!$A$3:$AG$156,BK$4,0),0)</f>
        <v>265.23159028005887</v>
      </c>
      <c r="BL93" s="306">
        <f>IFERROR(VLOOKUP($A93,'BDGT MW Services MTD'!$A$3:$AG$156,BL$4,0),0)</f>
        <v>292.60715325306637</v>
      </c>
      <c r="BM93" s="306">
        <f>IFERROR(VLOOKUP($A93,'BDGT MW Services MTD'!$A$3:$AG$156,BM$4,0),0)</f>
        <v>384.48784252273038</v>
      </c>
      <c r="BN93" s="306">
        <f>IFERROR(VLOOKUP($A93,'BDGT MW Services MTD'!$A$3:$AG$156,BN$4,0),0)</f>
        <v>330.12376147036832</v>
      </c>
      <c r="BO93" s="306">
        <f>IFERROR(VLOOKUP($A93,'BDGT MW Services MTD'!$A$3:$AG$156,BO$4,0),0)</f>
        <v>225.41273184639843</v>
      </c>
      <c r="BP93" s="306">
        <f>IFERROR(VLOOKUP($A93,'BDGT MW Services MTD'!$A$3:$AG$156,BP$4,0),0)</f>
        <v>8261.1236590000044</v>
      </c>
      <c r="BQ93" s="306"/>
      <c r="BR93" s="306"/>
      <c r="BS93" s="306"/>
      <c r="BT93" s="306">
        <f>IFERROR(VLOOKUP($A93,'BDGT Polizze MTD'!$A$3:$AG$156,BT$4,0),0)</f>
        <v>1359.1915528588572</v>
      </c>
      <c r="BU93" s="306">
        <f>IFERROR(VLOOKUP($A93,'BDGT Polizze MTD'!$A$3:$AG$156,BU$4,0),0)</f>
        <v>1170.9404941091939</v>
      </c>
      <c r="BV93" s="306">
        <f>IFERROR(VLOOKUP($A93,'BDGT Polizze MTD'!$A$3:$AG$156,BV$4,0),0)</f>
        <v>910.05088185901536</v>
      </c>
      <c r="BW93" s="306">
        <f>IFERROR(VLOOKUP($A93,'BDGT Polizze MTD'!$A$3:$AG$156,BW$4,0),0)</f>
        <v>875.84079003049271</v>
      </c>
      <c r="BX93" s="306">
        <f>IFERROR(VLOOKUP($A93,'BDGT Polizze MTD'!$A$3:$AG$156,BX$4,0),0)</f>
        <v>871.24749550091371</v>
      </c>
      <c r="BY93" s="306">
        <f>IFERROR(VLOOKUP($A93,'BDGT Polizze MTD'!$A$3:$AG$156,BY$4,0),0)</f>
        <v>908.30956669868954</v>
      </c>
      <c r="BZ93" s="306">
        <f>IFERROR(VLOOKUP($A93,'BDGT Polizze MTD'!$A$3:$AG$156,BZ$4,0),0)</f>
        <v>935.65076552701044</v>
      </c>
      <c r="CA93" s="306">
        <f>IFERROR(VLOOKUP($A93,'BDGT Polizze MTD'!$A$3:$AG$156,CA$4,0),0)</f>
        <v>1147.1592158501328</v>
      </c>
      <c r="CB93" s="306">
        <f>IFERROR(VLOOKUP($A93,'BDGT Polizze MTD'!$A$3:$AG$156,CB$4,0),0)</f>
        <v>1055.7876541456694</v>
      </c>
      <c r="CC93" s="306">
        <f>IFERROR(VLOOKUP($A93,'BDGT Polizze MTD'!$A$3:$AG$156,CC$4,0),0)</f>
        <v>1023.0759626892342</v>
      </c>
      <c r="CD93" s="306">
        <f>IFERROR(VLOOKUP($A93,'BDGT Polizze MTD'!$A$3:$AG$156,CD$4,0),0)</f>
        <v>984.26913502948014</v>
      </c>
      <c r="CE93" s="306">
        <f>IFERROR(VLOOKUP($A93,'BDGT Polizze MTD'!$A$3:$AG$156,CE$4,0),0)</f>
        <v>988.58698792249061</v>
      </c>
      <c r="CF93" s="306">
        <f>IFERROR(VLOOKUP($A93,'BDGT Polizze MTD'!$A$3:$AG$156,CF$4,0),0)</f>
        <v>1028.9694620304508</v>
      </c>
      <c r="CG93" s="306">
        <f>IFERROR(VLOOKUP($A93,'BDGT Polizze MTD'!$A$3:$AG$156,CG$4,0),0)</f>
        <v>1046.4547886077507</v>
      </c>
      <c r="CH93" s="306">
        <f>IFERROR(VLOOKUP($A93,'BDGT Polizze MTD'!$A$3:$AG$156,CH$4,0),0)</f>
        <v>156.84206103404526</v>
      </c>
      <c r="CI93" s="306">
        <f>IFERROR(VLOOKUP($A93,'BDGT Polizze MTD'!$A$3:$AG$156,CI$4,0),0)</f>
        <v>965.61173623110403</v>
      </c>
      <c r="CJ93" s="306">
        <f>IFERROR(VLOOKUP($A93,'BDGT Polizze MTD'!$A$3:$AG$156,CJ$4,0),0)</f>
        <v>1067.372685482213</v>
      </c>
      <c r="CK93" s="306">
        <f>IFERROR(VLOOKUP($A93,'BDGT Polizze MTD'!$A$3:$AG$156,CK$4,0),0)</f>
        <v>993.14239214281042</v>
      </c>
      <c r="CL93" s="306">
        <f>IFERROR(VLOOKUP($A93,'BDGT Polizze MTD'!$A$3:$AG$156,CL$4,0),0)</f>
        <v>1070.508270816299</v>
      </c>
      <c r="CM93" s="306">
        <f>IFERROR(VLOOKUP($A93,'BDGT Polizze MTD'!$A$3:$AG$156,CM$4,0),0)</f>
        <v>1068.570707453606</v>
      </c>
      <c r="CN93" s="306">
        <f>IFERROR(VLOOKUP($A93,'BDGT Polizze MTD'!$A$3:$AG$156,CN$4,0),0)</f>
        <v>1075.0598015343032</v>
      </c>
      <c r="CO93" s="306">
        <f>IFERROR(VLOOKUP($A93,'BDGT Polizze MTD'!$A$3:$AG$156,CO$4,0),0)</f>
        <v>1279.9043484262581</v>
      </c>
      <c r="CP93" s="306">
        <f>IFERROR(VLOOKUP($A93,'BDGT Polizze MTD'!$A$3:$AG$156,CP$4,0),0)</f>
        <v>1261.805531757097</v>
      </c>
      <c r="CQ93" s="306">
        <f>IFERROR(VLOOKUP($A93,'BDGT Polizze MTD'!$A$3:$AG$156,CQ$4,0),0)</f>
        <v>1020.4919871929768</v>
      </c>
      <c r="CR93" s="306">
        <f>IFERROR(VLOOKUP($A93,'BDGT Polizze MTD'!$A$3:$AG$156,CR$4,0),0)</f>
        <v>968.64843922088733</v>
      </c>
      <c r="CS93" s="306">
        <f>IFERROR(VLOOKUP($A93,'BDGT Polizze MTD'!$A$3:$AG$156,CS$4,0),0)</f>
        <v>1021.2019094584869</v>
      </c>
      <c r="CT93" s="306">
        <f>IFERROR(VLOOKUP($A93,'BDGT Polizze MTD'!$A$3:$AG$156,CT$4,0),0)</f>
        <v>1029.6179372880097</v>
      </c>
      <c r="CU93" s="306">
        <f>IFERROR(VLOOKUP($A93,'BDGT Polizze MTD'!$A$3:$AG$156,CU$4,0),0)</f>
        <v>1135.888727470295</v>
      </c>
      <c r="CV93" s="306">
        <f>IFERROR(VLOOKUP($A93,'BDGT Polizze MTD'!$A$3:$AG$156,CV$4,0),0)</f>
        <v>1492.5657193118077</v>
      </c>
      <c r="CW93" s="306">
        <f>IFERROR(VLOOKUP($A93,'BDGT Polizze MTD'!$A$3:$AG$156,CW$4,0),0)</f>
        <v>1281.5266310320601</v>
      </c>
      <c r="CX93" s="306">
        <f>IFERROR(VLOOKUP($A93,'BDGT Polizze MTD'!$A$3:$AG$156,CX$4,0),0)</f>
        <v>875.04279470284996</v>
      </c>
      <c r="CY93" s="306">
        <f>IFERROR(VLOOKUP($A93,'BDGT Polizze MTD'!$A$3:$AG$156,CY$4,0),0)</f>
        <v>32069.336433414494</v>
      </c>
      <c r="CZ93" s="306"/>
      <c r="DD93" s="308">
        <f>IFERROR(VLOOKUP($A93,'BDGT McAfee'!$AZ$6:$BD$180,DD$4,0),0)</f>
        <v>4.3539096774193551</v>
      </c>
      <c r="DE93" s="308">
        <f>IFERROR(VLOOKUP($A93,'BDGT McAfee'!$AZ$6:$BD$180,DE$4,0),0)</f>
        <v>4.3539096774193551</v>
      </c>
      <c r="DF93" s="308">
        <f>IFERROR(VLOOKUP($A93,'BDGT McAfee'!$AZ$6:$BD$180,DF$4,0),0)</f>
        <v>4.3539096774193551</v>
      </c>
      <c r="DG93" s="308">
        <f>IFERROR(VLOOKUP($A93,'BDGT McAfee'!$AZ$6:$BD$180,DG$4,0),0)</f>
        <v>4.3539096774193551</v>
      </c>
      <c r="DH93" s="308">
        <f>IFERROR(VLOOKUP($A93,'BDGT McAfee'!$AZ$6:$BD$180,DH$4,0),0)</f>
        <v>4.3539096774193551</v>
      </c>
      <c r="DI93" s="308">
        <f>IFERROR(VLOOKUP($A93,'BDGT McAfee'!$AZ$6:$BD$180,DI$4,0),0)</f>
        <v>4.3539096774193551</v>
      </c>
      <c r="DJ93" s="308">
        <f>IFERROR(VLOOKUP($A93,'BDGT McAfee'!$AZ$6:$BD$180,DJ$4,0),0)</f>
        <v>4.3539096774193551</v>
      </c>
      <c r="DK93" s="308">
        <f>IFERROR(VLOOKUP($A93,'BDGT McAfee'!$AZ$6:$BD$180,DK$4,0),0)</f>
        <v>4.3539096774193551</v>
      </c>
      <c r="DL93" s="308">
        <f>IFERROR(VLOOKUP($A93,'BDGT McAfee'!$AZ$6:$BD$180,DL$4,0),0)</f>
        <v>4.3539096774193551</v>
      </c>
      <c r="DM93" s="308">
        <f>IFERROR(VLOOKUP($A93,'BDGT McAfee'!$AZ$6:$BD$180,DM$4,0),0)</f>
        <v>4.3539096774193551</v>
      </c>
      <c r="DN93" s="308">
        <f>IFERROR(VLOOKUP($A93,'BDGT McAfee'!$AZ$6:$BD$180,DN$4,0),0)</f>
        <v>4.3539096774193551</v>
      </c>
      <c r="DO93" s="308">
        <f>IFERROR(VLOOKUP($A93,'BDGT McAfee'!$AZ$6:$BD$180,DO$4,0),0)</f>
        <v>4.3539096774193551</v>
      </c>
      <c r="DP93" s="308">
        <f>IFERROR(VLOOKUP($A93,'BDGT McAfee'!$AZ$6:$BD$180,DP$4,0),0)</f>
        <v>4.3539096774193551</v>
      </c>
      <c r="DQ93" s="308">
        <f>IFERROR(VLOOKUP($A93,'BDGT McAfee'!$AZ$6:$BD$180,DQ$4,0),0)</f>
        <v>4.3539096774193551</v>
      </c>
      <c r="DR93" s="308">
        <f>IFERROR(VLOOKUP($A93,'BDGT McAfee'!$AZ$6:$BD$180,DR$4,0),0)</f>
        <v>4.3539096774193551</v>
      </c>
      <c r="DS93" s="308">
        <f>IFERROR(VLOOKUP($A93,'BDGT McAfee'!$AZ$6:$BD$180,DS$4,0),0)</f>
        <v>4.3539096774193551</v>
      </c>
      <c r="DT93" s="308">
        <f>IFERROR(VLOOKUP($A93,'BDGT McAfee'!$AZ$6:$BD$180,DT$4,0),0)</f>
        <v>4.3539096774193551</v>
      </c>
      <c r="DU93" s="308">
        <f>IFERROR(VLOOKUP($A93,'BDGT McAfee'!$AZ$6:$BD$180,DU$4,0),0)</f>
        <v>4.3539096774193551</v>
      </c>
      <c r="DV93" s="308">
        <f>IFERROR(VLOOKUP($A93,'BDGT McAfee'!$AZ$6:$BD$180,DV$4,0),0)</f>
        <v>4.3539096774193551</v>
      </c>
      <c r="DW93" s="308">
        <f>IFERROR(VLOOKUP($A93,'BDGT McAfee'!$AZ$6:$BD$180,DW$4,0),0)</f>
        <v>4.3539096774193551</v>
      </c>
      <c r="DX93" s="308">
        <f>IFERROR(VLOOKUP($A93,'BDGT McAfee'!$AZ$6:$BD$180,DX$4,0),0)</f>
        <v>4.3539096774193551</v>
      </c>
      <c r="DY93" s="308">
        <f>IFERROR(VLOOKUP($A93,'BDGT McAfee'!$AZ$6:$BD$180,DY$4,0),0)</f>
        <v>4.3539096774193551</v>
      </c>
      <c r="DZ93" s="308">
        <f>IFERROR(VLOOKUP($A93,'BDGT McAfee'!$AZ$6:$BD$180,DZ$4,0),0)</f>
        <v>4.3539096774193551</v>
      </c>
      <c r="EA93" s="308">
        <f>IFERROR(VLOOKUP($A93,'BDGT McAfee'!$AZ$6:$BD$180,EA$4,0),0)</f>
        <v>4.3539096774193551</v>
      </c>
      <c r="EB93" s="308">
        <f>IFERROR(VLOOKUP($A93,'BDGT McAfee'!$AZ$6:$BD$180,EB$4,0),0)</f>
        <v>4.3539096774193551</v>
      </c>
      <c r="EC93" s="308">
        <f>IFERROR(VLOOKUP($A93,'BDGT McAfee'!$AZ$6:$BD$180,EC$4,0),0)</f>
        <v>4.3539096774193551</v>
      </c>
      <c r="ED93" s="308">
        <f>IFERROR(VLOOKUP($A93,'BDGT McAfee'!$AZ$6:$BD$180,ED$4,0),0)</f>
        <v>4.3539096774193551</v>
      </c>
      <c r="EE93" s="308">
        <f>IFERROR(VLOOKUP($A93,'BDGT McAfee'!$AZ$6:$BD$180,EE$4,0),0)</f>
        <v>4.3539096774193551</v>
      </c>
      <c r="EF93" s="308">
        <f>IFERROR(VLOOKUP($A93,'BDGT McAfee'!$AZ$6:$BD$180,EF$4,0),0)</f>
        <v>4.3539096774193551</v>
      </c>
      <c r="EG93" s="308">
        <f>IFERROR(VLOOKUP($A93,'BDGT McAfee'!$AZ$6:$BD$180,EG$4,0),0)</f>
        <v>4.3539096774193551</v>
      </c>
      <c r="EH93" s="308">
        <f>IFERROR(VLOOKUP($A93,'BDGT McAfee'!$AZ$6:$BD$180,EH$4,0),0)</f>
        <v>4.3539096774193551</v>
      </c>
      <c r="EI93" s="308">
        <f t="shared" si="40"/>
        <v>134.97119999999995</v>
      </c>
      <c r="EJ93" s="308"/>
      <c r="EL93" s="307">
        <f>IFERROR(VLOOKUP($A93,'BDGT Office'!$C$3:$F$180,EL$4,0),0)</f>
        <v>1.0838709677419356</v>
      </c>
      <c r="EM93" s="307">
        <f>IFERROR(VLOOKUP($A93,'BDGT Office'!$C$3:$F$180,EM$4,0),0)</f>
        <v>1.0838709677419356</v>
      </c>
      <c r="EN93" s="307">
        <f>IFERROR(VLOOKUP($A93,'BDGT Office'!$C$3:$F$180,EN$4,0),0)</f>
        <v>1.0838709677419356</v>
      </c>
      <c r="EO93" s="307">
        <f>IFERROR(VLOOKUP($A93,'BDGT Office'!$C$3:$F$180,EO$4,0),0)</f>
        <v>1.0838709677419356</v>
      </c>
      <c r="EP93" s="307">
        <f>IFERROR(VLOOKUP($A93,'BDGT Office'!$C$3:$F$180,EP$4,0),0)</f>
        <v>1.0838709677419356</v>
      </c>
      <c r="EQ93" s="307">
        <f>IFERROR(VLOOKUP($A93,'BDGT Office'!$C$3:$F$180,EQ$4,0),0)</f>
        <v>1.0838709677419356</v>
      </c>
      <c r="ER93" s="307">
        <f>IFERROR(VLOOKUP($A93,'BDGT Office'!$C$3:$F$180,ER$4,0),0)</f>
        <v>1.0838709677419356</v>
      </c>
      <c r="ES93" s="307">
        <f>IFERROR(VLOOKUP($A93,'BDGT Office'!$C$3:$F$180,ES$4,0),0)</f>
        <v>1.0838709677419356</v>
      </c>
      <c r="ET93" s="307">
        <f>IFERROR(VLOOKUP($A93,'BDGT Office'!$C$3:$F$180,ET$4,0),0)</f>
        <v>1.0838709677419356</v>
      </c>
      <c r="EU93" s="307">
        <f>IFERROR(VLOOKUP($A93,'BDGT Office'!$C$3:$F$180,EU$4,0),0)</f>
        <v>1.0838709677419356</v>
      </c>
      <c r="EV93" s="307">
        <f>IFERROR(VLOOKUP($A93,'BDGT Office'!$C$3:$F$180,EV$4,0),0)</f>
        <v>1.0838709677419356</v>
      </c>
      <c r="EW93" s="307">
        <f>IFERROR(VLOOKUP($A93,'BDGT Office'!$C$3:$F$180,EW$4,0),0)</f>
        <v>1.0838709677419356</v>
      </c>
      <c r="EX93" s="307">
        <f>IFERROR(VLOOKUP($A93,'BDGT Office'!$C$3:$F$180,EX$4,0),0)</f>
        <v>1.0838709677419356</v>
      </c>
      <c r="EY93" s="307">
        <f>IFERROR(VLOOKUP($A93,'BDGT Office'!$C$3:$F$180,EY$4,0),0)</f>
        <v>1.0838709677419356</v>
      </c>
      <c r="EZ93" s="307">
        <f>IFERROR(VLOOKUP($A93,'BDGT Office'!$C$3:$F$180,EZ$4,0),0)</f>
        <v>1.0838709677419356</v>
      </c>
      <c r="FA93" s="307">
        <f>IFERROR(VLOOKUP($A93,'BDGT Office'!$C$3:$F$180,FA$4,0),0)</f>
        <v>1.0838709677419356</v>
      </c>
      <c r="FB93" s="307">
        <f>IFERROR(VLOOKUP($A93,'BDGT Office'!$C$3:$F$180,FB$4,0),0)</f>
        <v>1.0838709677419356</v>
      </c>
      <c r="FC93" s="307">
        <f>IFERROR(VLOOKUP($A93,'BDGT Office'!$C$3:$F$180,FC$4,0),0)</f>
        <v>1.0838709677419356</v>
      </c>
      <c r="FD93" s="307">
        <f>IFERROR(VLOOKUP($A93,'BDGT Office'!$C$3:$F$180,FD$4,0),0)</f>
        <v>1.0838709677419356</v>
      </c>
      <c r="FE93" s="307">
        <f>IFERROR(VLOOKUP($A93,'BDGT Office'!$C$3:$F$180,FE$4,0),0)</f>
        <v>1.0838709677419356</v>
      </c>
      <c r="FF93" s="307">
        <f>IFERROR(VLOOKUP($A93,'BDGT Office'!$C$3:$F$180,FF$4,0),0)</f>
        <v>1.0838709677419356</v>
      </c>
      <c r="FG93" s="307">
        <f>IFERROR(VLOOKUP($A93,'BDGT Office'!$C$3:$F$180,FG$4,0),0)</f>
        <v>1.0838709677419356</v>
      </c>
      <c r="FH93" s="307">
        <f>IFERROR(VLOOKUP($A93,'BDGT Office'!$C$3:$F$180,FH$4,0),0)</f>
        <v>1.0838709677419356</v>
      </c>
      <c r="FI93" s="307">
        <f>IFERROR(VLOOKUP($A93,'BDGT Office'!$C$3:$F$180,FI$4,0),0)</f>
        <v>1.0838709677419356</v>
      </c>
      <c r="FJ93" s="307">
        <f>IFERROR(VLOOKUP($A93,'BDGT Office'!$C$3:$F$180,FJ$4,0),0)</f>
        <v>1.0838709677419356</v>
      </c>
      <c r="FK93" s="307">
        <f>IFERROR(VLOOKUP($A93,'BDGT Office'!$C$3:$F$180,FK$4,0),0)</f>
        <v>1.0838709677419356</v>
      </c>
      <c r="FL93" s="307">
        <f>IFERROR(VLOOKUP($A93,'BDGT Office'!$C$3:$F$180,FL$4,0),0)</f>
        <v>1.0838709677419356</v>
      </c>
      <c r="FM93" s="307">
        <f>IFERROR(VLOOKUP($A93,'BDGT Office'!$C$3:$F$180,FM$4,0),0)</f>
        <v>1.0838709677419356</v>
      </c>
      <c r="FN93" s="307">
        <f>IFERROR(VLOOKUP($A93,'BDGT Office'!$C$3:$F$180,FN$4,0),0)</f>
        <v>1.0838709677419356</v>
      </c>
      <c r="FO93" s="307">
        <f>IFERROR(VLOOKUP($A93,'BDGT Office'!$C$3:$F$180,FO$4,0),0)</f>
        <v>1.0838709677419356</v>
      </c>
      <c r="FP93" s="307">
        <f>IFERROR(VLOOKUP($A93,'BDGT Office'!$C$3:$F$180,FP$4,0),0)</f>
        <v>1.0838709677419356</v>
      </c>
      <c r="FQ93" s="308">
        <f t="shared" si="41"/>
        <v>33.60000000000003</v>
      </c>
      <c r="FR93" s="307"/>
      <c r="FS93" s="307"/>
    </row>
    <row r="94" spans="1:175">
      <c r="A94" s="150" t="s">
        <v>117</v>
      </c>
      <c r="B94" s="303">
        <f>IFERROR(VLOOKUP($A94,'FCST Sales'!$A$1:$AH$160,B$1,0),0)</f>
        <v>18181.203976780427</v>
      </c>
      <c r="C94" s="303">
        <f>IFERROR(VLOOKUP($A94,'FCST Sales'!$A$1:$AH$160,C$1,0),0)</f>
        <v>15852.229763027221</v>
      </c>
      <c r="D94" s="303">
        <f>IFERROR(VLOOKUP($A94,'FCST Sales'!$A$1:$AH$160,D$1,0),0)</f>
        <v>12173.281004819371</v>
      </c>
      <c r="E94" s="303">
        <f>IFERROR(VLOOKUP($A94,'FCST Sales'!$A$1:$AH$160,E$1,0),0)</f>
        <v>11715.670260924946</v>
      </c>
      <c r="F94" s="303">
        <f>IFERROR(VLOOKUP($A94,'FCST Sales'!$A$1:$AH$160,F$1,0),0)</f>
        <v>11654.22813042314</v>
      </c>
      <c r="G94" s="303">
        <f>IFERROR(VLOOKUP($A94,'FCST Sales'!$A$1:$AH$160,G$1,0),0)</f>
        <v>12149.988330544611</v>
      </c>
      <c r="H94" s="303">
        <f>IFERROR(VLOOKUP($A94,'FCST Sales'!$A$1:$AH$160,H$1,0),0)</f>
        <v>12515.717437543432</v>
      </c>
      <c r="I94" s="303">
        <f>IFERROR(VLOOKUP($A94,'FCST Sales'!$A$1:$AH$160,I$1,0),0)</f>
        <v>15344.956826244035</v>
      </c>
      <c r="J94" s="303">
        <f>IFERROR(VLOOKUP($A94,'FCST Sales'!$A$1:$AH$160,J$1,0),0)</f>
        <v>14293.286942149196</v>
      </c>
      <c r="K94" s="303">
        <f>IFERROR(VLOOKUP($A94,'FCST Sales'!$A$1:$AH$160,K$1,0),0)</f>
        <v>13685.159183243932</v>
      </c>
      <c r="L94" s="303">
        <f>IFERROR(VLOOKUP($A94,'FCST Sales'!$A$1:$AH$160,L$1,0),0)</f>
        <v>13166.06027633142</v>
      </c>
      <c r="M94" s="303">
        <f>IFERROR(VLOOKUP($A94,'FCST Sales'!$A$1:$AH$160,M$1,0),0)</f>
        <v>13223.817966205545</v>
      </c>
      <c r="N94" s="303">
        <f>IFERROR(VLOOKUP($A94,'FCST Sales'!$A$1:$AH$160,N$1,0),0)</f>
        <v>13763.993482525957</v>
      </c>
      <c r="O94" s="303">
        <f>IFERROR(VLOOKUP($A94,'FCST Sales'!$A$1:$AH$160,O$1,0),0)</f>
        <v>13997.885672654622</v>
      </c>
      <c r="P94" s="303">
        <f>IFERROR(VLOOKUP($A94,'FCST Sales'!$A$1:$AH$160,P$1,0),0)</f>
        <v>4605.7982705542081</v>
      </c>
      <c r="Q94" s="303">
        <f>IFERROR(VLOOKUP($A94,'FCST Sales'!$A$1:$AH$160,Q$1,0),0)</f>
        <v>13072.482488750344</v>
      </c>
      <c r="R94" s="303">
        <f>IFERROR(VLOOKUP($A94,'FCST Sales'!$A$1:$AH$160,R$1,0),0)</f>
        <v>14277.693584232575</v>
      </c>
      <c r="S94" s="303">
        <f>IFERROR(VLOOKUP($A94,'FCST Sales'!$A$1:$AH$160,S$1,0),0)</f>
        <v>13284.753257594113</v>
      </c>
      <c r="T94" s="303">
        <f>IFERROR(VLOOKUP($A94,'FCST Sales'!$A$1:$AH$160,T$1,0),0)</f>
        <v>14319.636691093197</v>
      </c>
      <c r="U94" s="303">
        <f>IFERROR(VLOOKUP($A94,'FCST Sales'!$A$1:$AH$160,U$1,0),0)</f>
        <v>14293.718905891428</v>
      </c>
      <c r="V94" s="303">
        <f>IFERROR(VLOOKUP($A94,'FCST Sales'!$A$1:$AH$160,V$1,0),0)</f>
        <v>14380.520168640254</v>
      </c>
      <c r="W94" s="303">
        <f>IFERROR(VLOOKUP($A94,'FCST Sales'!$A$1:$AH$160,W$1,0),0)</f>
        <v>17327.385898790741</v>
      </c>
      <c r="X94" s="303">
        <f>IFERROR(VLOOKUP($A94,'FCST Sales'!$A$1:$AH$160,X$1,0),0)</f>
        <v>16878.521429633955</v>
      </c>
      <c r="Y94" s="303">
        <f>IFERROR(VLOOKUP($A94,'FCST Sales'!$A$1:$AH$160,Y$1,0),0)</f>
        <v>13650.594676519589</v>
      </c>
      <c r="Z94" s="303">
        <f>IFERROR(VLOOKUP($A94,'FCST Sales'!$A$1:$AH$160,Z$1,0),0)</f>
        <v>12957.110289732467</v>
      </c>
      <c r="AA94" s="303">
        <f>IFERROR(VLOOKUP($A94,'FCST Sales'!$A$1:$AH$160,AA$1,0),0)</f>
        <v>13660.090940302101</v>
      </c>
      <c r="AB94" s="303">
        <f>IFERROR(VLOOKUP($A94,'FCST Sales'!$A$1:$AH$160,AB$1,0),0)</f>
        <v>13772.667801393518</v>
      </c>
      <c r="AC94" s="303">
        <f>IFERROR(VLOOKUP($A94,'FCST Sales'!$A$1:$AH$160,AC$1,0),0)</f>
        <v>15173.81028491403</v>
      </c>
      <c r="AD94" s="303">
        <f>IFERROR(VLOOKUP($A94,'FCST Sales'!$A$1:$AH$160,AD$1,0),0)</f>
        <v>19965.281372209894</v>
      </c>
      <c r="AE94" s="303">
        <f>IFERROR(VLOOKUP($A94,'FCST Sales'!$A$1:$AH$160,AE$1,0),0)</f>
        <v>17349.348412459964</v>
      </c>
      <c r="AF94" s="303">
        <f>IFERROR(VLOOKUP($A94,'FCST Sales'!$A$1:$AH$160,AF$1,0),0)</f>
        <v>11704.995889241371</v>
      </c>
      <c r="AG94" s="303">
        <f>IFERROR(VLOOKUP($A94,'FCST Sales'!$A$1:$AH$160,AG$1,0),0)</f>
        <v>432391.88961537159</v>
      </c>
      <c r="AH94" s="303">
        <f>IFERROR(VLOOKUP($A94,'FCST Sales'!$A$1:$AH$160,AH$1,0),0)</f>
        <v>0</v>
      </c>
      <c r="AI94" s="303"/>
      <c r="AK94" s="306">
        <f>IFERROR(VLOOKUP($A94,'BDGT MW Services MTD'!$A$3:$AG$156,AK$4,0),0)</f>
        <v>188.14040126994786</v>
      </c>
      <c r="AL94" s="306">
        <f>IFERROR(VLOOKUP($A94,'BDGT MW Services MTD'!$A$3:$AG$156,AL$4,0),0)</f>
        <v>162.08253646188714</v>
      </c>
      <c r="AM94" s="306">
        <f>IFERROR(VLOOKUP($A94,'BDGT MW Services MTD'!$A$3:$AG$156,AM$4,0),0)</f>
        <v>125.96998394295113</v>
      </c>
      <c r="AN94" s="306">
        <f>IFERROR(VLOOKUP($A94,'BDGT MW Services MTD'!$A$3:$AG$156,AN$4,0),0)</f>
        <v>121.23459518147581</v>
      </c>
      <c r="AO94" s="306">
        <f>IFERROR(VLOOKUP($A94,'BDGT MW Services MTD'!$A$3:$AG$156,AO$4,0),0)</f>
        <v>120.59878761327222</v>
      </c>
      <c r="AP94" s="306">
        <f>IFERROR(VLOOKUP($A94,'BDGT MW Services MTD'!$A$3:$AG$156,AP$4,0),0)</f>
        <v>125.72894968084726</v>
      </c>
      <c r="AQ94" s="306">
        <f>IFERROR(VLOOKUP($A94,'BDGT MW Services MTD'!$A$3:$AG$156,AQ$4,0),0)</f>
        <v>129.51354068124166</v>
      </c>
      <c r="AR94" s="306">
        <f>IFERROR(VLOOKUP($A94,'BDGT MW Services MTD'!$A$3:$AG$156,AR$4,0),0)</f>
        <v>158.79071256483513</v>
      </c>
      <c r="AS94" s="306">
        <f>IFERROR(VLOOKUP($A94,'BDGT MW Services MTD'!$A$3:$AG$156,AS$4,0),0)</f>
        <v>146.14298660775316</v>
      </c>
      <c r="AT94" s="306">
        <f>IFERROR(VLOOKUP($A94,'BDGT MW Services MTD'!$A$3:$AG$156,AT$4,0),0)</f>
        <v>141.61500764563584</v>
      </c>
      <c r="AU94" s="306">
        <f>IFERROR(VLOOKUP($A94,'BDGT MW Services MTD'!$A$3:$AG$156,AU$4,0),0)</f>
        <v>136.24333496818062</v>
      </c>
      <c r="AV94" s="306">
        <f>IFERROR(VLOOKUP($A94,'BDGT MW Services MTD'!$A$3:$AG$156,AV$4,0),0)</f>
        <v>136.84101568081226</v>
      </c>
      <c r="AW94" s="306">
        <f>IFERROR(VLOOKUP($A94,'BDGT MW Services MTD'!$A$3:$AG$156,AW$4,0),0)</f>
        <v>142.43079062236816</v>
      </c>
      <c r="AX94" s="306">
        <f>IFERROR(VLOOKUP($A94,'BDGT MW Services MTD'!$A$3:$AG$156,AX$4,0),0)</f>
        <v>144.85112376207164</v>
      </c>
      <c r="AY94" s="306">
        <f>IFERROR(VLOOKUP($A94,'BDGT MW Services MTD'!$A$3:$AG$156,AY$4,0),0)</f>
        <v>21.71020577407544</v>
      </c>
      <c r="AZ94" s="306">
        <f>IFERROR(VLOOKUP($A94,'BDGT MW Services MTD'!$A$3:$AG$156,AZ$4,0),0)</f>
        <v>133.66076263744716</v>
      </c>
      <c r="BA94" s="306">
        <f>IFERROR(VLOOKUP($A94,'BDGT MW Services MTD'!$A$3:$AG$156,BA$4,0),0)</f>
        <v>147.74659607677737</v>
      </c>
      <c r="BB94" s="306">
        <f>IFERROR(VLOOKUP($A94,'BDGT MW Services MTD'!$A$3:$AG$156,BB$4,0),0)</f>
        <v>137.47157844156155</v>
      </c>
      <c r="BC94" s="306">
        <f>IFERROR(VLOOKUP($A94,'BDGT MW Services MTD'!$A$3:$AG$156,BC$4,0),0)</f>
        <v>148.18062635141399</v>
      </c>
      <c r="BD94" s="306">
        <f>IFERROR(VLOOKUP($A94,'BDGT MW Services MTD'!$A$3:$AG$156,BD$4,0),0)</f>
        <v>147.91242725337204</v>
      </c>
      <c r="BE94" s="306">
        <f>IFERROR(VLOOKUP($A94,'BDGT MW Services MTD'!$A$3:$AG$156,BE$4,0),0)</f>
        <v>148.81065293881935</v>
      </c>
      <c r="BF94" s="306">
        <f>IFERROR(VLOOKUP($A94,'BDGT MW Services MTD'!$A$3:$AG$156,BF$4,0),0)</f>
        <v>177.16540188436039</v>
      </c>
      <c r="BG94" s="306">
        <f>IFERROR(VLOOKUP($A94,'BDGT MW Services MTD'!$A$3:$AG$156,BG$4,0),0)</f>
        <v>174.66014894669681</v>
      </c>
      <c r="BH94" s="306">
        <f>IFERROR(VLOOKUP($A94,'BDGT MW Services MTD'!$A$3:$AG$156,BH$4,0),0)</f>
        <v>141.25733165381919</v>
      </c>
      <c r="BI94" s="306">
        <f>IFERROR(VLOOKUP($A94,'BDGT MW Services MTD'!$A$3:$AG$156,BI$4,0),0)</f>
        <v>134.08110553748492</v>
      </c>
      <c r="BJ94" s="306">
        <f>IFERROR(VLOOKUP($A94,'BDGT MW Services MTD'!$A$3:$AG$156,BJ$4,0),0)</f>
        <v>141.35559967176164</v>
      </c>
      <c r="BK94" s="306">
        <f>IFERROR(VLOOKUP($A94,'BDGT MW Services MTD'!$A$3:$AG$156,BK$4,0),0)</f>
        <v>142.52055309544576</v>
      </c>
      <c r="BL94" s="306">
        <f>IFERROR(VLOOKUP($A94,'BDGT MW Services MTD'!$A$3:$AG$156,BL$4,0),0)</f>
        <v>157.23064238794873</v>
      </c>
      <c r="BM94" s="306">
        <f>IFERROR(VLOOKUP($A94,'BDGT MW Services MTD'!$A$3:$AG$156,BM$4,0),0)</f>
        <v>206.60216197080223</v>
      </c>
      <c r="BN94" s="306">
        <f>IFERROR(VLOOKUP($A94,'BDGT MW Services MTD'!$A$3:$AG$156,BN$4,0),0)</f>
        <v>177.38995956336223</v>
      </c>
      <c r="BO94" s="306">
        <f>IFERROR(VLOOKUP($A94,'BDGT MW Services MTD'!$A$3:$AG$156,BO$4,0),0)</f>
        <v>121.12413601857234</v>
      </c>
      <c r="BP94" s="306">
        <f>IFERROR(VLOOKUP($A94,'BDGT MW Services MTD'!$A$3:$AG$156,BP$4,0),0)</f>
        <v>4439.0636568870004</v>
      </c>
      <c r="BQ94" s="306"/>
      <c r="BR94" s="306"/>
      <c r="BS94" s="306"/>
      <c r="BT94" s="306">
        <f>IFERROR(VLOOKUP($A94,'BDGT Polizze MTD'!$A$3:$AG$156,BT$4,0),0)</f>
        <v>564.14663945859365</v>
      </c>
      <c r="BU94" s="306">
        <f>IFERROR(VLOOKUP($A94,'BDGT Polizze MTD'!$A$3:$AG$156,BU$4,0),0)</f>
        <v>486.01107280886981</v>
      </c>
      <c r="BV94" s="306">
        <f>IFERROR(VLOOKUP($A94,'BDGT Polizze MTD'!$A$3:$AG$156,BV$4,0),0)</f>
        <v>377.72611642356674</v>
      </c>
      <c r="BW94" s="306">
        <f>IFERROR(VLOOKUP($A94,'BDGT Polizze MTD'!$A$3:$AG$156,BW$4,0),0)</f>
        <v>363.52686077042694</v>
      </c>
      <c r="BX94" s="306">
        <f>IFERROR(VLOOKUP($A94,'BDGT Polizze MTD'!$A$3:$AG$156,BX$4,0),0)</f>
        <v>361.62036593718943</v>
      </c>
      <c r="BY94" s="306">
        <f>IFERROR(VLOOKUP($A94,'BDGT Polizze MTD'!$A$3:$AG$156,BY$4,0),0)</f>
        <v>377.00336539272797</v>
      </c>
      <c r="BZ94" s="306">
        <f>IFERROR(VLOOKUP($A94,'BDGT Polizze MTD'!$A$3:$AG$156,BZ$4,0),0)</f>
        <v>388.35161531770979</v>
      </c>
      <c r="CA94" s="306">
        <f>IFERROR(VLOOKUP($A94,'BDGT Polizze MTD'!$A$3:$AG$156,CA$4,0),0)</f>
        <v>476.14040506990386</v>
      </c>
      <c r="CB94" s="306">
        <f>IFERROR(VLOOKUP($A94,'BDGT Polizze MTD'!$A$3:$AG$156,CB$4,0),0)</f>
        <v>438.21568476890201</v>
      </c>
      <c r="CC94" s="306">
        <f>IFERROR(VLOOKUP($A94,'BDGT Polizze MTD'!$A$3:$AG$156,CC$4,0),0)</f>
        <v>424.63835582851925</v>
      </c>
      <c r="CD94" s="306">
        <f>IFERROR(VLOOKUP($A94,'BDGT Polizze MTD'!$A$3:$AG$156,CD$4,0),0)</f>
        <v>408.53117699397535</v>
      </c>
      <c r="CE94" s="306">
        <f>IFERROR(VLOOKUP($A94,'BDGT Polizze MTD'!$A$3:$AG$156,CE$4,0),0)</f>
        <v>410.32334690125947</v>
      </c>
      <c r="CF94" s="306">
        <f>IFERROR(VLOOKUP($A94,'BDGT Polizze MTD'!$A$3:$AG$156,CF$4,0),0)</f>
        <v>427.08451423864585</v>
      </c>
      <c r="CG94" s="306">
        <f>IFERROR(VLOOKUP($A94,'BDGT Polizze MTD'!$A$3:$AG$156,CG$4,0),0)</f>
        <v>434.34198152327679</v>
      </c>
      <c r="CH94" s="306">
        <f>IFERROR(VLOOKUP($A94,'BDGT Polizze MTD'!$A$3:$AG$156,CH$4,0),0)</f>
        <v>65.098934342262297</v>
      </c>
      <c r="CI94" s="306">
        <f>IFERROR(VLOOKUP($A94,'BDGT Polizze MTD'!$A$3:$AG$156,CI$4,0),0)</f>
        <v>400.7872289014465</v>
      </c>
      <c r="CJ94" s="306">
        <f>IFERROR(VLOOKUP($A94,'BDGT Polizze MTD'!$A$3:$AG$156,CJ$4,0),0)</f>
        <v>443.0241729343756</v>
      </c>
      <c r="CK94" s="306">
        <f>IFERROR(VLOOKUP($A94,'BDGT Polizze MTD'!$A$3:$AG$156,CK$4,0),0)</f>
        <v>412.21411496619004</v>
      </c>
      <c r="CL94" s="306">
        <f>IFERROR(VLOOKUP($A94,'BDGT Polizze MTD'!$A$3:$AG$156,CL$4,0),0)</f>
        <v>444.32563035238235</v>
      </c>
      <c r="CM94" s="306">
        <f>IFERROR(VLOOKUP($A94,'BDGT Polizze MTD'!$A$3:$AG$156,CM$4,0),0)</f>
        <v>443.52142445697183</v>
      </c>
      <c r="CN94" s="306">
        <f>IFERROR(VLOOKUP($A94,'BDGT Polizze MTD'!$A$3:$AG$156,CN$4,0),0)</f>
        <v>446.21479067975042</v>
      </c>
      <c r="CO94" s="306">
        <f>IFERROR(VLOOKUP($A94,'BDGT Polizze MTD'!$A$3:$AG$156,CO$4,0),0)</f>
        <v>531.23765776382425</v>
      </c>
      <c r="CP94" s="306">
        <f>IFERROR(VLOOKUP($A94,'BDGT Polizze MTD'!$A$3:$AG$156,CP$4,0),0)</f>
        <v>523.72555501376792</v>
      </c>
      <c r="CQ94" s="306">
        <f>IFERROR(VLOOKUP($A94,'BDGT Polizze MTD'!$A$3:$AG$156,CQ$4,0),0)</f>
        <v>423.56584983067751</v>
      </c>
      <c r="CR94" s="306">
        <f>IFERROR(VLOOKUP($A94,'BDGT Polizze MTD'!$A$3:$AG$156,CR$4,0),0)</f>
        <v>402.0476441704472</v>
      </c>
      <c r="CS94" s="306">
        <f>IFERROR(VLOOKUP($A94,'BDGT Polizze MTD'!$A$3:$AG$156,CS$4,0),0)</f>
        <v>423.86051047620748</v>
      </c>
      <c r="CT94" s="306">
        <f>IFERROR(VLOOKUP($A94,'BDGT Polizze MTD'!$A$3:$AG$156,CT$4,0),0)</f>
        <v>427.35367066222312</v>
      </c>
      <c r="CU94" s="306">
        <f>IFERROR(VLOOKUP($A94,'BDGT Polizze MTD'!$A$3:$AG$156,CU$4,0),0)</f>
        <v>471.46247124139444</v>
      </c>
      <c r="CV94" s="306">
        <f>IFERROR(VLOOKUP($A94,'BDGT Polizze MTD'!$A$3:$AG$156,CV$4,0),0)</f>
        <v>619.50497922811439</v>
      </c>
      <c r="CW94" s="306">
        <f>IFERROR(VLOOKUP($A94,'BDGT Polizze MTD'!$A$3:$AG$156,CW$4,0),0)</f>
        <v>531.91100309060357</v>
      </c>
      <c r="CX94" s="306">
        <f>IFERROR(VLOOKUP($A94,'BDGT Polizze MTD'!$A$3:$AG$156,CX$4,0),0)</f>
        <v>363.19564448126863</v>
      </c>
      <c r="CY94" s="306">
        <f>IFERROR(VLOOKUP($A94,'BDGT Polizze MTD'!$A$3:$AG$156,CY$4,0),0)</f>
        <v>13310.712784025474</v>
      </c>
      <c r="CZ94" s="306"/>
      <c r="DD94" s="308">
        <f>IFERROR(VLOOKUP($A94,'BDGT McAfee'!$AZ$6:$BD$180,DD$4,0),0)</f>
        <v>1.2459677419354838</v>
      </c>
      <c r="DE94" s="308">
        <f>IFERROR(VLOOKUP($A94,'BDGT McAfee'!$AZ$6:$BD$180,DE$4,0),0)</f>
        <v>1.2459677419354838</v>
      </c>
      <c r="DF94" s="308">
        <f>IFERROR(VLOOKUP($A94,'BDGT McAfee'!$AZ$6:$BD$180,DF$4,0),0)</f>
        <v>1.2459677419354838</v>
      </c>
      <c r="DG94" s="308">
        <f>IFERROR(VLOOKUP($A94,'BDGT McAfee'!$AZ$6:$BD$180,DG$4,0),0)</f>
        <v>1.2459677419354838</v>
      </c>
      <c r="DH94" s="308">
        <f>IFERROR(VLOOKUP($A94,'BDGT McAfee'!$AZ$6:$BD$180,DH$4,0),0)</f>
        <v>1.2459677419354838</v>
      </c>
      <c r="DI94" s="308">
        <f>IFERROR(VLOOKUP($A94,'BDGT McAfee'!$AZ$6:$BD$180,DI$4,0),0)</f>
        <v>1.2459677419354838</v>
      </c>
      <c r="DJ94" s="308">
        <f>IFERROR(VLOOKUP($A94,'BDGT McAfee'!$AZ$6:$BD$180,DJ$4,0),0)</f>
        <v>1.2459677419354838</v>
      </c>
      <c r="DK94" s="308">
        <f>IFERROR(VLOOKUP($A94,'BDGT McAfee'!$AZ$6:$BD$180,DK$4,0),0)</f>
        <v>1.2459677419354838</v>
      </c>
      <c r="DL94" s="308">
        <f>IFERROR(VLOOKUP($A94,'BDGT McAfee'!$AZ$6:$BD$180,DL$4,0),0)</f>
        <v>1.2459677419354838</v>
      </c>
      <c r="DM94" s="308">
        <f>IFERROR(VLOOKUP($A94,'BDGT McAfee'!$AZ$6:$BD$180,DM$4,0),0)</f>
        <v>1.2459677419354838</v>
      </c>
      <c r="DN94" s="308">
        <f>IFERROR(VLOOKUP($A94,'BDGT McAfee'!$AZ$6:$BD$180,DN$4,0),0)</f>
        <v>1.2459677419354838</v>
      </c>
      <c r="DO94" s="308">
        <f>IFERROR(VLOOKUP($A94,'BDGT McAfee'!$AZ$6:$BD$180,DO$4,0),0)</f>
        <v>1.2459677419354838</v>
      </c>
      <c r="DP94" s="308">
        <f>IFERROR(VLOOKUP($A94,'BDGT McAfee'!$AZ$6:$BD$180,DP$4,0),0)</f>
        <v>1.2459677419354838</v>
      </c>
      <c r="DQ94" s="308">
        <f>IFERROR(VLOOKUP($A94,'BDGT McAfee'!$AZ$6:$BD$180,DQ$4,0),0)</f>
        <v>1.2459677419354838</v>
      </c>
      <c r="DR94" s="308">
        <f>IFERROR(VLOOKUP($A94,'BDGT McAfee'!$AZ$6:$BD$180,DR$4,0),0)</f>
        <v>1.2459677419354838</v>
      </c>
      <c r="DS94" s="308">
        <f>IFERROR(VLOOKUP($A94,'BDGT McAfee'!$AZ$6:$BD$180,DS$4,0),0)</f>
        <v>1.2459677419354838</v>
      </c>
      <c r="DT94" s="308">
        <f>IFERROR(VLOOKUP($A94,'BDGT McAfee'!$AZ$6:$BD$180,DT$4,0),0)</f>
        <v>1.2459677419354838</v>
      </c>
      <c r="DU94" s="308">
        <f>IFERROR(VLOOKUP($A94,'BDGT McAfee'!$AZ$6:$BD$180,DU$4,0),0)</f>
        <v>1.2459677419354838</v>
      </c>
      <c r="DV94" s="308">
        <f>IFERROR(VLOOKUP($A94,'BDGT McAfee'!$AZ$6:$BD$180,DV$4,0),0)</f>
        <v>1.2459677419354838</v>
      </c>
      <c r="DW94" s="308">
        <f>IFERROR(VLOOKUP($A94,'BDGT McAfee'!$AZ$6:$BD$180,DW$4,0),0)</f>
        <v>1.2459677419354838</v>
      </c>
      <c r="DX94" s="308">
        <f>IFERROR(VLOOKUP($A94,'BDGT McAfee'!$AZ$6:$BD$180,DX$4,0),0)</f>
        <v>1.2459677419354838</v>
      </c>
      <c r="DY94" s="308">
        <f>IFERROR(VLOOKUP($A94,'BDGT McAfee'!$AZ$6:$BD$180,DY$4,0),0)</f>
        <v>1.2459677419354838</v>
      </c>
      <c r="DZ94" s="308">
        <f>IFERROR(VLOOKUP($A94,'BDGT McAfee'!$AZ$6:$BD$180,DZ$4,0),0)</f>
        <v>1.2459677419354838</v>
      </c>
      <c r="EA94" s="308">
        <f>IFERROR(VLOOKUP($A94,'BDGT McAfee'!$AZ$6:$BD$180,EA$4,0),0)</f>
        <v>1.2459677419354838</v>
      </c>
      <c r="EB94" s="308">
        <f>IFERROR(VLOOKUP($A94,'BDGT McAfee'!$AZ$6:$BD$180,EB$4,0),0)</f>
        <v>1.2459677419354838</v>
      </c>
      <c r="EC94" s="308">
        <f>IFERROR(VLOOKUP($A94,'BDGT McAfee'!$AZ$6:$BD$180,EC$4,0),0)</f>
        <v>1.2459677419354838</v>
      </c>
      <c r="ED94" s="308">
        <f>IFERROR(VLOOKUP($A94,'BDGT McAfee'!$AZ$6:$BD$180,ED$4,0),0)</f>
        <v>1.2459677419354838</v>
      </c>
      <c r="EE94" s="308">
        <f>IFERROR(VLOOKUP($A94,'BDGT McAfee'!$AZ$6:$BD$180,EE$4,0),0)</f>
        <v>1.2459677419354838</v>
      </c>
      <c r="EF94" s="308">
        <f>IFERROR(VLOOKUP($A94,'BDGT McAfee'!$AZ$6:$BD$180,EF$4,0),0)</f>
        <v>1.2459677419354838</v>
      </c>
      <c r="EG94" s="308">
        <f>IFERROR(VLOOKUP($A94,'BDGT McAfee'!$AZ$6:$BD$180,EG$4,0),0)</f>
        <v>1.2459677419354838</v>
      </c>
      <c r="EH94" s="308">
        <f>IFERROR(VLOOKUP($A94,'BDGT McAfee'!$AZ$6:$BD$180,EH$4,0),0)</f>
        <v>1.2459677419354838</v>
      </c>
      <c r="EI94" s="308">
        <f t="shared" si="40"/>
        <v>38.624999999999979</v>
      </c>
      <c r="EJ94" s="308"/>
      <c r="EL94" s="307">
        <f>IFERROR(VLOOKUP($A94,'BDGT Office'!$C$3:$F$180,EL$4,0),0)</f>
        <v>0.2709677419354839</v>
      </c>
      <c r="EM94" s="307">
        <f>IFERROR(VLOOKUP($A94,'BDGT Office'!$C$3:$F$180,EM$4,0),0)</f>
        <v>0.2709677419354839</v>
      </c>
      <c r="EN94" s="307">
        <f>IFERROR(VLOOKUP($A94,'BDGT Office'!$C$3:$F$180,EN$4,0),0)</f>
        <v>0.2709677419354839</v>
      </c>
      <c r="EO94" s="307">
        <f>IFERROR(VLOOKUP($A94,'BDGT Office'!$C$3:$F$180,EO$4,0),0)</f>
        <v>0.2709677419354839</v>
      </c>
      <c r="EP94" s="307">
        <f>IFERROR(VLOOKUP($A94,'BDGT Office'!$C$3:$F$180,EP$4,0),0)</f>
        <v>0.2709677419354839</v>
      </c>
      <c r="EQ94" s="307">
        <f>IFERROR(VLOOKUP($A94,'BDGT Office'!$C$3:$F$180,EQ$4,0),0)</f>
        <v>0.2709677419354839</v>
      </c>
      <c r="ER94" s="307">
        <f>IFERROR(VLOOKUP($A94,'BDGT Office'!$C$3:$F$180,ER$4,0),0)</f>
        <v>0.2709677419354839</v>
      </c>
      <c r="ES94" s="307">
        <f>IFERROR(VLOOKUP($A94,'BDGT Office'!$C$3:$F$180,ES$4,0),0)</f>
        <v>0.2709677419354839</v>
      </c>
      <c r="ET94" s="307">
        <f>IFERROR(VLOOKUP($A94,'BDGT Office'!$C$3:$F$180,ET$4,0),0)</f>
        <v>0.2709677419354839</v>
      </c>
      <c r="EU94" s="307">
        <f>IFERROR(VLOOKUP($A94,'BDGT Office'!$C$3:$F$180,EU$4,0),0)</f>
        <v>0.2709677419354839</v>
      </c>
      <c r="EV94" s="307">
        <f>IFERROR(VLOOKUP($A94,'BDGT Office'!$C$3:$F$180,EV$4,0),0)</f>
        <v>0.2709677419354839</v>
      </c>
      <c r="EW94" s="307">
        <f>IFERROR(VLOOKUP($A94,'BDGT Office'!$C$3:$F$180,EW$4,0),0)</f>
        <v>0.2709677419354839</v>
      </c>
      <c r="EX94" s="307">
        <f>IFERROR(VLOOKUP($A94,'BDGT Office'!$C$3:$F$180,EX$4,0),0)</f>
        <v>0.2709677419354839</v>
      </c>
      <c r="EY94" s="307">
        <f>IFERROR(VLOOKUP($A94,'BDGT Office'!$C$3:$F$180,EY$4,0),0)</f>
        <v>0.2709677419354839</v>
      </c>
      <c r="EZ94" s="307">
        <f>IFERROR(VLOOKUP($A94,'BDGT Office'!$C$3:$F$180,EZ$4,0),0)</f>
        <v>0.2709677419354839</v>
      </c>
      <c r="FA94" s="307">
        <f>IFERROR(VLOOKUP($A94,'BDGT Office'!$C$3:$F$180,FA$4,0),0)</f>
        <v>0.2709677419354839</v>
      </c>
      <c r="FB94" s="307">
        <f>IFERROR(VLOOKUP($A94,'BDGT Office'!$C$3:$F$180,FB$4,0),0)</f>
        <v>0.2709677419354839</v>
      </c>
      <c r="FC94" s="307">
        <f>IFERROR(VLOOKUP($A94,'BDGT Office'!$C$3:$F$180,FC$4,0),0)</f>
        <v>0.2709677419354839</v>
      </c>
      <c r="FD94" s="307">
        <f>IFERROR(VLOOKUP($A94,'BDGT Office'!$C$3:$F$180,FD$4,0),0)</f>
        <v>0.2709677419354839</v>
      </c>
      <c r="FE94" s="307">
        <f>IFERROR(VLOOKUP($A94,'BDGT Office'!$C$3:$F$180,FE$4,0),0)</f>
        <v>0.2709677419354839</v>
      </c>
      <c r="FF94" s="307">
        <f>IFERROR(VLOOKUP($A94,'BDGT Office'!$C$3:$F$180,FF$4,0),0)</f>
        <v>0.2709677419354839</v>
      </c>
      <c r="FG94" s="307">
        <f>IFERROR(VLOOKUP($A94,'BDGT Office'!$C$3:$F$180,FG$4,0),0)</f>
        <v>0.2709677419354839</v>
      </c>
      <c r="FH94" s="307">
        <f>IFERROR(VLOOKUP($A94,'BDGT Office'!$C$3:$F$180,FH$4,0),0)</f>
        <v>0.2709677419354839</v>
      </c>
      <c r="FI94" s="307">
        <f>IFERROR(VLOOKUP($A94,'BDGT Office'!$C$3:$F$180,FI$4,0),0)</f>
        <v>0.2709677419354839</v>
      </c>
      <c r="FJ94" s="307">
        <f>IFERROR(VLOOKUP($A94,'BDGT Office'!$C$3:$F$180,FJ$4,0),0)</f>
        <v>0.2709677419354839</v>
      </c>
      <c r="FK94" s="307">
        <f>IFERROR(VLOOKUP($A94,'BDGT Office'!$C$3:$F$180,FK$4,0),0)</f>
        <v>0.2709677419354839</v>
      </c>
      <c r="FL94" s="307">
        <f>IFERROR(VLOOKUP($A94,'BDGT Office'!$C$3:$F$180,FL$4,0),0)</f>
        <v>0.2709677419354839</v>
      </c>
      <c r="FM94" s="307">
        <f>IFERROR(VLOOKUP($A94,'BDGT Office'!$C$3:$F$180,FM$4,0),0)</f>
        <v>0.2709677419354839</v>
      </c>
      <c r="FN94" s="307">
        <f>IFERROR(VLOOKUP($A94,'BDGT Office'!$C$3:$F$180,FN$4,0),0)</f>
        <v>0.2709677419354839</v>
      </c>
      <c r="FO94" s="307">
        <f>IFERROR(VLOOKUP($A94,'BDGT Office'!$C$3:$F$180,FO$4,0),0)</f>
        <v>0.2709677419354839</v>
      </c>
      <c r="FP94" s="307">
        <f>IFERROR(VLOOKUP($A94,'BDGT Office'!$C$3:$F$180,FP$4,0),0)</f>
        <v>0.2709677419354839</v>
      </c>
      <c r="FQ94" s="308">
        <f t="shared" si="41"/>
        <v>8.4000000000000075</v>
      </c>
      <c r="FR94" s="307"/>
      <c r="FS94" s="307"/>
    </row>
    <row r="95" spans="1:175">
      <c r="A95" s="150" t="s">
        <v>123</v>
      </c>
      <c r="B95" s="303">
        <f>IFERROR(VLOOKUP($A95,'FCST Sales'!$A$1:$AH$160,B$1,0),0)</f>
        <v>42926.139529922904</v>
      </c>
      <c r="C95" s="303">
        <f>IFERROR(VLOOKUP($A95,'FCST Sales'!$A$1:$AH$160,C$1,0),0)</f>
        <v>37427.390811804951</v>
      </c>
      <c r="D95" s="303">
        <f>IFERROR(VLOOKUP($A95,'FCST Sales'!$A$1:$AH$160,D$1,0),0)</f>
        <v>28741.328661028056</v>
      </c>
      <c r="E95" s="303">
        <f>IFERROR(VLOOKUP($A95,'FCST Sales'!$A$1:$AH$160,E$1,0),0)</f>
        <v>27660.901717471901</v>
      </c>
      <c r="F95" s="303">
        <f>IFERROR(VLOOKUP($A95,'FCST Sales'!$A$1:$AH$160,F$1,0),0)</f>
        <v>27515.83577627765</v>
      </c>
      <c r="G95" s="303">
        <f>IFERROR(VLOOKUP($A95,'FCST Sales'!$A$1:$AH$160,G$1,0),0)</f>
        <v>28686.334251019769</v>
      </c>
      <c r="H95" s="303">
        <f>IFERROR(VLOOKUP($A95,'FCST Sales'!$A$1:$AH$160,H$1,0),0)</f>
        <v>29549.827048154399</v>
      </c>
      <c r="I95" s="303">
        <f>IFERROR(VLOOKUP($A95,'FCST Sales'!$A$1:$AH$160,I$1,0),0)</f>
        <v>36229.710565110705</v>
      </c>
      <c r="J95" s="303">
        <f>IFERROR(VLOOKUP($A95,'FCST Sales'!$A$1:$AH$160,J$1,0),0)</f>
        <v>33746.6996357065</v>
      </c>
      <c r="K95" s="303">
        <f>IFERROR(VLOOKUP($A95,'FCST Sales'!$A$1:$AH$160,K$1,0),0)</f>
        <v>32310.899395847515</v>
      </c>
      <c r="L95" s="303">
        <f>IFERROR(VLOOKUP($A95,'FCST Sales'!$A$1:$AH$160,L$1,0),0)</f>
        <v>31085.297827523707</v>
      </c>
      <c r="M95" s="303">
        <f>IFERROR(VLOOKUP($A95,'FCST Sales'!$A$1:$AH$160,M$1,0),0)</f>
        <v>31221.664740167616</v>
      </c>
      <c r="N95" s="303">
        <f>IFERROR(VLOOKUP($A95,'FCST Sales'!$A$1:$AH$160,N$1,0),0)</f>
        <v>32497.028550717871</v>
      </c>
      <c r="O95" s="303">
        <f>IFERROR(VLOOKUP($A95,'FCST Sales'!$A$1:$AH$160,O$1,0),0)</f>
        <v>33049.252088897454</v>
      </c>
      <c r="P95" s="303">
        <f>IFERROR(VLOOKUP($A95,'FCST Sales'!$A$1:$AH$160,P$1,0),0)</f>
        <v>10874.370006573045</v>
      </c>
      <c r="Q95" s="303">
        <f>IFERROR(VLOOKUP($A95,'FCST Sales'!$A$1:$AH$160,Q$1,0),0)</f>
        <v>30864.359039765932</v>
      </c>
      <c r="R95" s="303">
        <f>IFERROR(VLOOKUP($A95,'FCST Sales'!$A$1:$AH$160,R$1,0),0)</f>
        <v>33709.883445836793</v>
      </c>
      <c r="S95" s="303">
        <f>IFERROR(VLOOKUP($A95,'FCST Sales'!$A$1:$AH$160,S$1,0),0)</f>
        <v>31365.534025380122</v>
      </c>
      <c r="T95" s="303">
        <f>IFERROR(VLOOKUP($A95,'FCST Sales'!$A$1:$AH$160,T$1,0),0)</f>
        <v>33808.9118523008</v>
      </c>
      <c r="U95" s="303">
        <f>IFERROR(VLOOKUP($A95,'FCST Sales'!$A$1:$AH$160,U$1,0),0)</f>
        <v>33747.71950963205</v>
      </c>
      <c r="V95" s="303">
        <f>IFERROR(VLOOKUP($A95,'FCST Sales'!$A$1:$AH$160,V$1,0),0)</f>
        <v>33952.65880413026</v>
      </c>
      <c r="W95" s="303">
        <f>IFERROR(VLOOKUP($A95,'FCST Sales'!$A$1:$AH$160,W$1,0),0)</f>
        <v>40910.260163750921</v>
      </c>
      <c r="X95" s="303">
        <f>IFERROR(VLOOKUP($A95,'FCST Sales'!$A$1:$AH$160,X$1,0),0)</f>
        <v>39850.483327318281</v>
      </c>
      <c r="Y95" s="303">
        <f>IFERROR(VLOOKUP($A95,'FCST Sales'!$A$1:$AH$160,Y$1,0),0)</f>
        <v>32229.291992931452</v>
      </c>
      <c r="Z95" s="303">
        <f>IFERROR(VLOOKUP($A95,'FCST Sales'!$A$1:$AH$160,Z$1,0),0)</f>
        <v>30591.9632666785</v>
      </c>
      <c r="AA95" s="303">
        <f>IFERROR(VLOOKUP($A95,'FCST Sales'!$A$1:$AH$160,AA$1,0),0)</f>
        <v>32251.712837263967</v>
      </c>
      <c r="AB95" s="303">
        <f>IFERROR(VLOOKUP($A95,'FCST Sales'!$A$1:$AH$160,AB$1,0),0)</f>
        <v>32517.508768777767</v>
      </c>
      <c r="AC95" s="303">
        <f>IFERROR(VLOOKUP($A95,'FCST Sales'!$A$1:$AH$160,AC$1,0),0)</f>
        <v>35825.630597547723</v>
      </c>
      <c r="AD95" s="303">
        <f>IFERROR(VLOOKUP($A95,'FCST Sales'!$A$1:$AH$160,AD$1,0),0)</f>
        <v>47138.377361157472</v>
      </c>
      <c r="AE95" s="303">
        <f>IFERROR(VLOOKUP($A95,'FCST Sales'!$A$1:$AH$160,AE$1,0),0)</f>
        <v>40962.114041381734</v>
      </c>
      <c r="AF95" s="303">
        <f>IFERROR(VLOOKUP($A95,'FCST Sales'!$A$1:$AH$160,AF$1,0),0)</f>
        <v>27635.699339847812</v>
      </c>
      <c r="AG95" s="303">
        <f>IFERROR(VLOOKUP($A95,'FCST Sales'!$A$1:$AH$160,AG$1,0),0)</f>
        <v>1020884.7889799256</v>
      </c>
      <c r="AH95" s="303">
        <f>IFERROR(VLOOKUP($A95,'FCST Sales'!$A$1:$AH$160,AH$1,0),0)</f>
        <v>0</v>
      </c>
      <c r="AI95" s="303"/>
      <c r="AK95" s="306">
        <f>IFERROR(VLOOKUP($A95,'BDGT MW Services MTD'!$A$3:$AG$156,AK$4,0),0)</f>
        <v>461.01025685843621</v>
      </c>
      <c r="AL95" s="306">
        <f>IFERROR(VLOOKUP($A95,'BDGT MW Services MTD'!$A$3:$AG$156,AL$4,0),0)</f>
        <v>397.15930901704166</v>
      </c>
      <c r="AM95" s="306">
        <f>IFERROR(VLOOKUP($A95,'BDGT MW Services MTD'!$A$3:$AG$156,AM$4,0),0)</f>
        <v>308.67083445127747</v>
      </c>
      <c r="AN95" s="306">
        <f>IFERROR(VLOOKUP($A95,'BDGT MW Services MTD'!$A$3:$AG$156,AN$4,0),0)</f>
        <v>297.0674639124851</v>
      </c>
      <c r="AO95" s="306">
        <f>IFERROR(VLOOKUP($A95,'BDGT MW Services MTD'!$A$3:$AG$156,AO$4,0),0)</f>
        <v>295.50951140280853</v>
      </c>
      <c r="AP95" s="306">
        <f>IFERROR(VLOOKUP($A95,'BDGT MW Services MTD'!$A$3:$AG$156,AP$4,0),0)</f>
        <v>308.08021560315058</v>
      </c>
      <c r="AQ95" s="306">
        <f>IFERROR(VLOOKUP($A95,'BDGT MW Services MTD'!$A$3:$AG$156,AQ$4,0),0)</f>
        <v>317.35379670226052</v>
      </c>
      <c r="AR95" s="306">
        <f>IFERROR(VLOOKUP($A95,'BDGT MW Services MTD'!$A$3:$AG$156,AR$4,0),0)</f>
        <v>389.09318090171331</v>
      </c>
      <c r="AS95" s="306">
        <f>IFERROR(VLOOKUP($A95,'BDGT MW Services MTD'!$A$3:$AG$156,AS$4,0),0)</f>
        <v>358.10179705862578</v>
      </c>
      <c r="AT95" s="306">
        <f>IFERROR(VLOOKUP($A95,'BDGT MW Services MTD'!$A$3:$AG$156,AT$4,0),0)</f>
        <v>347.00665358978523</v>
      </c>
      <c r="AU95" s="306">
        <f>IFERROR(VLOOKUP($A95,'BDGT MW Services MTD'!$A$3:$AG$156,AU$4,0),0)</f>
        <v>333.84416332146759</v>
      </c>
      <c r="AV95" s="306">
        <f>IFERROR(VLOOKUP($A95,'BDGT MW Services MTD'!$A$3:$AG$156,AV$4,0),0)</f>
        <v>335.30869160454642</v>
      </c>
      <c r="AW95" s="306">
        <f>IFERROR(VLOOKUP($A95,'BDGT MW Services MTD'!$A$3:$AG$156,AW$4,0),0)</f>
        <v>349.00560924792961</v>
      </c>
      <c r="AX95" s="306">
        <f>IFERROR(VLOOKUP($A95,'BDGT MW Services MTD'!$A$3:$AG$156,AX$4,0),0)</f>
        <v>354.93627801915602</v>
      </c>
      <c r="AY95" s="306">
        <f>IFERROR(VLOOKUP($A95,'BDGT MW Services MTD'!$A$3:$AG$156,AY$4,0),0)</f>
        <v>53.197651715409243</v>
      </c>
      <c r="AZ95" s="306">
        <f>IFERROR(VLOOKUP($A95,'BDGT MW Services MTD'!$A$3:$AG$156,AZ$4,0),0)</f>
        <v>327.51595138234967</v>
      </c>
      <c r="BA95" s="306">
        <f>IFERROR(VLOOKUP($A95,'BDGT MW Services MTD'!$A$3:$AG$156,BA$4,0),0)</f>
        <v>362.03120514017195</v>
      </c>
      <c r="BB95" s="306">
        <f>IFERROR(VLOOKUP($A95,'BDGT MW Services MTD'!$A$3:$AG$156,BB$4,0),0)</f>
        <v>336.85379248844055</v>
      </c>
      <c r="BC95" s="306">
        <f>IFERROR(VLOOKUP($A95,'BDGT MW Services MTD'!$A$3:$AG$156,BC$4,0),0)</f>
        <v>363.09473220317352</v>
      </c>
      <c r="BD95" s="306">
        <f>IFERROR(VLOOKUP($A95,'BDGT MW Services MTD'!$A$3:$AG$156,BD$4,0),0)</f>
        <v>362.43754993799848</v>
      </c>
      <c r="BE95" s="306">
        <f>IFERROR(VLOOKUP($A95,'BDGT MW Services MTD'!$A$3:$AG$156,BE$4,0),0)</f>
        <v>364.6385192735043</v>
      </c>
      <c r="BF95" s="306">
        <f>IFERROR(VLOOKUP($A95,'BDGT MW Services MTD'!$A$3:$AG$156,BF$4,0),0)</f>
        <v>434.11764234492063</v>
      </c>
      <c r="BG95" s="306">
        <f>IFERROR(VLOOKUP($A95,'BDGT MW Services MTD'!$A$3:$AG$156,BG$4,0),0)</f>
        <v>427.97889015511055</v>
      </c>
      <c r="BH95" s="306">
        <f>IFERROR(VLOOKUP($A95,'BDGT MW Services MTD'!$A$3:$AG$156,BH$4,0),0)</f>
        <v>346.1302214160126</v>
      </c>
      <c r="BI95" s="306">
        <f>IFERROR(VLOOKUP($A95,'BDGT MW Services MTD'!$A$3:$AG$156,BI$4,0),0)</f>
        <v>328.54593955611233</v>
      </c>
      <c r="BJ95" s="306">
        <f>IFERROR(VLOOKUP($A95,'BDGT MW Services MTD'!$A$3:$AG$156,BJ$4,0),0)</f>
        <v>346.37101267555499</v>
      </c>
      <c r="BK95" s="306">
        <f>IFERROR(VLOOKUP($A95,'BDGT MW Services MTD'!$A$3:$AG$156,BK$4,0),0)</f>
        <v>349.22555892641668</v>
      </c>
      <c r="BL95" s="306">
        <f>IFERROR(VLOOKUP($A95,'BDGT MW Services MTD'!$A$3:$AG$156,BL$4,0),0)</f>
        <v>385.2704594229192</v>
      </c>
      <c r="BM95" s="306">
        <f>IFERROR(VLOOKUP($A95,'BDGT MW Services MTD'!$A$3:$AG$156,BM$4,0),0)</f>
        <v>506.2480738573912</v>
      </c>
      <c r="BN95" s="306">
        <f>IFERROR(VLOOKUP($A95,'BDGT MW Services MTD'!$A$3:$AG$156,BN$4,0),0)</f>
        <v>434.66788776045809</v>
      </c>
      <c r="BO95" s="306">
        <f>IFERROR(VLOOKUP($A95,'BDGT MW Services MTD'!$A$3:$AG$156,BO$4,0),0)</f>
        <v>296.79680005337366</v>
      </c>
      <c r="BP95" s="306">
        <f>IFERROR(VLOOKUP($A95,'BDGT MW Services MTD'!$A$3:$AG$156,BP$4,0),0)</f>
        <v>10877.26965</v>
      </c>
      <c r="BQ95" s="306"/>
      <c r="BR95" s="306"/>
      <c r="BS95" s="306"/>
      <c r="BT95" s="306">
        <f>IFERROR(VLOOKUP($A95,'BDGT Polizze MTD'!$A$3:$AG$156,BT$4,0),0)</f>
        <v>1882.6029623766597</v>
      </c>
      <c r="BU95" s="306">
        <f>IFERROR(VLOOKUP($A95,'BDGT Polizze MTD'!$A$3:$AG$156,BU$4,0),0)</f>
        <v>1621.8582570941503</v>
      </c>
      <c r="BV95" s="306">
        <f>IFERROR(VLOOKUP($A95,'BDGT Polizze MTD'!$A$3:$AG$156,BV$4,0),0)</f>
        <v>1260.5025998709873</v>
      </c>
      <c r="BW95" s="306">
        <f>IFERROR(VLOOKUP($A95,'BDGT Polizze MTD'!$A$3:$AG$156,BW$4,0),0)</f>
        <v>1213.1185353628682</v>
      </c>
      <c r="BX95" s="306">
        <f>IFERROR(VLOOKUP($A95,'BDGT Polizze MTD'!$A$3:$AG$156,BX$4,0),0)</f>
        <v>1206.7564079127194</v>
      </c>
      <c r="BY95" s="306">
        <f>IFERROR(VLOOKUP($A95,'BDGT Polizze MTD'!$A$3:$AG$156,BY$4,0),0)</f>
        <v>1258.0907212271231</v>
      </c>
      <c r="BZ95" s="306">
        <f>IFERROR(VLOOKUP($A95,'BDGT Polizze MTD'!$A$3:$AG$156,BZ$4,0),0)</f>
        <v>1295.9607490395099</v>
      </c>
      <c r="CA95" s="306">
        <f>IFERROR(VLOOKUP($A95,'BDGT Polizze MTD'!$A$3:$AG$156,CA$4,0),0)</f>
        <v>1588.9190405389536</v>
      </c>
      <c r="CB95" s="306">
        <f>IFERROR(VLOOKUP($A95,'BDGT Polizze MTD'!$A$3:$AG$156,CB$4,0),0)</f>
        <v>1462.3611816558598</v>
      </c>
      <c r="CC95" s="306">
        <f>IFERROR(VLOOKUP($A95,'BDGT Polizze MTD'!$A$3:$AG$156,CC$4,0),0)</f>
        <v>1417.052536887795</v>
      </c>
      <c r="CD95" s="306">
        <f>IFERROR(VLOOKUP($A95,'BDGT Polizze MTD'!$A$3:$AG$156,CD$4,0),0)</f>
        <v>1363.3015784161748</v>
      </c>
      <c r="CE95" s="306">
        <f>IFERROR(VLOOKUP($A95,'BDGT Polizze MTD'!$A$3:$AG$156,CE$4,0),0)</f>
        <v>1369.282194342157</v>
      </c>
      <c r="CF95" s="306">
        <f>IFERROR(VLOOKUP($A95,'BDGT Polizze MTD'!$A$3:$AG$156,CF$4,0),0)</f>
        <v>1425.2155653404088</v>
      </c>
      <c r="CG95" s="306">
        <f>IFERROR(VLOOKUP($A95,'BDGT Polizze MTD'!$A$3:$AG$156,CG$4,0),0)</f>
        <v>1449.4343206316041</v>
      </c>
      <c r="CH95" s="306">
        <f>IFERROR(VLOOKUP($A95,'BDGT Polizze MTD'!$A$3:$AG$156,CH$4,0),0)</f>
        <v>217.24040890843912</v>
      </c>
      <c r="CI95" s="306">
        <f>IFERROR(VLOOKUP($A95,'BDGT Polizze MTD'!$A$3:$AG$156,CI$4,0),0)</f>
        <v>1337.4593973239023</v>
      </c>
      <c r="CJ95" s="306">
        <f>IFERROR(VLOOKUP($A95,'BDGT Polizze MTD'!$A$3:$AG$156,CJ$4,0),0)</f>
        <v>1478.4074955602753</v>
      </c>
      <c r="CK95" s="306">
        <f>IFERROR(VLOOKUP($A95,'BDGT Polizze MTD'!$A$3:$AG$156,CK$4,0),0)</f>
        <v>1375.5918402945313</v>
      </c>
      <c r="CL95" s="306">
        <f>IFERROR(VLOOKUP($A95,'BDGT Polizze MTD'!$A$3:$AG$156,CL$4,0),0)</f>
        <v>1482.7505642221713</v>
      </c>
      <c r="CM95" s="306">
        <f>IFERROR(VLOOKUP($A95,'BDGT Polizze MTD'!$A$3:$AG$156,CM$4,0),0)</f>
        <v>1480.0668641074039</v>
      </c>
      <c r="CN95" s="306">
        <f>IFERROR(VLOOKUP($A95,'BDGT Polizze MTD'!$A$3:$AG$156,CN$4,0),0)</f>
        <v>1489.0548450242704</v>
      </c>
      <c r="CO95" s="306">
        <f>IFERROR(VLOOKUP($A95,'BDGT Polizze MTD'!$A$3:$AG$156,CO$4,0),0)</f>
        <v>1772.7830288805931</v>
      </c>
      <c r="CP95" s="306">
        <f>IFERROR(VLOOKUP($A95,'BDGT Polizze MTD'!$A$3:$AG$156,CP$4,0),0)</f>
        <v>1747.7145344471137</v>
      </c>
      <c r="CQ95" s="306">
        <f>IFERROR(VLOOKUP($A95,'BDGT Polizze MTD'!$A$3:$AG$156,CQ$4,0),0)</f>
        <v>1413.4734976319</v>
      </c>
      <c r="CR95" s="306">
        <f>IFERROR(VLOOKUP($A95,'BDGT Polizze MTD'!$A$3:$AG$156,CR$4,0),0)</f>
        <v>1341.6655050151983</v>
      </c>
      <c r="CS95" s="306">
        <f>IFERROR(VLOOKUP($A95,'BDGT Polizze MTD'!$A$3:$AG$156,CS$4,0),0)</f>
        <v>1414.4568040373108</v>
      </c>
      <c r="CT95" s="306">
        <f>IFERROR(VLOOKUP($A95,'BDGT Polizze MTD'!$A$3:$AG$156,CT$4,0),0)</f>
        <v>1426.1137620944578</v>
      </c>
      <c r="CU95" s="306">
        <f>IFERROR(VLOOKUP($A95,'BDGT Polizze MTD'!$A$3:$AG$156,CU$4,0),0)</f>
        <v>1573.3083970158343</v>
      </c>
      <c r="CV95" s="306">
        <f>IFERROR(VLOOKUP($A95,'BDGT Polizze MTD'!$A$3:$AG$156,CV$4,0),0)</f>
        <v>2067.3382194055239</v>
      </c>
      <c r="CW95" s="306">
        <f>IFERROR(VLOOKUP($A95,'BDGT Polizze MTD'!$A$3:$AG$156,CW$4,0),0)</f>
        <v>1775.0300366942242</v>
      </c>
      <c r="CX95" s="306">
        <f>IFERROR(VLOOKUP($A95,'BDGT Polizze MTD'!$A$3:$AG$156,CX$4,0),0)</f>
        <v>1212.0132398181579</v>
      </c>
      <c r="CY95" s="306">
        <f>IFERROR(VLOOKUP($A95,'BDGT Polizze MTD'!$A$3:$AG$156,CY$4,0),0)</f>
        <v>44418.925091178273</v>
      </c>
      <c r="CZ95" s="329"/>
      <c r="DD95" s="308">
        <f>IFERROR(VLOOKUP($A95,'BDGT McAfee'!$AZ$6:$BD$180,DD$4,0),0)</f>
        <v>6.6560394193548396</v>
      </c>
      <c r="DE95" s="308">
        <f>IFERROR(VLOOKUP($A95,'BDGT McAfee'!$AZ$6:$BD$180,DE$4,0),0)</f>
        <v>6.6560394193548396</v>
      </c>
      <c r="DF95" s="308">
        <f>IFERROR(VLOOKUP($A95,'BDGT McAfee'!$AZ$6:$BD$180,DF$4,0),0)</f>
        <v>6.6560394193548396</v>
      </c>
      <c r="DG95" s="308">
        <f>IFERROR(VLOOKUP($A95,'BDGT McAfee'!$AZ$6:$BD$180,DG$4,0),0)</f>
        <v>6.6560394193548396</v>
      </c>
      <c r="DH95" s="308">
        <f>IFERROR(VLOOKUP($A95,'BDGT McAfee'!$AZ$6:$BD$180,DH$4,0),0)</f>
        <v>6.6560394193548396</v>
      </c>
      <c r="DI95" s="308">
        <f>IFERROR(VLOOKUP($A95,'BDGT McAfee'!$AZ$6:$BD$180,DI$4,0),0)</f>
        <v>6.6560394193548396</v>
      </c>
      <c r="DJ95" s="308">
        <f>IFERROR(VLOOKUP($A95,'BDGT McAfee'!$AZ$6:$BD$180,DJ$4,0),0)</f>
        <v>6.6560394193548396</v>
      </c>
      <c r="DK95" s="308">
        <f>IFERROR(VLOOKUP($A95,'BDGT McAfee'!$AZ$6:$BD$180,DK$4,0),0)</f>
        <v>6.6560394193548396</v>
      </c>
      <c r="DL95" s="308">
        <f>IFERROR(VLOOKUP($A95,'BDGT McAfee'!$AZ$6:$BD$180,DL$4,0),0)</f>
        <v>6.6560394193548396</v>
      </c>
      <c r="DM95" s="308">
        <f>IFERROR(VLOOKUP($A95,'BDGT McAfee'!$AZ$6:$BD$180,DM$4,0),0)</f>
        <v>6.6560394193548396</v>
      </c>
      <c r="DN95" s="308">
        <f>IFERROR(VLOOKUP($A95,'BDGT McAfee'!$AZ$6:$BD$180,DN$4,0),0)</f>
        <v>6.6560394193548396</v>
      </c>
      <c r="DO95" s="308">
        <f>IFERROR(VLOOKUP($A95,'BDGT McAfee'!$AZ$6:$BD$180,DO$4,0),0)</f>
        <v>6.6560394193548396</v>
      </c>
      <c r="DP95" s="308">
        <f>IFERROR(VLOOKUP($A95,'BDGT McAfee'!$AZ$6:$BD$180,DP$4,0),0)</f>
        <v>6.6560394193548396</v>
      </c>
      <c r="DQ95" s="308">
        <f>IFERROR(VLOOKUP($A95,'BDGT McAfee'!$AZ$6:$BD$180,DQ$4,0),0)</f>
        <v>6.6560394193548396</v>
      </c>
      <c r="DR95" s="308">
        <f>IFERROR(VLOOKUP($A95,'BDGT McAfee'!$AZ$6:$BD$180,DR$4,0),0)</f>
        <v>6.6560394193548396</v>
      </c>
      <c r="DS95" s="308">
        <f>IFERROR(VLOOKUP($A95,'BDGT McAfee'!$AZ$6:$BD$180,DS$4,0),0)</f>
        <v>6.6560394193548396</v>
      </c>
      <c r="DT95" s="308">
        <f>IFERROR(VLOOKUP($A95,'BDGT McAfee'!$AZ$6:$BD$180,DT$4,0),0)</f>
        <v>6.6560394193548396</v>
      </c>
      <c r="DU95" s="308">
        <f>IFERROR(VLOOKUP($A95,'BDGT McAfee'!$AZ$6:$BD$180,DU$4,0),0)</f>
        <v>6.6560394193548396</v>
      </c>
      <c r="DV95" s="308">
        <f>IFERROR(VLOOKUP($A95,'BDGT McAfee'!$AZ$6:$BD$180,DV$4,0),0)</f>
        <v>6.6560394193548396</v>
      </c>
      <c r="DW95" s="308">
        <f>IFERROR(VLOOKUP($A95,'BDGT McAfee'!$AZ$6:$BD$180,DW$4,0),0)</f>
        <v>6.6560394193548396</v>
      </c>
      <c r="DX95" s="308">
        <f>IFERROR(VLOOKUP($A95,'BDGT McAfee'!$AZ$6:$BD$180,DX$4,0),0)</f>
        <v>6.6560394193548396</v>
      </c>
      <c r="DY95" s="308">
        <f>IFERROR(VLOOKUP($A95,'BDGT McAfee'!$AZ$6:$BD$180,DY$4,0),0)</f>
        <v>6.6560394193548396</v>
      </c>
      <c r="DZ95" s="308">
        <f>IFERROR(VLOOKUP($A95,'BDGT McAfee'!$AZ$6:$BD$180,DZ$4,0),0)</f>
        <v>6.6560394193548396</v>
      </c>
      <c r="EA95" s="308">
        <f>IFERROR(VLOOKUP($A95,'BDGT McAfee'!$AZ$6:$BD$180,EA$4,0),0)</f>
        <v>6.6560394193548396</v>
      </c>
      <c r="EB95" s="308">
        <f>IFERROR(VLOOKUP($A95,'BDGT McAfee'!$AZ$6:$BD$180,EB$4,0),0)</f>
        <v>6.6560394193548396</v>
      </c>
      <c r="EC95" s="308">
        <f>IFERROR(VLOOKUP($A95,'BDGT McAfee'!$AZ$6:$BD$180,EC$4,0),0)</f>
        <v>6.6560394193548396</v>
      </c>
      <c r="ED95" s="308">
        <f>IFERROR(VLOOKUP($A95,'BDGT McAfee'!$AZ$6:$BD$180,ED$4,0),0)</f>
        <v>6.6560394193548396</v>
      </c>
      <c r="EE95" s="308">
        <f>IFERROR(VLOOKUP($A95,'BDGT McAfee'!$AZ$6:$BD$180,EE$4,0),0)</f>
        <v>6.6560394193548396</v>
      </c>
      <c r="EF95" s="308">
        <f>IFERROR(VLOOKUP($A95,'BDGT McAfee'!$AZ$6:$BD$180,EF$4,0),0)</f>
        <v>6.6560394193548396</v>
      </c>
      <c r="EG95" s="308">
        <f>IFERROR(VLOOKUP($A95,'BDGT McAfee'!$AZ$6:$BD$180,EG$4,0),0)</f>
        <v>6.6560394193548396</v>
      </c>
      <c r="EH95" s="308">
        <f>IFERROR(VLOOKUP($A95,'BDGT McAfee'!$AZ$6:$BD$180,EH$4,0),0)</f>
        <v>6.6560394193548396</v>
      </c>
      <c r="EI95" s="308">
        <f t="shared" si="40"/>
        <v>206.33722200000003</v>
      </c>
      <c r="EJ95" s="308"/>
      <c r="EL95" s="307">
        <f>IFERROR(VLOOKUP($A95,'BDGT Office'!$C$3:$F$180,EL$4,0),0)</f>
        <v>1.2774193548387098</v>
      </c>
      <c r="EM95" s="307">
        <f>IFERROR(VLOOKUP($A95,'BDGT Office'!$C$3:$F$180,EM$4,0),0)</f>
        <v>1.2774193548387098</v>
      </c>
      <c r="EN95" s="307">
        <f>IFERROR(VLOOKUP($A95,'BDGT Office'!$C$3:$F$180,EN$4,0),0)</f>
        <v>1.2774193548387098</v>
      </c>
      <c r="EO95" s="307">
        <f>IFERROR(VLOOKUP($A95,'BDGT Office'!$C$3:$F$180,EO$4,0),0)</f>
        <v>1.2774193548387098</v>
      </c>
      <c r="EP95" s="307">
        <f>IFERROR(VLOOKUP($A95,'BDGT Office'!$C$3:$F$180,EP$4,0),0)</f>
        <v>1.2774193548387098</v>
      </c>
      <c r="EQ95" s="307">
        <f>IFERROR(VLOOKUP($A95,'BDGT Office'!$C$3:$F$180,EQ$4,0),0)</f>
        <v>1.2774193548387098</v>
      </c>
      <c r="ER95" s="307">
        <f>IFERROR(VLOOKUP($A95,'BDGT Office'!$C$3:$F$180,ER$4,0),0)</f>
        <v>1.2774193548387098</v>
      </c>
      <c r="ES95" s="307">
        <f>IFERROR(VLOOKUP($A95,'BDGT Office'!$C$3:$F$180,ES$4,0),0)</f>
        <v>1.2774193548387098</v>
      </c>
      <c r="ET95" s="307">
        <f>IFERROR(VLOOKUP($A95,'BDGT Office'!$C$3:$F$180,ET$4,0),0)</f>
        <v>1.2774193548387098</v>
      </c>
      <c r="EU95" s="307">
        <f>IFERROR(VLOOKUP($A95,'BDGT Office'!$C$3:$F$180,EU$4,0),0)</f>
        <v>1.2774193548387098</v>
      </c>
      <c r="EV95" s="307">
        <f>IFERROR(VLOOKUP($A95,'BDGT Office'!$C$3:$F$180,EV$4,0),0)</f>
        <v>1.2774193548387098</v>
      </c>
      <c r="EW95" s="307">
        <f>IFERROR(VLOOKUP($A95,'BDGT Office'!$C$3:$F$180,EW$4,0),0)</f>
        <v>1.2774193548387098</v>
      </c>
      <c r="EX95" s="307">
        <f>IFERROR(VLOOKUP($A95,'BDGT Office'!$C$3:$F$180,EX$4,0),0)</f>
        <v>1.2774193548387098</v>
      </c>
      <c r="EY95" s="307">
        <f>IFERROR(VLOOKUP($A95,'BDGT Office'!$C$3:$F$180,EY$4,0),0)</f>
        <v>1.2774193548387098</v>
      </c>
      <c r="EZ95" s="307">
        <f>IFERROR(VLOOKUP($A95,'BDGT Office'!$C$3:$F$180,EZ$4,0),0)</f>
        <v>1.2774193548387098</v>
      </c>
      <c r="FA95" s="307">
        <f>IFERROR(VLOOKUP($A95,'BDGT Office'!$C$3:$F$180,FA$4,0),0)</f>
        <v>1.2774193548387098</v>
      </c>
      <c r="FB95" s="307">
        <f>IFERROR(VLOOKUP($A95,'BDGT Office'!$C$3:$F$180,FB$4,0),0)</f>
        <v>1.2774193548387098</v>
      </c>
      <c r="FC95" s="307">
        <f>IFERROR(VLOOKUP($A95,'BDGT Office'!$C$3:$F$180,FC$4,0),0)</f>
        <v>1.2774193548387098</v>
      </c>
      <c r="FD95" s="307">
        <f>IFERROR(VLOOKUP($A95,'BDGT Office'!$C$3:$F$180,FD$4,0),0)</f>
        <v>1.2774193548387098</v>
      </c>
      <c r="FE95" s="307">
        <f>IFERROR(VLOOKUP($A95,'BDGT Office'!$C$3:$F$180,FE$4,0),0)</f>
        <v>1.2774193548387098</v>
      </c>
      <c r="FF95" s="307">
        <f>IFERROR(VLOOKUP($A95,'BDGT Office'!$C$3:$F$180,FF$4,0),0)</f>
        <v>1.2774193548387098</v>
      </c>
      <c r="FG95" s="307">
        <f>IFERROR(VLOOKUP($A95,'BDGT Office'!$C$3:$F$180,FG$4,0),0)</f>
        <v>1.2774193548387098</v>
      </c>
      <c r="FH95" s="307">
        <f>IFERROR(VLOOKUP($A95,'BDGT Office'!$C$3:$F$180,FH$4,0),0)</f>
        <v>1.2774193548387098</v>
      </c>
      <c r="FI95" s="307">
        <f>IFERROR(VLOOKUP($A95,'BDGT Office'!$C$3:$F$180,FI$4,0),0)</f>
        <v>1.2774193548387098</v>
      </c>
      <c r="FJ95" s="307">
        <f>IFERROR(VLOOKUP($A95,'BDGT Office'!$C$3:$F$180,FJ$4,0),0)</f>
        <v>1.2774193548387098</v>
      </c>
      <c r="FK95" s="307">
        <f>IFERROR(VLOOKUP($A95,'BDGT Office'!$C$3:$F$180,FK$4,0),0)</f>
        <v>1.2774193548387098</v>
      </c>
      <c r="FL95" s="307">
        <f>IFERROR(VLOOKUP($A95,'BDGT Office'!$C$3:$F$180,FL$4,0),0)</f>
        <v>1.2774193548387098</v>
      </c>
      <c r="FM95" s="307">
        <f>IFERROR(VLOOKUP($A95,'BDGT Office'!$C$3:$F$180,FM$4,0),0)</f>
        <v>1.2774193548387098</v>
      </c>
      <c r="FN95" s="307">
        <f>IFERROR(VLOOKUP($A95,'BDGT Office'!$C$3:$F$180,FN$4,0),0)</f>
        <v>1.2774193548387098</v>
      </c>
      <c r="FO95" s="307">
        <f>IFERROR(VLOOKUP($A95,'BDGT Office'!$C$3:$F$180,FO$4,0),0)</f>
        <v>1.2774193548387098</v>
      </c>
      <c r="FP95" s="307">
        <f>IFERROR(VLOOKUP($A95,'BDGT Office'!$C$3:$F$180,FP$4,0),0)</f>
        <v>1.2774193548387098</v>
      </c>
      <c r="FQ95" s="308">
        <f t="shared" si="41"/>
        <v>39.600000000000023</v>
      </c>
      <c r="FR95" s="307"/>
      <c r="FS95" s="307"/>
    </row>
    <row r="96" spans="1:175">
      <c r="A96" s="150" t="s">
        <v>135</v>
      </c>
      <c r="B96" s="303">
        <f>IFERROR(VLOOKUP($A96,'FCST Sales'!$A$1:$AH$160,B$1,0),0)</f>
        <v>57303.246844494599</v>
      </c>
      <c r="C96" s="303">
        <f>IFERROR(VLOOKUP($A96,'FCST Sales'!$A$1:$AH$160,C$1,0),0)</f>
        <v>49962.820740942596</v>
      </c>
      <c r="D96" s="303">
        <f>IFERROR(VLOOKUP($A96,'FCST Sales'!$A$1:$AH$160,D$1,0),0)</f>
        <v>38367.565053306709</v>
      </c>
      <c r="E96" s="303">
        <f>IFERROR(VLOOKUP($A96,'FCST Sales'!$A$1:$AH$160,E$1,0),0)</f>
        <v>36925.274353000816</v>
      </c>
      <c r="F96" s="303">
        <f>IFERROR(VLOOKUP($A96,'FCST Sales'!$A$1:$AH$160,F$1,0),0)</f>
        <v>36731.621964782018</v>
      </c>
      <c r="G96" s="303">
        <f>IFERROR(VLOOKUP($A96,'FCST Sales'!$A$1:$AH$160,G$1,0),0)</f>
        <v>38294.151550804927</v>
      </c>
      <c r="H96" s="303">
        <f>IFERROR(VLOOKUP($A96,'FCST Sales'!$A$1:$AH$160,H$1,0),0)</f>
        <v>39446.851081778514</v>
      </c>
      <c r="I96" s="303">
        <f>IFERROR(VLOOKUP($A96,'FCST Sales'!$A$1:$AH$160,I$1,0),0)</f>
        <v>48364.005483650377</v>
      </c>
      <c r="J96" s="303">
        <f>IFERROR(VLOOKUP($A96,'FCST Sales'!$A$1:$AH$160,J$1,0),0)</f>
        <v>45049.368067768999</v>
      </c>
      <c r="K96" s="303">
        <f>IFERROR(VLOOKUP($A96,'FCST Sales'!$A$1:$AH$160,K$1,0),0)</f>
        <v>43132.680090116795</v>
      </c>
      <c r="L96" s="303">
        <f>IFERROR(VLOOKUP($A96,'FCST Sales'!$A$1:$AH$160,L$1,0),0)</f>
        <v>41496.591916995567</v>
      </c>
      <c r="M96" s="303">
        <f>IFERROR(VLOOKUP($A96,'FCST Sales'!$A$1:$AH$160,M$1,0),0)</f>
        <v>41678.63174033464</v>
      </c>
      <c r="N96" s="303">
        <f>IFERROR(VLOOKUP($A96,'FCST Sales'!$A$1:$AH$160,N$1,0),0)</f>
        <v>43381.148855845386</v>
      </c>
      <c r="O96" s="303">
        <f>IFERROR(VLOOKUP($A96,'FCST Sales'!$A$1:$AH$160,O$1,0),0)</f>
        <v>44118.326763483383</v>
      </c>
      <c r="P96" s="303">
        <f>IFERROR(VLOOKUP($A96,'FCST Sales'!$A$1:$AH$160,P$1,0),0)</f>
        <v>14516.486122183152</v>
      </c>
      <c r="Q96" s="303">
        <f>IFERROR(VLOOKUP($A96,'FCST Sales'!$A$1:$AH$160,Q$1,0),0)</f>
        <v>41201.654845294026</v>
      </c>
      <c r="R96" s="303">
        <f>IFERROR(VLOOKUP($A96,'FCST Sales'!$A$1:$AH$160,R$1,0),0)</f>
        <v>45000.22115544285</v>
      </c>
      <c r="S96" s="303">
        <f>IFERROR(VLOOKUP($A96,'FCST Sales'!$A$1:$AH$160,S$1,0),0)</f>
        <v>41870.686680614701</v>
      </c>
      <c r="T96" s="303">
        <f>IFERROR(VLOOKUP($A96,'FCST Sales'!$A$1:$AH$160,T$1,0),0)</f>
        <v>45132.41681250323</v>
      </c>
      <c r="U96" s="303">
        <f>IFERROR(VLOOKUP($A96,'FCST Sales'!$A$1:$AH$160,U$1,0),0)</f>
        <v>45050.729524632952</v>
      </c>
      <c r="V96" s="303">
        <f>IFERROR(VLOOKUP($A96,'FCST Sales'!$A$1:$AH$160,V$1,0),0)</f>
        <v>45324.308446692346</v>
      </c>
      <c r="W96" s="303">
        <f>IFERROR(VLOOKUP($A96,'FCST Sales'!$A$1:$AH$160,W$1,0),0)</f>
        <v>54612.195792769977</v>
      </c>
      <c r="X96" s="303">
        <f>IFERROR(VLOOKUP($A96,'FCST Sales'!$A$1:$AH$160,X$1,0),0)</f>
        <v>53197.471470405879</v>
      </c>
      <c r="Y96" s="303">
        <f>IFERROR(VLOOKUP($A96,'FCST Sales'!$A$1:$AH$160,Y$1,0),0)</f>
        <v>43023.740194639409</v>
      </c>
      <c r="Z96" s="303">
        <f>IFERROR(VLOOKUP($A96,'FCST Sales'!$A$1:$AH$160,Z$1,0),0)</f>
        <v>40838.026473500999</v>
      </c>
      <c r="AA96" s="303">
        <f>IFERROR(VLOOKUP($A96,'FCST Sales'!$A$1:$AH$160,AA$1,0),0)</f>
        <v>43053.670376838832</v>
      </c>
      <c r="AB96" s="303">
        <f>IFERROR(VLOOKUP($A96,'FCST Sales'!$A$1:$AH$160,AB$1,0),0)</f>
        <v>43408.488444351773</v>
      </c>
      <c r="AC96" s="303">
        <f>IFERROR(VLOOKUP($A96,'FCST Sales'!$A$1:$AH$160,AC$1,0),0)</f>
        <v>47824.588373709179</v>
      </c>
      <c r="AD96" s="303">
        <f>IFERROR(VLOOKUP($A96,'FCST Sales'!$A$1:$AH$160,AD$1,0),0)</f>
        <v>62926.27530347577</v>
      </c>
      <c r="AE96" s="303">
        <f>IFERROR(VLOOKUP($A96,'FCST Sales'!$A$1:$AH$160,AE$1,0),0)</f>
        <v>54681.416914964102</v>
      </c>
      <c r="AF96" s="303">
        <f>IFERROR(VLOOKUP($A96,'FCST Sales'!$A$1:$AH$160,AF$1,0),0)</f>
        <v>36891.631027934178</v>
      </c>
      <c r="AG96" s="303">
        <f>IFERROR(VLOOKUP($A96,'FCST Sales'!$A$1:$AH$160,AG$1,0),0)</f>
        <v>1362806.2924672589</v>
      </c>
      <c r="AH96" s="303">
        <f>IFERROR(VLOOKUP($A96,'FCST Sales'!$A$1:$AH$160,AH$1,0),0)</f>
        <v>0</v>
      </c>
      <c r="AI96" s="303"/>
      <c r="AK96" s="306">
        <f>IFERROR(VLOOKUP($A96,'BDGT MW Services MTD'!$A$3:$AG$156,AK$4,0),0)</f>
        <v>615.42126812725155</v>
      </c>
      <c r="AL96" s="306">
        <f>IFERROR(VLOOKUP($A96,'BDGT MW Services MTD'!$A$3:$AG$156,AL$4,0),0)</f>
        <v>530.18405115195867</v>
      </c>
      <c r="AM96" s="306">
        <f>IFERROR(VLOOKUP($A96,'BDGT MW Services MTD'!$A$3:$AG$156,AM$4,0),0)</f>
        <v>412.05720164754268</v>
      </c>
      <c r="AN96" s="306">
        <f>IFERROR(VLOOKUP($A96,'BDGT MW Services MTD'!$A$3:$AG$156,AN$4,0),0)</f>
        <v>396.56739224461046</v>
      </c>
      <c r="AO96" s="306">
        <f>IFERROR(VLOOKUP($A96,'BDGT MW Services MTD'!$A$3:$AG$156,AO$4,0),0)</f>
        <v>394.48761832434906</v>
      </c>
      <c r="AP96" s="306">
        <f>IFERROR(VLOOKUP($A96,'BDGT MW Services MTD'!$A$3:$AG$156,AP$4,0),0)</f>
        <v>411.2687606202843</v>
      </c>
      <c r="AQ96" s="306">
        <f>IFERROR(VLOOKUP($A96,'BDGT MW Services MTD'!$A$3:$AG$156,AQ$4,0),0)</f>
        <v>423.64843971676839</v>
      </c>
      <c r="AR96" s="306">
        <f>IFERROR(VLOOKUP($A96,'BDGT MW Services MTD'!$A$3:$AG$156,AR$4,0),0)</f>
        <v>519.41624995933444</v>
      </c>
      <c r="AS96" s="306">
        <f>IFERROR(VLOOKUP($A96,'BDGT MW Services MTD'!$A$3:$AG$156,AS$4,0),0)</f>
        <v>478.04459615774005</v>
      </c>
      <c r="AT96" s="306">
        <f>IFERROR(VLOOKUP($A96,'BDGT MW Services MTD'!$A$3:$AG$156,AT$4,0),0)</f>
        <v>463.23323965956047</v>
      </c>
      <c r="AU96" s="306">
        <f>IFERROR(VLOOKUP($A96,'BDGT MW Services MTD'!$A$3:$AG$156,AU$4,0),0)</f>
        <v>445.66209816730492</v>
      </c>
      <c r="AV96" s="306">
        <f>IFERROR(VLOOKUP($A96,'BDGT MW Services MTD'!$A$3:$AG$156,AV$4,0),0)</f>
        <v>447.61715630271942</v>
      </c>
      <c r="AW96" s="306">
        <f>IFERROR(VLOOKUP($A96,'BDGT MW Services MTD'!$A$3:$AG$156,AW$4,0),0)</f>
        <v>465.90172654843917</v>
      </c>
      <c r="AX96" s="306">
        <f>IFERROR(VLOOKUP($A96,'BDGT MW Services MTD'!$A$3:$AG$156,AX$4,0),0)</f>
        <v>473.81881655182195</v>
      </c>
      <c r="AY96" s="306">
        <f>IFERROR(VLOOKUP($A96,'BDGT MW Services MTD'!$A$3:$AG$156,AY$4,0),0)</f>
        <v>71.01570039501803</v>
      </c>
      <c r="AZ96" s="306">
        <f>IFERROR(VLOOKUP($A96,'BDGT MW Services MTD'!$A$3:$AG$156,AZ$4,0),0)</f>
        <v>437.2143116840079</v>
      </c>
      <c r="BA96" s="306">
        <f>IFERROR(VLOOKUP($A96,'BDGT MW Services MTD'!$A$3:$AG$156,BA$4,0),0)</f>
        <v>483.29012219226638</v>
      </c>
      <c r="BB96" s="306">
        <f>IFERROR(VLOOKUP($A96,'BDGT MW Services MTD'!$A$3:$AG$156,BB$4,0),0)</f>
        <v>449.67977406708434</v>
      </c>
      <c r="BC96" s="306">
        <f>IFERROR(VLOOKUP($A96,'BDGT MW Services MTD'!$A$3:$AG$156,BC$4,0),0)</f>
        <v>484.70986755381284</v>
      </c>
      <c r="BD96" s="306">
        <f>IFERROR(VLOOKUP($A96,'BDGT MW Services MTD'!$A$3:$AG$156,BD$4,0),0)</f>
        <v>483.83256832454873</v>
      </c>
      <c r="BE96" s="306">
        <f>IFERROR(VLOOKUP($A96,'BDGT MW Services MTD'!$A$3:$AG$156,BE$4,0),0)</f>
        <v>486.77073145522735</v>
      </c>
      <c r="BF96" s="306">
        <f>IFERROR(VLOOKUP($A96,'BDGT MW Services MTD'!$A$3:$AG$156,BF$4,0),0)</f>
        <v>579.5212275512622</v>
      </c>
      <c r="BG96" s="306">
        <f>IFERROR(VLOOKUP($A96,'BDGT MW Services MTD'!$A$3:$AG$156,BG$4,0),0)</f>
        <v>571.32635856262721</v>
      </c>
      <c r="BH96" s="306">
        <f>IFERROR(VLOOKUP($A96,'BDGT MW Services MTD'!$A$3:$AG$156,BH$4,0),0)</f>
        <v>462.06325484515247</v>
      </c>
      <c r="BI96" s="306">
        <f>IFERROR(VLOOKUP($A96,'BDGT MW Services MTD'!$A$3:$AG$156,BI$4,0),0)</f>
        <v>438.58928462359643</v>
      </c>
      <c r="BJ96" s="306">
        <f>IFERROR(VLOOKUP($A96,'BDGT MW Services MTD'!$A$3:$AG$156,BJ$4,0),0)</f>
        <v>462.38469685234639</v>
      </c>
      <c r="BK96" s="306">
        <f>IFERROR(VLOOKUP($A96,'BDGT MW Services MTD'!$A$3:$AG$156,BK$4,0),0)</f>
        <v>466.19534628475725</v>
      </c>
      <c r="BL96" s="306">
        <f>IFERROR(VLOOKUP($A96,'BDGT MW Services MTD'!$A$3:$AG$156,BL$4,0),0)</f>
        <v>514.31314419286298</v>
      </c>
      <c r="BM96" s="306">
        <f>IFERROR(VLOOKUP($A96,'BDGT MW Services MTD'!$A$3:$AG$156,BM$4,0),0)</f>
        <v>675.81106269391432</v>
      </c>
      <c r="BN96" s="306">
        <f>IFERROR(VLOOKUP($A96,'BDGT MW Services MTD'!$A$3:$AG$156,BN$4,0),0)</f>
        <v>580.25577244776605</v>
      </c>
      <c r="BO96" s="306">
        <f>IFERROR(VLOOKUP($A96,'BDGT MW Services MTD'!$A$3:$AG$156,BO$4,0),0)</f>
        <v>396.2060720940662</v>
      </c>
      <c r="BP96" s="306">
        <f>IFERROR(VLOOKUP($A96,'BDGT MW Services MTD'!$A$3:$AG$156,BP$4,0),0)</f>
        <v>14520.507911000004</v>
      </c>
      <c r="BQ96" s="306"/>
      <c r="BR96" s="306"/>
      <c r="BS96" s="306"/>
      <c r="BT96" s="306">
        <f>IFERROR(VLOOKUP($A96,'BDGT Polizze MTD'!$A$3:$AG$156,BT$4,0),0)</f>
        <v>2043.1398718435871</v>
      </c>
      <c r="BU96" s="306">
        <f>IFERROR(VLOOKUP($A96,'BDGT Polizze MTD'!$A$3:$AG$156,BU$4,0),0)</f>
        <v>1760.1604468764372</v>
      </c>
      <c r="BV96" s="306">
        <f>IFERROR(VLOOKUP($A96,'BDGT Polizze MTD'!$A$3:$AG$156,BV$4,0),0)</f>
        <v>1367.9905810344997</v>
      </c>
      <c r="BW96" s="306">
        <f>IFERROR(VLOOKUP($A96,'BDGT Polizze MTD'!$A$3:$AG$156,BW$4,0),0)</f>
        <v>1316.5658922279299</v>
      </c>
      <c r="BX96" s="306">
        <f>IFERROR(VLOOKUP($A96,'BDGT Polizze MTD'!$A$3:$AG$156,BX$4,0),0)</f>
        <v>1309.6612413148453</v>
      </c>
      <c r="BY96" s="306">
        <f>IFERROR(VLOOKUP($A96,'BDGT Polizze MTD'!$A$3:$AG$156,BY$4,0),0)</f>
        <v>1365.3730320760587</v>
      </c>
      <c r="BZ96" s="306">
        <f>IFERROR(VLOOKUP($A96,'BDGT Polizze MTD'!$A$3:$AG$156,BZ$4,0),0)</f>
        <v>1406.4723851088586</v>
      </c>
      <c r="CA96" s="306">
        <f>IFERROR(VLOOKUP($A96,'BDGT Polizze MTD'!$A$3:$AG$156,CA$4,0),0)</f>
        <v>1724.4123746401906</v>
      </c>
      <c r="CB96" s="306">
        <f>IFERROR(VLOOKUP($A96,'BDGT Polizze MTD'!$A$3:$AG$156,CB$4,0),0)</f>
        <v>1587.0624326998204</v>
      </c>
      <c r="CC96" s="306">
        <f>IFERROR(VLOOKUP($A96,'BDGT Polizze MTD'!$A$3:$AG$156,CC$4,0),0)</f>
        <v>1537.8901427826918</v>
      </c>
      <c r="CD96" s="306">
        <f>IFERROR(VLOOKUP($A96,'BDGT Polizze MTD'!$A$3:$AG$156,CD$4,0),0)</f>
        <v>1479.5556300904695</v>
      </c>
      <c r="CE96" s="306">
        <f>IFERROR(VLOOKUP($A96,'BDGT Polizze MTD'!$A$3:$AG$156,CE$4,0),0)</f>
        <v>1486.0462365012504</v>
      </c>
      <c r="CF96" s="306">
        <f>IFERROR(VLOOKUP($A96,'BDGT Polizze MTD'!$A$3:$AG$156,CF$4,0),0)</f>
        <v>1546.749264562397</v>
      </c>
      <c r="CG96" s="306">
        <f>IFERROR(VLOOKUP($A96,'BDGT Polizze MTD'!$A$3:$AG$156,CG$4,0),0)</f>
        <v>1573.0332477339714</v>
      </c>
      <c r="CH96" s="306">
        <f>IFERROR(VLOOKUP($A96,'BDGT Polizze MTD'!$A$3:$AG$156,CH$4,0),0)</f>
        <v>235.76534728071539</v>
      </c>
      <c r="CI96" s="306">
        <f>IFERROR(VLOOKUP($A96,'BDGT Polizze MTD'!$A$3:$AG$156,CI$4,0),0)</f>
        <v>1451.5097852574365</v>
      </c>
      <c r="CJ96" s="306">
        <f>IFERROR(VLOOKUP($A96,'BDGT Polizze MTD'!$A$3:$AG$156,CJ$4,0),0)</f>
        <v>1604.4770784798529</v>
      </c>
      <c r="CK96" s="306">
        <f>IFERROR(VLOOKUP($A96,'BDGT Polizze MTD'!$A$3:$AG$156,CK$4,0),0)</f>
        <v>1492.8939306142129</v>
      </c>
      <c r="CL96" s="306">
        <f>IFERROR(VLOOKUP($A96,'BDGT Polizze MTD'!$A$3:$AG$156,CL$4,0),0)</f>
        <v>1609.1904975738462</v>
      </c>
      <c r="CM96" s="306">
        <f>IFERROR(VLOOKUP($A96,'BDGT Polizze MTD'!$A$3:$AG$156,CM$4,0),0)</f>
        <v>1606.2779478657385</v>
      </c>
      <c r="CN96" s="306">
        <f>IFERROR(VLOOKUP($A96,'BDGT Polizze MTD'!$A$3:$AG$156,CN$4,0),0)</f>
        <v>1616.0323690292091</v>
      </c>
      <c r="CO96" s="306">
        <f>IFERROR(VLOOKUP($A96,'BDGT Polizze MTD'!$A$3:$AG$156,CO$4,0),0)</f>
        <v>1923.9551635789389</v>
      </c>
      <c r="CP96" s="306">
        <f>IFERROR(VLOOKUP($A96,'BDGT Polizze MTD'!$A$3:$AG$156,CP$4,0),0)</f>
        <v>1896.7489806886967</v>
      </c>
      <c r="CQ96" s="306">
        <f>IFERROR(VLOOKUP($A96,'BDGT Polizze MTD'!$A$3:$AG$156,CQ$4,0),0)</f>
        <v>1534.0059048670234</v>
      </c>
      <c r="CR96" s="306">
        <f>IFERROR(VLOOKUP($A96,'BDGT Polizze MTD'!$A$3:$AG$156,CR$4,0),0)</f>
        <v>1456.0745641837937</v>
      </c>
      <c r="CS96" s="306">
        <f>IFERROR(VLOOKUP($A96,'BDGT Polizze MTD'!$A$3:$AG$156,CS$4,0),0)</f>
        <v>1535.0730616511592</v>
      </c>
      <c r="CT96" s="306">
        <f>IFERROR(VLOOKUP($A96,'BDGT Polizze MTD'!$A$3:$AG$156,CT$4,0),0)</f>
        <v>1547.7240540626967</v>
      </c>
      <c r="CU96" s="306">
        <f>IFERROR(VLOOKUP($A96,'BDGT Polizze MTD'!$A$3:$AG$156,CU$4,0),0)</f>
        <v>1707.4705505569241</v>
      </c>
      <c r="CV96" s="306">
        <f>IFERROR(VLOOKUP($A96,'BDGT Polizze MTD'!$A$3:$AG$156,CV$4,0),0)</f>
        <v>2243.6282259543514</v>
      </c>
      <c r="CW96" s="306">
        <f>IFERROR(VLOOKUP($A96,'BDGT Polizze MTD'!$A$3:$AG$156,CW$4,0),0)</f>
        <v>1926.3937825273431</v>
      </c>
      <c r="CX96" s="306">
        <f>IFERROR(VLOOKUP($A96,'BDGT Polizze MTD'!$A$3:$AG$156,CX$4,0),0)</f>
        <v>1315.3663438140052</v>
      </c>
      <c r="CY96" s="306">
        <f>IFERROR(VLOOKUP($A96,'BDGT Polizze MTD'!$A$3:$AG$156,CY$4,0),0)</f>
        <v>48206.700367478945</v>
      </c>
      <c r="CZ96" s="306"/>
      <c r="DD96" s="308">
        <f>IFERROR(VLOOKUP($A96,'BDGT McAfee'!$AZ$6:$BD$180,DD$4,0),0)</f>
        <v>7.7608440000000005</v>
      </c>
      <c r="DE96" s="308">
        <f>IFERROR(VLOOKUP($A96,'BDGT McAfee'!$AZ$6:$BD$180,DE$4,0),0)</f>
        <v>7.7608440000000005</v>
      </c>
      <c r="DF96" s="308">
        <f>IFERROR(VLOOKUP($A96,'BDGT McAfee'!$AZ$6:$BD$180,DF$4,0),0)</f>
        <v>7.7608440000000005</v>
      </c>
      <c r="DG96" s="308">
        <f>IFERROR(VLOOKUP($A96,'BDGT McAfee'!$AZ$6:$BD$180,DG$4,0),0)</f>
        <v>7.7608440000000005</v>
      </c>
      <c r="DH96" s="308">
        <f>IFERROR(VLOOKUP($A96,'BDGT McAfee'!$AZ$6:$BD$180,DH$4,0),0)</f>
        <v>7.7608440000000005</v>
      </c>
      <c r="DI96" s="308">
        <f>IFERROR(VLOOKUP($A96,'BDGT McAfee'!$AZ$6:$BD$180,DI$4,0),0)</f>
        <v>7.7608440000000005</v>
      </c>
      <c r="DJ96" s="308">
        <f>IFERROR(VLOOKUP($A96,'BDGT McAfee'!$AZ$6:$BD$180,DJ$4,0),0)</f>
        <v>7.7608440000000005</v>
      </c>
      <c r="DK96" s="308">
        <f>IFERROR(VLOOKUP($A96,'BDGT McAfee'!$AZ$6:$BD$180,DK$4,0),0)</f>
        <v>7.7608440000000005</v>
      </c>
      <c r="DL96" s="308">
        <f>IFERROR(VLOOKUP($A96,'BDGT McAfee'!$AZ$6:$BD$180,DL$4,0),0)</f>
        <v>7.7608440000000005</v>
      </c>
      <c r="DM96" s="308">
        <f>IFERROR(VLOOKUP($A96,'BDGT McAfee'!$AZ$6:$BD$180,DM$4,0),0)</f>
        <v>7.7608440000000005</v>
      </c>
      <c r="DN96" s="308">
        <f>IFERROR(VLOOKUP($A96,'BDGT McAfee'!$AZ$6:$BD$180,DN$4,0),0)</f>
        <v>7.7608440000000005</v>
      </c>
      <c r="DO96" s="308">
        <f>IFERROR(VLOOKUP($A96,'BDGT McAfee'!$AZ$6:$BD$180,DO$4,0),0)</f>
        <v>7.7608440000000005</v>
      </c>
      <c r="DP96" s="308">
        <f>IFERROR(VLOOKUP($A96,'BDGT McAfee'!$AZ$6:$BD$180,DP$4,0),0)</f>
        <v>7.7608440000000005</v>
      </c>
      <c r="DQ96" s="308">
        <f>IFERROR(VLOOKUP($A96,'BDGT McAfee'!$AZ$6:$BD$180,DQ$4,0),0)</f>
        <v>7.7608440000000005</v>
      </c>
      <c r="DR96" s="308">
        <f>IFERROR(VLOOKUP($A96,'BDGT McAfee'!$AZ$6:$BD$180,DR$4,0),0)</f>
        <v>7.7608440000000005</v>
      </c>
      <c r="DS96" s="308">
        <f>IFERROR(VLOOKUP($A96,'BDGT McAfee'!$AZ$6:$BD$180,DS$4,0),0)</f>
        <v>7.7608440000000005</v>
      </c>
      <c r="DT96" s="308">
        <f>IFERROR(VLOOKUP($A96,'BDGT McAfee'!$AZ$6:$BD$180,DT$4,0),0)</f>
        <v>7.7608440000000005</v>
      </c>
      <c r="DU96" s="308">
        <f>IFERROR(VLOOKUP($A96,'BDGT McAfee'!$AZ$6:$BD$180,DU$4,0),0)</f>
        <v>7.7608440000000005</v>
      </c>
      <c r="DV96" s="308">
        <f>IFERROR(VLOOKUP($A96,'BDGT McAfee'!$AZ$6:$BD$180,DV$4,0),0)</f>
        <v>7.7608440000000005</v>
      </c>
      <c r="DW96" s="308">
        <f>IFERROR(VLOOKUP($A96,'BDGT McAfee'!$AZ$6:$BD$180,DW$4,0),0)</f>
        <v>7.7608440000000005</v>
      </c>
      <c r="DX96" s="308">
        <f>IFERROR(VLOOKUP($A96,'BDGT McAfee'!$AZ$6:$BD$180,DX$4,0),0)</f>
        <v>7.7608440000000005</v>
      </c>
      <c r="DY96" s="308">
        <f>IFERROR(VLOOKUP($A96,'BDGT McAfee'!$AZ$6:$BD$180,DY$4,0),0)</f>
        <v>7.7608440000000005</v>
      </c>
      <c r="DZ96" s="308">
        <f>IFERROR(VLOOKUP($A96,'BDGT McAfee'!$AZ$6:$BD$180,DZ$4,0),0)</f>
        <v>7.7608440000000005</v>
      </c>
      <c r="EA96" s="308">
        <f>IFERROR(VLOOKUP($A96,'BDGT McAfee'!$AZ$6:$BD$180,EA$4,0),0)</f>
        <v>7.7608440000000005</v>
      </c>
      <c r="EB96" s="308">
        <f>IFERROR(VLOOKUP($A96,'BDGT McAfee'!$AZ$6:$BD$180,EB$4,0),0)</f>
        <v>7.7608440000000005</v>
      </c>
      <c r="EC96" s="308">
        <f>IFERROR(VLOOKUP($A96,'BDGT McAfee'!$AZ$6:$BD$180,EC$4,0),0)</f>
        <v>7.7608440000000005</v>
      </c>
      <c r="ED96" s="308">
        <f>IFERROR(VLOOKUP($A96,'BDGT McAfee'!$AZ$6:$BD$180,ED$4,0),0)</f>
        <v>7.7608440000000005</v>
      </c>
      <c r="EE96" s="308">
        <f>IFERROR(VLOOKUP($A96,'BDGT McAfee'!$AZ$6:$BD$180,EE$4,0),0)</f>
        <v>7.7608440000000005</v>
      </c>
      <c r="EF96" s="308">
        <f>IFERROR(VLOOKUP($A96,'BDGT McAfee'!$AZ$6:$BD$180,EF$4,0),0)</f>
        <v>7.7608440000000005</v>
      </c>
      <c r="EG96" s="308">
        <f>IFERROR(VLOOKUP($A96,'BDGT McAfee'!$AZ$6:$BD$180,EG$4,0),0)</f>
        <v>7.7608440000000005</v>
      </c>
      <c r="EH96" s="308">
        <f>IFERROR(VLOOKUP($A96,'BDGT McAfee'!$AZ$6:$BD$180,EH$4,0),0)</f>
        <v>7.7608440000000005</v>
      </c>
      <c r="EI96" s="308">
        <f t="shared" si="40"/>
        <v>240.58616399999991</v>
      </c>
      <c r="EJ96" s="308"/>
      <c r="EL96" s="307">
        <f>IFERROR(VLOOKUP($A96,'BDGT Office'!$C$3:$F$180,EL$4,0),0)</f>
        <v>1.8580645161290323</v>
      </c>
      <c r="EM96" s="307">
        <f>IFERROR(VLOOKUP($A96,'BDGT Office'!$C$3:$F$180,EM$4,0),0)</f>
        <v>1.8580645161290323</v>
      </c>
      <c r="EN96" s="307">
        <f>IFERROR(VLOOKUP($A96,'BDGT Office'!$C$3:$F$180,EN$4,0),0)</f>
        <v>1.8580645161290323</v>
      </c>
      <c r="EO96" s="307">
        <f>IFERROR(VLOOKUP($A96,'BDGT Office'!$C$3:$F$180,EO$4,0),0)</f>
        <v>1.8580645161290323</v>
      </c>
      <c r="EP96" s="307">
        <f>IFERROR(VLOOKUP($A96,'BDGT Office'!$C$3:$F$180,EP$4,0),0)</f>
        <v>1.8580645161290323</v>
      </c>
      <c r="EQ96" s="307">
        <f>IFERROR(VLOOKUP($A96,'BDGT Office'!$C$3:$F$180,EQ$4,0),0)</f>
        <v>1.8580645161290323</v>
      </c>
      <c r="ER96" s="307">
        <f>IFERROR(VLOOKUP($A96,'BDGT Office'!$C$3:$F$180,ER$4,0),0)</f>
        <v>1.8580645161290323</v>
      </c>
      <c r="ES96" s="307">
        <f>IFERROR(VLOOKUP($A96,'BDGT Office'!$C$3:$F$180,ES$4,0),0)</f>
        <v>1.8580645161290323</v>
      </c>
      <c r="ET96" s="307">
        <f>IFERROR(VLOOKUP($A96,'BDGT Office'!$C$3:$F$180,ET$4,0),0)</f>
        <v>1.8580645161290323</v>
      </c>
      <c r="EU96" s="307">
        <f>IFERROR(VLOOKUP($A96,'BDGT Office'!$C$3:$F$180,EU$4,0),0)</f>
        <v>1.8580645161290323</v>
      </c>
      <c r="EV96" s="307">
        <f>IFERROR(VLOOKUP($A96,'BDGT Office'!$C$3:$F$180,EV$4,0),0)</f>
        <v>1.8580645161290323</v>
      </c>
      <c r="EW96" s="307">
        <f>IFERROR(VLOOKUP($A96,'BDGT Office'!$C$3:$F$180,EW$4,0),0)</f>
        <v>1.8580645161290323</v>
      </c>
      <c r="EX96" s="307">
        <f>IFERROR(VLOOKUP($A96,'BDGT Office'!$C$3:$F$180,EX$4,0),0)</f>
        <v>1.8580645161290323</v>
      </c>
      <c r="EY96" s="307">
        <f>IFERROR(VLOOKUP($A96,'BDGT Office'!$C$3:$F$180,EY$4,0),0)</f>
        <v>1.8580645161290323</v>
      </c>
      <c r="EZ96" s="307">
        <f>IFERROR(VLOOKUP($A96,'BDGT Office'!$C$3:$F$180,EZ$4,0),0)</f>
        <v>1.8580645161290323</v>
      </c>
      <c r="FA96" s="307">
        <f>IFERROR(VLOOKUP($A96,'BDGT Office'!$C$3:$F$180,FA$4,0),0)</f>
        <v>1.8580645161290323</v>
      </c>
      <c r="FB96" s="307">
        <f>IFERROR(VLOOKUP($A96,'BDGT Office'!$C$3:$F$180,FB$4,0),0)</f>
        <v>1.8580645161290323</v>
      </c>
      <c r="FC96" s="307">
        <f>IFERROR(VLOOKUP($A96,'BDGT Office'!$C$3:$F$180,FC$4,0),0)</f>
        <v>1.8580645161290323</v>
      </c>
      <c r="FD96" s="307">
        <f>IFERROR(VLOOKUP($A96,'BDGT Office'!$C$3:$F$180,FD$4,0),0)</f>
        <v>1.8580645161290323</v>
      </c>
      <c r="FE96" s="307">
        <f>IFERROR(VLOOKUP($A96,'BDGT Office'!$C$3:$F$180,FE$4,0),0)</f>
        <v>1.8580645161290323</v>
      </c>
      <c r="FF96" s="307">
        <f>IFERROR(VLOOKUP($A96,'BDGT Office'!$C$3:$F$180,FF$4,0),0)</f>
        <v>1.8580645161290323</v>
      </c>
      <c r="FG96" s="307">
        <f>IFERROR(VLOOKUP($A96,'BDGT Office'!$C$3:$F$180,FG$4,0),0)</f>
        <v>1.8580645161290323</v>
      </c>
      <c r="FH96" s="307">
        <f>IFERROR(VLOOKUP($A96,'BDGT Office'!$C$3:$F$180,FH$4,0),0)</f>
        <v>1.8580645161290323</v>
      </c>
      <c r="FI96" s="307">
        <f>IFERROR(VLOOKUP($A96,'BDGT Office'!$C$3:$F$180,FI$4,0),0)</f>
        <v>1.8580645161290323</v>
      </c>
      <c r="FJ96" s="307">
        <f>IFERROR(VLOOKUP($A96,'BDGT Office'!$C$3:$F$180,FJ$4,0),0)</f>
        <v>1.8580645161290323</v>
      </c>
      <c r="FK96" s="307">
        <f>IFERROR(VLOOKUP($A96,'BDGT Office'!$C$3:$F$180,FK$4,0),0)</f>
        <v>1.8580645161290323</v>
      </c>
      <c r="FL96" s="307">
        <f>IFERROR(VLOOKUP($A96,'BDGT Office'!$C$3:$F$180,FL$4,0),0)</f>
        <v>1.8580645161290323</v>
      </c>
      <c r="FM96" s="307">
        <f>IFERROR(VLOOKUP($A96,'BDGT Office'!$C$3:$F$180,FM$4,0),0)</f>
        <v>1.8580645161290323</v>
      </c>
      <c r="FN96" s="307">
        <f>IFERROR(VLOOKUP($A96,'BDGT Office'!$C$3:$F$180,FN$4,0),0)</f>
        <v>1.8580645161290323</v>
      </c>
      <c r="FO96" s="307">
        <f>IFERROR(VLOOKUP($A96,'BDGT Office'!$C$3:$F$180,FO$4,0),0)</f>
        <v>1.8580645161290323</v>
      </c>
      <c r="FP96" s="307">
        <f>IFERROR(VLOOKUP($A96,'BDGT Office'!$C$3:$F$180,FP$4,0),0)</f>
        <v>1.8580645161290323</v>
      </c>
      <c r="FQ96" s="308">
        <f t="shared" si="41"/>
        <v>57.600000000000023</v>
      </c>
      <c r="FR96" s="307"/>
      <c r="FS96" s="307"/>
    </row>
    <row r="97" spans="1:175">
      <c r="A97" s="150" t="s">
        <v>158</v>
      </c>
      <c r="B97" s="303">
        <f>IFERROR(VLOOKUP($A97,'FCST Sales'!$A$1:$AH$160,B$1,0),0)</f>
        <v>71900.334632643571</v>
      </c>
      <c r="C97" s="303">
        <f>IFERROR(VLOOKUP($A97,'FCST Sales'!$A$1:$AH$160,C$1,0),0)</f>
        <v>62690.052104956623</v>
      </c>
      <c r="D97" s="303">
        <f>IFERROR(VLOOKUP($A97,'FCST Sales'!$A$1:$AH$160,D$1,0),0)</f>
        <v>48141.090047806079</v>
      </c>
      <c r="E97" s="303">
        <f>IFERROR(VLOOKUP($A97,'FCST Sales'!$A$1:$AH$160,E$1,0),0)</f>
        <v>46331.398805162171</v>
      </c>
      <c r="F97" s="303">
        <f>IFERROR(VLOOKUP($A97,'FCST Sales'!$A$1:$AH$160,F$1,0),0)</f>
        <v>46088.416561012433</v>
      </c>
      <c r="G97" s="303">
        <f>IFERROR(VLOOKUP($A97,'FCST Sales'!$A$1:$AH$160,G$1,0),0)</f>
        <v>48048.975626946871</v>
      </c>
      <c r="H97" s="303">
        <f>IFERROR(VLOOKUP($A97,'FCST Sales'!$A$1:$AH$160,H$1,0),0)</f>
        <v>49495.306970662947</v>
      </c>
      <c r="I97" s="303">
        <f>IFERROR(VLOOKUP($A97,'FCST Sales'!$A$1:$AH$160,I$1,0),0)</f>
        <v>60683.964171980595</v>
      </c>
      <c r="J97" s="303">
        <f>IFERROR(VLOOKUP($A97,'FCST Sales'!$A$1:$AH$160,J$1,0),0)</f>
        <v>56524.975763618728</v>
      </c>
      <c r="K97" s="303">
        <f>IFERROR(VLOOKUP($A97,'FCST Sales'!$A$1:$AH$160,K$1,0),0)</f>
        <v>54120.04210683069</v>
      </c>
      <c r="L97" s="303">
        <f>IFERROR(VLOOKUP($A97,'FCST Sales'!$A$1:$AH$160,L$1,0),0)</f>
        <v>52067.186577454551</v>
      </c>
      <c r="M97" s="303">
        <f>IFERROR(VLOOKUP($A97,'FCST Sales'!$A$1:$AH$160,M$1,0),0)</f>
        <v>52295.598141114548</v>
      </c>
      <c r="N97" s="303">
        <f>IFERROR(VLOOKUP($A97,'FCST Sales'!$A$1:$AH$160,N$1,0),0)</f>
        <v>54431.804325996505</v>
      </c>
      <c r="O97" s="303">
        <f>IFERROR(VLOOKUP($A97,'FCST Sales'!$A$1:$AH$160,O$1,0),0)</f>
        <v>55356.766543003163</v>
      </c>
      <c r="P97" s="303">
        <f>IFERROR(VLOOKUP($A97,'FCST Sales'!$A$1:$AH$160,P$1,0),0)</f>
        <v>0</v>
      </c>
      <c r="Q97" s="303">
        <f>IFERROR(VLOOKUP($A97,'FCST Sales'!$A$1:$AH$160,Q$1,0),0)</f>
        <v>51697.118992829535</v>
      </c>
      <c r="R97" s="303">
        <f>IFERROR(VLOOKUP($A97,'FCST Sales'!$A$1:$AH$160,R$1,0),0)</f>
        <v>56463.309459578384</v>
      </c>
      <c r="S97" s="303">
        <f>IFERROR(VLOOKUP($A97,'FCST Sales'!$A$1:$AH$160,S$1,0),0)</f>
        <v>52536.576012952479</v>
      </c>
      <c r="T97" s="303">
        <f>IFERROR(VLOOKUP($A97,'FCST Sales'!$A$1:$AH$160,T$1,0),0)</f>
        <v>56629.179850926666</v>
      </c>
      <c r="U97" s="303">
        <f>IFERROR(VLOOKUP($A97,'FCST Sales'!$A$1:$AH$160,U$1,0),0)</f>
        <v>56526.684029895026</v>
      </c>
      <c r="V97" s="303">
        <f>IFERROR(VLOOKUP($A97,'FCST Sales'!$A$1:$AH$160,V$1,0),0)</f>
        <v>56869.952817052726</v>
      </c>
      <c r="W97" s="303">
        <f>IFERROR(VLOOKUP($A97,'FCST Sales'!$A$1:$AH$160,W$1,0),0)</f>
        <v>68523.781264601421</v>
      </c>
      <c r="X97" s="303">
        <f>IFERROR(VLOOKUP($A97,'FCST Sales'!$A$1:$AH$160,X$1,0),0)</f>
        <v>66748.678494823733</v>
      </c>
      <c r="Y97" s="303">
        <f>IFERROR(VLOOKUP($A97,'FCST Sales'!$A$1:$AH$160,Y$1,0),0)</f>
        <v>53983.351511253699</v>
      </c>
      <c r="Z97" s="303">
        <f>IFERROR(VLOOKUP($A97,'FCST Sales'!$A$1:$AH$160,Z$1,0),0)</f>
        <v>51240.862095470955</v>
      </c>
      <c r="AA97" s="303">
        <f>IFERROR(VLOOKUP($A97,'FCST Sales'!$A$1:$AH$160,AA$1,0),0)</f>
        <v>54020.905929794666</v>
      </c>
      <c r="AB97" s="303">
        <f>IFERROR(VLOOKUP($A97,'FCST Sales'!$A$1:$AH$160,AB$1,0),0)</f>
        <v>54466.108238437308</v>
      </c>
      <c r="AC97" s="303">
        <f>IFERROR(VLOOKUP($A97,'FCST Sales'!$A$1:$AH$160,AC$1,0),0)</f>
        <v>60143.187231004355</v>
      </c>
      <c r="AD97" s="303">
        <f>IFERROR(VLOOKUP($A97,'FCST Sales'!$A$1:$AH$160,AD$1,0),0)</f>
        <v>78955.739869048033</v>
      </c>
      <c r="AE97" s="303">
        <f>IFERROR(VLOOKUP($A97,'FCST Sales'!$A$1:$AH$160,AE$1,0),0)</f>
        <v>68610.6353631643</v>
      </c>
      <c r="AF97" s="303">
        <f>IFERROR(VLOOKUP($A97,'FCST Sales'!$A$1:$AH$160,AF$1,0),0)</f>
        <v>46289.185379856441</v>
      </c>
      <c r="AG97" s="303">
        <f>IFERROR(VLOOKUP($A97,'FCST Sales'!$A$1:$AH$160,AG$1,0),0)</f>
        <v>1691881.1689198792</v>
      </c>
      <c r="AH97" s="303">
        <f>IFERROR(VLOOKUP($A97,'FCST Sales'!$A$1:$AH$160,AH$1,0),0)</f>
        <v>0</v>
      </c>
      <c r="AI97" s="303"/>
      <c r="AK97" s="306">
        <f>IFERROR(VLOOKUP($A97,'BDGT MW Services MTD'!$A$3:$AG$156,AK$4,0),0)</f>
        <v>694.54438497627928</v>
      </c>
      <c r="AL97" s="306">
        <f>IFERROR(VLOOKUP($A97,'BDGT MW Services MTD'!$A$3:$AG$156,AL$4,0),0)</f>
        <v>598.34844000781027</v>
      </c>
      <c r="AM97" s="306">
        <f>IFERROR(VLOOKUP($A97,'BDGT MW Services MTD'!$A$3:$AG$156,AM$4,0),0)</f>
        <v>465.03432772843797</v>
      </c>
      <c r="AN97" s="306">
        <f>IFERROR(VLOOKUP($A97,'BDGT MW Services MTD'!$A$3:$AG$156,AN$4,0),0)</f>
        <v>447.55303369078246</v>
      </c>
      <c r="AO97" s="306">
        <f>IFERROR(VLOOKUP($A97,'BDGT MW Services MTD'!$A$3:$AG$156,AO$4,0),0)</f>
        <v>445.20586862979371</v>
      </c>
      <c r="AP97" s="306">
        <f>IFERROR(VLOOKUP($A97,'BDGT MW Services MTD'!$A$3:$AG$156,AP$4,0),0)</f>
        <v>464.14451888248499</v>
      </c>
      <c r="AQ97" s="306">
        <f>IFERROR(VLOOKUP($A97,'BDGT MW Services MTD'!$A$3:$AG$156,AQ$4,0),0)</f>
        <v>478.11582122378366</v>
      </c>
      <c r="AR97" s="306">
        <f>IFERROR(VLOOKUP($A97,'BDGT MW Services MTD'!$A$3:$AG$156,AR$4,0),0)</f>
        <v>586.19625053337757</v>
      </c>
      <c r="AS97" s="306">
        <f>IFERROR(VLOOKUP($A97,'BDGT MW Services MTD'!$A$3:$AG$156,AS$4,0),0)</f>
        <v>539.50555046621889</v>
      </c>
      <c r="AT97" s="306">
        <f>IFERROR(VLOOKUP($A97,'BDGT MW Services MTD'!$A$3:$AG$156,AT$4,0),0)</f>
        <v>522.78993626426472</v>
      </c>
      <c r="AU97" s="306">
        <f>IFERROR(VLOOKUP($A97,'BDGT MW Services MTD'!$A$3:$AG$156,AU$4,0),0)</f>
        <v>502.95971866680202</v>
      </c>
      <c r="AV97" s="306">
        <f>IFERROR(VLOOKUP($A97,'BDGT MW Services MTD'!$A$3:$AG$156,AV$4,0),0)</f>
        <v>505.16613355783494</v>
      </c>
      <c r="AW97" s="306">
        <f>IFERROR(VLOOKUP($A97,'BDGT MW Services MTD'!$A$3:$AG$156,AW$4,0),0)</f>
        <v>525.80150359389802</v>
      </c>
      <c r="AX97" s="306">
        <f>IFERROR(VLOOKUP($A97,'BDGT MW Services MTD'!$A$3:$AG$156,AX$4,0),0)</f>
        <v>534.73647333248744</v>
      </c>
      <c r="AY97" s="306">
        <f>IFERROR(VLOOKUP($A97,'BDGT MW Services MTD'!$A$3:$AG$156,AY$4,0),0)</f>
        <v>80.146004873394801</v>
      </c>
      <c r="AZ97" s="306">
        <f>IFERROR(VLOOKUP($A97,'BDGT MW Services MTD'!$A$3:$AG$156,AZ$4,0),0)</f>
        <v>493.42582217780512</v>
      </c>
      <c r="BA97" s="306">
        <f>IFERROR(VLOOKUP($A97,'BDGT MW Services MTD'!$A$3:$AG$156,BA$4,0),0)</f>
        <v>545.42548018300249</v>
      </c>
      <c r="BB97" s="306">
        <f>IFERROR(VLOOKUP($A97,'BDGT MW Services MTD'!$A$3:$AG$156,BB$4,0),0)</f>
        <v>507.49393674044416</v>
      </c>
      <c r="BC97" s="306">
        <f>IFERROR(VLOOKUP($A97,'BDGT MW Services MTD'!$A$3:$AG$156,BC$4,0),0)</f>
        <v>547.02775852472905</v>
      </c>
      <c r="BD97" s="306">
        <f>IFERROR(VLOOKUP($A97,'BDGT MW Services MTD'!$A$3:$AG$156,BD$4,0),0)</f>
        <v>546.03766720811984</v>
      </c>
      <c r="BE97" s="306">
        <f>IFERROR(VLOOKUP($A97,'BDGT MW Services MTD'!$A$3:$AG$156,BE$4,0),0)</f>
        <v>549.35358235477554</v>
      </c>
      <c r="BF97" s="306">
        <f>IFERROR(VLOOKUP($A97,'BDGT MW Services MTD'!$A$3:$AG$156,BF$4,0),0)</f>
        <v>654.0287692609669</v>
      </c>
      <c r="BG97" s="306">
        <f>IFERROR(VLOOKUP($A97,'BDGT MW Services MTD'!$A$3:$AG$156,BG$4,0),0)</f>
        <v>644.78030721318498</v>
      </c>
      <c r="BH97" s="306">
        <f>IFERROR(VLOOKUP($A97,'BDGT MW Services MTD'!$A$3:$AG$156,BH$4,0),0)</f>
        <v>521.46952953567154</v>
      </c>
      <c r="BI97" s="306">
        <f>IFERROR(VLOOKUP($A97,'BDGT MW Services MTD'!$A$3:$AG$156,BI$4,0),0)</f>
        <v>494.97757182336346</v>
      </c>
      <c r="BJ97" s="306">
        <f>IFERROR(VLOOKUP($A97,'BDGT MW Services MTD'!$A$3:$AG$156,BJ$4,0),0)</f>
        <v>521.83229850833209</v>
      </c>
      <c r="BK97" s="306">
        <f>IFERROR(VLOOKUP($A97,'BDGT MW Services MTD'!$A$3:$AG$156,BK$4,0),0)</f>
        <v>526.13287325845067</v>
      </c>
      <c r="BL97" s="306">
        <f>IFERROR(VLOOKUP($A97,'BDGT MW Services MTD'!$A$3:$AG$156,BL$4,0),0)</f>
        <v>580.43705168926169</v>
      </c>
      <c r="BM97" s="306">
        <f>IFERROR(VLOOKUP($A97,'BDGT MW Services MTD'!$A$3:$AG$156,BM$4,0),0)</f>
        <v>762.69833885860419</v>
      </c>
      <c r="BN97" s="306">
        <f>IFERROR(VLOOKUP($A97,'BDGT MW Services MTD'!$A$3:$AG$156,BN$4,0),0)</f>
        <v>654.85775269036992</v>
      </c>
      <c r="BO97" s="306">
        <f>IFERROR(VLOOKUP($A97,'BDGT MW Services MTD'!$A$3:$AG$156,BO$4,0),0)</f>
        <v>447.14525954527238</v>
      </c>
      <c r="BP97" s="306">
        <f>IFERROR(VLOOKUP($A97,'BDGT MW Services MTD'!$A$3:$AG$156,BP$4,0),0)</f>
        <v>16387.371966000006</v>
      </c>
      <c r="BQ97" s="306"/>
      <c r="BR97" s="306"/>
      <c r="BS97" s="306"/>
      <c r="BT97" s="306">
        <f>IFERROR(VLOOKUP($A97,'BDGT Polizze MTD'!$A$3:$AG$156,BT$4,0),0)</f>
        <v>2552.5983974928918</v>
      </c>
      <c r="BU97" s="306">
        <f>IFERROR(VLOOKUP($A97,'BDGT Polizze MTD'!$A$3:$AG$156,BU$4,0),0)</f>
        <v>2199.0578314998133</v>
      </c>
      <c r="BV97" s="306">
        <f>IFERROR(VLOOKUP($A97,'BDGT Polizze MTD'!$A$3:$AG$156,BV$4,0),0)</f>
        <v>1709.1001027664145</v>
      </c>
      <c r="BW97" s="306">
        <f>IFERROR(VLOOKUP($A97,'BDGT Polizze MTD'!$A$3:$AG$156,BW$4,0),0)</f>
        <v>1644.8526275699294</v>
      </c>
      <c r="BX97" s="306">
        <f>IFERROR(VLOOKUP($A97,'BDGT Polizze MTD'!$A$3:$AG$156,BX$4,0),0)</f>
        <v>1636.226296549291</v>
      </c>
      <c r="BY97" s="306">
        <f>IFERROR(VLOOKUP($A97,'BDGT Polizze MTD'!$A$3:$AG$156,BY$4,0),0)</f>
        <v>1705.8298659271488</v>
      </c>
      <c r="BZ97" s="306">
        <f>IFERROR(VLOOKUP($A97,'BDGT Polizze MTD'!$A$3:$AG$156,BZ$4,0),0)</f>
        <v>1757.1773747958666</v>
      </c>
      <c r="CA97" s="306">
        <f>IFERROR(VLOOKUP($A97,'BDGT Polizze MTD'!$A$3:$AG$156,CA$4,0),0)</f>
        <v>2154.3959494812493</v>
      </c>
      <c r="CB97" s="306">
        <f>IFERROR(VLOOKUP($A97,'BDGT Polizze MTD'!$A$3:$AG$156,CB$4,0),0)</f>
        <v>1982.7976920519259</v>
      </c>
      <c r="CC97" s="306">
        <f>IFERROR(VLOOKUP($A97,'BDGT Polizze MTD'!$A$3:$AG$156,CC$4,0),0)</f>
        <v>1921.3642531702985</v>
      </c>
      <c r="CD97" s="306">
        <f>IFERROR(VLOOKUP($A97,'BDGT Polizze MTD'!$A$3:$AG$156,CD$4,0),0)</f>
        <v>1848.48398409585</v>
      </c>
      <c r="CE97" s="306">
        <f>IFERROR(VLOOKUP($A97,'BDGT Polizze MTD'!$A$3:$AG$156,CE$4,0),0)</f>
        <v>1856.5930282935763</v>
      </c>
      <c r="CF97" s="306">
        <f>IFERROR(VLOOKUP($A97,'BDGT Polizze MTD'!$A$3:$AG$156,CF$4,0),0)</f>
        <v>1932.4324038973778</v>
      </c>
      <c r="CG97" s="306">
        <f>IFERROR(VLOOKUP($A97,'BDGT Polizze MTD'!$A$3:$AG$156,CG$4,0),0)</f>
        <v>1965.2703188380476</v>
      </c>
      <c r="CH97" s="306">
        <f>IFERROR(VLOOKUP($A97,'BDGT Polizze MTD'!$A$3:$AG$156,CH$4,0),0)</f>
        <v>294.55362109402421</v>
      </c>
      <c r="CI97" s="306">
        <f>IFERROR(VLOOKUP($A97,'BDGT Polizze MTD'!$A$3:$AG$156,CI$4,0),0)</f>
        <v>1813.4448859099109</v>
      </c>
      <c r="CJ97" s="306">
        <f>IFERROR(VLOOKUP($A97,'BDGT Polizze MTD'!$A$3:$AG$156,CJ$4,0),0)</f>
        <v>2004.5546933828755</v>
      </c>
      <c r="CK97" s="306">
        <f>IFERROR(VLOOKUP($A97,'BDGT Polizze MTD'!$A$3:$AG$156,CK$4,0),0)</f>
        <v>1865.1482002914177</v>
      </c>
      <c r="CL97" s="306">
        <f>IFERROR(VLOOKUP($A97,'BDGT Polizze MTD'!$A$3:$AG$156,CL$4,0),0)</f>
        <v>2010.443407215856</v>
      </c>
      <c r="CM97" s="306">
        <f>IFERROR(VLOOKUP($A97,'BDGT Polizze MTD'!$A$3:$AG$156,CM$4,0),0)</f>
        <v>2006.8046109591783</v>
      </c>
      <c r="CN97" s="306">
        <f>IFERROR(VLOOKUP($A97,'BDGT Polizze MTD'!$A$3:$AG$156,CN$4,0),0)</f>
        <v>2018.9913046718698</v>
      </c>
      <c r="CO97" s="306">
        <f>IFERROR(VLOOKUP($A97,'BDGT Polizze MTD'!$A$3:$AG$156,CO$4,0),0)</f>
        <v>2403.6948889692767</v>
      </c>
      <c r="CP97" s="306">
        <f>IFERROR(VLOOKUP($A97,'BDGT Polizze MTD'!$A$3:$AG$156,CP$4,0),0)</f>
        <v>2369.7048230885366</v>
      </c>
      <c r="CQ97" s="306">
        <f>IFERROR(VLOOKUP($A97,'BDGT Polizze MTD'!$A$3:$AG$156,CQ$4,0),0)</f>
        <v>1916.5114774912311</v>
      </c>
      <c r="CR97" s="306">
        <f>IFERROR(VLOOKUP($A97,'BDGT Polizze MTD'!$A$3:$AG$156,CR$4,0),0)</f>
        <v>1819.1478960331556</v>
      </c>
      <c r="CS97" s="306">
        <f>IFERROR(VLOOKUP($A97,'BDGT Polizze MTD'!$A$3:$AG$156,CS$4,0),0)</f>
        <v>1917.8447306544615</v>
      </c>
      <c r="CT97" s="306">
        <f>IFERROR(VLOOKUP($A97,'BDGT Polizze MTD'!$A$3:$AG$156,CT$4,0),0)</f>
        <v>1933.6502579222774</v>
      </c>
      <c r="CU97" s="306">
        <f>IFERROR(VLOOKUP($A97,'BDGT Polizze MTD'!$A$3:$AG$156,CU$4,0),0)</f>
        <v>2133.2296683071017</v>
      </c>
      <c r="CV97" s="306">
        <f>IFERROR(VLOOKUP($A97,'BDGT Polizze MTD'!$A$3:$AG$156,CV$4,0),0)</f>
        <v>2803.0786795684121</v>
      </c>
      <c r="CW97" s="306">
        <f>IFERROR(VLOOKUP($A97,'BDGT Polizze MTD'!$A$3:$AG$156,CW$4,0),0)</f>
        <v>2406.741579460504</v>
      </c>
      <c r="CX97" s="306">
        <f>IFERROR(VLOOKUP($A97,'BDGT Polizze MTD'!$A$3:$AG$156,CX$4,0),0)</f>
        <v>1643.3539708204351</v>
      </c>
      <c r="CY97" s="306">
        <f>IFERROR(VLOOKUP($A97,'BDGT Polizze MTD'!$A$3:$AG$156,CY$4,0),0)</f>
        <v>60227.07882227021</v>
      </c>
      <c r="CZ97" s="306"/>
      <c r="DD97" s="308">
        <f>IFERROR(VLOOKUP($A97,'BDGT McAfee'!$AZ$6:$BD$180,DD$4,0),0)</f>
        <v>10.313323548387096</v>
      </c>
      <c r="DE97" s="308">
        <f>IFERROR(VLOOKUP($A97,'BDGT McAfee'!$AZ$6:$BD$180,DE$4,0),0)</f>
        <v>10.313323548387096</v>
      </c>
      <c r="DF97" s="308">
        <f>IFERROR(VLOOKUP($A97,'BDGT McAfee'!$AZ$6:$BD$180,DF$4,0),0)</f>
        <v>10.313323548387096</v>
      </c>
      <c r="DG97" s="308">
        <f>IFERROR(VLOOKUP($A97,'BDGT McAfee'!$AZ$6:$BD$180,DG$4,0),0)</f>
        <v>10.313323548387096</v>
      </c>
      <c r="DH97" s="308">
        <f>IFERROR(VLOOKUP($A97,'BDGT McAfee'!$AZ$6:$BD$180,DH$4,0),0)</f>
        <v>10.313323548387096</v>
      </c>
      <c r="DI97" s="308">
        <f>IFERROR(VLOOKUP($A97,'BDGT McAfee'!$AZ$6:$BD$180,DI$4,0),0)</f>
        <v>10.313323548387096</v>
      </c>
      <c r="DJ97" s="308">
        <f>IFERROR(VLOOKUP($A97,'BDGT McAfee'!$AZ$6:$BD$180,DJ$4,0),0)</f>
        <v>10.313323548387096</v>
      </c>
      <c r="DK97" s="308">
        <f>IFERROR(VLOOKUP($A97,'BDGT McAfee'!$AZ$6:$BD$180,DK$4,0),0)</f>
        <v>10.313323548387096</v>
      </c>
      <c r="DL97" s="308">
        <f>IFERROR(VLOOKUP($A97,'BDGT McAfee'!$AZ$6:$BD$180,DL$4,0),0)</f>
        <v>10.313323548387096</v>
      </c>
      <c r="DM97" s="308">
        <f>IFERROR(VLOOKUP($A97,'BDGT McAfee'!$AZ$6:$BD$180,DM$4,0),0)</f>
        <v>10.313323548387096</v>
      </c>
      <c r="DN97" s="308">
        <f>IFERROR(VLOOKUP($A97,'BDGT McAfee'!$AZ$6:$BD$180,DN$4,0),0)</f>
        <v>10.313323548387096</v>
      </c>
      <c r="DO97" s="308">
        <f>IFERROR(VLOOKUP($A97,'BDGT McAfee'!$AZ$6:$BD$180,DO$4,0),0)</f>
        <v>10.313323548387096</v>
      </c>
      <c r="DP97" s="308">
        <f>IFERROR(VLOOKUP($A97,'BDGT McAfee'!$AZ$6:$BD$180,DP$4,0),0)</f>
        <v>10.313323548387096</v>
      </c>
      <c r="DQ97" s="308">
        <f>IFERROR(VLOOKUP($A97,'BDGT McAfee'!$AZ$6:$BD$180,DQ$4,0),0)</f>
        <v>10.313323548387096</v>
      </c>
      <c r="DR97" s="308">
        <f>IFERROR(VLOOKUP($A97,'BDGT McAfee'!$AZ$6:$BD$180,DR$4,0),0)</f>
        <v>10.313323548387096</v>
      </c>
      <c r="DS97" s="308">
        <f>IFERROR(VLOOKUP($A97,'BDGT McAfee'!$AZ$6:$BD$180,DS$4,0),0)</f>
        <v>10.313323548387096</v>
      </c>
      <c r="DT97" s="308">
        <f>IFERROR(VLOOKUP($A97,'BDGT McAfee'!$AZ$6:$BD$180,DT$4,0),0)</f>
        <v>10.313323548387096</v>
      </c>
      <c r="DU97" s="308">
        <f>IFERROR(VLOOKUP($A97,'BDGT McAfee'!$AZ$6:$BD$180,DU$4,0),0)</f>
        <v>10.313323548387096</v>
      </c>
      <c r="DV97" s="308">
        <f>IFERROR(VLOOKUP($A97,'BDGT McAfee'!$AZ$6:$BD$180,DV$4,0),0)</f>
        <v>10.313323548387096</v>
      </c>
      <c r="DW97" s="308">
        <f>IFERROR(VLOOKUP($A97,'BDGT McAfee'!$AZ$6:$BD$180,DW$4,0),0)</f>
        <v>10.313323548387096</v>
      </c>
      <c r="DX97" s="308">
        <f>IFERROR(VLOOKUP($A97,'BDGT McAfee'!$AZ$6:$BD$180,DX$4,0),0)</f>
        <v>10.313323548387096</v>
      </c>
      <c r="DY97" s="308">
        <f>IFERROR(VLOOKUP($A97,'BDGT McAfee'!$AZ$6:$BD$180,DY$4,0),0)</f>
        <v>10.313323548387096</v>
      </c>
      <c r="DZ97" s="308">
        <f>IFERROR(VLOOKUP($A97,'BDGT McAfee'!$AZ$6:$BD$180,DZ$4,0),0)</f>
        <v>10.313323548387096</v>
      </c>
      <c r="EA97" s="308">
        <f>IFERROR(VLOOKUP($A97,'BDGT McAfee'!$AZ$6:$BD$180,EA$4,0),0)</f>
        <v>10.313323548387096</v>
      </c>
      <c r="EB97" s="308">
        <f>IFERROR(VLOOKUP($A97,'BDGT McAfee'!$AZ$6:$BD$180,EB$4,0),0)</f>
        <v>10.313323548387096</v>
      </c>
      <c r="EC97" s="308">
        <f>IFERROR(VLOOKUP($A97,'BDGT McAfee'!$AZ$6:$BD$180,EC$4,0),0)</f>
        <v>10.313323548387096</v>
      </c>
      <c r="ED97" s="308">
        <f>IFERROR(VLOOKUP($A97,'BDGT McAfee'!$AZ$6:$BD$180,ED$4,0),0)</f>
        <v>10.313323548387096</v>
      </c>
      <c r="EE97" s="308">
        <f>IFERROR(VLOOKUP($A97,'BDGT McAfee'!$AZ$6:$BD$180,EE$4,0),0)</f>
        <v>10.313323548387096</v>
      </c>
      <c r="EF97" s="308">
        <f>IFERROR(VLOOKUP($A97,'BDGT McAfee'!$AZ$6:$BD$180,EF$4,0),0)</f>
        <v>10.313323548387096</v>
      </c>
      <c r="EG97" s="308">
        <f>IFERROR(VLOOKUP($A97,'BDGT McAfee'!$AZ$6:$BD$180,EG$4,0),0)</f>
        <v>10.313323548387096</v>
      </c>
      <c r="EH97" s="308">
        <f>IFERROR(VLOOKUP($A97,'BDGT McAfee'!$AZ$6:$BD$180,EH$4,0),0)</f>
        <v>10.313323548387096</v>
      </c>
      <c r="EI97" s="308">
        <f t="shared" ref="EI97:EI162" si="42">SUM(DD97:EH97)</f>
        <v>319.71302999999995</v>
      </c>
      <c r="EJ97" s="308"/>
      <c r="EL97" s="307">
        <f>IFERROR(VLOOKUP($A97,'BDGT Office'!$C$3:$F$180,EL$4,0),0)</f>
        <v>1.935483870967742</v>
      </c>
      <c r="EM97" s="307">
        <f>IFERROR(VLOOKUP($A97,'BDGT Office'!$C$3:$F$180,EM$4,0),0)</f>
        <v>1.935483870967742</v>
      </c>
      <c r="EN97" s="307">
        <f>IFERROR(VLOOKUP($A97,'BDGT Office'!$C$3:$F$180,EN$4,0),0)</f>
        <v>1.935483870967742</v>
      </c>
      <c r="EO97" s="307">
        <f>IFERROR(VLOOKUP($A97,'BDGT Office'!$C$3:$F$180,EO$4,0),0)</f>
        <v>1.935483870967742</v>
      </c>
      <c r="EP97" s="307">
        <f>IFERROR(VLOOKUP($A97,'BDGT Office'!$C$3:$F$180,EP$4,0),0)</f>
        <v>1.935483870967742</v>
      </c>
      <c r="EQ97" s="307">
        <f>IFERROR(VLOOKUP($A97,'BDGT Office'!$C$3:$F$180,EQ$4,0),0)</f>
        <v>1.935483870967742</v>
      </c>
      <c r="ER97" s="307">
        <f>IFERROR(VLOOKUP($A97,'BDGT Office'!$C$3:$F$180,ER$4,0),0)</f>
        <v>1.935483870967742</v>
      </c>
      <c r="ES97" s="307">
        <f>IFERROR(VLOOKUP($A97,'BDGT Office'!$C$3:$F$180,ES$4,0),0)</f>
        <v>1.935483870967742</v>
      </c>
      <c r="ET97" s="307">
        <f>IFERROR(VLOOKUP($A97,'BDGT Office'!$C$3:$F$180,ET$4,0),0)</f>
        <v>1.935483870967742</v>
      </c>
      <c r="EU97" s="307">
        <f>IFERROR(VLOOKUP($A97,'BDGT Office'!$C$3:$F$180,EU$4,0),0)</f>
        <v>1.935483870967742</v>
      </c>
      <c r="EV97" s="307">
        <f>IFERROR(VLOOKUP($A97,'BDGT Office'!$C$3:$F$180,EV$4,0),0)</f>
        <v>1.935483870967742</v>
      </c>
      <c r="EW97" s="307">
        <f>IFERROR(VLOOKUP($A97,'BDGT Office'!$C$3:$F$180,EW$4,0),0)</f>
        <v>1.935483870967742</v>
      </c>
      <c r="EX97" s="307">
        <f>IFERROR(VLOOKUP($A97,'BDGT Office'!$C$3:$F$180,EX$4,0),0)</f>
        <v>1.935483870967742</v>
      </c>
      <c r="EY97" s="307">
        <f>IFERROR(VLOOKUP($A97,'BDGT Office'!$C$3:$F$180,EY$4,0),0)</f>
        <v>1.935483870967742</v>
      </c>
      <c r="EZ97" s="307">
        <f>IFERROR(VLOOKUP($A97,'BDGT Office'!$C$3:$F$180,EZ$4,0),0)</f>
        <v>1.935483870967742</v>
      </c>
      <c r="FA97" s="307">
        <f>IFERROR(VLOOKUP($A97,'BDGT Office'!$C$3:$F$180,FA$4,0),0)</f>
        <v>1.935483870967742</v>
      </c>
      <c r="FB97" s="307">
        <f>IFERROR(VLOOKUP($A97,'BDGT Office'!$C$3:$F$180,FB$4,0),0)</f>
        <v>1.935483870967742</v>
      </c>
      <c r="FC97" s="307">
        <f>IFERROR(VLOOKUP($A97,'BDGT Office'!$C$3:$F$180,FC$4,0),0)</f>
        <v>1.935483870967742</v>
      </c>
      <c r="FD97" s="307">
        <f>IFERROR(VLOOKUP($A97,'BDGT Office'!$C$3:$F$180,FD$4,0),0)</f>
        <v>1.935483870967742</v>
      </c>
      <c r="FE97" s="307">
        <f>IFERROR(VLOOKUP($A97,'BDGT Office'!$C$3:$F$180,FE$4,0),0)</f>
        <v>1.935483870967742</v>
      </c>
      <c r="FF97" s="307">
        <f>IFERROR(VLOOKUP($A97,'BDGT Office'!$C$3:$F$180,FF$4,0),0)</f>
        <v>1.935483870967742</v>
      </c>
      <c r="FG97" s="307">
        <f>IFERROR(VLOOKUP($A97,'BDGT Office'!$C$3:$F$180,FG$4,0),0)</f>
        <v>1.935483870967742</v>
      </c>
      <c r="FH97" s="307">
        <f>IFERROR(VLOOKUP($A97,'BDGT Office'!$C$3:$F$180,FH$4,0),0)</f>
        <v>1.935483870967742</v>
      </c>
      <c r="FI97" s="307">
        <f>IFERROR(VLOOKUP($A97,'BDGT Office'!$C$3:$F$180,FI$4,0),0)</f>
        <v>1.935483870967742</v>
      </c>
      <c r="FJ97" s="307">
        <f>IFERROR(VLOOKUP($A97,'BDGT Office'!$C$3:$F$180,FJ$4,0),0)</f>
        <v>1.935483870967742</v>
      </c>
      <c r="FK97" s="307">
        <f>IFERROR(VLOOKUP($A97,'BDGT Office'!$C$3:$F$180,FK$4,0),0)</f>
        <v>1.935483870967742</v>
      </c>
      <c r="FL97" s="307">
        <f>IFERROR(VLOOKUP($A97,'BDGT Office'!$C$3:$F$180,FL$4,0),0)</f>
        <v>1.935483870967742</v>
      </c>
      <c r="FM97" s="307">
        <f>IFERROR(VLOOKUP($A97,'BDGT Office'!$C$3:$F$180,FM$4,0),0)</f>
        <v>1.935483870967742</v>
      </c>
      <c r="FN97" s="307">
        <f>IFERROR(VLOOKUP($A97,'BDGT Office'!$C$3:$F$180,FN$4,0),0)</f>
        <v>1.935483870967742</v>
      </c>
      <c r="FO97" s="307">
        <f>IFERROR(VLOOKUP($A97,'BDGT Office'!$C$3:$F$180,FO$4,0),0)</f>
        <v>1.935483870967742</v>
      </c>
      <c r="FP97" s="307">
        <f>IFERROR(VLOOKUP($A97,'BDGT Office'!$C$3:$F$180,FP$4,0),0)</f>
        <v>1.935483870967742</v>
      </c>
      <c r="FQ97" s="308">
        <f t="shared" ref="FQ97:FQ162" si="43">SUM(EL97:FP97)</f>
        <v>60.000000000000043</v>
      </c>
      <c r="FR97" s="307"/>
      <c r="FS97" s="307"/>
    </row>
    <row r="98" spans="1:175">
      <c r="A98" s="150" t="s">
        <v>159</v>
      </c>
      <c r="B98" s="303">
        <f>IFERROR(VLOOKUP($A98,'FCST Sales'!$A$1:$AH$160,B$1,0),0)</f>
        <v>52496.621356682837</v>
      </c>
      <c r="C98" s="303">
        <f>IFERROR(VLOOKUP($A98,'FCST Sales'!$A$1:$AH$160,C$1,0),0)</f>
        <v>45771.913927789523</v>
      </c>
      <c r="D98" s="303">
        <f>IFERROR(VLOOKUP($A98,'FCST Sales'!$A$1:$AH$160,D$1,0),0)</f>
        <v>35149.274184187874</v>
      </c>
      <c r="E98" s="303">
        <f>IFERROR(VLOOKUP($A98,'FCST Sales'!$A$1:$AH$160,E$1,0),0)</f>
        <v>33827.963561323959</v>
      </c>
      <c r="F98" s="303">
        <f>IFERROR(VLOOKUP($A98,'FCST Sales'!$A$1:$AH$160,F$1,0),0)</f>
        <v>33650.554833914022</v>
      </c>
      <c r="G98" s="303">
        <f>IFERROR(VLOOKUP($A98,'FCST Sales'!$A$1:$AH$160,G$1,0),0)</f>
        <v>35082.018643611562</v>
      </c>
      <c r="H98" s="303">
        <f>IFERROR(VLOOKUP($A98,'FCST Sales'!$A$1:$AH$160,H$1,0),0)</f>
        <v>36138.029151703042</v>
      </c>
      <c r="I98" s="303">
        <f>IFERROR(VLOOKUP($A98,'FCST Sales'!$A$1:$AH$160,I$1,0),0)</f>
        <v>44307.208107382401</v>
      </c>
      <c r="J98" s="303">
        <f>IFERROR(VLOOKUP($A98,'FCST Sales'!$A$1:$AH$160,J$1,0),0)</f>
        <v>41270.604163657779</v>
      </c>
      <c r="K98" s="303">
        <f>IFERROR(VLOOKUP($A98,'FCST Sales'!$A$1:$AH$160,K$1,0),0)</f>
        <v>39514.688948333795</v>
      </c>
      <c r="L98" s="303">
        <f>IFERROR(VLOOKUP($A98,'FCST Sales'!$A$1:$AH$160,L$1,0),0)</f>
        <v>38015.836683233145</v>
      </c>
      <c r="M98" s="303">
        <f>IFERROR(VLOOKUP($A98,'FCST Sales'!$A$1:$AH$160,M$1,0),0)</f>
        <v>38182.606913611227</v>
      </c>
      <c r="N98" s="303">
        <f>IFERROR(VLOOKUP($A98,'FCST Sales'!$A$1:$AH$160,N$1,0),0)</f>
        <v>39742.316027630251</v>
      </c>
      <c r="O98" s="303">
        <f>IFERROR(VLOOKUP($A98,'FCST Sales'!$A$1:$AH$160,O$1,0),0)</f>
        <v>40417.659077471784</v>
      </c>
      <c r="P98" s="303">
        <f>IFERROR(VLOOKUP($A98,'FCST Sales'!$A$1:$AH$160,P$1,0),0)</f>
        <v>13298.835883659978</v>
      </c>
      <c r="Q98" s="303">
        <f>IFERROR(VLOOKUP($A98,'FCST Sales'!$A$1:$AH$160,Q$1,0),0)</f>
        <v>37745.639083100963</v>
      </c>
      <c r="R98" s="303">
        <f>IFERROR(VLOOKUP($A98,'FCST Sales'!$A$1:$AH$160,R$1,0),0)</f>
        <v>41225.579719331996</v>
      </c>
      <c r="S98" s="303">
        <f>IFERROR(VLOOKUP($A98,'FCST Sales'!$A$1:$AH$160,S$1,0),0)</f>
        <v>38358.552187827954</v>
      </c>
      <c r="T98" s="303">
        <f>IFERROR(VLOOKUP($A98,'FCST Sales'!$A$1:$AH$160,T$1,0),0)</f>
        <v>41346.686737447912</v>
      </c>
      <c r="U98" s="303">
        <f>IFERROR(VLOOKUP($A98,'FCST Sales'!$A$1:$AH$160,U$1,0),0)</f>
        <v>41271.851420827588</v>
      </c>
      <c r="V98" s="303">
        <f>IFERROR(VLOOKUP($A98,'FCST Sales'!$A$1:$AH$160,V$1,0),0)</f>
        <v>41522.482403771646</v>
      </c>
      <c r="W98" s="303">
        <f>IFERROR(VLOOKUP($A98,'FCST Sales'!$A$1:$AH$160,W$1,0),0)</f>
        <v>50031.297035754527</v>
      </c>
      <c r="X98" s="303">
        <f>IFERROR(VLOOKUP($A98,'FCST Sales'!$A$1:$AH$160,X$1,0),0)</f>
        <v>48735.24050903134</v>
      </c>
      <c r="Y98" s="303">
        <f>IFERROR(VLOOKUP($A98,'FCST Sales'!$A$1:$AH$160,Y$1,0),0)</f>
        <v>39414.886986692203</v>
      </c>
      <c r="Z98" s="303">
        <f>IFERROR(VLOOKUP($A98,'FCST Sales'!$A$1:$AH$160,Z$1,0),0)</f>
        <v>37412.512044063042</v>
      </c>
      <c r="AA98" s="303">
        <f>IFERROR(VLOOKUP($A98,'FCST Sales'!$A$1:$AH$160,AA$1,0),0)</f>
        <v>39442.306609987252</v>
      </c>
      <c r="AB98" s="303">
        <f>IFERROR(VLOOKUP($A98,'FCST Sales'!$A$1:$AH$160,AB$1,0),0)</f>
        <v>39767.362357548729</v>
      </c>
      <c r="AC98" s="303">
        <f>IFERROR(VLOOKUP($A98,'FCST Sales'!$A$1:$AH$160,AC$1,0),0)</f>
        <v>43813.037578952426</v>
      </c>
      <c r="AD98" s="303">
        <f>IFERROR(VLOOKUP($A98,'FCST Sales'!$A$1:$AH$160,AD$1,0),0)</f>
        <v>57647.987328842348</v>
      </c>
      <c r="AE98" s="303">
        <f>IFERROR(VLOOKUP($A98,'FCST Sales'!$A$1:$AH$160,AE$1,0),0)</f>
        <v>50094.711855015492</v>
      </c>
      <c r="AF98" s="303">
        <f>IFERROR(VLOOKUP($A98,'FCST Sales'!$A$1:$AH$160,AF$1,0),0)</f>
        <v>33797.142255473773</v>
      </c>
      <c r="AG98" s="303">
        <f>IFERROR(VLOOKUP($A98,'FCST Sales'!$A$1:$AH$160,AG$1,0),0)</f>
        <v>1248493.4075778625</v>
      </c>
      <c r="AH98" s="303">
        <f>IFERROR(VLOOKUP($A98,'FCST Sales'!$A$1:$AH$160,AH$1,0),0)</f>
        <v>0</v>
      </c>
      <c r="AI98" s="303"/>
      <c r="AK98" s="306">
        <f>IFERROR(VLOOKUP($A98,'BDGT MW Services MTD'!$A$3:$AG$156,AK$4,0),0)</f>
        <v>439.26243466988524</v>
      </c>
      <c r="AL98" s="306">
        <f>IFERROR(VLOOKUP($A98,'BDGT MW Services MTD'!$A$3:$AG$156,AL$4,0),0)</f>
        <v>378.42360866215199</v>
      </c>
      <c r="AM98" s="306">
        <f>IFERROR(VLOOKUP($A98,'BDGT MW Services MTD'!$A$3:$AG$156,AM$4,0),0)</f>
        <v>294.10951326032745</v>
      </c>
      <c r="AN98" s="306">
        <f>IFERROR(VLOOKUP($A98,'BDGT MW Services MTD'!$A$3:$AG$156,AN$4,0),0)</f>
        <v>283.05352325268672</v>
      </c>
      <c r="AO98" s="306">
        <f>IFERROR(VLOOKUP($A98,'BDGT MW Services MTD'!$A$3:$AG$156,AO$4,0),0)</f>
        <v>281.56906601487145</v>
      </c>
      <c r="AP98" s="306">
        <f>IFERROR(VLOOKUP($A98,'BDGT MW Services MTD'!$A$3:$AG$156,AP$4,0),0)</f>
        <v>293.54675642502821</v>
      </c>
      <c r="AQ98" s="306">
        <f>IFERROR(VLOOKUP($A98,'BDGT MW Services MTD'!$A$3:$AG$156,AQ$4,0),0)</f>
        <v>302.38286310834337</v>
      </c>
      <c r="AR98" s="306">
        <f>IFERROR(VLOOKUP($A98,'BDGT MW Services MTD'!$A$3:$AG$156,AR$4,0),0)</f>
        <v>370.73799424991915</v>
      </c>
      <c r="AS98" s="306">
        <f>IFERROR(VLOOKUP($A98,'BDGT MW Services MTD'!$A$3:$AG$156,AS$4,0),0)</f>
        <v>341.20860630642295</v>
      </c>
      <c r="AT98" s="306">
        <f>IFERROR(VLOOKUP($A98,'BDGT MW Services MTD'!$A$3:$AG$156,AT$4,0),0)</f>
        <v>330.63686812787063</v>
      </c>
      <c r="AU98" s="306">
        <f>IFERROR(VLOOKUP($A98,'BDGT MW Services MTD'!$A$3:$AG$156,AU$4,0),0)</f>
        <v>318.09530872530979</v>
      </c>
      <c r="AV98" s="306">
        <f>IFERROR(VLOOKUP($A98,'BDGT MW Services MTD'!$A$3:$AG$156,AV$4,0),0)</f>
        <v>319.49074895618884</v>
      </c>
      <c r="AW98" s="306">
        <f>IFERROR(VLOOKUP($A98,'BDGT MW Services MTD'!$A$3:$AG$156,AW$4,0),0)</f>
        <v>332.54152451269215</v>
      </c>
      <c r="AX98" s="306">
        <f>IFERROR(VLOOKUP($A98,'BDGT MW Services MTD'!$A$3:$AG$156,AX$4,0),0)</f>
        <v>338.19241831584134</v>
      </c>
      <c r="AY98" s="306">
        <f>IFERROR(VLOOKUP($A98,'BDGT MW Services MTD'!$A$3:$AG$156,AY$4,0),0)</f>
        <v>50.68809134632086</v>
      </c>
      <c r="AZ98" s="306">
        <f>IFERROR(VLOOKUP($A98,'BDGT MW Services MTD'!$A$3:$AG$156,AZ$4,0),0)</f>
        <v>312.06562556288605</v>
      </c>
      <c r="BA98" s="306">
        <f>IFERROR(VLOOKUP($A98,'BDGT MW Services MTD'!$A$3:$AG$156,BA$4,0),0)</f>
        <v>344.9526474313941</v>
      </c>
      <c r="BB98" s="306">
        <f>IFERROR(VLOOKUP($A98,'BDGT MW Services MTD'!$A$3:$AG$156,BB$4,0),0)</f>
        <v>320.96296083428234</v>
      </c>
      <c r="BC98" s="306">
        <f>IFERROR(VLOOKUP($A98,'BDGT MW Services MTD'!$A$3:$AG$156,BC$4,0),0)</f>
        <v>345.96600338189927</v>
      </c>
      <c r="BD98" s="306">
        <f>IFERROR(VLOOKUP($A98,'BDGT MW Services MTD'!$A$3:$AG$156,BD$4,0),0)</f>
        <v>345.3398232101394</v>
      </c>
      <c r="BE98" s="306">
        <f>IFERROR(VLOOKUP($A98,'BDGT MW Services MTD'!$A$3:$AG$156,BE$4,0),0)</f>
        <v>347.43696342462471</v>
      </c>
      <c r="BF98" s="306">
        <f>IFERROR(VLOOKUP($A98,'BDGT MW Services MTD'!$A$3:$AG$156,BF$4,0),0)</f>
        <v>413.63845960619597</v>
      </c>
      <c r="BG98" s="306">
        <f>IFERROR(VLOOKUP($A98,'BDGT MW Services MTD'!$A$3:$AG$156,BG$4,0),0)</f>
        <v>407.78929856777006</v>
      </c>
      <c r="BH98" s="306">
        <f>IFERROR(VLOOKUP($A98,'BDGT MW Services MTD'!$A$3:$AG$156,BH$4,0),0)</f>
        <v>329.80178100183161</v>
      </c>
      <c r="BI98" s="306">
        <f>IFERROR(VLOOKUP($A98,'BDGT MW Services MTD'!$A$3:$AG$156,BI$4,0),0)</f>
        <v>313.04702479675842</v>
      </c>
      <c r="BJ98" s="306">
        <f>IFERROR(VLOOKUP($A98,'BDGT MW Services MTD'!$A$3:$AG$156,BJ$4,0),0)</f>
        <v>330.03121310955652</v>
      </c>
      <c r="BK98" s="306">
        <f>IFERROR(VLOOKUP($A98,'BDGT MW Services MTD'!$A$3:$AG$156,BK$4,0),0)</f>
        <v>332.75109822572722</v>
      </c>
      <c r="BL98" s="306">
        <f>IFERROR(VLOOKUP($A98,'BDGT MW Services MTD'!$A$3:$AG$156,BL$4,0),0)</f>
        <v>367.09560686512913</v>
      </c>
      <c r="BM98" s="306">
        <f>IFERROR(VLOOKUP($A98,'BDGT MW Services MTD'!$A$3:$AG$156,BM$4,0),0)</f>
        <v>482.36619068938228</v>
      </c>
      <c r="BN98" s="306">
        <f>IFERROR(VLOOKUP($A98,'BDGT MW Services MTD'!$A$3:$AG$156,BN$4,0),0)</f>
        <v>414.16274759610315</v>
      </c>
      <c r="BO98" s="306">
        <f>IFERROR(VLOOKUP($A98,'BDGT MW Services MTD'!$A$3:$AG$156,BO$4,0),0)</f>
        <v>282.79562776346137</v>
      </c>
      <c r="BP98" s="306">
        <f>IFERROR(VLOOKUP($A98,'BDGT MW Services MTD'!$A$3:$AG$156,BP$4,0),0)</f>
        <v>10364.142398001004</v>
      </c>
      <c r="BQ98" s="306"/>
      <c r="BR98" s="306"/>
      <c r="BS98" s="306"/>
      <c r="BT98" s="306">
        <f>IFERROR(VLOOKUP($A98,'BDGT Polizze MTD'!$A$3:$AG$156,BT$4,0),0)</f>
        <v>1871.7598003146802</v>
      </c>
      <c r="BU98" s="306">
        <f>IFERROR(VLOOKUP($A98,'BDGT Polizze MTD'!$A$3:$AG$156,BU$4,0),0)</f>
        <v>1612.5168971395103</v>
      </c>
      <c r="BV98" s="306">
        <f>IFERROR(VLOOKUP($A98,'BDGT Polizze MTD'!$A$3:$AG$156,BV$4,0),0)</f>
        <v>1253.2425273845968</v>
      </c>
      <c r="BW98" s="306">
        <f>IFERROR(VLOOKUP($A98,'BDGT Polizze MTD'!$A$3:$AG$156,BW$4,0),0)</f>
        <v>1206.1313792060944</v>
      </c>
      <c r="BX98" s="306">
        <f>IFERROR(VLOOKUP($A98,'BDGT Polizze MTD'!$A$3:$AG$156,BX$4,0),0)</f>
        <v>1199.8058954776327</v>
      </c>
      <c r="BY98" s="306">
        <f>IFERROR(VLOOKUP($A98,'BDGT Polizze MTD'!$A$3:$AG$156,BY$4,0),0)</f>
        <v>1250.8445403533201</v>
      </c>
      <c r="BZ98" s="306">
        <f>IFERROR(VLOOKUP($A98,'BDGT Polizze MTD'!$A$3:$AG$156,BZ$4,0),0)</f>
        <v>1288.4964494985913</v>
      </c>
      <c r="CA98" s="306">
        <f>IFERROR(VLOOKUP($A98,'BDGT Polizze MTD'!$A$3:$AG$156,CA$4,0),0)</f>
        <v>1579.7673994312722</v>
      </c>
      <c r="CB98" s="306">
        <f>IFERROR(VLOOKUP($A98,'BDGT Polizze MTD'!$A$3:$AG$156,CB$4,0),0)</f>
        <v>1453.9384713963241</v>
      </c>
      <c r="CC98" s="306">
        <f>IFERROR(VLOOKUP($A98,'BDGT Polizze MTD'!$A$3:$AG$156,CC$4,0),0)</f>
        <v>1408.8907892358015</v>
      </c>
      <c r="CD98" s="306">
        <f>IFERROR(VLOOKUP($A98,'BDGT Polizze MTD'!$A$3:$AG$156,CD$4,0),0)</f>
        <v>1355.4494182690044</v>
      </c>
      <c r="CE98" s="306">
        <f>IFERROR(VLOOKUP($A98,'BDGT Polizze MTD'!$A$3:$AG$156,CE$4,0),0)</f>
        <v>1361.3955878518052</v>
      </c>
      <c r="CF98" s="306">
        <f>IFERROR(VLOOKUP($A98,'BDGT Polizze MTD'!$A$3:$AG$156,CF$4,0),0)</f>
        <v>1417.0068013805708</v>
      </c>
      <c r="CG98" s="306">
        <f>IFERROR(VLOOKUP($A98,'BDGT Polizze MTD'!$A$3:$AG$156,CG$4,0),0)</f>
        <v>1441.0860647588083</v>
      </c>
      <c r="CH98" s="306">
        <f>IFERROR(VLOOKUP($A98,'BDGT Polizze MTD'!$A$3:$AG$156,CH$4,0),0)</f>
        <v>215.98917696666464</v>
      </c>
      <c r="CI98" s="306">
        <f>IFERROR(VLOOKUP($A98,'BDGT Polizze MTD'!$A$3:$AG$156,CI$4,0),0)</f>
        <v>1329.7560794781721</v>
      </c>
      <c r="CJ98" s="306">
        <f>IFERROR(VLOOKUP($A98,'BDGT Polizze MTD'!$A$3:$AG$156,CJ$4,0),0)</f>
        <v>1469.8923639109721</v>
      </c>
      <c r="CK98" s="306">
        <f>IFERROR(VLOOKUP($A98,'BDGT Polizze MTD'!$A$3:$AG$156,CK$4,0),0)</f>
        <v>1367.668892358329</v>
      </c>
      <c r="CL98" s="306">
        <f>IFERROR(VLOOKUP($A98,'BDGT Polizze MTD'!$A$3:$AG$156,CL$4,0),0)</f>
        <v>1474.2104179530634</v>
      </c>
      <c r="CM98" s="306">
        <f>IFERROR(VLOOKUP($A98,'BDGT Polizze MTD'!$A$3:$AG$156,CM$4,0),0)</f>
        <v>1471.5421750514481</v>
      </c>
      <c r="CN98" s="306">
        <f>IFERROR(VLOOKUP($A98,'BDGT Polizze MTD'!$A$3:$AG$156,CN$4,0),0)</f>
        <v>1480.4783882107793</v>
      </c>
      <c r="CO98" s="306">
        <f>IFERROR(VLOOKUP($A98,'BDGT Polizze MTD'!$A$3:$AG$156,CO$4,0),0)</f>
        <v>1762.5723928266627</v>
      </c>
      <c r="CP98" s="306">
        <f>IFERROR(VLOOKUP($A98,'BDGT Polizze MTD'!$A$3:$AG$156,CP$4,0),0)</f>
        <v>1737.6482845187893</v>
      </c>
      <c r="CQ98" s="306">
        <f>IFERROR(VLOOKUP($A98,'BDGT Polizze MTD'!$A$3:$AG$156,CQ$4,0),0)</f>
        <v>1405.3323640464162</v>
      </c>
      <c r="CR98" s="306">
        <f>IFERROR(VLOOKUP($A98,'BDGT Polizze MTD'!$A$3:$AG$156,CR$4,0),0)</f>
        <v>1333.9379613989481</v>
      </c>
      <c r="CS98" s="306">
        <f>IFERROR(VLOOKUP($A98,'BDGT Polizze MTD'!$A$3:$AG$156,CS$4,0),0)</f>
        <v>1406.3100069365114</v>
      </c>
      <c r="CT98" s="306">
        <f>IFERROR(VLOOKUP($A98,'BDGT Polizze MTD'!$A$3:$AG$156,CT$4,0),0)</f>
        <v>1417.8998248223693</v>
      </c>
      <c r="CU98" s="306">
        <f>IFERROR(VLOOKUP($A98,'BDGT Polizze MTD'!$A$3:$AG$156,CU$4,0),0)</f>
        <v>1564.2466679825498</v>
      </c>
      <c r="CV98" s="306">
        <f>IFERROR(VLOOKUP($A98,'BDGT Polizze MTD'!$A$3:$AG$156,CV$4,0),0)</f>
        <v>2055.4310441816842</v>
      </c>
      <c r="CW98" s="306">
        <f>IFERROR(VLOOKUP($A98,'BDGT Polizze MTD'!$A$3:$AG$156,CW$4,0),0)</f>
        <v>1764.8064586284279</v>
      </c>
      <c r="CX98" s="306">
        <f>IFERROR(VLOOKUP($A98,'BDGT Polizze MTD'!$A$3:$AG$156,CX$4,0),0)</f>
        <v>1205.0324497932543</v>
      </c>
      <c r="CY98" s="306">
        <f>IFERROR(VLOOKUP($A98,'BDGT Polizze MTD'!$A$3:$AG$156,CY$4,0),0)</f>
        <v>44163.086970763063</v>
      </c>
      <c r="CZ98" s="306"/>
      <c r="DD98" s="308">
        <f>IFERROR(VLOOKUP($A98,'BDGT McAfee'!$AZ$6:$BD$180,DD$4,0),0)</f>
        <v>8.1037143870967725</v>
      </c>
      <c r="DE98" s="308">
        <f>IFERROR(VLOOKUP($A98,'BDGT McAfee'!$AZ$6:$BD$180,DE$4,0),0)</f>
        <v>8.1037143870967725</v>
      </c>
      <c r="DF98" s="308">
        <f>IFERROR(VLOOKUP($A98,'BDGT McAfee'!$AZ$6:$BD$180,DF$4,0),0)</f>
        <v>8.1037143870967725</v>
      </c>
      <c r="DG98" s="308">
        <f>IFERROR(VLOOKUP($A98,'BDGT McAfee'!$AZ$6:$BD$180,DG$4,0),0)</f>
        <v>8.1037143870967725</v>
      </c>
      <c r="DH98" s="308">
        <f>IFERROR(VLOOKUP($A98,'BDGT McAfee'!$AZ$6:$BD$180,DH$4,0),0)</f>
        <v>8.1037143870967725</v>
      </c>
      <c r="DI98" s="308">
        <f>IFERROR(VLOOKUP($A98,'BDGT McAfee'!$AZ$6:$BD$180,DI$4,0),0)</f>
        <v>8.1037143870967725</v>
      </c>
      <c r="DJ98" s="308">
        <f>IFERROR(VLOOKUP($A98,'BDGT McAfee'!$AZ$6:$BD$180,DJ$4,0),0)</f>
        <v>8.1037143870967725</v>
      </c>
      <c r="DK98" s="308">
        <f>IFERROR(VLOOKUP($A98,'BDGT McAfee'!$AZ$6:$BD$180,DK$4,0),0)</f>
        <v>8.1037143870967725</v>
      </c>
      <c r="DL98" s="308">
        <f>IFERROR(VLOOKUP($A98,'BDGT McAfee'!$AZ$6:$BD$180,DL$4,0),0)</f>
        <v>8.1037143870967725</v>
      </c>
      <c r="DM98" s="308">
        <f>IFERROR(VLOOKUP($A98,'BDGT McAfee'!$AZ$6:$BD$180,DM$4,0),0)</f>
        <v>8.1037143870967725</v>
      </c>
      <c r="DN98" s="308">
        <f>IFERROR(VLOOKUP($A98,'BDGT McAfee'!$AZ$6:$BD$180,DN$4,0),0)</f>
        <v>8.1037143870967725</v>
      </c>
      <c r="DO98" s="308">
        <f>IFERROR(VLOOKUP($A98,'BDGT McAfee'!$AZ$6:$BD$180,DO$4,0),0)</f>
        <v>8.1037143870967725</v>
      </c>
      <c r="DP98" s="308">
        <f>IFERROR(VLOOKUP($A98,'BDGT McAfee'!$AZ$6:$BD$180,DP$4,0),0)</f>
        <v>8.1037143870967725</v>
      </c>
      <c r="DQ98" s="308">
        <f>IFERROR(VLOOKUP($A98,'BDGT McAfee'!$AZ$6:$BD$180,DQ$4,0),0)</f>
        <v>8.1037143870967725</v>
      </c>
      <c r="DR98" s="308">
        <f>IFERROR(VLOOKUP($A98,'BDGT McAfee'!$AZ$6:$BD$180,DR$4,0),0)</f>
        <v>8.1037143870967725</v>
      </c>
      <c r="DS98" s="308">
        <f>IFERROR(VLOOKUP($A98,'BDGT McAfee'!$AZ$6:$BD$180,DS$4,0),0)</f>
        <v>8.1037143870967725</v>
      </c>
      <c r="DT98" s="308">
        <f>IFERROR(VLOOKUP($A98,'BDGT McAfee'!$AZ$6:$BD$180,DT$4,0),0)</f>
        <v>8.1037143870967725</v>
      </c>
      <c r="DU98" s="308">
        <f>IFERROR(VLOOKUP($A98,'BDGT McAfee'!$AZ$6:$BD$180,DU$4,0),0)</f>
        <v>8.1037143870967725</v>
      </c>
      <c r="DV98" s="308">
        <f>IFERROR(VLOOKUP($A98,'BDGT McAfee'!$AZ$6:$BD$180,DV$4,0),0)</f>
        <v>8.1037143870967725</v>
      </c>
      <c r="DW98" s="308">
        <f>IFERROR(VLOOKUP($A98,'BDGT McAfee'!$AZ$6:$BD$180,DW$4,0),0)</f>
        <v>8.1037143870967725</v>
      </c>
      <c r="DX98" s="308">
        <f>IFERROR(VLOOKUP($A98,'BDGT McAfee'!$AZ$6:$BD$180,DX$4,0),0)</f>
        <v>8.1037143870967725</v>
      </c>
      <c r="DY98" s="308">
        <f>IFERROR(VLOOKUP($A98,'BDGT McAfee'!$AZ$6:$BD$180,DY$4,0),0)</f>
        <v>8.1037143870967725</v>
      </c>
      <c r="DZ98" s="308">
        <f>IFERROR(VLOOKUP($A98,'BDGT McAfee'!$AZ$6:$BD$180,DZ$4,0),0)</f>
        <v>8.1037143870967725</v>
      </c>
      <c r="EA98" s="308">
        <f>IFERROR(VLOOKUP($A98,'BDGT McAfee'!$AZ$6:$BD$180,EA$4,0),0)</f>
        <v>8.1037143870967725</v>
      </c>
      <c r="EB98" s="308">
        <f>IFERROR(VLOOKUP($A98,'BDGT McAfee'!$AZ$6:$BD$180,EB$4,0),0)</f>
        <v>8.1037143870967725</v>
      </c>
      <c r="EC98" s="308">
        <f>IFERROR(VLOOKUP($A98,'BDGT McAfee'!$AZ$6:$BD$180,EC$4,0),0)</f>
        <v>8.1037143870967725</v>
      </c>
      <c r="ED98" s="308">
        <f>IFERROR(VLOOKUP($A98,'BDGT McAfee'!$AZ$6:$BD$180,ED$4,0),0)</f>
        <v>8.1037143870967725</v>
      </c>
      <c r="EE98" s="308">
        <f>IFERROR(VLOOKUP($A98,'BDGT McAfee'!$AZ$6:$BD$180,EE$4,0),0)</f>
        <v>8.1037143870967725</v>
      </c>
      <c r="EF98" s="308">
        <f>IFERROR(VLOOKUP($A98,'BDGT McAfee'!$AZ$6:$BD$180,EF$4,0),0)</f>
        <v>8.1037143870967725</v>
      </c>
      <c r="EG98" s="308">
        <f>IFERROR(VLOOKUP($A98,'BDGT McAfee'!$AZ$6:$BD$180,EG$4,0),0)</f>
        <v>8.1037143870967725</v>
      </c>
      <c r="EH98" s="308">
        <f>IFERROR(VLOOKUP($A98,'BDGT McAfee'!$AZ$6:$BD$180,EH$4,0),0)</f>
        <v>8.1037143870967725</v>
      </c>
      <c r="EI98" s="308">
        <f t="shared" si="42"/>
        <v>251.21514599999995</v>
      </c>
      <c r="EJ98" s="308"/>
      <c r="EL98" s="307">
        <f>IFERROR(VLOOKUP($A98,'BDGT Office'!$C$3:$F$180,EL$4,0),0)</f>
        <v>1.0064516129032257</v>
      </c>
      <c r="EM98" s="307">
        <f>IFERROR(VLOOKUP($A98,'BDGT Office'!$C$3:$F$180,EM$4,0),0)</f>
        <v>1.0064516129032257</v>
      </c>
      <c r="EN98" s="307">
        <f>IFERROR(VLOOKUP($A98,'BDGT Office'!$C$3:$F$180,EN$4,0),0)</f>
        <v>1.0064516129032257</v>
      </c>
      <c r="EO98" s="307">
        <f>IFERROR(VLOOKUP($A98,'BDGT Office'!$C$3:$F$180,EO$4,0),0)</f>
        <v>1.0064516129032257</v>
      </c>
      <c r="EP98" s="307">
        <f>IFERROR(VLOOKUP($A98,'BDGT Office'!$C$3:$F$180,EP$4,0),0)</f>
        <v>1.0064516129032257</v>
      </c>
      <c r="EQ98" s="307">
        <f>IFERROR(VLOOKUP($A98,'BDGT Office'!$C$3:$F$180,EQ$4,0),0)</f>
        <v>1.0064516129032257</v>
      </c>
      <c r="ER98" s="307">
        <f>IFERROR(VLOOKUP($A98,'BDGT Office'!$C$3:$F$180,ER$4,0),0)</f>
        <v>1.0064516129032257</v>
      </c>
      <c r="ES98" s="307">
        <f>IFERROR(VLOOKUP($A98,'BDGT Office'!$C$3:$F$180,ES$4,0),0)</f>
        <v>1.0064516129032257</v>
      </c>
      <c r="ET98" s="307">
        <f>IFERROR(VLOOKUP($A98,'BDGT Office'!$C$3:$F$180,ET$4,0),0)</f>
        <v>1.0064516129032257</v>
      </c>
      <c r="EU98" s="307">
        <f>IFERROR(VLOOKUP($A98,'BDGT Office'!$C$3:$F$180,EU$4,0),0)</f>
        <v>1.0064516129032257</v>
      </c>
      <c r="EV98" s="307">
        <f>IFERROR(VLOOKUP($A98,'BDGT Office'!$C$3:$F$180,EV$4,0),0)</f>
        <v>1.0064516129032257</v>
      </c>
      <c r="EW98" s="307">
        <f>IFERROR(VLOOKUP($A98,'BDGT Office'!$C$3:$F$180,EW$4,0),0)</f>
        <v>1.0064516129032257</v>
      </c>
      <c r="EX98" s="307">
        <f>IFERROR(VLOOKUP($A98,'BDGT Office'!$C$3:$F$180,EX$4,0),0)</f>
        <v>1.0064516129032257</v>
      </c>
      <c r="EY98" s="307">
        <f>IFERROR(VLOOKUP($A98,'BDGT Office'!$C$3:$F$180,EY$4,0),0)</f>
        <v>1.0064516129032257</v>
      </c>
      <c r="EZ98" s="307">
        <f>IFERROR(VLOOKUP($A98,'BDGT Office'!$C$3:$F$180,EZ$4,0),0)</f>
        <v>1.0064516129032257</v>
      </c>
      <c r="FA98" s="307">
        <f>IFERROR(VLOOKUP($A98,'BDGT Office'!$C$3:$F$180,FA$4,0),0)</f>
        <v>1.0064516129032257</v>
      </c>
      <c r="FB98" s="307">
        <f>IFERROR(VLOOKUP($A98,'BDGT Office'!$C$3:$F$180,FB$4,0),0)</f>
        <v>1.0064516129032257</v>
      </c>
      <c r="FC98" s="307">
        <f>IFERROR(VLOOKUP($A98,'BDGT Office'!$C$3:$F$180,FC$4,0),0)</f>
        <v>1.0064516129032257</v>
      </c>
      <c r="FD98" s="307">
        <f>IFERROR(VLOOKUP($A98,'BDGT Office'!$C$3:$F$180,FD$4,0),0)</f>
        <v>1.0064516129032257</v>
      </c>
      <c r="FE98" s="307">
        <f>IFERROR(VLOOKUP($A98,'BDGT Office'!$C$3:$F$180,FE$4,0),0)</f>
        <v>1.0064516129032257</v>
      </c>
      <c r="FF98" s="307">
        <f>IFERROR(VLOOKUP($A98,'BDGT Office'!$C$3:$F$180,FF$4,0),0)</f>
        <v>1.0064516129032257</v>
      </c>
      <c r="FG98" s="307">
        <f>IFERROR(VLOOKUP($A98,'BDGT Office'!$C$3:$F$180,FG$4,0),0)</f>
        <v>1.0064516129032257</v>
      </c>
      <c r="FH98" s="307">
        <f>IFERROR(VLOOKUP($A98,'BDGT Office'!$C$3:$F$180,FH$4,0),0)</f>
        <v>1.0064516129032257</v>
      </c>
      <c r="FI98" s="307">
        <f>IFERROR(VLOOKUP($A98,'BDGT Office'!$C$3:$F$180,FI$4,0),0)</f>
        <v>1.0064516129032257</v>
      </c>
      <c r="FJ98" s="307">
        <f>IFERROR(VLOOKUP($A98,'BDGT Office'!$C$3:$F$180,FJ$4,0),0)</f>
        <v>1.0064516129032257</v>
      </c>
      <c r="FK98" s="307">
        <f>IFERROR(VLOOKUP($A98,'BDGT Office'!$C$3:$F$180,FK$4,0),0)</f>
        <v>1.0064516129032257</v>
      </c>
      <c r="FL98" s="307">
        <f>IFERROR(VLOOKUP($A98,'BDGT Office'!$C$3:$F$180,FL$4,0),0)</f>
        <v>1.0064516129032257</v>
      </c>
      <c r="FM98" s="307">
        <f>IFERROR(VLOOKUP($A98,'BDGT Office'!$C$3:$F$180,FM$4,0),0)</f>
        <v>1.0064516129032257</v>
      </c>
      <c r="FN98" s="307">
        <f>IFERROR(VLOOKUP($A98,'BDGT Office'!$C$3:$F$180,FN$4,0),0)</f>
        <v>1.0064516129032257</v>
      </c>
      <c r="FO98" s="307">
        <f>IFERROR(VLOOKUP($A98,'BDGT Office'!$C$3:$F$180,FO$4,0),0)</f>
        <v>1.0064516129032257</v>
      </c>
      <c r="FP98" s="307">
        <f>IFERROR(VLOOKUP($A98,'BDGT Office'!$C$3:$F$180,FP$4,0),0)</f>
        <v>1.0064516129032257</v>
      </c>
      <c r="FQ98" s="308">
        <f t="shared" si="43"/>
        <v>31.200000000000014</v>
      </c>
      <c r="FR98" s="307"/>
      <c r="FS98" s="307"/>
    </row>
    <row r="99" spans="1:175">
      <c r="A99" s="150" t="s">
        <v>160</v>
      </c>
      <c r="B99" s="303">
        <f>IFERROR(VLOOKUP($A99,'FCST Sales'!$A$1:$AH$160,B$1,0),0)</f>
        <v>48871.009586630978</v>
      </c>
      <c r="C99" s="303">
        <f>IFERROR(VLOOKUP($A99,'FCST Sales'!$A$1:$AH$160,C$1,0),0)</f>
        <v>42610.735444571394</v>
      </c>
      <c r="D99" s="303">
        <f>IFERROR(VLOOKUP($A99,'FCST Sales'!$A$1:$AH$160,D$1,0),0)</f>
        <v>32721.734679786052</v>
      </c>
      <c r="E99" s="303">
        <f>IFERROR(VLOOKUP($A99,'FCST Sales'!$A$1:$AH$160,E$1,0),0)</f>
        <v>31491.678679073939</v>
      </c>
      <c r="F99" s="303">
        <f>IFERROR(VLOOKUP($A99,'FCST Sales'!$A$1:$AH$160,F$1,0),0)</f>
        <v>31326.52245770314</v>
      </c>
      <c r="G99" s="303">
        <f>IFERROR(VLOOKUP($A99,'FCST Sales'!$A$1:$AH$160,G$1,0),0)</f>
        <v>32659.124056791356</v>
      </c>
      <c r="H99" s="303">
        <f>IFERROR(VLOOKUP($A99,'FCST Sales'!$A$1:$AH$160,H$1,0),0)</f>
        <v>33642.202554622178</v>
      </c>
      <c r="I99" s="303">
        <f>IFERROR(VLOOKUP($A99,'FCST Sales'!$A$1:$AH$160,I$1,0),0)</f>
        <v>41247.18765157427</v>
      </c>
      <c r="J99" s="303">
        <f>IFERROR(VLOOKUP($A99,'FCST Sales'!$A$1:$AH$160,J$1,0),0)</f>
        <v>38420.302861479562</v>
      </c>
      <c r="K99" s="303">
        <f>IFERROR(VLOOKUP($A99,'FCST Sales'!$A$1:$AH$160,K$1,0),0)</f>
        <v>36785.657676633105</v>
      </c>
      <c r="L99" s="303">
        <f>IFERROR(VLOOKUP($A99,'FCST Sales'!$A$1:$AH$160,L$1,0),0)</f>
        <v>35390.321719315303</v>
      </c>
      <c r="M99" s="303">
        <f>IFERROR(VLOOKUP($A99,'FCST Sales'!$A$1:$AH$160,M$1,0),0)</f>
        <v>35545.574177796327</v>
      </c>
      <c r="N99" s="303">
        <f>IFERROR(VLOOKUP($A99,'FCST Sales'!$A$1:$AH$160,N$1,0),0)</f>
        <v>36997.563983876978</v>
      </c>
      <c r="O99" s="303">
        <f>IFERROR(VLOOKUP($A99,'FCST Sales'!$A$1:$AH$160,O$1,0),0)</f>
        <v>37626.265332842333</v>
      </c>
      <c r="P99" s="303">
        <f>IFERROR(VLOOKUP($A99,'FCST Sales'!$A$1:$AH$160,P$1,0),0)</f>
        <v>0</v>
      </c>
      <c r="Q99" s="303">
        <f>IFERROR(VLOOKUP($A99,'FCST Sales'!$A$1:$AH$160,Q$1,0),0)</f>
        <v>35138.784969614295</v>
      </c>
      <c r="R99" s="303">
        <f>IFERROR(VLOOKUP($A99,'FCST Sales'!$A$1:$AH$160,R$1,0),0)</f>
        <v>38378.387972608383</v>
      </c>
      <c r="S99" s="303">
        <f>IFERROR(VLOOKUP($A99,'FCST Sales'!$A$1:$AH$160,S$1,0),0)</f>
        <v>35709.368017490218</v>
      </c>
      <c r="T99" s="303">
        <f>IFERROR(VLOOKUP($A99,'FCST Sales'!$A$1:$AH$160,T$1,0),0)</f>
        <v>38491.130889969441</v>
      </c>
      <c r="U99" s="303">
        <f>IFERROR(VLOOKUP($A99,'FCST Sales'!$A$1:$AH$160,U$1,0),0)</f>
        <v>38421.463978433909</v>
      </c>
      <c r="V99" s="303">
        <f>IFERROR(VLOOKUP($A99,'FCST Sales'!$A$1:$AH$160,V$1,0),0)</f>
        <v>38654.785454247445</v>
      </c>
      <c r="W99" s="303">
        <f>IFERROR(VLOOKUP($A99,'FCST Sales'!$A$1:$AH$160,W$1,0),0)</f>
        <v>46575.949725470884</v>
      </c>
      <c r="X99" s="303">
        <f>IFERROR(VLOOKUP($A99,'FCST Sales'!$A$1:$AH$160,X$1,0),0)</f>
        <v>45369.403679165342</v>
      </c>
      <c r="Y99" s="303">
        <f>IFERROR(VLOOKUP($A99,'FCST Sales'!$A$1:$AH$160,Y$1,0),0)</f>
        <v>36692.748409367865</v>
      </c>
      <c r="Z99" s="303">
        <f>IFERROR(VLOOKUP($A99,'FCST Sales'!$A$1:$AH$160,Z$1,0),0)</f>
        <v>34828.664921930198</v>
      </c>
      <c r="AA99" s="303">
        <f>IFERROR(VLOOKUP($A99,'FCST Sales'!$A$1:$AH$160,AA$1,0),0)</f>
        <v>36718.274331575485</v>
      </c>
      <c r="AB99" s="303">
        <f>IFERROR(VLOOKUP($A99,'FCST Sales'!$A$1:$AH$160,AB$1,0),0)</f>
        <v>37020.880521168758</v>
      </c>
      <c r="AC99" s="303">
        <f>IFERROR(VLOOKUP($A99,'FCST Sales'!$A$1:$AH$160,AC$1,0),0)</f>
        <v>40879.618916300664</v>
      </c>
      <c r="AD99" s="303">
        <f>IFERROR(VLOOKUP($A99,'FCST Sales'!$A$1:$AH$160,AD$1,0),0)</f>
        <v>53666.603080146408</v>
      </c>
      <c r="AE99" s="303">
        <f>IFERROR(VLOOKUP($A99,'FCST Sales'!$A$1:$AH$160,AE$1,0),0)</f>
        <v>46634.984881637989</v>
      </c>
      <c r="AF99" s="303">
        <f>IFERROR(VLOOKUP($A99,'FCST Sales'!$A$1:$AH$160,AF$1,0),0)</f>
        <v>31462.986007150481</v>
      </c>
      <c r="AG99" s="303">
        <f>IFERROR(VLOOKUP($A99,'FCST Sales'!$A$1:$AH$160,AG$1,0),0)</f>
        <v>1149979.9166189746</v>
      </c>
      <c r="AH99" s="303">
        <f>IFERROR(VLOOKUP($A99,'FCST Sales'!$A$1:$AH$160,AH$1,0),0)</f>
        <v>0</v>
      </c>
      <c r="AI99" s="303"/>
      <c r="AK99" s="306">
        <f>IFERROR(VLOOKUP($A99,'BDGT MW Services MTD'!$A$3:$AG$156,AK$4,0),0)</f>
        <v>456.21576991037352</v>
      </c>
      <c r="AL99" s="306">
        <f>IFERROR(VLOOKUP($A99,'BDGT MW Services MTD'!$A$3:$AG$156,AL$4,0),0)</f>
        <v>393.02886919481335</v>
      </c>
      <c r="AM99" s="306">
        <f>IFERROR(VLOOKUP($A99,'BDGT MW Services MTD'!$A$3:$AG$156,AM$4,0),0)</f>
        <v>305.46067097875692</v>
      </c>
      <c r="AN99" s="306">
        <f>IFERROR(VLOOKUP($A99,'BDGT MW Services MTD'!$A$3:$AG$156,AN$4,0),0)</f>
        <v>293.97797499714443</v>
      </c>
      <c r="AO99" s="306">
        <f>IFERROR(VLOOKUP($A99,'BDGT MW Services MTD'!$A$3:$AG$156,AO$4,0),0)</f>
        <v>292.43622512691508</v>
      </c>
      <c r="AP99" s="306">
        <f>IFERROR(VLOOKUP($A99,'BDGT MW Services MTD'!$A$3:$AG$156,AP$4,0),0)</f>
        <v>304.87619454138223</v>
      </c>
      <c r="AQ99" s="306">
        <f>IFERROR(VLOOKUP($A99,'BDGT MW Services MTD'!$A$3:$AG$156,AQ$4,0),0)</f>
        <v>314.05333079381035</v>
      </c>
      <c r="AR99" s="306">
        <f>IFERROR(VLOOKUP($A99,'BDGT MW Services MTD'!$A$3:$AG$156,AR$4,0),0)</f>
        <v>385.04662846679361</v>
      </c>
      <c r="AS99" s="306">
        <f>IFERROR(VLOOKUP($A99,'BDGT MW Services MTD'!$A$3:$AG$156,AS$4,0),0)</f>
        <v>354.37755368977901</v>
      </c>
      <c r="AT99" s="306">
        <f>IFERROR(VLOOKUP($A99,'BDGT MW Services MTD'!$A$3:$AG$156,AT$4,0),0)</f>
        <v>343.39779923833419</v>
      </c>
      <c r="AU99" s="306">
        <f>IFERROR(VLOOKUP($A99,'BDGT MW Services MTD'!$A$3:$AG$156,AU$4,0),0)</f>
        <v>330.37219830568012</v>
      </c>
      <c r="AV99" s="306">
        <f>IFERROR(VLOOKUP($A99,'BDGT MW Services MTD'!$A$3:$AG$156,AV$4,0),0)</f>
        <v>331.82149555727142</v>
      </c>
      <c r="AW99" s="306">
        <f>IFERROR(VLOOKUP($A99,'BDGT MW Services MTD'!$A$3:$AG$156,AW$4,0),0)</f>
        <v>345.37596584315457</v>
      </c>
      <c r="AX99" s="306">
        <f>IFERROR(VLOOKUP($A99,'BDGT MW Services MTD'!$A$3:$AG$156,AX$4,0),0)</f>
        <v>351.24495591289025</v>
      </c>
      <c r="AY99" s="306">
        <f>IFERROR(VLOOKUP($A99,'BDGT MW Services MTD'!$A$3:$AG$156,AY$4,0),0)</f>
        <v>52.644398413508334</v>
      </c>
      <c r="AZ99" s="306">
        <f>IFERROR(VLOOKUP($A99,'BDGT MW Services MTD'!$A$3:$AG$156,AZ$4,0),0)</f>
        <v>324.10979949999103</v>
      </c>
      <c r="BA99" s="306">
        <f>IFERROR(VLOOKUP($A99,'BDGT MW Services MTD'!$A$3:$AG$156,BA$4,0),0)</f>
        <v>358.26609609538781</v>
      </c>
      <c r="BB99" s="306">
        <f>IFERROR(VLOOKUP($A99,'BDGT MW Services MTD'!$A$3:$AG$156,BB$4,0),0)</f>
        <v>333.35052745807667</v>
      </c>
      <c r="BC99" s="306">
        <f>IFERROR(VLOOKUP($A99,'BDGT MW Services MTD'!$A$3:$AG$156,BC$4,0),0)</f>
        <v>359.31856252243472</v>
      </c>
      <c r="BD99" s="306">
        <f>IFERROR(VLOOKUP($A99,'BDGT MW Services MTD'!$A$3:$AG$156,BD$4,0),0)</f>
        <v>358.66821492470149</v>
      </c>
      <c r="BE99" s="306">
        <f>IFERROR(VLOOKUP($A99,'BDGT MW Services MTD'!$A$3:$AG$156,BE$4,0),0)</f>
        <v>360.84629427328144</v>
      </c>
      <c r="BF99" s="306">
        <f>IFERROR(VLOOKUP($A99,'BDGT MW Services MTD'!$A$3:$AG$156,BF$4,0),0)</f>
        <v>429.60283743725972</v>
      </c>
      <c r="BG99" s="306">
        <f>IFERROR(VLOOKUP($A99,'BDGT MW Services MTD'!$A$3:$AG$156,BG$4,0),0)</f>
        <v>423.52792800759124</v>
      </c>
      <c r="BH99" s="306">
        <f>IFERROR(VLOOKUP($A99,'BDGT MW Services MTD'!$A$3:$AG$156,BH$4,0),0)</f>
        <v>342.53048192167262</v>
      </c>
      <c r="BI99" s="306">
        <f>IFERROR(VLOOKUP($A99,'BDGT MW Services MTD'!$A$3:$AG$156,BI$4,0),0)</f>
        <v>325.12907584081222</v>
      </c>
      <c r="BJ99" s="306">
        <f>IFERROR(VLOOKUP($A99,'BDGT MW Services MTD'!$A$3:$AG$156,BJ$4,0),0)</f>
        <v>342.76876896241748</v>
      </c>
      <c r="BK99" s="306">
        <f>IFERROR(VLOOKUP($A99,'BDGT MW Services MTD'!$A$3:$AG$156,BK$4,0),0)</f>
        <v>345.59362805439542</v>
      </c>
      <c r="BL99" s="306">
        <f>IFERROR(VLOOKUP($A99,'BDGT MW Services MTD'!$A$3:$AG$156,BL$4,0),0)</f>
        <v>381.26366312783256</v>
      </c>
      <c r="BM99" s="306">
        <f>IFERROR(VLOOKUP($A99,'BDGT MW Services MTD'!$A$3:$AG$156,BM$4,0),0)</f>
        <v>500.98311554793548</v>
      </c>
      <c r="BN99" s="306">
        <f>IFERROR(VLOOKUP($A99,'BDGT MW Services MTD'!$A$3:$AG$156,BN$4,0),0)</f>
        <v>430.14736032401657</v>
      </c>
      <c r="BO99" s="306">
        <f>IFERROR(VLOOKUP($A99,'BDGT MW Services MTD'!$A$3:$AG$156,BO$4,0),0)</f>
        <v>293.71012603058801</v>
      </c>
      <c r="BP99" s="306">
        <f>IFERROR(VLOOKUP($A99,'BDGT MW Services MTD'!$A$3:$AG$156,BP$4,0),0)</f>
        <v>10764.146510999004</v>
      </c>
      <c r="BQ99" s="306"/>
      <c r="BR99" s="306"/>
      <c r="BS99" s="306"/>
      <c r="BT99" s="306">
        <f>IFERROR(VLOOKUP($A99,'BDGT Polizze MTD'!$A$3:$AG$156,BT$4,0),0)</f>
        <v>1724.0674675885273</v>
      </c>
      <c r="BU99" s="306">
        <f>IFERROR(VLOOKUP($A99,'BDGT Polizze MTD'!$A$3:$AG$156,BU$4,0),0)</f>
        <v>1485.2802815979044</v>
      </c>
      <c r="BV99" s="306">
        <f>IFERROR(VLOOKUP($A99,'BDGT Polizze MTD'!$A$3:$AG$156,BV$4,0),0)</f>
        <v>1154.354672057256</v>
      </c>
      <c r="BW99" s="306">
        <f>IFERROR(VLOOKUP($A99,'BDGT Polizze MTD'!$A$3:$AG$156,BW$4,0),0)</f>
        <v>1110.9608573585733</v>
      </c>
      <c r="BX99" s="306">
        <f>IFERROR(VLOOKUP($A99,'BDGT Polizze MTD'!$A$3:$AG$156,BX$4,0),0)</f>
        <v>1105.1344897278721</v>
      </c>
      <c r="BY99" s="306">
        <f>IFERROR(VLOOKUP($A99,'BDGT Polizze MTD'!$A$3:$AG$156,BY$4,0),0)</f>
        <v>1152.1458996348392</v>
      </c>
      <c r="BZ99" s="306">
        <f>IFERROR(VLOOKUP($A99,'BDGT Polizze MTD'!$A$3:$AG$156,BZ$4,0),0)</f>
        <v>1186.8268622450244</v>
      </c>
      <c r="CA99" s="306">
        <f>IFERROR(VLOOKUP($A99,'BDGT Polizze MTD'!$A$3:$AG$156,CA$4,0),0)</f>
        <v>1455.1149027019874</v>
      </c>
      <c r="CB99" s="306">
        <f>IFERROR(VLOOKUP($A99,'BDGT Polizze MTD'!$A$3:$AG$156,CB$4,0),0)</f>
        <v>1339.2145819075561</v>
      </c>
      <c r="CC99" s="306">
        <f>IFERROR(VLOOKUP($A99,'BDGT Polizze MTD'!$A$3:$AG$156,CC$4,0),0)</f>
        <v>1297.7214141997295</v>
      </c>
      <c r="CD99" s="306">
        <f>IFERROR(VLOOKUP($A99,'BDGT Polizze MTD'!$A$3:$AG$156,CD$4,0),0)</f>
        <v>1248.4968667488786</v>
      </c>
      <c r="CE99" s="306">
        <f>IFERROR(VLOOKUP($A99,'BDGT Polizze MTD'!$A$3:$AG$156,CE$4,0),0)</f>
        <v>1253.9738502447033</v>
      </c>
      <c r="CF99" s="306">
        <f>IFERROR(VLOOKUP($A99,'BDGT Polizze MTD'!$A$3:$AG$156,CF$4,0),0)</f>
        <v>1305.1970275252199</v>
      </c>
      <c r="CG99" s="306">
        <f>IFERROR(VLOOKUP($A99,'BDGT Polizze MTD'!$A$3:$AG$156,CG$4,0),0)</f>
        <v>1327.3763021452519</v>
      </c>
      <c r="CH99" s="306">
        <f>IFERROR(VLOOKUP($A99,'BDGT Polizze MTD'!$A$3:$AG$156,CH$4,0),0)</f>
        <v>198.94642106152898</v>
      </c>
      <c r="CI99" s="306">
        <f>IFERROR(VLOOKUP($A99,'BDGT Polizze MTD'!$A$3:$AG$156,CI$4,0),0)</f>
        <v>1224.8308763073931</v>
      </c>
      <c r="CJ99" s="306">
        <f>IFERROR(VLOOKUP($A99,'BDGT Polizze MTD'!$A$3:$AG$156,CJ$4,0),0)</f>
        <v>1353.9096229386139</v>
      </c>
      <c r="CK99" s="306">
        <f>IFERROR(VLOOKUP($A99,'BDGT Polizze MTD'!$A$3:$AG$156,CK$4,0),0)</f>
        <v>1259.7521558863543</v>
      </c>
      <c r="CL99" s="306">
        <f>IFERROR(VLOOKUP($A99,'BDGT Polizze MTD'!$A$3:$AG$156,CL$4,0),0)</f>
        <v>1357.8869583296223</v>
      </c>
      <c r="CM99" s="306">
        <f>IFERROR(VLOOKUP($A99,'BDGT Polizze MTD'!$A$3:$AG$156,CM$4,0),0)</f>
        <v>1355.4292547388488</v>
      </c>
      <c r="CN99" s="306">
        <f>IFERROR(VLOOKUP($A99,'BDGT Polizze MTD'!$A$3:$AG$156,CN$4,0),0)</f>
        <v>1363.6603506245758</v>
      </c>
      <c r="CO99" s="306">
        <f>IFERROR(VLOOKUP($A99,'BDGT Polizze MTD'!$A$3:$AG$156,CO$4,0),0)</f>
        <v>1623.4955581540075</v>
      </c>
      <c r="CP99" s="306">
        <f>IFERROR(VLOOKUP($A99,'BDGT Polizze MTD'!$A$3:$AG$156,CP$4,0),0)</f>
        <v>1600.5381016016051</v>
      </c>
      <c r="CQ99" s="306">
        <f>IFERROR(VLOOKUP($A99,'BDGT Polizze MTD'!$A$3:$AG$156,CQ$4,0),0)</f>
        <v>1294.443768689961</v>
      </c>
      <c r="CR99" s="306">
        <f>IFERROR(VLOOKUP($A99,'BDGT Polizze MTD'!$A$3:$AG$156,CR$4,0),0)</f>
        <v>1228.6827843202129</v>
      </c>
      <c r="CS99" s="306">
        <f>IFERROR(VLOOKUP($A99,'BDGT Polizze MTD'!$A$3:$AG$156,CS$4,0),0)</f>
        <v>1295.3442700798555</v>
      </c>
      <c r="CT99" s="306">
        <f>IFERROR(VLOOKUP($A99,'BDGT Polizze MTD'!$A$3:$AG$156,CT$4,0),0)</f>
        <v>1306.0195864152763</v>
      </c>
      <c r="CU99" s="306">
        <f>IFERROR(VLOOKUP($A99,'BDGT Polizze MTD'!$A$3:$AG$156,CU$4,0),0)</f>
        <v>1440.8188439024439</v>
      </c>
      <c r="CV99" s="306">
        <f>IFERROR(VLOOKUP($A99,'BDGT Polizze MTD'!$A$3:$AG$156,CV$4,0),0)</f>
        <v>1893.2460214977327</v>
      </c>
      <c r="CW99" s="306">
        <f>IFERROR(VLOOKUP($A99,'BDGT Polizze MTD'!$A$3:$AG$156,CW$4,0),0)</f>
        <v>1625.5533436501103</v>
      </c>
      <c r="CX99" s="306">
        <f>IFERROR(VLOOKUP($A99,'BDGT Polizze MTD'!$A$3:$AG$156,CX$4,0),0)</f>
        <v>1109.9486396319528</v>
      </c>
      <c r="CY99" s="306">
        <f>IFERROR(VLOOKUP($A99,'BDGT Polizze MTD'!$A$3:$AG$156,CY$4,0),0)</f>
        <v>40678.372033513435</v>
      </c>
      <c r="CZ99" s="306"/>
      <c r="DD99" s="308">
        <f>IFERROR(VLOOKUP($A99,'BDGT McAfee'!$AZ$6:$BD$180,DD$4,0),0)</f>
        <v>5.4423870967741932</v>
      </c>
      <c r="DE99" s="308">
        <f>IFERROR(VLOOKUP($A99,'BDGT McAfee'!$AZ$6:$BD$180,DE$4,0),0)</f>
        <v>5.4423870967741932</v>
      </c>
      <c r="DF99" s="308">
        <f>IFERROR(VLOOKUP($A99,'BDGT McAfee'!$AZ$6:$BD$180,DF$4,0),0)</f>
        <v>5.4423870967741932</v>
      </c>
      <c r="DG99" s="308">
        <f>IFERROR(VLOOKUP($A99,'BDGT McAfee'!$AZ$6:$BD$180,DG$4,0),0)</f>
        <v>5.4423870967741932</v>
      </c>
      <c r="DH99" s="308">
        <f>IFERROR(VLOOKUP($A99,'BDGT McAfee'!$AZ$6:$BD$180,DH$4,0),0)</f>
        <v>5.4423870967741932</v>
      </c>
      <c r="DI99" s="308">
        <f>IFERROR(VLOOKUP($A99,'BDGT McAfee'!$AZ$6:$BD$180,DI$4,0),0)</f>
        <v>5.4423870967741932</v>
      </c>
      <c r="DJ99" s="308">
        <f>IFERROR(VLOOKUP($A99,'BDGT McAfee'!$AZ$6:$BD$180,DJ$4,0),0)</f>
        <v>5.4423870967741932</v>
      </c>
      <c r="DK99" s="308">
        <f>IFERROR(VLOOKUP($A99,'BDGT McAfee'!$AZ$6:$BD$180,DK$4,0),0)</f>
        <v>5.4423870967741932</v>
      </c>
      <c r="DL99" s="308">
        <f>IFERROR(VLOOKUP($A99,'BDGT McAfee'!$AZ$6:$BD$180,DL$4,0),0)</f>
        <v>5.4423870967741932</v>
      </c>
      <c r="DM99" s="308">
        <f>IFERROR(VLOOKUP($A99,'BDGT McAfee'!$AZ$6:$BD$180,DM$4,0),0)</f>
        <v>5.4423870967741932</v>
      </c>
      <c r="DN99" s="308">
        <f>IFERROR(VLOOKUP($A99,'BDGT McAfee'!$AZ$6:$BD$180,DN$4,0),0)</f>
        <v>5.4423870967741932</v>
      </c>
      <c r="DO99" s="308">
        <f>IFERROR(VLOOKUP($A99,'BDGT McAfee'!$AZ$6:$BD$180,DO$4,0),0)</f>
        <v>5.4423870967741932</v>
      </c>
      <c r="DP99" s="308">
        <f>IFERROR(VLOOKUP($A99,'BDGT McAfee'!$AZ$6:$BD$180,DP$4,0),0)</f>
        <v>5.4423870967741932</v>
      </c>
      <c r="DQ99" s="308">
        <f>IFERROR(VLOOKUP($A99,'BDGT McAfee'!$AZ$6:$BD$180,DQ$4,0),0)</f>
        <v>5.4423870967741932</v>
      </c>
      <c r="DR99" s="308">
        <f>IFERROR(VLOOKUP($A99,'BDGT McAfee'!$AZ$6:$BD$180,DR$4,0),0)</f>
        <v>5.4423870967741932</v>
      </c>
      <c r="DS99" s="308">
        <f>IFERROR(VLOOKUP($A99,'BDGT McAfee'!$AZ$6:$BD$180,DS$4,0),0)</f>
        <v>5.4423870967741932</v>
      </c>
      <c r="DT99" s="308">
        <f>IFERROR(VLOOKUP($A99,'BDGT McAfee'!$AZ$6:$BD$180,DT$4,0),0)</f>
        <v>5.4423870967741932</v>
      </c>
      <c r="DU99" s="308">
        <f>IFERROR(VLOOKUP($A99,'BDGT McAfee'!$AZ$6:$BD$180,DU$4,0),0)</f>
        <v>5.4423870967741932</v>
      </c>
      <c r="DV99" s="308">
        <f>IFERROR(VLOOKUP($A99,'BDGT McAfee'!$AZ$6:$BD$180,DV$4,0),0)</f>
        <v>5.4423870967741932</v>
      </c>
      <c r="DW99" s="308">
        <f>IFERROR(VLOOKUP($A99,'BDGT McAfee'!$AZ$6:$BD$180,DW$4,0),0)</f>
        <v>5.4423870967741932</v>
      </c>
      <c r="DX99" s="308">
        <f>IFERROR(VLOOKUP($A99,'BDGT McAfee'!$AZ$6:$BD$180,DX$4,0),0)</f>
        <v>5.4423870967741932</v>
      </c>
      <c r="DY99" s="308">
        <f>IFERROR(VLOOKUP($A99,'BDGT McAfee'!$AZ$6:$BD$180,DY$4,0),0)</f>
        <v>5.4423870967741932</v>
      </c>
      <c r="DZ99" s="308">
        <f>IFERROR(VLOOKUP($A99,'BDGT McAfee'!$AZ$6:$BD$180,DZ$4,0),0)</f>
        <v>5.4423870967741932</v>
      </c>
      <c r="EA99" s="308">
        <f>IFERROR(VLOOKUP($A99,'BDGT McAfee'!$AZ$6:$BD$180,EA$4,0),0)</f>
        <v>5.4423870967741932</v>
      </c>
      <c r="EB99" s="308">
        <f>IFERROR(VLOOKUP($A99,'BDGT McAfee'!$AZ$6:$BD$180,EB$4,0),0)</f>
        <v>5.4423870967741932</v>
      </c>
      <c r="EC99" s="308">
        <f>IFERROR(VLOOKUP($A99,'BDGT McAfee'!$AZ$6:$BD$180,EC$4,0),0)</f>
        <v>5.4423870967741932</v>
      </c>
      <c r="ED99" s="308">
        <f>IFERROR(VLOOKUP($A99,'BDGT McAfee'!$AZ$6:$BD$180,ED$4,0),0)</f>
        <v>5.4423870967741932</v>
      </c>
      <c r="EE99" s="308">
        <f>IFERROR(VLOOKUP($A99,'BDGT McAfee'!$AZ$6:$BD$180,EE$4,0),0)</f>
        <v>5.4423870967741932</v>
      </c>
      <c r="EF99" s="308">
        <f>IFERROR(VLOOKUP($A99,'BDGT McAfee'!$AZ$6:$BD$180,EF$4,0),0)</f>
        <v>5.4423870967741932</v>
      </c>
      <c r="EG99" s="308">
        <f>IFERROR(VLOOKUP($A99,'BDGT McAfee'!$AZ$6:$BD$180,EG$4,0),0)</f>
        <v>5.4423870967741932</v>
      </c>
      <c r="EH99" s="308">
        <f>IFERROR(VLOOKUP($A99,'BDGT McAfee'!$AZ$6:$BD$180,EH$4,0),0)</f>
        <v>5.4423870967741932</v>
      </c>
      <c r="EI99" s="308">
        <f t="shared" si="42"/>
        <v>168.71399999999994</v>
      </c>
      <c r="EJ99" s="308"/>
      <c r="EL99" s="307">
        <f>IFERROR(VLOOKUP($A99,'BDGT Office'!$C$3:$F$180,EL$4,0),0)</f>
        <v>1.1225806451612903</v>
      </c>
      <c r="EM99" s="307">
        <f>IFERROR(VLOOKUP($A99,'BDGT Office'!$C$3:$F$180,EM$4,0),0)</f>
        <v>1.1225806451612903</v>
      </c>
      <c r="EN99" s="307">
        <f>IFERROR(VLOOKUP($A99,'BDGT Office'!$C$3:$F$180,EN$4,0),0)</f>
        <v>1.1225806451612903</v>
      </c>
      <c r="EO99" s="307">
        <f>IFERROR(VLOOKUP($A99,'BDGT Office'!$C$3:$F$180,EO$4,0),0)</f>
        <v>1.1225806451612903</v>
      </c>
      <c r="EP99" s="307">
        <f>IFERROR(VLOOKUP($A99,'BDGT Office'!$C$3:$F$180,EP$4,0),0)</f>
        <v>1.1225806451612903</v>
      </c>
      <c r="EQ99" s="307">
        <f>IFERROR(VLOOKUP($A99,'BDGT Office'!$C$3:$F$180,EQ$4,0),0)</f>
        <v>1.1225806451612903</v>
      </c>
      <c r="ER99" s="307">
        <f>IFERROR(VLOOKUP($A99,'BDGT Office'!$C$3:$F$180,ER$4,0),0)</f>
        <v>1.1225806451612903</v>
      </c>
      <c r="ES99" s="307">
        <f>IFERROR(VLOOKUP($A99,'BDGT Office'!$C$3:$F$180,ES$4,0),0)</f>
        <v>1.1225806451612903</v>
      </c>
      <c r="ET99" s="307">
        <f>IFERROR(VLOOKUP($A99,'BDGT Office'!$C$3:$F$180,ET$4,0),0)</f>
        <v>1.1225806451612903</v>
      </c>
      <c r="EU99" s="307">
        <f>IFERROR(VLOOKUP($A99,'BDGT Office'!$C$3:$F$180,EU$4,0),0)</f>
        <v>1.1225806451612903</v>
      </c>
      <c r="EV99" s="307">
        <f>IFERROR(VLOOKUP($A99,'BDGT Office'!$C$3:$F$180,EV$4,0),0)</f>
        <v>1.1225806451612903</v>
      </c>
      <c r="EW99" s="307">
        <f>IFERROR(VLOOKUP($A99,'BDGT Office'!$C$3:$F$180,EW$4,0),0)</f>
        <v>1.1225806451612903</v>
      </c>
      <c r="EX99" s="307">
        <f>IFERROR(VLOOKUP($A99,'BDGT Office'!$C$3:$F$180,EX$4,0),0)</f>
        <v>1.1225806451612903</v>
      </c>
      <c r="EY99" s="307">
        <f>IFERROR(VLOOKUP($A99,'BDGT Office'!$C$3:$F$180,EY$4,0),0)</f>
        <v>1.1225806451612903</v>
      </c>
      <c r="EZ99" s="307">
        <f>IFERROR(VLOOKUP($A99,'BDGT Office'!$C$3:$F$180,EZ$4,0),0)</f>
        <v>1.1225806451612903</v>
      </c>
      <c r="FA99" s="307">
        <f>IFERROR(VLOOKUP($A99,'BDGT Office'!$C$3:$F$180,FA$4,0),0)</f>
        <v>1.1225806451612903</v>
      </c>
      <c r="FB99" s="307">
        <f>IFERROR(VLOOKUP($A99,'BDGT Office'!$C$3:$F$180,FB$4,0),0)</f>
        <v>1.1225806451612903</v>
      </c>
      <c r="FC99" s="307">
        <f>IFERROR(VLOOKUP($A99,'BDGT Office'!$C$3:$F$180,FC$4,0),0)</f>
        <v>1.1225806451612903</v>
      </c>
      <c r="FD99" s="307">
        <f>IFERROR(VLOOKUP($A99,'BDGT Office'!$C$3:$F$180,FD$4,0),0)</f>
        <v>1.1225806451612903</v>
      </c>
      <c r="FE99" s="307">
        <f>IFERROR(VLOOKUP($A99,'BDGT Office'!$C$3:$F$180,FE$4,0),0)</f>
        <v>1.1225806451612903</v>
      </c>
      <c r="FF99" s="307">
        <f>IFERROR(VLOOKUP($A99,'BDGT Office'!$C$3:$F$180,FF$4,0),0)</f>
        <v>1.1225806451612903</v>
      </c>
      <c r="FG99" s="307">
        <f>IFERROR(VLOOKUP($A99,'BDGT Office'!$C$3:$F$180,FG$4,0),0)</f>
        <v>1.1225806451612903</v>
      </c>
      <c r="FH99" s="307">
        <f>IFERROR(VLOOKUP($A99,'BDGT Office'!$C$3:$F$180,FH$4,0),0)</f>
        <v>1.1225806451612903</v>
      </c>
      <c r="FI99" s="307">
        <f>IFERROR(VLOOKUP($A99,'BDGT Office'!$C$3:$F$180,FI$4,0),0)</f>
        <v>1.1225806451612903</v>
      </c>
      <c r="FJ99" s="307">
        <f>IFERROR(VLOOKUP($A99,'BDGT Office'!$C$3:$F$180,FJ$4,0),0)</f>
        <v>1.1225806451612903</v>
      </c>
      <c r="FK99" s="307">
        <f>IFERROR(VLOOKUP($A99,'BDGT Office'!$C$3:$F$180,FK$4,0),0)</f>
        <v>1.1225806451612903</v>
      </c>
      <c r="FL99" s="307">
        <f>IFERROR(VLOOKUP($A99,'BDGT Office'!$C$3:$F$180,FL$4,0),0)</f>
        <v>1.1225806451612903</v>
      </c>
      <c r="FM99" s="307">
        <f>IFERROR(VLOOKUP($A99,'BDGT Office'!$C$3:$F$180,FM$4,0),0)</f>
        <v>1.1225806451612903</v>
      </c>
      <c r="FN99" s="307">
        <f>IFERROR(VLOOKUP($A99,'BDGT Office'!$C$3:$F$180,FN$4,0),0)</f>
        <v>1.1225806451612903</v>
      </c>
      <c r="FO99" s="307">
        <f>IFERROR(VLOOKUP($A99,'BDGT Office'!$C$3:$F$180,FO$4,0),0)</f>
        <v>1.1225806451612903</v>
      </c>
      <c r="FP99" s="307">
        <f>IFERROR(VLOOKUP($A99,'BDGT Office'!$C$3:$F$180,FP$4,0),0)</f>
        <v>1.1225806451612903</v>
      </c>
      <c r="FQ99" s="308">
        <f t="shared" si="43"/>
        <v>34.79999999999999</v>
      </c>
      <c r="FR99" s="307"/>
      <c r="FS99" s="307"/>
    </row>
    <row r="100" spans="1:175">
      <c r="A100" s="150" t="s">
        <v>161</v>
      </c>
      <c r="B100" s="303">
        <f>IFERROR(VLOOKUP($A100,'FCST Sales'!$A$1:$AH$160,B$1,0),0)</f>
        <v>25051.574081917817</v>
      </c>
      <c r="C100" s="303">
        <f>IFERROR(VLOOKUP($A100,'FCST Sales'!$A$1:$AH$160,C$1,0),0)</f>
        <v>21842.519823177441</v>
      </c>
      <c r="D100" s="303">
        <f>IFERROR(VLOOKUP($A100,'FCST Sales'!$A$1:$AH$160,D$1,0),0)</f>
        <v>16773.358425641432</v>
      </c>
      <c r="E100" s="303">
        <f>IFERROR(VLOOKUP($A100,'FCST Sales'!$A$1:$AH$160,E$1,0),0)</f>
        <v>16142.824305569216</v>
      </c>
      <c r="F100" s="303">
        <f>IFERROR(VLOOKUP($A100,'FCST Sales'!$A$1:$AH$160,F$1,0),0)</f>
        <v>16058.164231022854</v>
      </c>
      <c r="G100" s="303">
        <f>IFERROR(VLOOKUP($A100,'FCST Sales'!$A$1:$AH$160,G$1,0),0)</f>
        <v>16741.26384291163</v>
      </c>
      <c r="H100" s="303">
        <f>IFERROR(VLOOKUP($A100,'FCST Sales'!$A$1:$AH$160,H$1,0),0)</f>
        <v>17245.195806361116</v>
      </c>
      <c r="I100" s="303">
        <f>IFERROR(VLOOKUP($A100,'FCST Sales'!$A$1:$AH$160,I$1,0),0)</f>
        <v>21143.557005764163</v>
      </c>
      <c r="J100" s="303">
        <f>IFERROR(VLOOKUP($A100,'FCST Sales'!$A$1:$AH$160,J$1,0),0)</f>
        <v>19694.478823440768</v>
      </c>
      <c r="K100" s="303">
        <f>IFERROR(VLOOKUP($A100,'FCST Sales'!$A$1:$AH$160,K$1,0),0)</f>
        <v>18856.54984893819</v>
      </c>
      <c r="L100" s="303">
        <f>IFERROR(VLOOKUP($A100,'FCST Sales'!$A$1:$AH$160,L$1,0),0)</f>
        <v>18141.292226892405</v>
      </c>
      <c r="M100" s="303">
        <f>IFERROR(VLOOKUP($A100,'FCST Sales'!$A$1:$AH$160,M$1,0),0)</f>
        <v>18220.875572886976</v>
      </c>
      <c r="N100" s="303">
        <f>IFERROR(VLOOKUP($A100,'FCST Sales'!$A$1:$AH$160,N$1,0),0)</f>
        <v>18965.174299287126</v>
      </c>
      <c r="O100" s="303">
        <f>IFERROR(VLOOKUP($A100,'FCST Sales'!$A$1:$AH$160,O$1,0),0)</f>
        <v>19287.450400235852</v>
      </c>
      <c r="P100" s="303">
        <f>IFERROR(VLOOKUP($A100,'FCST Sales'!$A$1:$AH$160,P$1,0),0)</f>
        <v>6346.2516964506312</v>
      </c>
      <c r="Q100" s="303">
        <f>IFERROR(VLOOKUP($A100,'FCST Sales'!$A$1:$AH$160,Q$1,0),0)</f>
        <v>18012.352972869227</v>
      </c>
      <c r="R100" s="303">
        <f>IFERROR(VLOOKUP($A100,'FCST Sales'!$A$1:$AH$160,R$1,0),0)</f>
        <v>19672.992998765294</v>
      </c>
      <c r="S100" s="303">
        <f>IFERROR(VLOOKUP($A100,'FCST Sales'!$A$1:$AH$160,S$1,0),0)</f>
        <v>18304.837282374068</v>
      </c>
      <c r="T100" s="303">
        <f>IFERROR(VLOOKUP($A100,'FCST Sales'!$A$1:$AH$160,T$1,0),0)</f>
        <v>19730.78569775743</v>
      </c>
      <c r="U100" s="303">
        <f>IFERROR(VLOOKUP($A100,'FCST Sales'!$A$1:$AH$160,U$1,0),0)</f>
        <v>19695.074018990144</v>
      </c>
      <c r="V100" s="303">
        <f>IFERROR(VLOOKUP($A100,'FCST Sales'!$A$1:$AH$160,V$1,0),0)</f>
        <v>19814.676013826858</v>
      </c>
      <c r="W100" s="303">
        <f>IFERROR(VLOOKUP($A100,'FCST Sales'!$A$1:$AH$160,W$1,0),0)</f>
        <v>23875.112563717139</v>
      </c>
      <c r="X100" s="303">
        <f>IFERROR(VLOOKUP($A100,'FCST Sales'!$A$1:$AH$160,X$1,0),0)</f>
        <v>23256.629787978924</v>
      </c>
      <c r="Y100" s="303">
        <f>IFERROR(VLOOKUP($A100,'FCST Sales'!$A$1:$AH$160,Y$1,0),0)</f>
        <v>18808.923998531598</v>
      </c>
      <c r="Z100" s="303">
        <f>IFERROR(VLOOKUP($A100,'FCST Sales'!$A$1:$AH$160,Z$1,0),0)</f>
        <v>17853.383567191726</v>
      </c>
      <c r="AA100" s="303">
        <f>IFERROR(VLOOKUP($A100,'FCST Sales'!$A$1:$AH$160,AA$1,0),0)</f>
        <v>18822.008740111574</v>
      </c>
      <c r="AB100" s="303">
        <f>IFERROR(VLOOKUP($A100,'FCST Sales'!$A$1:$AH$160,AB$1,0),0)</f>
        <v>18977.126496842269</v>
      </c>
      <c r="AC100" s="303">
        <f>IFERROR(VLOOKUP($A100,'FCST Sales'!$A$1:$AH$160,AC$1,0),0)</f>
        <v>20907.737075221114</v>
      </c>
      <c r="AD100" s="303">
        <f>IFERROR(VLOOKUP($A100,'FCST Sales'!$A$1:$AH$160,AD$1,0),0)</f>
        <v>27509.824211917781</v>
      </c>
      <c r="AE100" s="303">
        <f>IFERROR(VLOOKUP($A100,'FCST Sales'!$A$1:$AH$160,AE$1,0),0)</f>
        <v>23905.374340600138</v>
      </c>
      <c r="AF100" s="303">
        <f>IFERROR(VLOOKUP($A100,'FCST Sales'!$A$1:$AH$160,AF$1,0),0)</f>
        <v>16128.116268997459</v>
      </c>
      <c r="AG100" s="303">
        <f>IFERROR(VLOOKUP($A100,'FCST Sales'!$A$1:$AH$160,AG$1,0),0)</f>
        <v>595785.48642619047</v>
      </c>
      <c r="AH100" s="303">
        <f>IFERROR(VLOOKUP($A100,'FCST Sales'!$A$1:$AH$160,AH$1,0),0)</f>
        <v>0</v>
      </c>
      <c r="AI100" s="303"/>
      <c r="AK100" s="306">
        <f>IFERROR(VLOOKUP($A100,'BDGT MW Services MTD'!$A$3:$AG$156,AK$4,0),0)</f>
        <v>252.7102402216598</v>
      </c>
      <c r="AL100" s="306">
        <f>IFERROR(VLOOKUP($A100,'BDGT MW Services MTD'!$A$3:$AG$156,AL$4,0),0)</f>
        <v>217.70930883818662</v>
      </c>
      <c r="AM100" s="306">
        <f>IFERROR(VLOOKUP($A100,'BDGT MW Services MTD'!$A$3:$AG$156,AM$4,0),0)</f>
        <v>169.20291807640956</v>
      </c>
      <c r="AN100" s="306">
        <f>IFERROR(VLOOKUP($A100,'BDGT MW Services MTD'!$A$3:$AG$156,AN$4,0),0)</f>
        <v>162.84234255207892</v>
      </c>
      <c r="AO100" s="306">
        <f>IFERROR(VLOOKUP($A100,'BDGT MW Services MTD'!$A$3:$AG$156,AO$4,0),0)</f>
        <v>161.98832564656092</v>
      </c>
      <c r="AP100" s="306">
        <f>IFERROR(VLOOKUP($A100,'BDGT MW Services MTD'!$A$3:$AG$156,AP$4,0),0)</f>
        <v>168.87916078734904</v>
      </c>
      <c r="AQ100" s="306">
        <f>IFERROR(VLOOKUP($A100,'BDGT MW Services MTD'!$A$3:$AG$156,AQ$4,0),0)</f>
        <v>173.96262448995978</v>
      </c>
      <c r="AR100" s="306">
        <f>IFERROR(VLOOKUP($A100,'BDGT MW Services MTD'!$A$3:$AG$156,AR$4,0),0)</f>
        <v>213.28773004821784</v>
      </c>
      <c r="AS100" s="306">
        <f>IFERROR(VLOOKUP($A100,'BDGT MW Services MTD'!$A$3:$AG$156,AS$4,0),0)</f>
        <v>196.29930096388779</v>
      </c>
      <c r="AT100" s="306">
        <f>IFERROR(VLOOKUP($A100,'BDGT MW Services MTD'!$A$3:$AG$156,AT$4,0),0)</f>
        <v>190.21731834074313</v>
      </c>
      <c r="AU100" s="306">
        <f>IFERROR(VLOOKUP($A100,'BDGT MW Services MTD'!$A$3:$AG$156,AU$4,0),0)</f>
        <v>183.00208608042655</v>
      </c>
      <c r="AV100" s="306">
        <f>IFERROR(VLOOKUP($A100,'BDGT MW Services MTD'!$A$3:$AG$156,AV$4,0),0)</f>
        <v>183.80489098275203</v>
      </c>
      <c r="AW100" s="306">
        <f>IFERROR(VLOOKUP($A100,'BDGT MW Services MTD'!$A$3:$AG$156,AW$4,0),0)</f>
        <v>191.31307826592246</v>
      </c>
      <c r="AX100" s="306">
        <f>IFERROR(VLOOKUP($A100,'BDGT MW Services MTD'!$A$3:$AG$156,AX$4,0),0)</f>
        <v>194.56407042402523</v>
      </c>
      <c r="AY100" s="306">
        <f>IFERROR(VLOOKUP($A100,'BDGT MW Services MTD'!$A$3:$AG$156,AY$4,0),0)</f>
        <v>29.161154538818483</v>
      </c>
      <c r="AZ100" s="306">
        <f>IFERROR(VLOOKUP($A100,'BDGT MW Services MTD'!$A$3:$AG$156,AZ$4,0),0)</f>
        <v>179.5331741950254</v>
      </c>
      <c r="BA100" s="306">
        <f>IFERROR(VLOOKUP($A100,'BDGT MW Services MTD'!$A$3:$AG$156,BA$4,0),0)</f>
        <v>198.45326965643554</v>
      </c>
      <c r="BB100" s="306">
        <f>IFERROR(VLOOKUP($A100,'BDGT MW Services MTD'!$A$3:$AG$156,BB$4,0),0)</f>
        <v>184.65186306141334</v>
      </c>
      <c r="BC100" s="306">
        <f>IFERROR(VLOOKUP($A100,'BDGT MW Services MTD'!$A$3:$AG$156,BC$4,0),0)</f>
        <v>199.03625924413987</v>
      </c>
      <c r="BD100" s="306">
        <f>IFERROR(VLOOKUP($A100,'BDGT MW Services MTD'!$A$3:$AG$156,BD$4,0),0)</f>
        <v>198.67601413976078</v>
      </c>
      <c r="BE100" s="306">
        <f>IFERROR(VLOOKUP($A100,'BDGT MW Services MTD'!$A$3:$AG$156,BE$4,0),0)</f>
        <v>199.88251113461391</v>
      </c>
      <c r="BF100" s="306">
        <f>IFERROR(VLOOKUP($A100,'BDGT MW Services MTD'!$A$3:$AG$156,BF$4,0),0)</f>
        <v>237.96861794147287</v>
      </c>
      <c r="BG100" s="306">
        <f>IFERROR(VLOOKUP($A100,'BDGT MW Services MTD'!$A$3:$AG$156,BG$4,0),0)</f>
        <v>234.60356148672133</v>
      </c>
      <c r="BH100" s="306">
        <f>IFERROR(VLOOKUP($A100,'BDGT MW Services MTD'!$A$3:$AG$156,BH$4,0),0)</f>
        <v>189.73688784732767</v>
      </c>
      <c r="BI100" s="306">
        <f>IFERROR(VLOOKUP($A100,'BDGT MW Services MTD'!$A$3:$AG$156,BI$4,0),0)</f>
        <v>180.09777889729554</v>
      </c>
      <c r="BJ100" s="306">
        <f>IFERROR(VLOOKUP($A100,'BDGT MW Services MTD'!$A$3:$AG$156,BJ$4,0),0)</f>
        <v>189.86888147683368</v>
      </c>
      <c r="BK100" s="306">
        <f>IFERROR(VLOOKUP($A100,'BDGT MW Services MTD'!$A$3:$AG$156,BK$4,0),0)</f>
        <v>191.43364724515931</v>
      </c>
      <c r="BL100" s="306">
        <f>IFERROR(VLOOKUP($A100,'BDGT MW Services MTD'!$A$3:$AG$156,BL$4,0),0)</f>
        <v>211.19224334518941</v>
      </c>
      <c r="BM100" s="306">
        <f>IFERROR(VLOOKUP($A100,'BDGT MW Services MTD'!$A$3:$AG$156,BM$4,0),0)</f>
        <v>277.50808241895368</v>
      </c>
      <c r="BN100" s="306">
        <f>IFERROR(VLOOKUP($A100,'BDGT MW Services MTD'!$A$3:$AG$156,BN$4,0),0)</f>
        <v>238.27024387944857</v>
      </c>
      <c r="BO100" s="306">
        <f>IFERROR(VLOOKUP($A100,'BDGT MW Services MTD'!$A$3:$AG$156,BO$4,0),0)</f>
        <v>162.69397377321167</v>
      </c>
      <c r="BP100" s="306">
        <f>IFERROR(VLOOKUP($A100,'BDGT MW Services MTD'!$A$3:$AG$156,BP$4,0),0)</f>
        <v>5962.5515600000017</v>
      </c>
      <c r="BQ100" s="306"/>
      <c r="BR100" s="306"/>
      <c r="BS100" s="306"/>
      <c r="BT100" s="306">
        <f>IFERROR(VLOOKUP($A100,'BDGT Polizze MTD'!$A$3:$AG$156,BT$4,0),0)</f>
        <v>1089.4894347285858</v>
      </c>
      <c r="BU100" s="306">
        <f>IFERROR(VLOOKUP($A100,'BDGT Polizze MTD'!$A$3:$AG$156,BU$4,0),0)</f>
        <v>938.59272031564194</v>
      </c>
      <c r="BV100" s="306">
        <f>IFERROR(VLOOKUP($A100,'BDGT Polizze MTD'!$A$3:$AG$156,BV$4,0),0)</f>
        <v>729.47099970226873</v>
      </c>
      <c r="BW100" s="306">
        <f>IFERROR(VLOOKUP($A100,'BDGT Polizze MTD'!$A$3:$AG$156,BW$4,0),0)</f>
        <v>702.0491594694663</v>
      </c>
      <c r="BX100" s="306">
        <f>IFERROR(VLOOKUP($A100,'BDGT Polizze MTD'!$A$3:$AG$156,BX$4,0),0)</f>
        <v>698.36730473012005</v>
      </c>
      <c r="BY100" s="306">
        <f>IFERROR(VLOOKUP($A100,'BDGT Polizze MTD'!$A$3:$AG$156,BY$4,0),0)</f>
        <v>728.07521081164668</v>
      </c>
      <c r="BZ100" s="306">
        <f>IFERROR(VLOOKUP($A100,'BDGT Polizze MTD'!$A$3:$AG$156,BZ$4,0),0)</f>
        <v>749.99114105239505</v>
      </c>
      <c r="CA100" s="306">
        <f>IFERROR(VLOOKUP($A100,'BDGT Polizze MTD'!$A$3:$AG$156,CA$4,0),0)</f>
        <v>919.53032152932599</v>
      </c>
      <c r="CB100" s="306">
        <f>IFERROR(VLOOKUP($A100,'BDGT Polizze MTD'!$A$3:$AG$156,CB$4,0),0)</f>
        <v>846.28946677101123</v>
      </c>
      <c r="CC100" s="306">
        <f>IFERROR(VLOOKUP($A100,'BDGT Polizze MTD'!$A$3:$AG$156,CC$4,0),0)</f>
        <v>820.06870181781085</v>
      </c>
      <c r="CD100" s="306">
        <f>IFERROR(VLOOKUP($A100,'BDGT Polizze MTD'!$A$3:$AG$156,CD$4,0),0)</f>
        <v>788.96224839577019</v>
      </c>
      <c r="CE100" s="306">
        <f>IFERROR(VLOOKUP($A100,'BDGT Polizze MTD'!$A$3:$AG$156,CE$4,0),0)</f>
        <v>792.42331692415564</v>
      </c>
      <c r="CF100" s="306">
        <f>IFERROR(VLOOKUP($A100,'BDGT Polizze MTD'!$A$3:$AG$156,CF$4,0),0)</f>
        <v>824.79276389157064</v>
      </c>
      <c r="CG100" s="306">
        <f>IFERROR(VLOOKUP($A100,'BDGT Polizze MTD'!$A$3:$AG$156,CG$4,0),0)</f>
        <v>838.80850621183333</v>
      </c>
      <c r="CH100" s="306">
        <f>IFERROR(VLOOKUP($A100,'BDGT Polizze MTD'!$A$3:$AG$156,CH$4,0),0)</f>
        <v>125.72015184926094</v>
      </c>
      <c r="CI100" s="306">
        <f>IFERROR(VLOOKUP($A100,'BDGT Polizze MTD'!$A$3:$AG$156,CI$4,0),0)</f>
        <v>774.00700619492397</v>
      </c>
      <c r="CJ100" s="306">
        <f>IFERROR(VLOOKUP($A100,'BDGT Polizze MTD'!$A$3:$AG$156,CJ$4,0),0)</f>
        <v>855.5756996170112</v>
      </c>
      <c r="CK100" s="306">
        <f>IFERROR(VLOOKUP($A100,'BDGT Polizze MTD'!$A$3:$AG$156,CK$4,0),0)</f>
        <v>796.07479986525937</v>
      </c>
      <c r="CL100" s="306">
        <f>IFERROR(VLOOKUP($A100,'BDGT Polizze MTD'!$A$3:$AG$156,CL$4,0),0)</f>
        <v>858.08909597088882</v>
      </c>
      <c r="CM100" s="306">
        <f>IFERROR(VLOOKUP($A100,'BDGT Polizze MTD'!$A$3:$AG$156,CM$4,0),0)</f>
        <v>856.53600008213709</v>
      </c>
      <c r="CN100" s="306">
        <f>IFERROR(VLOOKUP($A100,'BDGT Polizze MTD'!$A$3:$AG$156,CN$4,0),0)</f>
        <v>861.73747402229606</v>
      </c>
      <c r="CO100" s="306">
        <f>IFERROR(VLOOKUP($A100,'BDGT Polizze MTD'!$A$3:$AG$156,CO$4,0),0)</f>
        <v>1025.9350583371277</v>
      </c>
      <c r="CP100" s="306">
        <f>IFERROR(VLOOKUP($A100,'BDGT Polizze MTD'!$A$3:$AG$156,CP$4,0),0)</f>
        <v>1011.4275597430805</v>
      </c>
      <c r="CQ100" s="306">
        <f>IFERROR(VLOOKUP($A100,'BDGT Polizze MTD'!$A$3:$AG$156,CQ$4,0),0)</f>
        <v>817.99746027952392</v>
      </c>
      <c r="CR100" s="306">
        <f>IFERROR(VLOOKUP($A100,'BDGT Polizze MTD'!$A$3:$AG$156,CR$4,0),0)</f>
        <v>776.44114126353782</v>
      </c>
      <c r="CS100" s="306">
        <f>IFERROR(VLOOKUP($A100,'BDGT Polizze MTD'!$A$3:$AG$156,CS$4,0),0)</f>
        <v>818.56651385120392</v>
      </c>
      <c r="CT100" s="306">
        <f>IFERROR(VLOOKUP($A100,'BDGT Polizze MTD'!$A$3:$AG$156,CT$4,0),0)</f>
        <v>825.31256328283928</v>
      </c>
      <c r="CU100" s="306">
        <f>IFERROR(VLOOKUP($A100,'BDGT Polizze MTD'!$A$3:$AG$156,CU$4,0),0)</f>
        <v>910.49621740453392</v>
      </c>
      <c r="CV100" s="306">
        <f>IFERROR(VLOOKUP($A100,'BDGT Polizze MTD'!$A$3:$AG$156,CV$4,0),0)</f>
        <v>1196.3983872677504</v>
      </c>
      <c r="CW100" s="306">
        <f>IFERROR(VLOOKUP($A100,'BDGT Polizze MTD'!$A$3:$AG$156,CW$4,0),0)</f>
        <v>1027.235434104949</v>
      </c>
      <c r="CX100" s="306">
        <f>IFERROR(VLOOKUP($A100,'BDGT Polizze MTD'!$A$3:$AG$156,CX$4,0),0)</f>
        <v>701.40950902681845</v>
      </c>
      <c r="CY100" s="306">
        <f>IFERROR(VLOOKUP($A100,'BDGT Polizze MTD'!$A$3:$AG$156,CY$4,0),0)</f>
        <v>25705.871368514738</v>
      </c>
      <c r="CZ100" s="306"/>
      <c r="DD100" s="308">
        <f>IFERROR(VLOOKUP($A100,'BDGT McAfee'!$AZ$6:$BD$180,DD$4,0),0)</f>
        <v>3.8874193548387099</v>
      </c>
      <c r="DE100" s="308">
        <f>IFERROR(VLOOKUP($A100,'BDGT McAfee'!$AZ$6:$BD$180,DE$4,0),0)</f>
        <v>3.8874193548387099</v>
      </c>
      <c r="DF100" s="308">
        <f>IFERROR(VLOOKUP($A100,'BDGT McAfee'!$AZ$6:$BD$180,DF$4,0),0)</f>
        <v>3.8874193548387099</v>
      </c>
      <c r="DG100" s="308">
        <f>IFERROR(VLOOKUP($A100,'BDGT McAfee'!$AZ$6:$BD$180,DG$4,0),0)</f>
        <v>3.8874193548387099</v>
      </c>
      <c r="DH100" s="308">
        <f>IFERROR(VLOOKUP($A100,'BDGT McAfee'!$AZ$6:$BD$180,DH$4,0),0)</f>
        <v>3.8874193548387099</v>
      </c>
      <c r="DI100" s="308">
        <f>IFERROR(VLOOKUP($A100,'BDGT McAfee'!$AZ$6:$BD$180,DI$4,0),0)</f>
        <v>3.8874193548387099</v>
      </c>
      <c r="DJ100" s="308">
        <f>IFERROR(VLOOKUP($A100,'BDGT McAfee'!$AZ$6:$BD$180,DJ$4,0),0)</f>
        <v>3.8874193548387099</v>
      </c>
      <c r="DK100" s="308">
        <f>IFERROR(VLOOKUP($A100,'BDGT McAfee'!$AZ$6:$BD$180,DK$4,0),0)</f>
        <v>3.8874193548387099</v>
      </c>
      <c r="DL100" s="308">
        <f>IFERROR(VLOOKUP($A100,'BDGT McAfee'!$AZ$6:$BD$180,DL$4,0),0)</f>
        <v>3.8874193548387099</v>
      </c>
      <c r="DM100" s="308">
        <f>IFERROR(VLOOKUP($A100,'BDGT McAfee'!$AZ$6:$BD$180,DM$4,0),0)</f>
        <v>3.8874193548387099</v>
      </c>
      <c r="DN100" s="308">
        <f>IFERROR(VLOOKUP($A100,'BDGT McAfee'!$AZ$6:$BD$180,DN$4,0),0)</f>
        <v>3.8874193548387099</v>
      </c>
      <c r="DO100" s="308">
        <f>IFERROR(VLOOKUP($A100,'BDGT McAfee'!$AZ$6:$BD$180,DO$4,0),0)</f>
        <v>3.8874193548387099</v>
      </c>
      <c r="DP100" s="308">
        <f>IFERROR(VLOOKUP($A100,'BDGT McAfee'!$AZ$6:$BD$180,DP$4,0),0)</f>
        <v>3.8874193548387099</v>
      </c>
      <c r="DQ100" s="308">
        <f>IFERROR(VLOOKUP($A100,'BDGT McAfee'!$AZ$6:$BD$180,DQ$4,0),0)</f>
        <v>3.8874193548387099</v>
      </c>
      <c r="DR100" s="308">
        <f>IFERROR(VLOOKUP($A100,'BDGT McAfee'!$AZ$6:$BD$180,DR$4,0),0)</f>
        <v>3.8874193548387099</v>
      </c>
      <c r="DS100" s="308">
        <f>IFERROR(VLOOKUP($A100,'BDGT McAfee'!$AZ$6:$BD$180,DS$4,0),0)</f>
        <v>3.8874193548387099</v>
      </c>
      <c r="DT100" s="308">
        <f>IFERROR(VLOOKUP($A100,'BDGT McAfee'!$AZ$6:$BD$180,DT$4,0),0)</f>
        <v>3.8874193548387099</v>
      </c>
      <c r="DU100" s="308">
        <f>IFERROR(VLOOKUP($A100,'BDGT McAfee'!$AZ$6:$BD$180,DU$4,0),0)</f>
        <v>3.8874193548387099</v>
      </c>
      <c r="DV100" s="308">
        <f>IFERROR(VLOOKUP($A100,'BDGT McAfee'!$AZ$6:$BD$180,DV$4,0),0)</f>
        <v>3.8874193548387099</v>
      </c>
      <c r="DW100" s="308">
        <f>IFERROR(VLOOKUP($A100,'BDGT McAfee'!$AZ$6:$BD$180,DW$4,0),0)</f>
        <v>3.8874193548387099</v>
      </c>
      <c r="DX100" s="308">
        <f>IFERROR(VLOOKUP($A100,'BDGT McAfee'!$AZ$6:$BD$180,DX$4,0),0)</f>
        <v>3.8874193548387099</v>
      </c>
      <c r="DY100" s="308">
        <f>IFERROR(VLOOKUP($A100,'BDGT McAfee'!$AZ$6:$BD$180,DY$4,0),0)</f>
        <v>3.8874193548387099</v>
      </c>
      <c r="DZ100" s="308">
        <f>IFERROR(VLOOKUP($A100,'BDGT McAfee'!$AZ$6:$BD$180,DZ$4,0),0)</f>
        <v>3.8874193548387099</v>
      </c>
      <c r="EA100" s="308">
        <f>IFERROR(VLOOKUP($A100,'BDGT McAfee'!$AZ$6:$BD$180,EA$4,0),0)</f>
        <v>3.8874193548387099</v>
      </c>
      <c r="EB100" s="308">
        <f>IFERROR(VLOOKUP($A100,'BDGT McAfee'!$AZ$6:$BD$180,EB$4,0),0)</f>
        <v>3.8874193548387099</v>
      </c>
      <c r="EC100" s="308">
        <f>IFERROR(VLOOKUP($A100,'BDGT McAfee'!$AZ$6:$BD$180,EC$4,0),0)</f>
        <v>3.8874193548387099</v>
      </c>
      <c r="ED100" s="308">
        <f>IFERROR(VLOOKUP($A100,'BDGT McAfee'!$AZ$6:$BD$180,ED$4,0),0)</f>
        <v>3.8874193548387099</v>
      </c>
      <c r="EE100" s="308">
        <f>IFERROR(VLOOKUP($A100,'BDGT McAfee'!$AZ$6:$BD$180,EE$4,0),0)</f>
        <v>3.8874193548387099</v>
      </c>
      <c r="EF100" s="308">
        <f>IFERROR(VLOOKUP($A100,'BDGT McAfee'!$AZ$6:$BD$180,EF$4,0),0)</f>
        <v>3.8874193548387099</v>
      </c>
      <c r="EG100" s="308">
        <f>IFERROR(VLOOKUP($A100,'BDGT McAfee'!$AZ$6:$BD$180,EG$4,0),0)</f>
        <v>3.8874193548387099</v>
      </c>
      <c r="EH100" s="308">
        <f>IFERROR(VLOOKUP($A100,'BDGT McAfee'!$AZ$6:$BD$180,EH$4,0),0)</f>
        <v>3.8874193548387099</v>
      </c>
      <c r="EI100" s="308">
        <f t="shared" si="42"/>
        <v>120.51000000000006</v>
      </c>
      <c r="EJ100" s="308"/>
      <c r="EL100" s="307">
        <f>IFERROR(VLOOKUP($A100,'BDGT Office'!$C$3:$F$180,EL$4,0),0)</f>
        <v>0.58064516129032262</v>
      </c>
      <c r="EM100" s="307">
        <f>IFERROR(VLOOKUP($A100,'BDGT Office'!$C$3:$F$180,EM$4,0),0)</f>
        <v>0.58064516129032262</v>
      </c>
      <c r="EN100" s="307">
        <f>IFERROR(VLOOKUP($A100,'BDGT Office'!$C$3:$F$180,EN$4,0),0)</f>
        <v>0.58064516129032262</v>
      </c>
      <c r="EO100" s="307">
        <f>IFERROR(VLOOKUP($A100,'BDGT Office'!$C$3:$F$180,EO$4,0),0)</f>
        <v>0.58064516129032262</v>
      </c>
      <c r="EP100" s="307">
        <f>IFERROR(VLOOKUP($A100,'BDGT Office'!$C$3:$F$180,EP$4,0),0)</f>
        <v>0.58064516129032262</v>
      </c>
      <c r="EQ100" s="307">
        <f>IFERROR(VLOOKUP($A100,'BDGT Office'!$C$3:$F$180,EQ$4,0),0)</f>
        <v>0.58064516129032262</v>
      </c>
      <c r="ER100" s="307">
        <f>IFERROR(VLOOKUP($A100,'BDGT Office'!$C$3:$F$180,ER$4,0),0)</f>
        <v>0.58064516129032262</v>
      </c>
      <c r="ES100" s="307">
        <f>IFERROR(VLOOKUP($A100,'BDGT Office'!$C$3:$F$180,ES$4,0),0)</f>
        <v>0.58064516129032262</v>
      </c>
      <c r="ET100" s="307">
        <f>IFERROR(VLOOKUP($A100,'BDGT Office'!$C$3:$F$180,ET$4,0),0)</f>
        <v>0.58064516129032262</v>
      </c>
      <c r="EU100" s="307">
        <f>IFERROR(VLOOKUP($A100,'BDGT Office'!$C$3:$F$180,EU$4,0),0)</f>
        <v>0.58064516129032262</v>
      </c>
      <c r="EV100" s="307">
        <f>IFERROR(VLOOKUP($A100,'BDGT Office'!$C$3:$F$180,EV$4,0),0)</f>
        <v>0.58064516129032262</v>
      </c>
      <c r="EW100" s="307">
        <f>IFERROR(VLOOKUP($A100,'BDGT Office'!$C$3:$F$180,EW$4,0),0)</f>
        <v>0.58064516129032262</v>
      </c>
      <c r="EX100" s="307">
        <f>IFERROR(VLOOKUP($A100,'BDGT Office'!$C$3:$F$180,EX$4,0),0)</f>
        <v>0.58064516129032262</v>
      </c>
      <c r="EY100" s="307">
        <f>IFERROR(VLOOKUP($A100,'BDGT Office'!$C$3:$F$180,EY$4,0),0)</f>
        <v>0.58064516129032262</v>
      </c>
      <c r="EZ100" s="307">
        <f>IFERROR(VLOOKUP($A100,'BDGT Office'!$C$3:$F$180,EZ$4,0),0)</f>
        <v>0.58064516129032262</v>
      </c>
      <c r="FA100" s="307">
        <f>IFERROR(VLOOKUP($A100,'BDGT Office'!$C$3:$F$180,FA$4,0),0)</f>
        <v>0.58064516129032262</v>
      </c>
      <c r="FB100" s="307">
        <f>IFERROR(VLOOKUP($A100,'BDGT Office'!$C$3:$F$180,FB$4,0),0)</f>
        <v>0.58064516129032262</v>
      </c>
      <c r="FC100" s="307">
        <f>IFERROR(VLOOKUP($A100,'BDGT Office'!$C$3:$F$180,FC$4,0),0)</f>
        <v>0.58064516129032262</v>
      </c>
      <c r="FD100" s="307">
        <f>IFERROR(VLOOKUP($A100,'BDGT Office'!$C$3:$F$180,FD$4,0),0)</f>
        <v>0.58064516129032262</v>
      </c>
      <c r="FE100" s="307">
        <f>IFERROR(VLOOKUP($A100,'BDGT Office'!$C$3:$F$180,FE$4,0),0)</f>
        <v>0.58064516129032262</v>
      </c>
      <c r="FF100" s="307">
        <f>IFERROR(VLOOKUP($A100,'BDGT Office'!$C$3:$F$180,FF$4,0),0)</f>
        <v>0.58064516129032262</v>
      </c>
      <c r="FG100" s="307">
        <f>IFERROR(VLOOKUP($A100,'BDGT Office'!$C$3:$F$180,FG$4,0),0)</f>
        <v>0.58064516129032262</v>
      </c>
      <c r="FH100" s="307">
        <f>IFERROR(VLOOKUP($A100,'BDGT Office'!$C$3:$F$180,FH$4,0),0)</f>
        <v>0.58064516129032262</v>
      </c>
      <c r="FI100" s="307">
        <f>IFERROR(VLOOKUP($A100,'BDGT Office'!$C$3:$F$180,FI$4,0),0)</f>
        <v>0.58064516129032262</v>
      </c>
      <c r="FJ100" s="307">
        <f>IFERROR(VLOOKUP($A100,'BDGT Office'!$C$3:$F$180,FJ$4,0),0)</f>
        <v>0.58064516129032262</v>
      </c>
      <c r="FK100" s="307">
        <f>IFERROR(VLOOKUP($A100,'BDGT Office'!$C$3:$F$180,FK$4,0),0)</f>
        <v>0.58064516129032262</v>
      </c>
      <c r="FL100" s="307">
        <f>IFERROR(VLOOKUP($A100,'BDGT Office'!$C$3:$F$180,FL$4,0),0)</f>
        <v>0.58064516129032262</v>
      </c>
      <c r="FM100" s="307">
        <f>IFERROR(VLOOKUP($A100,'BDGT Office'!$C$3:$F$180,FM$4,0),0)</f>
        <v>0.58064516129032262</v>
      </c>
      <c r="FN100" s="307">
        <f>IFERROR(VLOOKUP($A100,'BDGT Office'!$C$3:$F$180,FN$4,0),0)</f>
        <v>0.58064516129032262</v>
      </c>
      <c r="FO100" s="307">
        <f>IFERROR(VLOOKUP($A100,'BDGT Office'!$C$3:$F$180,FO$4,0),0)</f>
        <v>0.58064516129032262</v>
      </c>
      <c r="FP100" s="307">
        <f>IFERROR(VLOOKUP($A100,'BDGT Office'!$C$3:$F$180,FP$4,0),0)</f>
        <v>0.58064516129032262</v>
      </c>
      <c r="FQ100" s="308">
        <f t="shared" si="43"/>
        <v>18</v>
      </c>
      <c r="FR100" s="307"/>
      <c r="FS100" s="307"/>
    </row>
    <row r="101" spans="1:175">
      <c r="A101" s="150" t="s">
        <v>162</v>
      </c>
      <c r="B101" s="303">
        <f>IFERROR(VLOOKUP($A101,'FCST Sales'!$A$1:$AH$160,B$1,0),0)</f>
        <v>21419.281569316579</v>
      </c>
      <c r="C101" s="303">
        <f>IFERROR(VLOOKUP($A101,'FCST Sales'!$A$1:$AH$160,C$1,0),0)</f>
        <v>18675.516386561543</v>
      </c>
      <c r="D101" s="303">
        <f>IFERROR(VLOOKUP($A101,'FCST Sales'!$A$1:$AH$160,D$1,0),0)</f>
        <v>14341.345809531598</v>
      </c>
      <c r="E101" s="303">
        <f>IFERROR(VLOOKUP($A101,'FCST Sales'!$A$1:$AH$160,E$1,0),0)</f>
        <v>13802.234462167748</v>
      </c>
      <c r="F101" s="303">
        <f>IFERROR(VLOOKUP($A101,'FCST Sales'!$A$1:$AH$160,F$1,0),0)</f>
        <v>13729.849470771267</v>
      </c>
      <c r="G101" s="303">
        <f>IFERROR(VLOOKUP($A101,'FCST Sales'!$A$1:$AH$160,G$1,0),0)</f>
        <v>14313.904703352347</v>
      </c>
      <c r="H101" s="303">
        <f>IFERROR(VLOOKUP($A101,'FCST Sales'!$A$1:$AH$160,H$1,0),0)</f>
        <v>14744.770268191009</v>
      </c>
      <c r="I101" s="303">
        <f>IFERROR(VLOOKUP($A101,'FCST Sales'!$A$1:$AH$160,I$1,0),0)</f>
        <v>18077.897995649168</v>
      </c>
      <c r="J101" s="303">
        <f>IFERROR(VLOOKUP($A101,'FCST Sales'!$A$1:$AH$160,J$1,0),0)</f>
        <v>16838.925406475959</v>
      </c>
      <c r="K101" s="303">
        <f>IFERROR(VLOOKUP($A101,'FCST Sales'!$A$1:$AH$160,K$1,0),0)</f>
        <v>16122.489920974307</v>
      </c>
      <c r="L101" s="303">
        <f>IFERROR(VLOOKUP($A101,'FCST Sales'!$A$1:$AH$160,L$1,0),0)</f>
        <v>15510.939351293466</v>
      </c>
      <c r="M101" s="303">
        <f>IFERROR(VLOOKUP($A101,'FCST Sales'!$A$1:$AH$160,M$1,0),0)</f>
        <v>15578.983702139925</v>
      </c>
      <c r="N101" s="303">
        <f>IFERROR(VLOOKUP($A101,'FCST Sales'!$A$1:$AH$160,N$1,0),0)</f>
        <v>16215.364631350909</v>
      </c>
      <c r="O101" s="303">
        <f>IFERROR(VLOOKUP($A101,'FCST Sales'!$A$1:$AH$160,O$1,0),0)</f>
        <v>16490.913086977282</v>
      </c>
      <c r="P101" s="303">
        <f>IFERROR(VLOOKUP($A101,'FCST Sales'!$A$1:$AH$160,P$1,0),0)</f>
        <v>5426.0922507917257</v>
      </c>
      <c r="Q101" s="303">
        <f>IFERROR(VLOOKUP($A101,'FCST Sales'!$A$1:$AH$160,Q$1,0),0)</f>
        <v>15400.695333163943</v>
      </c>
      <c r="R101" s="303">
        <f>IFERROR(VLOOKUP($A101,'FCST Sales'!$A$1:$AH$160,R$1,0),0)</f>
        <v>16820.554867085179</v>
      </c>
      <c r="S101" s="303">
        <f>IFERROR(VLOOKUP($A101,'FCST Sales'!$A$1:$AH$160,S$1,0),0)</f>
        <v>15650.771586233135</v>
      </c>
      <c r="T101" s="303">
        <f>IFERROR(VLOOKUP($A101,'FCST Sales'!$A$1:$AH$160,T$1,0),0)</f>
        <v>16869.968053191387</v>
      </c>
      <c r="U101" s="303">
        <f>IFERROR(VLOOKUP($A101,'FCST Sales'!$A$1:$AH$160,U$1,0),0)</f>
        <v>16839.434303083384</v>
      </c>
      <c r="V101" s="303">
        <f>IFERROR(VLOOKUP($A101,'FCST Sales'!$A$1:$AH$160,V$1,0),0)</f>
        <v>16941.694895383189</v>
      </c>
      <c r="W101" s="303">
        <f>IFERROR(VLOOKUP($A101,'FCST Sales'!$A$1:$AH$160,W$1,0),0)</f>
        <v>20413.398249114576</v>
      </c>
      <c r="X101" s="303">
        <f>IFERROR(VLOOKUP($A101,'FCST Sales'!$A$1:$AH$160,X$1,0),0)</f>
        <v>19884.590890503474</v>
      </c>
      <c r="Y101" s="303">
        <f>IFERROR(VLOOKUP($A101,'FCST Sales'!$A$1:$AH$160,Y$1,0),0)</f>
        <v>16081.769465784493</v>
      </c>
      <c r="Z101" s="303">
        <f>IFERROR(VLOOKUP($A101,'FCST Sales'!$A$1:$AH$160,Z$1,0),0)</f>
        <v>15264.77531273014</v>
      </c>
      <c r="AA101" s="303">
        <f>IFERROR(VLOOKUP($A101,'FCST Sales'!$A$1:$AH$160,AA$1,0),0)</f>
        <v>16092.957016844031</v>
      </c>
      <c r="AB101" s="303">
        <f>IFERROR(VLOOKUP($A101,'FCST Sales'!$A$1:$AH$160,AB$1,0),0)</f>
        <v>16225.583848872677</v>
      </c>
      <c r="AC101" s="303">
        <f>IFERROR(VLOOKUP($A101,'FCST Sales'!$A$1:$AH$160,AC$1,0),0)</f>
        <v>17876.270206695015</v>
      </c>
      <c r="AD101" s="303">
        <f>IFERROR(VLOOKUP($A101,'FCST Sales'!$A$1:$AH$160,AD$1,0),0)</f>
        <v>23521.103655629464</v>
      </c>
      <c r="AE101" s="303">
        <f>IFERROR(VLOOKUP($A101,'FCST Sales'!$A$1:$AH$160,AE$1,0),0)</f>
        <v>20439.272292706617</v>
      </c>
      <c r="AF101" s="303">
        <f>IFERROR(VLOOKUP($A101,'FCST Sales'!$A$1:$AH$160,AF$1,0),0)</f>
        <v>13789.658981855331</v>
      </c>
      <c r="AG101" s="303">
        <f>IFERROR(VLOOKUP($A101,'FCST Sales'!$A$1:$AH$160,AG$1,0),0)</f>
        <v>509401.00797442097</v>
      </c>
      <c r="AH101" s="303">
        <f>IFERROR(VLOOKUP($A101,'FCST Sales'!$A$1:$AH$160,AH$1,0),0)</f>
        <v>0</v>
      </c>
      <c r="AI101" s="303"/>
      <c r="AK101" s="306">
        <f>IFERROR(VLOOKUP($A101,'BDGT MW Services MTD'!$A$3:$AG$156,AK$4,0),0)</f>
        <v>211.90384075292948</v>
      </c>
      <c r="AL101" s="306">
        <f>IFERROR(VLOOKUP($A101,'BDGT MW Services MTD'!$A$3:$AG$156,AL$4,0),0)</f>
        <v>182.55468662454044</v>
      </c>
      <c r="AM101" s="306">
        <f>IFERROR(VLOOKUP($A101,'BDGT MW Services MTD'!$A$3:$AG$156,AM$4,0),0)</f>
        <v>141.88086788863475</v>
      </c>
      <c r="AN101" s="306">
        <f>IFERROR(VLOOKUP($A101,'BDGT MW Services MTD'!$A$3:$AG$156,AN$4,0),0)</f>
        <v>136.54736663509425</v>
      </c>
      <c r="AO101" s="306">
        <f>IFERROR(VLOOKUP($A101,'BDGT MW Services MTD'!$A$3:$AG$156,AO$4,0),0)</f>
        <v>135.83125215477693</v>
      </c>
      <c r="AP101" s="306">
        <f>IFERROR(VLOOKUP($A101,'BDGT MW Services MTD'!$A$3:$AG$156,AP$4,0),0)</f>
        <v>141.60938932502961</v>
      </c>
      <c r="AQ101" s="306">
        <f>IFERROR(VLOOKUP($A101,'BDGT MW Services MTD'!$A$3:$AG$156,AQ$4,0),0)</f>
        <v>145.87200045612772</v>
      </c>
      <c r="AR101" s="306">
        <f>IFERROR(VLOOKUP($A101,'BDGT MW Services MTD'!$A$3:$AG$156,AR$4,0),0)</f>
        <v>178.84708250464308</v>
      </c>
      <c r="AS101" s="306">
        <f>IFERROR(VLOOKUP($A101,'BDGT MW Services MTD'!$A$3:$AG$156,AS$4,0),0)</f>
        <v>164.60186090946468</v>
      </c>
      <c r="AT101" s="306">
        <f>IFERROR(VLOOKUP($A101,'BDGT MW Services MTD'!$A$3:$AG$156,AT$4,0),0)</f>
        <v>159.50196675358683</v>
      </c>
      <c r="AU101" s="306">
        <f>IFERROR(VLOOKUP($A101,'BDGT MW Services MTD'!$A$3:$AG$156,AU$4,0),0)</f>
        <v>153.45181450591991</v>
      </c>
      <c r="AV101" s="306">
        <f>IFERROR(VLOOKUP($A101,'BDGT MW Services MTD'!$A$3:$AG$156,AV$4,0),0)</f>
        <v>154.12498644398158</v>
      </c>
      <c r="AW101" s="306">
        <f>IFERROR(VLOOKUP($A101,'BDGT MW Services MTD'!$A$3:$AG$156,AW$4,0),0)</f>
        <v>160.42078878661954</v>
      </c>
      <c r="AX101" s="306">
        <f>IFERROR(VLOOKUP($A101,'BDGT MW Services MTD'!$A$3:$AG$156,AX$4,0),0)</f>
        <v>163.146826813236</v>
      </c>
      <c r="AY101" s="306">
        <f>IFERROR(VLOOKUP($A101,'BDGT MW Services MTD'!$A$3:$AG$156,AY$4,0),0)</f>
        <v>24.452355560048751</v>
      </c>
      <c r="AZ101" s="306">
        <f>IFERROR(VLOOKUP($A101,'BDGT MW Services MTD'!$A$3:$AG$156,AZ$4,0),0)</f>
        <v>150.54304535155075</v>
      </c>
      <c r="BA101" s="306">
        <f>IFERROR(VLOOKUP($A101,'BDGT MW Services MTD'!$A$3:$AG$156,BA$4,0),0)</f>
        <v>166.40801739292212</v>
      </c>
      <c r="BB101" s="306">
        <f>IFERROR(VLOOKUP($A101,'BDGT MW Services MTD'!$A$3:$AG$156,BB$4,0),0)</f>
        <v>154.83519366123326</v>
      </c>
      <c r="BC101" s="306">
        <f>IFERROR(VLOOKUP($A101,'BDGT MW Services MTD'!$A$3:$AG$156,BC$4,0),0)</f>
        <v>166.89686870597203</v>
      </c>
      <c r="BD101" s="306">
        <f>IFERROR(VLOOKUP($A101,'BDGT MW Services MTD'!$A$3:$AG$156,BD$4,0),0)</f>
        <v>166.59479419896584</v>
      </c>
      <c r="BE101" s="306">
        <f>IFERROR(VLOOKUP($A101,'BDGT MW Services MTD'!$A$3:$AG$156,BE$4,0),0)</f>
        <v>167.60647202746222</v>
      </c>
      <c r="BF101" s="306">
        <f>IFERROR(VLOOKUP($A101,'BDGT MW Services MTD'!$A$3:$AG$156,BF$4,0),0)</f>
        <v>199.54262271380063</v>
      </c>
      <c r="BG101" s="306">
        <f>IFERROR(VLOOKUP($A101,'BDGT MW Services MTD'!$A$3:$AG$156,BG$4,0),0)</f>
        <v>196.72093892889808</v>
      </c>
      <c r="BH101" s="306">
        <f>IFERROR(VLOOKUP($A101,'BDGT MW Services MTD'!$A$3:$AG$156,BH$4,0),0)</f>
        <v>159.09911379962557</v>
      </c>
      <c r="BI101" s="306">
        <f>IFERROR(VLOOKUP($A101,'BDGT MW Services MTD'!$A$3:$AG$156,BI$4,0),0)</f>
        <v>151.01648047951889</v>
      </c>
      <c r="BJ101" s="306">
        <f>IFERROR(VLOOKUP($A101,'BDGT MW Services MTD'!$A$3:$AG$156,BJ$4,0),0)</f>
        <v>159.20979375079298</v>
      </c>
      <c r="BK101" s="306">
        <f>IFERROR(VLOOKUP($A101,'BDGT MW Services MTD'!$A$3:$AG$156,BK$4,0),0)</f>
        <v>160.52188888352711</v>
      </c>
      <c r="BL101" s="306">
        <f>IFERROR(VLOOKUP($A101,'BDGT MW Services MTD'!$A$3:$AG$156,BL$4,0),0)</f>
        <v>177.08996462833966</v>
      </c>
      <c r="BM101" s="306">
        <f>IFERROR(VLOOKUP($A101,'BDGT MW Services MTD'!$A$3:$AG$156,BM$4,0),0)</f>
        <v>232.69745006366625</v>
      </c>
      <c r="BN101" s="306">
        <f>IFERROR(VLOOKUP($A101,'BDGT MW Services MTD'!$A$3:$AG$156,BN$4,0),0)</f>
        <v>199.79554358741339</v>
      </c>
      <c r="BO101" s="306">
        <f>IFERROR(VLOOKUP($A101,'BDGT MW Services MTD'!$A$3:$AG$156,BO$4,0),0)</f>
        <v>136.42295571267886</v>
      </c>
      <c r="BP101" s="306">
        <f>IFERROR(VLOOKUP($A101,'BDGT MW Services MTD'!$A$3:$AG$156,BP$4,0),0)</f>
        <v>4999.7482300010024</v>
      </c>
      <c r="BQ101" s="306"/>
      <c r="BR101" s="306"/>
      <c r="BS101" s="306"/>
      <c r="BT101" s="306">
        <f>IFERROR(VLOOKUP($A101,'BDGT Polizze MTD'!$A$3:$AG$156,BT$4,0),0)</f>
        <v>936.75681708590787</v>
      </c>
      <c r="BU101" s="306">
        <f>IFERROR(VLOOKUP($A101,'BDGT Polizze MTD'!$A$3:$AG$156,BU$4,0),0)</f>
        <v>807.01391054968747</v>
      </c>
      <c r="BV101" s="306">
        <f>IFERROR(VLOOKUP($A101,'BDGT Polizze MTD'!$A$3:$AG$156,BV$4,0),0)</f>
        <v>627.20840611713299</v>
      </c>
      <c r="BW101" s="306">
        <f>IFERROR(VLOOKUP($A101,'BDGT Polizze MTD'!$A$3:$AG$156,BW$4,0),0)</f>
        <v>603.63076051883718</v>
      </c>
      <c r="BX101" s="306">
        <f>IFERROR(VLOOKUP($A101,'BDGT Polizze MTD'!$A$3:$AG$156,BX$4,0),0)</f>
        <v>600.46505517405615</v>
      </c>
      <c r="BY101" s="306">
        <f>IFERROR(VLOOKUP($A101,'BDGT Polizze MTD'!$A$3:$AG$156,BY$4,0),0)</f>
        <v>626.00828914782187</v>
      </c>
      <c r="BZ101" s="306">
        <f>IFERROR(VLOOKUP($A101,'BDGT Polizze MTD'!$A$3:$AG$156,BZ$4,0),0)</f>
        <v>644.85188358884068</v>
      </c>
      <c r="CA101" s="306">
        <f>IFERROR(VLOOKUP($A101,'BDGT Polizze MTD'!$A$3:$AG$156,CA$4,0),0)</f>
        <v>790.62381860029643</v>
      </c>
      <c r="CB101" s="306">
        <f>IFERROR(VLOOKUP($A101,'BDGT Polizze MTD'!$A$3:$AG$156,CB$4,0),0)</f>
        <v>727.65040390064678</v>
      </c>
      <c r="CC101" s="306">
        <f>IFERROR(VLOOKUP($A101,'BDGT Polizze MTD'!$A$3:$AG$156,CC$4,0),0)</f>
        <v>705.10545804237245</v>
      </c>
      <c r="CD101" s="306">
        <f>IFERROR(VLOOKUP($A101,'BDGT Polizze MTD'!$A$3:$AG$156,CD$4,0),0)</f>
        <v>678.35973534913592</v>
      </c>
      <c r="CE101" s="306">
        <f>IFERROR(VLOOKUP($A101,'BDGT Polizze MTD'!$A$3:$AG$156,CE$4,0),0)</f>
        <v>681.33560591292371</v>
      </c>
      <c r="CF101" s="306">
        <f>IFERROR(VLOOKUP($A101,'BDGT Polizze MTD'!$A$3:$AG$156,CF$4,0),0)</f>
        <v>709.16726645544259</v>
      </c>
      <c r="CG101" s="306">
        <f>IFERROR(VLOOKUP($A101,'BDGT Polizze MTD'!$A$3:$AG$156,CG$4,0),0)</f>
        <v>721.21817924680545</v>
      </c>
      <c r="CH101" s="306">
        <f>IFERROR(VLOOKUP($A101,'BDGT Polizze MTD'!$A$3:$AG$156,CH$4,0),0)</f>
        <v>108.09577911988603</v>
      </c>
      <c r="CI101" s="306">
        <f>IFERROR(VLOOKUP($A101,'BDGT Polizze MTD'!$A$3:$AG$156,CI$4,0),0)</f>
        <v>665.50102865933343</v>
      </c>
      <c r="CJ101" s="306">
        <f>IFERROR(VLOOKUP($A101,'BDGT Polizze MTD'!$A$3:$AG$156,CJ$4,0),0)</f>
        <v>735.63482453498227</v>
      </c>
      <c r="CK101" s="306">
        <f>IFERROR(VLOOKUP($A101,'BDGT Polizze MTD'!$A$3:$AG$156,CK$4,0),0)</f>
        <v>684.47519720084097</v>
      </c>
      <c r="CL101" s="306">
        <f>IFERROR(VLOOKUP($A101,'BDGT Polizze MTD'!$A$3:$AG$156,CL$4,0),0)</f>
        <v>737.79587455849196</v>
      </c>
      <c r="CM101" s="306">
        <f>IFERROR(VLOOKUP($A101,'BDGT Polizze MTD'!$A$3:$AG$156,CM$4,0),0)</f>
        <v>736.46050303950267</v>
      </c>
      <c r="CN101" s="306">
        <f>IFERROR(VLOOKUP($A101,'BDGT Polizze MTD'!$A$3:$AG$156,CN$4,0),0)</f>
        <v>740.93279622291698</v>
      </c>
      <c r="CO101" s="306">
        <f>IFERROR(VLOOKUP($A101,'BDGT Polizze MTD'!$A$3:$AG$156,CO$4,0),0)</f>
        <v>882.11195918953592</v>
      </c>
      <c r="CP101" s="306">
        <f>IFERROR(VLOOKUP($A101,'BDGT Polizze MTD'!$A$3:$AG$156,CP$4,0),0)</f>
        <v>869.63822812465105</v>
      </c>
      <c r="CQ101" s="306">
        <f>IFERROR(VLOOKUP($A101,'BDGT Polizze MTD'!$A$3:$AG$156,CQ$4,0),0)</f>
        <v>703.32457833030332</v>
      </c>
      <c r="CR101" s="306">
        <f>IFERROR(VLOOKUP($A101,'BDGT Polizze MTD'!$A$3:$AG$156,CR$4,0),0)</f>
        <v>667.59392882573115</v>
      </c>
      <c r="CS101" s="306">
        <f>IFERROR(VLOOKUP($A101,'BDGT Polizze MTD'!$A$3:$AG$156,CS$4,0),0)</f>
        <v>703.81385779971947</v>
      </c>
      <c r="CT101" s="306">
        <f>IFERROR(VLOOKUP($A101,'BDGT Polizze MTD'!$A$3:$AG$156,CT$4,0),0)</f>
        <v>709.61419655661348</v>
      </c>
      <c r="CU101" s="306">
        <f>IFERROR(VLOOKUP($A101,'BDGT Polizze MTD'!$A$3:$AG$156,CU$4,0),0)</f>
        <v>782.85618143429565</v>
      </c>
      <c r="CV101" s="306">
        <f>IFERROR(VLOOKUP($A101,'BDGT Polizze MTD'!$A$3:$AG$156,CV$4,0),0)</f>
        <v>1028.6784887481258</v>
      </c>
      <c r="CW101" s="306">
        <f>IFERROR(VLOOKUP($A101,'BDGT Polizze MTD'!$A$3:$AG$156,CW$4,0),0)</f>
        <v>883.23003874721758</v>
      </c>
      <c r="CX101" s="306">
        <f>IFERROR(VLOOKUP($A101,'BDGT Polizze MTD'!$A$3:$AG$156,CX$4,0),0)</f>
        <v>603.08078096547717</v>
      </c>
      <c r="CY101" s="306">
        <f>IFERROR(VLOOKUP($A101,'BDGT Polizze MTD'!$A$3:$AG$156,CY$4,0),0)</f>
        <v>22102.233831747537</v>
      </c>
      <c r="CZ101" s="306"/>
      <c r="DD101" s="308">
        <f>IFERROR(VLOOKUP($A101,'BDGT McAfee'!$AZ$6:$BD$180,DD$4,0),0)</f>
        <v>3.428703870967742</v>
      </c>
      <c r="DE101" s="308">
        <f>IFERROR(VLOOKUP($A101,'BDGT McAfee'!$AZ$6:$BD$180,DE$4,0),0)</f>
        <v>3.428703870967742</v>
      </c>
      <c r="DF101" s="308">
        <f>IFERROR(VLOOKUP($A101,'BDGT McAfee'!$AZ$6:$BD$180,DF$4,0),0)</f>
        <v>3.428703870967742</v>
      </c>
      <c r="DG101" s="308">
        <f>IFERROR(VLOOKUP($A101,'BDGT McAfee'!$AZ$6:$BD$180,DG$4,0),0)</f>
        <v>3.428703870967742</v>
      </c>
      <c r="DH101" s="308">
        <f>IFERROR(VLOOKUP($A101,'BDGT McAfee'!$AZ$6:$BD$180,DH$4,0),0)</f>
        <v>3.428703870967742</v>
      </c>
      <c r="DI101" s="308">
        <f>IFERROR(VLOOKUP($A101,'BDGT McAfee'!$AZ$6:$BD$180,DI$4,0),0)</f>
        <v>3.428703870967742</v>
      </c>
      <c r="DJ101" s="308">
        <f>IFERROR(VLOOKUP($A101,'BDGT McAfee'!$AZ$6:$BD$180,DJ$4,0),0)</f>
        <v>3.428703870967742</v>
      </c>
      <c r="DK101" s="308">
        <f>IFERROR(VLOOKUP($A101,'BDGT McAfee'!$AZ$6:$BD$180,DK$4,0),0)</f>
        <v>3.428703870967742</v>
      </c>
      <c r="DL101" s="308">
        <f>IFERROR(VLOOKUP($A101,'BDGT McAfee'!$AZ$6:$BD$180,DL$4,0),0)</f>
        <v>3.428703870967742</v>
      </c>
      <c r="DM101" s="308">
        <f>IFERROR(VLOOKUP($A101,'BDGT McAfee'!$AZ$6:$BD$180,DM$4,0),0)</f>
        <v>3.428703870967742</v>
      </c>
      <c r="DN101" s="308">
        <f>IFERROR(VLOOKUP($A101,'BDGT McAfee'!$AZ$6:$BD$180,DN$4,0),0)</f>
        <v>3.428703870967742</v>
      </c>
      <c r="DO101" s="308">
        <f>IFERROR(VLOOKUP($A101,'BDGT McAfee'!$AZ$6:$BD$180,DO$4,0),0)</f>
        <v>3.428703870967742</v>
      </c>
      <c r="DP101" s="308">
        <f>IFERROR(VLOOKUP($A101,'BDGT McAfee'!$AZ$6:$BD$180,DP$4,0),0)</f>
        <v>3.428703870967742</v>
      </c>
      <c r="DQ101" s="308">
        <f>IFERROR(VLOOKUP($A101,'BDGT McAfee'!$AZ$6:$BD$180,DQ$4,0),0)</f>
        <v>3.428703870967742</v>
      </c>
      <c r="DR101" s="308">
        <f>IFERROR(VLOOKUP($A101,'BDGT McAfee'!$AZ$6:$BD$180,DR$4,0),0)</f>
        <v>3.428703870967742</v>
      </c>
      <c r="DS101" s="308">
        <f>IFERROR(VLOOKUP($A101,'BDGT McAfee'!$AZ$6:$BD$180,DS$4,0),0)</f>
        <v>3.428703870967742</v>
      </c>
      <c r="DT101" s="308">
        <f>IFERROR(VLOOKUP($A101,'BDGT McAfee'!$AZ$6:$BD$180,DT$4,0),0)</f>
        <v>3.428703870967742</v>
      </c>
      <c r="DU101" s="308">
        <f>IFERROR(VLOOKUP($A101,'BDGT McAfee'!$AZ$6:$BD$180,DU$4,0),0)</f>
        <v>3.428703870967742</v>
      </c>
      <c r="DV101" s="308">
        <f>IFERROR(VLOOKUP($A101,'BDGT McAfee'!$AZ$6:$BD$180,DV$4,0),0)</f>
        <v>3.428703870967742</v>
      </c>
      <c r="DW101" s="308">
        <f>IFERROR(VLOOKUP($A101,'BDGT McAfee'!$AZ$6:$BD$180,DW$4,0),0)</f>
        <v>3.428703870967742</v>
      </c>
      <c r="DX101" s="308">
        <f>IFERROR(VLOOKUP($A101,'BDGT McAfee'!$AZ$6:$BD$180,DX$4,0),0)</f>
        <v>3.428703870967742</v>
      </c>
      <c r="DY101" s="308">
        <f>IFERROR(VLOOKUP($A101,'BDGT McAfee'!$AZ$6:$BD$180,DY$4,0),0)</f>
        <v>3.428703870967742</v>
      </c>
      <c r="DZ101" s="308">
        <f>IFERROR(VLOOKUP($A101,'BDGT McAfee'!$AZ$6:$BD$180,DZ$4,0),0)</f>
        <v>3.428703870967742</v>
      </c>
      <c r="EA101" s="308">
        <f>IFERROR(VLOOKUP($A101,'BDGT McAfee'!$AZ$6:$BD$180,EA$4,0),0)</f>
        <v>3.428703870967742</v>
      </c>
      <c r="EB101" s="308">
        <f>IFERROR(VLOOKUP($A101,'BDGT McAfee'!$AZ$6:$BD$180,EB$4,0),0)</f>
        <v>3.428703870967742</v>
      </c>
      <c r="EC101" s="308">
        <f>IFERROR(VLOOKUP($A101,'BDGT McAfee'!$AZ$6:$BD$180,EC$4,0),0)</f>
        <v>3.428703870967742</v>
      </c>
      <c r="ED101" s="308">
        <f>IFERROR(VLOOKUP($A101,'BDGT McAfee'!$AZ$6:$BD$180,ED$4,0),0)</f>
        <v>3.428703870967742</v>
      </c>
      <c r="EE101" s="308">
        <f>IFERROR(VLOOKUP($A101,'BDGT McAfee'!$AZ$6:$BD$180,EE$4,0),0)</f>
        <v>3.428703870967742</v>
      </c>
      <c r="EF101" s="308">
        <f>IFERROR(VLOOKUP($A101,'BDGT McAfee'!$AZ$6:$BD$180,EF$4,0),0)</f>
        <v>3.428703870967742</v>
      </c>
      <c r="EG101" s="308">
        <f>IFERROR(VLOOKUP($A101,'BDGT McAfee'!$AZ$6:$BD$180,EG$4,0),0)</f>
        <v>3.428703870967742</v>
      </c>
      <c r="EH101" s="308">
        <f>IFERROR(VLOOKUP($A101,'BDGT McAfee'!$AZ$6:$BD$180,EH$4,0),0)</f>
        <v>3.428703870967742</v>
      </c>
      <c r="EI101" s="308">
        <f t="shared" si="42"/>
        <v>106.28981999999996</v>
      </c>
      <c r="EJ101" s="308"/>
      <c r="EL101" s="307">
        <f>IFERROR(VLOOKUP($A101,'BDGT Office'!$C$3:$F$180,EL$4,0),0)</f>
        <v>0.2709677419354839</v>
      </c>
      <c r="EM101" s="307">
        <f>IFERROR(VLOOKUP($A101,'BDGT Office'!$C$3:$F$180,EM$4,0),0)</f>
        <v>0.2709677419354839</v>
      </c>
      <c r="EN101" s="307">
        <f>IFERROR(VLOOKUP($A101,'BDGT Office'!$C$3:$F$180,EN$4,0),0)</f>
        <v>0.2709677419354839</v>
      </c>
      <c r="EO101" s="307">
        <f>IFERROR(VLOOKUP($A101,'BDGT Office'!$C$3:$F$180,EO$4,0),0)</f>
        <v>0.2709677419354839</v>
      </c>
      <c r="EP101" s="307">
        <f>IFERROR(VLOOKUP($A101,'BDGT Office'!$C$3:$F$180,EP$4,0),0)</f>
        <v>0.2709677419354839</v>
      </c>
      <c r="EQ101" s="307">
        <f>IFERROR(VLOOKUP($A101,'BDGT Office'!$C$3:$F$180,EQ$4,0),0)</f>
        <v>0.2709677419354839</v>
      </c>
      <c r="ER101" s="307">
        <f>IFERROR(VLOOKUP($A101,'BDGT Office'!$C$3:$F$180,ER$4,0),0)</f>
        <v>0.2709677419354839</v>
      </c>
      <c r="ES101" s="307">
        <f>IFERROR(VLOOKUP($A101,'BDGT Office'!$C$3:$F$180,ES$4,0),0)</f>
        <v>0.2709677419354839</v>
      </c>
      <c r="ET101" s="307">
        <f>IFERROR(VLOOKUP($A101,'BDGT Office'!$C$3:$F$180,ET$4,0),0)</f>
        <v>0.2709677419354839</v>
      </c>
      <c r="EU101" s="307">
        <f>IFERROR(VLOOKUP($A101,'BDGT Office'!$C$3:$F$180,EU$4,0),0)</f>
        <v>0.2709677419354839</v>
      </c>
      <c r="EV101" s="307">
        <f>IFERROR(VLOOKUP($A101,'BDGT Office'!$C$3:$F$180,EV$4,0),0)</f>
        <v>0.2709677419354839</v>
      </c>
      <c r="EW101" s="307">
        <f>IFERROR(VLOOKUP($A101,'BDGT Office'!$C$3:$F$180,EW$4,0),0)</f>
        <v>0.2709677419354839</v>
      </c>
      <c r="EX101" s="307">
        <f>IFERROR(VLOOKUP($A101,'BDGT Office'!$C$3:$F$180,EX$4,0),0)</f>
        <v>0.2709677419354839</v>
      </c>
      <c r="EY101" s="307">
        <f>IFERROR(VLOOKUP($A101,'BDGT Office'!$C$3:$F$180,EY$4,0),0)</f>
        <v>0.2709677419354839</v>
      </c>
      <c r="EZ101" s="307">
        <f>IFERROR(VLOOKUP($A101,'BDGT Office'!$C$3:$F$180,EZ$4,0),0)</f>
        <v>0.2709677419354839</v>
      </c>
      <c r="FA101" s="307">
        <f>IFERROR(VLOOKUP($A101,'BDGT Office'!$C$3:$F$180,FA$4,0),0)</f>
        <v>0.2709677419354839</v>
      </c>
      <c r="FB101" s="307">
        <f>IFERROR(VLOOKUP($A101,'BDGT Office'!$C$3:$F$180,FB$4,0),0)</f>
        <v>0.2709677419354839</v>
      </c>
      <c r="FC101" s="307">
        <f>IFERROR(VLOOKUP($A101,'BDGT Office'!$C$3:$F$180,FC$4,0),0)</f>
        <v>0.2709677419354839</v>
      </c>
      <c r="FD101" s="307">
        <f>IFERROR(VLOOKUP($A101,'BDGT Office'!$C$3:$F$180,FD$4,0),0)</f>
        <v>0.2709677419354839</v>
      </c>
      <c r="FE101" s="307">
        <f>IFERROR(VLOOKUP($A101,'BDGT Office'!$C$3:$F$180,FE$4,0),0)</f>
        <v>0.2709677419354839</v>
      </c>
      <c r="FF101" s="307">
        <f>IFERROR(VLOOKUP($A101,'BDGT Office'!$C$3:$F$180,FF$4,0),0)</f>
        <v>0.2709677419354839</v>
      </c>
      <c r="FG101" s="307">
        <f>IFERROR(VLOOKUP($A101,'BDGT Office'!$C$3:$F$180,FG$4,0),0)</f>
        <v>0.2709677419354839</v>
      </c>
      <c r="FH101" s="307">
        <f>IFERROR(VLOOKUP($A101,'BDGT Office'!$C$3:$F$180,FH$4,0),0)</f>
        <v>0.2709677419354839</v>
      </c>
      <c r="FI101" s="307">
        <f>IFERROR(VLOOKUP($A101,'BDGT Office'!$C$3:$F$180,FI$4,0),0)</f>
        <v>0.2709677419354839</v>
      </c>
      <c r="FJ101" s="307">
        <f>IFERROR(VLOOKUP($A101,'BDGT Office'!$C$3:$F$180,FJ$4,0),0)</f>
        <v>0.2709677419354839</v>
      </c>
      <c r="FK101" s="307">
        <f>IFERROR(VLOOKUP($A101,'BDGT Office'!$C$3:$F$180,FK$4,0),0)</f>
        <v>0.2709677419354839</v>
      </c>
      <c r="FL101" s="307">
        <f>IFERROR(VLOOKUP($A101,'BDGT Office'!$C$3:$F$180,FL$4,0),0)</f>
        <v>0.2709677419354839</v>
      </c>
      <c r="FM101" s="307">
        <f>IFERROR(VLOOKUP($A101,'BDGT Office'!$C$3:$F$180,FM$4,0),0)</f>
        <v>0.2709677419354839</v>
      </c>
      <c r="FN101" s="307">
        <f>IFERROR(VLOOKUP($A101,'BDGT Office'!$C$3:$F$180,FN$4,0),0)</f>
        <v>0.2709677419354839</v>
      </c>
      <c r="FO101" s="307">
        <f>IFERROR(VLOOKUP($A101,'BDGT Office'!$C$3:$F$180,FO$4,0),0)</f>
        <v>0.2709677419354839</v>
      </c>
      <c r="FP101" s="307">
        <f>IFERROR(VLOOKUP($A101,'BDGT Office'!$C$3:$F$180,FP$4,0),0)</f>
        <v>0.2709677419354839</v>
      </c>
      <c r="FQ101" s="308">
        <f t="shared" si="43"/>
        <v>8.4000000000000075</v>
      </c>
      <c r="FR101" s="307"/>
      <c r="FS101" s="307"/>
    </row>
    <row r="102" spans="1:175">
      <c r="A102" s="150" t="s">
        <v>171</v>
      </c>
      <c r="B102" s="303">
        <f>IFERROR(VLOOKUP($A102,'FCST Sales'!$A$1:$AH$160,B$1,0),0)</f>
        <v>47336.344504017128</v>
      </c>
      <c r="C102" s="303">
        <f>IFERROR(VLOOKUP($A102,'FCST Sales'!$A$1:$AH$160,C$1,0),0)</f>
        <v>41272.657750159102</v>
      </c>
      <c r="D102" s="303">
        <f>IFERROR(VLOOKUP($A102,'FCST Sales'!$A$1:$AH$160,D$1,0),0)</f>
        <v>31694.194956740121</v>
      </c>
      <c r="E102" s="303">
        <f>IFERROR(VLOOKUP($A102,'FCST Sales'!$A$1:$AH$160,E$1,0),0)</f>
        <v>30502.765618540594</v>
      </c>
      <c r="F102" s="303">
        <f>IFERROR(VLOOKUP($A102,'FCST Sales'!$A$1:$AH$160,F$1,0),0)</f>
        <v>30342.795692445012</v>
      </c>
      <c r="G102" s="303">
        <f>IFERROR(VLOOKUP($A102,'FCST Sales'!$A$1:$AH$160,G$1,0),0)</f>
        <v>31633.550455127461</v>
      </c>
      <c r="H102" s="303">
        <f>IFERROR(VLOOKUP($A102,'FCST Sales'!$A$1:$AH$160,H$1,0),0)</f>
        <v>32585.757967135607</v>
      </c>
      <c r="I102" s="303">
        <f>IFERROR(VLOOKUP($A102,'FCST Sales'!$A$1:$AH$160,I$1,0),0)</f>
        <v>39951.928577118633</v>
      </c>
      <c r="J102" s="303">
        <f>IFERROR(VLOOKUP($A102,'FCST Sales'!$A$1:$AH$160,J$1,0),0)</f>
        <v>37213.814643542464</v>
      </c>
      <c r="K102" s="303">
        <f>IFERROR(VLOOKUP($A102,'FCST Sales'!$A$1:$AH$160,K$1,0),0)</f>
        <v>35630.501176801801</v>
      </c>
      <c r="L102" s="303">
        <f>IFERROR(VLOOKUP($A102,'FCST Sales'!$A$1:$AH$160,L$1,0),0)</f>
        <v>34278.982062850315</v>
      </c>
      <c r="M102" s="303">
        <f>IFERROR(VLOOKUP($A102,'FCST Sales'!$A$1:$AH$160,M$1,0),0)</f>
        <v>34429.359227593057</v>
      </c>
      <c r="N102" s="303">
        <f>IFERROR(VLOOKUP($A102,'FCST Sales'!$A$1:$AH$160,N$1,0),0)</f>
        <v>35835.753125699819</v>
      </c>
      <c r="O102" s="303">
        <f>IFERROR(VLOOKUP($A102,'FCST Sales'!$A$1:$AH$160,O$1,0),0)</f>
        <v>36444.711767980574</v>
      </c>
      <c r="P102" s="303">
        <f>IFERROR(VLOOKUP($A102,'FCST Sales'!$A$1:$AH$160,P$1,0),0)</f>
        <v>11991.596042231313</v>
      </c>
      <c r="Q102" s="303">
        <f>IFERROR(VLOOKUP($A102,'FCST Sales'!$A$1:$AH$160,Q$1,0),0)</f>
        <v>34035.344160953464</v>
      </c>
      <c r="R102" s="303">
        <f>IFERROR(VLOOKUP($A102,'FCST Sales'!$A$1:$AH$160,R$1,0),0)</f>
        <v>37173.215981140427</v>
      </c>
      <c r="S102" s="303">
        <f>IFERROR(VLOOKUP($A102,'FCST Sales'!$A$1:$AH$160,S$1,0),0)</f>
        <v>34588.009554012897</v>
      </c>
      <c r="T102" s="303">
        <f>IFERROR(VLOOKUP($A102,'FCST Sales'!$A$1:$AH$160,T$1,0),0)</f>
        <v>37282.418504716916</v>
      </c>
      <c r="U102" s="303">
        <f>IFERROR(VLOOKUP($A102,'FCST Sales'!$A$1:$AH$160,U$1,0),0)</f>
        <v>37214.939298683108</v>
      </c>
      <c r="V102" s="303">
        <f>IFERROR(VLOOKUP($A102,'FCST Sales'!$A$1:$AH$160,V$1,0),0)</f>
        <v>37440.933929297753</v>
      </c>
      <c r="W102" s="303">
        <f>IFERROR(VLOOKUP($A102,'FCST Sales'!$A$1:$AH$160,W$1,0),0)</f>
        <v>45113.354940999488</v>
      </c>
      <c r="X102" s="303">
        <f>IFERROR(VLOOKUP($A102,'FCST Sales'!$A$1:$AH$160,X$1,0),0)</f>
        <v>43944.697289132549</v>
      </c>
      <c r="Y102" s="303">
        <f>IFERROR(VLOOKUP($A102,'FCST Sales'!$A$1:$AH$160,Y$1,0),0)</f>
        <v>35540.509479882021</v>
      </c>
      <c r="Z102" s="303">
        <f>IFERROR(VLOOKUP($A102,'FCST Sales'!$A$1:$AH$160,Z$1,0),0)</f>
        <v>33734.962614941935</v>
      </c>
      <c r="AA102" s="303">
        <f>IFERROR(VLOOKUP($A102,'FCST Sales'!$A$1:$AH$160,AA$1,0),0)</f>
        <v>35565.233827867123</v>
      </c>
      <c r="AB102" s="303">
        <f>IFERROR(VLOOKUP($A102,'FCST Sales'!$A$1:$AH$160,AB$1,0),0)</f>
        <v>35858.337468671656</v>
      </c>
      <c r="AC102" s="303">
        <f>IFERROR(VLOOKUP($A102,'FCST Sales'!$A$1:$AH$160,AC$1,0),0)</f>
        <v>39506.333684095582</v>
      </c>
      <c r="AD102" s="303">
        <f>IFERROR(VLOOKUP($A102,'FCST Sales'!$A$1:$AH$160,AD$1,0),0)</f>
        <v>51981.345039720574</v>
      </c>
      <c r="AE102" s="303">
        <f>IFERROR(VLOOKUP($A102,'FCST Sales'!$A$1:$AH$160,AE$1,0),0)</f>
        <v>45170.536253884391</v>
      </c>
      <c r="AF102" s="303">
        <f>IFERROR(VLOOKUP($A102,'FCST Sales'!$A$1:$AH$160,AF$1,0),0)</f>
        <v>30474.973964257253</v>
      </c>
      <c r="AG102" s="303">
        <f>IFERROR(VLOOKUP($A102,'FCST Sales'!$A$1:$AH$160,AG$1,0),0)</f>
        <v>1125769.8595602401</v>
      </c>
      <c r="AH102" s="303">
        <f>IFERROR(VLOOKUP($A102,'FCST Sales'!$A$1:$AH$160,AH$1,0),0)</f>
        <v>0</v>
      </c>
      <c r="AI102" s="303"/>
      <c r="AK102" s="306">
        <f>IFERROR(VLOOKUP($A102,'BDGT MW Services MTD'!$A$3:$AG$156,AK$4,0),0)</f>
        <v>508.37663057700769</v>
      </c>
      <c r="AL102" s="306">
        <f>IFERROR(VLOOKUP($A102,'BDGT MW Services MTD'!$A$3:$AG$156,AL$4,0),0)</f>
        <v>437.96533442937317</v>
      </c>
      <c r="AM102" s="306">
        <f>IFERROR(VLOOKUP($A102,'BDGT MW Services MTD'!$A$3:$AG$156,AM$4,0),0)</f>
        <v>340.3851355609209</v>
      </c>
      <c r="AN102" s="306">
        <f>IFERROR(VLOOKUP($A102,'BDGT MW Services MTD'!$A$3:$AG$156,AN$4,0),0)</f>
        <v>327.5895798653799</v>
      </c>
      <c r="AO102" s="306">
        <f>IFERROR(VLOOKUP($A102,'BDGT MW Services MTD'!$A$3:$AG$156,AO$4,0),0)</f>
        <v>325.87155594793899</v>
      </c>
      <c r="AP102" s="306">
        <f>IFERROR(VLOOKUP($A102,'BDGT MW Services MTD'!$A$3:$AG$156,AP$4,0),0)</f>
        <v>339.73383373954255</v>
      </c>
      <c r="AQ102" s="306">
        <f>IFERROR(VLOOKUP($A102,'BDGT MW Services MTD'!$A$3:$AG$156,AQ$4,0),0)</f>
        <v>349.96022641174682</v>
      </c>
      <c r="AR102" s="306">
        <f>IFERROR(VLOOKUP($A102,'BDGT MW Services MTD'!$A$3:$AG$156,AR$4,0),0)</f>
        <v>429.07045417005543</v>
      </c>
      <c r="AS102" s="306">
        <f>IFERROR(VLOOKUP($A102,'BDGT MW Services MTD'!$A$3:$AG$156,AS$4,0),0)</f>
        <v>394.89486900535138</v>
      </c>
      <c r="AT102" s="306">
        <f>IFERROR(VLOOKUP($A102,'BDGT MW Services MTD'!$A$3:$AG$156,AT$4,0),0)</f>
        <v>382.65975803212706</v>
      </c>
      <c r="AU102" s="306">
        <f>IFERROR(VLOOKUP($A102,'BDGT MW Services MTD'!$A$3:$AG$156,AU$4,0),0)</f>
        <v>368.14489127360986</v>
      </c>
      <c r="AV102" s="306">
        <f>IFERROR(VLOOKUP($A102,'BDGT MW Services MTD'!$A$3:$AG$156,AV$4,0),0)</f>
        <v>369.75989211764744</v>
      </c>
      <c r="AW102" s="306">
        <f>IFERROR(VLOOKUP($A102,'BDGT MW Services MTD'!$A$3:$AG$156,AW$4,0),0)</f>
        <v>384.86409584683281</v>
      </c>
      <c r="AX102" s="306">
        <f>IFERROR(VLOOKUP($A102,'BDGT MW Services MTD'!$A$3:$AG$156,AX$4,0),0)</f>
        <v>391.40410957132178</v>
      </c>
      <c r="AY102" s="306">
        <f>IFERROR(VLOOKUP($A102,'BDGT MW Services MTD'!$A$3:$AG$156,AY$4,0),0)</f>
        <v>58.663430002585692</v>
      </c>
      <c r="AZ102" s="306">
        <f>IFERROR(VLOOKUP($A102,'BDGT MW Services MTD'!$A$3:$AG$156,AZ$4,0),0)</f>
        <v>361.16648891634117</v>
      </c>
      <c r="BA102" s="306">
        <f>IFERROR(VLOOKUP($A102,'BDGT MW Services MTD'!$A$3:$AG$156,BA$4,0),0)</f>
        <v>399.22800305375921</v>
      </c>
      <c r="BB102" s="306">
        <f>IFERROR(VLOOKUP($A102,'BDGT MW Services MTD'!$A$3:$AG$156,BB$4,0),0)</f>
        <v>371.46374397250293</v>
      </c>
      <c r="BC102" s="306">
        <f>IFERROR(VLOOKUP($A102,'BDGT MW Services MTD'!$A$3:$AG$156,BC$4,0),0)</f>
        <v>400.40080191619802</v>
      </c>
      <c r="BD102" s="306">
        <f>IFERROR(VLOOKUP($A102,'BDGT MW Services MTD'!$A$3:$AG$156,BD$4,0),0)</f>
        <v>399.6760976375528</v>
      </c>
      <c r="BE102" s="306">
        <f>IFERROR(VLOOKUP($A102,'BDGT MW Services MTD'!$A$3:$AG$156,BE$4,0),0)</f>
        <v>402.10320497007217</v>
      </c>
      <c r="BF102" s="306">
        <f>IFERROR(VLOOKUP($A102,'BDGT MW Services MTD'!$A$3:$AG$156,BF$4,0),0)</f>
        <v>478.72094168419949</v>
      </c>
      <c r="BG102" s="306">
        <f>IFERROR(VLOOKUP($A102,'BDGT MW Services MTD'!$A$3:$AG$156,BG$4,0),0)</f>
        <v>471.95146506676014</v>
      </c>
      <c r="BH102" s="306">
        <f>IFERROR(VLOOKUP($A102,'BDGT MW Services MTD'!$A$3:$AG$156,BH$4,0),0)</f>
        <v>381.69327707253171</v>
      </c>
      <c r="BI102" s="306">
        <f>IFERROR(VLOOKUP($A102,'BDGT MW Services MTD'!$A$3:$AG$156,BI$4,0),0)</f>
        <v>362.30230294546897</v>
      </c>
      <c r="BJ102" s="306">
        <f>IFERROR(VLOOKUP($A102,'BDGT MW Services MTD'!$A$3:$AG$156,BJ$4,0),0)</f>
        <v>381.95880836468291</v>
      </c>
      <c r="BK102" s="306">
        <f>IFERROR(VLOOKUP($A102,'BDGT MW Services MTD'!$A$3:$AG$156,BK$4,0),0)</f>
        <v>385.1066441953397</v>
      </c>
      <c r="BL102" s="306">
        <f>IFERROR(VLOOKUP($A102,'BDGT MW Services MTD'!$A$3:$AG$156,BL$4,0),0)</f>
        <v>424.85496821044376</v>
      </c>
      <c r="BM102" s="306">
        <f>IFERROR(VLOOKUP($A102,'BDGT MW Services MTD'!$A$3:$AG$156,BM$4,0),0)</f>
        <v>558.26239480556808</v>
      </c>
      <c r="BN102" s="306">
        <f>IFERROR(VLOOKUP($A102,'BDGT MW Services MTD'!$A$3:$AG$156,BN$4,0),0)</f>
        <v>479.32772191561475</v>
      </c>
      <c r="BO102" s="306">
        <f>IFERROR(VLOOKUP($A102,'BDGT MW Services MTD'!$A$3:$AG$156,BO$4,0),0)</f>
        <v>327.29110672152473</v>
      </c>
      <c r="BP102" s="306">
        <f>IFERROR(VLOOKUP($A102,'BDGT MW Services MTD'!$A$3:$AG$156,BP$4,0),0)</f>
        <v>11994.851768000004</v>
      </c>
      <c r="BQ102" s="306"/>
      <c r="BR102" s="306"/>
      <c r="BS102" s="306"/>
      <c r="BT102" s="306">
        <f>IFERROR(VLOOKUP($A102,'BDGT Polizze MTD'!$A$3:$AG$156,BT$4,0),0)</f>
        <v>1738.6540094945647</v>
      </c>
      <c r="BU102" s="306">
        <f>IFERROR(VLOOKUP($A102,'BDGT Polizze MTD'!$A$3:$AG$156,BU$4,0),0)</f>
        <v>1497.8465549468483</v>
      </c>
      <c r="BV102" s="306">
        <f>IFERROR(VLOOKUP($A102,'BDGT Polizze MTD'!$A$3:$AG$156,BV$4,0),0)</f>
        <v>1164.1211360239733</v>
      </c>
      <c r="BW102" s="306">
        <f>IFERROR(VLOOKUP($A102,'BDGT Polizze MTD'!$A$3:$AG$156,BW$4,0),0)</f>
        <v>1120.3601862169121</v>
      </c>
      <c r="BX102" s="306">
        <f>IFERROR(VLOOKUP($A102,'BDGT Polizze MTD'!$A$3:$AG$156,BX$4,0),0)</f>
        <v>1114.4845243693644</v>
      </c>
      <c r="BY102" s="306">
        <f>IFERROR(VLOOKUP($A102,'BDGT Polizze MTD'!$A$3:$AG$156,BY$4,0),0)</f>
        <v>1161.8936761939544</v>
      </c>
      <c r="BZ102" s="306">
        <f>IFERROR(VLOOKUP($A102,'BDGT Polizze MTD'!$A$3:$AG$156,BZ$4,0),0)</f>
        <v>1196.8680584782333</v>
      </c>
      <c r="CA102" s="306">
        <f>IFERROR(VLOOKUP($A102,'BDGT Polizze MTD'!$A$3:$AG$156,CA$4,0),0)</f>
        <v>1467.425960653826</v>
      </c>
      <c r="CB102" s="306">
        <f>IFERROR(VLOOKUP($A102,'BDGT Polizze MTD'!$A$3:$AG$156,CB$4,0),0)</f>
        <v>1350.5450605503054</v>
      </c>
      <c r="CC102" s="306">
        <f>IFERROR(VLOOKUP($A102,'BDGT Polizze MTD'!$A$3:$AG$156,CC$4,0),0)</f>
        <v>1308.7008382341398</v>
      </c>
      <c r="CD102" s="306">
        <f>IFERROR(VLOOKUP($A102,'BDGT Polizze MTD'!$A$3:$AG$156,CD$4,0),0)</f>
        <v>1259.0598245267788</v>
      </c>
      <c r="CE102" s="306">
        <f>IFERROR(VLOOKUP($A102,'BDGT Polizze MTD'!$A$3:$AG$156,CE$4,0),0)</f>
        <v>1264.5831462609742</v>
      </c>
      <c r="CF102" s="306">
        <f>IFERROR(VLOOKUP($A102,'BDGT Polizze MTD'!$A$3:$AG$156,CF$4,0),0)</f>
        <v>1316.2396992857755</v>
      </c>
      <c r="CG102" s="306">
        <f>IFERROR(VLOOKUP($A102,'BDGT Polizze MTD'!$A$3:$AG$156,CG$4,0),0)</f>
        <v>1338.6066225476222</v>
      </c>
      <c r="CH102" s="306">
        <f>IFERROR(VLOOKUP($A102,'BDGT Polizze MTD'!$A$3:$AG$156,CH$4,0),0)</f>
        <v>200.62961523021724</v>
      </c>
      <c r="CI102" s="306">
        <f>IFERROR(VLOOKUP($A102,'BDGT Polizze MTD'!$A$3:$AG$156,CI$4,0),0)</f>
        <v>1235.1936070246868</v>
      </c>
      <c r="CJ102" s="306">
        <f>IFERROR(VLOOKUP($A102,'BDGT Polizze MTD'!$A$3:$AG$156,CJ$4,0),0)</f>
        <v>1365.3644295649488</v>
      </c>
      <c r="CK102" s="306">
        <f>IFERROR(VLOOKUP($A102,'BDGT Polizze MTD'!$A$3:$AG$156,CK$4,0),0)</f>
        <v>1270.4103394890872</v>
      </c>
      <c r="CL102" s="306">
        <f>IFERROR(VLOOKUP($A102,'BDGT Polizze MTD'!$A$3:$AG$156,CL$4,0),0)</f>
        <v>1369.375415361435</v>
      </c>
      <c r="CM102" s="306">
        <f>IFERROR(VLOOKUP($A102,'BDGT Polizze MTD'!$A$3:$AG$156,CM$4,0),0)</f>
        <v>1366.8969182709327</v>
      </c>
      <c r="CN102" s="306">
        <f>IFERROR(VLOOKUP($A102,'BDGT Polizze MTD'!$A$3:$AG$156,CN$4,0),0)</f>
        <v>1375.1976536732836</v>
      </c>
      <c r="CO102" s="306">
        <f>IFERROR(VLOOKUP($A102,'BDGT Polizze MTD'!$A$3:$AG$156,CO$4,0),0)</f>
        <v>1637.2312073895923</v>
      </c>
      <c r="CP102" s="306">
        <f>IFERROR(VLOOKUP($A102,'BDGT Polizze MTD'!$A$3:$AG$156,CP$4,0),0)</f>
        <v>1614.0795183559485</v>
      </c>
      <c r="CQ102" s="306">
        <f>IFERROR(VLOOKUP($A102,'BDGT Polizze MTD'!$A$3:$AG$156,CQ$4,0),0)</f>
        <v>1305.3954620731756</v>
      </c>
      <c r="CR102" s="306">
        <f>IFERROR(VLOOKUP($A102,'BDGT Polizze MTD'!$A$3:$AG$156,CR$4,0),0)</f>
        <v>1239.0781042596243</v>
      </c>
      <c r="CS102" s="306">
        <f>IFERROR(VLOOKUP($A102,'BDGT Polizze MTD'!$A$3:$AG$156,CS$4,0),0)</f>
        <v>1306.3035821911694</v>
      </c>
      <c r="CT102" s="306">
        <f>IFERROR(VLOOKUP($A102,'BDGT Polizze MTD'!$A$3:$AG$156,CT$4,0),0)</f>
        <v>1317.0692174682872</v>
      </c>
      <c r="CU102" s="306">
        <f>IFERROR(VLOOKUP($A102,'BDGT Polizze MTD'!$A$3:$AG$156,CU$4,0),0)</f>
        <v>1453.008949475857</v>
      </c>
      <c r="CV102" s="306">
        <f>IFERROR(VLOOKUP($A102,'BDGT Polizze MTD'!$A$3:$AG$156,CV$4,0),0)</f>
        <v>1909.2639053393912</v>
      </c>
      <c r="CW102" s="306">
        <f>IFERROR(VLOOKUP($A102,'BDGT Polizze MTD'!$A$3:$AG$156,CW$4,0),0)</f>
        <v>1639.306402862356</v>
      </c>
      <c r="CX102" s="306">
        <f>IFERROR(VLOOKUP($A102,'BDGT Polizze MTD'!$A$3:$AG$156,CX$4,0),0)</f>
        <v>1119.3394045816483</v>
      </c>
      <c r="CY102" s="306">
        <f>IFERROR(VLOOKUP($A102,'BDGT Polizze MTD'!$A$3:$AG$156,CY$4,0),0)</f>
        <v>41022.533030394916</v>
      </c>
      <c r="CZ102" s="306"/>
      <c r="DD102" s="308">
        <f>IFERROR(VLOOKUP($A102,'BDGT McAfee'!$AZ$6:$BD$180,DD$4,0),0)</f>
        <v>6.2859570967741929</v>
      </c>
      <c r="DE102" s="308">
        <f>IFERROR(VLOOKUP($A102,'BDGT McAfee'!$AZ$6:$BD$180,DE$4,0),0)</f>
        <v>6.2859570967741929</v>
      </c>
      <c r="DF102" s="308">
        <f>IFERROR(VLOOKUP($A102,'BDGT McAfee'!$AZ$6:$BD$180,DF$4,0),0)</f>
        <v>6.2859570967741929</v>
      </c>
      <c r="DG102" s="308">
        <f>IFERROR(VLOOKUP($A102,'BDGT McAfee'!$AZ$6:$BD$180,DG$4,0),0)</f>
        <v>6.2859570967741929</v>
      </c>
      <c r="DH102" s="308">
        <f>IFERROR(VLOOKUP($A102,'BDGT McAfee'!$AZ$6:$BD$180,DH$4,0),0)</f>
        <v>6.2859570967741929</v>
      </c>
      <c r="DI102" s="308">
        <f>IFERROR(VLOOKUP($A102,'BDGT McAfee'!$AZ$6:$BD$180,DI$4,0),0)</f>
        <v>6.2859570967741929</v>
      </c>
      <c r="DJ102" s="308">
        <f>IFERROR(VLOOKUP($A102,'BDGT McAfee'!$AZ$6:$BD$180,DJ$4,0),0)</f>
        <v>6.2859570967741929</v>
      </c>
      <c r="DK102" s="308">
        <f>IFERROR(VLOOKUP($A102,'BDGT McAfee'!$AZ$6:$BD$180,DK$4,0),0)</f>
        <v>6.2859570967741929</v>
      </c>
      <c r="DL102" s="308">
        <f>IFERROR(VLOOKUP($A102,'BDGT McAfee'!$AZ$6:$BD$180,DL$4,0),0)</f>
        <v>6.2859570967741929</v>
      </c>
      <c r="DM102" s="308">
        <f>IFERROR(VLOOKUP($A102,'BDGT McAfee'!$AZ$6:$BD$180,DM$4,0),0)</f>
        <v>6.2859570967741929</v>
      </c>
      <c r="DN102" s="308">
        <f>IFERROR(VLOOKUP($A102,'BDGT McAfee'!$AZ$6:$BD$180,DN$4,0),0)</f>
        <v>6.2859570967741929</v>
      </c>
      <c r="DO102" s="308">
        <f>IFERROR(VLOOKUP($A102,'BDGT McAfee'!$AZ$6:$BD$180,DO$4,0),0)</f>
        <v>6.2859570967741929</v>
      </c>
      <c r="DP102" s="308">
        <f>IFERROR(VLOOKUP($A102,'BDGT McAfee'!$AZ$6:$BD$180,DP$4,0),0)</f>
        <v>6.2859570967741929</v>
      </c>
      <c r="DQ102" s="308">
        <f>IFERROR(VLOOKUP($A102,'BDGT McAfee'!$AZ$6:$BD$180,DQ$4,0),0)</f>
        <v>6.2859570967741929</v>
      </c>
      <c r="DR102" s="308">
        <f>IFERROR(VLOOKUP($A102,'BDGT McAfee'!$AZ$6:$BD$180,DR$4,0),0)</f>
        <v>6.2859570967741929</v>
      </c>
      <c r="DS102" s="308">
        <f>IFERROR(VLOOKUP($A102,'BDGT McAfee'!$AZ$6:$BD$180,DS$4,0),0)</f>
        <v>6.2859570967741929</v>
      </c>
      <c r="DT102" s="308">
        <f>IFERROR(VLOOKUP($A102,'BDGT McAfee'!$AZ$6:$BD$180,DT$4,0),0)</f>
        <v>6.2859570967741929</v>
      </c>
      <c r="DU102" s="308">
        <f>IFERROR(VLOOKUP($A102,'BDGT McAfee'!$AZ$6:$BD$180,DU$4,0),0)</f>
        <v>6.2859570967741929</v>
      </c>
      <c r="DV102" s="308">
        <f>IFERROR(VLOOKUP($A102,'BDGT McAfee'!$AZ$6:$BD$180,DV$4,0),0)</f>
        <v>6.2859570967741929</v>
      </c>
      <c r="DW102" s="308">
        <f>IFERROR(VLOOKUP($A102,'BDGT McAfee'!$AZ$6:$BD$180,DW$4,0),0)</f>
        <v>6.2859570967741929</v>
      </c>
      <c r="DX102" s="308">
        <f>IFERROR(VLOOKUP($A102,'BDGT McAfee'!$AZ$6:$BD$180,DX$4,0),0)</f>
        <v>6.2859570967741929</v>
      </c>
      <c r="DY102" s="308">
        <f>IFERROR(VLOOKUP($A102,'BDGT McAfee'!$AZ$6:$BD$180,DY$4,0),0)</f>
        <v>6.2859570967741929</v>
      </c>
      <c r="DZ102" s="308">
        <f>IFERROR(VLOOKUP($A102,'BDGT McAfee'!$AZ$6:$BD$180,DZ$4,0),0)</f>
        <v>6.2859570967741929</v>
      </c>
      <c r="EA102" s="308">
        <f>IFERROR(VLOOKUP($A102,'BDGT McAfee'!$AZ$6:$BD$180,EA$4,0),0)</f>
        <v>6.2859570967741929</v>
      </c>
      <c r="EB102" s="308">
        <f>IFERROR(VLOOKUP($A102,'BDGT McAfee'!$AZ$6:$BD$180,EB$4,0),0)</f>
        <v>6.2859570967741929</v>
      </c>
      <c r="EC102" s="308">
        <f>IFERROR(VLOOKUP($A102,'BDGT McAfee'!$AZ$6:$BD$180,EC$4,0),0)</f>
        <v>6.2859570967741929</v>
      </c>
      <c r="ED102" s="308">
        <f>IFERROR(VLOOKUP($A102,'BDGT McAfee'!$AZ$6:$BD$180,ED$4,0),0)</f>
        <v>6.2859570967741929</v>
      </c>
      <c r="EE102" s="308">
        <f>IFERROR(VLOOKUP($A102,'BDGT McAfee'!$AZ$6:$BD$180,EE$4,0),0)</f>
        <v>6.2859570967741929</v>
      </c>
      <c r="EF102" s="308">
        <f>IFERROR(VLOOKUP($A102,'BDGT McAfee'!$AZ$6:$BD$180,EF$4,0),0)</f>
        <v>6.2859570967741929</v>
      </c>
      <c r="EG102" s="308">
        <f>IFERROR(VLOOKUP($A102,'BDGT McAfee'!$AZ$6:$BD$180,EG$4,0),0)</f>
        <v>6.2859570967741929</v>
      </c>
      <c r="EH102" s="308">
        <f>IFERROR(VLOOKUP($A102,'BDGT McAfee'!$AZ$6:$BD$180,EH$4,0),0)</f>
        <v>6.2859570967741929</v>
      </c>
      <c r="EI102" s="308">
        <f t="shared" si="42"/>
        <v>194.8646699999999</v>
      </c>
      <c r="EJ102" s="308"/>
      <c r="EL102" s="307">
        <f>IFERROR(VLOOKUP($A102,'BDGT Office'!$C$3:$F$180,EL$4,0),0)</f>
        <v>1.3161290322580643</v>
      </c>
      <c r="EM102" s="307">
        <f>IFERROR(VLOOKUP($A102,'BDGT Office'!$C$3:$F$180,EM$4,0),0)</f>
        <v>1.3161290322580643</v>
      </c>
      <c r="EN102" s="307">
        <f>IFERROR(VLOOKUP($A102,'BDGT Office'!$C$3:$F$180,EN$4,0),0)</f>
        <v>1.3161290322580643</v>
      </c>
      <c r="EO102" s="307">
        <f>IFERROR(VLOOKUP($A102,'BDGT Office'!$C$3:$F$180,EO$4,0),0)</f>
        <v>1.3161290322580643</v>
      </c>
      <c r="EP102" s="307">
        <f>IFERROR(VLOOKUP($A102,'BDGT Office'!$C$3:$F$180,EP$4,0),0)</f>
        <v>1.3161290322580643</v>
      </c>
      <c r="EQ102" s="307">
        <f>IFERROR(VLOOKUP($A102,'BDGT Office'!$C$3:$F$180,EQ$4,0),0)</f>
        <v>1.3161290322580643</v>
      </c>
      <c r="ER102" s="307">
        <f>IFERROR(VLOOKUP($A102,'BDGT Office'!$C$3:$F$180,ER$4,0),0)</f>
        <v>1.3161290322580643</v>
      </c>
      <c r="ES102" s="307">
        <f>IFERROR(VLOOKUP($A102,'BDGT Office'!$C$3:$F$180,ES$4,0),0)</f>
        <v>1.3161290322580643</v>
      </c>
      <c r="ET102" s="307">
        <f>IFERROR(VLOOKUP($A102,'BDGT Office'!$C$3:$F$180,ET$4,0),0)</f>
        <v>1.3161290322580643</v>
      </c>
      <c r="EU102" s="307">
        <f>IFERROR(VLOOKUP($A102,'BDGT Office'!$C$3:$F$180,EU$4,0),0)</f>
        <v>1.3161290322580643</v>
      </c>
      <c r="EV102" s="307">
        <f>IFERROR(VLOOKUP($A102,'BDGT Office'!$C$3:$F$180,EV$4,0),0)</f>
        <v>1.3161290322580643</v>
      </c>
      <c r="EW102" s="307">
        <f>IFERROR(VLOOKUP($A102,'BDGT Office'!$C$3:$F$180,EW$4,0),0)</f>
        <v>1.3161290322580643</v>
      </c>
      <c r="EX102" s="307">
        <f>IFERROR(VLOOKUP($A102,'BDGT Office'!$C$3:$F$180,EX$4,0),0)</f>
        <v>1.3161290322580643</v>
      </c>
      <c r="EY102" s="307">
        <f>IFERROR(VLOOKUP($A102,'BDGT Office'!$C$3:$F$180,EY$4,0),0)</f>
        <v>1.3161290322580643</v>
      </c>
      <c r="EZ102" s="307">
        <f>IFERROR(VLOOKUP($A102,'BDGT Office'!$C$3:$F$180,EZ$4,0),0)</f>
        <v>1.3161290322580643</v>
      </c>
      <c r="FA102" s="307">
        <f>IFERROR(VLOOKUP($A102,'BDGT Office'!$C$3:$F$180,FA$4,0),0)</f>
        <v>1.3161290322580643</v>
      </c>
      <c r="FB102" s="307">
        <f>IFERROR(VLOOKUP($A102,'BDGT Office'!$C$3:$F$180,FB$4,0),0)</f>
        <v>1.3161290322580643</v>
      </c>
      <c r="FC102" s="307">
        <f>IFERROR(VLOOKUP($A102,'BDGT Office'!$C$3:$F$180,FC$4,0),0)</f>
        <v>1.3161290322580643</v>
      </c>
      <c r="FD102" s="307">
        <f>IFERROR(VLOOKUP($A102,'BDGT Office'!$C$3:$F$180,FD$4,0),0)</f>
        <v>1.3161290322580643</v>
      </c>
      <c r="FE102" s="307">
        <f>IFERROR(VLOOKUP($A102,'BDGT Office'!$C$3:$F$180,FE$4,0),0)</f>
        <v>1.3161290322580643</v>
      </c>
      <c r="FF102" s="307">
        <f>IFERROR(VLOOKUP($A102,'BDGT Office'!$C$3:$F$180,FF$4,0),0)</f>
        <v>1.3161290322580643</v>
      </c>
      <c r="FG102" s="307">
        <f>IFERROR(VLOOKUP($A102,'BDGT Office'!$C$3:$F$180,FG$4,0),0)</f>
        <v>1.3161290322580643</v>
      </c>
      <c r="FH102" s="307">
        <f>IFERROR(VLOOKUP($A102,'BDGT Office'!$C$3:$F$180,FH$4,0),0)</f>
        <v>1.3161290322580643</v>
      </c>
      <c r="FI102" s="307">
        <f>IFERROR(VLOOKUP($A102,'BDGT Office'!$C$3:$F$180,FI$4,0),0)</f>
        <v>1.3161290322580643</v>
      </c>
      <c r="FJ102" s="307">
        <f>IFERROR(VLOOKUP($A102,'BDGT Office'!$C$3:$F$180,FJ$4,0),0)</f>
        <v>1.3161290322580643</v>
      </c>
      <c r="FK102" s="307">
        <f>IFERROR(VLOOKUP($A102,'BDGT Office'!$C$3:$F$180,FK$4,0),0)</f>
        <v>1.3161290322580643</v>
      </c>
      <c r="FL102" s="307">
        <f>IFERROR(VLOOKUP($A102,'BDGT Office'!$C$3:$F$180,FL$4,0),0)</f>
        <v>1.3161290322580643</v>
      </c>
      <c r="FM102" s="307">
        <f>IFERROR(VLOOKUP($A102,'BDGT Office'!$C$3:$F$180,FM$4,0),0)</f>
        <v>1.3161290322580643</v>
      </c>
      <c r="FN102" s="307">
        <f>IFERROR(VLOOKUP($A102,'BDGT Office'!$C$3:$F$180,FN$4,0),0)</f>
        <v>1.3161290322580643</v>
      </c>
      <c r="FO102" s="307">
        <f>IFERROR(VLOOKUP($A102,'BDGT Office'!$C$3:$F$180,FO$4,0),0)</f>
        <v>1.3161290322580643</v>
      </c>
      <c r="FP102" s="307">
        <f>IFERROR(VLOOKUP($A102,'BDGT Office'!$C$3:$F$180,FP$4,0),0)</f>
        <v>1.3161290322580643</v>
      </c>
      <c r="FQ102" s="308">
        <f t="shared" si="43"/>
        <v>40.799999999999983</v>
      </c>
      <c r="FR102" s="307"/>
      <c r="FS102" s="307"/>
    </row>
    <row r="103" spans="1:175">
      <c r="A103" s="150" t="s">
        <v>183</v>
      </c>
      <c r="B103" s="303">
        <f>IFERROR(VLOOKUP($A103,'FCST Sales'!$A$1:$AH$160,B$1,0),0)</f>
        <v>46372.713710610034</v>
      </c>
      <c r="C103" s="303">
        <f>IFERROR(VLOOKUP($A103,'FCST Sales'!$A$1:$AH$160,C$1,0),0)</f>
        <v>40432.466046500405</v>
      </c>
      <c r="D103" s="303">
        <f>IFERROR(VLOOKUP($A103,'FCST Sales'!$A$1:$AH$160,D$1,0),0)</f>
        <v>31048.992997176661</v>
      </c>
      <c r="E103" s="303">
        <f>IFERROR(VLOOKUP($A103,'FCST Sales'!$A$1:$AH$160,E$1,0),0)</f>
        <v>29881.817707541457</v>
      </c>
      <c r="F103" s="303">
        <f>IFERROR(VLOOKUP($A103,'FCST Sales'!$A$1:$AH$160,F$1,0),0)</f>
        <v>29725.104305548441</v>
      </c>
      <c r="G103" s="303">
        <f>IFERROR(VLOOKUP($A103,'FCST Sales'!$A$1:$AH$160,G$1,0),0)</f>
        <v>30989.583041869122</v>
      </c>
      <c r="H103" s="303">
        <f>IFERROR(VLOOKUP($A103,'FCST Sales'!$A$1:$AH$160,H$1,0),0)</f>
        <v>31922.406368429507</v>
      </c>
      <c r="I103" s="303">
        <f>IFERROR(VLOOKUP($A103,'FCST Sales'!$A$1:$AH$160,I$1,0),0)</f>
        <v>39138.623091950787</v>
      </c>
      <c r="J103" s="303">
        <f>IFERROR(VLOOKUP($A103,'FCST Sales'!$A$1:$AH$160,J$1,0),0)</f>
        <v>36456.249223009872</v>
      </c>
      <c r="K103" s="303">
        <f>IFERROR(VLOOKUP($A103,'FCST Sales'!$A$1:$AH$160,K$1,0),0)</f>
        <v>34905.167430010682</v>
      </c>
      <c r="L103" s="303">
        <f>IFERROR(VLOOKUP($A103,'FCST Sales'!$A$1:$AH$160,L$1,0),0)</f>
        <v>33581.161328517759</v>
      </c>
      <c r="M103" s="303">
        <f>IFERROR(VLOOKUP($A103,'FCST Sales'!$A$1:$AH$160,M$1,0),0)</f>
        <v>33728.477249979267</v>
      </c>
      <c r="N103" s="303">
        <f>IFERROR(VLOOKUP($A103,'FCST Sales'!$A$1:$AH$160,N$1,0),0)</f>
        <v>35106.241044049144</v>
      </c>
      <c r="O103" s="303">
        <f>IFERROR(VLOOKUP($A103,'FCST Sales'!$A$1:$AH$160,O$1,0),0)</f>
        <v>35702.803053134805</v>
      </c>
      <c r="P103" s="303">
        <f>IFERROR(VLOOKUP($A103,'FCST Sales'!$A$1:$AH$160,P$1,0),0)</f>
        <v>11747.48189844879</v>
      </c>
      <c r="Q103" s="303">
        <f>IFERROR(VLOOKUP($A103,'FCST Sales'!$A$1:$AH$160,Q$1,0),0)</f>
        <v>33342.483188241051</v>
      </c>
      <c r="R103" s="303">
        <f>IFERROR(VLOOKUP($A103,'FCST Sales'!$A$1:$AH$160,R$1,0),0)</f>
        <v>36416.477031719456</v>
      </c>
      <c r="S103" s="303">
        <f>IFERROR(VLOOKUP($A103,'FCST Sales'!$A$1:$AH$160,S$1,0),0)</f>
        <v>33883.897915521746</v>
      </c>
      <c r="T103" s="303">
        <f>IFERROR(VLOOKUP($A103,'FCST Sales'!$A$1:$AH$160,T$1,0),0)</f>
        <v>36523.456508384763</v>
      </c>
      <c r="U103" s="303">
        <f>IFERROR(VLOOKUP($A103,'FCST Sales'!$A$1:$AH$160,U$1,0),0)</f>
        <v>36457.350983431104</v>
      </c>
      <c r="V103" s="303">
        <f>IFERROR(VLOOKUP($A103,'FCST Sales'!$A$1:$AH$160,V$1,0),0)</f>
        <v>36678.745018298723</v>
      </c>
      <c r="W103" s="303">
        <f>IFERROR(VLOOKUP($A103,'FCST Sales'!$A$1:$AH$160,W$1,0),0)</f>
        <v>44194.977772873157</v>
      </c>
      <c r="X103" s="303">
        <f>IFERROR(VLOOKUP($A103,'FCST Sales'!$A$1:$AH$160,X$1,0),0)</f>
        <v>43050.110604029149</v>
      </c>
      <c r="Y103" s="303">
        <f>IFERROR(VLOOKUP($A103,'FCST Sales'!$A$1:$AH$160,Y$1,0),0)</f>
        <v>34817.007703244315</v>
      </c>
      <c r="Z103" s="303">
        <f>IFERROR(VLOOKUP($A103,'FCST Sales'!$A$1:$AH$160,Z$1,0),0)</f>
        <v>33048.216540000802</v>
      </c>
      <c r="AA103" s="303">
        <f>IFERROR(VLOOKUP($A103,'FCST Sales'!$A$1:$AH$160,AA$1,0),0)</f>
        <v>34841.228735155586</v>
      </c>
      <c r="AB103" s="303">
        <f>IFERROR(VLOOKUP($A103,'FCST Sales'!$A$1:$AH$160,AB$1,0),0)</f>
        <v>35128.365635247501</v>
      </c>
      <c r="AC103" s="303">
        <f>IFERROR(VLOOKUP($A103,'FCST Sales'!$A$1:$AH$160,AC$1,0),0)</f>
        <v>38702.099219615549</v>
      </c>
      <c r="AD103" s="303">
        <f>IFERROR(VLOOKUP($A103,'FCST Sales'!$A$1:$AH$160,AD$1,0),0)</f>
        <v>50923.155496615007</v>
      </c>
      <c r="AE103" s="303">
        <f>IFERROR(VLOOKUP($A103,'FCST Sales'!$A$1:$AH$160,AE$1,0),0)</f>
        <v>44250.995039939138</v>
      </c>
      <c r="AF103" s="303">
        <f>IFERROR(VLOOKUP($A103,'FCST Sales'!$A$1:$AH$160,AF$1,0),0)</f>
        <v>29854.591810799131</v>
      </c>
      <c r="AG103" s="303">
        <f>IFERROR(VLOOKUP($A103,'FCST Sales'!$A$1:$AH$160,AG$1,0),0)</f>
        <v>1102852.447699893</v>
      </c>
      <c r="AH103" s="303">
        <f>IFERROR(VLOOKUP($A103,'FCST Sales'!$A$1:$AH$160,AH$1,0),0)</f>
        <v>0</v>
      </c>
      <c r="AI103" s="303"/>
      <c r="AK103" s="306">
        <f>IFERROR(VLOOKUP($A103,'BDGT MW Services MTD'!$A$3:$AG$156,AK$4,0),0)</f>
        <v>439.57035387209714</v>
      </c>
      <c r="AL103" s="306">
        <f>IFERROR(VLOOKUP($A103,'BDGT MW Services MTD'!$A$3:$AG$156,AL$4,0),0)</f>
        <v>378.68888036872295</v>
      </c>
      <c r="AM103" s="306">
        <f>IFERROR(VLOOKUP($A103,'BDGT MW Services MTD'!$A$3:$AG$156,AM$4,0),0)</f>
        <v>294.31568150859596</v>
      </c>
      <c r="AN103" s="306">
        <f>IFERROR(VLOOKUP($A103,'BDGT MW Services MTD'!$A$3:$AG$156,AN$4,0),0)</f>
        <v>283.25194134671005</v>
      </c>
      <c r="AO103" s="306">
        <f>IFERROR(VLOOKUP($A103,'BDGT MW Services MTD'!$A$3:$AG$156,AO$4,0),0)</f>
        <v>281.76644351709291</v>
      </c>
      <c r="AP103" s="306">
        <f>IFERROR(VLOOKUP($A103,'BDGT MW Services MTD'!$A$3:$AG$156,AP$4,0),0)</f>
        <v>293.75253018557805</v>
      </c>
      <c r="AQ103" s="306">
        <f>IFERROR(VLOOKUP($A103,'BDGT MW Services MTD'!$A$3:$AG$156,AQ$4,0),0)</f>
        <v>302.59483090395253</v>
      </c>
      <c r="AR103" s="306">
        <f>IFERROR(VLOOKUP($A103,'BDGT MW Services MTD'!$A$3:$AG$156,AR$4,0),0)</f>
        <v>370.99787840665306</v>
      </c>
      <c r="AS103" s="306">
        <f>IFERROR(VLOOKUP($A103,'BDGT MW Services MTD'!$A$3:$AG$156,AS$4,0),0)</f>
        <v>341.44779061527623</v>
      </c>
      <c r="AT103" s="306">
        <f>IFERROR(VLOOKUP($A103,'BDGT MW Services MTD'!$A$3:$AG$156,AT$4,0),0)</f>
        <v>330.86864173886079</v>
      </c>
      <c r="AU103" s="306">
        <f>IFERROR(VLOOKUP($A103,'BDGT MW Services MTD'!$A$3:$AG$156,AU$4,0),0)</f>
        <v>318.31829081064029</v>
      </c>
      <c r="AV103" s="306">
        <f>IFERROR(VLOOKUP($A103,'BDGT MW Services MTD'!$A$3:$AG$156,AV$4,0),0)</f>
        <v>319.71470923316224</v>
      </c>
      <c r="AW103" s="306">
        <f>IFERROR(VLOOKUP($A103,'BDGT MW Services MTD'!$A$3:$AG$156,AW$4,0),0)</f>
        <v>332.77463327148513</v>
      </c>
      <c r="AX103" s="306">
        <f>IFERROR(VLOOKUP($A103,'BDGT MW Services MTD'!$A$3:$AG$156,AX$4,0),0)</f>
        <v>338.42948830276202</v>
      </c>
      <c r="AY103" s="306">
        <f>IFERROR(VLOOKUP($A103,'BDGT MW Services MTD'!$A$3:$AG$156,AY$4,0),0)</f>
        <v>50.723623263956235</v>
      </c>
      <c r="AZ103" s="306">
        <f>IFERROR(VLOOKUP($A103,'BDGT MW Services MTD'!$A$3:$AG$156,AZ$4,0),0)</f>
        <v>312.28438089199426</v>
      </c>
      <c r="BA103" s="306">
        <f>IFERROR(VLOOKUP($A103,'BDGT MW Services MTD'!$A$3:$AG$156,BA$4,0),0)</f>
        <v>345.19445628098941</v>
      </c>
      <c r="BB103" s="306">
        <f>IFERROR(VLOOKUP($A103,'BDGT MW Services MTD'!$A$3:$AG$156,BB$4,0),0)</f>
        <v>321.18795311916534</v>
      </c>
      <c r="BC103" s="306">
        <f>IFERROR(VLOOKUP($A103,'BDGT MW Services MTD'!$A$3:$AG$156,BC$4,0),0)</f>
        <v>346.20852258533137</v>
      </c>
      <c r="BD103" s="306">
        <f>IFERROR(VLOOKUP($A103,'BDGT MW Services MTD'!$A$3:$AG$156,BD$4,0),0)</f>
        <v>345.58190346663753</v>
      </c>
      <c r="BE103" s="306">
        <f>IFERROR(VLOOKUP($A103,'BDGT MW Services MTD'!$A$3:$AG$156,BE$4,0),0)</f>
        <v>347.68051375844061</v>
      </c>
      <c r="BF103" s="306">
        <f>IFERROR(VLOOKUP($A103,'BDGT MW Services MTD'!$A$3:$AG$156,BF$4,0),0)</f>
        <v>413.92841662148641</v>
      </c>
      <c r="BG103" s="306">
        <f>IFERROR(VLOOKUP($A103,'BDGT MW Services MTD'!$A$3:$AG$156,BG$4,0),0)</f>
        <v>408.07515537130007</v>
      </c>
      <c r="BH103" s="306">
        <f>IFERROR(VLOOKUP($A103,'BDGT MW Services MTD'!$A$3:$AG$156,BH$4,0),0)</f>
        <v>330.03296922390319</v>
      </c>
      <c r="BI103" s="306">
        <f>IFERROR(VLOOKUP($A103,'BDGT MW Services MTD'!$A$3:$AG$156,BI$4,0),0)</f>
        <v>313.26646807831895</v>
      </c>
      <c r="BJ103" s="306">
        <f>IFERROR(VLOOKUP($A103,'BDGT MW Services MTD'!$A$3:$AG$156,BJ$4,0),0)</f>
        <v>330.26256216156935</v>
      </c>
      <c r="BK103" s="306">
        <f>IFERROR(VLOOKUP($A103,'BDGT MW Services MTD'!$A$3:$AG$156,BK$4,0),0)</f>
        <v>332.98435389389698</v>
      </c>
      <c r="BL103" s="306">
        <f>IFERROR(VLOOKUP($A103,'BDGT MW Services MTD'!$A$3:$AG$156,BL$4,0),0)</f>
        <v>367.35293773952168</v>
      </c>
      <c r="BM103" s="306">
        <f>IFERROR(VLOOKUP($A103,'BDGT MW Services MTD'!$A$3:$AG$156,BM$4,0),0)</f>
        <v>482.70432525516338</v>
      </c>
      <c r="BN103" s="306">
        <f>IFERROR(VLOOKUP($A103,'BDGT MW Services MTD'!$A$3:$AG$156,BN$4,0),0)</f>
        <v>414.45307213278141</v>
      </c>
      <c r="BO103" s="306">
        <f>IFERROR(VLOOKUP($A103,'BDGT MW Services MTD'!$A$3:$AG$156,BO$4,0),0)</f>
        <v>282.99386507495689</v>
      </c>
      <c r="BP103" s="306">
        <f>IFERROR(VLOOKUP($A103,'BDGT MW Services MTD'!$A$3:$AG$156,BP$4,0),0)</f>
        <v>10371.407573001003</v>
      </c>
      <c r="BQ103" s="306"/>
      <c r="BR103" s="306"/>
      <c r="BS103" s="306"/>
      <c r="BT103" s="306">
        <f>IFERROR(VLOOKUP($A103,'BDGT Polizze MTD'!$A$3:$AG$156,BT$4,0),0)</f>
        <v>1701.9895185105952</v>
      </c>
      <c r="BU103" s="306">
        <f>IFERROR(VLOOKUP($A103,'BDGT Polizze MTD'!$A$3:$AG$156,BU$4,0),0)</f>
        <v>1466.2601776634326</v>
      </c>
      <c r="BV103" s="306">
        <f>IFERROR(VLOOKUP($A103,'BDGT Polizze MTD'!$A$3:$AG$156,BV$4,0),0)</f>
        <v>1139.5723133928352</v>
      </c>
      <c r="BW103" s="306">
        <f>IFERROR(VLOOKUP($A103,'BDGT Polizze MTD'!$A$3:$AG$156,BW$4,0),0)</f>
        <v>1096.7341883346251</v>
      </c>
      <c r="BX103" s="306">
        <f>IFERROR(VLOOKUP($A103,'BDGT Polizze MTD'!$A$3:$AG$156,BX$4,0),0)</f>
        <v>1090.9824316169411</v>
      </c>
      <c r="BY103" s="306">
        <f>IFERROR(VLOOKUP($A103,'BDGT Polizze MTD'!$A$3:$AG$156,BY$4,0),0)</f>
        <v>1137.3918259221293</v>
      </c>
      <c r="BZ103" s="306">
        <f>IFERROR(VLOOKUP($A103,'BDGT Polizze MTD'!$A$3:$AG$156,BZ$4,0),0)</f>
        <v>1171.6286733565016</v>
      </c>
      <c r="CA103" s="306">
        <f>IFERROR(VLOOKUP($A103,'BDGT Polizze MTD'!$A$3:$AG$156,CA$4,0),0)</f>
        <v>1436.481088580241</v>
      </c>
      <c r="CB103" s="306">
        <f>IFERROR(VLOOKUP($A103,'BDGT Polizze MTD'!$A$3:$AG$156,CB$4,0),0)</f>
        <v>1322.0649564435739</v>
      </c>
      <c r="CC103" s="306">
        <f>IFERROR(VLOOKUP($A103,'BDGT Polizze MTD'!$A$3:$AG$156,CC$4,0),0)</f>
        <v>1281.103139196769</v>
      </c>
      <c r="CD103" s="306">
        <f>IFERROR(VLOOKUP($A103,'BDGT Polizze MTD'!$A$3:$AG$156,CD$4,0),0)</f>
        <v>1232.5089481979915</v>
      </c>
      <c r="CE103" s="306">
        <f>IFERROR(VLOOKUP($A103,'BDGT Polizze MTD'!$A$3:$AG$156,CE$4,0),0)</f>
        <v>1237.9157949010312</v>
      </c>
      <c r="CF103" s="306">
        <f>IFERROR(VLOOKUP($A103,'BDGT Polizze MTD'!$A$3:$AG$156,CF$4,0),0)</f>
        <v>1288.483021807871</v>
      </c>
      <c r="CG103" s="306">
        <f>IFERROR(VLOOKUP($A103,'BDGT Polizze MTD'!$A$3:$AG$156,CG$4,0),0)</f>
        <v>1310.3782745407943</v>
      </c>
      <c r="CH103" s="306">
        <f>IFERROR(VLOOKUP($A103,'BDGT Polizze MTD'!$A$3:$AG$156,CH$4,0),0)</f>
        <v>196.39876614894203</v>
      </c>
      <c r="CI103" s="306">
        <f>IFERROR(VLOOKUP($A103,'BDGT Polizze MTD'!$A$3:$AG$156,CI$4,0),0)</f>
        <v>1209.14601813069</v>
      </c>
      <c r="CJ103" s="306">
        <f>IFERROR(VLOOKUP($A103,'BDGT Polizze MTD'!$A$3:$AG$156,CJ$4,0),0)</f>
        <v>1336.5718166907118</v>
      </c>
      <c r="CK103" s="306">
        <f>IFERROR(VLOOKUP($A103,'BDGT Polizze MTD'!$A$3:$AG$156,CK$4,0),0)</f>
        <v>1243.6201050987038</v>
      </c>
      <c r="CL103" s="306">
        <f>IFERROR(VLOOKUP($A103,'BDGT Polizze MTD'!$A$3:$AG$156,CL$4,0),0)</f>
        <v>1340.4982193833896</v>
      </c>
      <c r="CM103" s="306">
        <f>IFERROR(VLOOKUP($A103,'BDGT Polizze MTD'!$A$3:$AG$156,CM$4,0),0)</f>
        <v>1338.0719884906084</v>
      </c>
      <c r="CN103" s="306">
        <f>IFERROR(VLOOKUP($A103,'BDGT Polizze MTD'!$A$3:$AG$156,CN$4,0),0)</f>
        <v>1346.1976791533746</v>
      </c>
      <c r="CO103" s="306">
        <f>IFERROR(VLOOKUP($A103,'BDGT Polizze MTD'!$A$3:$AG$156,CO$4,0),0)</f>
        <v>1602.7055061780788</v>
      </c>
      <c r="CP103" s="306">
        <f>IFERROR(VLOOKUP($A103,'BDGT Polizze MTD'!$A$3:$AG$156,CP$4,0),0)</f>
        <v>1580.0420367034744</v>
      </c>
      <c r="CQ103" s="306">
        <f>IFERROR(VLOOKUP($A103,'BDGT Polizze MTD'!$A$3:$AG$156,CQ$4,0),0)</f>
        <v>1277.8674663429554</v>
      </c>
      <c r="CR103" s="306">
        <f>IFERROR(VLOOKUP($A103,'BDGT Polizze MTD'!$A$3:$AG$156,CR$4,0),0)</f>
        <v>1212.948599634798</v>
      </c>
      <c r="CS103" s="306">
        <f>IFERROR(VLOOKUP($A103,'BDGT Polizze MTD'!$A$3:$AG$156,CS$4,0),0)</f>
        <v>1278.7564361517464</v>
      </c>
      <c r="CT103" s="306">
        <f>IFERROR(VLOOKUP($A103,'BDGT Polizze MTD'!$A$3:$AG$156,CT$4,0),0)</f>
        <v>1289.2950472277298</v>
      </c>
      <c r="CU103" s="306">
        <f>IFERROR(VLOOKUP($A103,'BDGT Polizze MTD'!$A$3:$AG$156,CU$4,0),0)</f>
        <v>1422.3681013043617</v>
      </c>
      <c r="CV103" s="306">
        <f>IFERROR(VLOOKUP($A103,'BDGT Polizze MTD'!$A$3:$AG$156,CV$4,0),0)</f>
        <v>1869.0016168903601</v>
      </c>
      <c r="CW103" s="306">
        <f>IFERROR(VLOOKUP($A103,'BDGT Polizze MTD'!$A$3:$AG$156,CW$4,0),0)</f>
        <v>1604.7369402208594</v>
      </c>
      <c r="CX103" s="306">
        <f>IFERROR(VLOOKUP($A103,'BDGT Polizze MTD'!$A$3:$AG$156,CX$4,0),0)</f>
        <v>1095.7349327987799</v>
      </c>
      <c r="CY103" s="306">
        <f>IFERROR(VLOOKUP($A103,'BDGT Polizze MTD'!$A$3:$AG$156,CY$4,0),0)</f>
        <v>40157.45562901489</v>
      </c>
      <c r="CZ103" s="306"/>
      <c r="DD103" s="308">
        <f>IFERROR(VLOOKUP($A103,'BDGT McAfee'!$AZ$6:$BD$180,DD$4,0),0)</f>
        <v>6.4546710967741943</v>
      </c>
      <c r="DE103" s="308">
        <f>IFERROR(VLOOKUP($A103,'BDGT McAfee'!$AZ$6:$BD$180,DE$4,0),0)</f>
        <v>6.4546710967741943</v>
      </c>
      <c r="DF103" s="308">
        <f>IFERROR(VLOOKUP($A103,'BDGT McAfee'!$AZ$6:$BD$180,DF$4,0),0)</f>
        <v>6.4546710967741943</v>
      </c>
      <c r="DG103" s="308">
        <f>IFERROR(VLOOKUP($A103,'BDGT McAfee'!$AZ$6:$BD$180,DG$4,0),0)</f>
        <v>6.4546710967741943</v>
      </c>
      <c r="DH103" s="308">
        <f>IFERROR(VLOOKUP($A103,'BDGT McAfee'!$AZ$6:$BD$180,DH$4,0),0)</f>
        <v>6.4546710967741943</v>
      </c>
      <c r="DI103" s="308">
        <f>IFERROR(VLOOKUP($A103,'BDGT McAfee'!$AZ$6:$BD$180,DI$4,0),0)</f>
        <v>6.4546710967741943</v>
      </c>
      <c r="DJ103" s="308">
        <f>IFERROR(VLOOKUP($A103,'BDGT McAfee'!$AZ$6:$BD$180,DJ$4,0),0)</f>
        <v>6.4546710967741943</v>
      </c>
      <c r="DK103" s="308">
        <f>IFERROR(VLOOKUP($A103,'BDGT McAfee'!$AZ$6:$BD$180,DK$4,0),0)</f>
        <v>6.4546710967741943</v>
      </c>
      <c r="DL103" s="308">
        <f>IFERROR(VLOOKUP($A103,'BDGT McAfee'!$AZ$6:$BD$180,DL$4,0),0)</f>
        <v>6.4546710967741943</v>
      </c>
      <c r="DM103" s="308">
        <f>IFERROR(VLOOKUP($A103,'BDGT McAfee'!$AZ$6:$BD$180,DM$4,0),0)</f>
        <v>6.4546710967741943</v>
      </c>
      <c r="DN103" s="308">
        <f>IFERROR(VLOOKUP($A103,'BDGT McAfee'!$AZ$6:$BD$180,DN$4,0),0)</f>
        <v>6.4546710967741943</v>
      </c>
      <c r="DO103" s="308">
        <f>IFERROR(VLOOKUP($A103,'BDGT McAfee'!$AZ$6:$BD$180,DO$4,0),0)</f>
        <v>6.4546710967741943</v>
      </c>
      <c r="DP103" s="308">
        <f>IFERROR(VLOOKUP($A103,'BDGT McAfee'!$AZ$6:$BD$180,DP$4,0),0)</f>
        <v>6.4546710967741943</v>
      </c>
      <c r="DQ103" s="308">
        <f>IFERROR(VLOOKUP($A103,'BDGT McAfee'!$AZ$6:$BD$180,DQ$4,0),0)</f>
        <v>6.4546710967741943</v>
      </c>
      <c r="DR103" s="308">
        <f>IFERROR(VLOOKUP($A103,'BDGT McAfee'!$AZ$6:$BD$180,DR$4,0),0)</f>
        <v>6.4546710967741943</v>
      </c>
      <c r="DS103" s="308">
        <f>IFERROR(VLOOKUP($A103,'BDGT McAfee'!$AZ$6:$BD$180,DS$4,0),0)</f>
        <v>6.4546710967741943</v>
      </c>
      <c r="DT103" s="308">
        <f>IFERROR(VLOOKUP($A103,'BDGT McAfee'!$AZ$6:$BD$180,DT$4,0),0)</f>
        <v>6.4546710967741943</v>
      </c>
      <c r="DU103" s="308">
        <f>IFERROR(VLOOKUP($A103,'BDGT McAfee'!$AZ$6:$BD$180,DU$4,0),0)</f>
        <v>6.4546710967741943</v>
      </c>
      <c r="DV103" s="308">
        <f>IFERROR(VLOOKUP($A103,'BDGT McAfee'!$AZ$6:$BD$180,DV$4,0),0)</f>
        <v>6.4546710967741943</v>
      </c>
      <c r="DW103" s="308">
        <f>IFERROR(VLOOKUP($A103,'BDGT McAfee'!$AZ$6:$BD$180,DW$4,0),0)</f>
        <v>6.4546710967741943</v>
      </c>
      <c r="DX103" s="308">
        <f>IFERROR(VLOOKUP($A103,'BDGT McAfee'!$AZ$6:$BD$180,DX$4,0),0)</f>
        <v>6.4546710967741943</v>
      </c>
      <c r="DY103" s="308">
        <f>IFERROR(VLOOKUP($A103,'BDGT McAfee'!$AZ$6:$BD$180,DY$4,0),0)</f>
        <v>6.4546710967741943</v>
      </c>
      <c r="DZ103" s="308">
        <f>IFERROR(VLOOKUP($A103,'BDGT McAfee'!$AZ$6:$BD$180,DZ$4,0),0)</f>
        <v>6.4546710967741943</v>
      </c>
      <c r="EA103" s="308">
        <f>IFERROR(VLOOKUP($A103,'BDGT McAfee'!$AZ$6:$BD$180,EA$4,0),0)</f>
        <v>6.4546710967741943</v>
      </c>
      <c r="EB103" s="308">
        <f>IFERROR(VLOOKUP($A103,'BDGT McAfee'!$AZ$6:$BD$180,EB$4,0),0)</f>
        <v>6.4546710967741943</v>
      </c>
      <c r="EC103" s="308">
        <f>IFERROR(VLOOKUP($A103,'BDGT McAfee'!$AZ$6:$BD$180,EC$4,0),0)</f>
        <v>6.4546710967741943</v>
      </c>
      <c r="ED103" s="308">
        <f>IFERROR(VLOOKUP($A103,'BDGT McAfee'!$AZ$6:$BD$180,ED$4,0),0)</f>
        <v>6.4546710967741943</v>
      </c>
      <c r="EE103" s="308">
        <f>IFERROR(VLOOKUP($A103,'BDGT McAfee'!$AZ$6:$BD$180,EE$4,0),0)</f>
        <v>6.4546710967741943</v>
      </c>
      <c r="EF103" s="308">
        <f>IFERROR(VLOOKUP($A103,'BDGT McAfee'!$AZ$6:$BD$180,EF$4,0),0)</f>
        <v>6.4546710967741943</v>
      </c>
      <c r="EG103" s="308">
        <f>IFERROR(VLOOKUP($A103,'BDGT McAfee'!$AZ$6:$BD$180,EG$4,0),0)</f>
        <v>6.4546710967741943</v>
      </c>
      <c r="EH103" s="308">
        <f>IFERROR(VLOOKUP($A103,'BDGT McAfee'!$AZ$6:$BD$180,EH$4,0),0)</f>
        <v>6.4546710967741943</v>
      </c>
      <c r="EI103" s="308">
        <f t="shared" si="42"/>
        <v>200.09480400000012</v>
      </c>
      <c r="EJ103" s="308"/>
      <c r="EL103" s="307">
        <f>IFERROR(VLOOKUP($A103,'BDGT Office'!$C$3:$F$180,EL$4,0),0)</f>
        <v>1.3548387096774193</v>
      </c>
      <c r="EM103" s="307">
        <f>IFERROR(VLOOKUP($A103,'BDGT Office'!$C$3:$F$180,EM$4,0),0)</f>
        <v>1.3548387096774193</v>
      </c>
      <c r="EN103" s="307">
        <f>IFERROR(VLOOKUP($A103,'BDGT Office'!$C$3:$F$180,EN$4,0),0)</f>
        <v>1.3548387096774193</v>
      </c>
      <c r="EO103" s="307">
        <f>IFERROR(VLOOKUP($A103,'BDGT Office'!$C$3:$F$180,EO$4,0),0)</f>
        <v>1.3548387096774193</v>
      </c>
      <c r="EP103" s="307">
        <f>IFERROR(VLOOKUP($A103,'BDGT Office'!$C$3:$F$180,EP$4,0),0)</f>
        <v>1.3548387096774193</v>
      </c>
      <c r="EQ103" s="307">
        <f>IFERROR(VLOOKUP($A103,'BDGT Office'!$C$3:$F$180,EQ$4,0),0)</f>
        <v>1.3548387096774193</v>
      </c>
      <c r="ER103" s="307">
        <f>IFERROR(VLOOKUP($A103,'BDGT Office'!$C$3:$F$180,ER$4,0),0)</f>
        <v>1.3548387096774193</v>
      </c>
      <c r="ES103" s="307">
        <f>IFERROR(VLOOKUP($A103,'BDGT Office'!$C$3:$F$180,ES$4,0),0)</f>
        <v>1.3548387096774193</v>
      </c>
      <c r="ET103" s="307">
        <f>IFERROR(VLOOKUP($A103,'BDGT Office'!$C$3:$F$180,ET$4,0),0)</f>
        <v>1.3548387096774193</v>
      </c>
      <c r="EU103" s="307">
        <f>IFERROR(VLOOKUP($A103,'BDGT Office'!$C$3:$F$180,EU$4,0),0)</f>
        <v>1.3548387096774193</v>
      </c>
      <c r="EV103" s="307">
        <f>IFERROR(VLOOKUP($A103,'BDGT Office'!$C$3:$F$180,EV$4,0),0)</f>
        <v>1.3548387096774193</v>
      </c>
      <c r="EW103" s="307">
        <f>IFERROR(VLOOKUP($A103,'BDGT Office'!$C$3:$F$180,EW$4,0),0)</f>
        <v>1.3548387096774193</v>
      </c>
      <c r="EX103" s="307">
        <f>IFERROR(VLOOKUP($A103,'BDGT Office'!$C$3:$F$180,EX$4,0),0)</f>
        <v>1.3548387096774193</v>
      </c>
      <c r="EY103" s="307">
        <f>IFERROR(VLOOKUP($A103,'BDGT Office'!$C$3:$F$180,EY$4,0),0)</f>
        <v>1.3548387096774193</v>
      </c>
      <c r="EZ103" s="307">
        <f>IFERROR(VLOOKUP($A103,'BDGT Office'!$C$3:$F$180,EZ$4,0),0)</f>
        <v>1.3548387096774193</v>
      </c>
      <c r="FA103" s="307">
        <f>IFERROR(VLOOKUP($A103,'BDGT Office'!$C$3:$F$180,FA$4,0),0)</f>
        <v>1.3548387096774193</v>
      </c>
      <c r="FB103" s="307">
        <f>IFERROR(VLOOKUP($A103,'BDGT Office'!$C$3:$F$180,FB$4,0),0)</f>
        <v>1.3548387096774193</v>
      </c>
      <c r="FC103" s="307">
        <f>IFERROR(VLOOKUP($A103,'BDGT Office'!$C$3:$F$180,FC$4,0),0)</f>
        <v>1.3548387096774193</v>
      </c>
      <c r="FD103" s="307">
        <f>IFERROR(VLOOKUP($A103,'BDGT Office'!$C$3:$F$180,FD$4,0),0)</f>
        <v>1.3548387096774193</v>
      </c>
      <c r="FE103" s="307">
        <f>IFERROR(VLOOKUP($A103,'BDGT Office'!$C$3:$F$180,FE$4,0),0)</f>
        <v>1.3548387096774193</v>
      </c>
      <c r="FF103" s="307">
        <f>IFERROR(VLOOKUP($A103,'BDGT Office'!$C$3:$F$180,FF$4,0),0)</f>
        <v>1.3548387096774193</v>
      </c>
      <c r="FG103" s="307">
        <f>IFERROR(VLOOKUP($A103,'BDGT Office'!$C$3:$F$180,FG$4,0),0)</f>
        <v>1.3548387096774193</v>
      </c>
      <c r="FH103" s="307">
        <f>IFERROR(VLOOKUP($A103,'BDGT Office'!$C$3:$F$180,FH$4,0),0)</f>
        <v>1.3548387096774193</v>
      </c>
      <c r="FI103" s="307">
        <f>IFERROR(VLOOKUP($A103,'BDGT Office'!$C$3:$F$180,FI$4,0),0)</f>
        <v>1.3548387096774193</v>
      </c>
      <c r="FJ103" s="307">
        <f>IFERROR(VLOOKUP($A103,'BDGT Office'!$C$3:$F$180,FJ$4,0),0)</f>
        <v>1.3548387096774193</v>
      </c>
      <c r="FK103" s="307">
        <f>IFERROR(VLOOKUP($A103,'BDGT Office'!$C$3:$F$180,FK$4,0),0)</f>
        <v>1.3548387096774193</v>
      </c>
      <c r="FL103" s="307">
        <f>IFERROR(VLOOKUP($A103,'BDGT Office'!$C$3:$F$180,FL$4,0),0)</f>
        <v>1.3548387096774193</v>
      </c>
      <c r="FM103" s="307">
        <f>IFERROR(VLOOKUP($A103,'BDGT Office'!$C$3:$F$180,FM$4,0),0)</f>
        <v>1.3548387096774193</v>
      </c>
      <c r="FN103" s="307">
        <f>IFERROR(VLOOKUP($A103,'BDGT Office'!$C$3:$F$180,FN$4,0),0)</f>
        <v>1.3548387096774193</v>
      </c>
      <c r="FO103" s="307">
        <f>IFERROR(VLOOKUP($A103,'BDGT Office'!$C$3:$F$180,FO$4,0),0)</f>
        <v>1.3548387096774193</v>
      </c>
      <c r="FP103" s="307">
        <f>IFERROR(VLOOKUP($A103,'BDGT Office'!$C$3:$F$180,FP$4,0),0)</f>
        <v>1.3548387096774193</v>
      </c>
      <c r="FQ103" s="308">
        <f t="shared" si="43"/>
        <v>41.999999999999986</v>
      </c>
      <c r="FR103" s="307"/>
      <c r="FS103" s="307"/>
    </row>
    <row r="104" spans="1:175"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3"/>
      <c r="AB104" s="303"/>
      <c r="AC104" s="303"/>
      <c r="AD104" s="303"/>
      <c r="AE104" s="303"/>
      <c r="AF104" s="303"/>
      <c r="AG104" s="303"/>
      <c r="AH104" s="303"/>
      <c r="AI104" s="303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  <c r="BH104" s="306"/>
      <c r="BI104" s="306"/>
      <c r="BJ104" s="306"/>
      <c r="BK104" s="306"/>
      <c r="BL104" s="306"/>
      <c r="BM104" s="306"/>
      <c r="BN104" s="306"/>
      <c r="BO104" s="306"/>
      <c r="BP104" s="306"/>
      <c r="BQ104" s="306"/>
      <c r="BR104" s="306"/>
      <c r="BS104" s="306"/>
      <c r="BT104" s="306"/>
      <c r="BU104" s="306"/>
      <c r="BV104" s="306"/>
      <c r="BW104" s="306"/>
      <c r="BX104" s="306"/>
      <c r="BY104" s="306"/>
      <c r="BZ104" s="306"/>
      <c r="CA104" s="306"/>
      <c r="CB104" s="306"/>
      <c r="CC104" s="306"/>
      <c r="CD104" s="306"/>
      <c r="CE104" s="306"/>
      <c r="CF104" s="306"/>
      <c r="CG104" s="306"/>
      <c r="CH104" s="306"/>
      <c r="CI104" s="306"/>
      <c r="CJ104" s="306"/>
      <c r="CK104" s="306"/>
      <c r="CL104" s="306"/>
      <c r="CM104" s="306"/>
      <c r="CN104" s="306"/>
      <c r="CO104" s="306"/>
      <c r="CP104" s="306"/>
      <c r="CQ104" s="306"/>
      <c r="CR104" s="306"/>
      <c r="CS104" s="306"/>
      <c r="CT104" s="306"/>
      <c r="CU104" s="306"/>
      <c r="CV104" s="306"/>
      <c r="CW104" s="306"/>
      <c r="CX104" s="306"/>
      <c r="CY104" s="306"/>
      <c r="CZ104" s="306"/>
      <c r="DD104" s="308"/>
      <c r="DE104" s="308"/>
      <c r="DF104" s="308"/>
      <c r="DG104" s="308"/>
      <c r="DH104" s="308"/>
      <c r="DI104" s="308"/>
      <c r="DJ104" s="308"/>
      <c r="DK104" s="308"/>
      <c r="DL104" s="308"/>
      <c r="DM104" s="308"/>
      <c r="DN104" s="308"/>
      <c r="DO104" s="308"/>
      <c r="DP104" s="308"/>
      <c r="DQ104" s="308"/>
      <c r="DR104" s="308"/>
      <c r="DS104" s="308"/>
      <c r="DT104" s="308"/>
      <c r="DU104" s="308"/>
      <c r="DV104" s="308"/>
      <c r="DW104" s="308"/>
      <c r="DX104" s="308"/>
      <c r="DY104" s="308"/>
      <c r="DZ104" s="308"/>
      <c r="EA104" s="308"/>
      <c r="EB104" s="308"/>
      <c r="EC104" s="308"/>
      <c r="ED104" s="308"/>
      <c r="EE104" s="308"/>
      <c r="EF104" s="308"/>
      <c r="EG104" s="308"/>
      <c r="EH104" s="308"/>
      <c r="EI104" s="308">
        <f t="shared" si="42"/>
        <v>0</v>
      </c>
      <c r="EJ104" s="308"/>
      <c r="EL104" s="307"/>
      <c r="EM104" s="307"/>
      <c r="EN104" s="307"/>
      <c r="EO104" s="307"/>
      <c r="EP104" s="307"/>
      <c r="EQ104" s="307"/>
      <c r="ER104" s="307"/>
      <c r="ES104" s="307"/>
      <c r="ET104" s="307"/>
      <c r="EU104" s="307"/>
      <c r="EV104" s="307"/>
      <c r="EW104" s="307"/>
      <c r="EX104" s="307"/>
      <c r="EY104" s="307"/>
      <c r="EZ104" s="307"/>
      <c r="FA104" s="307"/>
      <c r="FB104" s="307"/>
      <c r="FC104" s="307"/>
      <c r="FD104" s="307"/>
      <c r="FE104" s="307"/>
      <c r="FF104" s="307"/>
      <c r="FG104" s="307"/>
      <c r="FH104" s="307"/>
      <c r="FI104" s="307"/>
      <c r="FJ104" s="307"/>
      <c r="FK104" s="307"/>
      <c r="FL104" s="307"/>
      <c r="FM104" s="307"/>
      <c r="FN104" s="307"/>
      <c r="FO104" s="307"/>
      <c r="FP104" s="307"/>
      <c r="FQ104" s="308">
        <f t="shared" si="43"/>
        <v>0</v>
      </c>
      <c r="FR104" s="307"/>
      <c r="FS104" s="307"/>
    </row>
    <row r="105" spans="1:175"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  <c r="BH105" s="306"/>
      <c r="BI105" s="306"/>
      <c r="BJ105" s="306"/>
      <c r="BK105" s="306"/>
      <c r="BL105" s="306"/>
      <c r="BM105" s="306"/>
      <c r="BN105" s="306"/>
      <c r="BO105" s="306"/>
      <c r="BP105" s="306"/>
      <c r="BQ105" s="306"/>
      <c r="BR105" s="306"/>
      <c r="BS105" s="306"/>
      <c r="BT105" s="306"/>
      <c r="BU105" s="306"/>
      <c r="BV105" s="306"/>
      <c r="BW105" s="306"/>
      <c r="BX105" s="306"/>
      <c r="BY105" s="306"/>
      <c r="BZ105" s="306"/>
      <c r="CA105" s="306"/>
      <c r="CB105" s="306"/>
      <c r="CC105" s="306"/>
      <c r="CD105" s="306"/>
      <c r="CE105" s="306"/>
      <c r="CF105" s="306"/>
      <c r="CG105" s="306"/>
      <c r="CH105" s="306"/>
      <c r="CI105" s="306"/>
      <c r="CJ105" s="306"/>
      <c r="CK105" s="306"/>
      <c r="CL105" s="306"/>
      <c r="CM105" s="306"/>
      <c r="CN105" s="306"/>
      <c r="CO105" s="306"/>
      <c r="CP105" s="306"/>
      <c r="CQ105" s="306"/>
      <c r="CR105" s="306"/>
      <c r="CS105" s="306"/>
      <c r="CT105" s="306"/>
      <c r="CU105" s="306"/>
      <c r="CV105" s="306"/>
      <c r="CW105" s="306"/>
      <c r="CX105" s="306"/>
      <c r="CY105" s="306"/>
      <c r="CZ105" s="306"/>
      <c r="DD105" s="308"/>
      <c r="DE105" s="308"/>
      <c r="DF105" s="308"/>
      <c r="DG105" s="308"/>
      <c r="DH105" s="308"/>
      <c r="DI105" s="308"/>
      <c r="DJ105" s="308"/>
      <c r="DK105" s="308"/>
      <c r="DL105" s="308"/>
      <c r="DM105" s="308"/>
      <c r="DN105" s="308"/>
      <c r="DO105" s="308"/>
      <c r="DP105" s="308"/>
      <c r="DQ105" s="308"/>
      <c r="DR105" s="308"/>
      <c r="DS105" s="308"/>
      <c r="DT105" s="308"/>
      <c r="DU105" s="308"/>
      <c r="DV105" s="308"/>
      <c r="DW105" s="308"/>
      <c r="DX105" s="308"/>
      <c r="DY105" s="308"/>
      <c r="DZ105" s="308"/>
      <c r="EA105" s="308"/>
      <c r="EB105" s="308"/>
      <c r="EC105" s="308"/>
      <c r="ED105" s="308"/>
      <c r="EE105" s="308"/>
      <c r="EF105" s="308"/>
      <c r="EG105" s="308"/>
      <c r="EH105" s="308"/>
      <c r="EI105" s="308">
        <f t="shared" si="42"/>
        <v>0</v>
      </c>
      <c r="EJ105" s="308"/>
      <c r="EL105" s="307"/>
      <c r="EM105" s="307"/>
      <c r="EN105" s="307"/>
      <c r="EO105" s="307"/>
      <c r="EP105" s="307"/>
      <c r="EQ105" s="307"/>
      <c r="ER105" s="307"/>
      <c r="ES105" s="307"/>
      <c r="ET105" s="307"/>
      <c r="EU105" s="307"/>
      <c r="EV105" s="307"/>
      <c r="EW105" s="307"/>
      <c r="EX105" s="307"/>
      <c r="EY105" s="307"/>
      <c r="EZ105" s="307"/>
      <c r="FA105" s="307"/>
      <c r="FB105" s="307"/>
      <c r="FC105" s="307"/>
      <c r="FD105" s="307"/>
      <c r="FE105" s="307"/>
      <c r="FF105" s="307"/>
      <c r="FG105" s="307"/>
      <c r="FH105" s="307"/>
      <c r="FI105" s="307"/>
      <c r="FJ105" s="307"/>
      <c r="FK105" s="307"/>
      <c r="FL105" s="307"/>
      <c r="FM105" s="307"/>
      <c r="FN105" s="307"/>
      <c r="FO105" s="307"/>
      <c r="FP105" s="307"/>
      <c r="FQ105" s="308">
        <f t="shared" si="43"/>
        <v>0</v>
      </c>
      <c r="FR105" s="307"/>
      <c r="FS105" s="307"/>
    </row>
    <row r="106" spans="1:175">
      <c r="A106" s="150" t="s">
        <v>271</v>
      </c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  <c r="BH106" s="306"/>
      <c r="BI106" s="306"/>
      <c r="BJ106" s="306"/>
      <c r="BK106" s="306"/>
      <c r="BL106" s="306"/>
      <c r="BM106" s="306"/>
      <c r="BN106" s="306"/>
      <c r="BO106" s="306"/>
      <c r="BP106" s="306"/>
      <c r="BQ106" s="306"/>
      <c r="BR106" s="306"/>
      <c r="BS106" s="306"/>
      <c r="BT106" s="306"/>
      <c r="BU106" s="306"/>
      <c r="BV106" s="306"/>
      <c r="BW106" s="306"/>
      <c r="BX106" s="306"/>
      <c r="BY106" s="306"/>
      <c r="BZ106" s="306"/>
      <c r="CA106" s="306"/>
      <c r="CB106" s="306"/>
      <c r="CC106" s="306"/>
      <c r="CD106" s="306"/>
      <c r="CE106" s="306"/>
      <c r="CF106" s="306"/>
      <c r="CG106" s="306"/>
      <c r="CH106" s="306"/>
      <c r="CI106" s="306"/>
      <c r="CJ106" s="306"/>
      <c r="CK106" s="306"/>
      <c r="CL106" s="306"/>
      <c r="CM106" s="306"/>
      <c r="CN106" s="306"/>
      <c r="CO106" s="306"/>
      <c r="CP106" s="306"/>
      <c r="CQ106" s="306"/>
      <c r="CR106" s="306"/>
      <c r="CS106" s="306"/>
      <c r="CT106" s="306"/>
      <c r="CU106" s="306"/>
      <c r="CV106" s="306"/>
      <c r="CW106" s="306"/>
      <c r="CX106" s="306"/>
      <c r="CY106" s="306"/>
      <c r="CZ106" s="306"/>
      <c r="DD106" s="308"/>
      <c r="DE106" s="308"/>
      <c r="DF106" s="308"/>
      <c r="DG106" s="308"/>
      <c r="DH106" s="308"/>
      <c r="DI106" s="308"/>
      <c r="DJ106" s="308"/>
      <c r="DK106" s="308"/>
      <c r="DL106" s="308"/>
      <c r="DM106" s="308"/>
      <c r="DN106" s="308"/>
      <c r="DO106" s="308"/>
      <c r="DP106" s="308"/>
      <c r="DQ106" s="308"/>
      <c r="DR106" s="308"/>
      <c r="DS106" s="308"/>
      <c r="DT106" s="308"/>
      <c r="DU106" s="308"/>
      <c r="DV106" s="308"/>
      <c r="DW106" s="308"/>
      <c r="DX106" s="308"/>
      <c r="DY106" s="308"/>
      <c r="DZ106" s="308"/>
      <c r="EA106" s="308"/>
      <c r="EB106" s="308"/>
      <c r="EC106" s="308"/>
      <c r="ED106" s="308"/>
      <c r="EE106" s="308"/>
      <c r="EF106" s="308"/>
      <c r="EG106" s="308"/>
      <c r="EH106" s="308"/>
      <c r="EI106" s="308">
        <f t="shared" si="42"/>
        <v>0</v>
      </c>
      <c r="EJ106" s="308"/>
      <c r="EL106" s="307"/>
      <c r="EM106" s="307"/>
      <c r="EN106" s="307"/>
      <c r="EO106" s="307"/>
      <c r="EP106" s="307"/>
      <c r="EQ106" s="307"/>
      <c r="ER106" s="307"/>
      <c r="ES106" s="307"/>
      <c r="ET106" s="307"/>
      <c r="EU106" s="307"/>
      <c r="EV106" s="307"/>
      <c r="EW106" s="307"/>
      <c r="EX106" s="307"/>
      <c r="EY106" s="307"/>
      <c r="EZ106" s="307"/>
      <c r="FA106" s="307"/>
      <c r="FB106" s="307"/>
      <c r="FC106" s="307"/>
      <c r="FD106" s="307"/>
      <c r="FE106" s="307"/>
      <c r="FF106" s="307"/>
      <c r="FG106" s="307"/>
      <c r="FH106" s="307"/>
      <c r="FI106" s="307"/>
      <c r="FJ106" s="307"/>
      <c r="FK106" s="307"/>
      <c r="FL106" s="307"/>
      <c r="FM106" s="307"/>
      <c r="FN106" s="307"/>
      <c r="FO106" s="307"/>
      <c r="FP106" s="307"/>
      <c r="FQ106" s="308">
        <f t="shared" si="43"/>
        <v>0</v>
      </c>
      <c r="FR106" s="307"/>
      <c r="FS106" s="307"/>
    </row>
    <row r="107" spans="1:175"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  <c r="BH107" s="306"/>
      <c r="BI107" s="306"/>
      <c r="BJ107" s="306"/>
      <c r="BK107" s="306"/>
      <c r="BL107" s="306"/>
      <c r="BM107" s="306"/>
      <c r="BN107" s="306"/>
      <c r="BO107" s="306"/>
      <c r="BP107" s="306"/>
      <c r="BQ107" s="306"/>
      <c r="BR107" s="306"/>
      <c r="BS107" s="306"/>
      <c r="BT107" s="306"/>
      <c r="BU107" s="306"/>
      <c r="BV107" s="306"/>
      <c r="BW107" s="306"/>
      <c r="BX107" s="306"/>
      <c r="BY107" s="306"/>
      <c r="BZ107" s="306"/>
      <c r="CA107" s="306"/>
      <c r="CB107" s="306"/>
      <c r="CC107" s="306"/>
      <c r="CD107" s="306"/>
      <c r="CE107" s="306"/>
      <c r="CF107" s="306"/>
      <c r="CG107" s="306"/>
      <c r="CH107" s="306"/>
      <c r="CI107" s="306"/>
      <c r="CJ107" s="306"/>
      <c r="CK107" s="306"/>
      <c r="CL107" s="306"/>
      <c r="CM107" s="306"/>
      <c r="CN107" s="306"/>
      <c r="CO107" s="306"/>
      <c r="CP107" s="306"/>
      <c r="CQ107" s="306"/>
      <c r="CR107" s="306"/>
      <c r="CS107" s="306"/>
      <c r="CT107" s="306"/>
      <c r="CU107" s="306"/>
      <c r="CV107" s="306"/>
      <c r="CW107" s="306"/>
      <c r="CX107" s="306"/>
      <c r="CY107" s="306"/>
      <c r="CZ107" s="306"/>
      <c r="DD107" s="308"/>
      <c r="DE107" s="308"/>
      <c r="DF107" s="308"/>
      <c r="DG107" s="308"/>
      <c r="DH107" s="308"/>
      <c r="DI107" s="308"/>
      <c r="DJ107" s="308"/>
      <c r="DK107" s="308"/>
      <c r="DL107" s="308"/>
      <c r="DM107" s="308"/>
      <c r="DN107" s="308"/>
      <c r="DO107" s="308"/>
      <c r="DP107" s="308"/>
      <c r="DQ107" s="308"/>
      <c r="DR107" s="308"/>
      <c r="DS107" s="308"/>
      <c r="DT107" s="308"/>
      <c r="DU107" s="308"/>
      <c r="DV107" s="308"/>
      <c r="DW107" s="308"/>
      <c r="DX107" s="308"/>
      <c r="DY107" s="308"/>
      <c r="DZ107" s="308"/>
      <c r="EA107" s="308"/>
      <c r="EB107" s="308"/>
      <c r="EC107" s="308"/>
      <c r="ED107" s="308"/>
      <c r="EE107" s="308"/>
      <c r="EF107" s="308"/>
      <c r="EG107" s="308"/>
      <c r="EH107" s="308"/>
      <c r="EI107" s="308">
        <f t="shared" si="42"/>
        <v>0</v>
      </c>
      <c r="EJ107" s="308"/>
      <c r="EL107" s="307"/>
      <c r="EM107" s="307"/>
      <c r="EN107" s="307"/>
      <c r="EO107" s="307"/>
      <c r="EP107" s="307"/>
      <c r="EQ107" s="307"/>
      <c r="ER107" s="307"/>
      <c r="ES107" s="307"/>
      <c r="ET107" s="307"/>
      <c r="EU107" s="307"/>
      <c r="EV107" s="307"/>
      <c r="EW107" s="307"/>
      <c r="EX107" s="307"/>
      <c r="EY107" s="307"/>
      <c r="EZ107" s="307"/>
      <c r="FA107" s="307"/>
      <c r="FB107" s="307"/>
      <c r="FC107" s="307"/>
      <c r="FD107" s="307"/>
      <c r="FE107" s="307"/>
      <c r="FF107" s="307"/>
      <c r="FG107" s="307"/>
      <c r="FH107" s="307"/>
      <c r="FI107" s="307"/>
      <c r="FJ107" s="307"/>
      <c r="FK107" s="307"/>
      <c r="FL107" s="307"/>
      <c r="FM107" s="307"/>
      <c r="FN107" s="307"/>
      <c r="FO107" s="307"/>
      <c r="FP107" s="307"/>
      <c r="FQ107" s="308">
        <f t="shared" si="43"/>
        <v>0</v>
      </c>
      <c r="FR107" s="307"/>
      <c r="FS107" s="307"/>
    </row>
    <row r="108" spans="1:175">
      <c r="A108" s="150" t="s">
        <v>32</v>
      </c>
      <c r="B108" s="303">
        <f>IFERROR(VLOOKUP($A108,'FCST Sales'!$A$1:$AH$160,B$1,0),0)</f>
        <v>20707.152462780778</v>
      </c>
      <c r="C108" s="303">
        <f>IFERROR(VLOOKUP($A108,'FCST Sales'!$A$1:$AH$160,C$1,0),0)</f>
        <v>18054.609529558998</v>
      </c>
      <c r="D108" s="303">
        <f>IFERROR(VLOOKUP($A108,'FCST Sales'!$A$1:$AH$160,D$1,0),0)</f>
        <v>13864.537577434174</v>
      </c>
      <c r="E108" s="303">
        <f>IFERROR(VLOOKUP($A108,'FCST Sales'!$A$1:$AH$160,E$1,0),0)</f>
        <v>13343.350121722764</v>
      </c>
      <c r="F108" s="303">
        <f>IFERROR(VLOOKUP($A108,'FCST Sales'!$A$1:$AH$160,F$1,0),0)</f>
        <v>13273.3717217464</v>
      </c>
      <c r="G108" s="303">
        <f>IFERROR(VLOOKUP($A108,'FCST Sales'!$A$1:$AH$160,G$1,0),0)</f>
        <v>13838.008808597451</v>
      </c>
      <c r="H108" s="303">
        <f>IFERROR(VLOOKUP($A108,'FCST Sales'!$A$1:$AH$160,H$1,0),0)</f>
        <v>14254.549340697145</v>
      </c>
      <c r="I108" s="303">
        <f>IFERROR(VLOOKUP($A108,'FCST Sales'!$A$1:$AH$160,I$1,0),0)</f>
        <v>17476.860220127841</v>
      </c>
      <c r="J108" s="303">
        <f>IFERROR(VLOOKUP($A108,'FCST Sales'!$A$1:$AH$160,J$1,0),0)</f>
        <v>16279.07988290271</v>
      </c>
      <c r="K108" s="303">
        <f>IFERROR(VLOOKUP($A108,'FCST Sales'!$A$1:$AH$160,K$1,0),0)</f>
        <v>15586.463803319497</v>
      </c>
      <c r="L108" s="303">
        <f>IFERROR(VLOOKUP($A108,'FCST Sales'!$A$1:$AH$160,L$1,0),0)</f>
        <v>14995.245519732331</v>
      </c>
      <c r="M108" s="303">
        <f>IFERROR(VLOOKUP($A108,'FCST Sales'!$A$1:$AH$160,M$1,0),0)</f>
        <v>15061.027592891451</v>
      </c>
      <c r="N108" s="303">
        <f>IFERROR(VLOOKUP($A108,'FCST Sales'!$A$1:$AH$160,N$1,0),0)</f>
        <v>15676.250698434589</v>
      </c>
      <c r="O108" s="303">
        <f>IFERROR(VLOOKUP($A108,'FCST Sales'!$A$1:$AH$160,O$1,0),0)</f>
        <v>15942.63796558331</v>
      </c>
      <c r="P108" s="303">
        <f>IFERROR(VLOOKUP($A108,'FCST Sales'!$A$1:$AH$160,P$1,0),0)</f>
        <v>0</v>
      </c>
      <c r="Q108" s="303">
        <f>IFERROR(VLOOKUP($A108,'FCST Sales'!$A$1:$AH$160,Q$1,0),0)</f>
        <v>14888.666796065525</v>
      </c>
      <c r="R108" s="303">
        <f>IFERROR(VLOOKUP($A108,'FCST Sales'!$A$1:$AH$160,R$1,0),0)</f>
        <v>16261.320110766686</v>
      </c>
      <c r="S108" s="303">
        <f>IFERROR(VLOOKUP($A108,'FCST Sales'!$A$1:$AH$160,S$1,0),0)</f>
        <v>15130.42873765384</v>
      </c>
      <c r="T108" s="303">
        <f>IFERROR(VLOOKUP($A108,'FCST Sales'!$A$1:$AH$160,T$1,0),0)</f>
        <v>16309.090451478711</v>
      </c>
      <c r="U108" s="303">
        <f>IFERROR(VLOOKUP($A108,'FCST Sales'!$A$1:$AH$160,U$1,0),0)</f>
        <v>16279.571860171114</v>
      </c>
      <c r="V108" s="303">
        <f>IFERROR(VLOOKUP($A108,'FCST Sales'!$A$1:$AH$160,V$1,0),0)</f>
        <v>16378.432583806209</v>
      </c>
      <c r="W108" s="303">
        <f>IFERROR(VLOOKUP($A108,'FCST Sales'!$A$1:$AH$160,W$1,0),0)</f>
        <v>19734.711851092427</v>
      </c>
      <c r="X108" s="303">
        <f>IFERROR(VLOOKUP($A108,'FCST Sales'!$A$1:$AH$160,X$1,0),0)</f>
        <v>19223.485806336259</v>
      </c>
      <c r="Y108" s="303">
        <f>IFERROR(VLOOKUP($A108,'FCST Sales'!$A$1:$AH$160,Y$1,0),0)</f>
        <v>15547.097185385066</v>
      </c>
      <c r="Z108" s="303">
        <f>IFERROR(VLOOKUP($A108,'FCST Sales'!$A$1:$AH$160,Z$1,0),0)</f>
        <v>14757.265722842845</v>
      </c>
      <c r="AA108" s="303">
        <f>IFERROR(VLOOKUP($A108,'FCST Sales'!$A$1:$AH$160,AA$1,0),0)</f>
        <v>15557.912782758178</v>
      </c>
      <c r="AB108" s="303">
        <f>IFERROR(VLOOKUP($A108,'FCST Sales'!$A$1:$AH$160,AB$1,0),0)</f>
        <v>15686.130156556877</v>
      </c>
      <c r="AC108" s="303">
        <f>IFERROR(VLOOKUP($A108,'FCST Sales'!$A$1:$AH$160,AC$1,0),0)</f>
        <v>17321.117543513512</v>
      </c>
      <c r="AD108" s="303">
        <f>IFERROR(VLOOKUP($A108,'FCST Sales'!$A$1:$AH$160,AD$1,0),0)</f>
        <v>22739.095049187021</v>
      </c>
      <c r="AE108" s="303">
        <f>IFERROR(VLOOKUP($A108,'FCST Sales'!$A$1:$AH$160,AE$1,0),0)</f>
        <v>19759.725657636558</v>
      </c>
      <c r="AF108" s="303">
        <f>IFERROR(VLOOKUP($A108,'FCST Sales'!$A$1:$AH$160,AF$1,0),0)</f>
        <v>13331.192739726584</v>
      </c>
      <c r="AG108" s="303">
        <f>IFERROR(VLOOKUP($A108,'FCST Sales'!$A$1:$AH$160,AG$1,0),0)</f>
        <v>487258.39028050692</v>
      </c>
      <c r="AH108" s="303">
        <f>IFERROR(VLOOKUP($A108,'FCST Sales'!$A$1:$AH$160,AH$1,0),0)</f>
        <v>0</v>
      </c>
      <c r="AI108" s="303"/>
      <c r="AK108" s="306">
        <f>IFERROR(VLOOKUP($A108,'BDGT MW Services MTD'!$A$3:$AG$156,AK$4,0),0)</f>
        <v>193.30255307655608</v>
      </c>
      <c r="AL108" s="306">
        <f>IFERROR(VLOOKUP($A108,'BDGT MW Services MTD'!$A$3:$AG$156,AL$4,0),0)</f>
        <v>166.52971874048697</v>
      </c>
      <c r="AM108" s="306">
        <f>IFERROR(VLOOKUP($A108,'BDGT MW Services MTD'!$A$3:$AG$156,AM$4,0),0)</f>
        <v>129.42631855157398</v>
      </c>
      <c r="AN108" s="306">
        <f>IFERROR(VLOOKUP($A108,'BDGT MW Services MTD'!$A$3:$AG$156,AN$4,0),0)</f>
        <v>124.56100131389132</v>
      </c>
      <c r="AO108" s="306">
        <f>IFERROR(VLOOKUP($A108,'BDGT MW Services MTD'!$A$3:$AG$156,AO$4,0),0)</f>
        <v>123.90774860809528</v>
      </c>
      <c r="AP108" s="306">
        <f>IFERROR(VLOOKUP($A108,'BDGT MW Services MTD'!$A$3:$AG$156,AP$4,0),0)</f>
        <v>129.17867084842729</v>
      </c>
      <c r="AQ108" s="306">
        <f>IFERROR(VLOOKUP($A108,'BDGT MW Services MTD'!$A$3:$AG$156,AQ$4,0),0)</f>
        <v>133.06710256106683</v>
      </c>
      <c r="AR108" s="306">
        <f>IFERROR(VLOOKUP($A108,'BDGT MW Services MTD'!$A$3:$AG$156,AR$4,0),0)</f>
        <v>163.14757455835795</v>
      </c>
      <c r="AS108" s="306">
        <f>IFERROR(VLOOKUP($A108,'BDGT MW Services MTD'!$A$3:$AG$156,AS$4,0),0)</f>
        <v>150.15282328955061</v>
      </c>
      <c r="AT108" s="306">
        <f>IFERROR(VLOOKUP($A108,'BDGT MW Services MTD'!$A$3:$AG$156,AT$4,0),0)</f>
        <v>145.50060671221721</v>
      </c>
      <c r="AU108" s="306">
        <f>IFERROR(VLOOKUP($A108,'BDGT MW Services MTD'!$A$3:$AG$156,AU$4,0),0)</f>
        <v>139.98154735104464</v>
      </c>
      <c r="AV108" s="306">
        <f>IFERROR(VLOOKUP($A108,'BDGT MW Services MTD'!$A$3:$AG$156,AV$4,0),0)</f>
        <v>140.59562708562828</v>
      </c>
      <c r="AW108" s="306">
        <f>IFERROR(VLOOKUP($A108,'BDGT MW Services MTD'!$A$3:$AG$156,AW$4,0),0)</f>
        <v>146.33877294921004</v>
      </c>
      <c r="AX108" s="306">
        <f>IFERROR(VLOOKUP($A108,'BDGT MW Services MTD'!$A$3:$AG$156,AX$4,0),0)</f>
        <v>148.82551461682874</v>
      </c>
      <c r="AY108" s="306">
        <f>IFERROR(VLOOKUP($A108,'BDGT MW Services MTD'!$A$3:$AG$156,AY$4,0),0)</f>
        <v>22.305885262383097</v>
      </c>
      <c r="AZ108" s="306">
        <f>IFERROR(VLOOKUP($A108,'BDGT MW Services MTD'!$A$3:$AG$156,AZ$4,0),0)</f>
        <v>137.3281150118664</v>
      </c>
      <c r="BA108" s="306">
        <f>IFERROR(VLOOKUP($A108,'BDGT MW Services MTD'!$A$3:$AG$156,BA$4,0),0)</f>
        <v>151.80043221569164</v>
      </c>
      <c r="BB108" s="306">
        <f>IFERROR(VLOOKUP($A108,'BDGT MW Services MTD'!$A$3:$AG$156,BB$4,0),0)</f>
        <v>141.24349107818429</v>
      </c>
      <c r="BC108" s="306">
        <f>IFERROR(VLOOKUP($A108,'BDGT MW Services MTD'!$A$3:$AG$156,BC$4,0),0)</f>
        <v>152.24637131029047</v>
      </c>
      <c r="BD108" s="306">
        <f>IFERROR(VLOOKUP($A108,'BDGT MW Services MTD'!$A$3:$AG$156,BD$4,0),0)</f>
        <v>151.97081342886577</v>
      </c>
      <c r="BE108" s="306">
        <f>IFERROR(VLOOKUP($A108,'BDGT MW Services MTD'!$A$3:$AG$156,BE$4,0),0)</f>
        <v>152.89368441810521</v>
      </c>
      <c r="BF108" s="306">
        <f>IFERROR(VLOOKUP($A108,'BDGT MW Services MTD'!$A$3:$AG$156,BF$4,0),0)</f>
        <v>182.0264242550611</v>
      </c>
      <c r="BG108" s="306">
        <f>IFERROR(VLOOKUP($A108,'BDGT MW Services MTD'!$A$3:$AG$156,BG$4,0),0)</f>
        <v>179.45243278016216</v>
      </c>
      <c r="BH108" s="306">
        <f>IFERROR(VLOOKUP($A108,'BDGT MW Services MTD'!$A$3:$AG$156,BH$4,0),0)</f>
        <v>145.13311689118117</v>
      </c>
      <c r="BI108" s="306">
        <f>IFERROR(VLOOKUP($A108,'BDGT MW Services MTD'!$A$3:$AG$156,BI$4,0),0)</f>
        <v>137.75999118092119</v>
      </c>
      <c r="BJ108" s="306">
        <f>IFERROR(VLOOKUP($A108,'BDGT MW Services MTD'!$A$3:$AG$156,BJ$4,0),0)</f>
        <v>145.23408116374475</v>
      </c>
      <c r="BK108" s="306">
        <f>IFERROR(VLOOKUP($A108,'BDGT MW Services MTD'!$A$3:$AG$156,BK$4,0),0)</f>
        <v>146.43099830378165</v>
      </c>
      <c r="BL108" s="306">
        <f>IFERROR(VLOOKUP($A108,'BDGT MW Services MTD'!$A$3:$AG$156,BL$4,0),0)</f>
        <v>161.54469954514886</v>
      </c>
      <c r="BM108" s="306">
        <f>IFERROR(VLOOKUP($A108,'BDGT MW Services MTD'!$A$3:$AG$156,BM$4,0),0)</f>
        <v>212.27086319854379</v>
      </c>
      <c r="BN108" s="306">
        <f>IFERROR(VLOOKUP($A108,'BDGT MW Services MTD'!$A$3:$AG$156,BN$4,0),0)</f>
        <v>182.25714329451779</v>
      </c>
      <c r="BO108" s="306">
        <f>IFERROR(VLOOKUP($A108,'BDGT MW Services MTD'!$A$3:$AG$156,BO$4,0),0)</f>
        <v>124.44751139861629</v>
      </c>
      <c r="BP108" s="306">
        <f>IFERROR(VLOOKUP($A108,'BDGT MW Services MTD'!$A$3:$AG$156,BP$4,0),0)</f>
        <v>4560.8616350000011</v>
      </c>
      <c r="BQ108" s="306"/>
      <c r="BR108" s="306"/>
      <c r="BS108" s="306"/>
      <c r="BT108" s="306">
        <f>IFERROR(VLOOKUP($A108,'BDGT Polizze MTD'!$A$3:$AG$156,BT$4,0),0)</f>
        <v>735.14321003488135</v>
      </c>
      <c r="BU108" s="306">
        <f>IFERROR(VLOOKUP($A108,'BDGT Polizze MTD'!$A$3:$AG$156,BU$4,0),0)</f>
        <v>633.32423732966788</v>
      </c>
      <c r="BV108" s="306">
        <f>IFERROR(VLOOKUP($A108,'BDGT Polizze MTD'!$A$3:$AG$156,BV$4,0),0)</f>
        <v>492.21739583190595</v>
      </c>
      <c r="BW108" s="306">
        <f>IFERROR(VLOOKUP($A108,'BDGT Polizze MTD'!$A$3:$AG$156,BW$4,0),0)</f>
        <v>473.7142520553644</v>
      </c>
      <c r="BX108" s="306">
        <f>IFERROR(VLOOKUP($A108,'BDGT Polizze MTD'!$A$3:$AG$156,BX$4,0),0)</f>
        <v>471.22988605264175</v>
      </c>
      <c r="BY108" s="306">
        <f>IFERROR(VLOOKUP($A108,'BDGT Polizze MTD'!$A$3:$AG$156,BY$4,0),0)</f>
        <v>491.27557419245284</v>
      </c>
      <c r="BZ108" s="306">
        <f>IFERROR(VLOOKUP($A108,'BDGT Polizze MTD'!$A$3:$AG$156,BZ$4,0),0)</f>
        <v>506.06355358400884</v>
      </c>
      <c r="CA108" s="306">
        <f>IFERROR(VLOOKUP($A108,'BDGT Polizze MTD'!$A$3:$AG$156,CA$4,0),0)</f>
        <v>620.46170503881694</v>
      </c>
      <c r="CB108" s="306">
        <f>IFERROR(VLOOKUP($A108,'BDGT Polizze MTD'!$A$3:$AG$156,CB$4,0),0)</f>
        <v>571.04175165841616</v>
      </c>
      <c r="CC108" s="306">
        <f>IFERROR(VLOOKUP($A108,'BDGT Polizze MTD'!$A$3:$AG$156,CC$4,0),0)</f>
        <v>553.34904468685386</v>
      </c>
      <c r="CD108" s="306">
        <f>IFERROR(VLOOKUP($A108,'BDGT Polizze MTD'!$A$3:$AG$156,CD$4,0),0)</f>
        <v>532.35967361766473</v>
      </c>
      <c r="CE108" s="306">
        <f>IFERROR(VLOOKUP($A108,'BDGT Polizze MTD'!$A$3:$AG$156,CE$4,0),0)</f>
        <v>534.69506205467303</v>
      </c>
      <c r="CF108" s="306">
        <f>IFERROR(VLOOKUP($A108,'BDGT Polizze MTD'!$A$3:$AG$156,CF$4,0),0)</f>
        <v>556.53664985915464</v>
      </c>
      <c r="CG108" s="306">
        <f>IFERROR(VLOOKUP($A108,'BDGT Polizze MTD'!$A$3:$AG$156,CG$4,0),0)</f>
        <v>565.9939033871857</v>
      </c>
      <c r="CH108" s="306">
        <f>IFERROR(VLOOKUP($A108,'BDGT Polizze MTD'!$A$3:$AG$156,CH$4,0),0)</f>
        <v>84.830851085364316</v>
      </c>
      <c r="CI108" s="306">
        <f>IFERROR(VLOOKUP($A108,'BDGT Polizze MTD'!$A$3:$AG$156,CI$4,0),0)</f>
        <v>522.26848373740836</v>
      </c>
      <c r="CJ108" s="306">
        <f>IFERROR(VLOOKUP($A108,'BDGT Polizze MTD'!$A$3:$AG$156,CJ$4,0),0)</f>
        <v>577.30772432958793</v>
      </c>
      <c r="CK108" s="306">
        <f>IFERROR(VLOOKUP($A108,'BDGT Polizze MTD'!$A$3:$AG$156,CK$4,0),0)</f>
        <v>537.15893440179627</v>
      </c>
      <c r="CL108" s="306">
        <f>IFERROR(VLOOKUP($A108,'BDGT Polizze MTD'!$A$3:$AG$156,CL$4,0),0)</f>
        <v>579.00366208243065</v>
      </c>
      <c r="CM108" s="306">
        <f>IFERROR(VLOOKUP($A108,'BDGT Polizze MTD'!$A$3:$AG$156,CM$4,0),0)</f>
        <v>577.95569607123821</v>
      </c>
      <c r="CN108" s="306">
        <f>IFERROR(VLOOKUP($A108,'BDGT Polizze MTD'!$A$3:$AG$156,CN$4,0),0)</f>
        <v>581.46543937612284</v>
      </c>
      <c r="CO108" s="306">
        <f>IFERROR(VLOOKUP($A108,'BDGT Polizze MTD'!$A$3:$AG$156,CO$4,0),0)</f>
        <v>692.25929874314772</v>
      </c>
      <c r="CP108" s="306">
        <f>IFERROR(VLOOKUP($A108,'BDGT Polizze MTD'!$A$3:$AG$156,CP$4,0),0)</f>
        <v>682.47022805917061</v>
      </c>
      <c r="CQ108" s="306">
        <f>IFERROR(VLOOKUP($A108,'BDGT Polizze MTD'!$A$3:$AG$156,CQ$4,0),0)</f>
        <v>551.95145504102754</v>
      </c>
      <c r="CR108" s="306">
        <f>IFERROR(VLOOKUP($A108,'BDGT Polizze MTD'!$A$3:$AG$156,CR$4,0),0)</f>
        <v>523.91093919494574</v>
      </c>
      <c r="CS108" s="306">
        <f>IFERROR(VLOOKUP($A108,'BDGT Polizze MTD'!$A$3:$AG$156,CS$4,0),0)</f>
        <v>552.33542927338976</v>
      </c>
      <c r="CT108" s="306">
        <f>IFERROR(VLOOKUP($A108,'BDGT Polizze MTD'!$A$3:$AG$156,CT$4,0),0)</f>
        <v>556.88738937152675</v>
      </c>
      <c r="CU108" s="306">
        <f>IFERROR(VLOOKUP($A108,'BDGT Polizze MTD'!$A$3:$AG$156,CU$4,0),0)</f>
        <v>614.36585858598426</v>
      </c>
      <c r="CV108" s="306">
        <f>IFERROR(VLOOKUP($A108,'BDGT Polizze MTD'!$A$3:$AG$156,CV$4,0),0)</f>
        <v>807.28102803096635</v>
      </c>
      <c r="CW108" s="306">
        <f>IFERROR(VLOOKUP($A108,'BDGT Polizze MTD'!$A$3:$AG$156,CW$4,0),0)</f>
        <v>693.13673948349413</v>
      </c>
      <c r="CX108" s="306">
        <f>IFERROR(VLOOKUP($A108,'BDGT Polizze MTD'!$A$3:$AG$156,CX$4,0),0)</f>
        <v>473.28264192247167</v>
      </c>
      <c r="CY108" s="306">
        <f>IFERROR(VLOOKUP($A108,'BDGT Polizze MTD'!$A$3:$AG$156,CY$4,0),0)</f>
        <v>17345.277698173759</v>
      </c>
      <c r="CZ108" s="306"/>
      <c r="DD108" s="308">
        <f>IFERROR(VLOOKUP($A108,'BDGT McAfee'!$AZ$6:$BD$180,DD$4,0),0)</f>
        <v>4.2777162580645163</v>
      </c>
      <c r="DE108" s="308">
        <f>IFERROR(VLOOKUP($A108,'BDGT McAfee'!$AZ$6:$BD$180,DE$4,0),0)</f>
        <v>4.2777162580645163</v>
      </c>
      <c r="DF108" s="308">
        <f>IFERROR(VLOOKUP($A108,'BDGT McAfee'!$AZ$6:$BD$180,DF$4,0),0)</f>
        <v>4.2777162580645163</v>
      </c>
      <c r="DG108" s="308">
        <f>IFERROR(VLOOKUP($A108,'BDGT McAfee'!$AZ$6:$BD$180,DG$4,0),0)</f>
        <v>4.2777162580645163</v>
      </c>
      <c r="DH108" s="308">
        <f>IFERROR(VLOOKUP($A108,'BDGT McAfee'!$AZ$6:$BD$180,DH$4,0),0)</f>
        <v>4.2777162580645163</v>
      </c>
      <c r="DI108" s="308">
        <f>IFERROR(VLOOKUP($A108,'BDGT McAfee'!$AZ$6:$BD$180,DI$4,0),0)</f>
        <v>4.2777162580645163</v>
      </c>
      <c r="DJ108" s="308">
        <f>IFERROR(VLOOKUP($A108,'BDGT McAfee'!$AZ$6:$BD$180,DJ$4,0),0)</f>
        <v>4.2777162580645163</v>
      </c>
      <c r="DK108" s="308">
        <f>IFERROR(VLOOKUP($A108,'BDGT McAfee'!$AZ$6:$BD$180,DK$4,0),0)</f>
        <v>4.2777162580645163</v>
      </c>
      <c r="DL108" s="308">
        <f>IFERROR(VLOOKUP($A108,'BDGT McAfee'!$AZ$6:$BD$180,DL$4,0),0)</f>
        <v>4.2777162580645163</v>
      </c>
      <c r="DM108" s="308">
        <f>IFERROR(VLOOKUP($A108,'BDGT McAfee'!$AZ$6:$BD$180,DM$4,0),0)</f>
        <v>4.2777162580645163</v>
      </c>
      <c r="DN108" s="308">
        <f>IFERROR(VLOOKUP($A108,'BDGT McAfee'!$AZ$6:$BD$180,DN$4,0),0)</f>
        <v>4.2777162580645163</v>
      </c>
      <c r="DO108" s="308">
        <f>IFERROR(VLOOKUP($A108,'BDGT McAfee'!$AZ$6:$BD$180,DO$4,0),0)</f>
        <v>4.2777162580645163</v>
      </c>
      <c r="DP108" s="308">
        <f>IFERROR(VLOOKUP($A108,'BDGT McAfee'!$AZ$6:$BD$180,DP$4,0),0)</f>
        <v>4.2777162580645163</v>
      </c>
      <c r="DQ108" s="308">
        <f>IFERROR(VLOOKUP($A108,'BDGT McAfee'!$AZ$6:$BD$180,DQ$4,0),0)</f>
        <v>4.2777162580645163</v>
      </c>
      <c r="DR108" s="308">
        <f>IFERROR(VLOOKUP($A108,'BDGT McAfee'!$AZ$6:$BD$180,DR$4,0),0)</f>
        <v>4.2777162580645163</v>
      </c>
      <c r="DS108" s="308">
        <f>IFERROR(VLOOKUP($A108,'BDGT McAfee'!$AZ$6:$BD$180,DS$4,0),0)</f>
        <v>4.2777162580645163</v>
      </c>
      <c r="DT108" s="308">
        <f>IFERROR(VLOOKUP($A108,'BDGT McAfee'!$AZ$6:$BD$180,DT$4,0),0)</f>
        <v>4.2777162580645163</v>
      </c>
      <c r="DU108" s="308">
        <f>IFERROR(VLOOKUP($A108,'BDGT McAfee'!$AZ$6:$BD$180,DU$4,0),0)</f>
        <v>4.2777162580645163</v>
      </c>
      <c r="DV108" s="308">
        <f>IFERROR(VLOOKUP($A108,'BDGT McAfee'!$AZ$6:$BD$180,DV$4,0),0)</f>
        <v>4.2777162580645163</v>
      </c>
      <c r="DW108" s="308">
        <f>IFERROR(VLOOKUP($A108,'BDGT McAfee'!$AZ$6:$BD$180,DW$4,0),0)</f>
        <v>4.2777162580645163</v>
      </c>
      <c r="DX108" s="308">
        <f>IFERROR(VLOOKUP($A108,'BDGT McAfee'!$AZ$6:$BD$180,DX$4,0),0)</f>
        <v>4.2777162580645163</v>
      </c>
      <c r="DY108" s="308">
        <f>IFERROR(VLOOKUP($A108,'BDGT McAfee'!$AZ$6:$BD$180,DY$4,0),0)</f>
        <v>4.2777162580645163</v>
      </c>
      <c r="DZ108" s="308">
        <f>IFERROR(VLOOKUP($A108,'BDGT McAfee'!$AZ$6:$BD$180,DZ$4,0),0)</f>
        <v>4.2777162580645163</v>
      </c>
      <c r="EA108" s="308">
        <f>IFERROR(VLOOKUP($A108,'BDGT McAfee'!$AZ$6:$BD$180,EA$4,0),0)</f>
        <v>4.2777162580645163</v>
      </c>
      <c r="EB108" s="308">
        <f>IFERROR(VLOOKUP($A108,'BDGT McAfee'!$AZ$6:$BD$180,EB$4,0),0)</f>
        <v>4.2777162580645163</v>
      </c>
      <c r="EC108" s="308">
        <f>IFERROR(VLOOKUP($A108,'BDGT McAfee'!$AZ$6:$BD$180,EC$4,0),0)</f>
        <v>4.2777162580645163</v>
      </c>
      <c r="ED108" s="308">
        <f>IFERROR(VLOOKUP($A108,'BDGT McAfee'!$AZ$6:$BD$180,ED$4,0),0)</f>
        <v>4.2777162580645163</v>
      </c>
      <c r="EE108" s="308">
        <f>IFERROR(VLOOKUP($A108,'BDGT McAfee'!$AZ$6:$BD$180,EE$4,0),0)</f>
        <v>4.2777162580645163</v>
      </c>
      <c r="EF108" s="308">
        <f>IFERROR(VLOOKUP($A108,'BDGT McAfee'!$AZ$6:$BD$180,EF$4,0),0)</f>
        <v>4.2777162580645163</v>
      </c>
      <c r="EG108" s="308">
        <f>IFERROR(VLOOKUP($A108,'BDGT McAfee'!$AZ$6:$BD$180,EG$4,0),0)</f>
        <v>4.2777162580645163</v>
      </c>
      <c r="EH108" s="308">
        <f>IFERROR(VLOOKUP($A108,'BDGT McAfee'!$AZ$6:$BD$180,EH$4,0),0)</f>
        <v>4.2777162580645163</v>
      </c>
      <c r="EI108" s="308">
        <f t="shared" si="42"/>
        <v>132.60920400000001</v>
      </c>
      <c r="EJ108" s="308"/>
      <c r="EL108" s="307">
        <f>IFERROR(VLOOKUP($A108,'BDGT Office'!$C$3:$F$180,EL$4,0),0)</f>
        <v>0.58064516129032262</v>
      </c>
      <c r="EM108" s="307">
        <f>IFERROR(VLOOKUP($A108,'BDGT Office'!$C$3:$F$180,EM$4,0),0)</f>
        <v>0.58064516129032262</v>
      </c>
      <c r="EN108" s="307">
        <f>IFERROR(VLOOKUP($A108,'BDGT Office'!$C$3:$F$180,EN$4,0),0)</f>
        <v>0.58064516129032262</v>
      </c>
      <c r="EO108" s="307">
        <f>IFERROR(VLOOKUP($A108,'BDGT Office'!$C$3:$F$180,EO$4,0),0)</f>
        <v>0.58064516129032262</v>
      </c>
      <c r="EP108" s="307">
        <f>IFERROR(VLOOKUP($A108,'BDGT Office'!$C$3:$F$180,EP$4,0),0)</f>
        <v>0.58064516129032262</v>
      </c>
      <c r="EQ108" s="307">
        <f>IFERROR(VLOOKUP($A108,'BDGT Office'!$C$3:$F$180,EQ$4,0),0)</f>
        <v>0.58064516129032262</v>
      </c>
      <c r="ER108" s="307">
        <f>IFERROR(VLOOKUP($A108,'BDGT Office'!$C$3:$F$180,ER$4,0),0)</f>
        <v>0.58064516129032262</v>
      </c>
      <c r="ES108" s="307">
        <f>IFERROR(VLOOKUP($A108,'BDGT Office'!$C$3:$F$180,ES$4,0),0)</f>
        <v>0.58064516129032262</v>
      </c>
      <c r="ET108" s="307">
        <f>IFERROR(VLOOKUP($A108,'BDGT Office'!$C$3:$F$180,ET$4,0),0)</f>
        <v>0.58064516129032262</v>
      </c>
      <c r="EU108" s="307">
        <f>IFERROR(VLOOKUP($A108,'BDGT Office'!$C$3:$F$180,EU$4,0),0)</f>
        <v>0.58064516129032262</v>
      </c>
      <c r="EV108" s="307">
        <f>IFERROR(VLOOKUP($A108,'BDGT Office'!$C$3:$F$180,EV$4,0),0)</f>
        <v>0.58064516129032262</v>
      </c>
      <c r="EW108" s="307">
        <f>IFERROR(VLOOKUP($A108,'BDGT Office'!$C$3:$F$180,EW$4,0),0)</f>
        <v>0.58064516129032262</v>
      </c>
      <c r="EX108" s="307">
        <f>IFERROR(VLOOKUP($A108,'BDGT Office'!$C$3:$F$180,EX$4,0),0)</f>
        <v>0.58064516129032262</v>
      </c>
      <c r="EY108" s="307">
        <f>IFERROR(VLOOKUP($A108,'BDGT Office'!$C$3:$F$180,EY$4,0),0)</f>
        <v>0.58064516129032262</v>
      </c>
      <c r="EZ108" s="307">
        <f>IFERROR(VLOOKUP($A108,'BDGT Office'!$C$3:$F$180,EZ$4,0),0)</f>
        <v>0.58064516129032262</v>
      </c>
      <c r="FA108" s="307">
        <f>IFERROR(VLOOKUP($A108,'BDGT Office'!$C$3:$F$180,FA$4,0),0)</f>
        <v>0.58064516129032262</v>
      </c>
      <c r="FB108" s="307">
        <f>IFERROR(VLOOKUP($A108,'BDGT Office'!$C$3:$F$180,FB$4,0),0)</f>
        <v>0.58064516129032262</v>
      </c>
      <c r="FC108" s="307">
        <f>IFERROR(VLOOKUP($A108,'BDGT Office'!$C$3:$F$180,FC$4,0),0)</f>
        <v>0.58064516129032262</v>
      </c>
      <c r="FD108" s="307">
        <f>IFERROR(VLOOKUP($A108,'BDGT Office'!$C$3:$F$180,FD$4,0),0)</f>
        <v>0.58064516129032262</v>
      </c>
      <c r="FE108" s="307">
        <f>IFERROR(VLOOKUP($A108,'BDGT Office'!$C$3:$F$180,FE$4,0),0)</f>
        <v>0.58064516129032262</v>
      </c>
      <c r="FF108" s="307">
        <f>IFERROR(VLOOKUP($A108,'BDGT Office'!$C$3:$F$180,FF$4,0),0)</f>
        <v>0.58064516129032262</v>
      </c>
      <c r="FG108" s="307">
        <f>IFERROR(VLOOKUP($A108,'BDGT Office'!$C$3:$F$180,FG$4,0),0)</f>
        <v>0.58064516129032262</v>
      </c>
      <c r="FH108" s="307">
        <f>IFERROR(VLOOKUP($A108,'BDGT Office'!$C$3:$F$180,FH$4,0),0)</f>
        <v>0.58064516129032262</v>
      </c>
      <c r="FI108" s="307">
        <f>IFERROR(VLOOKUP($A108,'BDGT Office'!$C$3:$F$180,FI$4,0),0)</f>
        <v>0.58064516129032262</v>
      </c>
      <c r="FJ108" s="307">
        <f>IFERROR(VLOOKUP($A108,'BDGT Office'!$C$3:$F$180,FJ$4,0),0)</f>
        <v>0.58064516129032262</v>
      </c>
      <c r="FK108" s="307">
        <f>IFERROR(VLOOKUP($A108,'BDGT Office'!$C$3:$F$180,FK$4,0),0)</f>
        <v>0.58064516129032262</v>
      </c>
      <c r="FL108" s="307">
        <f>IFERROR(VLOOKUP($A108,'BDGT Office'!$C$3:$F$180,FL$4,0),0)</f>
        <v>0.58064516129032262</v>
      </c>
      <c r="FM108" s="307">
        <f>IFERROR(VLOOKUP($A108,'BDGT Office'!$C$3:$F$180,FM$4,0),0)</f>
        <v>0.58064516129032262</v>
      </c>
      <c r="FN108" s="307">
        <f>IFERROR(VLOOKUP($A108,'BDGT Office'!$C$3:$F$180,FN$4,0),0)</f>
        <v>0.58064516129032262</v>
      </c>
      <c r="FO108" s="307">
        <f>IFERROR(VLOOKUP($A108,'BDGT Office'!$C$3:$F$180,FO$4,0),0)</f>
        <v>0.58064516129032262</v>
      </c>
      <c r="FP108" s="307">
        <f>IFERROR(VLOOKUP($A108,'BDGT Office'!$C$3:$F$180,FP$4,0),0)</f>
        <v>0.58064516129032262</v>
      </c>
      <c r="FQ108" s="308">
        <f t="shared" si="43"/>
        <v>18</v>
      </c>
      <c r="FR108" s="307"/>
      <c r="FS108" s="307"/>
    </row>
    <row r="109" spans="1:175">
      <c r="A109" s="150" t="s">
        <v>41</v>
      </c>
      <c r="B109" s="303">
        <f>IFERROR(VLOOKUP($A109,'FCST Sales'!$A$1:$AH$160,B$1,0),0)</f>
        <v>45948.293945776291</v>
      </c>
      <c r="C109" s="303">
        <f>IFERROR(VLOOKUP($A109,'FCST Sales'!$A$1:$AH$160,C$1,0),0)</f>
        <v>40062.413566108742</v>
      </c>
      <c r="D109" s="303">
        <f>IFERROR(VLOOKUP($A109,'FCST Sales'!$A$1:$AH$160,D$1,0),0)</f>
        <v>30764.821439125899</v>
      </c>
      <c r="E109" s="303">
        <f>IFERROR(VLOOKUP($A109,'FCST Sales'!$A$1:$AH$160,E$1,0),0)</f>
        <v>29608.328557793087</v>
      </c>
      <c r="F109" s="303">
        <f>IFERROR(VLOOKUP($A109,'FCST Sales'!$A$1:$AH$160,F$1,0),0)</f>
        <v>29453.049453254287</v>
      </c>
      <c r="G109" s="303">
        <f>IFERROR(VLOOKUP($A109,'FCST Sales'!$A$1:$AH$160,G$1,0),0)</f>
        <v>30705.955225110221</v>
      </c>
      <c r="H109" s="303">
        <f>IFERROR(VLOOKUP($A109,'FCST Sales'!$A$1:$AH$160,H$1,0),0)</f>
        <v>31630.241016874592</v>
      </c>
      <c r="I109" s="303">
        <f>IFERROR(VLOOKUP($A109,'FCST Sales'!$A$1:$AH$160,I$1,0),0)</f>
        <v>38780.4123279169</v>
      </c>
      <c r="J109" s="303">
        <f>IFERROR(VLOOKUP($A109,'FCST Sales'!$A$1:$AH$160,J$1,0),0)</f>
        <v>36122.588509977031</v>
      </c>
      <c r="K109" s="303">
        <f>IFERROR(VLOOKUP($A109,'FCST Sales'!$A$1:$AH$160,K$1,0),0)</f>
        <v>34585.702775762133</v>
      </c>
      <c r="L109" s="303">
        <f>IFERROR(VLOOKUP($A109,'FCST Sales'!$A$1:$AH$160,L$1,0),0)</f>
        <v>33273.814454603147</v>
      </c>
      <c r="M109" s="303">
        <f>IFERROR(VLOOKUP($A109,'FCST Sales'!$A$1:$AH$160,M$1,0),0)</f>
        <v>33419.782087734289</v>
      </c>
      <c r="N109" s="303">
        <f>IFERROR(VLOOKUP($A109,'FCST Sales'!$A$1:$AH$160,N$1,0),0)</f>
        <v>34784.936091721058</v>
      </c>
      <c r="O109" s="303">
        <f>IFERROR(VLOOKUP($A109,'FCST Sales'!$A$1:$AH$160,O$1,0),0)</f>
        <v>35376.038150604421</v>
      </c>
      <c r="P109" s="303">
        <f>IFERROR(VLOOKUP($A109,'FCST Sales'!$A$1:$AH$160,P$1,0),0)</f>
        <v>11639.964716343755</v>
      </c>
      <c r="Q109" s="303">
        <f>IFERROR(VLOOKUP($A109,'FCST Sales'!$A$1:$AH$160,Q$1,0),0)</f>
        <v>33037.320782563496</v>
      </c>
      <c r="R109" s="303">
        <f>IFERROR(VLOOKUP($A109,'FCST Sales'!$A$1:$AH$160,R$1,0),0)</f>
        <v>36083.180328094808</v>
      </c>
      <c r="S109" s="303">
        <f>IFERROR(VLOOKUP($A109,'FCST Sales'!$A$1:$AH$160,S$1,0),0)</f>
        <v>33573.780287411792</v>
      </c>
      <c r="T109" s="303">
        <f>IFERROR(VLOOKUP($A109,'FCST Sales'!$A$1:$AH$160,T$1,0),0)</f>
        <v>36189.180690089117</v>
      </c>
      <c r="U109" s="303">
        <f>IFERROR(VLOOKUP($A109,'FCST Sales'!$A$1:$AH$160,U$1,0),0)</f>
        <v>36123.68018669037</v>
      </c>
      <c r="V109" s="303">
        <f>IFERROR(VLOOKUP($A109,'FCST Sales'!$A$1:$AH$160,V$1,0),0)</f>
        <v>36343.04794367397</v>
      </c>
      <c r="W109" s="303">
        <f>IFERROR(VLOOKUP($A109,'FCST Sales'!$A$1:$AH$160,W$1,0),0)</f>
        <v>43790.489431081267</v>
      </c>
      <c r="X109" s="303">
        <f>IFERROR(VLOOKUP($A109,'FCST Sales'!$A$1:$AH$160,X$1,0),0)</f>
        <v>42656.100498589745</v>
      </c>
      <c r="Y109" s="303">
        <f>IFERROR(VLOOKUP($A109,'FCST Sales'!$A$1:$AH$160,Y$1,0),0)</f>
        <v>34498.349918542684</v>
      </c>
      <c r="Z109" s="303">
        <f>IFERROR(VLOOKUP($A109,'FCST Sales'!$A$1:$AH$160,Z$1,0),0)</f>
        <v>32745.747368590797</v>
      </c>
      <c r="AA109" s="303">
        <f>IFERROR(VLOOKUP($A109,'FCST Sales'!$A$1:$AH$160,AA$1,0),0)</f>
        <v>34522.349270853068</v>
      </c>
      <c r="AB109" s="303">
        <f>IFERROR(VLOOKUP($A109,'FCST Sales'!$A$1:$AH$160,AB$1,0),0)</f>
        <v>34806.858190698396</v>
      </c>
      <c r="AC109" s="303">
        <f>IFERROR(VLOOKUP($A109,'FCST Sales'!$A$1:$AH$160,AC$1,0),0)</f>
        <v>38347.883679160892</v>
      </c>
      <c r="AD109" s="303">
        <f>IFERROR(VLOOKUP($A109,'FCST Sales'!$A$1:$AH$160,AD$1,0),0)</f>
        <v>50457.088450909199</v>
      </c>
      <c r="AE109" s="303">
        <f>IFERROR(VLOOKUP($A109,'FCST Sales'!$A$1:$AH$160,AE$1,0),0)</f>
        <v>43845.994007959147</v>
      </c>
      <c r="AF109" s="303">
        <f>IFERROR(VLOOKUP($A109,'FCST Sales'!$A$1:$AH$160,AF$1,0),0)</f>
        <v>29581.351842256001</v>
      </c>
      <c r="AG109" s="303">
        <f>IFERROR(VLOOKUP($A109,'FCST Sales'!$A$1:$AH$160,AG$1,0),0)</f>
        <v>1092758.7451958705</v>
      </c>
      <c r="AH109" s="303">
        <f>IFERROR(VLOOKUP($A109,'FCST Sales'!$A$1:$AH$160,AH$1,0),0)</f>
        <v>0</v>
      </c>
      <c r="AI109" s="303"/>
      <c r="AK109" s="306">
        <f>IFERROR(VLOOKUP($A109,'BDGT MW Services MTD'!$A$3:$AG$156,AK$4,0),0)</f>
        <v>493.49670188280777</v>
      </c>
      <c r="AL109" s="306">
        <f>IFERROR(VLOOKUP($A109,'BDGT MW Services MTD'!$A$3:$AG$156,AL$4,0),0)</f>
        <v>425.14630901617937</v>
      </c>
      <c r="AM109" s="306">
        <f>IFERROR(VLOOKUP($A109,'BDGT MW Services MTD'!$A$3:$AG$156,AM$4,0),0)</f>
        <v>330.42223356842885</v>
      </c>
      <c r="AN109" s="306">
        <f>IFERROR(VLOOKUP($A109,'BDGT MW Services MTD'!$A$3:$AG$156,AN$4,0),0)</f>
        <v>318.00119736277117</v>
      </c>
      <c r="AO109" s="306">
        <f>IFERROR(VLOOKUP($A109,'BDGT MW Services MTD'!$A$3:$AG$156,AO$4,0),0)</f>
        <v>316.33345914268313</v>
      </c>
      <c r="AP109" s="306">
        <f>IFERROR(VLOOKUP($A109,'BDGT MW Services MTD'!$A$3:$AG$156,AP$4,0),0)</f>
        <v>329.78999502430912</v>
      </c>
      <c r="AQ109" s="306">
        <f>IFERROR(VLOOKUP($A109,'BDGT MW Services MTD'!$A$3:$AG$156,AQ$4,0),0)</f>
        <v>339.71706631821053</v>
      </c>
      <c r="AR109" s="306">
        <f>IFERROR(VLOOKUP($A109,'BDGT MW Services MTD'!$A$3:$AG$156,AR$4,0),0)</f>
        <v>416.51177743546214</v>
      </c>
      <c r="AS109" s="306">
        <f>IFERROR(VLOOKUP($A109,'BDGT MW Services MTD'!$A$3:$AG$156,AS$4,0),0)</f>
        <v>383.33649448716045</v>
      </c>
      <c r="AT109" s="306">
        <f>IFERROR(VLOOKUP($A109,'BDGT MW Services MTD'!$A$3:$AG$156,AT$4,0),0)</f>
        <v>371.45949906822619</v>
      </c>
      <c r="AU109" s="306">
        <f>IFERROR(VLOOKUP($A109,'BDGT MW Services MTD'!$A$3:$AG$156,AU$4,0),0)</f>
        <v>357.36947517104863</v>
      </c>
      <c r="AV109" s="306">
        <f>IFERROR(VLOOKUP($A109,'BDGT MW Services MTD'!$A$3:$AG$156,AV$4,0),0)</f>
        <v>358.93720575135859</v>
      </c>
      <c r="AW109" s="306">
        <f>IFERROR(VLOOKUP($A109,'BDGT MW Services MTD'!$A$3:$AG$156,AW$4,0),0)</f>
        <v>373.5993170220101</v>
      </c>
      <c r="AX109" s="306">
        <f>IFERROR(VLOOKUP($A109,'BDGT MW Services MTD'!$A$3:$AG$156,AX$4,0),0)</f>
        <v>379.94790782887003</v>
      </c>
      <c r="AY109" s="306">
        <f>IFERROR(VLOOKUP($A109,'BDGT MW Services MTD'!$A$3:$AG$156,AY$4,0),0)</f>
        <v>56.946380864420327</v>
      </c>
      <c r="AZ109" s="306">
        <f>IFERROR(VLOOKUP($A109,'BDGT MW Services MTD'!$A$3:$AG$156,AZ$4,0),0)</f>
        <v>350.59532714655234</v>
      </c>
      <c r="BA109" s="306">
        <f>IFERROR(VLOOKUP($A109,'BDGT MW Services MTD'!$A$3:$AG$156,BA$4,0),0)</f>
        <v>387.54279987786714</v>
      </c>
      <c r="BB109" s="306">
        <f>IFERROR(VLOOKUP($A109,'BDGT MW Services MTD'!$A$3:$AG$156,BB$4,0),0)</f>
        <v>360.59118671801656</v>
      </c>
      <c r="BC109" s="306">
        <f>IFERROR(VLOOKUP($A109,'BDGT MW Services MTD'!$A$3:$AG$156,BC$4,0),0)</f>
        <v>388.68127150652668</v>
      </c>
      <c r="BD109" s="306">
        <f>IFERROR(VLOOKUP($A109,'BDGT MW Services MTD'!$A$3:$AG$156,BD$4,0),0)</f>
        <v>387.97777895820508</v>
      </c>
      <c r="BE109" s="306">
        <f>IFERROR(VLOOKUP($A109,'BDGT MW Services MTD'!$A$3:$AG$156,BE$4,0),0)</f>
        <v>390.33384607788048</v>
      </c>
      <c r="BF109" s="306">
        <f>IFERROR(VLOOKUP($A109,'BDGT MW Services MTD'!$A$3:$AG$156,BF$4,0),0)</f>
        <v>464.70902011220244</v>
      </c>
      <c r="BG109" s="306">
        <f>IFERROR(VLOOKUP($A109,'BDGT MW Services MTD'!$A$3:$AG$156,BG$4,0),0)</f>
        <v>458.13768267604343</v>
      </c>
      <c r="BH109" s="306">
        <f>IFERROR(VLOOKUP($A109,'BDGT MW Services MTD'!$A$3:$AG$156,BH$4,0),0)</f>
        <v>370.52130652099703</v>
      </c>
      <c r="BI109" s="306">
        <f>IFERROR(VLOOKUP($A109,'BDGT MW Services MTD'!$A$3:$AG$156,BI$4,0),0)</f>
        <v>351.69789646939989</v>
      </c>
      <c r="BJ109" s="306">
        <f>IFERROR(VLOOKUP($A109,'BDGT MW Services MTD'!$A$3:$AG$156,BJ$4,0),0)</f>
        <v>370.77906584556422</v>
      </c>
      <c r="BK109" s="306">
        <f>IFERROR(VLOOKUP($A109,'BDGT MW Services MTD'!$A$3:$AG$156,BK$4,0),0)</f>
        <v>373.83476610215251</v>
      </c>
      <c r="BL109" s="306">
        <f>IFERROR(VLOOKUP($A109,'BDGT MW Services MTD'!$A$3:$AG$156,BL$4,0),0)</f>
        <v>412.41967663306986</v>
      </c>
      <c r="BM109" s="306">
        <f>IFERROR(VLOOKUP($A109,'BDGT MW Services MTD'!$A$3:$AG$156,BM$4,0),0)</f>
        <v>541.92233484267842</v>
      </c>
      <c r="BN109" s="306">
        <f>IFERROR(VLOOKUP($A109,'BDGT MW Services MTD'!$A$3:$AG$156,BN$4,0),0)</f>
        <v>465.29804019094064</v>
      </c>
      <c r="BO109" s="306">
        <f>IFERROR(VLOOKUP($A109,'BDGT MW Services MTD'!$A$3:$AG$156,BO$4,0),0)</f>
        <v>317.71146037795751</v>
      </c>
      <c r="BP109" s="306">
        <f>IFERROR(VLOOKUP($A109,'BDGT MW Services MTD'!$A$3:$AG$156,BP$4,0),0)</f>
        <v>11643.768480000001</v>
      </c>
      <c r="BQ109" s="306"/>
      <c r="BR109" s="306"/>
      <c r="BS109" s="306"/>
      <c r="BT109" s="306">
        <f>IFERROR(VLOOKUP($A109,'BDGT Polizze MTD'!$A$3:$AG$156,BT$4,0),0)</f>
        <v>1638.2803900337997</v>
      </c>
      <c r="BU109" s="306">
        <f>IFERROR(VLOOKUP($A109,'BDGT Polizze MTD'!$A$3:$AG$156,BU$4,0),0)</f>
        <v>1411.3749054433576</v>
      </c>
      <c r="BV109" s="306">
        <f>IFERROR(VLOOKUP($A109,'BDGT Polizze MTD'!$A$3:$AG$156,BV$4,0),0)</f>
        <v>1096.9156706033566</v>
      </c>
      <c r="BW109" s="306">
        <f>IFERROR(VLOOKUP($A109,'BDGT Polizze MTD'!$A$3:$AG$156,BW$4,0),0)</f>
        <v>1055.6810687063389</v>
      </c>
      <c r="BX109" s="306">
        <f>IFERROR(VLOOKUP($A109,'BDGT Polizze MTD'!$A$3:$AG$156,BX$4,0),0)</f>
        <v>1050.1446126140165</v>
      </c>
      <c r="BY109" s="306">
        <f>IFERROR(VLOOKUP($A109,'BDGT Polizze MTD'!$A$3:$AG$156,BY$4,0),0)</f>
        <v>1094.8168034686764</v>
      </c>
      <c r="BZ109" s="306">
        <f>IFERROR(VLOOKUP($A109,'BDGT Polizze MTD'!$A$3:$AG$156,BZ$4,0),0)</f>
        <v>1127.7720920637526</v>
      </c>
      <c r="CA109" s="306">
        <f>IFERROR(VLOOKUP($A109,'BDGT Polizze MTD'!$A$3:$AG$156,CA$4,0),0)</f>
        <v>1382.7105117162121</v>
      </c>
      <c r="CB109" s="306">
        <f>IFERROR(VLOOKUP($A109,'BDGT Polizze MTD'!$A$3:$AG$156,CB$4,0),0)</f>
        <v>1272.577221502386</v>
      </c>
      <c r="CC109" s="306">
        <f>IFERROR(VLOOKUP($A109,'BDGT Polizze MTD'!$A$3:$AG$156,CC$4,0),0)</f>
        <v>1233.1486931796535</v>
      </c>
      <c r="CD109" s="306">
        <f>IFERROR(VLOOKUP($A109,'BDGT Polizze MTD'!$A$3:$AG$156,CD$4,0),0)</f>
        <v>1186.3734872709113</v>
      </c>
      <c r="CE109" s="306">
        <f>IFERROR(VLOOKUP($A109,'BDGT Polizze MTD'!$A$3:$AG$156,CE$4,0),0)</f>
        <v>1191.5779440723022</v>
      </c>
      <c r="CF109" s="306">
        <f>IFERROR(VLOOKUP($A109,'BDGT Polizze MTD'!$A$3:$AG$156,CF$4,0),0)</f>
        <v>1240.2523309112771</v>
      </c>
      <c r="CG109" s="306">
        <f>IFERROR(VLOOKUP($A109,'BDGT Polizze MTD'!$A$3:$AG$156,CG$4,0),0)</f>
        <v>1261.3279972400408</v>
      </c>
      <c r="CH109" s="306">
        <f>IFERROR(VLOOKUP($A109,'BDGT Polizze MTD'!$A$3:$AG$156,CH$4,0),0)</f>
        <v>189.04713789907089</v>
      </c>
      <c r="CI109" s="306">
        <f>IFERROR(VLOOKUP($A109,'BDGT Polizze MTD'!$A$3:$AG$156,CI$4,0),0)</f>
        <v>1163.8850819272136</v>
      </c>
      <c r="CJ109" s="306">
        <f>IFERROR(VLOOKUP($A109,'BDGT Polizze MTD'!$A$3:$AG$156,CJ$4,0),0)</f>
        <v>1286.5410587677557</v>
      </c>
      <c r="CK109" s="306">
        <f>IFERROR(VLOOKUP($A109,'BDGT Polizze MTD'!$A$3:$AG$156,CK$4,0),0)</f>
        <v>1197.0687296699098</v>
      </c>
      <c r="CL109" s="306">
        <f>IFERROR(VLOOKUP($A109,'BDGT Polizze MTD'!$A$3:$AG$156,CL$4,0),0)</f>
        <v>1290.3204877623707</v>
      </c>
      <c r="CM109" s="306">
        <f>IFERROR(VLOOKUP($A109,'BDGT Polizze MTD'!$A$3:$AG$156,CM$4,0),0)</f>
        <v>1287.9850759104716</v>
      </c>
      <c r="CN109" s="306">
        <f>IFERROR(VLOOKUP($A109,'BDGT Polizze MTD'!$A$3:$AG$156,CN$4,0),0)</f>
        <v>1295.8066044942316</v>
      </c>
      <c r="CO109" s="306">
        <f>IFERROR(VLOOKUP($A109,'BDGT Polizze MTD'!$A$3:$AG$156,CO$4,0),0)</f>
        <v>1542.7127918322701</v>
      </c>
      <c r="CP109" s="306">
        <f>IFERROR(VLOOKUP($A109,'BDGT Polizze MTD'!$A$3:$AG$156,CP$4,0),0)</f>
        <v>1520.8976647668194</v>
      </c>
      <c r="CQ109" s="306">
        <f>IFERROR(VLOOKUP($A109,'BDGT Polizze MTD'!$A$3:$AG$156,CQ$4,0),0)</f>
        <v>1230.0341385203471</v>
      </c>
      <c r="CR109" s="306">
        <f>IFERROR(VLOOKUP($A109,'BDGT Polizze MTD'!$A$3:$AG$156,CR$4,0),0)</f>
        <v>1167.5453246266732</v>
      </c>
      <c r="CS109" s="306">
        <f>IFERROR(VLOOKUP($A109,'BDGT Polizze MTD'!$A$3:$AG$156,CS$4,0),0)</f>
        <v>1230.8898322771154</v>
      </c>
      <c r="CT109" s="306">
        <f>IFERROR(VLOOKUP($A109,'BDGT Polizze MTD'!$A$3:$AG$156,CT$4,0),0)</f>
        <v>1241.03396047309</v>
      </c>
      <c r="CU109" s="306">
        <f>IFERROR(VLOOKUP($A109,'BDGT Polizze MTD'!$A$3:$AG$156,CU$4,0),0)</f>
        <v>1369.1258039096078</v>
      </c>
      <c r="CV109" s="306">
        <f>IFERROR(VLOOKUP($A109,'BDGT Polizze MTD'!$A$3:$AG$156,CV$4,0),0)</f>
        <v>1799.0408663458995</v>
      </c>
      <c r="CW109" s="306">
        <f>IFERROR(VLOOKUP($A109,'BDGT Polizze MTD'!$A$3:$AG$156,CW$4,0),0)</f>
        <v>1544.6681849294303</v>
      </c>
      <c r="CX109" s="306">
        <f>IFERROR(VLOOKUP($A109,'BDGT Polizze MTD'!$A$3:$AG$156,CX$4,0),0)</f>
        <v>1054.7192174544932</v>
      </c>
      <c r="CY109" s="306">
        <f>IFERROR(VLOOKUP($A109,'BDGT Polizze MTD'!$A$3:$AG$156,CY$4,0),0)</f>
        <v>38654.275690392846</v>
      </c>
      <c r="CZ109" s="306"/>
      <c r="DD109" s="308">
        <f>IFERROR(VLOOKUP($A109,'BDGT McAfee'!$AZ$6:$BD$180,DD$4,0),0)</f>
        <v>7.0043521935483879</v>
      </c>
      <c r="DE109" s="308">
        <f>IFERROR(VLOOKUP($A109,'BDGT McAfee'!$AZ$6:$BD$180,DE$4,0),0)</f>
        <v>7.0043521935483879</v>
      </c>
      <c r="DF109" s="308">
        <f>IFERROR(VLOOKUP($A109,'BDGT McAfee'!$AZ$6:$BD$180,DF$4,0),0)</f>
        <v>7.0043521935483879</v>
      </c>
      <c r="DG109" s="308">
        <f>IFERROR(VLOOKUP($A109,'BDGT McAfee'!$AZ$6:$BD$180,DG$4,0),0)</f>
        <v>7.0043521935483879</v>
      </c>
      <c r="DH109" s="308">
        <f>IFERROR(VLOOKUP($A109,'BDGT McAfee'!$AZ$6:$BD$180,DH$4,0),0)</f>
        <v>7.0043521935483879</v>
      </c>
      <c r="DI109" s="308">
        <f>IFERROR(VLOOKUP($A109,'BDGT McAfee'!$AZ$6:$BD$180,DI$4,0),0)</f>
        <v>7.0043521935483879</v>
      </c>
      <c r="DJ109" s="308">
        <f>IFERROR(VLOOKUP($A109,'BDGT McAfee'!$AZ$6:$BD$180,DJ$4,0),0)</f>
        <v>7.0043521935483879</v>
      </c>
      <c r="DK109" s="308">
        <f>IFERROR(VLOOKUP($A109,'BDGT McAfee'!$AZ$6:$BD$180,DK$4,0),0)</f>
        <v>7.0043521935483879</v>
      </c>
      <c r="DL109" s="308">
        <f>IFERROR(VLOOKUP($A109,'BDGT McAfee'!$AZ$6:$BD$180,DL$4,0),0)</f>
        <v>7.0043521935483879</v>
      </c>
      <c r="DM109" s="308">
        <f>IFERROR(VLOOKUP($A109,'BDGT McAfee'!$AZ$6:$BD$180,DM$4,0),0)</f>
        <v>7.0043521935483879</v>
      </c>
      <c r="DN109" s="308">
        <f>IFERROR(VLOOKUP($A109,'BDGT McAfee'!$AZ$6:$BD$180,DN$4,0),0)</f>
        <v>7.0043521935483879</v>
      </c>
      <c r="DO109" s="308">
        <f>IFERROR(VLOOKUP($A109,'BDGT McAfee'!$AZ$6:$BD$180,DO$4,0),0)</f>
        <v>7.0043521935483879</v>
      </c>
      <c r="DP109" s="308">
        <f>IFERROR(VLOOKUP($A109,'BDGT McAfee'!$AZ$6:$BD$180,DP$4,0),0)</f>
        <v>7.0043521935483879</v>
      </c>
      <c r="DQ109" s="308">
        <f>IFERROR(VLOOKUP($A109,'BDGT McAfee'!$AZ$6:$BD$180,DQ$4,0),0)</f>
        <v>7.0043521935483879</v>
      </c>
      <c r="DR109" s="308">
        <f>IFERROR(VLOOKUP($A109,'BDGT McAfee'!$AZ$6:$BD$180,DR$4,0),0)</f>
        <v>7.0043521935483879</v>
      </c>
      <c r="DS109" s="308">
        <f>IFERROR(VLOOKUP($A109,'BDGT McAfee'!$AZ$6:$BD$180,DS$4,0),0)</f>
        <v>7.0043521935483879</v>
      </c>
      <c r="DT109" s="308">
        <f>IFERROR(VLOOKUP($A109,'BDGT McAfee'!$AZ$6:$BD$180,DT$4,0),0)</f>
        <v>7.0043521935483879</v>
      </c>
      <c r="DU109" s="308">
        <f>IFERROR(VLOOKUP($A109,'BDGT McAfee'!$AZ$6:$BD$180,DU$4,0),0)</f>
        <v>7.0043521935483879</v>
      </c>
      <c r="DV109" s="308">
        <f>IFERROR(VLOOKUP($A109,'BDGT McAfee'!$AZ$6:$BD$180,DV$4,0),0)</f>
        <v>7.0043521935483879</v>
      </c>
      <c r="DW109" s="308">
        <f>IFERROR(VLOOKUP($A109,'BDGT McAfee'!$AZ$6:$BD$180,DW$4,0),0)</f>
        <v>7.0043521935483879</v>
      </c>
      <c r="DX109" s="308">
        <f>IFERROR(VLOOKUP($A109,'BDGT McAfee'!$AZ$6:$BD$180,DX$4,0),0)</f>
        <v>7.0043521935483879</v>
      </c>
      <c r="DY109" s="308">
        <f>IFERROR(VLOOKUP($A109,'BDGT McAfee'!$AZ$6:$BD$180,DY$4,0),0)</f>
        <v>7.0043521935483879</v>
      </c>
      <c r="DZ109" s="308">
        <f>IFERROR(VLOOKUP($A109,'BDGT McAfee'!$AZ$6:$BD$180,DZ$4,0),0)</f>
        <v>7.0043521935483879</v>
      </c>
      <c r="EA109" s="308">
        <f>IFERROR(VLOOKUP($A109,'BDGT McAfee'!$AZ$6:$BD$180,EA$4,0),0)</f>
        <v>7.0043521935483879</v>
      </c>
      <c r="EB109" s="308">
        <f>IFERROR(VLOOKUP($A109,'BDGT McAfee'!$AZ$6:$BD$180,EB$4,0),0)</f>
        <v>7.0043521935483879</v>
      </c>
      <c r="EC109" s="308">
        <f>IFERROR(VLOOKUP($A109,'BDGT McAfee'!$AZ$6:$BD$180,EC$4,0),0)</f>
        <v>7.0043521935483879</v>
      </c>
      <c r="ED109" s="308">
        <f>IFERROR(VLOOKUP($A109,'BDGT McAfee'!$AZ$6:$BD$180,ED$4,0),0)</f>
        <v>7.0043521935483879</v>
      </c>
      <c r="EE109" s="308">
        <f>IFERROR(VLOOKUP($A109,'BDGT McAfee'!$AZ$6:$BD$180,EE$4,0),0)</f>
        <v>7.0043521935483879</v>
      </c>
      <c r="EF109" s="308">
        <f>IFERROR(VLOOKUP($A109,'BDGT McAfee'!$AZ$6:$BD$180,EF$4,0),0)</f>
        <v>7.0043521935483879</v>
      </c>
      <c r="EG109" s="308">
        <f>IFERROR(VLOOKUP($A109,'BDGT McAfee'!$AZ$6:$BD$180,EG$4,0),0)</f>
        <v>7.0043521935483879</v>
      </c>
      <c r="EH109" s="308">
        <f>IFERROR(VLOOKUP($A109,'BDGT McAfee'!$AZ$6:$BD$180,EH$4,0),0)</f>
        <v>7.0043521935483879</v>
      </c>
      <c r="EI109" s="308">
        <f t="shared" si="42"/>
        <v>217.13491799999997</v>
      </c>
      <c r="EJ109" s="308"/>
      <c r="EL109" s="307">
        <f>IFERROR(VLOOKUP($A109,'BDGT Office'!$C$3:$F$180,EL$4,0),0)</f>
        <v>0.89032258064516134</v>
      </c>
      <c r="EM109" s="307">
        <f>IFERROR(VLOOKUP($A109,'BDGT Office'!$C$3:$F$180,EM$4,0),0)</f>
        <v>0.89032258064516134</v>
      </c>
      <c r="EN109" s="307">
        <f>IFERROR(VLOOKUP($A109,'BDGT Office'!$C$3:$F$180,EN$4,0),0)</f>
        <v>0.89032258064516134</v>
      </c>
      <c r="EO109" s="307">
        <f>IFERROR(VLOOKUP($A109,'BDGT Office'!$C$3:$F$180,EO$4,0),0)</f>
        <v>0.89032258064516134</v>
      </c>
      <c r="EP109" s="307">
        <f>IFERROR(VLOOKUP($A109,'BDGT Office'!$C$3:$F$180,EP$4,0),0)</f>
        <v>0.89032258064516134</v>
      </c>
      <c r="EQ109" s="307">
        <f>IFERROR(VLOOKUP($A109,'BDGT Office'!$C$3:$F$180,EQ$4,0),0)</f>
        <v>0.89032258064516134</v>
      </c>
      <c r="ER109" s="307">
        <f>IFERROR(VLOOKUP($A109,'BDGT Office'!$C$3:$F$180,ER$4,0),0)</f>
        <v>0.89032258064516134</v>
      </c>
      <c r="ES109" s="307">
        <f>IFERROR(VLOOKUP($A109,'BDGT Office'!$C$3:$F$180,ES$4,0),0)</f>
        <v>0.89032258064516134</v>
      </c>
      <c r="ET109" s="307">
        <f>IFERROR(VLOOKUP($A109,'BDGT Office'!$C$3:$F$180,ET$4,0),0)</f>
        <v>0.89032258064516134</v>
      </c>
      <c r="EU109" s="307">
        <f>IFERROR(VLOOKUP($A109,'BDGT Office'!$C$3:$F$180,EU$4,0),0)</f>
        <v>0.89032258064516134</v>
      </c>
      <c r="EV109" s="307">
        <f>IFERROR(VLOOKUP($A109,'BDGT Office'!$C$3:$F$180,EV$4,0),0)</f>
        <v>0.89032258064516134</v>
      </c>
      <c r="EW109" s="307">
        <f>IFERROR(VLOOKUP($A109,'BDGT Office'!$C$3:$F$180,EW$4,0),0)</f>
        <v>0.89032258064516134</v>
      </c>
      <c r="EX109" s="307">
        <f>IFERROR(VLOOKUP($A109,'BDGT Office'!$C$3:$F$180,EX$4,0),0)</f>
        <v>0.89032258064516134</v>
      </c>
      <c r="EY109" s="307">
        <f>IFERROR(VLOOKUP($A109,'BDGT Office'!$C$3:$F$180,EY$4,0),0)</f>
        <v>0.89032258064516134</v>
      </c>
      <c r="EZ109" s="307">
        <f>IFERROR(VLOOKUP($A109,'BDGT Office'!$C$3:$F$180,EZ$4,0),0)</f>
        <v>0.89032258064516134</v>
      </c>
      <c r="FA109" s="307">
        <f>IFERROR(VLOOKUP($A109,'BDGT Office'!$C$3:$F$180,FA$4,0),0)</f>
        <v>0.89032258064516134</v>
      </c>
      <c r="FB109" s="307">
        <f>IFERROR(VLOOKUP($A109,'BDGT Office'!$C$3:$F$180,FB$4,0),0)</f>
        <v>0.89032258064516134</v>
      </c>
      <c r="FC109" s="307">
        <f>IFERROR(VLOOKUP($A109,'BDGT Office'!$C$3:$F$180,FC$4,0),0)</f>
        <v>0.89032258064516134</v>
      </c>
      <c r="FD109" s="307">
        <f>IFERROR(VLOOKUP($A109,'BDGT Office'!$C$3:$F$180,FD$4,0),0)</f>
        <v>0.89032258064516134</v>
      </c>
      <c r="FE109" s="307">
        <f>IFERROR(VLOOKUP($A109,'BDGT Office'!$C$3:$F$180,FE$4,0),0)</f>
        <v>0.89032258064516134</v>
      </c>
      <c r="FF109" s="307">
        <f>IFERROR(VLOOKUP($A109,'BDGT Office'!$C$3:$F$180,FF$4,0),0)</f>
        <v>0.89032258064516134</v>
      </c>
      <c r="FG109" s="307">
        <f>IFERROR(VLOOKUP($A109,'BDGT Office'!$C$3:$F$180,FG$4,0),0)</f>
        <v>0.89032258064516134</v>
      </c>
      <c r="FH109" s="307">
        <f>IFERROR(VLOOKUP($A109,'BDGT Office'!$C$3:$F$180,FH$4,0),0)</f>
        <v>0.89032258064516134</v>
      </c>
      <c r="FI109" s="307">
        <f>IFERROR(VLOOKUP($A109,'BDGT Office'!$C$3:$F$180,FI$4,0),0)</f>
        <v>0.89032258064516134</v>
      </c>
      <c r="FJ109" s="307">
        <f>IFERROR(VLOOKUP($A109,'BDGT Office'!$C$3:$F$180,FJ$4,0),0)</f>
        <v>0.89032258064516134</v>
      </c>
      <c r="FK109" s="307">
        <f>IFERROR(VLOOKUP($A109,'BDGT Office'!$C$3:$F$180,FK$4,0),0)</f>
        <v>0.89032258064516134</v>
      </c>
      <c r="FL109" s="307">
        <f>IFERROR(VLOOKUP($A109,'BDGT Office'!$C$3:$F$180,FL$4,0),0)</f>
        <v>0.89032258064516134</v>
      </c>
      <c r="FM109" s="307">
        <f>IFERROR(VLOOKUP($A109,'BDGT Office'!$C$3:$F$180,FM$4,0),0)</f>
        <v>0.89032258064516134</v>
      </c>
      <c r="FN109" s="307">
        <f>IFERROR(VLOOKUP($A109,'BDGT Office'!$C$3:$F$180,FN$4,0),0)</f>
        <v>0.89032258064516134</v>
      </c>
      <c r="FO109" s="307">
        <f>IFERROR(VLOOKUP($A109,'BDGT Office'!$C$3:$F$180,FO$4,0),0)</f>
        <v>0.89032258064516134</v>
      </c>
      <c r="FP109" s="307">
        <f>IFERROR(VLOOKUP($A109,'BDGT Office'!$C$3:$F$180,FP$4,0),0)</f>
        <v>0.89032258064516134</v>
      </c>
      <c r="FQ109" s="308">
        <f t="shared" si="43"/>
        <v>27.600000000000005</v>
      </c>
      <c r="FR109" s="307"/>
      <c r="FS109" s="307"/>
    </row>
    <row r="110" spans="1:175">
      <c r="A110" s="150" t="s">
        <v>42</v>
      </c>
      <c r="B110" s="303">
        <f>IFERROR(VLOOKUP($A110,'FCST Sales'!$A$1:$AH$160,B$1,0),0)</f>
        <v>50033.219091027546</v>
      </c>
      <c r="C110" s="303">
        <f>IFERROR(VLOOKUP($A110,'FCST Sales'!$A$1:$AH$160,C$1,0),0)</f>
        <v>43624.068341556529</v>
      </c>
      <c r="D110" s="303">
        <f>IFERROR(VLOOKUP($A110,'FCST Sales'!$A$1:$AH$160,D$1,0),0)</f>
        <v>33499.895625648605</v>
      </c>
      <c r="E110" s="303">
        <f>IFERROR(VLOOKUP($A110,'FCST Sales'!$A$1:$AH$160,E$1,0),0)</f>
        <v>32240.587461188297</v>
      </c>
      <c r="F110" s="303">
        <f>IFERROR(VLOOKUP($A110,'FCST Sales'!$A$1:$AH$160,F$1,0),0)</f>
        <v>32071.50363259573</v>
      </c>
      <c r="G110" s="303">
        <f>IFERROR(VLOOKUP($A110,'FCST Sales'!$A$1:$AH$160,G$1,0),0)</f>
        <v>33435.796049146775</v>
      </c>
      <c r="H110" s="303">
        <f>IFERROR(VLOOKUP($A110,'FCST Sales'!$A$1:$AH$160,H$1,0),0)</f>
        <v>34442.253298172058</v>
      </c>
      <c r="I110" s="303">
        <f>IFERROR(VLOOKUP($A110,'FCST Sales'!$A$1:$AH$160,I$1,0),0)</f>
        <v>42228.093794577348</v>
      </c>
      <c r="J110" s="303">
        <f>IFERROR(VLOOKUP($A110,'FCST Sales'!$A$1:$AH$160,J$1,0),0)</f>
        <v>39333.982393068807</v>
      </c>
      <c r="K110" s="303">
        <f>IFERROR(VLOOKUP($A110,'FCST Sales'!$A$1:$AH$160,K$1,0),0)</f>
        <v>37660.46344264612</v>
      </c>
      <c r="L110" s="303">
        <f>IFERROR(VLOOKUP($A110,'FCST Sales'!$A$1:$AH$160,L$1,0),0)</f>
        <v>36231.944771790419</v>
      </c>
      <c r="M110" s="303">
        <f>IFERROR(VLOOKUP($A110,'FCST Sales'!$A$1:$AH$160,M$1,0),0)</f>
        <v>36390.889314481552</v>
      </c>
      <c r="N110" s="303">
        <f>IFERROR(VLOOKUP($A110,'FCST Sales'!$A$1:$AH$160,N$1,0),0)</f>
        <v>37877.409128581021</v>
      </c>
      <c r="O110" s="303">
        <f>IFERROR(VLOOKUP($A110,'FCST Sales'!$A$1:$AH$160,O$1,0),0)</f>
        <v>38521.06172756914</v>
      </c>
      <c r="P110" s="303">
        <f>IFERROR(VLOOKUP($A110,'FCST Sales'!$A$1:$AH$160,P$1,0),0)</f>
        <v>0</v>
      </c>
      <c r="Q110" s="303">
        <f>IFERROR(VLOOKUP($A110,'FCST Sales'!$A$1:$AH$160,Q$1,0),0)</f>
        <v>35974.426185338321</v>
      </c>
      <c r="R110" s="303">
        <f>IFERROR(VLOOKUP($A110,'FCST Sales'!$A$1:$AH$160,R$1,0),0)</f>
        <v>39291.070719342279</v>
      </c>
      <c r="S110" s="303">
        <f>IFERROR(VLOOKUP($A110,'FCST Sales'!$A$1:$AH$160,S$1,0),0)</f>
        <v>36558.578362374828</v>
      </c>
      <c r="T110" s="303">
        <f>IFERROR(VLOOKUP($A110,'FCST Sales'!$A$1:$AH$160,T$1,0),0)</f>
        <v>39406.49479453532</v>
      </c>
      <c r="U110" s="303">
        <f>IFERROR(VLOOKUP($A110,'FCST Sales'!$A$1:$AH$160,U$1,0),0)</f>
        <v>39335.171122736123</v>
      </c>
      <c r="V110" s="303">
        <f>IFERROR(VLOOKUP($A110,'FCST Sales'!$A$1:$AH$160,V$1,0),0)</f>
        <v>39574.041254881173</v>
      </c>
      <c r="W110" s="303">
        <f>IFERROR(VLOOKUP($A110,'FCST Sales'!$A$1:$AH$160,W$1,0),0)</f>
        <v>47683.58003442295</v>
      </c>
      <c r="X110" s="303">
        <f>IFERROR(VLOOKUP($A110,'FCST Sales'!$A$1:$AH$160,X$1,0),0)</f>
        <v>46448.34091845568</v>
      </c>
      <c r="Y110" s="303">
        <f>IFERROR(VLOOKUP($A110,'FCST Sales'!$A$1:$AH$160,Y$1,0),0)</f>
        <v>37565.344684838812</v>
      </c>
      <c r="Z110" s="303">
        <f>IFERROR(VLOOKUP($A110,'FCST Sales'!$A$1:$AH$160,Z$1,0),0)</f>
        <v>35656.931121873487</v>
      </c>
      <c r="AA110" s="303">
        <f>IFERROR(VLOOKUP($A110,'FCST Sales'!$A$1:$AH$160,AA$1,0),0)</f>
        <v>37591.477643194237</v>
      </c>
      <c r="AB110" s="303">
        <f>IFERROR(VLOOKUP($A110,'FCST Sales'!$A$1:$AH$160,AB$1,0),0)</f>
        <v>37901.280160275091</v>
      </c>
      <c r="AC110" s="303">
        <f>IFERROR(VLOOKUP($A110,'FCST Sales'!$A$1:$AH$160,AC$1,0),0)</f>
        <v>41851.783846849154</v>
      </c>
      <c r="AD110" s="303">
        <f>IFERROR(VLOOKUP($A110,'FCST Sales'!$A$1:$AH$160,AD$1,0),0)</f>
        <v>54942.857380926936</v>
      </c>
      <c r="AE110" s="303">
        <f>IFERROR(VLOOKUP($A110,'FCST Sales'!$A$1:$AH$160,AE$1,0),0)</f>
        <v>47744.019115333394</v>
      </c>
      <c r="AF110" s="303">
        <f>IFERROR(VLOOKUP($A110,'FCST Sales'!$A$1:$AH$160,AF$1,0),0)</f>
        <v>32211.212444122018</v>
      </c>
      <c r="AG110" s="303">
        <f>IFERROR(VLOOKUP($A110,'FCST Sales'!$A$1:$AH$160,AG$1,0),0)</f>
        <v>1177327.77786155</v>
      </c>
      <c r="AH110" s="303">
        <f>IFERROR(VLOOKUP($A110,'FCST Sales'!$A$1:$AH$160,AH$1,0),0)</f>
        <v>0</v>
      </c>
      <c r="AI110" s="303"/>
      <c r="AK110" s="306">
        <f>IFERROR(VLOOKUP($A110,'BDGT MW Services MTD'!$A$3:$AG$156,AK$4,0),0)</f>
        <v>486.55412322997898</v>
      </c>
      <c r="AL110" s="306">
        <f>IFERROR(VLOOKUP($A110,'BDGT MW Services MTD'!$A$3:$AG$156,AL$4,0),0)</f>
        <v>419.16529297687543</v>
      </c>
      <c r="AM110" s="306">
        <f>IFERROR(VLOOKUP($A110,'BDGT MW Services MTD'!$A$3:$AG$156,AM$4,0),0)</f>
        <v>325.77380869255819</v>
      </c>
      <c r="AN110" s="306">
        <f>IFERROR(VLOOKUP($A110,'BDGT MW Services MTD'!$A$3:$AG$156,AN$4,0),0)</f>
        <v>313.52751331187136</v>
      </c>
      <c r="AO110" s="306">
        <f>IFERROR(VLOOKUP($A110,'BDGT MW Services MTD'!$A$3:$AG$156,AO$4,0),0)</f>
        <v>311.88323705965689</v>
      </c>
      <c r="AP110" s="306">
        <f>IFERROR(VLOOKUP($A110,'BDGT MW Services MTD'!$A$3:$AG$156,AP$4,0),0)</f>
        <v>325.15046456617853</v>
      </c>
      <c r="AQ110" s="306">
        <f>IFERROR(VLOOKUP($A110,'BDGT MW Services MTD'!$A$3:$AG$156,AQ$4,0),0)</f>
        <v>334.93788047233932</v>
      </c>
      <c r="AR110" s="306">
        <f>IFERROR(VLOOKUP($A110,'BDGT MW Services MTD'!$A$3:$AG$156,AR$4,0),0)</f>
        <v>410.65223315959804</v>
      </c>
      <c r="AS110" s="306">
        <f>IFERROR(VLOOKUP($A110,'BDGT MW Services MTD'!$A$3:$AG$156,AS$4,0),0)</f>
        <v>377.94366459929472</v>
      </c>
      <c r="AT110" s="306">
        <f>IFERROR(VLOOKUP($A110,'BDGT MW Services MTD'!$A$3:$AG$156,AT$4,0),0)</f>
        <v>366.2337563656256</v>
      </c>
      <c r="AU110" s="306">
        <f>IFERROR(VLOOKUP($A110,'BDGT MW Services MTD'!$A$3:$AG$156,AU$4,0),0)</f>
        <v>352.34195283902636</v>
      </c>
      <c r="AV110" s="306">
        <f>IFERROR(VLOOKUP($A110,'BDGT MW Services MTD'!$A$3:$AG$156,AV$4,0),0)</f>
        <v>353.88762837252705</v>
      </c>
      <c r="AW110" s="306">
        <f>IFERROR(VLOOKUP($A110,'BDGT MW Services MTD'!$A$3:$AG$156,AW$4,0),0)</f>
        <v>368.34347106970148</v>
      </c>
      <c r="AX110" s="306">
        <f>IFERROR(VLOOKUP($A110,'BDGT MW Services MTD'!$A$3:$AG$156,AX$4,0),0)</f>
        <v>374.60274903851587</v>
      </c>
      <c r="AY110" s="306">
        <f>IFERROR(VLOOKUP($A110,'BDGT MW Services MTD'!$A$3:$AG$156,AY$4,0),0)</f>
        <v>56.145251441190524</v>
      </c>
      <c r="AZ110" s="306">
        <f>IFERROR(VLOOKUP($A110,'BDGT MW Services MTD'!$A$3:$AG$156,AZ$4,0),0)</f>
        <v>345.66310444933322</v>
      </c>
      <c r="BA110" s="306">
        <f>IFERROR(VLOOKUP($A110,'BDGT MW Services MTD'!$A$3:$AG$156,BA$4,0),0)</f>
        <v>382.09079511425978</v>
      </c>
      <c r="BB110" s="306">
        <f>IFERROR(VLOOKUP($A110,'BDGT MW Services MTD'!$A$3:$AG$156,BB$4,0),0)</f>
        <v>355.51834091022187</v>
      </c>
      <c r="BC110" s="306">
        <f>IFERROR(VLOOKUP($A110,'BDGT MW Services MTD'!$A$3:$AG$156,BC$4,0),0)</f>
        <v>383.21325056936473</v>
      </c>
      <c r="BD110" s="306">
        <f>IFERROR(VLOOKUP($A110,'BDGT MW Services MTD'!$A$3:$AG$156,BD$4,0),0)</f>
        <v>382.51965484979553</v>
      </c>
      <c r="BE110" s="306">
        <f>IFERROR(VLOOKUP($A110,'BDGT MW Services MTD'!$A$3:$AG$156,BE$4,0),0)</f>
        <v>384.84257649711566</v>
      </c>
      <c r="BF110" s="306">
        <f>IFERROR(VLOOKUP($A110,'BDGT MW Services MTD'!$A$3:$AG$156,BF$4,0),0)</f>
        <v>458.17143047786664</v>
      </c>
      <c r="BG110" s="306">
        <f>IFERROR(VLOOKUP($A110,'BDGT MW Services MTD'!$A$3:$AG$156,BG$4,0),0)</f>
        <v>451.69253950959836</v>
      </c>
      <c r="BH110" s="306">
        <f>IFERROR(VLOOKUP($A110,'BDGT MW Services MTD'!$A$3:$AG$156,BH$4,0),0)</f>
        <v>365.30876243862184</v>
      </c>
      <c r="BI110" s="306">
        <f>IFERROR(VLOOKUP($A110,'BDGT MW Services MTD'!$A$3:$AG$156,BI$4,0),0)</f>
        <v>346.75016267714233</v>
      </c>
      <c r="BJ110" s="306">
        <f>IFERROR(VLOOKUP($A110,'BDGT MW Services MTD'!$A$3:$AG$156,BJ$4,0),0)</f>
        <v>365.56289556998962</v>
      </c>
      <c r="BK110" s="306">
        <f>IFERROR(VLOOKUP($A110,'BDGT MW Services MTD'!$A$3:$AG$156,BK$4,0),0)</f>
        <v>368.57560782019431</v>
      </c>
      <c r="BL110" s="306">
        <f>IFERROR(VLOOKUP($A110,'BDGT MW Services MTD'!$A$3:$AG$156,BL$4,0),0)</f>
        <v>406.61770058728212</v>
      </c>
      <c r="BM110" s="306">
        <f>IFERROR(VLOOKUP($A110,'BDGT MW Services MTD'!$A$3:$AG$156,BM$4,0),0)</f>
        <v>534.29849780584379</v>
      </c>
      <c r="BN110" s="306">
        <f>IFERROR(VLOOKUP($A110,'BDGT MW Services MTD'!$A$3:$AG$156,BN$4,0),0)</f>
        <v>458.75216414210774</v>
      </c>
      <c r="BO110" s="306">
        <f>IFERROR(VLOOKUP($A110,'BDGT MW Services MTD'!$A$3:$AG$156,BO$4,0),0)</f>
        <v>313.24185238632623</v>
      </c>
      <c r="BP110" s="306">
        <f>IFERROR(VLOOKUP($A110,'BDGT MW Services MTD'!$A$3:$AG$156,BP$4,0),0)</f>
        <v>11479.962363000002</v>
      </c>
      <c r="BQ110" s="306"/>
      <c r="BR110" s="306"/>
      <c r="BS110" s="306"/>
      <c r="BT110" s="306">
        <f>IFERROR(VLOOKUP($A110,'BDGT Polizze MTD'!$A$3:$AG$156,BT$4,0),0)</f>
        <v>1765.0672808060153</v>
      </c>
      <c r="BU110" s="306">
        <f>IFERROR(VLOOKUP($A110,'BDGT Polizze MTD'!$A$3:$AG$156,BU$4,0),0)</f>
        <v>1520.6015293251228</v>
      </c>
      <c r="BV110" s="306">
        <f>IFERROR(VLOOKUP($A110,'BDGT Polizze MTD'!$A$3:$AG$156,BV$4,0),0)</f>
        <v>1181.8062230149924</v>
      </c>
      <c r="BW110" s="306">
        <f>IFERROR(VLOOKUP($A110,'BDGT Polizze MTD'!$A$3:$AG$156,BW$4,0),0)</f>
        <v>1137.3804659295488</v>
      </c>
      <c r="BX110" s="306">
        <f>IFERROR(VLOOKUP($A110,'BDGT Polizze MTD'!$A$3:$AG$156,BX$4,0),0)</f>
        <v>1131.4155422451629</v>
      </c>
      <c r="BY110" s="306">
        <f>IFERROR(VLOOKUP($A110,'BDGT Polizze MTD'!$A$3:$AG$156,BY$4,0),0)</f>
        <v>1179.5449240769599</v>
      </c>
      <c r="BZ110" s="306">
        <f>IFERROR(VLOOKUP($A110,'BDGT Polizze MTD'!$A$3:$AG$156,BZ$4,0),0)</f>
        <v>1215.0506299271583</v>
      </c>
      <c r="CA110" s="306">
        <f>IFERROR(VLOOKUP($A110,'BDGT Polizze MTD'!$A$3:$AG$156,CA$4,0),0)</f>
        <v>1489.7187916694018</v>
      </c>
      <c r="CB110" s="306">
        <f>IFERROR(VLOOKUP($A110,'BDGT Polizze MTD'!$A$3:$AG$156,CB$4,0),0)</f>
        <v>1371.0622611594276</v>
      </c>
      <c r="CC110" s="306">
        <f>IFERROR(VLOOKUP($A110,'BDGT Polizze MTD'!$A$3:$AG$156,CC$4,0),0)</f>
        <v>1328.5823500916083</v>
      </c>
      <c r="CD110" s="306">
        <f>IFERROR(VLOOKUP($A110,'BDGT Polizze MTD'!$A$3:$AG$156,CD$4,0),0)</f>
        <v>1278.1872003939536</v>
      </c>
      <c r="CE110" s="306">
        <f>IFERROR(VLOOKUP($A110,'BDGT Polizze MTD'!$A$3:$AG$156,CE$4,0),0)</f>
        <v>1283.7944312870211</v>
      </c>
      <c r="CF110" s="306">
        <f>IFERROR(VLOOKUP($A110,'BDGT Polizze MTD'!$A$3:$AG$156,CF$4,0),0)</f>
        <v>1336.2357399576306</v>
      </c>
      <c r="CG110" s="306">
        <f>IFERROR(VLOOKUP($A110,'BDGT Polizze MTD'!$A$3:$AG$156,CG$4,0),0)</f>
        <v>1358.9424568812938</v>
      </c>
      <c r="CH110" s="306">
        <f>IFERROR(VLOOKUP($A110,'BDGT Polizze MTD'!$A$3:$AG$156,CH$4,0),0)</f>
        <v>203.67753875683553</v>
      </c>
      <c r="CI110" s="306">
        <f>IFERROR(VLOOKUP($A110,'BDGT Polizze MTD'!$A$3:$AG$156,CI$4,0),0)</f>
        <v>1253.9584122627323</v>
      </c>
      <c r="CJ110" s="306">
        <f>IFERROR(VLOOKUP($A110,'BDGT Polizze MTD'!$A$3:$AG$156,CJ$4,0),0)</f>
        <v>1386.1067629562754</v>
      </c>
      <c r="CK110" s="306">
        <f>IFERROR(VLOOKUP($A110,'BDGT Polizze MTD'!$A$3:$AG$156,CK$4,0),0)</f>
        <v>1289.7101500267527</v>
      </c>
      <c r="CL110" s="306">
        <f>IFERROR(VLOOKUP($A110,'BDGT Polizze MTD'!$A$3:$AG$156,CL$4,0),0)</f>
        <v>1390.1786828175557</v>
      </c>
      <c r="CM110" s="306">
        <f>IFERROR(VLOOKUP($A110,'BDGT Polizze MTD'!$A$3:$AG$156,CM$4,0),0)</f>
        <v>1387.6625329130154</v>
      </c>
      <c r="CN110" s="306">
        <f>IFERROR(VLOOKUP($A110,'BDGT Polizze MTD'!$A$3:$AG$156,CN$4,0),0)</f>
        <v>1396.0893713669623</v>
      </c>
      <c r="CO110" s="306">
        <f>IFERROR(VLOOKUP($A110,'BDGT Polizze MTD'!$A$3:$AG$156,CO$4,0),0)</f>
        <v>1662.103684515117</v>
      </c>
      <c r="CP110" s="306">
        <f>IFERROR(VLOOKUP($A110,'BDGT Polizze MTD'!$A$3:$AG$156,CP$4,0),0)</f>
        <v>1638.6002798207237</v>
      </c>
      <c r="CQ110" s="306">
        <f>IFERROR(VLOOKUP($A110,'BDGT Polizze MTD'!$A$3:$AG$156,CQ$4,0),0)</f>
        <v>1325.2267593411691</v>
      </c>
      <c r="CR110" s="306">
        <f>IFERROR(VLOOKUP($A110,'BDGT Polizze MTD'!$A$3:$AG$156,CR$4,0),0)</f>
        <v>1257.9019219744564</v>
      </c>
      <c r="CS110" s="306">
        <f>IFERROR(VLOOKUP($A110,'BDGT Polizze MTD'!$A$3:$AG$156,CS$4,0),0)</f>
        <v>1326.1486754317536</v>
      </c>
      <c r="CT110" s="306">
        <f>IFERROR(VLOOKUP($A110,'BDGT Polizze MTD'!$A$3:$AG$156,CT$4,0),0)</f>
        <v>1337.0778600084227</v>
      </c>
      <c r="CU110" s="306">
        <f>IFERROR(VLOOKUP($A110,'BDGT Polizze MTD'!$A$3:$AG$156,CU$4,0),0)</f>
        <v>1475.0827602460795</v>
      </c>
      <c r="CV110" s="306">
        <f>IFERROR(VLOOKUP($A110,'BDGT Polizze MTD'!$A$3:$AG$156,CV$4,0),0)</f>
        <v>1938.269046823262</v>
      </c>
      <c r="CW110" s="306">
        <f>IFERROR(VLOOKUP($A110,'BDGT Polizze MTD'!$A$3:$AG$156,CW$4,0),0)</f>
        <v>1664.2104059273413</v>
      </c>
      <c r="CX110" s="306">
        <f>IFERROR(VLOOKUP($A110,'BDGT Polizze MTD'!$A$3:$AG$156,CX$4,0),0)</f>
        <v>1136.3441767912771</v>
      </c>
      <c r="CY110" s="306">
        <f>IFERROR(VLOOKUP($A110,'BDGT Polizze MTD'!$A$3:$AG$156,CY$4,0),0)</f>
        <v>41645.738848745023</v>
      </c>
      <c r="CZ110" s="306"/>
      <c r="DD110" s="308">
        <f>IFERROR(VLOOKUP($A110,'BDGT McAfee'!$AZ$6:$BD$180,DD$4,0),0)</f>
        <v>7.1077575483870969</v>
      </c>
      <c r="DE110" s="308">
        <f>IFERROR(VLOOKUP($A110,'BDGT McAfee'!$AZ$6:$BD$180,DE$4,0),0)</f>
        <v>7.1077575483870969</v>
      </c>
      <c r="DF110" s="308">
        <f>IFERROR(VLOOKUP($A110,'BDGT McAfee'!$AZ$6:$BD$180,DF$4,0),0)</f>
        <v>7.1077575483870969</v>
      </c>
      <c r="DG110" s="308">
        <f>IFERROR(VLOOKUP($A110,'BDGT McAfee'!$AZ$6:$BD$180,DG$4,0),0)</f>
        <v>7.1077575483870969</v>
      </c>
      <c r="DH110" s="308">
        <f>IFERROR(VLOOKUP($A110,'BDGT McAfee'!$AZ$6:$BD$180,DH$4,0),0)</f>
        <v>7.1077575483870969</v>
      </c>
      <c r="DI110" s="308">
        <f>IFERROR(VLOOKUP($A110,'BDGT McAfee'!$AZ$6:$BD$180,DI$4,0),0)</f>
        <v>7.1077575483870969</v>
      </c>
      <c r="DJ110" s="308">
        <f>IFERROR(VLOOKUP($A110,'BDGT McAfee'!$AZ$6:$BD$180,DJ$4,0),0)</f>
        <v>7.1077575483870969</v>
      </c>
      <c r="DK110" s="308">
        <f>IFERROR(VLOOKUP($A110,'BDGT McAfee'!$AZ$6:$BD$180,DK$4,0),0)</f>
        <v>7.1077575483870969</v>
      </c>
      <c r="DL110" s="308">
        <f>IFERROR(VLOOKUP($A110,'BDGT McAfee'!$AZ$6:$BD$180,DL$4,0),0)</f>
        <v>7.1077575483870969</v>
      </c>
      <c r="DM110" s="308">
        <f>IFERROR(VLOOKUP($A110,'BDGT McAfee'!$AZ$6:$BD$180,DM$4,0),0)</f>
        <v>7.1077575483870969</v>
      </c>
      <c r="DN110" s="308">
        <f>IFERROR(VLOOKUP($A110,'BDGT McAfee'!$AZ$6:$BD$180,DN$4,0),0)</f>
        <v>7.1077575483870969</v>
      </c>
      <c r="DO110" s="308">
        <f>IFERROR(VLOOKUP($A110,'BDGT McAfee'!$AZ$6:$BD$180,DO$4,0),0)</f>
        <v>7.1077575483870969</v>
      </c>
      <c r="DP110" s="308">
        <f>IFERROR(VLOOKUP($A110,'BDGT McAfee'!$AZ$6:$BD$180,DP$4,0),0)</f>
        <v>7.1077575483870969</v>
      </c>
      <c r="DQ110" s="308">
        <f>IFERROR(VLOOKUP($A110,'BDGT McAfee'!$AZ$6:$BD$180,DQ$4,0),0)</f>
        <v>7.1077575483870969</v>
      </c>
      <c r="DR110" s="308">
        <f>IFERROR(VLOOKUP($A110,'BDGT McAfee'!$AZ$6:$BD$180,DR$4,0),0)</f>
        <v>7.1077575483870969</v>
      </c>
      <c r="DS110" s="308">
        <f>IFERROR(VLOOKUP($A110,'BDGT McAfee'!$AZ$6:$BD$180,DS$4,0),0)</f>
        <v>7.1077575483870969</v>
      </c>
      <c r="DT110" s="308">
        <f>IFERROR(VLOOKUP($A110,'BDGT McAfee'!$AZ$6:$BD$180,DT$4,0),0)</f>
        <v>7.1077575483870969</v>
      </c>
      <c r="DU110" s="308">
        <f>IFERROR(VLOOKUP($A110,'BDGT McAfee'!$AZ$6:$BD$180,DU$4,0),0)</f>
        <v>7.1077575483870969</v>
      </c>
      <c r="DV110" s="308">
        <f>IFERROR(VLOOKUP($A110,'BDGT McAfee'!$AZ$6:$BD$180,DV$4,0),0)</f>
        <v>7.1077575483870969</v>
      </c>
      <c r="DW110" s="308">
        <f>IFERROR(VLOOKUP($A110,'BDGT McAfee'!$AZ$6:$BD$180,DW$4,0),0)</f>
        <v>7.1077575483870969</v>
      </c>
      <c r="DX110" s="308">
        <f>IFERROR(VLOOKUP($A110,'BDGT McAfee'!$AZ$6:$BD$180,DX$4,0),0)</f>
        <v>7.1077575483870969</v>
      </c>
      <c r="DY110" s="308">
        <f>IFERROR(VLOOKUP($A110,'BDGT McAfee'!$AZ$6:$BD$180,DY$4,0),0)</f>
        <v>7.1077575483870969</v>
      </c>
      <c r="DZ110" s="308">
        <f>IFERROR(VLOOKUP($A110,'BDGT McAfee'!$AZ$6:$BD$180,DZ$4,0),0)</f>
        <v>7.1077575483870969</v>
      </c>
      <c r="EA110" s="308">
        <f>IFERROR(VLOOKUP($A110,'BDGT McAfee'!$AZ$6:$BD$180,EA$4,0),0)</f>
        <v>7.1077575483870969</v>
      </c>
      <c r="EB110" s="308">
        <f>IFERROR(VLOOKUP($A110,'BDGT McAfee'!$AZ$6:$BD$180,EB$4,0),0)</f>
        <v>7.1077575483870969</v>
      </c>
      <c r="EC110" s="308">
        <f>IFERROR(VLOOKUP($A110,'BDGT McAfee'!$AZ$6:$BD$180,EC$4,0),0)</f>
        <v>7.1077575483870969</v>
      </c>
      <c r="ED110" s="308">
        <f>IFERROR(VLOOKUP($A110,'BDGT McAfee'!$AZ$6:$BD$180,ED$4,0),0)</f>
        <v>7.1077575483870969</v>
      </c>
      <c r="EE110" s="308">
        <f>IFERROR(VLOOKUP($A110,'BDGT McAfee'!$AZ$6:$BD$180,EE$4,0),0)</f>
        <v>7.1077575483870969</v>
      </c>
      <c r="EF110" s="308">
        <f>IFERROR(VLOOKUP($A110,'BDGT McAfee'!$AZ$6:$BD$180,EF$4,0),0)</f>
        <v>7.1077575483870969</v>
      </c>
      <c r="EG110" s="308">
        <f>IFERROR(VLOOKUP($A110,'BDGT McAfee'!$AZ$6:$BD$180,EG$4,0),0)</f>
        <v>7.1077575483870969</v>
      </c>
      <c r="EH110" s="308">
        <f>IFERROR(VLOOKUP($A110,'BDGT McAfee'!$AZ$6:$BD$180,EH$4,0),0)</f>
        <v>7.1077575483870969</v>
      </c>
      <c r="EI110" s="308">
        <f t="shared" si="42"/>
        <v>220.34048400000003</v>
      </c>
      <c r="EJ110" s="308"/>
      <c r="EL110" s="307">
        <f>IFERROR(VLOOKUP($A110,'BDGT Office'!$C$3:$F$180,EL$4,0),0)</f>
        <v>1.1225806451612903</v>
      </c>
      <c r="EM110" s="307">
        <f>IFERROR(VLOOKUP($A110,'BDGT Office'!$C$3:$F$180,EM$4,0),0)</f>
        <v>1.1225806451612903</v>
      </c>
      <c r="EN110" s="307">
        <f>IFERROR(VLOOKUP($A110,'BDGT Office'!$C$3:$F$180,EN$4,0),0)</f>
        <v>1.1225806451612903</v>
      </c>
      <c r="EO110" s="307">
        <f>IFERROR(VLOOKUP($A110,'BDGT Office'!$C$3:$F$180,EO$4,0),0)</f>
        <v>1.1225806451612903</v>
      </c>
      <c r="EP110" s="307">
        <f>IFERROR(VLOOKUP($A110,'BDGT Office'!$C$3:$F$180,EP$4,0),0)</f>
        <v>1.1225806451612903</v>
      </c>
      <c r="EQ110" s="307">
        <f>IFERROR(VLOOKUP($A110,'BDGT Office'!$C$3:$F$180,EQ$4,0),0)</f>
        <v>1.1225806451612903</v>
      </c>
      <c r="ER110" s="307">
        <f>IFERROR(VLOOKUP($A110,'BDGT Office'!$C$3:$F$180,ER$4,0),0)</f>
        <v>1.1225806451612903</v>
      </c>
      <c r="ES110" s="307">
        <f>IFERROR(VLOOKUP($A110,'BDGT Office'!$C$3:$F$180,ES$4,0),0)</f>
        <v>1.1225806451612903</v>
      </c>
      <c r="ET110" s="307">
        <f>IFERROR(VLOOKUP($A110,'BDGT Office'!$C$3:$F$180,ET$4,0),0)</f>
        <v>1.1225806451612903</v>
      </c>
      <c r="EU110" s="307">
        <f>IFERROR(VLOOKUP($A110,'BDGT Office'!$C$3:$F$180,EU$4,0),0)</f>
        <v>1.1225806451612903</v>
      </c>
      <c r="EV110" s="307">
        <f>IFERROR(VLOOKUP($A110,'BDGT Office'!$C$3:$F$180,EV$4,0),0)</f>
        <v>1.1225806451612903</v>
      </c>
      <c r="EW110" s="307">
        <f>IFERROR(VLOOKUP($A110,'BDGT Office'!$C$3:$F$180,EW$4,0),0)</f>
        <v>1.1225806451612903</v>
      </c>
      <c r="EX110" s="307">
        <f>IFERROR(VLOOKUP($A110,'BDGT Office'!$C$3:$F$180,EX$4,0),0)</f>
        <v>1.1225806451612903</v>
      </c>
      <c r="EY110" s="307">
        <f>IFERROR(VLOOKUP($A110,'BDGT Office'!$C$3:$F$180,EY$4,0),0)</f>
        <v>1.1225806451612903</v>
      </c>
      <c r="EZ110" s="307">
        <f>IFERROR(VLOOKUP($A110,'BDGT Office'!$C$3:$F$180,EZ$4,0),0)</f>
        <v>1.1225806451612903</v>
      </c>
      <c r="FA110" s="307">
        <f>IFERROR(VLOOKUP($A110,'BDGT Office'!$C$3:$F$180,FA$4,0),0)</f>
        <v>1.1225806451612903</v>
      </c>
      <c r="FB110" s="307">
        <f>IFERROR(VLOOKUP($A110,'BDGT Office'!$C$3:$F$180,FB$4,0),0)</f>
        <v>1.1225806451612903</v>
      </c>
      <c r="FC110" s="307">
        <f>IFERROR(VLOOKUP($A110,'BDGT Office'!$C$3:$F$180,FC$4,0),0)</f>
        <v>1.1225806451612903</v>
      </c>
      <c r="FD110" s="307">
        <f>IFERROR(VLOOKUP($A110,'BDGT Office'!$C$3:$F$180,FD$4,0),0)</f>
        <v>1.1225806451612903</v>
      </c>
      <c r="FE110" s="307">
        <f>IFERROR(VLOOKUP($A110,'BDGT Office'!$C$3:$F$180,FE$4,0),0)</f>
        <v>1.1225806451612903</v>
      </c>
      <c r="FF110" s="307">
        <f>IFERROR(VLOOKUP($A110,'BDGT Office'!$C$3:$F$180,FF$4,0),0)</f>
        <v>1.1225806451612903</v>
      </c>
      <c r="FG110" s="307">
        <f>IFERROR(VLOOKUP($A110,'BDGT Office'!$C$3:$F$180,FG$4,0),0)</f>
        <v>1.1225806451612903</v>
      </c>
      <c r="FH110" s="307">
        <f>IFERROR(VLOOKUP($A110,'BDGT Office'!$C$3:$F$180,FH$4,0),0)</f>
        <v>1.1225806451612903</v>
      </c>
      <c r="FI110" s="307">
        <f>IFERROR(VLOOKUP($A110,'BDGT Office'!$C$3:$F$180,FI$4,0),0)</f>
        <v>1.1225806451612903</v>
      </c>
      <c r="FJ110" s="307">
        <f>IFERROR(VLOOKUP($A110,'BDGT Office'!$C$3:$F$180,FJ$4,0),0)</f>
        <v>1.1225806451612903</v>
      </c>
      <c r="FK110" s="307">
        <f>IFERROR(VLOOKUP($A110,'BDGT Office'!$C$3:$F$180,FK$4,0),0)</f>
        <v>1.1225806451612903</v>
      </c>
      <c r="FL110" s="307">
        <f>IFERROR(VLOOKUP($A110,'BDGT Office'!$C$3:$F$180,FL$4,0),0)</f>
        <v>1.1225806451612903</v>
      </c>
      <c r="FM110" s="307">
        <f>IFERROR(VLOOKUP($A110,'BDGT Office'!$C$3:$F$180,FM$4,0),0)</f>
        <v>1.1225806451612903</v>
      </c>
      <c r="FN110" s="307">
        <f>IFERROR(VLOOKUP($A110,'BDGT Office'!$C$3:$F$180,FN$4,0),0)</f>
        <v>1.1225806451612903</v>
      </c>
      <c r="FO110" s="307">
        <f>IFERROR(VLOOKUP($A110,'BDGT Office'!$C$3:$F$180,FO$4,0),0)</f>
        <v>1.1225806451612903</v>
      </c>
      <c r="FP110" s="307">
        <f>IFERROR(VLOOKUP($A110,'BDGT Office'!$C$3:$F$180,FP$4,0),0)</f>
        <v>1.1225806451612903</v>
      </c>
      <c r="FQ110" s="308">
        <f t="shared" si="43"/>
        <v>34.79999999999999</v>
      </c>
      <c r="FR110" s="307"/>
      <c r="FS110" s="307"/>
    </row>
    <row r="111" spans="1:175">
      <c r="A111" s="150" t="s">
        <v>49</v>
      </c>
      <c r="B111" s="303">
        <f>IFERROR(VLOOKUP($A111,'FCST Sales'!$A$1:$AH$160,B$1,0),0)</f>
        <v>84920.29969649436</v>
      </c>
      <c r="C111" s="303">
        <f>IFERROR(VLOOKUP($A111,'FCST Sales'!$A$1:$AH$160,C$1,0),0)</f>
        <v>74042.186867997705</v>
      </c>
      <c r="D111" s="303">
        <f>IFERROR(VLOOKUP($A111,'FCST Sales'!$A$1:$AH$160,D$1,0),0)</f>
        <v>56858.647674770975</v>
      </c>
      <c r="E111" s="303">
        <f>IFERROR(VLOOKUP($A111,'FCST Sales'!$A$1:$AH$160,E$1,0),0)</f>
        <v>54721.251187416245</v>
      </c>
      <c r="F111" s="303">
        <f>IFERROR(VLOOKUP($A111,'FCST Sales'!$A$1:$AH$160,F$1,0),0)</f>
        <v>54434.268865295664</v>
      </c>
      <c r="G111" s="303">
        <f>IFERROR(VLOOKUP($A111,'FCST Sales'!$A$1:$AH$160,G$1,0),0)</f>
        <v>56749.8528511349</v>
      </c>
      <c r="H111" s="303">
        <f>IFERROR(VLOOKUP($A111,'FCST Sales'!$A$1:$AH$160,H$1,0),0)</f>
        <v>58458.090953173436</v>
      </c>
      <c r="I111" s="303">
        <f>IFERROR(VLOOKUP($A111,'FCST Sales'!$A$1:$AH$160,I$1,0),0)</f>
        <v>71672.829488004369</v>
      </c>
      <c r="J111" s="303">
        <f>IFERROR(VLOOKUP($A111,'FCST Sales'!$A$1:$AH$160,J$1,0),0)</f>
        <v>66760.716854915372</v>
      </c>
      <c r="K111" s="303">
        <f>IFERROR(VLOOKUP($A111,'FCST Sales'!$A$1:$AH$160,K$1,0),0)</f>
        <v>63920.289366947814</v>
      </c>
      <c r="L111" s="303">
        <f>IFERROR(VLOOKUP($A111,'FCST Sales'!$A$1:$AH$160,L$1,0),0)</f>
        <v>61495.695549979951</v>
      </c>
      <c r="M111" s="303">
        <f>IFERROR(VLOOKUP($A111,'FCST Sales'!$A$1:$AH$160,M$1,0),0)</f>
        <v>61765.468681624683</v>
      </c>
      <c r="N111" s="303">
        <f>IFERROR(VLOOKUP($A111,'FCST Sales'!$A$1:$AH$160,N$1,0),0)</f>
        <v>64288.506583472197</v>
      </c>
      <c r="O111" s="303">
        <f>IFERROR(VLOOKUP($A111,'FCST Sales'!$A$1:$AH$160,O$1,0),0)</f>
        <v>65380.964206617646</v>
      </c>
      <c r="P111" s="303">
        <f>IFERROR(VLOOKUP($A111,'FCST Sales'!$A$1:$AH$160,P$1,0),0)</f>
        <v>0</v>
      </c>
      <c r="Q111" s="303">
        <f>IFERROR(VLOOKUP($A111,'FCST Sales'!$A$1:$AH$160,Q$1,0),0)</f>
        <v>61058.614827687372</v>
      </c>
      <c r="R111" s="303">
        <f>IFERROR(VLOOKUP($A111,'FCST Sales'!$A$1:$AH$160,R$1,0),0)</f>
        <v>66687.883800006282</v>
      </c>
      <c r="S111" s="303">
        <f>IFERROR(VLOOKUP($A111,'FCST Sales'!$A$1:$AH$160,S$1,0),0)</f>
        <v>62050.083672657129</v>
      </c>
      <c r="T111" s="303">
        <f>IFERROR(VLOOKUP($A111,'FCST Sales'!$A$1:$AH$160,T$1,0),0)</f>
        <v>66883.790584251969</v>
      </c>
      <c r="U111" s="303">
        <f>IFERROR(VLOOKUP($A111,'FCST Sales'!$A$1:$AH$160,U$1,0),0)</f>
        <v>66762.734460047315</v>
      </c>
      <c r="V111" s="303">
        <f>IFERROR(VLOOKUP($A111,'FCST Sales'!$A$1:$AH$160,V$1,0),0)</f>
        <v>67168.163564526767</v>
      </c>
      <c r="W111" s="303">
        <f>IFERROR(VLOOKUP($A111,'FCST Sales'!$A$1:$AH$160,W$1,0),0)</f>
        <v>80932.308188243944</v>
      </c>
      <c r="X111" s="303">
        <f>IFERROR(VLOOKUP($A111,'FCST Sales'!$A$1:$AH$160,X$1,0),0)</f>
        <v>78835.763575874909</v>
      </c>
      <c r="Y111" s="303">
        <f>IFERROR(VLOOKUP($A111,'FCST Sales'!$A$1:$AH$160,Y$1,0),0)</f>
        <v>63758.84635835269</v>
      </c>
      <c r="Z111" s="303">
        <f>IFERROR(VLOOKUP($A111,'FCST Sales'!$A$1:$AH$160,Z$1,0),0)</f>
        <v>60519.737329268995</v>
      </c>
      <c r="AA111" s="303">
        <f>IFERROR(VLOOKUP($A111,'FCST Sales'!$A$1:$AH$160,AA$1,0),0)</f>
        <v>63803.20126287044</v>
      </c>
      <c r="AB111" s="303">
        <f>IFERROR(VLOOKUP($A111,'FCST Sales'!$A$1:$AH$160,AB$1,0),0)</f>
        <v>64329.022368831473</v>
      </c>
      <c r="AC111" s="303">
        <f>IFERROR(VLOOKUP($A111,'FCST Sales'!$A$1:$AH$160,AC$1,0),0)</f>
        <v>71034.126759689025</v>
      </c>
      <c r="AD111" s="303">
        <f>IFERROR(VLOOKUP($A111,'FCST Sales'!$A$1:$AH$160,AD$1,0),0)</f>
        <v>93253.322487234764</v>
      </c>
      <c r="AE111" s="303">
        <f>IFERROR(VLOOKUP($A111,'FCST Sales'!$A$1:$AH$160,AE$1,0),0)</f>
        <v>81034.890131951353</v>
      </c>
      <c r="AF111" s="303">
        <f>IFERROR(VLOOKUP($A111,'FCST Sales'!$A$1:$AH$160,AF$1,0),0)</f>
        <v>54671.393606829253</v>
      </c>
      <c r="AG111" s="303">
        <f>IFERROR(VLOOKUP($A111,'FCST Sales'!$A$1:$AH$160,AG$1,0),0)</f>
        <v>1998252.9518061692</v>
      </c>
      <c r="AH111" s="303">
        <f>IFERROR(VLOOKUP($A111,'FCST Sales'!$A$1:$AH$160,AH$1,0),0)</f>
        <v>0</v>
      </c>
      <c r="AI111" s="303"/>
      <c r="AK111" s="306">
        <f>IFERROR(VLOOKUP($A111,'BDGT MW Services MTD'!$A$3:$AG$156,AK$4,0),0)</f>
        <v>902.38344067501896</v>
      </c>
      <c r="AL111" s="306">
        <f>IFERROR(VLOOKUP($A111,'BDGT MW Services MTD'!$A$3:$AG$156,AL$4,0),0)</f>
        <v>777.40132336570343</v>
      </c>
      <c r="AM111" s="306">
        <f>IFERROR(VLOOKUP($A111,'BDGT MW Services MTD'!$A$3:$AG$156,AM$4,0),0)</f>
        <v>604.1936062904233</v>
      </c>
      <c r="AN111" s="306">
        <f>IFERROR(VLOOKUP($A111,'BDGT MW Services MTD'!$A$3:$AG$156,AN$4,0),0)</f>
        <v>581.48111936751764</v>
      </c>
      <c r="AO111" s="306">
        <f>IFERROR(VLOOKUP($A111,'BDGT MW Services MTD'!$A$3:$AG$156,AO$4,0),0)</f>
        <v>578.43157648821045</v>
      </c>
      <c r="AP111" s="306">
        <f>IFERROR(VLOOKUP($A111,'BDGT MW Services MTD'!$A$3:$AG$156,AP$4,0),0)</f>
        <v>603.03752644106783</v>
      </c>
      <c r="AQ111" s="306">
        <f>IFERROR(VLOOKUP($A111,'BDGT MW Services MTD'!$A$3:$AG$156,AQ$4,0),0)</f>
        <v>621.1896735898531</v>
      </c>
      <c r="AR111" s="306">
        <f>IFERROR(VLOOKUP($A111,'BDGT MW Services MTD'!$A$3:$AG$156,AR$4,0),0)</f>
        <v>761.612649831113</v>
      </c>
      <c r="AS111" s="306">
        <f>IFERROR(VLOOKUP($A111,'BDGT MW Services MTD'!$A$3:$AG$156,AS$4,0),0)</f>
        <v>700.94998307358537</v>
      </c>
      <c r="AT111" s="306">
        <f>IFERROR(VLOOKUP($A111,'BDGT MW Services MTD'!$A$3:$AG$156,AT$4,0),0)</f>
        <v>679.2323019824471</v>
      </c>
      <c r="AU111" s="306">
        <f>IFERROR(VLOOKUP($A111,'BDGT MW Services MTD'!$A$3:$AG$156,AU$4,0),0)</f>
        <v>653.46798745912997</v>
      </c>
      <c r="AV111" s="306">
        <f>IFERROR(VLOOKUP($A111,'BDGT MW Services MTD'!$A$3:$AG$156,AV$4,0),0)</f>
        <v>656.33466135930837</v>
      </c>
      <c r="AW111" s="306">
        <f>IFERROR(VLOOKUP($A111,'BDGT MW Services MTD'!$A$3:$AG$156,AW$4,0),0)</f>
        <v>683.14506630323535</v>
      </c>
      <c r="AX111" s="306">
        <f>IFERROR(VLOOKUP($A111,'BDGT MW Services MTD'!$A$3:$AG$156,AX$4,0),0)</f>
        <v>694.75378262063941</v>
      </c>
      <c r="AY111" s="306">
        <f>IFERROR(VLOOKUP($A111,'BDGT MW Services MTD'!$A$3:$AG$156,AY$4,0),0)</f>
        <v>104.12931008934852</v>
      </c>
      <c r="AZ111" s="306">
        <f>IFERROR(VLOOKUP($A111,'BDGT MW Services MTD'!$A$3:$AG$156,AZ$4,0),0)</f>
        <v>641.08111845136409</v>
      </c>
      <c r="BA111" s="306">
        <f>IFERROR(VLOOKUP($A111,'BDGT MW Services MTD'!$A$3:$AG$156,BA$4,0),0)</f>
        <v>708.64142319165353</v>
      </c>
      <c r="BB111" s="306">
        <f>IFERROR(VLOOKUP($A111,'BDGT MW Services MTD'!$A$3:$AG$156,BB$4,0),0)</f>
        <v>659.35904841156105</v>
      </c>
      <c r="BC111" s="306">
        <f>IFERROR(VLOOKUP($A111,'BDGT MW Services MTD'!$A$3:$AG$156,BC$4,0),0)</f>
        <v>710.72317559539033</v>
      </c>
      <c r="BD111" s="306">
        <f>IFERROR(VLOOKUP($A111,'BDGT MW Services MTD'!$A$3:$AG$156,BD$4,0),0)</f>
        <v>709.4368042299451</v>
      </c>
      <c r="BE111" s="306">
        <f>IFERROR(VLOOKUP($A111,'BDGT MW Services MTD'!$A$3:$AG$156,BE$4,0),0)</f>
        <v>713.74499098337731</v>
      </c>
      <c r="BF111" s="306">
        <f>IFERROR(VLOOKUP($A111,'BDGT MW Services MTD'!$A$3:$AG$156,BF$4,0),0)</f>
        <v>849.74372246392284</v>
      </c>
      <c r="BG111" s="306">
        <f>IFERROR(VLOOKUP($A111,'BDGT MW Services MTD'!$A$3:$AG$156,BG$4,0),0)</f>
        <v>837.72770277654922</v>
      </c>
      <c r="BH111" s="306">
        <f>IFERROR(VLOOKUP($A111,'BDGT MW Services MTD'!$A$3:$AG$156,BH$4,0),0)</f>
        <v>677.51676991190982</v>
      </c>
      <c r="BI111" s="306">
        <f>IFERROR(VLOOKUP($A111,'BDGT MW Services MTD'!$A$3:$AG$156,BI$4,0),0)</f>
        <v>643.09722169042925</v>
      </c>
      <c r="BJ111" s="306">
        <f>IFERROR(VLOOKUP($A111,'BDGT MW Services MTD'!$A$3:$AG$156,BJ$4,0),0)</f>
        <v>677.98809574910717</v>
      </c>
      <c r="BK111" s="306">
        <f>IFERROR(VLOOKUP($A111,'BDGT MW Services MTD'!$A$3:$AG$156,BK$4,0),0)</f>
        <v>683.57559674088986</v>
      </c>
      <c r="BL111" s="306">
        <f>IFERROR(VLOOKUP($A111,'BDGT MW Services MTD'!$A$3:$AG$156,BL$4,0),0)</f>
        <v>754.13003852375584</v>
      </c>
      <c r="BM111" s="306">
        <f>IFERROR(VLOOKUP($A111,'BDGT MW Services MTD'!$A$3:$AG$156,BM$4,0),0)</f>
        <v>990.93213638154248</v>
      </c>
      <c r="BN111" s="306">
        <f>IFERROR(VLOOKUP($A111,'BDGT MW Services MTD'!$A$3:$AG$156,BN$4,0),0)</f>
        <v>850.82077518433721</v>
      </c>
      <c r="BO111" s="306">
        <f>IFERROR(VLOOKUP($A111,'BDGT MW Services MTD'!$A$3:$AG$156,BO$4,0),0)</f>
        <v>580.95132077666699</v>
      </c>
      <c r="BP111" s="306">
        <f>IFERROR(VLOOKUP($A111,'BDGT MW Services MTD'!$A$3:$AG$156,BP$4,0),0)</f>
        <v>21291.213949999008</v>
      </c>
      <c r="BQ111" s="306"/>
      <c r="BR111" s="306"/>
      <c r="BS111" s="306"/>
      <c r="BT111" s="306">
        <f>IFERROR(VLOOKUP($A111,'BDGT Polizze MTD'!$A$3:$AG$156,BT$4,0),0)</f>
        <v>2995.8110145042874</v>
      </c>
      <c r="BU111" s="306">
        <f>IFERROR(VLOOKUP($A111,'BDGT Polizze MTD'!$A$3:$AG$156,BU$4,0),0)</f>
        <v>2580.8845134470084</v>
      </c>
      <c r="BV111" s="306">
        <f>IFERROR(VLOOKUP($A111,'BDGT Polizze MTD'!$A$3:$AG$156,BV$4,0),0)</f>
        <v>2005.8544727548717</v>
      </c>
      <c r="BW111" s="306">
        <f>IFERROR(VLOOKUP($A111,'BDGT Polizze MTD'!$A$3:$AG$156,BW$4,0),0)</f>
        <v>1930.4515836686901</v>
      </c>
      <c r="BX111" s="306">
        <f>IFERROR(VLOOKUP($A111,'BDGT Polizze MTD'!$A$3:$AG$156,BX$4,0),0)</f>
        <v>1920.3274460402363</v>
      </c>
      <c r="BY111" s="306">
        <f>IFERROR(VLOOKUP($A111,'BDGT Polizze MTD'!$A$3:$AG$156,BY$4,0),0)</f>
        <v>2002.0164183422651</v>
      </c>
      <c r="BZ111" s="306">
        <f>IFERROR(VLOOKUP($A111,'BDGT Polizze MTD'!$A$3:$AG$156,BZ$4,0),0)</f>
        <v>2062.2794948949054</v>
      </c>
      <c r="CA111" s="306">
        <f>IFERROR(VLOOKUP($A111,'BDGT Polizze MTD'!$A$3:$AG$156,CA$4,0),0)</f>
        <v>2528.4679021182856</v>
      </c>
      <c r="CB111" s="306">
        <f>IFERROR(VLOOKUP($A111,'BDGT Polizze MTD'!$A$3:$AG$156,CB$4,0),0)</f>
        <v>2327.074706000391</v>
      </c>
      <c r="CC111" s="306">
        <f>IFERROR(VLOOKUP($A111,'BDGT Polizze MTD'!$A$3:$AG$156,CC$4,0),0)</f>
        <v>2254.9744598193943</v>
      </c>
      <c r="CD111" s="306">
        <f>IFERROR(VLOOKUP($A111,'BDGT Polizze MTD'!$A$3:$AG$156,CD$4,0),0)</f>
        <v>2169.4398480889654</v>
      </c>
      <c r="CE111" s="306">
        <f>IFERROR(VLOOKUP($A111,'BDGT Polizze MTD'!$A$3:$AG$156,CE$4,0),0)</f>
        <v>2178.9568813788519</v>
      </c>
      <c r="CF111" s="306">
        <f>IFERROR(VLOOKUP($A111,'BDGT Polizze MTD'!$A$3:$AG$156,CF$4,0),0)</f>
        <v>2267.9643950520358</v>
      </c>
      <c r="CG111" s="306">
        <f>IFERROR(VLOOKUP($A111,'BDGT Polizze MTD'!$A$3:$AG$156,CG$4,0),0)</f>
        <v>2306.5040209364824</v>
      </c>
      <c r="CH111" s="306">
        <f>IFERROR(VLOOKUP($A111,'BDGT Polizze MTD'!$A$3:$AG$156,CH$4,0),0)</f>
        <v>345.69753836024557</v>
      </c>
      <c r="CI111" s="306">
        <f>IFERROR(VLOOKUP($A111,'BDGT Polizze MTD'!$A$3:$AG$156,CI$4,0),0)</f>
        <v>2128.3168432375824</v>
      </c>
      <c r="CJ111" s="306">
        <f>IFERROR(VLOOKUP($A111,'BDGT Polizze MTD'!$A$3:$AG$156,CJ$4,0),0)</f>
        <v>2352.6094177254558</v>
      </c>
      <c r="CK111" s="306">
        <f>IFERROR(VLOOKUP($A111,'BDGT Polizze MTD'!$A$3:$AG$156,CK$4,0),0)</f>
        <v>2188.9975045051865</v>
      </c>
      <c r="CL111" s="306">
        <f>IFERROR(VLOOKUP($A111,'BDGT Polizze MTD'!$A$3:$AG$156,CL$4,0),0)</f>
        <v>2359.5206003773897</v>
      </c>
      <c r="CM111" s="306">
        <f>IFERROR(VLOOKUP($A111,'BDGT Polizze MTD'!$A$3:$AG$156,CM$4,0),0)</f>
        <v>2355.2499928599677</v>
      </c>
      <c r="CN111" s="306">
        <f>IFERROR(VLOOKUP($A111,'BDGT Polizze MTD'!$A$3:$AG$156,CN$4,0),0)</f>
        <v>2369.5526858690714</v>
      </c>
      <c r="CO111" s="306">
        <f>IFERROR(VLOOKUP($A111,'BDGT Polizze MTD'!$A$3:$AG$156,CO$4,0),0)</f>
        <v>2821.053100618768</v>
      </c>
      <c r="CP111" s="306">
        <f>IFERROR(VLOOKUP($A111,'BDGT Polizze MTD'!$A$3:$AG$156,CP$4,0),0)</f>
        <v>2781.1612735890003</v>
      </c>
      <c r="CQ111" s="306">
        <f>IFERROR(VLOOKUP($A111,'BDGT Polizze MTD'!$A$3:$AG$156,CQ$4,0),0)</f>
        <v>2249.2790872748733</v>
      </c>
      <c r="CR111" s="306">
        <f>IFERROR(VLOOKUP($A111,'BDGT Polizze MTD'!$A$3:$AG$156,CR$4,0),0)</f>
        <v>2135.0100780840139</v>
      </c>
      <c r="CS111" s="306">
        <f>IFERROR(VLOOKUP($A111,'BDGT Polizze MTD'!$A$3:$AG$156,CS$4,0),0)</f>
        <v>2250.8438357740702</v>
      </c>
      <c r="CT111" s="306">
        <f>IFERROR(VLOOKUP($A111,'BDGT Polizze MTD'!$A$3:$AG$156,CT$4,0),0)</f>
        <v>2269.3937074364035</v>
      </c>
      <c r="CU111" s="306">
        <f>IFERROR(VLOOKUP($A111,'BDGT Polizze MTD'!$A$3:$AG$156,CU$4,0),0)</f>
        <v>2503.6264784380519</v>
      </c>
      <c r="CV111" s="306">
        <f>IFERROR(VLOOKUP($A111,'BDGT Polizze MTD'!$A$3:$AG$156,CV$4,0),0)</f>
        <v>3289.7826743999467</v>
      </c>
      <c r="CW111" s="306">
        <f>IFERROR(VLOOKUP($A111,'BDGT Polizze MTD'!$A$3:$AG$156,CW$4,0),0)</f>
        <v>2824.6287938967894</v>
      </c>
      <c r="CX111" s="306">
        <f>IFERROR(VLOOKUP($A111,'BDGT Polizze MTD'!$A$3:$AG$156,CX$4,0),0)</f>
        <v>1928.6927122373258</v>
      </c>
      <c r="CY111" s="306">
        <f>IFERROR(VLOOKUP($A111,'BDGT Polizze MTD'!$A$3:$AG$156,CY$4,0),0)</f>
        <v>70684.423481730802</v>
      </c>
      <c r="CZ111" s="306"/>
      <c r="DD111" s="308">
        <f>IFERROR(VLOOKUP($A111,'BDGT McAfee'!$AZ$6:$BD$180,DD$4,0),0)</f>
        <v>11.684805096774193</v>
      </c>
      <c r="DE111" s="308">
        <f>IFERROR(VLOOKUP($A111,'BDGT McAfee'!$AZ$6:$BD$180,DE$4,0),0)</f>
        <v>11.684805096774193</v>
      </c>
      <c r="DF111" s="308">
        <f>IFERROR(VLOOKUP($A111,'BDGT McAfee'!$AZ$6:$BD$180,DF$4,0),0)</f>
        <v>11.684805096774193</v>
      </c>
      <c r="DG111" s="308">
        <f>IFERROR(VLOOKUP($A111,'BDGT McAfee'!$AZ$6:$BD$180,DG$4,0),0)</f>
        <v>11.684805096774193</v>
      </c>
      <c r="DH111" s="308">
        <f>IFERROR(VLOOKUP($A111,'BDGT McAfee'!$AZ$6:$BD$180,DH$4,0),0)</f>
        <v>11.684805096774193</v>
      </c>
      <c r="DI111" s="308">
        <f>IFERROR(VLOOKUP($A111,'BDGT McAfee'!$AZ$6:$BD$180,DI$4,0),0)</f>
        <v>11.684805096774193</v>
      </c>
      <c r="DJ111" s="308">
        <f>IFERROR(VLOOKUP($A111,'BDGT McAfee'!$AZ$6:$BD$180,DJ$4,0),0)</f>
        <v>11.684805096774193</v>
      </c>
      <c r="DK111" s="308">
        <f>IFERROR(VLOOKUP($A111,'BDGT McAfee'!$AZ$6:$BD$180,DK$4,0),0)</f>
        <v>11.684805096774193</v>
      </c>
      <c r="DL111" s="308">
        <f>IFERROR(VLOOKUP($A111,'BDGT McAfee'!$AZ$6:$BD$180,DL$4,0),0)</f>
        <v>11.684805096774193</v>
      </c>
      <c r="DM111" s="308">
        <f>IFERROR(VLOOKUP($A111,'BDGT McAfee'!$AZ$6:$BD$180,DM$4,0),0)</f>
        <v>11.684805096774193</v>
      </c>
      <c r="DN111" s="308">
        <f>IFERROR(VLOOKUP($A111,'BDGT McAfee'!$AZ$6:$BD$180,DN$4,0),0)</f>
        <v>11.684805096774193</v>
      </c>
      <c r="DO111" s="308">
        <f>IFERROR(VLOOKUP($A111,'BDGT McAfee'!$AZ$6:$BD$180,DO$4,0),0)</f>
        <v>11.684805096774193</v>
      </c>
      <c r="DP111" s="308">
        <f>IFERROR(VLOOKUP($A111,'BDGT McAfee'!$AZ$6:$BD$180,DP$4,0),0)</f>
        <v>11.684805096774193</v>
      </c>
      <c r="DQ111" s="308">
        <f>IFERROR(VLOOKUP($A111,'BDGT McAfee'!$AZ$6:$BD$180,DQ$4,0),0)</f>
        <v>11.684805096774193</v>
      </c>
      <c r="DR111" s="308">
        <f>IFERROR(VLOOKUP($A111,'BDGT McAfee'!$AZ$6:$BD$180,DR$4,0),0)</f>
        <v>11.684805096774193</v>
      </c>
      <c r="DS111" s="308">
        <f>IFERROR(VLOOKUP($A111,'BDGT McAfee'!$AZ$6:$BD$180,DS$4,0),0)</f>
        <v>11.684805096774193</v>
      </c>
      <c r="DT111" s="308">
        <f>IFERROR(VLOOKUP($A111,'BDGT McAfee'!$AZ$6:$BD$180,DT$4,0),0)</f>
        <v>11.684805096774193</v>
      </c>
      <c r="DU111" s="308">
        <f>IFERROR(VLOOKUP($A111,'BDGT McAfee'!$AZ$6:$BD$180,DU$4,0),0)</f>
        <v>11.684805096774193</v>
      </c>
      <c r="DV111" s="308">
        <f>IFERROR(VLOOKUP($A111,'BDGT McAfee'!$AZ$6:$BD$180,DV$4,0),0)</f>
        <v>11.684805096774193</v>
      </c>
      <c r="DW111" s="308">
        <f>IFERROR(VLOOKUP($A111,'BDGT McAfee'!$AZ$6:$BD$180,DW$4,0),0)</f>
        <v>11.684805096774193</v>
      </c>
      <c r="DX111" s="308">
        <f>IFERROR(VLOOKUP($A111,'BDGT McAfee'!$AZ$6:$BD$180,DX$4,0),0)</f>
        <v>11.684805096774193</v>
      </c>
      <c r="DY111" s="308">
        <f>IFERROR(VLOOKUP($A111,'BDGT McAfee'!$AZ$6:$BD$180,DY$4,0),0)</f>
        <v>11.684805096774193</v>
      </c>
      <c r="DZ111" s="308">
        <f>IFERROR(VLOOKUP($A111,'BDGT McAfee'!$AZ$6:$BD$180,DZ$4,0),0)</f>
        <v>11.684805096774193</v>
      </c>
      <c r="EA111" s="308">
        <f>IFERROR(VLOOKUP($A111,'BDGT McAfee'!$AZ$6:$BD$180,EA$4,0),0)</f>
        <v>11.684805096774193</v>
      </c>
      <c r="EB111" s="308">
        <f>IFERROR(VLOOKUP($A111,'BDGT McAfee'!$AZ$6:$BD$180,EB$4,0),0)</f>
        <v>11.684805096774193</v>
      </c>
      <c r="EC111" s="308">
        <f>IFERROR(VLOOKUP($A111,'BDGT McAfee'!$AZ$6:$BD$180,EC$4,0),0)</f>
        <v>11.684805096774193</v>
      </c>
      <c r="ED111" s="308">
        <f>IFERROR(VLOOKUP($A111,'BDGT McAfee'!$AZ$6:$BD$180,ED$4,0),0)</f>
        <v>11.684805096774193</v>
      </c>
      <c r="EE111" s="308">
        <f>IFERROR(VLOOKUP($A111,'BDGT McAfee'!$AZ$6:$BD$180,EE$4,0),0)</f>
        <v>11.684805096774193</v>
      </c>
      <c r="EF111" s="308">
        <f>IFERROR(VLOOKUP($A111,'BDGT McAfee'!$AZ$6:$BD$180,EF$4,0),0)</f>
        <v>11.684805096774193</v>
      </c>
      <c r="EG111" s="308">
        <f>IFERROR(VLOOKUP($A111,'BDGT McAfee'!$AZ$6:$BD$180,EG$4,0),0)</f>
        <v>11.684805096774193</v>
      </c>
      <c r="EH111" s="308">
        <f>IFERROR(VLOOKUP($A111,'BDGT McAfee'!$AZ$6:$BD$180,EH$4,0),0)</f>
        <v>11.684805096774193</v>
      </c>
      <c r="EI111" s="308">
        <f t="shared" si="42"/>
        <v>362.22895800000009</v>
      </c>
      <c r="EJ111" s="308"/>
      <c r="EL111" s="307">
        <f>IFERROR(VLOOKUP($A111,'BDGT Office'!$C$3:$F$180,EL$4,0),0)</f>
        <v>2.2064516129032259</v>
      </c>
      <c r="EM111" s="307">
        <f>IFERROR(VLOOKUP($A111,'BDGT Office'!$C$3:$F$180,EM$4,0),0)</f>
        <v>2.2064516129032259</v>
      </c>
      <c r="EN111" s="307">
        <f>IFERROR(VLOOKUP($A111,'BDGT Office'!$C$3:$F$180,EN$4,0),0)</f>
        <v>2.2064516129032259</v>
      </c>
      <c r="EO111" s="307">
        <f>IFERROR(VLOOKUP($A111,'BDGT Office'!$C$3:$F$180,EO$4,0),0)</f>
        <v>2.2064516129032259</v>
      </c>
      <c r="EP111" s="307">
        <f>IFERROR(VLOOKUP($A111,'BDGT Office'!$C$3:$F$180,EP$4,0),0)</f>
        <v>2.2064516129032259</v>
      </c>
      <c r="EQ111" s="307">
        <f>IFERROR(VLOOKUP($A111,'BDGT Office'!$C$3:$F$180,EQ$4,0),0)</f>
        <v>2.2064516129032259</v>
      </c>
      <c r="ER111" s="307">
        <f>IFERROR(VLOOKUP($A111,'BDGT Office'!$C$3:$F$180,ER$4,0),0)</f>
        <v>2.2064516129032259</v>
      </c>
      <c r="ES111" s="307">
        <f>IFERROR(VLOOKUP($A111,'BDGT Office'!$C$3:$F$180,ES$4,0),0)</f>
        <v>2.2064516129032259</v>
      </c>
      <c r="ET111" s="307">
        <f>IFERROR(VLOOKUP($A111,'BDGT Office'!$C$3:$F$180,ET$4,0),0)</f>
        <v>2.2064516129032259</v>
      </c>
      <c r="EU111" s="307">
        <f>IFERROR(VLOOKUP($A111,'BDGT Office'!$C$3:$F$180,EU$4,0),0)</f>
        <v>2.2064516129032259</v>
      </c>
      <c r="EV111" s="307">
        <f>IFERROR(VLOOKUP($A111,'BDGT Office'!$C$3:$F$180,EV$4,0),0)</f>
        <v>2.2064516129032259</v>
      </c>
      <c r="EW111" s="307">
        <f>IFERROR(VLOOKUP($A111,'BDGT Office'!$C$3:$F$180,EW$4,0),0)</f>
        <v>2.2064516129032259</v>
      </c>
      <c r="EX111" s="307">
        <f>IFERROR(VLOOKUP($A111,'BDGT Office'!$C$3:$F$180,EX$4,0),0)</f>
        <v>2.2064516129032259</v>
      </c>
      <c r="EY111" s="307">
        <f>IFERROR(VLOOKUP($A111,'BDGT Office'!$C$3:$F$180,EY$4,0),0)</f>
        <v>2.2064516129032259</v>
      </c>
      <c r="EZ111" s="307">
        <f>IFERROR(VLOOKUP($A111,'BDGT Office'!$C$3:$F$180,EZ$4,0),0)</f>
        <v>2.2064516129032259</v>
      </c>
      <c r="FA111" s="307">
        <f>IFERROR(VLOOKUP($A111,'BDGT Office'!$C$3:$F$180,FA$4,0),0)</f>
        <v>2.2064516129032259</v>
      </c>
      <c r="FB111" s="307">
        <f>IFERROR(VLOOKUP($A111,'BDGT Office'!$C$3:$F$180,FB$4,0),0)</f>
        <v>2.2064516129032259</v>
      </c>
      <c r="FC111" s="307">
        <f>IFERROR(VLOOKUP($A111,'BDGT Office'!$C$3:$F$180,FC$4,0),0)</f>
        <v>2.2064516129032259</v>
      </c>
      <c r="FD111" s="307">
        <f>IFERROR(VLOOKUP($A111,'BDGT Office'!$C$3:$F$180,FD$4,0),0)</f>
        <v>2.2064516129032259</v>
      </c>
      <c r="FE111" s="307">
        <f>IFERROR(VLOOKUP($A111,'BDGT Office'!$C$3:$F$180,FE$4,0),0)</f>
        <v>2.2064516129032259</v>
      </c>
      <c r="FF111" s="307">
        <f>IFERROR(VLOOKUP($A111,'BDGT Office'!$C$3:$F$180,FF$4,0),0)</f>
        <v>2.2064516129032259</v>
      </c>
      <c r="FG111" s="307">
        <f>IFERROR(VLOOKUP($A111,'BDGT Office'!$C$3:$F$180,FG$4,0),0)</f>
        <v>2.2064516129032259</v>
      </c>
      <c r="FH111" s="307">
        <f>IFERROR(VLOOKUP($A111,'BDGT Office'!$C$3:$F$180,FH$4,0),0)</f>
        <v>2.2064516129032259</v>
      </c>
      <c r="FI111" s="307">
        <f>IFERROR(VLOOKUP($A111,'BDGT Office'!$C$3:$F$180,FI$4,0),0)</f>
        <v>2.2064516129032259</v>
      </c>
      <c r="FJ111" s="307">
        <f>IFERROR(VLOOKUP($A111,'BDGT Office'!$C$3:$F$180,FJ$4,0),0)</f>
        <v>2.2064516129032259</v>
      </c>
      <c r="FK111" s="307">
        <f>IFERROR(VLOOKUP($A111,'BDGT Office'!$C$3:$F$180,FK$4,0),0)</f>
        <v>2.2064516129032259</v>
      </c>
      <c r="FL111" s="307">
        <f>IFERROR(VLOOKUP($A111,'BDGT Office'!$C$3:$F$180,FL$4,0),0)</f>
        <v>2.2064516129032259</v>
      </c>
      <c r="FM111" s="307">
        <f>IFERROR(VLOOKUP($A111,'BDGT Office'!$C$3:$F$180,FM$4,0),0)</f>
        <v>2.2064516129032259</v>
      </c>
      <c r="FN111" s="307">
        <f>IFERROR(VLOOKUP($A111,'BDGT Office'!$C$3:$F$180,FN$4,0),0)</f>
        <v>2.2064516129032259</v>
      </c>
      <c r="FO111" s="307">
        <f>IFERROR(VLOOKUP($A111,'BDGT Office'!$C$3:$F$180,FO$4,0),0)</f>
        <v>2.2064516129032259</v>
      </c>
      <c r="FP111" s="307">
        <f>IFERROR(VLOOKUP($A111,'BDGT Office'!$C$3:$F$180,FP$4,0),0)</f>
        <v>2.2064516129032259</v>
      </c>
      <c r="FQ111" s="308">
        <f t="shared" si="43"/>
        <v>68.399999999999963</v>
      </c>
      <c r="FR111" s="307"/>
      <c r="FS111" s="307"/>
    </row>
    <row r="112" spans="1:175">
      <c r="A112" s="150" t="s">
        <v>52</v>
      </c>
      <c r="B112" s="303">
        <f>IFERROR(VLOOKUP($A112,'FCST Sales'!$A$1:$AH$160,B$1,0),0)</f>
        <v>17011.159653934028</v>
      </c>
      <c r="C112" s="303">
        <f>IFERROR(VLOOKUP($A112,'FCST Sales'!$A$1:$AH$160,C$1,0),0)</f>
        <v>14832.065671453616</v>
      </c>
      <c r="D112" s="303">
        <f>IFERROR(VLOOKUP($A112,'FCST Sales'!$A$1:$AH$160,D$1,0),0)</f>
        <v>11389.87423218247</v>
      </c>
      <c r="E112" s="303">
        <f>IFERROR(VLOOKUP($A112,'FCST Sales'!$A$1:$AH$160,E$1,0),0)</f>
        <v>10961.71285003829</v>
      </c>
      <c r="F112" s="303">
        <f>IFERROR(VLOOKUP($A112,'FCST Sales'!$A$1:$AH$160,F$1,0),0)</f>
        <v>10904.224803989253</v>
      </c>
      <c r="G112" s="303">
        <f>IFERROR(VLOOKUP($A112,'FCST Sales'!$A$1:$AH$160,G$1,0),0)</f>
        <v>11368.080548916991</v>
      </c>
      <c r="H112" s="303">
        <f>IFERROR(VLOOKUP($A112,'FCST Sales'!$A$1:$AH$160,H$1,0),0)</f>
        <v>11710.27330123379</v>
      </c>
      <c r="I112" s="303">
        <f>IFERROR(VLOOKUP($A112,'FCST Sales'!$A$1:$AH$160,I$1,0),0)</f>
        <v>14357.438087562065</v>
      </c>
      <c r="J112" s="303">
        <f>IFERROR(VLOOKUP($A112,'FCST Sales'!$A$1:$AH$160,J$1,0),0)</f>
        <v>13373.448010534192</v>
      </c>
      <c r="K112" s="303">
        <f>IFERROR(VLOOKUP($A112,'FCST Sales'!$A$1:$AH$160,K$1,0),0)</f>
        <v>12804.456077440089</v>
      </c>
      <c r="L112" s="303">
        <f>IFERROR(VLOOKUP($A112,'FCST Sales'!$A$1:$AH$160,L$1,0),0)</f>
        <v>12318.763579135302</v>
      </c>
      <c r="M112" s="303">
        <f>IFERROR(VLOOKUP($A112,'FCST Sales'!$A$1:$AH$160,M$1,0),0)</f>
        <v>12372.80429530272</v>
      </c>
      <c r="N112" s="303">
        <f>IFERROR(VLOOKUP($A112,'FCST Sales'!$A$1:$AH$160,N$1,0),0)</f>
        <v>12878.217026000217</v>
      </c>
      <c r="O112" s="303">
        <f>IFERROR(VLOOKUP($A112,'FCST Sales'!$A$1:$AH$160,O$1,0),0)</f>
        <v>13097.057175044712</v>
      </c>
      <c r="P112" s="303">
        <f>IFERROR(VLOOKUP($A112,'FCST Sales'!$A$1:$AH$160,P$1,0),0)</f>
        <v>4309.3939111113432</v>
      </c>
      <c r="Q112" s="303">
        <f>IFERROR(VLOOKUP($A112,'FCST Sales'!$A$1:$AH$160,Q$1,0),0)</f>
        <v>12231.207953741263</v>
      </c>
      <c r="R112" s="303">
        <f>IFERROR(VLOOKUP($A112,'FCST Sales'!$A$1:$AH$160,R$1,0),0)</f>
        <v>13358.858157111978</v>
      </c>
      <c r="S112" s="303">
        <f>IFERROR(VLOOKUP($A112,'FCST Sales'!$A$1:$AH$160,S$1,0),0)</f>
        <v>12429.818119672862</v>
      </c>
      <c r="T112" s="303">
        <f>IFERROR(VLOOKUP($A112,'FCST Sales'!$A$1:$AH$160,T$1,0),0)</f>
        <v>13398.102031615523</v>
      </c>
      <c r="U112" s="303">
        <f>IFERROR(VLOOKUP($A112,'FCST Sales'!$A$1:$AH$160,U$1,0),0)</f>
        <v>13373.852175417509</v>
      </c>
      <c r="V112" s="303">
        <f>IFERROR(VLOOKUP($A112,'FCST Sales'!$A$1:$AH$160,V$1,0),0)</f>
        <v>13455.067376603805</v>
      </c>
      <c r="W112" s="303">
        <f>IFERROR(VLOOKUP($A112,'FCST Sales'!$A$1:$AH$160,W$1,0),0)</f>
        <v>16212.288706847847</v>
      </c>
      <c r="X112" s="303">
        <f>IFERROR(VLOOKUP($A112,'FCST Sales'!$A$1:$AH$160,X$1,0),0)</f>
        <v>15792.310736326421</v>
      </c>
      <c r="Y112" s="303">
        <f>IFERROR(VLOOKUP($A112,'FCST Sales'!$A$1:$AH$160,Y$1,0),0)</f>
        <v>12772.115956125885</v>
      </c>
      <c r="Z112" s="303">
        <f>IFERROR(VLOOKUP($A112,'FCST Sales'!$A$1:$AH$160,Z$1,0),0)</f>
        <v>12123.260487796484</v>
      </c>
      <c r="AA112" s="303">
        <f>IFERROR(VLOOKUP($A112,'FCST Sales'!$A$1:$AH$160,AA$1,0),0)</f>
        <v>12781.001091539718</v>
      </c>
      <c r="AB112" s="303">
        <f>IFERROR(VLOOKUP($A112,'FCST Sales'!$A$1:$AH$160,AB$1,0),0)</f>
        <v>12886.333112444967</v>
      </c>
      <c r="AC112" s="303">
        <f>IFERROR(VLOOKUP($A112,'FCST Sales'!$A$1:$AH$160,AC$1,0),0)</f>
        <v>14197.305615449506</v>
      </c>
      <c r="AD112" s="303">
        <f>IFERROR(VLOOKUP($A112,'FCST Sales'!$A$1:$AH$160,AD$1,0),0)</f>
        <v>18680.423441270945</v>
      </c>
      <c r="AE112" s="303">
        <f>IFERROR(VLOOKUP($A112,'FCST Sales'!$A$1:$AH$160,AE$1,0),0)</f>
        <v>16232.837831477105</v>
      </c>
      <c r="AF112" s="303">
        <f>IFERROR(VLOOKUP($A112,'FCST Sales'!$A$1:$AH$160,AF$1,0),0)</f>
        <v>10951.725423399954</v>
      </c>
      <c r="AG112" s="303">
        <f>IFERROR(VLOOKUP($A112,'FCST Sales'!$A$1:$AH$160,AG$1,0),0)</f>
        <v>404565.47744072089</v>
      </c>
      <c r="AH112" s="303">
        <f>IFERROR(VLOOKUP($A112,'FCST Sales'!$A$1:$AH$160,AH$1,0),0)</f>
        <v>0</v>
      </c>
      <c r="AI112" s="303"/>
      <c r="AK112" s="306">
        <f>IFERROR(VLOOKUP($A112,'BDGT MW Services MTD'!$A$3:$AG$156,AK$4,0),0)</f>
        <v>151.68809509413799</v>
      </c>
      <c r="AL112" s="306">
        <f>IFERROR(VLOOKUP($A112,'BDGT MW Services MTD'!$A$3:$AG$156,AL$4,0),0)</f>
        <v>130.6789559178909</v>
      </c>
      <c r="AM112" s="306">
        <f>IFERROR(VLOOKUP($A112,'BDGT MW Services MTD'!$A$3:$AG$156,AM$4,0),0)</f>
        <v>101.56323030229233</v>
      </c>
      <c r="AN112" s="306">
        <f>IFERROR(VLOOKUP($A112,'BDGT MW Services MTD'!$A$3:$AG$156,AN$4,0),0)</f>
        <v>97.745325716622048</v>
      </c>
      <c r="AO112" s="306">
        <f>IFERROR(VLOOKUP($A112,'BDGT MW Services MTD'!$A$3:$AG$156,AO$4,0),0)</f>
        <v>97.232706214291682</v>
      </c>
      <c r="AP112" s="306">
        <f>IFERROR(VLOOKUP($A112,'BDGT MW Services MTD'!$A$3:$AG$156,AP$4,0),0)</f>
        <v>101.36889656097912</v>
      </c>
      <c r="AQ112" s="306">
        <f>IFERROR(VLOOKUP($A112,'BDGT MW Services MTD'!$A$3:$AG$156,AQ$4,0),0)</f>
        <v>104.42022097447682</v>
      </c>
      <c r="AR112" s="306">
        <f>IFERROR(VLOOKUP($A112,'BDGT MW Services MTD'!$A$3:$AG$156,AR$4,0),0)</f>
        <v>128.02492471056544</v>
      </c>
      <c r="AS112" s="306">
        <f>IFERROR(VLOOKUP($A112,'BDGT MW Services MTD'!$A$3:$AG$156,AS$4,0),0)</f>
        <v>117.82770261072665</v>
      </c>
      <c r="AT112" s="306">
        <f>IFERROR(VLOOKUP($A112,'BDGT MW Services MTD'!$A$3:$AG$156,AT$4,0),0)</f>
        <v>114.1770220617657</v>
      </c>
      <c r="AU112" s="306">
        <f>IFERROR(VLOOKUP($A112,'BDGT MW Services MTD'!$A$3:$AG$156,AU$4,0),0)</f>
        <v>109.84611391863227</v>
      </c>
      <c r="AV112" s="306">
        <f>IFERROR(VLOOKUP($A112,'BDGT MW Services MTD'!$A$3:$AG$156,AV$4,0),0)</f>
        <v>110.32799366461792</v>
      </c>
      <c r="AW112" s="306">
        <f>IFERROR(VLOOKUP($A112,'BDGT MW Services MTD'!$A$3:$AG$156,AW$4,0),0)</f>
        <v>114.83474663828132</v>
      </c>
      <c r="AX112" s="306">
        <f>IFERROR(VLOOKUP($A112,'BDGT MW Services MTD'!$A$3:$AG$156,AX$4,0),0)</f>
        <v>116.7861389015946</v>
      </c>
      <c r="AY112" s="306">
        <f>IFERROR(VLOOKUP($A112,'BDGT MW Services MTD'!$A$3:$AG$156,AY$4,0),0)</f>
        <v>17.503841470212105</v>
      </c>
      <c r="AZ112" s="306">
        <f>IFERROR(VLOOKUP($A112,'BDGT MW Services MTD'!$A$3:$AG$156,AZ$4,0),0)</f>
        <v>107.76391639674168</v>
      </c>
      <c r="BA112" s="306">
        <f>IFERROR(VLOOKUP($A112,'BDGT MW Services MTD'!$A$3:$AG$156,BA$4,0),0)</f>
        <v>119.12061186354677</v>
      </c>
      <c r="BB112" s="306">
        <f>IFERROR(VLOOKUP($A112,'BDGT MW Services MTD'!$A$3:$AG$156,BB$4,0),0)</f>
        <v>110.83638454382158</v>
      </c>
      <c r="BC112" s="306">
        <f>IFERROR(VLOOKUP($A112,'BDGT MW Services MTD'!$A$3:$AG$156,BC$4,0),0)</f>
        <v>119.4705485338654</v>
      </c>
      <c r="BD112" s="306">
        <f>IFERROR(VLOOKUP($A112,'BDGT MW Services MTD'!$A$3:$AG$156,BD$4,0),0)</f>
        <v>119.25431315851091</v>
      </c>
      <c r="BE112" s="306">
        <f>IFERROR(VLOOKUP($A112,'BDGT MW Services MTD'!$A$3:$AG$156,BE$4,0),0)</f>
        <v>119.97850712360527</v>
      </c>
      <c r="BF112" s="306">
        <f>IFERROR(VLOOKUP($A112,'BDGT MW Services MTD'!$A$3:$AG$156,BF$4,0),0)</f>
        <v>142.83950787298906</v>
      </c>
      <c r="BG112" s="306">
        <f>IFERROR(VLOOKUP($A112,'BDGT MW Services MTD'!$A$3:$AG$156,BG$4,0),0)</f>
        <v>140.81964906925489</v>
      </c>
      <c r="BH112" s="306">
        <f>IFERROR(VLOOKUP($A112,'BDGT MW Services MTD'!$A$3:$AG$156,BH$4,0),0)</f>
        <v>113.8886459899951</v>
      </c>
      <c r="BI112" s="306">
        <f>IFERROR(VLOOKUP($A112,'BDGT MW Services MTD'!$A$3:$AG$156,BI$4,0),0)</f>
        <v>108.10281762881455</v>
      </c>
      <c r="BJ112" s="306">
        <f>IFERROR(VLOOKUP($A112,'BDGT MW Services MTD'!$A$3:$AG$156,BJ$4,0),0)</f>
        <v>113.96787452543856</v>
      </c>
      <c r="BK112" s="306">
        <f>IFERROR(VLOOKUP($A112,'BDGT MW Services MTD'!$A$3:$AG$156,BK$4,0),0)</f>
        <v>114.9071175828534</v>
      </c>
      <c r="BL112" s="306">
        <f>IFERROR(VLOOKUP($A112,'BDGT MW Services MTD'!$A$3:$AG$156,BL$4,0),0)</f>
        <v>126.76711898809582</v>
      </c>
      <c r="BM112" s="306">
        <f>IFERROR(VLOOKUP($A112,'BDGT MW Services MTD'!$A$3:$AG$156,BM$4,0),0)</f>
        <v>166.5728795098909</v>
      </c>
      <c r="BN112" s="306">
        <f>IFERROR(VLOOKUP($A112,'BDGT MW Services MTD'!$A$3:$AG$156,BN$4,0),0)</f>
        <v>143.0205573782342</v>
      </c>
      <c r="BO112" s="306">
        <f>IFERROR(VLOOKUP($A112,'BDGT MW Services MTD'!$A$3:$AG$156,BO$4,0),0)</f>
        <v>97.656268077255817</v>
      </c>
      <c r="BP112" s="306">
        <f>IFERROR(VLOOKUP($A112,'BDGT MW Services MTD'!$A$3:$AG$156,BP$4,0),0)</f>
        <v>3578.9926330000003</v>
      </c>
      <c r="BQ112" s="306"/>
      <c r="BR112" s="306"/>
      <c r="BS112" s="306"/>
      <c r="BT112" s="306">
        <f>IFERROR(VLOOKUP($A112,'BDGT Polizze MTD'!$A$3:$AG$156,BT$4,0),0)</f>
        <v>610.38175334865014</v>
      </c>
      <c r="BU112" s="306">
        <f>IFERROR(VLOOKUP($A112,'BDGT Polizze MTD'!$A$3:$AG$156,BU$4,0),0)</f>
        <v>525.84252039971534</v>
      </c>
      <c r="BV112" s="306">
        <f>IFERROR(VLOOKUP($A112,'BDGT Polizze MTD'!$A$3:$AG$156,BV$4,0),0)</f>
        <v>408.68297903796179</v>
      </c>
      <c r="BW112" s="306">
        <f>IFERROR(VLOOKUP($A112,'BDGT Polizze MTD'!$A$3:$AG$156,BW$4,0),0)</f>
        <v>393.32001140577523</v>
      </c>
      <c r="BX112" s="306">
        <f>IFERROR(VLOOKUP($A112,'BDGT Polizze MTD'!$A$3:$AG$156,BX$4,0),0)</f>
        <v>391.25726817969053</v>
      </c>
      <c r="BY112" s="306">
        <f>IFERROR(VLOOKUP($A112,'BDGT Polizze MTD'!$A$3:$AG$156,BY$4,0),0)</f>
        <v>407.90099433649959</v>
      </c>
      <c r="BZ112" s="306">
        <f>IFERROR(VLOOKUP($A112,'BDGT Polizze MTD'!$A$3:$AG$156,BZ$4,0),0)</f>
        <v>420.17929966026549</v>
      </c>
      <c r="CA112" s="306">
        <f>IFERROR(VLOOKUP($A112,'BDGT Polizze MTD'!$A$3:$AG$156,CA$4,0),0)</f>
        <v>515.1628937568729</v>
      </c>
      <c r="CB112" s="306">
        <f>IFERROR(VLOOKUP($A112,'BDGT Polizze MTD'!$A$3:$AG$156,CB$4,0),0)</f>
        <v>474.13002100095599</v>
      </c>
      <c r="CC112" s="306">
        <f>IFERROR(VLOOKUP($A112,'BDGT Polizze MTD'!$A$3:$AG$156,CC$4,0),0)</f>
        <v>459.43995061008121</v>
      </c>
      <c r="CD112" s="306">
        <f>IFERROR(VLOOKUP($A112,'BDGT Polizze MTD'!$A$3:$AG$156,CD$4,0),0)</f>
        <v>442.01269434216402</v>
      </c>
      <c r="CE112" s="306">
        <f>IFERROR(VLOOKUP($A112,'BDGT Polizze MTD'!$A$3:$AG$156,CE$4,0),0)</f>
        <v>443.95174304651613</v>
      </c>
      <c r="CF112" s="306">
        <f>IFERROR(VLOOKUP($A112,'BDGT Polizze MTD'!$A$3:$AG$156,CF$4,0),0)</f>
        <v>462.08658599689221</v>
      </c>
      <c r="CG112" s="306">
        <f>IFERROR(VLOOKUP($A112,'BDGT Polizze MTD'!$A$3:$AG$156,CG$4,0),0)</f>
        <v>469.9388451370242</v>
      </c>
      <c r="CH112" s="306">
        <f>IFERROR(VLOOKUP($A112,'BDGT Polizze MTD'!$A$3:$AG$156,CH$4,0),0)</f>
        <v>70.434172439797251</v>
      </c>
      <c r="CI112" s="306">
        <f>IFERROR(VLOOKUP($A112,'BDGT Polizze MTD'!$A$3:$AG$156,CI$4,0),0)</f>
        <v>433.63408444900767</v>
      </c>
      <c r="CJ112" s="306">
        <f>IFERROR(VLOOKUP($A112,'BDGT Polizze MTD'!$A$3:$AG$156,CJ$4,0),0)</f>
        <v>479.33259287165737</v>
      </c>
      <c r="CK112" s="306">
        <f>IFERROR(VLOOKUP($A112,'BDGT Polizze MTD'!$A$3:$AG$156,CK$4,0),0)</f>
        <v>445.99747060372624</v>
      </c>
      <c r="CL112" s="306">
        <f>IFERROR(VLOOKUP($A112,'BDGT Polizze MTD'!$A$3:$AG$156,CL$4,0),0)</f>
        <v>480.74071233058731</v>
      </c>
      <c r="CM112" s="306">
        <f>IFERROR(VLOOKUP($A112,'BDGT Polizze MTD'!$A$3:$AG$156,CM$4,0),0)</f>
        <v>479.87059706239199</v>
      </c>
      <c r="CN112" s="306">
        <f>IFERROR(VLOOKUP($A112,'BDGT Polizze MTD'!$A$3:$AG$156,CN$4,0),0)</f>
        <v>482.78470038674635</v>
      </c>
      <c r="CO112" s="306">
        <f>IFERROR(VLOOKUP($A112,'BDGT Polizze MTD'!$A$3:$AG$156,CO$4,0),0)</f>
        <v>574.77568828895335</v>
      </c>
      <c r="CP112" s="306">
        <f>IFERROR(VLOOKUP($A112,'BDGT Polizze MTD'!$A$3:$AG$156,CP$4,0),0)</f>
        <v>566.6479248189537</v>
      </c>
      <c r="CQ112" s="306">
        <f>IFERROR(VLOOKUP($A112,'BDGT Polizze MTD'!$A$3:$AG$156,CQ$4,0),0)</f>
        <v>458.27954647815579</v>
      </c>
      <c r="CR112" s="306">
        <f>IFERROR(VLOOKUP($A112,'BDGT Polizze MTD'!$A$3:$AG$156,CR$4,0),0)</f>
        <v>434.99779811497649</v>
      </c>
      <c r="CS112" s="306">
        <f>IFERROR(VLOOKUP($A112,'BDGT Polizze MTD'!$A$3:$AG$156,CS$4,0),0)</f>
        <v>458.59835628553856</v>
      </c>
      <c r="CT112" s="306">
        <f>IFERROR(VLOOKUP($A112,'BDGT Polizze MTD'!$A$3:$AG$156,CT$4,0),0)</f>
        <v>462.37780136229048</v>
      </c>
      <c r="CU112" s="306">
        <f>IFERROR(VLOOKUP($A112,'BDGT Polizze MTD'!$A$3:$AG$156,CU$4,0),0)</f>
        <v>510.10157591398945</v>
      </c>
      <c r="CV112" s="306">
        <f>IFERROR(VLOOKUP($A112,'BDGT Polizze MTD'!$A$3:$AG$156,CV$4,0),0)</f>
        <v>670.27703256792904</v>
      </c>
      <c r="CW112" s="306">
        <f>IFERROR(VLOOKUP($A112,'BDGT Polizze MTD'!$A$3:$AG$156,CW$4,0),0)</f>
        <v>575.50421820018903</v>
      </c>
      <c r="CX112" s="306">
        <f>IFERROR(VLOOKUP($A112,'BDGT Polizze MTD'!$A$3:$AG$156,CX$4,0),0)</f>
        <v>392.96165000614315</v>
      </c>
      <c r="CY112" s="306">
        <f>IFERROR(VLOOKUP($A112,'BDGT Polizze MTD'!$A$3:$AG$156,CY$4,0),0)</f>
        <v>14401.603482440098</v>
      </c>
      <c r="CZ112" s="306"/>
      <c r="DD112" s="308">
        <f>IFERROR(VLOOKUP($A112,'BDGT McAfee'!$AZ$6:$BD$180,DD$4,0),0)</f>
        <v>2.1823972258064517</v>
      </c>
      <c r="DE112" s="308">
        <f>IFERROR(VLOOKUP($A112,'BDGT McAfee'!$AZ$6:$BD$180,DE$4,0),0)</f>
        <v>2.1823972258064517</v>
      </c>
      <c r="DF112" s="308">
        <f>IFERROR(VLOOKUP($A112,'BDGT McAfee'!$AZ$6:$BD$180,DF$4,0),0)</f>
        <v>2.1823972258064517</v>
      </c>
      <c r="DG112" s="308">
        <f>IFERROR(VLOOKUP($A112,'BDGT McAfee'!$AZ$6:$BD$180,DG$4,0),0)</f>
        <v>2.1823972258064517</v>
      </c>
      <c r="DH112" s="308">
        <f>IFERROR(VLOOKUP($A112,'BDGT McAfee'!$AZ$6:$BD$180,DH$4,0),0)</f>
        <v>2.1823972258064517</v>
      </c>
      <c r="DI112" s="308">
        <f>IFERROR(VLOOKUP($A112,'BDGT McAfee'!$AZ$6:$BD$180,DI$4,0),0)</f>
        <v>2.1823972258064517</v>
      </c>
      <c r="DJ112" s="308">
        <f>IFERROR(VLOOKUP($A112,'BDGT McAfee'!$AZ$6:$BD$180,DJ$4,0),0)</f>
        <v>2.1823972258064517</v>
      </c>
      <c r="DK112" s="308">
        <f>IFERROR(VLOOKUP($A112,'BDGT McAfee'!$AZ$6:$BD$180,DK$4,0),0)</f>
        <v>2.1823972258064517</v>
      </c>
      <c r="DL112" s="308">
        <f>IFERROR(VLOOKUP($A112,'BDGT McAfee'!$AZ$6:$BD$180,DL$4,0),0)</f>
        <v>2.1823972258064517</v>
      </c>
      <c r="DM112" s="308">
        <f>IFERROR(VLOOKUP($A112,'BDGT McAfee'!$AZ$6:$BD$180,DM$4,0),0)</f>
        <v>2.1823972258064517</v>
      </c>
      <c r="DN112" s="308">
        <f>IFERROR(VLOOKUP($A112,'BDGT McAfee'!$AZ$6:$BD$180,DN$4,0),0)</f>
        <v>2.1823972258064517</v>
      </c>
      <c r="DO112" s="308">
        <f>IFERROR(VLOOKUP($A112,'BDGT McAfee'!$AZ$6:$BD$180,DO$4,0),0)</f>
        <v>2.1823972258064517</v>
      </c>
      <c r="DP112" s="308">
        <f>IFERROR(VLOOKUP($A112,'BDGT McAfee'!$AZ$6:$BD$180,DP$4,0),0)</f>
        <v>2.1823972258064517</v>
      </c>
      <c r="DQ112" s="308">
        <f>IFERROR(VLOOKUP($A112,'BDGT McAfee'!$AZ$6:$BD$180,DQ$4,0),0)</f>
        <v>2.1823972258064517</v>
      </c>
      <c r="DR112" s="308">
        <f>IFERROR(VLOOKUP($A112,'BDGT McAfee'!$AZ$6:$BD$180,DR$4,0),0)</f>
        <v>2.1823972258064517</v>
      </c>
      <c r="DS112" s="308">
        <f>IFERROR(VLOOKUP($A112,'BDGT McAfee'!$AZ$6:$BD$180,DS$4,0),0)</f>
        <v>2.1823972258064517</v>
      </c>
      <c r="DT112" s="308">
        <f>IFERROR(VLOOKUP($A112,'BDGT McAfee'!$AZ$6:$BD$180,DT$4,0),0)</f>
        <v>2.1823972258064517</v>
      </c>
      <c r="DU112" s="308">
        <f>IFERROR(VLOOKUP($A112,'BDGT McAfee'!$AZ$6:$BD$180,DU$4,0),0)</f>
        <v>2.1823972258064517</v>
      </c>
      <c r="DV112" s="308">
        <f>IFERROR(VLOOKUP($A112,'BDGT McAfee'!$AZ$6:$BD$180,DV$4,0),0)</f>
        <v>2.1823972258064517</v>
      </c>
      <c r="DW112" s="308">
        <f>IFERROR(VLOOKUP($A112,'BDGT McAfee'!$AZ$6:$BD$180,DW$4,0),0)</f>
        <v>2.1823972258064517</v>
      </c>
      <c r="DX112" s="308">
        <f>IFERROR(VLOOKUP($A112,'BDGT McAfee'!$AZ$6:$BD$180,DX$4,0),0)</f>
        <v>2.1823972258064517</v>
      </c>
      <c r="DY112" s="308">
        <f>IFERROR(VLOOKUP($A112,'BDGT McAfee'!$AZ$6:$BD$180,DY$4,0),0)</f>
        <v>2.1823972258064517</v>
      </c>
      <c r="DZ112" s="308">
        <f>IFERROR(VLOOKUP($A112,'BDGT McAfee'!$AZ$6:$BD$180,DZ$4,0),0)</f>
        <v>2.1823972258064517</v>
      </c>
      <c r="EA112" s="308">
        <f>IFERROR(VLOOKUP($A112,'BDGT McAfee'!$AZ$6:$BD$180,EA$4,0),0)</f>
        <v>2.1823972258064517</v>
      </c>
      <c r="EB112" s="308">
        <f>IFERROR(VLOOKUP($A112,'BDGT McAfee'!$AZ$6:$BD$180,EB$4,0),0)</f>
        <v>2.1823972258064517</v>
      </c>
      <c r="EC112" s="308">
        <f>IFERROR(VLOOKUP($A112,'BDGT McAfee'!$AZ$6:$BD$180,EC$4,0),0)</f>
        <v>2.1823972258064517</v>
      </c>
      <c r="ED112" s="308">
        <f>IFERROR(VLOOKUP($A112,'BDGT McAfee'!$AZ$6:$BD$180,ED$4,0),0)</f>
        <v>2.1823972258064517</v>
      </c>
      <c r="EE112" s="308">
        <f>IFERROR(VLOOKUP($A112,'BDGT McAfee'!$AZ$6:$BD$180,EE$4,0),0)</f>
        <v>2.1823972258064517</v>
      </c>
      <c r="EF112" s="308">
        <f>IFERROR(VLOOKUP($A112,'BDGT McAfee'!$AZ$6:$BD$180,EF$4,0),0)</f>
        <v>2.1823972258064517</v>
      </c>
      <c r="EG112" s="308">
        <f>IFERROR(VLOOKUP($A112,'BDGT McAfee'!$AZ$6:$BD$180,EG$4,0),0)</f>
        <v>2.1823972258064517</v>
      </c>
      <c r="EH112" s="308">
        <f>IFERROR(VLOOKUP($A112,'BDGT McAfee'!$AZ$6:$BD$180,EH$4,0),0)</f>
        <v>2.1823972258064517</v>
      </c>
      <c r="EI112" s="308">
        <f t="shared" si="42"/>
        <v>67.654314000000028</v>
      </c>
      <c r="EJ112" s="308"/>
      <c r="EL112" s="307">
        <f>IFERROR(VLOOKUP($A112,'BDGT Office'!$C$3:$F$180,EL$4,0),0)</f>
        <v>0.34838709677419355</v>
      </c>
      <c r="EM112" s="307">
        <f>IFERROR(VLOOKUP($A112,'BDGT Office'!$C$3:$F$180,EM$4,0),0)</f>
        <v>0.34838709677419355</v>
      </c>
      <c r="EN112" s="307">
        <f>IFERROR(VLOOKUP($A112,'BDGT Office'!$C$3:$F$180,EN$4,0),0)</f>
        <v>0.34838709677419355</v>
      </c>
      <c r="EO112" s="307">
        <f>IFERROR(VLOOKUP($A112,'BDGT Office'!$C$3:$F$180,EO$4,0),0)</f>
        <v>0.34838709677419355</v>
      </c>
      <c r="EP112" s="307">
        <f>IFERROR(VLOOKUP($A112,'BDGT Office'!$C$3:$F$180,EP$4,0),0)</f>
        <v>0.34838709677419355</v>
      </c>
      <c r="EQ112" s="307">
        <f>IFERROR(VLOOKUP($A112,'BDGT Office'!$C$3:$F$180,EQ$4,0),0)</f>
        <v>0.34838709677419355</v>
      </c>
      <c r="ER112" s="307">
        <f>IFERROR(VLOOKUP($A112,'BDGT Office'!$C$3:$F$180,ER$4,0),0)</f>
        <v>0.34838709677419355</v>
      </c>
      <c r="ES112" s="307">
        <f>IFERROR(VLOOKUP($A112,'BDGT Office'!$C$3:$F$180,ES$4,0),0)</f>
        <v>0.34838709677419355</v>
      </c>
      <c r="ET112" s="307">
        <f>IFERROR(VLOOKUP($A112,'BDGT Office'!$C$3:$F$180,ET$4,0),0)</f>
        <v>0.34838709677419355</v>
      </c>
      <c r="EU112" s="307">
        <f>IFERROR(VLOOKUP($A112,'BDGT Office'!$C$3:$F$180,EU$4,0),0)</f>
        <v>0.34838709677419355</v>
      </c>
      <c r="EV112" s="307">
        <f>IFERROR(VLOOKUP($A112,'BDGT Office'!$C$3:$F$180,EV$4,0),0)</f>
        <v>0.34838709677419355</v>
      </c>
      <c r="EW112" s="307">
        <f>IFERROR(VLOOKUP($A112,'BDGT Office'!$C$3:$F$180,EW$4,0),0)</f>
        <v>0.34838709677419355</v>
      </c>
      <c r="EX112" s="307">
        <f>IFERROR(VLOOKUP($A112,'BDGT Office'!$C$3:$F$180,EX$4,0),0)</f>
        <v>0.34838709677419355</v>
      </c>
      <c r="EY112" s="307">
        <f>IFERROR(VLOOKUP($A112,'BDGT Office'!$C$3:$F$180,EY$4,0),0)</f>
        <v>0.34838709677419355</v>
      </c>
      <c r="EZ112" s="307">
        <f>IFERROR(VLOOKUP($A112,'BDGT Office'!$C$3:$F$180,EZ$4,0),0)</f>
        <v>0.34838709677419355</v>
      </c>
      <c r="FA112" s="307">
        <f>IFERROR(VLOOKUP($A112,'BDGT Office'!$C$3:$F$180,FA$4,0),0)</f>
        <v>0.34838709677419355</v>
      </c>
      <c r="FB112" s="307">
        <f>IFERROR(VLOOKUP($A112,'BDGT Office'!$C$3:$F$180,FB$4,0),0)</f>
        <v>0.34838709677419355</v>
      </c>
      <c r="FC112" s="307">
        <f>IFERROR(VLOOKUP($A112,'BDGT Office'!$C$3:$F$180,FC$4,0),0)</f>
        <v>0.34838709677419355</v>
      </c>
      <c r="FD112" s="307">
        <f>IFERROR(VLOOKUP($A112,'BDGT Office'!$C$3:$F$180,FD$4,0),0)</f>
        <v>0.34838709677419355</v>
      </c>
      <c r="FE112" s="307">
        <f>IFERROR(VLOOKUP($A112,'BDGT Office'!$C$3:$F$180,FE$4,0),0)</f>
        <v>0.34838709677419355</v>
      </c>
      <c r="FF112" s="307">
        <f>IFERROR(VLOOKUP($A112,'BDGT Office'!$C$3:$F$180,FF$4,0),0)</f>
        <v>0.34838709677419355</v>
      </c>
      <c r="FG112" s="307">
        <f>IFERROR(VLOOKUP($A112,'BDGT Office'!$C$3:$F$180,FG$4,0),0)</f>
        <v>0.34838709677419355</v>
      </c>
      <c r="FH112" s="307">
        <f>IFERROR(VLOOKUP($A112,'BDGT Office'!$C$3:$F$180,FH$4,0),0)</f>
        <v>0.34838709677419355</v>
      </c>
      <c r="FI112" s="307">
        <f>IFERROR(VLOOKUP($A112,'BDGT Office'!$C$3:$F$180,FI$4,0),0)</f>
        <v>0.34838709677419355</v>
      </c>
      <c r="FJ112" s="307">
        <f>IFERROR(VLOOKUP($A112,'BDGT Office'!$C$3:$F$180,FJ$4,0),0)</f>
        <v>0.34838709677419355</v>
      </c>
      <c r="FK112" s="307">
        <f>IFERROR(VLOOKUP($A112,'BDGT Office'!$C$3:$F$180,FK$4,0),0)</f>
        <v>0.34838709677419355</v>
      </c>
      <c r="FL112" s="307">
        <f>IFERROR(VLOOKUP($A112,'BDGT Office'!$C$3:$F$180,FL$4,0),0)</f>
        <v>0.34838709677419355</v>
      </c>
      <c r="FM112" s="307">
        <f>IFERROR(VLOOKUP($A112,'BDGT Office'!$C$3:$F$180,FM$4,0),0)</f>
        <v>0.34838709677419355</v>
      </c>
      <c r="FN112" s="307">
        <f>IFERROR(VLOOKUP($A112,'BDGT Office'!$C$3:$F$180,FN$4,0),0)</f>
        <v>0.34838709677419355</v>
      </c>
      <c r="FO112" s="307">
        <f>IFERROR(VLOOKUP($A112,'BDGT Office'!$C$3:$F$180,FO$4,0),0)</f>
        <v>0.34838709677419355</v>
      </c>
      <c r="FP112" s="307">
        <f>IFERROR(VLOOKUP($A112,'BDGT Office'!$C$3:$F$180,FP$4,0),0)</f>
        <v>0.34838709677419355</v>
      </c>
      <c r="FQ112" s="308">
        <f t="shared" si="43"/>
        <v>10.799999999999997</v>
      </c>
      <c r="FR112" s="307"/>
      <c r="FS112" s="307"/>
    </row>
    <row r="113" spans="1:175">
      <c r="A113" s="150" t="s">
        <v>71</v>
      </c>
      <c r="B113" s="303">
        <f>IFERROR(VLOOKUP($A113,'FCST Sales'!$A$1:$AH$160,B$1,0),0)</f>
        <v>41983.09039718334</v>
      </c>
      <c r="C113" s="303">
        <f>IFERROR(VLOOKUP($A113,'FCST Sales'!$A$1:$AH$160,C$1,0),0)</f>
        <v>36605.144301117129</v>
      </c>
      <c r="D113" s="303">
        <f>IFERROR(VLOOKUP($A113,'FCST Sales'!$A$1:$AH$160,D$1,0),0)</f>
        <v>28109.907215624804</v>
      </c>
      <c r="E113" s="303">
        <f>IFERROR(VLOOKUP($A113,'FCST Sales'!$A$1:$AH$160,E$1,0),0)</f>
        <v>27053.216291735615</v>
      </c>
      <c r="F113" s="303">
        <f>IFERROR(VLOOKUP($A113,'FCST Sales'!$A$1:$AH$160,F$1,0),0)</f>
        <v>26911.337320334864</v>
      </c>
      <c r="G113" s="303">
        <f>IFERROR(VLOOKUP($A113,'FCST Sales'!$A$1:$AH$160,G$1,0),0)</f>
        <v>28056.120983925397</v>
      </c>
      <c r="H113" s="303">
        <f>IFERROR(VLOOKUP($A113,'FCST Sales'!$A$1:$AH$160,H$1,0),0)</f>
        <v>28900.643611778974</v>
      </c>
      <c r="I113" s="303">
        <f>IFERROR(VLOOKUP($A113,'FCST Sales'!$A$1:$AH$160,I$1,0),0)</f>
        <v>35433.776024945109</v>
      </c>
      <c r="J113" s="303">
        <f>IFERROR(VLOOKUP($A113,'FCST Sales'!$A$1:$AH$160,J$1,0),0)</f>
        <v>33005.314638760967</v>
      </c>
      <c r="K113" s="303">
        <f>IFERROR(VLOOKUP($A113,'FCST Sales'!$A$1:$AH$160,K$1,0),0)</f>
        <v>31601.057654033088</v>
      </c>
      <c r="L113" s="303">
        <f>IFERROR(VLOOKUP($A113,'FCST Sales'!$A$1:$AH$160,L$1,0),0)</f>
        <v>30402.381462851252</v>
      </c>
      <c r="M113" s="303">
        <f>IFERROR(VLOOKUP($A113,'FCST Sales'!$A$1:$AH$160,M$1,0),0)</f>
        <v>30535.752515627224</v>
      </c>
      <c r="N113" s="303">
        <f>IFERROR(VLOOKUP($A113,'FCST Sales'!$A$1:$AH$160,N$1,0),0)</f>
        <v>31783.097716802455</v>
      </c>
      <c r="O113" s="303">
        <f>IFERROR(VLOOKUP($A113,'FCST Sales'!$A$1:$AH$160,O$1,0),0)</f>
        <v>32323.189394664249</v>
      </c>
      <c r="P113" s="303">
        <f>IFERROR(VLOOKUP($A113,'FCST Sales'!$A$1:$AH$160,P$1,0),0)</f>
        <v>0</v>
      </c>
      <c r="Q113" s="303">
        <f>IFERROR(VLOOKUP($A113,'FCST Sales'!$A$1:$AH$160,Q$1,0),0)</f>
        <v>30186.296503890226</v>
      </c>
      <c r="R113" s="303">
        <f>IFERROR(VLOOKUP($A113,'FCST Sales'!$A$1:$AH$160,R$1,0),0)</f>
        <v>32969.30726786048</v>
      </c>
      <c r="S113" s="303">
        <f>IFERROR(VLOOKUP($A113,'FCST Sales'!$A$1:$AH$160,S$1,0),0)</f>
        <v>30676.461120514567</v>
      </c>
      <c r="T113" s="303">
        <f>IFERROR(VLOOKUP($A113,'FCST Sales'!$A$1:$AH$160,T$1,0),0)</f>
        <v>33066.160108250871</v>
      </c>
      <c r="U113" s="303">
        <f>IFERROR(VLOOKUP($A113,'FCST Sales'!$A$1:$AH$160,U$1,0),0)</f>
        <v>33006.312106962832</v>
      </c>
      <c r="V113" s="303">
        <f>IFERROR(VLOOKUP($A113,'FCST Sales'!$A$1:$AH$160,V$1,0),0)</f>
        <v>33206.74906731087</v>
      </c>
      <c r="W113" s="303">
        <f>IFERROR(VLOOKUP($A113,'FCST Sales'!$A$1:$AH$160,W$1,0),0)</f>
        <v>40011.498108973501</v>
      </c>
      <c r="X113" s="303">
        <f>IFERROR(VLOOKUP($A113,'FCST Sales'!$A$1:$AH$160,X$1,0),0)</f>
        <v>38975.003627708138</v>
      </c>
      <c r="Y113" s="303">
        <f>IFERROR(VLOOKUP($A113,'FCST Sales'!$A$1:$AH$160,Y$1,0),0)</f>
        <v>31521.243093226465</v>
      </c>
      <c r="Z113" s="303">
        <f>IFERROR(VLOOKUP($A113,'FCST Sales'!$A$1:$AH$160,Z$1,0),0)</f>
        <v>29919.885023832285</v>
      </c>
      <c r="AA113" s="303">
        <f>IFERROR(VLOOKUP($A113,'FCST Sales'!$A$1:$AH$160,AA$1,0),0)</f>
        <v>31543.171371536635</v>
      </c>
      <c r="AB113" s="303">
        <f>IFERROR(VLOOKUP($A113,'FCST Sales'!$A$1:$AH$160,AB$1,0),0)</f>
        <v>31803.128002674384</v>
      </c>
      <c r="AC113" s="303">
        <f>IFERROR(VLOOKUP($A113,'FCST Sales'!$A$1:$AH$160,AC$1,0),0)</f>
        <v>35118.012721287312</v>
      </c>
      <c r="AD113" s="303">
        <f>IFERROR(VLOOKUP($A113,'FCST Sales'!$A$1:$AH$160,AD$1,0),0)</f>
        <v>46102.789107100703</v>
      </c>
      <c r="AE113" s="303">
        <f>IFERROR(VLOOKUP($A113,'FCST Sales'!$A$1:$AH$160,AE$1,0),0)</f>
        <v>40062.212803000468</v>
      </c>
      <c r="AF113" s="303">
        <f>IFERROR(VLOOKUP($A113,'FCST Sales'!$A$1:$AH$160,AF$1,0),0)</f>
        <v>27028.56758794807</v>
      </c>
      <c r="AG113" s="303">
        <f>IFERROR(VLOOKUP($A113,'FCST Sales'!$A$1:$AH$160,AG$1,0),0)</f>
        <v>987900.82715146209</v>
      </c>
      <c r="AH113" s="303">
        <f>IFERROR(VLOOKUP($A113,'FCST Sales'!$A$1:$AH$160,AH$1,0),0)</f>
        <v>0</v>
      </c>
      <c r="AI113" s="303"/>
      <c r="AK113" s="306">
        <f>IFERROR(VLOOKUP($A113,'BDGT MW Services MTD'!$A$3:$AG$156,AK$4,0),0)</f>
        <v>375.82730502861801</v>
      </c>
      <c r="AL113" s="306">
        <f>IFERROR(VLOOKUP($A113,'BDGT MW Services MTD'!$A$3:$AG$156,AL$4,0),0)</f>
        <v>323.77438582833446</v>
      </c>
      <c r="AM113" s="306">
        <f>IFERROR(VLOOKUP($A113,'BDGT MW Services MTD'!$A$3:$AG$156,AM$4,0),0)</f>
        <v>251.63632723334592</v>
      </c>
      <c r="AN113" s="306">
        <f>IFERROR(VLOOKUP($A113,'BDGT MW Services MTD'!$A$3:$AG$156,AN$4,0),0)</f>
        <v>242.17696398932614</v>
      </c>
      <c r="AO113" s="306">
        <f>IFERROR(VLOOKUP($A113,'BDGT MW Services MTD'!$A$3:$AG$156,AO$4,0),0)</f>
        <v>240.90688141662082</v>
      </c>
      <c r="AP113" s="306">
        <f>IFERROR(VLOOKUP($A113,'BDGT MW Services MTD'!$A$3:$AG$156,AP$4,0),0)</f>
        <v>251.1548397031047</v>
      </c>
      <c r="AQ113" s="306">
        <f>IFERROR(VLOOKUP($A113,'BDGT MW Services MTD'!$A$3:$AG$156,AQ$4,0),0)</f>
        <v>258.71489924753485</v>
      </c>
      <c r="AR113" s="306">
        <f>IFERROR(VLOOKUP($A113,'BDGT MW Services MTD'!$A$3:$AG$156,AR$4,0),0)</f>
        <v>317.1986727145798</v>
      </c>
      <c r="AS113" s="306">
        <f>IFERROR(VLOOKUP($A113,'BDGT MW Services MTD'!$A$3:$AG$156,AS$4,0),0)</f>
        <v>291.93370714043715</v>
      </c>
      <c r="AT113" s="306">
        <f>IFERROR(VLOOKUP($A113,'BDGT MW Services MTD'!$A$3:$AG$156,AT$4,0),0)</f>
        <v>282.88866355026676</v>
      </c>
      <c r="AU113" s="306">
        <f>IFERROR(VLOOKUP($A113,'BDGT MW Services MTD'!$A$3:$AG$156,AU$4,0),0)</f>
        <v>272.15826618618752</v>
      </c>
      <c r="AV113" s="306">
        <f>IFERROR(VLOOKUP($A113,'BDGT MW Services MTD'!$A$3:$AG$156,AV$4,0),0)</f>
        <v>273.35218694950959</v>
      </c>
      <c r="AW113" s="306">
        <f>IFERROR(VLOOKUP($A113,'BDGT MW Services MTD'!$A$3:$AG$156,AW$4,0),0)</f>
        <v>284.51826312358554</v>
      </c>
      <c r="AX113" s="306">
        <f>IFERROR(VLOOKUP($A113,'BDGT MW Services MTD'!$A$3:$AG$156,AX$4,0),0)</f>
        <v>289.35309538197464</v>
      </c>
      <c r="AY113" s="306">
        <f>IFERROR(VLOOKUP($A113,'BDGT MW Services MTD'!$A$3:$AG$156,AY$4,0),0)</f>
        <v>43.368080819496043</v>
      </c>
      <c r="AZ113" s="306">
        <f>IFERROR(VLOOKUP($A113,'BDGT MW Services MTD'!$A$3:$AG$156,AZ$4,0),0)</f>
        <v>266.99934661043733</v>
      </c>
      <c r="BA113" s="306">
        <f>IFERROR(VLOOKUP($A113,'BDGT MW Services MTD'!$A$3:$AG$156,BA$4,0),0)</f>
        <v>295.13706070508169</v>
      </c>
      <c r="BB113" s="306">
        <f>IFERROR(VLOOKUP($A113,'BDGT MW Services MTD'!$A$3:$AG$156,BB$4,0),0)</f>
        <v>274.6117925494986</v>
      </c>
      <c r="BC113" s="306">
        <f>IFERROR(VLOOKUP($A113,'BDGT MW Services MTD'!$A$3:$AG$156,BC$4,0),0)</f>
        <v>296.0040750588114</v>
      </c>
      <c r="BD113" s="306">
        <f>IFERROR(VLOOKUP($A113,'BDGT MW Services MTD'!$A$3:$AG$156,BD$4,0),0)</f>
        <v>295.46832333537594</v>
      </c>
      <c r="BE113" s="306">
        <f>IFERROR(VLOOKUP($A113,'BDGT MW Services MTD'!$A$3:$AG$156,BE$4,0),0)</f>
        <v>297.26260960451583</v>
      </c>
      <c r="BF113" s="306">
        <f>IFERROR(VLOOKUP($A113,'BDGT MW Services MTD'!$A$3:$AG$156,BF$4,0),0)</f>
        <v>353.9037606227684</v>
      </c>
      <c r="BG113" s="306">
        <f>IFERROR(VLOOKUP($A113,'BDGT MW Services MTD'!$A$3:$AG$156,BG$4,0),0)</f>
        <v>348.89929346089502</v>
      </c>
      <c r="BH113" s="306">
        <f>IFERROR(VLOOKUP($A113,'BDGT MW Services MTD'!$A$3:$AG$156,BH$4,0),0)</f>
        <v>282.17417371623577</v>
      </c>
      <c r="BI113" s="306">
        <f>IFERROR(VLOOKUP($A113,'BDGT MW Services MTD'!$A$3:$AG$156,BI$4,0),0)</f>
        <v>267.83901920729983</v>
      </c>
      <c r="BJ113" s="306">
        <f>IFERROR(VLOOKUP($A113,'BDGT MW Services MTD'!$A$3:$AG$156,BJ$4,0),0)</f>
        <v>282.3704728848594</v>
      </c>
      <c r="BK113" s="306">
        <f>IFERROR(VLOOKUP($A113,'BDGT MW Services MTD'!$A$3:$AG$156,BK$4,0),0)</f>
        <v>284.69757170442062</v>
      </c>
      <c r="BL113" s="306">
        <f>IFERROR(VLOOKUP($A113,'BDGT MW Services MTD'!$A$3:$AG$156,BL$4,0),0)</f>
        <v>314.08229278620132</v>
      </c>
      <c r="BM113" s="306">
        <f>IFERROR(VLOOKUP($A113,'BDGT MW Services MTD'!$A$3:$AG$156,BM$4,0),0)</f>
        <v>412.70632582080788</v>
      </c>
      <c r="BN113" s="306">
        <f>IFERROR(VLOOKUP($A113,'BDGT MW Services MTD'!$A$3:$AG$156,BN$4,0),0)</f>
        <v>354.35233470230196</v>
      </c>
      <c r="BO113" s="306">
        <f>IFERROR(VLOOKUP($A113,'BDGT MW Services MTD'!$A$3:$AG$156,BO$4,0),0)</f>
        <v>241.95631191656821</v>
      </c>
      <c r="BP113" s="306">
        <f>IFERROR(VLOOKUP($A113,'BDGT MW Services MTD'!$A$3:$AG$156,BP$4,0),0)</f>
        <v>8867.4273029990018</v>
      </c>
      <c r="BQ113" s="306"/>
      <c r="BR113" s="306"/>
      <c r="BS113" s="306"/>
      <c r="BT113" s="306">
        <f>IFERROR(VLOOKUP($A113,'BDGT Polizze MTD'!$A$3:$AG$156,BT$4,0),0)</f>
        <v>1496.6785512039251</v>
      </c>
      <c r="BU113" s="306">
        <f>IFERROR(VLOOKUP($A113,'BDGT Polizze MTD'!$A$3:$AG$156,BU$4,0),0)</f>
        <v>1289.3852368219827</v>
      </c>
      <c r="BV113" s="306">
        <f>IFERROR(VLOOKUP($A113,'BDGT Polizze MTD'!$A$3:$AG$156,BV$4,0),0)</f>
        <v>1002.1057241841506</v>
      </c>
      <c r="BW113" s="306">
        <f>IFERROR(VLOOKUP($A113,'BDGT Polizze MTD'!$A$3:$AG$156,BW$4,0),0)</f>
        <v>964.43516143913371</v>
      </c>
      <c r="BX113" s="306">
        <f>IFERROR(VLOOKUP($A113,'BDGT Polizze MTD'!$A$3:$AG$156,BX$4,0),0)</f>
        <v>959.37723903862786</v>
      </c>
      <c r="BY113" s="306">
        <f>IFERROR(VLOOKUP($A113,'BDGT Polizze MTD'!$A$3:$AG$156,BY$4,0),0)</f>
        <v>1000.1882688807652</v>
      </c>
      <c r="BZ113" s="306">
        <f>IFERROR(VLOOKUP($A113,'BDGT Polizze MTD'!$A$3:$AG$156,BZ$4,0),0)</f>
        <v>1030.2951259786323</v>
      </c>
      <c r="CA113" s="306">
        <f>IFERROR(VLOOKUP($A113,'BDGT Polizze MTD'!$A$3:$AG$156,CA$4,0),0)</f>
        <v>1263.1983987595447</v>
      </c>
      <c r="CB113" s="306">
        <f>IFERROR(VLOOKUP($A113,'BDGT Polizze MTD'!$A$3:$AG$156,CB$4,0),0)</f>
        <v>1162.584282739301</v>
      </c>
      <c r="CC113" s="306">
        <f>IFERROR(VLOOKUP($A113,'BDGT Polizze MTD'!$A$3:$AG$156,CC$4,0),0)</f>
        <v>1126.5636888256104</v>
      </c>
      <c r="CD113" s="306">
        <f>IFERROR(VLOOKUP($A113,'BDGT Polizze MTD'!$A$3:$AG$156,CD$4,0),0)</f>
        <v>1083.831414278689</v>
      </c>
      <c r="CE113" s="306">
        <f>IFERROR(VLOOKUP($A113,'BDGT Polizze MTD'!$A$3:$AG$156,CE$4,0),0)</f>
        <v>1088.5860331538797</v>
      </c>
      <c r="CF113" s="306">
        <f>IFERROR(VLOOKUP($A113,'BDGT Polizze MTD'!$A$3:$AG$156,CF$4,0),0)</f>
        <v>1133.0533363200936</v>
      </c>
      <c r="CG113" s="306">
        <f>IFERROR(VLOOKUP($A113,'BDGT Polizze MTD'!$A$3:$AG$156,CG$4,0),0)</f>
        <v>1152.307365080055</v>
      </c>
      <c r="CH113" s="306">
        <f>IFERROR(VLOOKUP($A113,'BDGT Polizze MTD'!$A$3:$AG$156,CH$4,0),0)</f>
        <v>172.70718625533485</v>
      </c>
      <c r="CI113" s="306">
        <f>IFERROR(VLOOKUP($A113,'BDGT Polizze MTD'!$A$3:$AG$156,CI$4,0),0)</f>
        <v>1063.286754076782</v>
      </c>
      <c r="CJ113" s="306">
        <f>IFERROR(VLOOKUP($A113,'BDGT Polizze MTD'!$A$3:$AG$156,CJ$4,0),0)</f>
        <v>1175.3411806761369</v>
      </c>
      <c r="CK113" s="306">
        <f>IFERROR(VLOOKUP($A113,'BDGT Polizze MTD'!$A$3:$AG$156,CK$4,0),0)</f>
        <v>1093.6022325072938</v>
      </c>
      <c r="CL113" s="306">
        <f>IFERROR(VLOOKUP($A113,'BDGT Polizze MTD'!$A$3:$AG$156,CL$4,0),0)</f>
        <v>1178.7939414773095</v>
      </c>
      <c r="CM113" s="306">
        <f>IFERROR(VLOOKUP($A113,'BDGT Polizze MTD'!$A$3:$AG$156,CM$4,0),0)</f>
        <v>1176.660386776766</v>
      </c>
      <c r="CN113" s="306">
        <f>IFERROR(VLOOKUP($A113,'BDGT Polizze MTD'!$A$3:$AG$156,CN$4,0),0)</f>
        <v>1183.8058755100474</v>
      </c>
      <c r="CO113" s="306">
        <f>IFERROR(VLOOKUP($A113,'BDGT Polizze MTD'!$A$3:$AG$156,CO$4,0),0)</f>
        <v>1409.3711676275684</v>
      </c>
      <c r="CP113" s="306">
        <f>IFERROR(VLOOKUP($A113,'BDGT Polizze MTD'!$A$3:$AG$156,CP$4,0),0)</f>
        <v>1389.4415920986964</v>
      </c>
      <c r="CQ113" s="306">
        <f>IFERROR(VLOOKUP($A113,'BDGT Polizze MTD'!$A$3:$AG$156,CQ$4,0),0)</f>
        <v>1123.7183351343294</v>
      </c>
      <c r="CR113" s="306">
        <f>IFERROR(VLOOKUP($A113,'BDGT Polizze MTD'!$A$3:$AG$156,CR$4,0),0)</f>
        <v>1066.6306302373025</v>
      </c>
      <c r="CS113" s="306">
        <f>IFERROR(VLOOKUP($A113,'BDGT Polizze MTD'!$A$3:$AG$156,CS$4,0),0)</f>
        <v>1124.5000685298733</v>
      </c>
      <c r="CT113" s="306">
        <f>IFERROR(VLOOKUP($A113,'BDGT Polizze MTD'!$A$3:$AG$156,CT$4,0),0)</f>
        <v>1133.7674071270624</v>
      </c>
      <c r="CU113" s="306">
        <f>IFERROR(VLOOKUP($A113,'BDGT Polizze MTD'!$A$3:$AG$156,CU$4,0),0)</f>
        <v>1250.7878609039963</v>
      </c>
      <c r="CV113" s="306">
        <f>IFERROR(VLOOKUP($A113,'BDGT Polizze MTD'!$A$3:$AG$156,CV$4,0),0)</f>
        <v>1643.5439829342545</v>
      </c>
      <c r="CW113" s="306">
        <f>IFERROR(VLOOKUP($A113,'BDGT Polizze MTD'!$A$3:$AG$156,CW$4,0),0)</f>
        <v>1411.1575498155596</v>
      </c>
      <c r="CX113" s="306">
        <f>IFERROR(VLOOKUP($A113,'BDGT Polizze MTD'!$A$3:$AG$156,CX$4,0),0)</f>
        <v>963.55644608195564</v>
      </c>
      <c r="CY113" s="306">
        <f>IFERROR(VLOOKUP($A113,'BDGT Polizze MTD'!$A$3:$AG$156,CY$4,0),0)</f>
        <v>35313.262424474662</v>
      </c>
      <c r="CZ113" s="306"/>
      <c r="DD113" s="308">
        <f>IFERROR(VLOOKUP($A113,'BDGT McAfee'!$AZ$6:$BD$180,DD$4,0),0)</f>
        <v>5.7743727096774187</v>
      </c>
      <c r="DE113" s="308">
        <f>IFERROR(VLOOKUP($A113,'BDGT McAfee'!$AZ$6:$BD$180,DE$4,0),0)</f>
        <v>5.7743727096774187</v>
      </c>
      <c r="DF113" s="308">
        <f>IFERROR(VLOOKUP($A113,'BDGT McAfee'!$AZ$6:$BD$180,DF$4,0),0)</f>
        <v>5.7743727096774187</v>
      </c>
      <c r="DG113" s="308">
        <f>IFERROR(VLOOKUP($A113,'BDGT McAfee'!$AZ$6:$BD$180,DG$4,0),0)</f>
        <v>5.7743727096774187</v>
      </c>
      <c r="DH113" s="308">
        <f>IFERROR(VLOOKUP($A113,'BDGT McAfee'!$AZ$6:$BD$180,DH$4,0),0)</f>
        <v>5.7743727096774187</v>
      </c>
      <c r="DI113" s="308">
        <f>IFERROR(VLOOKUP($A113,'BDGT McAfee'!$AZ$6:$BD$180,DI$4,0),0)</f>
        <v>5.7743727096774187</v>
      </c>
      <c r="DJ113" s="308">
        <f>IFERROR(VLOOKUP($A113,'BDGT McAfee'!$AZ$6:$BD$180,DJ$4,0),0)</f>
        <v>5.7743727096774187</v>
      </c>
      <c r="DK113" s="308">
        <f>IFERROR(VLOOKUP($A113,'BDGT McAfee'!$AZ$6:$BD$180,DK$4,0),0)</f>
        <v>5.7743727096774187</v>
      </c>
      <c r="DL113" s="308">
        <f>IFERROR(VLOOKUP($A113,'BDGT McAfee'!$AZ$6:$BD$180,DL$4,0),0)</f>
        <v>5.7743727096774187</v>
      </c>
      <c r="DM113" s="308">
        <f>IFERROR(VLOOKUP($A113,'BDGT McAfee'!$AZ$6:$BD$180,DM$4,0),0)</f>
        <v>5.7743727096774187</v>
      </c>
      <c r="DN113" s="308">
        <f>IFERROR(VLOOKUP($A113,'BDGT McAfee'!$AZ$6:$BD$180,DN$4,0),0)</f>
        <v>5.7743727096774187</v>
      </c>
      <c r="DO113" s="308">
        <f>IFERROR(VLOOKUP($A113,'BDGT McAfee'!$AZ$6:$BD$180,DO$4,0),0)</f>
        <v>5.7743727096774187</v>
      </c>
      <c r="DP113" s="308">
        <f>IFERROR(VLOOKUP($A113,'BDGT McAfee'!$AZ$6:$BD$180,DP$4,0),0)</f>
        <v>5.7743727096774187</v>
      </c>
      <c r="DQ113" s="308">
        <f>IFERROR(VLOOKUP($A113,'BDGT McAfee'!$AZ$6:$BD$180,DQ$4,0),0)</f>
        <v>5.7743727096774187</v>
      </c>
      <c r="DR113" s="308">
        <f>IFERROR(VLOOKUP($A113,'BDGT McAfee'!$AZ$6:$BD$180,DR$4,0),0)</f>
        <v>5.7743727096774187</v>
      </c>
      <c r="DS113" s="308">
        <f>IFERROR(VLOOKUP($A113,'BDGT McAfee'!$AZ$6:$BD$180,DS$4,0),0)</f>
        <v>5.7743727096774187</v>
      </c>
      <c r="DT113" s="308">
        <f>IFERROR(VLOOKUP($A113,'BDGT McAfee'!$AZ$6:$BD$180,DT$4,0),0)</f>
        <v>5.7743727096774187</v>
      </c>
      <c r="DU113" s="308">
        <f>IFERROR(VLOOKUP($A113,'BDGT McAfee'!$AZ$6:$BD$180,DU$4,0),0)</f>
        <v>5.7743727096774187</v>
      </c>
      <c r="DV113" s="308">
        <f>IFERROR(VLOOKUP($A113,'BDGT McAfee'!$AZ$6:$BD$180,DV$4,0),0)</f>
        <v>5.7743727096774187</v>
      </c>
      <c r="DW113" s="308">
        <f>IFERROR(VLOOKUP($A113,'BDGT McAfee'!$AZ$6:$BD$180,DW$4,0),0)</f>
        <v>5.7743727096774187</v>
      </c>
      <c r="DX113" s="308">
        <f>IFERROR(VLOOKUP($A113,'BDGT McAfee'!$AZ$6:$BD$180,DX$4,0),0)</f>
        <v>5.7743727096774187</v>
      </c>
      <c r="DY113" s="308">
        <f>IFERROR(VLOOKUP($A113,'BDGT McAfee'!$AZ$6:$BD$180,DY$4,0),0)</f>
        <v>5.7743727096774187</v>
      </c>
      <c r="DZ113" s="308">
        <f>IFERROR(VLOOKUP($A113,'BDGT McAfee'!$AZ$6:$BD$180,DZ$4,0),0)</f>
        <v>5.7743727096774187</v>
      </c>
      <c r="EA113" s="308">
        <f>IFERROR(VLOOKUP($A113,'BDGT McAfee'!$AZ$6:$BD$180,EA$4,0),0)</f>
        <v>5.7743727096774187</v>
      </c>
      <c r="EB113" s="308">
        <f>IFERROR(VLOOKUP($A113,'BDGT McAfee'!$AZ$6:$BD$180,EB$4,0),0)</f>
        <v>5.7743727096774187</v>
      </c>
      <c r="EC113" s="308">
        <f>IFERROR(VLOOKUP($A113,'BDGT McAfee'!$AZ$6:$BD$180,EC$4,0),0)</f>
        <v>5.7743727096774187</v>
      </c>
      <c r="ED113" s="308">
        <f>IFERROR(VLOOKUP($A113,'BDGT McAfee'!$AZ$6:$BD$180,ED$4,0),0)</f>
        <v>5.7743727096774187</v>
      </c>
      <c r="EE113" s="308">
        <f>IFERROR(VLOOKUP($A113,'BDGT McAfee'!$AZ$6:$BD$180,EE$4,0),0)</f>
        <v>5.7743727096774187</v>
      </c>
      <c r="EF113" s="308">
        <f>IFERROR(VLOOKUP($A113,'BDGT McAfee'!$AZ$6:$BD$180,EF$4,0),0)</f>
        <v>5.7743727096774187</v>
      </c>
      <c r="EG113" s="308">
        <f>IFERROR(VLOOKUP($A113,'BDGT McAfee'!$AZ$6:$BD$180,EG$4,0),0)</f>
        <v>5.7743727096774187</v>
      </c>
      <c r="EH113" s="308">
        <f>IFERROR(VLOOKUP($A113,'BDGT McAfee'!$AZ$6:$BD$180,EH$4,0),0)</f>
        <v>5.7743727096774187</v>
      </c>
      <c r="EI113" s="308">
        <f t="shared" si="42"/>
        <v>179.00555399999993</v>
      </c>
      <c r="EJ113" s="308"/>
      <c r="EL113" s="307">
        <f>IFERROR(VLOOKUP($A113,'BDGT Office'!$C$3:$F$180,EL$4,0),0)</f>
        <v>0.6967741935483871</v>
      </c>
      <c r="EM113" s="307">
        <f>IFERROR(VLOOKUP($A113,'BDGT Office'!$C$3:$F$180,EM$4,0),0)</f>
        <v>0.6967741935483871</v>
      </c>
      <c r="EN113" s="307">
        <f>IFERROR(VLOOKUP($A113,'BDGT Office'!$C$3:$F$180,EN$4,0),0)</f>
        <v>0.6967741935483871</v>
      </c>
      <c r="EO113" s="307">
        <f>IFERROR(VLOOKUP($A113,'BDGT Office'!$C$3:$F$180,EO$4,0),0)</f>
        <v>0.6967741935483871</v>
      </c>
      <c r="EP113" s="307">
        <f>IFERROR(VLOOKUP($A113,'BDGT Office'!$C$3:$F$180,EP$4,0),0)</f>
        <v>0.6967741935483871</v>
      </c>
      <c r="EQ113" s="307">
        <f>IFERROR(VLOOKUP($A113,'BDGT Office'!$C$3:$F$180,EQ$4,0),0)</f>
        <v>0.6967741935483871</v>
      </c>
      <c r="ER113" s="307">
        <f>IFERROR(VLOOKUP($A113,'BDGT Office'!$C$3:$F$180,ER$4,0),0)</f>
        <v>0.6967741935483871</v>
      </c>
      <c r="ES113" s="307">
        <f>IFERROR(VLOOKUP($A113,'BDGT Office'!$C$3:$F$180,ES$4,0),0)</f>
        <v>0.6967741935483871</v>
      </c>
      <c r="ET113" s="307">
        <f>IFERROR(VLOOKUP($A113,'BDGT Office'!$C$3:$F$180,ET$4,0),0)</f>
        <v>0.6967741935483871</v>
      </c>
      <c r="EU113" s="307">
        <f>IFERROR(VLOOKUP($A113,'BDGT Office'!$C$3:$F$180,EU$4,0),0)</f>
        <v>0.6967741935483871</v>
      </c>
      <c r="EV113" s="307">
        <f>IFERROR(VLOOKUP($A113,'BDGT Office'!$C$3:$F$180,EV$4,0),0)</f>
        <v>0.6967741935483871</v>
      </c>
      <c r="EW113" s="307">
        <f>IFERROR(VLOOKUP($A113,'BDGT Office'!$C$3:$F$180,EW$4,0),0)</f>
        <v>0.6967741935483871</v>
      </c>
      <c r="EX113" s="307">
        <f>IFERROR(VLOOKUP($A113,'BDGT Office'!$C$3:$F$180,EX$4,0),0)</f>
        <v>0.6967741935483871</v>
      </c>
      <c r="EY113" s="307">
        <f>IFERROR(VLOOKUP($A113,'BDGT Office'!$C$3:$F$180,EY$4,0),0)</f>
        <v>0.6967741935483871</v>
      </c>
      <c r="EZ113" s="307">
        <f>IFERROR(VLOOKUP($A113,'BDGT Office'!$C$3:$F$180,EZ$4,0),0)</f>
        <v>0.6967741935483871</v>
      </c>
      <c r="FA113" s="307">
        <f>IFERROR(VLOOKUP($A113,'BDGT Office'!$C$3:$F$180,FA$4,0),0)</f>
        <v>0.6967741935483871</v>
      </c>
      <c r="FB113" s="307">
        <f>IFERROR(VLOOKUP($A113,'BDGT Office'!$C$3:$F$180,FB$4,0),0)</f>
        <v>0.6967741935483871</v>
      </c>
      <c r="FC113" s="307">
        <f>IFERROR(VLOOKUP($A113,'BDGT Office'!$C$3:$F$180,FC$4,0),0)</f>
        <v>0.6967741935483871</v>
      </c>
      <c r="FD113" s="307">
        <f>IFERROR(VLOOKUP($A113,'BDGT Office'!$C$3:$F$180,FD$4,0),0)</f>
        <v>0.6967741935483871</v>
      </c>
      <c r="FE113" s="307">
        <f>IFERROR(VLOOKUP($A113,'BDGT Office'!$C$3:$F$180,FE$4,0),0)</f>
        <v>0.6967741935483871</v>
      </c>
      <c r="FF113" s="307">
        <f>IFERROR(VLOOKUP($A113,'BDGT Office'!$C$3:$F$180,FF$4,0),0)</f>
        <v>0.6967741935483871</v>
      </c>
      <c r="FG113" s="307">
        <f>IFERROR(VLOOKUP($A113,'BDGT Office'!$C$3:$F$180,FG$4,0),0)</f>
        <v>0.6967741935483871</v>
      </c>
      <c r="FH113" s="307">
        <f>IFERROR(VLOOKUP($A113,'BDGT Office'!$C$3:$F$180,FH$4,0),0)</f>
        <v>0.6967741935483871</v>
      </c>
      <c r="FI113" s="307">
        <f>IFERROR(VLOOKUP($A113,'BDGT Office'!$C$3:$F$180,FI$4,0),0)</f>
        <v>0.6967741935483871</v>
      </c>
      <c r="FJ113" s="307">
        <f>IFERROR(VLOOKUP($A113,'BDGT Office'!$C$3:$F$180,FJ$4,0),0)</f>
        <v>0.6967741935483871</v>
      </c>
      <c r="FK113" s="307">
        <f>IFERROR(VLOOKUP($A113,'BDGT Office'!$C$3:$F$180,FK$4,0),0)</f>
        <v>0.6967741935483871</v>
      </c>
      <c r="FL113" s="307">
        <f>IFERROR(VLOOKUP($A113,'BDGT Office'!$C$3:$F$180,FL$4,0),0)</f>
        <v>0.6967741935483871</v>
      </c>
      <c r="FM113" s="307">
        <f>IFERROR(VLOOKUP($A113,'BDGT Office'!$C$3:$F$180,FM$4,0),0)</f>
        <v>0.6967741935483871</v>
      </c>
      <c r="FN113" s="307">
        <f>IFERROR(VLOOKUP($A113,'BDGT Office'!$C$3:$F$180,FN$4,0),0)</f>
        <v>0.6967741935483871</v>
      </c>
      <c r="FO113" s="307">
        <f>IFERROR(VLOOKUP($A113,'BDGT Office'!$C$3:$F$180,FO$4,0),0)</f>
        <v>0.6967741935483871</v>
      </c>
      <c r="FP113" s="307">
        <f>IFERROR(VLOOKUP($A113,'BDGT Office'!$C$3:$F$180,FP$4,0),0)</f>
        <v>0.6967741935483871</v>
      </c>
      <c r="FQ113" s="308">
        <f t="shared" si="43"/>
        <v>21.599999999999994</v>
      </c>
      <c r="FR113" s="307"/>
      <c r="FS113" s="307"/>
    </row>
    <row r="114" spans="1:175">
      <c r="A114" s="150" t="s">
        <v>77</v>
      </c>
      <c r="B114" s="303">
        <f>IFERROR(VLOOKUP($A114,'FCST Sales'!$A$1:$AH$160,B$1,0),0)</f>
        <v>10818.10564971042</v>
      </c>
      <c r="C114" s="303">
        <f>IFERROR(VLOOKUP($A114,'FCST Sales'!$A$1:$AH$160,C$1,0),0)</f>
        <v>9432.3289359124465</v>
      </c>
      <c r="D114" s="303">
        <f>IFERROR(VLOOKUP($A114,'FCST Sales'!$A$1:$AH$160,D$1,0),0)</f>
        <v>7243.2958885415537</v>
      </c>
      <c r="E114" s="303">
        <f>IFERROR(VLOOKUP($A114,'FCST Sales'!$A$1:$AH$160,E$1,0),0)</f>
        <v>6971.0102148196802</v>
      </c>
      <c r="F114" s="303">
        <f>IFERROR(VLOOKUP($A114,'FCST Sales'!$A$1:$AH$160,F$1,0),0)</f>
        <v>6934.4511695572901</v>
      </c>
      <c r="G114" s="303">
        <f>IFERROR(VLOOKUP($A114,'FCST Sales'!$A$1:$AH$160,G$1,0),0)</f>
        <v>7229.4363767352706</v>
      </c>
      <c r="H114" s="303">
        <f>IFERROR(VLOOKUP($A114,'FCST Sales'!$A$1:$AH$160,H$1,0),0)</f>
        <v>7447.0510145634571</v>
      </c>
      <c r="I114" s="303">
        <f>IFERROR(VLOOKUP($A114,'FCST Sales'!$A$1:$AH$160,I$1,0),0)</f>
        <v>9130.493467240085</v>
      </c>
      <c r="J114" s="303">
        <f>IFERROR(VLOOKUP($A114,'FCST Sales'!$A$1:$AH$160,J$1,0),0)</f>
        <v>8504.7331529459061</v>
      </c>
      <c r="K114" s="303">
        <f>IFERROR(VLOOKUP($A114,'FCST Sales'!$A$1:$AH$160,K$1,0),0)</f>
        <v>8142.8874603965742</v>
      </c>
      <c r="L114" s="303">
        <f>IFERROR(VLOOKUP($A114,'FCST Sales'!$A$1:$AH$160,L$1,0),0)</f>
        <v>7834.015351332695</v>
      </c>
      <c r="M114" s="303">
        <f>IFERROR(VLOOKUP($A114,'FCST Sales'!$A$1:$AH$160,M$1,0),0)</f>
        <v>7868.3820957979942</v>
      </c>
      <c r="N114" s="303">
        <f>IFERROR(VLOOKUP($A114,'FCST Sales'!$A$1:$AH$160,N$1,0),0)</f>
        <v>8189.7951228122747</v>
      </c>
      <c r="O114" s="303">
        <f>IFERROR(VLOOKUP($A114,'FCST Sales'!$A$1:$AH$160,O$1,0),0)</f>
        <v>8328.9646974282095</v>
      </c>
      <c r="P114" s="303">
        <f>IFERROR(VLOOKUP($A114,'FCST Sales'!$A$1:$AH$160,P$1,0),0)</f>
        <v>2740.5232544413875</v>
      </c>
      <c r="Q114" s="303">
        <f>IFERROR(VLOOKUP($A114,'FCST Sales'!$A$1:$AH$160,Q$1,0),0)</f>
        <v>7778.3350787934778</v>
      </c>
      <c r="R114" s="303">
        <f>IFERROR(VLOOKUP($A114,'FCST Sales'!$A$1:$AH$160,R$1,0),0)</f>
        <v>8495.4548568775481</v>
      </c>
      <c r="S114" s="303">
        <f>IFERROR(VLOOKUP($A114,'FCST Sales'!$A$1:$AH$160,S$1,0),0)</f>
        <v>7904.6395637236219</v>
      </c>
      <c r="T114" s="303">
        <f>IFERROR(VLOOKUP($A114,'FCST Sales'!$A$1:$AH$160,T$1,0),0)</f>
        <v>8520.4116728219033</v>
      </c>
      <c r="U114" s="303">
        <f>IFERROR(VLOOKUP($A114,'FCST Sales'!$A$1:$AH$160,U$1,0),0)</f>
        <v>8504.9901782455654</v>
      </c>
      <c r="V114" s="303">
        <f>IFERROR(VLOOKUP($A114,'FCST Sales'!$A$1:$AH$160,V$1,0),0)</f>
        <v>8556.6383106874146</v>
      </c>
      <c r="W114" s="303">
        <f>IFERROR(VLOOKUP($A114,'FCST Sales'!$A$1:$AH$160,W$1,0),0)</f>
        <v>10310.070308094899</v>
      </c>
      <c r="X114" s="303">
        <f>IFERROR(VLOOKUP($A114,'FCST Sales'!$A$1:$AH$160,X$1,0),0)</f>
        <v>10042.988807005051</v>
      </c>
      <c r="Y114" s="303">
        <f>IFERROR(VLOOKUP($A114,'FCST Sales'!$A$1:$AH$160,Y$1,0),0)</f>
        <v>8122.3210289351791</v>
      </c>
      <c r="Z114" s="303">
        <f>IFERROR(VLOOKUP($A114,'FCST Sales'!$A$1:$AH$160,Z$1,0),0)</f>
        <v>7709.6867846756195</v>
      </c>
      <c r="AA114" s="303">
        <f>IFERROR(VLOOKUP($A114,'FCST Sales'!$A$1:$AH$160,AA$1,0),0)</f>
        <v>8127.9714569820762</v>
      </c>
      <c r="AB114" s="303">
        <f>IFERROR(VLOOKUP($A114,'FCST Sales'!$A$1:$AH$160,AB$1,0),0)</f>
        <v>8194.9564805567006</v>
      </c>
      <c r="AC114" s="303">
        <f>IFERROR(VLOOKUP($A114,'FCST Sales'!$A$1:$AH$160,AC$1,0),0)</f>
        <v>9028.6585520136941</v>
      </c>
      <c r="AD114" s="303">
        <f>IFERROR(VLOOKUP($A114,'FCST Sales'!$A$1:$AH$160,AD$1,0),0)</f>
        <v>11879.660086680879</v>
      </c>
      <c r="AE114" s="303">
        <f>IFERROR(VLOOKUP($A114,'FCST Sales'!$A$1:$AH$160,AE$1,0),0)</f>
        <v>10323.138353176528</v>
      </c>
      <c r="AF114" s="303">
        <f>IFERROR(VLOOKUP($A114,'FCST Sales'!$A$1:$AH$160,AF$1,0),0)</f>
        <v>6964.6587938266221</v>
      </c>
      <c r="AG114" s="303">
        <f>IFERROR(VLOOKUP($A114,'FCST Sales'!$A$1:$AH$160,AG$1,0),0)</f>
        <v>257280.05416533205</v>
      </c>
      <c r="AH114" s="303">
        <f>IFERROR(VLOOKUP($A114,'FCST Sales'!$A$1:$AH$160,AH$1,0),0)</f>
        <v>0</v>
      </c>
      <c r="AI114" s="303"/>
      <c r="AK114" s="306">
        <f>IFERROR(VLOOKUP($A114,'BDGT MW Services MTD'!$A$3:$AG$156,AK$4,0),0)</f>
        <v>109.15538661221794</v>
      </c>
      <c r="AL114" s="306">
        <f>IFERROR(VLOOKUP($A114,'BDGT MW Services MTD'!$A$3:$AG$156,AL$4,0),0)</f>
        <v>94.037122336106222</v>
      </c>
      <c r="AM114" s="306">
        <f>IFERROR(VLOOKUP($A114,'BDGT MW Services MTD'!$A$3:$AG$156,AM$4,0),0)</f>
        <v>73.085324608713307</v>
      </c>
      <c r="AN114" s="306">
        <f>IFERROR(VLOOKUP($A114,'BDGT MW Services MTD'!$A$3:$AG$156,AN$4,0),0)</f>
        <v>70.337944526982</v>
      </c>
      <c r="AO114" s="306">
        <f>IFERROR(VLOOKUP($A114,'BDGT MW Services MTD'!$A$3:$AG$156,AO$4,0),0)</f>
        <v>69.969061392632469</v>
      </c>
      <c r="AP114" s="306">
        <f>IFERROR(VLOOKUP($A114,'BDGT MW Services MTD'!$A$3:$AG$156,AP$4,0),0)</f>
        <v>72.945481237012473</v>
      </c>
      <c r="AQ114" s="306">
        <f>IFERROR(VLOOKUP($A114,'BDGT MW Services MTD'!$A$3:$AG$156,AQ$4,0),0)</f>
        <v>75.141227025948226</v>
      </c>
      <c r="AR114" s="306">
        <f>IFERROR(VLOOKUP($A114,'BDGT MW Services MTD'!$A$3:$AG$156,AR$4,0),0)</f>
        <v>92.127270397252914</v>
      </c>
      <c r="AS114" s="306">
        <f>IFERROR(VLOOKUP($A114,'BDGT MW Services MTD'!$A$3:$AG$156,AS$4,0),0)</f>
        <v>84.789306795114101</v>
      </c>
      <c r="AT114" s="306">
        <f>IFERROR(VLOOKUP($A114,'BDGT MW Services MTD'!$A$3:$AG$156,AT$4,0),0)</f>
        <v>82.162261828452529</v>
      </c>
      <c r="AU114" s="306">
        <f>IFERROR(VLOOKUP($A114,'BDGT MW Services MTD'!$A$3:$AG$156,AU$4,0),0)</f>
        <v>79.045722244694517</v>
      </c>
      <c r="AV114" s="306">
        <f>IFERROR(VLOOKUP($A114,'BDGT MW Services MTD'!$A$3:$AG$156,AV$4,0),0)</f>
        <v>79.392484922022732</v>
      </c>
      <c r="AW114" s="306">
        <f>IFERROR(VLOOKUP($A114,'BDGT MW Services MTD'!$A$3:$AG$156,AW$4,0),0)</f>
        <v>82.635563180080453</v>
      </c>
      <c r="AX114" s="306">
        <f>IFERROR(VLOOKUP($A114,'BDGT MW Services MTD'!$A$3:$AG$156,AX$4,0),0)</f>
        <v>84.03979320091274</v>
      </c>
      <c r="AY114" s="306">
        <f>IFERROR(VLOOKUP($A114,'BDGT MW Services MTD'!$A$3:$AG$156,AY$4,0),0)</f>
        <v>12.595837410274212</v>
      </c>
      <c r="AZ114" s="306">
        <f>IFERROR(VLOOKUP($A114,'BDGT MW Services MTD'!$A$3:$AG$156,AZ$4,0),0)</f>
        <v>77.547364213605007</v>
      </c>
      <c r="BA114" s="306">
        <f>IFERROR(VLOOKUP($A114,'BDGT MW Services MTD'!$A$3:$AG$156,BA$4,0),0)</f>
        <v>85.719689692061351</v>
      </c>
      <c r="BB114" s="306">
        <f>IFERROR(VLOOKUP($A114,'BDGT MW Services MTD'!$A$3:$AG$156,BB$4,0),0)</f>
        <v>79.758325121513408</v>
      </c>
      <c r="BC114" s="306">
        <f>IFERROR(VLOOKUP($A114,'BDGT MW Services MTD'!$A$3:$AG$156,BC$4,0),0)</f>
        <v>85.971505581203587</v>
      </c>
      <c r="BD114" s="306">
        <f>IFERROR(VLOOKUP($A114,'BDGT MW Services MTD'!$A$3:$AG$156,BD$4,0),0)</f>
        <v>85.815901702195092</v>
      </c>
      <c r="BE114" s="306">
        <f>IFERROR(VLOOKUP($A114,'BDGT MW Services MTD'!$A$3:$AG$156,BE$4,0),0)</f>
        <v>86.337034703391069</v>
      </c>
      <c r="BF114" s="306">
        <f>IFERROR(VLOOKUP($A114,'BDGT MW Services MTD'!$A$3:$AG$156,BF$4,0),0)</f>
        <v>102.78790630008783</v>
      </c>
      <c r="BG114" s="306">
        <f>IFERROR(VLOOKUP($A114,'BDGT MW Services MTD'!$A$3:$AG$156,BG$4,0),0)</f>
        <v>101.33440747088264</v>
      </c>
      <c r="BH114" s="306">
        <f>IFERROR(VLOOKUP($A114,'BDGT MW Services MTD'!$A$3:$AG$156,BH$4,0),0)</f>
        <v>81.954745203075333</v>
      </c>
      <c r="BI114" s="306">
        <f>IFERROR(VLOOKUP($A114,'BDGT MW Services MTD'!$A$3:$AG$156,BI$4,0),0)</f>
        <v>77.791238955306483</v>
      </c>
      <c r="BJ114" s="306">
        <f>IFERROR(VLOOKUP($A114,'BDGT MW Services MTD'!$A$3:$AG$156,BJ$4,0),0)</f>
        <v>82.011758388003813</v>
      </c>
      <c r="BK114" s="306">
        <f>IFERROR(VLOOKUP($A114,'BDGT MW Services MTD'!$A$3:$AG$156,BK$4,0),0)</f>
        <v>82.687641613983615</v>
      </c>
      <c r="BL114" s="306">
        <f>IFERROR(VLOOKUP($A114,'BDGT MW Services MTD'!$A$3:$AG$156,BL$4,0),0)</f>
        <v>91.222148147322713</v>
      </c>
      <c r="BM114" s="306">
        <f>IFERROR(VLOOKUP($A114,'BDGT MW Services MTD'!$A$3:$AG$156,BM$4,0),0)</f>
        <v>119.86653963007804</v>
      </c>
      <c r="BN114" s="306">
        <f>IFERROR(VLOOKUP($A114,'BDGT MW Services MTD'!$A$3:$AG$156,BN$4,0),0)</f>
        <v>102.91819028004498</v>
      </c>
      <c r="BO114" s="306">
        <f>IFERROR(VLOOKUP($A114,'BDGT MW Services MTD'!$A$3:$AG$156,BO$4,0),0)</f>
        <v>70.273858277828694</v>
      </c>
      <c r="BP114" s="306">
        <f>IFERROR(VLOOKUP($A114,'BDGT MW Services MTD'!$A$3:$AG$156,BP$4,0),0)</f>
        <v>2575.4580429990006</v>
      </c>
      <c r="BQ114" s="306"/>
      <c r="BR114" s="306"/>
      <c r="BS114" s="306"/>
      <c r="BT114" s="306">
        <f>IFERROR(VLOOKUP($A114,'BDGT Polizze MTD'!$A$3:$AG$156,BT$4,0),0)</f>
        <v>649.77214514823402</v>
      </c>
      <c r="BU114" s="306">
        <f>IFERROR(VLOOKUP($A114,'BDGT Polizze MTD'!$A$3:$AG$156,BU$4,0),0)</f>
        <v>559.77725516167357</v>
      </c>
      <c r="BV114" s="306">
        <f>IFERROR(VLOOKUP($A114,'BDGT Polizze MTD'!$A$3:$AG$156,BV$4,0),0)</f>
        <v>435.05693693858586</v>
      </c>
      <c r="BW114" s="306">
        <f>IFERROR(VLOOKUP($A114,'BDGT Polizze MTD'!$A$3:$AG$156,BW$4,0),0)</f>
        <v>418.70253515733413</v>
      </c>
      <c r="BX114" s="306">
        <f>IFERROR(VLOOKUP($A114,'BDGT Polizze MTD'!$A$3:$AG$156,BX$4,0),0)</f>
        <v>416.50667480674224</v>
      </c>
      <c r="BY114" s="306">
        <f>IFERROR(VLOOKUP($A114,'BDGT Polizze MTD'!$A$3:$AG$156,BY$4,0),0)</f>
        <v>434.2244876162485</v>
      </c>
      <c r="BZ114" s="306">
        <f>IFERROR(VLOOKUP($A114,'BDGT Polizze MTD'!$A$3:$AG$156,BZ$4,0),0)</f>
        <v>447.29516141217903</v>
      </c>
      <c r="CA114" s="306">
        <f>IFERROR(VLOOKUP($A114,'BDGT Polizze MTD'!$A$3:$AG$156,CA$4,0),0)</f>
        <v>548.4084292178577</v>
      </c>
      <c r="CB114" s="306">
        <f>IFERROR(VLOOKUP($A114,'BDGT Polizze MTD'!$A$3:$AG$156,CB$4,0),0)</f>
        <v>504.72753999413067</v>
      </c>
      <c r="CC114" s="306">
        <f>IFERROR(VLOOKUP($A114,'BDGT Polizze MTD'!$A$3:$AG$156,CC$4,0),0)</f>
        <v>489.08946022210142</v>
      </c>
      <c r="CD114" s="306">
        <f>IFERROR(VLOOKUP($A114,'BDGT Polizze MTD'!$A$3:$AG$156,CD$4,0),0)</f>
        <v>470.53755294910593</v>
      </c>
      <c r="CE114" s="306">
        <f>IFERROR(VLOOKUP($A114,'BDGT Polizze MTD'!$A$3:$AG$156,CE$4,0),0)</f>
        <v>472.6017362725122</v>
      </c>
      <c r="CF114" s="306">
        <f>IFERROR(VLOOKUP($A114,'BDGT Polizze MTD'!$A$3:$AG$156,CF$4,0),0)</f>
        <v>491.90689364516624</v>
      </c>
      <c r="CG114" s="306">
        <f>IFERROR(VLOOKUP($A114,'BDGT Polizze MTD'!$A$3:$AG$156,CG$4,0),0)</f>
        <v>500.26589067899306</v>
      </c>
      <c r="CH114" s="306">
        <f>IFERROR(VLOOKUP($A114,'BDGT Polizze MTD'!$A$3:$AG$156,CH$4,0),0)</f>
        <v>74.979573139051624</v>
      </c>
      <c r="CI114" s="306">
        <f>IFERROR(VLOOKUP($A114,'BDGT Polizze MTD'!$A$3:$AG$156,CI$4,0),0)</f>
        <v>461.61823762919545</v>
      </c>
      <c r="CJ114" s="306">
        <f>IFERROR(VLOOKUP($A114,'BDGT Polizze MTD'!$A$3:$AG$156,CJ$4,0),0)</f>
        <v>510.26585477200143</v>
      </c>
      <c r="CK114" s="306">
        <f>IFERROR(VLOOKUP($A114,'BDGT Polizze MTD'!$A$3:$AG$156,CK$4,0),0)</f>
        <v>474.77948286461589</v>
      </c>
      <c r="CL114" s="306">
        <f>IFERROR(VLOOKUP($A114,'BDGT Polizze MTD'!$A$3:$AG$156,CL$4,0),0)</f>
        <v>511.76484584837988</v>
      </c>
      <c r="CM114" s="306">
        <f>IFERROR(VLOOKUP($A114,'BDGT Polizze MTD'!$A$3:$AG$156,CM$4,0),0)</f>
        <v>510.83857853904476</v>
      </c>
      <c r="CN114" s="306">
        <f>IFERROR(VLOOKUP($A114,'BDGT Polizze MTD'!$A$3:$AG$156,CN$4,0),0)</f>
        <v>513.94074068242674</v>
      </c>
      <c r="CO114" s="306">
        <f>IFERROR(VLOOKUP($A114,'BDGT Polizze MTD'!$A$3:$AG$156,CO$4,0),0)</f>
        <v>611.86827736843884</v>
      </c>
      <c r="CP114" s="306">
        <f>IFERROR(VLOOKUP($A114,'BDGT Polizze MTD'!$A$3:$AG$156,CP$4,0),0)</f>
        <v>603.21599660122115</v>
      </c>
      <c r="CQ114" s="306">
        <f>IFERROR(VLOOKUP($A114,'BDGT Polizze MTD'!$A$3:$AG$156,CQ$4,0),0)</f>
        <v>487.85417054002374</v>
      </c>
      <c r="CR114" s="306">
        <f>IFERROR(VLOOKUP($A114,'BDGT Polizze MTD'!$A$3:$AG$156,CR$4,0),0)</f>
        <v>463.06995722802554</v>
      </c>
      <c r="CS114" s="306">
        <f>IFERROR(VLOOKUP($A114,'BDGT Polizze MTD'!$A$3:$AG$156,CS$4,0),0)</f>
        <v>488.19355442773161</v>
      </c>
      <c r="CT114" s="306">
        <f>IFERROR(VLOOKUP($A114,'BDGT Polizze MTD'!$A$3:$AG$156,CT$4,0),0)</f>
        <v>492.21690231045949</v>
      </c>
      <c r="CU114" s="306">
        <f>IFERROR(VLOOKUP($A114,'BDGT Polizze MTD'!$A$3:$AG$156,CU$4,0),0)</f>
        <v>543.020484158876</v>
      </c>
      <c r="CV114" s="306">
        <f>IFERROR(VLOOKUP($A114,'BDGT Polizze MTD'!$A$3:$AG$156,CV$4,0),0)</f>
        <v>713.53270786009659</v>
      </c>
      <c r="CW114" s="306">
        <f>IFERROR(VLOOKUP($A114,'BDGT Polizze MTD'!$A$3:$AG$156,CW$4,0),0)</f>
        <v>612.64382224773976</v>
      </c>
      <c r="CX114" s="306">
        <f>IFERROR(VLOOKUP($A114,'BDGT Polizze MTD'!$A$3:$AG$156,CX$4,0),0)</f>
        <v>418.32104725390354</v>
      </c>
      <c r="CY114" s="306">
        <f>IFERROR(VLOOKUP($A114,'BDGT Polizze MTD'!$A$3:$AG$156,CY$4,0),0)</f>
        <v>15330.996932692096</v>
      </c>
      <c r="CZ114" s="306"/>
      <c r="DD114" s="308">
        <f>IFERROR(VLOOKUP($A114,'BDGT McAfee'!$AZ$6:$BD$180,DD$4,0),0)</f>
        <v>1.5946194193548391</v>
      </c>
      <c r="DE114" s="308">
        <f>IFERROR(VLOOKUP($A114,'BDGT McAfee'!$AZ$6:$BD$180,DE$4,0),0)</f>
        <v>1.5946194193548391</v>
      </c>
      <c r="DF114" s="308">
        <f>IFERROR(VLOOKUP($A114,'BDGT McAfee'!$AZ$6:$BD$180,DF$4,0),0)</f>
        <v>1.5946194193548391</v>
      </c>
      <c r="DG114" s="308">
        <f>IFERROR(VLOOKUP($A114,'BDGT McAfee'!$AZ$6:$BD$180,DG$4,0),0)</f>
        <v>1.5946194193548391</v>
      </c>
      <c r="DH114" s="308">
        <f>IFERROR(VLOOKUP($A114,'BDGT McAfee'!$AZ$6:$BD$180,DH$4,0),0)</f>
        <v>1.5946194193548391</v>
      </c>
      <c r="DI114" s="308">
        <f>IFERROR(VLOOKUP($A114,'BDGT McAfee'!$AZ$6:$BD$180,DI$4,0),0)</f>
        <v>1.5946194193548391</v>
      </c>
      <c r="DJ114" s="308">
        <f>IFERROR(VLOOKUP($A114,'BDGT McAfee'!$AZ$6:$BD$180,DJ$4,0),0)</f>
        <v>1.5946194193548391</v>
      </c>
      <c r="DK114" s="308">
        <f>IFERROR(VLOOKUP($A114,'BDGT McAfee'!$AZ$6:$BD$180,DK$4,0),0)</f>
        <v>1.5946194193548391</v>
      </c>
      <c r="DL114" s="308">
        <f>IFERROR(VLOOKUP($A114,'BDGT McAfee'!$AZ$6:$BD$180,DL$4,0),0)</f>
        <v>1.5946194193548391</v>
      </c>
      <c r="DM114" s="308">
        <f>IFERROR(VLOOKUP($A114,'BDGT McAfee'!$AZ$6:$BD$180,DM$4,0),0)</f>
        <v>1.5946194193548391</v>
      </c>
      <c r="DN114" s="308">
        <f>IFERROR(VLOOKUP($A114,'BDGT McAfee'!$AZ$6:$BD$180,DN$4,0),0)</f>
        <v>1.5946194193548391</v>
      </c>
      <c r="DO114" s="308">
        <f>IFERROR(VLOOKUP($A114,'BDGT McAfee'!$AZ$6:$BD$180,DO$4,0),0)</f>
        <v>1.5946194193548391</v>
      </c>
      <c r="DP114" s="308">
        <f>IFERROR(VLOOKUP($A114,'BDGT McAfee'!$AZ$6:$BD$180,DP$4,0),0)</f>
        <v>1.5946194193548391</v>
      </c>
      <c r="DQ114" s="308">
        <f>IFERROR(VLOOKUP($A114,'BDGT McAfee'!$AZ$6:$BD$180,DQ$4,0),0)</f>
        <v>1.5946194193548391</v>
      </c>
      <c r="DR114" s="308">
        <f>IFERROR(VLOOKUP($A114,'BDGT McAfee'!$AZ$6:$BD$180,DR$4,0),0)</f>
        <v>1.5946194193548391</v>
      </c>
      <c r="DS114" s="308">
        <f>IFERROR(VLOOKUP($A114,'BDGT McAfee'!$AZ$6:$BD$180,DS$4,0),0)</f>
        <v>1.5946194193548391</v>
      </c>
      <c r="DT114" s="308">
        <f>IFERROR(VLOOKUP($A114,'BDGT McAfee'!$AZ$6:$BD$180,DT$4,0),0)</f>
        <v>1.5946194193548391</v>
      </c>
      <c r="DU114" s="308">
        <f>IFERROR(VLOOKUP($A114,'BDGT McAfee'!$AZ$6:$BD$180,DU$4,0),0)</f>
        <v>1.5946194193548391</v>
      </c>
      <c r="DV114" s="308">
        <f>IFERROR(VLOOKUP($A114,'BDGT McAfee'!$AZ$6:$BD$180,DV$4,0),0)</f>
        <v>1.5946194193548391</v>
      </c>
      <c r="DW114" s="308">
        <f>IFERROR(VLOOKUP($A114,'BDGT McAfee'!$AZ$6:$BD$180,DW$4,0),0)</f>
        <v>1.5946194193548391</v>
      </c>
      <c r="DX114" s="308">
        <f>IFERROR(VLOOKUP($A114,'BDGT McAfee'!$AZ$6:$BD$180,DX$4,0),0)</f>
        <v>1.5946194193548391</v>
      </c>
      <c r="DY114" s="308">
        <f>IFERROR(VLOOKUP($A114,'BDGT McAfee'!$AZ$6:$BD$180,DY$4,0),0)</f>
        <v>1.5946194193548391</v>
      </c>
      <c r="DZ114" s="308">
        <f>IFERROR(VLOOKUP($A114,'BDGT McAfee'!$AZ$6:$BD$180,DZ$4,0),0)</f>
        <v>1.5946194193548391</v>
      </c>
      <c r="EA114" s="308">
        <f>IFERROR(VLOOKUP($A114,'BDGT McAfee'!$AZ$6:$BD$180,EA$4,0),0)</f>
        <v>1.5946194193548391</v>
      </c>
      <c r="EB114" s="308">
        <f>IFERROR(VLOOKUP($A114,'BDGT McAfee'!$AZ$6:$BD$180,EB$4,0),0)</f>
        <v>1.5946194193548391</v>
      </c>
      <c r="EC114" s="308">
        <f>IFERROR(VLOOKUP($A114,'BDGT McAfee'!$AZ$6:$BD$180,EC$4,0),0)</f>
        <v>1.5946194193548391</v>
      </c>
      <c r="ED114" s="308">
        <f>IFERROR(VLOOKUP($A114,'BDGT McAfee'!$AZ$6:$BD$180,ED$4,0),0)</f>
        <v>1.5946194193548391</v>
      </c>
      <c r="EE114" s="308">
        <f>IFERROR(VLOOKUP($A114,'BDGT McAfee'!$AZ$6:$BD$180,EE$4,0),0)</f>
        <v>1.5946194193548391</v>
      </c>
      <c r="EF114" s="308">
        <f>IFERROR(VLOOKUP($A114,'BDGT McAfee'!$AZ$6:$BD$180,EF$4,0),0)</f>
        <v>1.5946194193548391</v>
      </c>
      <c r="EG114" s="308">
        <f>IFERROR(VLOOKUP($A114,'BDGT McAfee'!$AZ$6:$BD$180,EG$4,0),0)</f>
        <v>1.5946194193548391</v>
      </c>
      <c r="EH114" s="308">
        <f>IFERROR(VLOOKUP($A114,'BDGT McAfee'!$AZ$6:$BD$180,EH$4,0),0)</f>
        <v>1.5946194193548391</v>
      </c>
      <c r="EI114" s="308">
        <f t="shared" si="42"/>
        <v>49.433202000000037</v>
      </c>
      <c r="EJ114" s="308"/>
      <c r="EL114" s="307">
        <f>IFERROR(VLOOKUP($A114,'BDGT Office'!$C$3:$F$180,EL$4,0),0)</f>
        <v>0.23225806451612904</v>
      </c>
      <c r="EM114" s="307">
        <f>IFERROR(VLOOKUP($A114,'BDGT Office'!$C$3:$F$180,EM$4,0),0)</f>
        <v>0.23225806451612904</v>
      </c>
      <c r="EN114" s="307">
        <f>IFERROR(VLOOKUP($A114,'BDGT Office'!$C$3:$F$180,EN$4,0),0)</f>
        <v>0.23225806451612904</v>
      </c>
      <c r="EO114" s="307">
        <f>IFERROR(VLOOKUP($A114,'BDGT Office'!$C$3:$F$180,EO$4,0),0)</f>
        <v>0.23225806451612904</v>
      </c>
      <c r="EP114" s="307">
        <f>IFERROR(VLOOKUP($A114,'BDGT Office'!$C$3:$F$180,EP$4,0),0)</f>
        <v>0.23225806451612904</v>
      </c>
      <c r="EQ114" s="307">
        <f>IFERROR(VLOOKUP($A114,'BDGT Office'!$C$3:$F$180,EQ$4,0),0)</f>
        <v>0.23225806451612904</v>
      </c>
      <c r="ER114" s="307">
        <f>IFERROR(VLOOKUP($A114,'BDGT Office'!$C$3:$F$180,ER$4,0),0)</f>
        <v>0.23225806451612904</v>
      </c>
      <c r="ES114" s="307">
        <f>IFERROR(VLOOKUP($A114,'BDGT Office'!$C$3:$F$180,ES$4,0),0)</f>
        <v>0.23225806451612904</v>
      </c>
      <c r="ET114" s="307">
        <f>IFERROR(VLOOKUP($A114,'BDGT Office'!$C$3:$F$180,ET$4,0),0)</f>
        <v>0.23225806451612904</v>
      </c>
      <c r="EU114" s="307">
        <f>IFERROR(VLOOKUP($A114,'BDGT Office'!$C$3:$F$180,EU$4,0),0)</f>
        <v>0.23225806451612904</v>
      </c>
      <c r="EV114" s="307">
        <f>IFERROR(VLOOKUP($A114,'BDGT Office'!$C$3:$F$180,EV$4,0),0)</f>
        <v>0.23225806451612904</v>
      </c>
      <c r="EW114" s="307">
        <f>IFERROR(VLOOKUP($A114,'BDGT Office'!$C$3:$F$180,EW$4,0),0)</f>
        <v>0.23225806451612904</v>
      </c>
      <c r="EX114" s="307">
        <f>IFERROR(VLOOKUP($A114,'BDGT Office'!$C$3:$F$180,EX$4,0),0)</f>
        <v>0.23225806451612904</v>
      </c>
      <c r="EY114" s="307">
        <f>IFERROR(VLOOKUP($A114,'BDGT Office'!$C$3:$F$180,EY$4,0),0)</f>
        <v>0.23225806451612904</v>
      </c>
      <c r="EZ114" s="307">
        <f>IFERROR(VLOOKUP($A114,'BDGT Office'!$C$3:$F$180,EZ$4,0),0)</f>
        <v>0.23225806451612904</v>
      </c>
      <c r="FA114" s="307">
        <f>IFERROR(VLOOKUP($A114,'BDGT Office'!$C$3:$F$180,FA$4,0),0)</f>
        <v>0.23225806451612904</v>
      </c>
      <c r="FB114" s="307">
        <f>IFERROR(VLOOKUP($A114,'BDGT Office'!$C$3:$F$180,FB$4,0),0)</f>
        <v>0.23225806451612904</v>
      </c>
      <c r="FC114" s="307">
        <f>IFERROR(VLOOKUP($A114,'BDGT Office'!$C$3:$F$180,FC$4,0),0)</f>
        <v>0.23225806451612904</v>
      </c>
      <c r="FD114" s="307">
        <f>IFERROR(VLOOKUP($A114,'BDGT Office'!$C$3:$F$180,FD$4,0),0)</f>
        <v>0.23225806451612904</v>
      </c>
      <c r="FE114" s="307">
        <f>IFERROR(VLOOKUP($A114,'BDGT Office'!$C$3:$F$180,FE$4,0),0)</f>
        <v>0.23225806451612904</v>
      </c>
      <c r="FF114" s="307">
        <f>IFERROR(VLOOKUP($A114,'BDGT Office'!$C$3:$F$180,FF$4,0),0)</f>
        <v>0.23225806451612904</v>
      </c>
      <c r="FG114" s="307">
        <f>IFERROR(VLOOKUP($A114,'BDGT Office'!$C$3:$F$180,FG$4,0),0)</f>
        <v>0.23225806451612904</v>
      </c>
      <c r="FH114" s="307">
        <f>IFERROR(VLOOKUP($A114,'BDGT Office'!$C$3:$F$180,FH$4,0),0)</f>
        <v>0.23225806451612904</v>
      </c>
      <c r="FI114" s="307">
        <f>IFERROR(VLOOKUP($A114,'BDGT Office'!$C$3:$F$180,FI$4,0),0)</f>
        <v>0.23225806451612904</v>
      </c>
      <c r="FJ114" s="307">
        <f>IFERROR(VLOOKUP($A114,'BDGT Office'!$C$3:$F$180,FJ$4,0),0)</f>
        <v>0.23225806451612904</v>
      </c>
      <c r="FK114" s="307">
        <f>IFERROR(VLOOKUP($A114,'BDGT Office'!$C$3:$F$180,FK$4,0),0)</f>
        <v>0.23225806451612904</v>
      </c>
      <c r="FL114" s="307">
        <f>IFERROR(VLOOKUP($A114,'BDGT Office'!$C$3:$F$180,FL$4,0),0)</f>
        <v>0.23225806451612904</v>
      </c>
      <c r="FM114" s="307">
        <f>IFERROR(VLOOKUP($A114,'BDGT Office'!$C$3:$F$180,FM$4,0),0)</f>
        <v>0.23225806451612904</v>
      </c>
      <c r="FN114" s="307">
        <f>IFERROR(VLOOKUP($A114,'BDGT Office'!$C$3:$F$180,FN$4,0),0)</f>
        <v>0.23225806451612904</v>
      </c>
      <c r="FO114" s="307">
        <f>IFERROR(VLOOKUP($A114,'BDGT Office'!$C$3:$F$180,FO$4,0),0)</f>
        <v>0.23225806451612904</v>
      </c>
      <c r="FP114" s="307">
        <f>IFERROR(VLOOKUP($A114,'BDGT Office'!$C$3:$F$180,FP$4,0),0)</f>
        <v>0.23225806451612904</v>
      </c>
      <c r="FQ114" s="308">
        <f t="shared" si="43"/>
        <v>7.2000000000000028</v>
      </c>
      <c r="FR114" s="307"/>
      <c r="FS114" s="307"/>
    </row>
    <row r="115" spans="1:175">
      <c r="A115" s="150" t="s">
        <v>78</v>
      </c>
      <c r="B115" s="303">
        <f>IFERROR(VLOOKUP($A115,'FCST Sales'!$A$1:$AH$160,B$1,0),0)</f>
        <v>0</v>
      </c>
      <c r="C115" s="303">
        <f>IFERROR(VLOOKUP($A115,'FCST Sales'!$A$1:$AH$160,C$1,0),0)</f>
        <v>0</v>
      </c>
      <c r="D115" s="303">
        <f>IFERROR(VLOOKUP($A115,'FCST Sales'!$A$1:$AH$160,D$1,0),0)</f>
        <v>0</v>
      </c>
      <c r="E115" s="303">
        <f>IFERROR(VLOOKUP($A115,'FCST Sales'!$A$1:$AH$160,E$1,0),0)</f>
        <v>0</v>
      </c>
      <c r="F115" s="303">
        <f>IFERROR(VLOOKUP($A115,'FCST Sales'!$A$1:$AH$160,F$1,0),0)</f>
        <v>0</v>
      </c>
      <c r="G115" s="303">
        <f>IFERROR(VLOOKUP($A115,'FCST Sales'!$A$1:$AH$160,G$1,0),0)</f>
        <v>0</v>
      </c>
      <c r="H115" s="303">
        <f>IFERROR(VLOOKUP($A115,'FCST Sales'!$A$1:$AH$160,H$1,0),0)</f>
        <v>0</v>
      </c>
      <c r="I115" s="303">
        <f>IFERROR(VLOOKUP($A115,'FCST Sales'!$A$1:$AH$160,I$1,0),0)</f>
        <v>0</v>
      </c>
      <c r="J115" s="303">
        <f>IFERROR(VLOOKUP($A115,'FCST Sales'!$A$1:$AH$160,J$1,0),0)</f>
        <v>0</v>
      </c>
      <c r="K115" s="303">
        <f>IFERROR(VLOOKUP($A115,'FCST Sales'!$A$1:$AH$160,K$1,0),0)</f>
        <v>0</v>
      </c>
      <c r="L115" s="303">
        <f>IFERROR(VLOOKUP($A115,'FCST Sales'!$A$1:$AH$160,L$1,0),0)</f>
        <v>0</v>
      </c>
      <c r="M115" s="303">
        <f>IFERROR(VLOOKUP($A115,'FCST Sales'!$A$1:$AH$160,M$1,0),0)</f>
        <v>0</v>
      </c>
      <c r="N115" s="303">
        <f>IFERROR(VLOOKUP($A115,'FCST Sales'!$A$1:$AH$160,N$1,0),0)</f>
        <v>0</v>
      </c>
      <c r="O115" s="303">
        <f>IFERROR(VLOOKUP($A115,'FCST Sales'!$A$1:$AH$160,O$1,0),0)</f>
        <v>0</v>
      </c>
      <c r="P115" s="303">
        <f>IFERROR(VLOOKUP($A115,'FCST Sales'!$A$1:$AH$160,P$1,0),0)</f>
        <v>0</v>
      </c>
      <c r="Q115" s="303">
        <f>IFERROR(VLOOKUP($A115,'FCST Sales'!$A$1:$AH$160,Q$1,0),0)</f>
        <v>0</v>
      </c>
      <c r="R115" s="303">
        <f>IFERROR(VLOOKUP($A115,'FCST Sales'!$A$1:$AH$160,R$1,0),0)</f>
        <v>0</v>
      </c>
      <c r="S115" s="303">
        <f>IFERROR(VLOOKUP($A115,'FCST Sales'!$A$1:$AH$160,S$1,0),0)</f>
        <v>0</v>
      </c>
      <c r="T115" s="303">
        <f>IFERROR(VLOOKUP($A115,'FCST Sales'!$A$1:$AH$160,T$1,0),0)</f>
        <v>0</v>
      </c>
      <c r="U115" s="303">
        <f>IFERROR(VLOOKUP($A115,'FCST Sales'!$A$1:$AH$160,U$1,0),0)</f>
        <v>0</v>
      </c>
      <c r="V115" s="303">
        <f>IFERROR(VLOOKUP($A115,'FCST Sales'!$A$1:$AH$160,V$1,0),0)</f>
        <v>0</v>
      </c>
      <c r="W115" s="303">
        <f>IFERROR(VLOOKUP($A115,'FCST Sales'!$A$1:$AH$160,W$1,0),0)</f>
        <v>0</v>
      </c>
      <c r="X115" s="303">
        <f>IFERROR(VLOOKUP($A115,'FCST Sales'!$A$1:$AH$160,X$1,0),0)</f>
        <v>0</v>
      </c>
      <c r="Y115" s="303">
        <f>IFERROR(VLOOKUP($A115,'FCST Sales'!$A$1:$AH$160,Y$1,0),0)</f>
        <v>0</v>
      </c>
      <c r="Z115" s="303">
        <f>IFERROR(VLOOKUP($A115,'FCST Sales'!$A$1:$AH$160,Z$1,0),0)</f>
        <v>0</v>
      </c>
      <c r="AA115" s="303">
        <f>IFERROR(VLOOKUP($A115,'FCST Sales'!$A$1:$AH$160,AA$1,0),0)</f>
        <v>0</v>
      </c>
      <c r="AB115" s="303">
        <f>IFERROR(VLOOKUP($A115,'FCST Sales'!$A$1:$AH$160,AB$1,0),0)</f>
        <v>0</v>
      </c>
      <c r="AC115" s="303">
        <f>IFERROR(VLOOKUP($A115,'FCST Sales'!$A$1:$AH$160,AC$1,0),0)</f>
        <v>0</v>
      </c>
      <c r="AD115" s="303">
        <f>IFERROR(VLOOKUP($A115,'FCST Sales'!$A$1:$AH$160,AD$1,0),0)</f>
        <v>0</v>
      </c>
      <c r="AE115" s="303">
        <f>IFERROR(VLOOKUP($A115,'FCST Sales'!$A$1:$AH$160,AE$1,0),0)</f>
        <v>0</v>
      </c>
      <c r="AF115" s="303">
        <f>IFERROR(VLOOKUP($A115,'FCST Sales'!$A$1:$AH$160,AF$1,0),0)</f>
        <v>0</v>
      </c>
      <c r="AG115" s="303">
        <f>IFERROR(VLOOKUP($A115,'FCST Sales'!$A$1:$AH$160,AG$1,0),0)</f>
        <v>0</v>
      </c>
      <c r="AH115" s="303">
        <f>IFERROR(VLOOKUP($A115,'FCST Sales'!$A$1:$AH$160,AH$1,0),0)</f>
        <v>0</v>
      </c>
      <c r="AI115" s="303"/>
      <c r="AK115" s="306">
        <f>IFERROR(VLOOKUP($A115,'BDGT MW Services MTD'!$A$3:$AG$156,AK$4,0),0)</f>
        <v>0</v>
      </c>
      <c r="AL115" s="306">
        <f>IFERROR(VLOOKUP($A115,'BDGT MW Services MTD'!$A$3:$AG$156,AL$4,0),0)</f>
        <v>0</v>
      </c>
      <c r="AM115" s="306">
        <f>IFERROR(VLOOKUP($A115,'BDGT MW Services MTD'!$A$3:$AG$156,AM$4,0),0)</f>
        <v>0</v>
      </c>
      <c r="AN115" s="306">
        <f>IFERROR(VLOOKUP($A115,'BDGT MW Services MTD'!$A$3:$AG$156,AN$4,0),0)</f>
        <v>0</v>
      </c>
      <c r="AO115" s="306">
        <f>IFERROR(VLOOKUP($A115,'BDGT MW Services MTD'!$A$3:$AG$156,AO$4,0),0)</f>
        <v>0</v>
      </c>
      <c r="AP115" s="306">
        <f>IFERROR(VLOOKUP($A115,'BDGT MW Services MTD'!$A$3:$AG$156,AP$4,0),0)</f>
        <v>0</v>
      </c>
      <c r="AQ115" s="306">
        <f>IFERROR(VLOOKUP($A115,'BDGT MW Services MTD'!$A$3:$AG$156,AQ$4,0),0)</f>
        <v>0</v>
      </c>
      <c r="AR115" s="306">
        <f>IFERROR(VLOOKUP($A115,'BDGT MW Services MTD'!$A$3:$AG$156,AR$4,0),0)</f>
        <v>0</v>
      </c>
      <c r="AS115" s="306">
        <f>IFERROR(VLOOKUP($A115,'BDGT MW Services MTD'!$A$3:$AG$156,AS$4,0),0)</f>
        <v>0</v>
      </c>
      <c r="AT115" s="306">
        <f>IFERROR(VLOOKUP($A115,'BDGT MW Services MTD'!$A$3:$AG$156,AT$4,0),0)</f>
        <v>0</v>
      </c>
      <c r="AU115" s="306">
        <f>IFERROR(VLOOKUP($A115,'BDGT MW Services MTD'!$A$3:$AG$156,AU$4,0),0)</f>
        <v>0</v>
      </c>
      <c r="AV115" s="306">
        <f>IFERROR(VLOOKUP($A115,'BDGT MW Services MTD'!$A$3:$AG$156,AV$4,0),0)</f>
        <v>0</v>
      </c>
      <c r="AW115" s="306">
        <f>IFERROR(VLOOKUP($A115,'BDGT MW Services MTD'!$A$3:$AG$156,AW$4,0),0)</f>
        <v>0</v>
      </c>
      <c r="AX115" s="306">
        <f>IFERROR(VLOOKUP($A115,'BDGT MW Services MTD'!$A$3:$AG$156,AX$4,0),0)</f>
        <v>0</v>
      </c>
      <c r="AY115" s="306">
        <f>IFERROR(VLOOKUP($A115,'BDGT MW Services MTD'!$A$3:$AG$156,AY$4,0),0)</f>
        <v>0</v>
      </c>
      <c r="AZ115" s="306">
        <f>IFERROR(VLOOKUP($A115,'BDGT MW Services MTD'!$A$3:$AG$156,AZ$4,0),0)</f>
        <v>0</v>
      </c>
      <c r="BA115" s="306">
        <f>IFERROR(VLOOKUP($A115,'BDGT MW Services MTD'!$A$3:$AG$156,BA$4,0),0)</f>
        <v>0</v>
      </c>
      <c r="BB115" s="306">
        <f>IFERROR(VLOOKUP($A115,'BDGT MW Services MTD'!$A$3:$AG$156,BB$4,0),0)</f>
        <v>0</v>
      </c>
      <c r="BC115" s="306">
        <f>IFERROR(VLOOKUP($A115,'BDGT MW Services MTD'!$A$3:$AG$156,BC$4,0),0)</f>
        <v>0</v>
      </c>
      <c r="BD115" s="306">
        <f>IFERROR(VLOOKUP($A115,'BDGT MW Services MTD'!$A$3:$AG$156,BD$4,0),0)</f>
        <v>0</v>
      </c>
      <c r="BE115" s="306">
        <f>IFERROR(VLOOKUP($A115,'BDGT MW Services MTD'!$A$3:$AG$156,BE$4,0),0)</f>
        <v>0</v>
      </c>
      <c r="BF115" s="306">
        <f>IFERROR(VLOOKUP($A115,'BDGT MW Services MTD'!$A$3:$AG$156,BF$4,0),0)</f>
        <v>0</v>
      </c>
      <c r="BG115" s="306">
        <f>IFERROR(VLOOKUP($A115,'BDGT MW Services MTD'!$A$3:$AG$156,BG$4,0),0)</f>
        <v>0</v>
      </c>
      <c r="BH115" s="306">
        <f>IFERROR(VLOOKUP($A115,'BDGT MW Services MTD'!$A$3:$AG$156,BH$4,0),0)</f>
        <v>0</v>
      </c>
      <c r="BI115" s="306">
        <f>IFERROR(VLOOKUP($A115,'BDGT MW Services MTD'!$A$3:$AG$156,BI$4,0),0)</f>
        <v>0</v>
      </c>
      <c r="BJ115" s="306">
        <f>IFERROR(VLOOKUP($A115,'BDGT MW Services MTD'!$A$3:$AG$156,BJ$4,0),0)</f>
        <v>0</v>
      </c>
      <c r="BK115" s="306">
        <f>IFERROR(VLOOKUP($A115,'BDGT MW Services MTD'!$A$3:$AG$156,BK$4,0),0)</f>
        <v>0</v>
      </c>
      <c r="BL115" s="306">
        <f>IFERROR(VLOOKUP($A115,'BDGT MW Services MTD'!$A$3:$AG$156,BL$4,0),0)</f>
        <v>0</v>
      </c>
      <c r="BM115" s="306">
        <f>IFERROR(VLOOKUP($A115,'BDGT MW Services MTD'!$A$3:$AG$156,BM$4,0),0)</f>
        <v>0</v>
      </c>
      <c r="BN115" s="306">
        <f>IFERROR(VLOOKUP($A115,'BDGT MW Services MTD'!$A$3:$AG$156,BN$4,0),0)</f>
        <v>0</v>
      </c>
      <c r="BO115" s="306">
        <f>IFERROR(VLOOKUP($A115,'BDGT MW Services MTD'!$A$3:$AG$156,BO$4,0),0)</f>
        <v>0</v>
      </c>
      <c r="BP115" s="306">
        <f>IFERROR(VLOOKUP($A115,'BDGT MW Services MTD'!$A$3:$AG$156,BP$4,0),0)</f>
        <v>0</v>
      </c>
      <c r="BQ115" s="306"/>
      <c r="BR115" s="306"/>
      <c r="BS115" s="306"/>
      <c r="BT115" s="306">
        <f>IFERROR(VLOOKUP($A115,'BDGT Polizze MTD'!$A$3:$AG$156,BT$4,0),0)</f>
        <v>0</v>
      </c>
      <c r="BU115" s="306">
        <f>IFERROR(VLOOKUP($A115,'BDGT Polizze MTD'!$A$3:$AG$156,BU$4,0),0)</f>
        <v>0</v>
      </c>
      <c r="BV115" s="306">
        <f>IFERROR(VLOOKUP($A115,'BDGT Polizze MTD'!$A$3:$AG$156,BV$4,0),0)</f>
        <v>0</v>
      </c>
      <c r="BW115" s="306">
        <f>IFERROR(VLOOKUP($A115,'BDGT Polizze MTD'!$A$3:$AG$156,BW$4,0),0)</f>
        <v>0</v>
      </c>
      <c r="BX115" s="306">
        <f>IFERROR(VLOOKUP($A115,'BDGT Polizze MTD'!$A$3:$AG$156,BX$4,0),0)</f>
        <v>0</v>
      </c>
      <c r="BY115" s="306">
        <f>IFERROR(VLOOKUP($A115,'BDGT Polizze MTD'!$A$3:$AG$156,BY$4,0),0)</f>
        <v>0</v>
      </c>
      <c r="BZ115" s="306">
        <f>IFERROR(VLOOKUP($A115,'BDGT Polizze MTD'!$A$3:$AG$156,BZ$4,0),0)</f>
        <v>0</v>
      </c>
      <c r="CA115" s="306">
        <f>IFERROR(VLOOKUP($A115,'BDGT Polizze MTD'!$A$3:$AG$156,CA$4,0),0)</f>
        <v>0</v>
      </c>
      <c r="CB115" s="306">
        <f>IFERROR(VLOOKUP($A115,'BDGT Polizze MTD'!$A$3:$AG$156,CB$4,0),0)</f>
        <v>0</v>
      </c>
      <c r="CC115" s="306">
        <f>IFERROR(VLOOKUP($A115,'BDGT Polizze MTD'!$A$3:$AG$156,CC$4,0),0)</f>
        <v>0</v>
      </c>
      <c r="CD115" s="306">
        <f>IFERROR(VLOOKUP($A115,'BDGT Polizze MTD'!$A$3:$AG$156,CD$4,0),0)</f>
        <v>0</v>
      </c>
      <c r="CE115" s="306">
        <f>IFERROR(VLOOKUP($A115,'BDGT Polizze MTD'!$A$3:$AG$156,CE$4,0),0)</f>
        <v>0</v>
      </c>
      <c r="CF115" s="306">
        <f>IFERROR(VLOOKUP($A115,'BDGT Polizze MTD'!$A$3:$AG$156,CF$4,0),0)</f>
        <v>0</v>
      </c>
      <c r="CG115" s="306">
        <f>IFERROR(VLOOKUP($A115,'BDGT Polizze MTD'!$A$3:$AG$156,CG$4,0),0)</f>
        <v>0</v>
      </c>
      <c r="CH115" s="306">
        <f>IFERROR(VLOOKUP($A115,'BDGT Polizze MTD'!$A$3:$AG$156,CH$4,0),0)</f>
        <v>0</v>
      </c>
      <c r="CI115" s="306">
        <f>IFERROR(VLOOKUP($A115,'BDGT Polizze MTD'!$A$3:$AG$156,CI$4,0),0)</f>
        <v>0</v>
      </c>
      <c r="CJ115" s="306">
        <f>IFERROR(VLOOKUP($A115,'BDGT Polizze MTD'!$A$3:$AG$156,CJ$4,0),0)</f>
        <v>0</v>
      </c>
      <c r="CK115" s="306">
        <f>IFERROR(VLOOKUP($A115,'BDGT Polizze MTD'!$A$3:$AG$156,CK$4,0),0)</f>
        <v>0</v>
      </c>
      <c r="CL115" s="306">
        <f>IFERROR(VLOOKUP($A115,'BDGT Polizze MTD'!$A$3:$AG$156,CL$4,0),0)</f>
        <v>0</v>
      </c>
      <c r="CM115" s="306">
        <f>IFERROR(VLOOKUP($A115,'BDGT Polizze MTD'!$A$3:$AG$156,CM$4,0),0)</f>
        <v>0</v>
      </c>
      <c r="CN115" s="306">
        <f>IFERROR(VLOOKUP($A115,'BDGT Polizze MTD'!$A$3:$AG$156,CN$4,0),0)</f>
        <v>0</v>
      </c>
      <c r="CO115" s="306">
        <f>IFERROR(VLOOKUP($A115,'BDGT Polizze MTD'!$A$3:$AG$156,CO$4,0),0)</f>
        <v>0</v>
      </c>
      <c r="CP115" s="306">
        <f>IFERROR(VLOOKUP($A115,'BDGT Polizze MTD'!$A$3:$AG$156,CP$4,0),0)</f>
        <v>0</v>
      </c>
      <c r="CQ115" s="306">
        <f>IFERROR(VLOOKUP($A115,'BDGT Polizze MTD'!$A$3:$AG$156,CQ$4,0),0)</f>
        <v>0</v>
      </c>
      <c r="CR115" s="306">
        <f>IFERROR(VLOOKUP($A115,'BDGT Polizze MTD'!$A$3:$AG$156,CR$4,0),0)</f>
        <v>0</v>
      </c>
      <c r="CS115" s="306">
        <f>IFERROR(VLOOKUP($A115,'BDGT Polizze MTD'!$A$3:$AG$156,CS$4,0),0)</f>
        <v>0</v>
      </c>
      <c r="CT115" s="306">
        <f>IFERROR(VLOOKUP($A115,'BDGT Polizze MTD'!$A$3:$AG$156,CT$4,0),0)</f>
        <v>0</v>
      </c>
      <c r="CU115" s="306">
        <f>IFERROR(VLOOKUP($A115,'BDGT Polizze MTD'!$A$3:$AG$156,CU$4,0),0)</f>
        <v>0</v>
      </c>
      <c r="CV115" s="306">
        <f>IFERROR(VLOOKUP($A115,'BDGT Polizze MTD'!$A$3:$AG$156,CV$4,0),0)</f>
        <v>0</v>
      </c>
      <c r="CW115" s="306">
        <f>IFERROR(VLOOKUP($A115,'BDGT Polizze MTD'!$A$3:$AG$156,CW$4,0),0)</f>
        <v>0</v>
      </c>
      <c r="CX115" s="306">
        <f>IFERROR(VLOOKUP($A115,'BDGT Polizze MTD'!$A$3:$AG$156,CX$4,0),0)</f>
        <v>0</v>
      </c>
      <c r="CY115" s="306">
        <f>IFERROR(VLOOKUP($A115,'BDGT Polizze MTD'!$A$3:$AG$156,CY$4,0),0)</f>
        <v>0</v>
      </c>
      <c r="CZ115" s="306"/>
      <c r="DD115" s="308">
        <f>IFERROR(VLOOKUP($A115,'BDGT McAfee'!$AZ$6:$BD$180,DD$4,0),0)</f>
        <v>2.1769548387096775</v>
      </c>
      <c r="DE115" s="308">
        <f>IFERROR(VLOOKUP($A115,'BDGT McAfee'!$AZ$6:$BD$180,DE$4,0),0)</f>
        <v>2.1769548387096775</v>
      </c>
      <c r="DF115" s="308">
        <f>IFERROR(VLOOKUP($A115,'BDGT McAfee'!$AZ$6:$BD$180,DF$4,0),0)</f>
        <v>2.1769548387096775</v>
      </c>
      <c r="DG115" s="308">
        <f>IFERROR(VLOOKUP($A115,'BDGT McAfee'!$AZ$6:$BD$180,DG$4,0),0)</f>
        <v>2.1769548387096775</v>
      </c>
      <c r="DH115" s="308">
        <f>IFERROR(VLOOKUP($A115,'BDGT McAfee'!$AZ$6:$BD$180,DH$4,0),0)</f>
        <v>2.1769548387096775</v>
      </c>
      <c r="DI115" s="308">
        <f>IFERROR(VLOOKUP($A115,'BDGT McAfee'!$AZ$6:$BD$180,DI$4,0),0)</f>
        <v>2.1769548387096775</v>
      </c>
      <c r="DJ115" s="308">
        <f>IFERROR(VLOOKUP($A115,'BDGT McAfee'!$AZ$6:$BD$180,DJ$4,0),0)</f>
        <v>2.1769548387096775</v>
      </c>
      <c r="DK115" s="308">
        <f>IFERROR(VLOOKUP($A115,'BDGT McAfee'!$AZ$6:$BD$180,DK$4,0),0)</f>
        <v>2.1769548387096775</v>
      </c>
      <c r="DL115" s="308">
        <f>IFERROR(VLOOKUP($A115,'BDGT McAfee'!$AZ$6:$BD$180,DL$4,0),0)</f>
        <v>2.1769548387096775</v>
      </c>
      <c r="DM115" s="308">
        <f>IFERROR(VLOOKUP($A115,'BDGT McAfee'!$AZ$6:$BD$180,DM$4,0),0)</f>
        <v>2.1769548387096775</v>
      </c>
      <c r="DN115" s="308">
        <f>IFERROR(VLOOKUP($A115,'BDGT McAfee'!$AZ$6:$BD$180,DN$4,0),0)</f>
        <v>2.1769548387096775</v>
      </c>
      <c r="DO115" s="308">
        <f>IFERROR(VLOOKUP($A115,'BDGT McAfee'!$AZ$6:$BD$180,DO$4,0),0)</f>
        <v>2.1769548387096775</v>
      </c>
      <c r="DP115" s="308">
        <f>IFERROR(VLOOKUP($A115,'BDGT McAfee'!$AZ$6:$BD$180,DP$4,0),0)</f>
        <v>2.1769548387096775</v>
      </c>
      <c r="DQ115" s="308">
        <f>IFERROR(VLOOKUP($A115,'BDGT McAfee'!$AZ$6:$BD$180,DQ$4,0),0)</f>
        <v>2.1769548387096775</v>
      </c>
      <c r="DR115" s="308">
        <f>IFERROR(VLOOKUP($A115,'BDGT McAfee'!$AZ$6:$BD$180,DR$4,0),0)</f>
        <v>2.1769548387096775</v>
      </c>
      <c r="DS115" s="308">
        <f>IFERROR(VLOOKUP($A115,'BDGT McAfee'!$AZ$6:$BD$180,DS$4,0),0)</f>
        <v>2.1769548387096775</v>
      </c>
      <c r="DT115" s="308">
        <f>IFERROR(VLOOKUP($A115,'BDGT McAfee'!$AZ$6:$BD$180,DT$4,0),0)</f>
        <v>2.1769548387096775</v>
      </c>
      <c r="DU115" s="308">
        <f>IFERROR(VLOOKUP($A115,'BDGT McAfee'!$AZ$6:$BD$180,DU$4,0),0)</f>
        <v>2.1769548387096775</v>
      </c>
      <c r="DV115" s="308">
        <f>IFERROR(VLOOKUP($A115,'BDGT McAfee'!$AZ$6:$BD$180,DV$4,0),0)</f>
        <v>2.1769548387096775</v>
      </c>
      <c r="DW115" s="308">
        <f>IFERROR(VLOOKUP($A115,'BDGT McAfee'!$AZ$6:$BD$180,DW$4,0),0)</f>
        <v>2.1769548387096775</v>
      </c>
      <c r="DX115" s="308">
        <f>IFERROR(VLOOKUP($A115,'BDGT McAfee'!$AZ$6:$BD$180,DX$4,0),0)</f>
        <v>2.1769548387096775</v>
      </c>
      <c r="DY115" s="308">
        <f>IFERROR(VLOOKUP($A115,'BDGT McAfee'!$AZ$6:$BD$180,DY$4,0),0)</f>
        <v>2.1769548387096775</v>
      </c>
      <c r="DZ115" s="308">
        <f>IFERROR(VLOOKUP($A115,'BDGT McAfee'!$AZ$6:$BD$180,DZ$4,0),0)</f>
        <v>2.1769548387096775</v>
      </c>
      <c r="EA115" s="308">
        <f>IFERROR(VLOOKUP($A115,'BDGT McAfee'!$AZ$6:$BD$180,EA$4,0),0)</f>
        <v>2.1769548387096775</v>
      </c>
      <c r="EB115" s="308">
        <f>IFERROR(VLOOKUP($A115,'BDGT McAfee'!$AZ$6:$BD$180,EB$4,0),0)</f>
        <v>2.1769548387096775</v>
      </c>
      <c r="EC115" s="308">
        <f>IFERROR(VLOOKUP($A115,'BDGT McAfee'!$AZ$6:$BD$180,EC$4,0),0)</f>
        <v>2.1769548387096775</v>
      </c>
      <c r="ED115" s="308">
        <f>IFERROR(VLOOKUP($A115,'BDGT McAfee'!$AZ$6:$BD$180,ED$4,0),0)</f>
        <v>2.1769548387096775</v>
      </c>
      <c r="EE115" s="308">
        <f>IFERROR(VLOOKUP($A115,'BDGT McAfee'!$AZ$6:$BD$180,EE$4,0),0)</f>
        <v>2.1769548387096775</v>
      </c>
      <c r="EF115" s="308">
        <f>IFERROR(VLOOKUP($A115,'BDGT McAfee'!$AZ$6:$BD$180,EF$4,0),0)</f>
        <v>2.1769548387096775</v>
      </c>
      <c r="EG115" s="308">
        <f>IFERROR(VLOOKUP($A115,'BDGT McAfee'!$AZ$6:$BD$180,EG$4,0),0)</f>
        <v>2.1769548387096775</v>
      </c>
      <c r="EH115" s="308">
        <f>IFERROR(VLOOKUP($A115,'BDGT McAfee'!$AZ$6:$BD$180,EH$4,0),0)</f>
        <v>2.1769548387096775</v>
      </c>
      <c r="EI115" s="308">
        <f t="shared" ref="EI115" si="44">SUM(DD115:EH115)</f>
        <v>67.485599999999977</v>
      </c>
      <c r="EJ115" s="308"/>
      <c r="EL115" s="307">
        <f>IFERROR(VLOOKUP($A115,'BDGT Office'!$C$3:$F$180,EL$4,0),0)</f>
        <v>0.2709677419354839</v>
      </c>
      <c r="EM115" s="307">
        <f>IFERROR(VLOOKUP($A115,'BDGT Office'!$C$3:$F$180,EM$4,0),0)</f>
        <v>0.2709677419354839</v>
      </c>
      <c r="EN115" s="307">
        <f>IFERROR(VLOOKUP($A115,'BDGT Office'!$C$3:$F$180,EN$4,0),0)</f>
        <v>0.2709677419354839</v>
      </c>
      <c r="EO115" s="307">
        <f>IFERROR(VLOOKUP($A115,'BDGT Office'!$C$3:$F$180,EO$4,0),0)</f>
        <v>0.2709677419354839</v>
      </c>
      <c r="EP115" s="307">
        <f>IFERROR(VLOOKUP($A115,'BDGT Office'!$C$3:$F$180,EP$4,0),0)</f>
        <v>0.2709677419354839</v>
      </c>
      <c r="EQ115" s="307">
        <f>IFERROR(VLOOKUP($A115,'BDGT Office'!$C$3:$F$180,EQ$4,0),0)</f>
        <v>0.2709677419354839</v>
      </c>
      <c r="ER115" s="307">
        <f>IFERROR(VLOOKUP($A115,'BDGT Office'!$C$3:$F$180,ER$4,0),0)</f>
        <v>0.2709677419354839</v>
      </c>
      <c r="ES115" s="307">
        <f>IFERROR(VLOOKUP($A115,'BDGT Office'!$C$3:$F$180,ES$4,0),0)</f>
        <v>0.2709677419354839</v>
      </c>
      <c r="ET115" s="307">
        <f>IFERROR(VLOOKUP($A115,'BDGT Office'!$C$3:$F$180,ET$4,0),0)</f>
        <v>0.2709677419354839</v>
      </c>
      <c r="EU115" s="307">
        <f>IFERROR(VLOOKUP($A115,'BDGT Office'!$C$3:$F$180,EU$4,0),0)</f>
        <v>0.2709677419354839</v>
      </c>
      <c r="EV115" s="307">
        <f>IFERROR(VLOOKUP($A115,'BDGT Office'!$C$3:$F$180,EV$4,0),0)</f>
        <v>0.2709677419354839</v>
      </c>
      <c r="EW115" s="307">
        <f>IFERROR(VLOOKUP($A115,'BDGT Office'!$C$3:$F$180,EW$4,0),0)</f>
        <v>0.2709677419354839</v>
      </c>
      <c r="EX115" s="307">
        <f>IFERROR(VLOOKUP($A115,'BDGT Office'!$C$3:$F$180,EX$4,0),0)</f>
        <v>0.2709677419354839</v>
      </c>
      <c r="EY115" s="307">
        <f>IFERROR(VLOOKUP($A115,'BDGT Office'!$C$3:$F$180,EY$4,0),0)</f>
        <v>0.2709677419354839</v>
      </c>
      <c r="EZ115" s="307">
        <f>IFERROR(VLOOKUP($A115,'BDGT Office'!$C$3:$F$180,EZ$4,0),0)</f>
        <v>0.2709677419354839</v>
      </c>
      <c r="FA115" s="307">
        <f>IFERROR(VLOOKUP($A115,'BDGT Office'!$C$3:$F$180,FA$4,0),0)</f>
        <v>0.2709677419354839</v>
      </c>
      <c r="FB115" s="307">
        <f>IFERROR(VLOOKUP($A115,'BDGT Office'!$C$3:$F$180,FB$4,0),0)</f>
        <v>0.2709677419354839</v>
      </c>
      <c r="FC115" s="307">
        <f>IFERROR(VLOOKUP($A115,'BDGT Office'!$C$3:$F$180,FC$4,0),0)</f>
        <v>0.2709677419354839</v>
      </c>
      <c r="FD115" s="307">
        <f>IFERROR(VLOOKUP($A115,'BDGT Office'!$C$3:$F$180,FD$4,0),0)</f>
        <v>0.2709677419354839</v>
      </c>
      <c r="FE115" s="307">
        <f>IFERROR(VLOOKUP($A115,'BDGT Office'!$C$3:$F$180,FE$4,0),0)</f>
        <v>0.2709677419354839</v>
      </c>
      <c r="FF115" s="307">
        <f>IFERROR(VLOOKUP($A115,'BDGT Office'!$C$3:$F$180,FF$4,0),0)</f>
        <v>0.2709677419354839</v>
      </c>
      <c r="FG115" s="307">
        <f>IFERROR(VLOOKUP($A115,'BDGT Office'!$C$3:$F$180,FG$4,0),0)</f>
        <v>0.2709677419354839</v>
      </c>
      <c r="FH115" s="307">
        <f>IFERROR(VLOOKUP($A115,'BDGT Office'!$C$3:$F$180,FH$4,0),0)</f>
        <v>0.2709677419354839</v>
      </c>
      <c r="FI115" s="307">
        <f>IFERROR(VLOOKUP($A115,'BDGT Office'!$C$3:$F$180,FI$4,0),0)</f>
        <v>0.2709677419354839</v>
      </c>
      <c r="FJ115" s="307">
        <f>IFERROR(VLOOKUP($A115,'BDGT Office'!$C$3:$F$180,FJ$4,0),0)</f>
        <v>0.2709677419354839</v>
      </c>
      <c r="FK115" s="307">
        <f>IFERROR(VLOOKUP($A115,'BDGT Office'!$C$3:$F$180,FK$4,0),0)</f>
        <v>0.2709677419354839</v>
      </c>
      <c r="FL115" s="307">
        <f>IFERROR(VLOOKUP($A115,'BDGT Office'!$C$3:$F$180,FL$4,0),0)</f>
        <v>0.2709677419354839</v>
      </c>
      <c r="FM115" s="307">
        <f>IFERROR(VLOOKUP($A115,'BDGT Office'!$C$3:$F$180,FM$4,0),0)</f>
        <v>0.2709677419354839</v>
      </c>
      <c r="FN115" s="307">
        <f>IFERROR(VLOOKUP($A115,'BDGT Office'!$C$3:$F$180,FN$4,0),0)</f>
        <v>0.2709677419354839</v>
      </c>
      <c r="FO115" s="307">
        <f>IFERROR(VLOOKUP($A115,'BDGT Office'!$C$3:$F$180,FO$4,0),0)</f>
        <v>0.2709677419354839</v>
      </c>
      <c r="FP115" s="307">
        <f>IFERROR(VLOOKUP($A115,'BDGT Office'!$C$3:$F$180,FP$4,0),0)</f>
        <v>0.2709677419354839</v>
      </c>
      <c r="FQ115" s="308">
        <f t="shared" ref="FQ115" si="45">SUM(EL115:FP115)</f>
        <v>8.4000000000000075</v>
      </c>
      <c r="FR115" s="307"/>
      <c r="FS115" s="307"/>
    </row>
    <row r="116" spans="1:175">
      <c r="A116" s="150" t="s">
        <v>82</v>
      </c>
      <c r="B116" s="303">
        <f>IFERROR(VLOOKUP($A116,'FCST Sales'!$A$1:$AH$160,B$1,0),0)</f>
        <v>22151.449574376089</v>
      </c>
      <c r="C116" s="303">
        <f>IFERROR(VLOOKUP($A116,'FCST Sales'!$A$1:$AH$160,C$1,0),0)</f>
        <v>19313.895201086885</v>
      </c>
      <c r="D116" s="303">
        <f>IFERROR(VLOOKUP($A116,'FCST Sales'!$A$1:$AH$160,D$1,0),0)</f>
        <v>14831.571147727585</v>
      </c>
      <c r="E116" s="303">
        <f>IFERROR(VLOOKUP($A116,'FCST Sales'!$A$1:$AH$160,E$1,0),0)</f>
        <v>14274.031540833788</v>
      </c>
      <c r="F116" s="303">
        <f>IFERROR(VLOOKUP($A116,'FCST Sales'!$A$1:$AH$160,F$1,0),0)</f>
        <v>14199.172237935521</v>
      </c>
      <c r="G116" s="303">
        <f>IFERROR(VLOOKUP($A116,'FCST Sales'!$A$1:$AH$160,G$1,0),0)</f>
        <v>14803.192031564065</v>
      </c>
      <c r="H116" s="303">
        <f>IFERROR(VLOOKUP($A116,'FCST Sales'!$A$1:$AH$160,H$1,0),0)</f>
        <v>15248.785727224289</v>
      </c>
      <c r="I116" s="303">
        <f>IFERROR(VLOOKUP($A116,'FCST Sales'!$A$1:$AH$160,I$1,0),0)</f>
        <v>18695.848624306323</v>
      </c>
      <c r="J116" s="303">
        <f>IFERROR(VLOOKUP($A116,'FCST Sales'!$A$1:$AH$160,J$1,0),0)</f>
        <v>17414.52465719344</v>
      </c>
      <c r="K116" s="303">
        <f>IFERROR(VLOOKUP($A116,'FCST Sales'!$A$1:$AH$160,K$1,0),0)</f>
        <v>16673.599501556211</v>
      </c>
      <c r="L116" s="303">
        <f>IFERROR(VLOOKUP($A116,'FCST Sales'!$A$1:$AH$160,L$1,0),0)</f>
        <v>16041.144507086557</v>
      </c>
      <c r="M116" s="303">
        <f>IFERROR(VLOOKUP($A116,'FCST Sales'!$A$1:$AH$160,M$1,0),0)</f>
        <v>16111.514794797597</v>
      </c>
      <c r="N116" s="303">
        <f>IFERROR(VLOOKUP($A116,'FCST Sales'!$A$1:$AH$160,N$1,0),0)</f>
        <v>16769.648916518345</v>
      </c>
      <c r="O116" s="303">
        <f>IFERROR(VLOOKUP($A116,'FCST Sales'!$A$1:$AH$160,O$1,0),0)</f>
        <v>17054.616351133365</v>
      </c>
      <c r="P116" s="303">
        <f>IFERROR(VLOOKUP($A116,'FCST Sales'!$A$1:$AH$160,P$1,0),0)</f>
        <v>0</v>
      </c>
      <c r="Q116" s="303">
        <f>IFERROR(VLOOKUP($A116,'FCST Sales'!$A$1:$AH$160,Q$1,0),0)</f>
        <v>15927.132055241718</v>
      </c>
      <c r="R116" s="303">
        <f>IFERROR(VLOOKUP($A116,'FCST Sales'!$A$1:$AH$160,R$1,0),0)</f>
        <v>17395.526163912884</v>
      </c>
      <c r="S116" s="303">
        <f>IFERROR(VLOOKUP($A116,'FCST Sales'!$A$1:$AH$160,S$1,0),0)</f>
        <v>16185.756579677058</v>
      </c>
      <c r="T116" s="303">
        <f>IFERROR(VLOOKUP($A116,'FCST Sales'!$A$1:$AH$160,T$1,0),0)</f>
        <v>17446.628424126367</v>
      </c>
      <c r="U116" s="303">
        <f>IFERROR(VLOOKUP($A116,'FCST Sales'!$A$1:$AH$160,U$1,0),0)</f>
        <v>17415.050949240231</v>
      </c>
      <c r="V116" s="303">
        <f>IFERROR(VLOOKUP($A116,'FCST Sales'!$A$1:$AH$160,V$1,0),0)</f>
        <v>17520.807080529903</v>
      </c>
      <c r="W116" s="303">
        <f>IFERROR(VLOOKUP($A116,'FCST Sales'!$A$1:$AH$160,W$1,0),0)</f>
        <v>21111.182487310027</v>
      </c>
      <c r="X116" s="303">
        <f>IFERROR(VLOOKUP($A116,'FCST Sales'!$A$1:$AH$160,X$1,0),0)</f>
        <v>20564.299086906296</v>
      </c>
      <c r="Y116" s="303">
        <f>IFERROR(VLOOKUP($A116,'FCST Sales'!$A$1:$AH$160,Y$1,0),0)</f>
        <v>16631.487112918727</v>
      </c>
      <c r="Z116" s="303">
        <f>IFERROR(VLOOKUP($A116,'FCST Sales'!$A$1:$AH$160,Z$1,0),0)</f>
        <v>15786.565927052781</v>
      </c>
      <c r="AA116" s="303">
        <f>IFERROR(VLOOKUP($A116,'FCST Sales'!$A$1:$AH$160,AA$1,0),0)</f>
        <v>16643.057084224914</v>
      </c>
      <c r="AB116" s="303">
        <f>IFERROR(VLOOKUP($A116,'FCST Sales'!$A$1:$AH$160,AB$1,0),0)</f>
        <v>16780.217454071313</v>
      </c>
      <c r="AC116" s="303">
        <f>IFERROR(VLOOKUP($A116,'FCST Sales'!$A$1:$AH$160,AC$1,0),0)</f>
        <v>18529.243097360883</v>
      </c>
      <c r="AD116" s="303">
        <f>IFERROR(VLOOKUP($A116,'FCST Sales'!$A$1:$AH$160,AD$1,0),0)</f>
        <v>24325.117529045743</v>
      </c>
      <c r="AE116" s="303">
        <f>IFERROR(VLOOKUP($A116,'FCST Sales'!$A$1:$AH$160,AE$1,0),0)</f>
        <v>21137.94097451977</v>
      </c>
      <c r="AF116" s="303">
        <f>IFERROR(VLOOKUP($A116,'FCST Sales'!$A$1:$AH$160,AF$1,0),0)</f>
        <v>14261.026197161895</v>
      </c>
      <c r="AG116" s="303">
        <f>IFERROR(VLOOKUP($A116,'FCST Sales'!$A$1:$AH$160,AG$1,0),0)</f>
        <v>521244.03301664063</v>
      </c>
      <c r="AH116" s="303">
        <f>IFERROR(VLOOKUP($A116,'FCST Sales'!$A$1:$AH$160,AH$1,0),0)</f>
        <v>0</v>
      </c>
      <c r="AI116" s="303"/>
      <c r="AK116" s="306">
        <f>IFERROR(VLOOKUP($A116,'BDGT MW Services MTD'!$A$3:$AG$156,AK$4,0),0)</f>
        <v>235.37613626627862</v>
      </c>
      <c r="AL116" s="306">
        <f>IFERROR(VLOOKUP($A116,'BDGT MW Services MTD'!$A$3:$AG$156,AL$4,0),0)</f>
        <v>202.77601690610976</v>
      </c>
      <c r="AM116" s="306">
        <f>IFERROR(VLOOKUP($A116,'BDGT MW Services MTD'!$A$3:$AG$156,AM$4,0),0)</f>
        <v>157.59681549458415</v>
      </c>
      <c r="AN116" s="306">
        <f>IFERROR(VLOOKUP($A116,'BDGT MW Services MTD'!$A$3:$AG$156,AN$4,0),0)</f>
        <v>151.67252967999417</v>
      </c>
      <c r="AO116" s="306">
        <f>IFERROR(VLOOKUP($A116,'BDGT MW Services MTD'!$A$3:$AG$156,AO$4,0),0)</f>
        <v>150.87709218861829</v>
      </c>
      <c r="AP116" s="306">
        <f>IFERROR(VLOOKUP($A116,'BDGT MW Services MTD'!$A$3:$AG$156,AP$4,0),0)</f>
        <v>157.29526562576888</v>
      </c>
      <c r="AQ116" s="306">
        <f>IFERROR(VLOOKUP($A116,'BDGT MW Services MTD'!$A$3:$AG$156,AQ$4,0),0)</f>
        <v>162.03004029940649</v>
      </c>
      <c r="AR116" s="306">
        <f>IFERROR(VLOOKUP($A116,'BDGT MW Services MTD'!$A$3:$AG$156,AR$4,0),0)</f>
        <v>198.65772660308556</v>
      </c>
      <c r="AS116" s="306">
        <f>IFERROR(VLOOKUP($A116,'BDGT MW Services MTD'!$A$3:$AG$156,AS$4,0),0)</f>
        <v>182.83458150379747</v>
      </c>
      <c r="AT116" s="306">
        <f>IFERROR(VLOOKUP($A116,'BDGT MW Services MTD'!$A$3:$AG$156,AT$4,0),0)</f>
        <v>177.16977912214969</v>
      </c>
      <c r="AU116" s="306">
        <f>IFERROR(VLOOKUP($A116,'BDGT MW Services MTD'!$A$3:$AG$156,AU$4,0),0)</f>
        <v>170.44945987348174</v>
      </c>
      <c r="AV116" s="306">
        <f>IFERROR(VLOOKUP($A116,'BDGT MW Services MTD'!$A$3:$AG$156,AV$4,0),0)</f>
        <v>171.19719813655826</v>
      </c>
      <c r="AW116" s="306">
        <f>IFERROR(VLOOKUP($A116,'BDGT MW Services MTD'!$A$3:$AG$156,AW$4,0),0)</f>
        <v>178.19037780164092</v>
      </c>
      <c r="AX116" s="306">
        <f>IFERROR(VLOOKUP($A116,'BDGT MW Services MTD'!$A$3:$AG$156,AX$4,0),0)</f>
        <v>181.21837529210674</v>
      </c>
      <c r="AY116" s="306">
        <f>IFERROR(VLOOKUP($A116,'BDGT MW Services MTD'!$A$3:$AG$156,AY$4,0),0)</f>
        <v>27.160909183539484</v>
      </c>
      <c r="AZ116" s="306">
        <f>IFERROR(VLOOKUP($A116,'BDGT MW Services MTD'!$A$3:$AG$156,AZ$4,0),0)</f>
        <v>167.21849038084179</v>
      </c>
      <c r="BA116" s="306">
        <f>IFERROR(VLOOKUP($A116,'BDGT MW Services MTD'!$A$3:$AG$156,BA$4,0),0)</f>
        <v>184.84080344417359</v>
      </c>
      <c r="BB116" s="306">
        <f>IFERROR(VLOOKUP($A116,'BDGT MW Services MTD'!$A$3:$AG$156,BB$4,0),0)</f>
        <v>171.98607402550468</v>
      </c>
      <c r="BC116" s="306">
        <f>IFERROR(VLOOKUP($A116,'BDGT MW Services MTD'!$A$3:$AG$156,BC$4,0),0)</f>
        <v>185.38380414140278</v>
      </c>
      <c r="BD116" s="306">
        <f>IFERROR(VLOOKUP($A116,'BDGT MW Services MTD'!$A$3:$AG$156,BD$4,0),0)</f>
        <v>185.04826925883049</v>
      </c>
      <c r="BE116" s="306">
        <f>IFERROR(VLOOKUP($A116,'BDGT MW Services MTD'!$A$3:$AG$156,BE$4,0),0)</f>
        <v>186.17200924188901</v>
      </c>
      <c r="BF116" s="306">
        <f>IFERROR(VLOOKUP($A116,'BDGT MW Services MTD'!$A$3:$AG$156,BF$4,0),0)</f>
        <v>221.64568319257731</v>
      </c>
      <c r="BG116" s="306">
        <f>IFERROR(VLOOKUP($A116,'BDGT MW Services MTD'!$A$3:$AG$156,BG$4,0),0)</f>
        <v>218.51144539539669</v>
      </c>
      <c r="BH116" s="306">
        <f>IFERROR(VLOOKUP($A116,'BDGT MW Services MTD'!$A$3:$AG$156,BH$4,0),0)</f>
        <v>176.7223027033649</v>
      </c>
      <c r="BI116" s="306">
        <f>IFERROR(VLOOKUP($A116,'BDGT MW Services MTD'!$A$3:$AG$156,BI$4,0),0)</f>
        <v>167.74436726347841</v>
      </c>
      <c r="BJ116" s="306">
        <f>IFERROR(VLOOKUP($A116,'BDGT MW Services MTD'!$A$3:$AG$156,BJ$4,0),0)</f>
        <v>176.84524251972388</v>
      </c>
      <c r="BK116" s="306">
        <f>IFERROR(VLOOKUP($A116,'BDGT MW Services MTD'!$A$3:$AG$156,BK$4,0),0)</f>
        <v>178.3026766165265</v>
      </c>
      <c r="BL116" s="306">
        <f>IFERROR(VLOOKUP($A116,'BDGT MW Services MTD'!$A$3:$AG$156,BL$4,0),0)</f>
        <v>196.705975208589</v>
      </c>
      <c r="BM116" s="306">
        <f>IFERROR(VLOOKUP($A116,'BDGT MW Services MTD'!$A$3:$AG$156,BM$4,0),0)</f>
        <v>258.47302493616496</v>
      </c>
      <c r="BN116" s="306">
        <f>IFERROR(VLOOKUP($A116,'BDGT MW Services MTD'!$A$3:$AG$156,BN$4,0),0)</f>
        <v>221.92661976173309</v>
      </c>
      <c r="BO116" s="306">
        <f>IFERROR(VLOOKUP($A116,'BDGT MW Services MTD'!$A$3:$AG$156,BO$4,0),0)</f>
        <v>151.53433793168318</v>
      </c>
      <c r="BP116" s="306">
        <f>IFERROR(VLOOKUP($A116,'BDGT MW Services MTD'!$A$3:$AG$156,BP$4,0),0)</f>
        <v>5553.5634299990006</v>
      </c>
      <c r="BQ116" s="306"/>
      <c r="BR116" s="306"/>
      <c r="BS116" s="306"/>
      <c r="BT116" s="306">
        <f>IFERROR(VLOOKUP($A116,'BDGT Polizze MTD'!$A$3:$AG$156,BT$4,0),0)</f>
        <v>803.14809174957657</v>
      </c>
      <c r="BU116" s="306">
        <f>IFERROR(VLOOKUP($A116,'BDGT Polizze MTD'!$A$3:$AG$156,BU$4,0),0)</f>
        <v>691.91029139199145</v>
      </c>
      <c r="BV116" s="306">
        <f>IFERROR(VLOOKUP($A116,'BDGT Polizze MTD'!$A$3:$AG$156,BV$4,0),0)</f>
        <v>537.75027340534621</v>
      </c>
      <c r="BW116" s="306">
        <f>IFERROR(VLOOKUP($A116,'BDGT Polizze MTD'!$A$3:$AG$156,BW$4,0),0)</f>
        <v>517.53548475920968</v>
      </c>
      <c r="BX116" s="306">
        <f>IFERROR(VLOOKUP($A116,'BDGT Polizze MTD'!$A$3:$AG$156,BX$4,0),0)</f>
        <v>514.82130092800833</v>
      </c>
      <c r="BY116" s="306">
        <f>IFERROR(VLOOKUP($A116,'BDGT Polizze MTD'!$A$3:$AG$156,BY$4,0),0)</f>
        <v>536.7213279670018</v>
      </c>
      <c r="BZ116" s="306">
        <f>IFERROR(VLOOKUP($A116,'BDGT Polizze MTD'!$A$3:$AG$156,BZ$4,0),0)</f>
        <v>552.87727862673341</v>
      </c>
      <c r="CA116" s="306">
        <f>IFERROR(VLOOKUP($A116,'BDGT Polizze MTD'!$A$3:$AG$156,CA$4,0),0)</f>
        <v>677.85790251938784</v>
      </c>
      <c r="CB116" s="306">
        <f>IFERROR(VLOOKUP($A116,'BDGT Polizze MTD'!$A$3:$AG$156,CB$4,0),0)</f>
        <v>623.86632549055469</v>
      </c>
      <c r="CC116" s="306">
        <f>IFERROR(VLOOKUP($A116,'BDGT Polizze MTD'!$A$3:$AG$156,CC$4,0),0)</f>
        <v>604.5369436121307</v>
      </c>
      <c r="CD116" s="306">
        <f>IFERROR(VLOOKUP($A116,'BDGT Polizze MTD'!$A$3:$AG$156,CD$4,0),0)</f>
        <v>581.605937665081</v>
      </c>
      <c r="CE116" s="306">
        <f>IFERROR(VLOOKUP($A116,'BDGT Polizze MTD'!$A$3:$AG$156,CE$4,0),0)</f>
        <v>584.15736266782073</v>
      </c>
      <c r="CF116" s="306">
        <f>IFERROR(VLOOKUP($A116,'BDGT Polizze MTD'!$A$3:$AG$156,CF$4,0),0)</f>
        <v>608.01942019143962</v>
      </c>
      <c r="CG116" s="306">
        <f>IFERROR(VLOOKUP($A116,'BDGT Polizze MTD'!$A$3:$AG$156,CG$4,0),0)</f>
        <v>618.35152286279504</v>
      </c>
      <c r="CH116" s="306">
        <f>IFERROR(VLOOKUP($A116,'BDGT Polizze MTD'!$A$3:$AG$156,CH$4,0),0)</f>
        <v>92.678181938822661</v>
      </c>
      <c r="CI116" s="306">
        <f>IFERROR(VLOOKUP($A116,'BDGT Polizze MTD'!$A$3:$AG$156,CI$4,0),0)</f>
        <v>570.58125596336754</v>
      </c>
      <c r="CJ116" s="306">
        <f>IFERROR(VLOOKUP($A116,'BDGT Polizze MTD'!$A$3:$AG$156,CJ$4,0),0)</f>
        <v>630.71193587654716</v>
      </c>
      <c r="CK116" s="306">
        <f>IFERROR(VLOOKUP($A116,'BDGT Polizze MTD'!$A$3:$AG$156,CK$4,0),0)</f>
        <v>586.84915706501397</v>
      </c>
      <c r="CL116" s="306">
        <f>IFERROR(VLOOKUP($A116,'BDGT Polizze MTD'!$A$3:$AG$156,CL$4,0),0)</f>
        <v>632.56475741026861</v>
      </c>
      <c r="CM116" s="306">
        <f>IFERROR(VLOOKUP($A116,'BDGT Polizze MTD'!$A$3:$AG$156,CM$4,0),0)</f>
        <v>631.41984864879373</v>
      </c>
      <c r="CN116" s="306">
        <f>IFERROR(VLOOKUP($A116,'BDGT Polizze MTD'!$A$3:$AG$156,CN$4,0),0)</f>
        <v>635.25426294980491</v>
      </c>
      <c r="CO116" s="306">
        <f>IFERROR(VLOOKUP($A116,'BDGT Polizze MTD'!$A$3:$AG$156,CO$4,0),0)</f>
        <v>756.29717746434528</v>
      </c>
      <c r="CP116" s="306">
        <f>IFERROR(VLOOKUP($A116,'BDGT Polizze MTD'!$A$3:$AG$156,CP$4,0),0)</f>
        <v>745.60256268382545</v>
      </c>
      <c r="CQ116" s="306">
        <f>IFERROR(VLOOKUP($A116,'BDGT Polizze MTD'!$A$3:$AG$156,CQ$4,0),0)</f>
        <v>603.01006906337295</v>
      </c>
      <c r="CR116" s="306">
        <f>IFERROR(VLOOKUP($A116,'BDGT Polizze MTD'!$A$3:$AG$156,CR$4,0),0)</f>
        <v>572.37564778865863</v>
      </c>
      <c r="CS116" s="306">
        <f>IFERROR(VLOOKUP($A116,'BDGT Polizze MTD'!$A$3:$AG$156,CS$4,0),0)</f>
        <v>603.42956307187796</v>
      </c>
      <c r="CT116" s="306">
        <f>IFERROR(VLOOKUP($A116,'BDGT Polizze MTD'!$A$3:$AG$156,CT$4,0),0)</f>
        <v>608.40260508142796</v>
      </c>
      <c r="CU116" s="306">
        <f>IFERROR(VLOOKUP($A116,'BDGT Polizze MTD'!$A$3:$AG$156,CU$4,0),0)</f>
        <v>671.19815598379955</v>
      </c>
      <c r="CV116" s="306">
        <f>IFERROR(VLOOKUP($A116,'BDGT Polizze MTD'!$A$3:$AG$156,CV$4,0),0)</f>
        <v>881.95906364685482</v>
      </c>
      <c r="CW116" s="306">
        <f>IFERROR(VLOOKUP($A116,'BDGT Polizze MTD'!$A$3:$AG$156,CW$4,0),0)</f>
        <v>757.25578640830759</v>
      </c>
      <c r="CX116" s="306">
        <f>IFERROR(VLOOKUP($A116,'BDGT Polizze MTD'!$A$3:$AG$156,CX$4,0),0)</f>
        <v>517.06394826144879</v>
      </c>
      <c r="CY116" s="306">
        <f>IFERROR(VLOOKUP($A116,'BDGT Polizze MTD'!$A$3:$AG$156,CY$4,0),0)</f>
        <v>18949.813443143616</v>
      </c>
      <c r="CZ116" s="306"/>
      <c r="DD116" s="308">
        <f>IFERROR(VLOOKUP($A116,'BDGT McAfee'!$AZ$6:$BD$180,DD$4,0),0)</f>
        <v>3.2491050967741928</v>
      </c>
      <c r="DE116" s="308">
        <f>IFERROR(VLOOKUP($A116,'BDGT McAfee'!$AZ$6:$BD$180,DE$4,0),0)</f>
        <v>3.2491050967741928</v>
      </c>
      <c r="DF116" s="308">
        <f>IFERROR(VLOOKUP($A116,'BDGT McAfee'!$AZ$6:$BD$180,DF$4,0),0)</f>
        <v>3.2491050967741928</v>
      </c>
      <c r="DG116" s="308">
        <f>IFERROR(VLOOKUP($A116,'BDGT McAfee'!$AZ$6:$BD$180,DG$4,0),0)</f>
        <v>3.2491050967741928</v>
      </c>
      <c r="DH116" s="308">
        <f>IFERROR(VLOOKUP($A116,'BDGT McAfee'!$AZ$6:$BD$180,DH$4,0),0)</f>
        <v>3.2491050967741928</v>
      </c>
      <c r="DI116" s="308">
        <f>IFERROR(VLOOKUP($A116,'BDGT McAfee'!$AZ$6:$BD$180,DI$4,0),0)</f>
        <v>3.2491050967741928</v>
      </c>
      <c r="DJ116" s="308">
        <f>IFERROR(VLOOKUP($A116,'BDGT McAfee'!$AZ$6:$BD$180,DJ$4,0),0)</f>
        <v>3.2491050967741928</v>
      </c>
      <c r="DK116" s="308">
        <f>IFERROR(VLOOKUP($A116,'BDGT McAfee'!$AZ$6:$BD$180,DK$4,0),0)</f>
        <v>3.2491050967741928</v>
      </c>
      <c r="DL116" s="308">
        <f>IFERROR(VLOOKUP($A116,'BDGT McAfee'!$AZ$6:$BD$180,DL$4,0),0)</f>
        <v>3.2491050967741928</v>
      </c>
      <c r="DM116" s="308">
        <f>IFERROR(VLOOKUP($A116,'BDGT McAfee'!$AZ$6:$BD$180,DM$4,0),0)</f>
        <v>3.2491050967741928</v>
      </c>
      <c r="DN116" s="308">
        <f>IFERROR(VLOOKUP($A116,'BDGT McAfee'!$AZ$6:$BD$180,DN$4,0),0)</f>
        <v>3.2491050967741928</v>
      </c>
      <c r="DO116" s="308">
        <f>IFERROR(VLOOKUP($A116,'BDGT McAfee'!$AZ$6:$BD$180,DO$4,0),0)</f>
        <v>3.2491050967741928</v>
      </c>
      <c r="DP116" s="308">
        <f>IFERROR(VLOOKUP($A116,'BDGT McAfee'!$AZ$6:$BD$180,DP$4,0),0)</f>
        <v>3.2491050967741928</v>
      </c>
      <c r="DQ116" s="308">
        <f>IFERROR(VLOOKUP($A116,'BDGT McAfee'!$AZ$6:$BD$180,DQ$4,0),0)</f>
        <v>3.2491050967741928</v>
      </c>
      <c r="DR116" s="308">
        <f>IFERROR(VLOOKUP($A116,'BDGT McAfee'!$AZ$6:$BD$180,DR$4,0),0)</f>
        <v>3.2491050967741928</v>
      </c>
      <c r="DS116" s="308">
        <f>IFERROR(VLOOKUP($A116,'BDGT McAfee'!$AZ$6:$BD$180,DS$4,0),0)</f>
        <v>3.2491050967741928</v>
      </c>
      <c r="DT116" s="308">
        <f>IFERROR(VLOOKUP($A116,'BDGT McAfee'!$AZ$6:$BD$180,DT$4,0),0)</f>
        <v>3.2491050967741928</v>
      </c>
      <c r="DU116" s="308">
        <f>IFERROR(VLOOKUP($A116,'BDGT McAfee'!$AZ$6:$BD$180,DU$4,0),0)</f>
        <v>3.2491050967741928</v>
      </c>
      <c r="DV116" s="308">
        <f>IFERROR(VLOOKUP($A116,'BDGT McAfee'!$AZ$6:$BD$180,DV$4,0),0)</f>
        <v>3.2491050967741928</v>
      </c>
      <c r="DW116" s="308">
        <f>IFERROR(VLOOKUP($A116,'BDGT McAfee'!$AZ$6:$BD$180,DW$4,0),0)</f>
        <v>3.2491050967741928</v>
      </c>
      <c r="DX116" s="308">
        <f>IFERROR(VLOOKUP($A116,'BDGT McAfee'!$AZ$6:$BD$180,DX$4,0),0)</f>
        <v>3.2491050967741928</v>
      </c>
      <c r="DY116" s="308">
        <f>IFERROR(VLOOKUP($A116,'BDGT McAfee'!$AZ$6:$BD$180,DY$4,0),0)</f>
        <v>3.2491050967741928</v>
      </c>
      <c r="DZ116" s="308">
        <f>IFERROR(VLOOKUP($A116,'BDGT McAfee'!$AZ$6:$BD$180,DZ$4,0),0)</f>
        <v>3.2491050967741928</v>
      </c>
      <c r="EA116" s="308">
        <f>IFERROR(VLOOKUP($A116,'BDGT McAfee'!$AZ$6:$BD$180,EA$4,0),0)</f>
        <v>3.2491050967741928</v>
      </c>
      <c r="EB116" s="308">
        <f>IFERROR(VLOOKUP($A116,'BDGT McAfee'!$AZ$6:$BD$180,EB$4,0),0)</f>
        <v>3.2491050967741928</v>
      </c>
      <c r="EC116" s="308">
        <f>IFERROR(VLOOKUP($A116,'BDGT McAfee'!$AZ$6:$BD$180,EC$4,0),0)</f>
        <v>3.2491050967741928</v>
      </c>
      <c r="ED116" s="308">
        <f>IFERROR(VLOOKUP($A116,'BDGT McAfee'!$AZ$6:$BD$180,ED$4,0),0)</f>
        <v>3.2491050967741928</v>
      </c>
      <c r="EE116" s="308">
        <f>IFERROR(VLOOKUP($A116,'BDGT McAfee'!$AZ$6:$BD$180,EE$4,0),0)</f>
        <v>3.2491050967741928</v>
      </c>
      <c r="EF116" s="308">
        <f>IFERROR(VLOOKUP($A116,'BDGT McAfee'!$AZ$6:$BD$180,EF$4,0),0)</f>
        <v>3.2491050967741928</v>
      </c>
      <c r="EG116" s="308">
        <f>IFERROR(VLOOKUP($A116,'BDGT McAfee'!$AZ$6:$BD$180,EG$4,0),0)</f>
        <v>3.2491050967741928</v>
      </c>
      <c r="EH116" s="308">
        <f>IFERROR(VLOOKUP($A116,'BDGT McAfee'!$AZ$6:$BD$180,EH$4,0),0)</f>
        <v>3.2491050967741928</v>
      </c>
      <c r="EI116" s="308">
        <f t="shared" si="42"/>
        <v>100.72225799999993</v>
      </c>
      <c r="EJ116" s="308"/>
      <c r="EL116" s="307">
        <f>IFERROR(VLOOKUP($A116,'BDGT Office'!$C$3:$F$180,EL$4,0),0)</f>
        <v>0.58064516129032262</v>
      </c>
      <c r="EM116" s="307">
        <f>IFERROR(VLOOKUP($A116,'BDGT Office'!$C$3:$F$180,EM$4,0),0)</f>
        <v>0.58064516129032262</v>
      </c>
      <c r="EN116" s="307">
        <f>IFERROR(VLOOKUP($A116,'BDGT Office'!$C$3:$F$180,EN$4,0),0)</f>
        <v>0.58064516129032262</v>
      </c>
      <c r="EO116" s="307">
        <f>IFERROR(VLOOKUP($A116,'BDGT Office'!$C$3:$F$180,EO$4,0),0)</f>
        <v>0.58064516129032262</v>
      </c>
      <c r="EP116" s="307">
        <f>IFERROR(VLOOKUP($A116,'BDGT Office'!$C$3:$F$180,EP$4,0),0)</f>
        <v>0.58064516129032262</v>
      </c>
      <c r="EQ116" s="307">
        <f>IFERROR(VLOOKUP($A116,'BDGT Office'!$C$3:$F$180,EQ$4,0),0)</f>
        <v>0.58064516129032262</v>
      </c>
      <c r="ER116" s="307">
        <f>IFERROR(VLOOKUP($A116,'BDGT Office'!$C$3:$F$180,ER$4,0),0)</f>
        <v>0.58064516129032262</v>
      </c>
      <c r="ES116" s="307">
        <f>IFERROR(VLOOKUP($A116,'BDGT Office'!$C$3:$F$180,ES$4,0),0)</f>
        <v>0.58064516129032262</v>
      </c>
      <c r="ET116" s="307">
        <f>IFERROR(VLOOKUP($A116,'BDGT Office'!$C$3:$F$180,ET$4,0),0)</f>
        <v>0.58064516129032262</v>
      </c>
      <c r="EU116" s="307">
        <f>IFERROR(VLOOKUP($A116,'BDGT Office'!$C$3:$F$180,EU$4,0),0)</f>
        <v>0.58064516129032262</v>
      </c>
      <c r="EV116" s="307">
        <f>IFERROR(VLOOKUP($A116,'BDGT Office'!$C$3:$F$180,EV$4,0),0)</f>
        <v>0.58064516129032262</v>
      </c>
      <c r="EW116" s="307">
        <f>IFERROR(VLOOKUP($A116,'BDGT Office'!$C$3:$F$180,EW$4,0),0)</f>
        <v>0.58064516129032262</v>
      </c>
      <c r="EX116" s="307">
        <f>IFERROR(VLOOKUP($A116,'BDGT Office'!$C$3:$F$180,EX$4,0),0)</f>
        <v>0.58064516129032262</v>
      </c>
      <c r="EY116" s="307">
        <f>IFERROR(VLOOKUP($A116,'BDGT Office'!$C$3:$F$180,EY$4,0),0)</f>
        <v>0.58064516129032262</v>
      </c>
      <c r="EZ116" s="307">
        <f>IFERROR(VLOOKUP($A116,'BDGT Office'!$C$3:$F$180,EZ$4,0),0)</f>
        <v>0.58064516129032262</v>
      </c>
      <c r="FA116" s="307">
        <f>IFERROR(VLOOKUP($A116,'BDGT Office'!$C$3:$F$180,FA$4,0),0)</f>
        <v>0.58064516129032262</v>
      </c>
      <c r="FB116" s="307">
        <f>IFERROR(VLOOKUP($A116,'BDGT Office'!$C$3:$F$180,FB$4,0),0)</f>
        <v>0.58064516129032262</v>
      </c>
      <c r="FC116" s="307">
        <f>IFERROR(VLOOKUP($A116,'BDGT Office'!$C$3:$F$180,FC$4,0),0)</f>
        <v>0.58064516129032262</v>
      </c>
      <c r="FD116" s="307">
        <f>IFERROR(VLOOKUP($A116,'BDGT Office'!$C$3:$F$180,FD$4,0),0)</f>
        <v>0.58064516129032262</v>
      </c>
      <c r="FE116" s="307">
        <f>IFERROR(VLOOKUP($A116,'BDGT Office'!$C$3:$F$180,FE$4,0),0)</f>
        <v>0.58064516129032262</v>
      </c>
      <c r="FF116" s="307">
        <f>IFERROR(VLOOKUP($A116,'BDGT Office'!$C$3:$F$180,FF$4,0),0)</f>
        <v>0.58064516129032262</v>
      </c>
      <c r="FG116" s="307">
        <f>IFERROR(VLOOKUP($A116,'BDGT Office'!$C$3:$F$180,FG$4,0),0)</f>
        <v>0.58064516129032262</v>
      </c>
      <c r="FH116" s="307">
        <f>IFERROR(VLOOKUP($A116,'BDGT Office'!$C$3:$F$180,FH$4,0),0)</f>
        <v>0.58064516129032262</v>
      </c>
      <c r="FI116" s="307">
        <f>IFERROR(VLOOKUP($A116,'BDGT Office'!$C$3:$F$180,FI$4,0),0)</f>
        <v>0.58064516129032262</v>
      </c>
      <c r="FJ116" s="307">
        <f>IFERROR(VLOOKUP($A116,'BDGT Office'!$C$3:$F$180,FJ$4,0),0)</f>
        <v>0.58064516129032262</v>
      </c>
      <c r="FK116" s="307">
        <f>IFERROR(VLOOKUP($A116,'BDGT Office'!$C$3:$F$180,FK$4,0),0)</f>
        <v>0.58064516129032262</v>
      </c>
      <c r="FL116" s="307">
        <f>IFERROR(VLOOKUP($A116,'BDGT Office'!$C$3:$F$180,FL$4,0),0)</f>
        <v>0.58064516129032262</v>
      </c>
      <c r="FM116" s="307">
        <f>IFERROR(VLOOKUP($A116,'BDGT Office'!$C$3:$F$180,FM$4,0),0)</f>
        <v>0.58064516129032262</v>
      </c>
      <c r="FN116" s="307">
        <f>IFERROR(VLOOKUP($A116,'BDGT Office'!$C$3:$F$180,FN$4,0),0)</f>
        <v>0.58064516129032262</v>
      </c>
      <c r="FO116" s="307">
        <f>IFERROR(VLOOKUP($A116,'BDGT Office'!$C$3:$F$180,FO$4,0),0)</f>
        <v>0.58064516129032262</v>
      </c>
      <c r="FP116" s="307">
        <f>IFERROR(VLOOKUP($A116,'BDGT Office'!$C$3:$F$180,FP$4,0),0)</f>
        <v>0.58064516129032262</v>
      </c>
      <c r="FQ116" s="308">
        <f t="shared" si="43"/>
        <v>18</v>
      </c>
      <c r="FR116" s="307"/>
      <c r="FS116" s="307"/>
    </row>
    <row r="117" spans="1:175">
      <c r="A117" s="150" t="s">
        <v>84</v>
      </c>
      <c r="B117" s="303">
        <f>IFERROR(VLOOKUP($A117,'FCST Sales'!$A$1:$AH$160,B$1,0),0)</f>
        <v>22729.609739046082</v>
      </c>
      <c r="C117" s="303">
        <f>IFERROR(VLOOKUP($A117,'FCST Sales'!$A$1:$AH$160,C$1,0),0)</f>
        <v>19817.994257556602</v>
      </c>
      <c r="D117" s="303">
        <f>IFERROR(VLOOKUP($A117,'FCST Sales'!$A$1:$AH$160,D$1,0),0)</f>
        <v>15218.68006302874</v>
      </c>
      <c r="E117" s="303">
        <f>IFERROR(VLOOKUP($A117,'FCST Sales'!$A$1:$AH$160,E$1,0),0)</f>
        <v>14646.588487883409</v>
      </c>
      <c r="F117" s="303">
        <f>IFERROR(VLOOKUP($A117,'FCST Sales'!$A$1:$AH$160,F$1,0),0)</f>
        <v>14569.775332405632</v>
      </c>
      <c r="G117" s="303">
        <f>IFERROR(VLOOKUP($A117,'FCST Sales'!$A$1:$AH$160,G$1,0),0)</f>
        <v>15189.560242541595</v>
      </c>
      <c r="H117" s="303">
        <f>IFERROR(VLOOKUP($A117,'FCST Sales'!$A$1:$AH$160,H$1,0),0)</f>
        <v>15646.784081122885</v>
      </c>
      <c r="I117" s="303">
        <f>IFERROR(VLOOKUP($A117,'FCST Sales'!$A$1:$AH$160,I$1,0),0)</f>
        <v>19183.816460586342</v>
      </c>
      <c r="J117" s="303">
        <f>IFERROR(VLOOKUP($A117,'FCST Sales'!$A$1:$AH$160,J$1,0),0)</f>
        <v>17869.049513891729</v>
      </c>
      <c r="K117" s="303">
        <f>IFERROR(VLOOKUP($A117,'FCST Sales'!$A$1:$AH$160,K$1,0),0)</f>
        <v>17108.785966491334</v>
      </c>
      <c r="L117" s="303">
        <f>IFERROR(VLOOKUP($A117,'FCST Sales'!$A$1:$AH$160,L$1,0),0)</f>
        <v>16459.823687361986</v>
      </c>
      <c r="M117" s="303">
        <f>IFERROR(VLOOKUP($A117,'FCST Sales'!$A$1:$AH$160,M$1,0),0)</f>
        <v>16532.030662870558</v>
      </c>
      <c r="N117" s="303">
        <f>IFERROR(VLOOKUP($A117,'FCST Sales'!$A$1:$AH$160,N$1,0),0)</f>
        <v>17207.342302970479</v>
      </c>
      <c r="O117" s="303">
        <f>IFERROR(VLOOKUP($A117,'FCST Sales'!$A$1:$AH$160,O$1,0),0)</f>
        <v>17499.747481935785</v>
      </c>
      <c r="P117" s="303">
        <f>IFERROR(VLOOKUP($A117,'FCST Sales'!$A$1:$AH$160,P$1,0),0)</f>
        <v>0</v>
      </c>
      <c r="Q117" s="303">
        <f>IFERROR(VLOOKUP($A117,'FCST Sales'!$A$1:$AH$160,Q$1,0),0)</f>
        <v>16342.835472792831</v>
      </c>
      <c r="R117" s="303">
        <f>IFERROR(VLOOKUP($A117,'FCST Sales'!$A$1:$AH$160,R$1,0),0)</f>
        <v>17849.555153649209</v>
      </c>
      <c r="S117" s="303">
        <f>IFERROR(VLOOKUP($A117,'FCST Sales'!$A$1:$AH$160,S$1,0),0)</f>
        <v>16608.210182904877</v>
      </c>
      <c r="T117" s="303">
        <f>IFERROR(VLOOKUP($A117,'FCST Sales'!$A$1:$AH$160,T$1,0),0)</f>
        <v>17901.991199765991</v>
      </c>
      <c r="U117" s="303">
        <f>IFERROR(VLOOKUP($A117,'FCST Sales'!$A$1:$AH$160,U$1,0),0)</f>
        <v>17869.589542335107</v>
      </c>
      <c r="V117" s="303">
        <f>IFERROR(VLOOKUP($A117,'FCST Sales'!$A$1:$AH$160,V$1,0),0)</f>
        <v>17978.105943650273</v>
      </c>
      <c r="W117" s="303">
        <f>IFERROR(VLOOKUP($A117,'FCST Sales'!$A$1:$AH$160,W$1,0),0)</f>
        <v>21662.191336742642</v>
      </c>
      <c r="X117" s="303">
        <f>IFERROR(VLOOKUP($A117,'FCST Sales'!$A$1:$AH$160,X$1,0),0)</f>
        <v>21101.034098603319</v>
      </c>
      <c r="Y117" s="303">
        <f>IFERROR(VLOOKUP($A117,'FCST Sales'!$A$1:$AH$160,Y$1,0),0)</f>
        <v>17065.574430573775</v>
      </c>
      <c r="Z117" s="303">
        <f>IFERROR(VLOOKUP($A117,'FCST Sales'!$A$1:$AH$160,Z$1,0),0)</f>
        <v>16198.600522139344</v>
      </c>
      <c r="AA117" s="303">
        <f>IFERROR(VLOOKUP($A117,'FCST Sales'!$A$1:$AH$160,AA$1,0),0)</f>
        <v>17077.44638196001</v>
      </c>
      <c r="AB117" s="303">
        <f>IFERROR(VLOOKUP($A117,'FCST Sales'!$A$1:$AH$160,AB$1,0),0)</f>
        <v>17218.186682851119</v>
      </c>
      <c r="AC117" s="303">
        <f>IFERROR(VLOOKUP($A117,'FCST Sales'!$A$1:$AH$160,AC$1,0),0)</f>
        <v>19012.862474251564</v>
      </c>
      <c r="AD117" s="303">
        <f>IFERROR(VLOOKUP($A117,'FCST Sales'!$A$1:$AH$160,AD$1,0),0)</f>
        <v>24960.011146684134</v>
      </c>
      <c r="AE117" s="303">
        <f>IFERROR(VLOOKUP($A117,'FCST Sales'!$A$1:$AH$160,AE$1,0),0)</f>
        <v>21689.648229323975</v>
      </c>
      <c r="AF117" s="303">
        <f>IFERROR(VLOOKUP($A117,'FCST Sales'!$A$1:$AH$160,AF$1,0),0)</f>
        <v>14633.243700437703</v>
      </c>
      <c r="AG117" s="303">
        <f>IFERROR(VLOOKUP($A117,'FCST Sales'!$A$1:$AH$160,AG$1,0),0)</f>
        <v>534848.67477835889</v>
      </c>
      <c r="AH117" s="303">
        <f>IFERROR(VLOOKUP($A117,'FCST Sales'!$A$1:$AH$160,AH$1,0),0)</f>
        <v>0</v>
      </c>
      <c r="AI117" s="303"/>
      <c r="AK117" s="306">
        <f>IFERROR(VLOOKUP($A117,'BDGT MW Services MTD'!$A$3:$AG$156,AK$4,0),0)</f>
        <v>256.16285820548683</v>
      </c>
      <c r="AL117" s="306">
        <f>IFERROR(VLOOKUP($A117,'BDGT MW Services MTD'!$A$3:$AG$156,AL$4,0),0)</f>
        <v>220.68373153780479</v>
      </c>
      <c r="AM117" s="306">
        <f>IFERROR(VLOOKUP($A117,'BDGT MW Services MTD'!$A$3:$AG$156,AM$4,0),0)</f>
        <v>171.51462905952684</v>
      </c>
      <c r="AN117" s="306">
        <f>IFERROR(VLOOKUP($A117,'BDGT MW Services MTD'!$A$3:$AG$156,AN$4,0),0)</f>
        <v>165.06715306996958</v>
      </c>
      <c r="AO117" s="306">
        <f>IFERROR(VLOOKUP($A117,'BDGT MW Services MTD'!$A$3:$AG$156,AO$4,0),0)</f>
        <v>164.20146827903505</v>
      </c>
      <c r="AP117" s="306">
        <f>IFERROR(VLOOKUP($A117,'BDGT MW Services MTD'!$A$3:$AG$156,AP$4,0),0)</f>
        <v>171.18644848220688</v>
      </c>
      <c r="AQ117" s="306">
        <f>IFERROR(VLOOKUP($A117,'BDGT MW Services MTD'!$A$3:$AG$156,AQ$4,0),0)</f>
        <v>176.33936429006027</v>
      </c>
      <c r="AR117" s="306">
        <f>IFERROR(VLOOKUP($A117,'BDGT MW Services MTD'!$A$3:$AG$156,AR$4,0),0)</f>
        <v>216.20174355177903</v>
      </c>
      <c r="AS117" s="306">
        <f>IFERROR(VLOOKUP($A117,'BDGT MW Services MTD'!$A$3:$AG$156,AS$4,0),0)</f>
        <v>198.98121245321292</v>
      </c>
      <c r="AT117" s="306">
        <f>IFERROR(VLOOKUP($A117,'BDGT MW Services MTD'!$A$3:$AG$156,AT$4,0),0)</f>
        <v>192.81613560102724</v>
      </c>
      <c r="AU117" s="306">
        <f>IFERROR(VLOOKUP($A117,'BDGT MW Services MTD'!$A$3:$AG$156,AU$4,0),0)</f>
        <v>185.50232624847411</v>
      </c>
      <c r="AV117" s="306">
        <f>IFERROR(VLOOKUP($A117,'BDGT MW Services MTD'!$A$3:$AG$156,AV$4,0),0)</f>
        <v>186.31609935945167</v>
      </c>
      <c r="AW117" s="306">
        <f>IFERROR(VLOOKUP($A117,'BDGT MW Services MTD'!$A$3:$AG$156,AW$4,0),0)</f>
        <v>193.92686619150416</v>
      </c>
      <c r="AX117" s="306">
        <f>IFERROR(VLOOKUP($A117,'BDGT MW Services MTD'!$A$3:$AG$156,AX$4,0),0)</f>
        <v>197.22227457104893</v>
      </c>
      <c r="AY117" s="306">
        <f>IFERROR(VLOOKUP($A117,'BDGT MW Services MTD'!$A$3:$AG$156,AY$4,0),0)</f>
        <v>29.559564696244518</v>
      </c>
      <c r="AZ117" s="306">
        <f>IFERROR(VLOOKUP($A117,'BDGT MW Services MTD'!$A$3:$AG$156,AZ$4,0),0)</f>
        <v>181.98602084411883</v>
      </c>
      <c r="BA117" s="306">
        <f>IFERROR(VLOOKUP($A117,'BDGT MW Services MTD'!$A$3:$AG$156,BA$4,0),0)</f>
        <v>201.16460943896308</v>
      </c>
      <c r="BB117" s="306">
        <f>IFERROR(VLOOKUP($A117,'BDGT MW Services MTD'!$A$3:$AG$156,BB$4,0),0)</f>
        <v>187.17464307457703</v>
      </c>
      <c r="BC117" s="306">
        <f>IFERROR(VLOOKUP($A117,'BDGT MW Services MTD'!$A$3:$AG$156,BC$4,0),0)</f>
        <v>201.75556403961318</v>
      </c>
      <c r="BD117" s="306">
        <f>IFERROR(VLOOKUP($A117,'BDGT MW Services MTD'!$A$3:$AG$156,BD$4,0),0)</f>
        <v>201.3903971373486</v>
      </c>
      <c r="BE117" s="306">
        <f>IFERROR(VLOOKUP($A117,'BDGT MW Services MTD'!$A$3:$AG$156,BE$4,0),0)</f>
        <v>202.6133777270818</v>
      </c>
      <c r="BF117" s="306">
        <f>IFERROR(VLOOKUP($A117,'BDGT MW Services MTD'!$A$3:$AG$156,BF$4,0),0)</f>
        <v>241.21983059186061</v>
      </c>
      <c r="BG117" s="306">
        <f>IFERROR(VLOOKUP($A117,'BDGT MW Services MTD'!$A$3:$AG$156,BG$4,0),0)</f>
        <v>237.80879952831569</v>
      </c>
      <c r="BH117" s="306">
        <f>IFERROR(VLOOKUP($A117,'BDGT MW Services MTD'!$A$3:$AG$156,BH$4,0),0)</f>
        <v>192.32914129381425</v>
      </c>
      <c r="BI117" s="306">
        <f>IFERROR(VLOOKUP($A117,'BDGT MW Services MTD'!$A$3:$AG$156,BI$4,0),0)</f>
        <v>182.55833937843272</v>
      </c>
      <c r="BJ117" s="306">
        <f>IFERROR(VLOOKUP($A117,'BDGT MW Services MTD'!$A$3:$AG$156,BJ$4,0),0)</f>
        <v>192.46293826765083</v>
      </c>
      <c r="BK117" s="306">
        <f>IFERROR(VLOOKUP($A117,'BDGT MW Services MTD'!$A$3:$AG$156,BK$4,0),0)</f>
        <v>194.04908242740001</v>
      </c>
      <c r="BL117" s="306">
        <f>IFERROR(VLOOKUP($A117,'BDGT MW Services MTD'!$A$3:$AG$156,BL$4,0),0)</f>
        <v>214.07762755747459</v>
      </c>
      <c r="BM117" s="306">
        <f>IFERROR(VLOOKUP($A117,'BDGT MW Services MTD'!$A$3:$AG$156,BM$4,0),0)</f>
        <v>281.29949742127656</v>
      </c>
      <c r="BN117" s="306">
        <f>IFERROR(VLOOKUP($A117,'BDGT MW Services MTD'!$A$3:$AG$156,BN$4,0),0)</f>
        <v>241.52557745163563</v>
      </c>
      <c r="BO117" s="306">
        <f>IFERROR(VLOOKUP($A117,'BDGT MW Services MTD'!$A$3:$AG$156,BO$4,0),0)</f>
        <v>164.91675722360515</v>
      </c>
      <c r="BP117" s="306">
        <f>IFERROR(VLOOKUP($A117,'BDGT MW Services MTD'!$A$3:$AG$156,BP$4,0),0)</f>
        <v>6044.0140790000023</v>
      </c>
      <c r="BQ117" s="306"/>
      <c r="BR117" s="306"/>
      <c r="BS117" s="306"/>
      <c r="BT117" s="306">
        <f>IFERROR(VLOOKUP($A117,'BDGT Polizze MTD'!$A$3:$AG$156,BT$4,0),0)</f>
        <v>801.85301788737945</v>
      </c>
      <c r="BU117" s="306">
        <f>IFERROR(VLOOKUP($A117,'BDGT Polizze MTD'!$A$3:$AG$156,BU$4,0),0)</f>
        <v>690.79458814551435</v>
      </c>
      <c r="BV117" s="306">
        <f>IFERROR(VLOOKUP($A117,'BDGT Polizze MTD'!$A$3:$AG$156,BV$4,0),0)</f>
        <v>536.88315272034333</v>
      </c>
      <c r="BW117" s="306">
        <f>IFERROR(VLOOKUP($A117,'BDGT Polizze MTD'!$A$3:$AG$156,BW$4,0),0)</f>
        <v>516.70096035959239</v>
      </c>
      <c r="BX117" s="306">
        <f>IFERROR(VLOOKUP($A117,'BDGT Polizze MTD'!$A$3:$AG$156,BX$4,0),0)</f>
        <v>513.99115314158735</v>
      </c>
      <c r="BY117" s="306">
        <f>IFERROR(VLOOKUP($A117,'BDGT Polizze MTD'!$A$3:$AG$156,BY$4,0),0)</f>
        <v>535.85586645339777</v>
      </c>
      <c r="BZ117" s="306">
        <f>IFERROR(VLOOKUP($A117,'BDGT Polizze MTD'!$A$3:$AG$156,BZ$4,0),0)</f>
        <v>551.98576569168756</v>
      </c>
      <c r="CA117" s="306">
        <f>IFERROR(VLOOKUP($A117,'BDGT Polizze MTD'!$A$3:$AG$156,CA$4,0),0)</f>
        <v>676.76485870735041</v>
      </c>
      <c r="CB117" s="306">
        <f>IFERROR(VLOOKUP($A117,'BDGT Polizze MTD'!$A$3:$AG$156,CB$4,0),0)</f>
        <v>622.86034293273315</v>
      </c>
      <c r="CC117" s="306">
        <f>IFERROR(VLOOKUP($A117,'BDGT Polizze MTD'!$A$3:$AG$156,CC$4,0),0)</f>
        <v>603.56212962396694</v>
      </c>
      <c r="CD117" s="306">
        <f>IFERROR(VLOOKUP($A117,'BDGT Polizze MTD'!$A$3:$AG$156,CD$4,0),0)</f>
        <v>580.66809985446287</v>
      </c>
      <c r="CE117" s="306">
        <f>IFERROR(VLOOKUP($A117,'BDGT Polizze MTD'!$A$3:$AG$156,CE$4,0),0)</f>
        <v>583.21541069212344</v>
      </c>
      <c r="CF117" s="306">
        <f>IFERROR(VLOOKUP($A117,'BDGT Polizze MTD'!$A$3:$AG$156,CF$4,0),0)</f>
        <v>607.03899072035313</v>
      </c>
      <c r="CG117" s="306">
        <f>IFERROR(VLOOKUP($A117,'BDGT Polizze MTD'!$A$3:$AG$156,CG$4,0),0)</f>
        <v>617.35443290748572</v>
      </c>
      <c r="CH117" s="306">
        <f>IFERROR(VLOOKUP($A117,'BDGT Polizze MTD'!$A$3:$AG$156,CH$4,0),0)</f>
        <v>92.528738651516264</v>
      </c>
      <c r="CI117" s="306">
        <f>IFERROR(VLOOKUP($A117,'BDGT Polizze MTD'!$A$3:$AG$156,CI$4,0),0)</f>
        <v>569.66119541855824</v>
      </c>
      <c r="CJ117" s="306">
        <f>IFERROR(VLOOKUP($A117,'BDGT Polizze MTD'!$A$3:$AG$156,CJ$4,0),0)</f>
        <v>629.69491479273927</v>
      </c>
      <c r="CK117" s="306">
        <f>IFERROR(VLOOKUP($A117,'BDGT Polizze MTD'!$A$3:$AG$156,CK$4,0),0)</f>
        <v>585.9028645790147</v>
      </c>
      <c r="CL117" s="306">
        <f>IFERROR(VLOOKUP($A117,'BDGT Polizze MTD'!$A$3:$AG$156,CL$4,0),0)</f>
        <v>631.54474865735676</v>
      </c>
      <c r="CM117" s="306">
        <f>IFERROR(VLOOKUP($A117,'BDGT Polizze MTD'!$A$3:$AG$156,CM$4,0),0)</f>
        <v>630.40168605778751</v>
      </c>
      <c r="CN117" s="306">
        <f>IFERROR(VLOOKUP($A117,'BDGT Polizze MTD'!$A$3:$AG$156,CN$4,0),0)</f>
        <v>634.22991737736709</v>
      </c>
      <c r="CO117" s="306">
        <f>IFERROR(VLOOKUP($A117,'BDGT Polizze MTD'!$A$3:$AG$156,CO$4,0),0)</f>
        <v>755.07765055934601</v>
      </c>
      <c r="CP117" s="306">
        <f>IFERROR(VLOOKUP($A117,'BDGT Polizze MTD'!$A$3:$AG$156,CP$4,0),0)</f>
        <v>744.40028081272555</v>
      </c>
      <c r="CQ117" s="306">
        <f>IFERROR(VLOOKUP($A117,'BDGT Polizze MTD'!$A$3:$AG$156,CQ$4,0),0)</f>
        <v>602.03771715578841</v>
      </c>
      <c r="CR117" s="306">
        <f>IFERROR(VLOOKUP($A117,'BDGT Polizze MTD'!$A$3:$AG$156,CR$4,0),0)</f>
        <v>571.45269379247293</v>
      </c>
      <c r="CS117" s="306">
        <f>IFERROR(VLOOKUP($A117,'BDGT Polizze MTD'!$A$3:$AG$156,CS$4,0),0)</f>
        <v>602.45653473147684</v>
      </c>
      <c r="CT117" s="306">
        <f>IFERROR(VLOOKUP($A117,'BDGT Polizze MTD'!$A$3:$AG$156,CT$4,0),0)</f>
        <v>607.42155772586852</v>
      </c>
      <c r="CU117" s="306">
        <f>IFERROR(VLOOKUP($A117,'BDGT Polizze MTD'!$A$3:$AG$156,CU$4,0),0)</f>
        <v>670.11585099285344</v>
      </c>
      <c r="CV117" s="306">
        <f>IFERROR(VLOOKUP($A117,'BDGT Polizze MTD'!$A$3:$AG$156,CV$4,0),0)</f>
        <v>880.53690733148755</v>
      </c>
      <c r="CW117" s="306">
        <f>IFERROR(VLOOKUP($A117,'BDGT Polizze MTD'!$A$3:$AG$156,CW$4,0),0)</f>
        <v>756.03471374929336</v>
      </c>
      <c r="CX117" s="306">
        <f>IFERROR(VLOOKUP($A117,'BDGT Polizze MTD'!$A$3:$AG$156,CX$4,0),0)</f>
        <v>516.23018421300401</v>
      </c>
      <c r="CY117" s="306">
        <f>IFERROR(VLOOKUP($A117,'BDGT Polizze MTD'!$A$3:$AG$156,CY$4,0),0)</f>
        <v>18919.256926436628</v>
      </c>
      <c r="CZ117" s="306"/>
      <c r="DD117" s="308">
        <f>IFERROR(VLOOKUP($A117,'BDGT McAfee'!$AZ$6:$BD$180,DD$4,0),0)</f>
        <v>3.8804220000000003</v>
      </c>
      <c r="DE117" s="308">
        <f>IFERROR(VLOOKUP($A117,'BDGT McAfee'!$AZ$6:$BD$180,DE$4,0),0)</f>
        <v>3.8804220000000003</v>
      </c>
      <c r="DF117" s="308">
        <f>IFERROR(VLOOKUP($A117,'BDGT McAfee'!$AZ$6:$BD$180,DF$4,0),0)</f>
        <v>3.8804220000000003</v>
      </c>
      <c r="DG117" s="308">
        <f>IFERROR(VLOOKUP($A117,'BDGT McAfee'!$AZ$6:$BD$180,DG$4,0),0)</f>
        <v>3.8804220000000003</v>
      </c>
      <c r="DH117" s="308">
        <f>IFERROR(VLOOKUP($A117,'BDGT McAfee'!$AZ$6:$BD$180,DH$4,0),0)</f>
        <v>3.8804220000000003</v>
      </c>
      <c r="DI117" s="308">
        <f>IFERROR(VLOOKUP($A117,'BDGT McAfee'!$AZ$6:$BD$180,DI$4,0),0)</f>
        <v>3.8804220000000003</v>
      </c>
      <c r="DJ117" s="308">
        <f>IFERROR(VLOOKUP($A117,'BDGT McAfee'!$AZ$6:$BD$180,DJ$4,0),0)</f>
        <v>3.8804220000000003</v>
      </c>
      <c r="DK117" s="308">
        <f>IFERROR(VLOOKUP($A117,'BDGT McAfee'!$AZ$6:$BD$180,DK$4,0),0)</f>
        <v>3.8804220000000003</v>
      </c>
      <c r="DL117" s="308">
        <f>IFERROR(VLOOKUP($A117,'BDGT McAfee'!$AZ$6:$BD$180,DL$4,0),0)</f>
        <v>3.8804220000000003</v>
      </c>
      <c r="DM117" s="308">
        <f>IFERROR(VLOOKUP($A117,'BDGT McAfee'!$AZ$6:$BD$180,DM$4,0),0)</f>
        <v>3.8804220000000003</v>
      </c>
      <c r="DN117" s="308">
        <f>IFERROR(VLOOKUP($A117,'BDGT McAfee'!$AZ$6:$BD$180,DN$4,0),0)</f>
        <v>3.8804220000000003</v>
      </c>
      <c r="DO117" s="308">
        <f>IFERROR(VLOOKUP($A117,'BDGT McAfee'!$AZ$6:$BD$180,DO$4,0),0)</f>
        <v>3.8804220000000003</v>
      </c>
      <c r="DP117" s="308">
        <f>IFERROR(VLOOKUP($A117,'BDGT McAfee'!$AZ$6:$BD$180,DP$4,0),0)</f>
        <v>3.8804220000000003</v>
      </c>
      <c r="DQ117" s="308">
        <f>IFERROR(VLOOKUP($A117,'BDGT McAfee'!$AZ$6:$BD$180,DQ$4,0),0)</f>
        <v>3.8804220000000003</v>
      </c>
      <c r="DR117" s="308">
        <f>IFERROR(VLOOKUP($A117,'BDGT McAfee'!$AZ$6:$BD$180,DR$4,0),0)</f>
        <v>3.8804220000000003</v>
      </c>
      <c r="DS117" s="308">
        <f>IFERROR(VLOOKUP($A117,'BDGT McAfee'!$AZ$6:$BD$180,DS$4,0),0)</f>
        <v>3.8804220000000003</v>
      </c>
      <c r="DT117" s="308">
        <f>IFERROR(VLOOKUP($A117,'BDGT McAfee'!$AZ$6:$BD$180,DT$4,0),0)</f>
        <v>3.8804220000000003</v>
      </c>
      <c r="DU117" s="308">
        <f>IFERROR(VLOOKUP($A117,'BDGT McAfee'!$AZ$6:$BD$180,DU$4,0),0)</f>
        <v>3.8804220000000003</v>
      </c>
      <c r="DV117" s="308">
        <f>IFERROR(VLOOKUP($A117,'BDGT McAfee'!$AZ$6:$BD$180,DV$4,0),0)</f>
        <v>3.8804220000000003</v>
      </c>
      <c r="DW117" s="308">
        <f>IFERROR(VLOOKUP($A117,'BDGT McAfee'!$AZ$6:$BD$180,DW$4,0),0)</f>
        <v>3.8804220000000003</v>
      </c>
      <c r="DX117" s="308">
        <f>IFERROR(VLOOKUP($A117,'BDGT McAfee'!$AZ$6:$BD$180,DX$4,0),0)</f>
        <v>3.8804220000000003</v>
      </c>
      <c r="DY117" s="308">
        <f>IFERROR(VLOOKUP($A117,'BDGT McAfee'!$AZ$6:$BD$180,DY$4,0),0)</f>
        <v>3.8804220000000003</v>
      </c>
      <c r="DZ117" s="308">
        <f>IFERROR(VLOOKUP($A117,'BDGT McAfee'!$AZ$6:$BD$180,DZ$4,0),0)</f>
        <v>3.8804220000000003</v>
      </c>
      <c r="EA117" s="308">
        <f>IFERROR(VLOOKUP($A117,'BDGT McAfee'!$AZ$6:$BD$180,EA$4,0),0)</f>
        <v>3.8804220000000003</v>
      </c>
      <c r="EB117" s="308">
        <f>IFERROR(VLOOKUP($A117,'BDGT McAfee'!$AZ$6:$BD$180,EB$4,0),0)</f>
        <v>3.8804220000000003</v>
      </c>
      <c r="EC117" s="308">
        <f>IFERROR(VLOOKUP($A117,'BDGT McAfee'!$AZ$6:$BD$180,EC$4,0),0)</f>
        <v>3.8804220000000003</v>
      </c>
      <c r="ED117" s="308">
        <f>IFERROR(VLOOKUP($A117,'BDGT McAfee'!$AZ$6:$BD$180,ED$4,0),0)</f>
        <v>3.8804220000000003</v>
      </c>
      <c r="EE117" s="308">
        <f>IFERROR(VLOOKUP($A117,'BDGT McAfee'!$AZ$6:$BD$180,EE$4,0),0)</f>
        <v>3.8804220000000003</v>
      </c>
      <c r="EF117" s="308">
        <f>IFERROR(VLOOKUP($A117,'BDGT McAfee'!$AZ$6:$BD$180,EF$4,0),0)</f>
        <v>3.8804220000000003</v>
      </c>
      <c r="EG117" s="308">
        <f>IFERROR(VLOOKUP($A117,'BDGT McAfee'!$AZ$6:$BD$180,EG$4,0),0)</f>
        <v>3.8804220000000003</v>
      </c>
      <c r="EH117" s="308">
        <f>IFERROR(VLOOKUP($A117,'BDGT McAfee'!$AZ$6:$BD$180,EH$4,0),0)</f>
        <v>3.8804220000000003</v>
      </c>
      <c r="EI117" s="308">
        <f t="shared" si="42"/>
        <v>120.29308199999996</v>
      </c>
      <c r="EJ117" s="308"/>
      <c r="EL117" s="307">
        <f>IFERROR(VLOOKUP($A117,'BDGT Office'!$C$3:$F$180,EL$4,0),0)</f>
        <v>0.2709677419354839</v>
      </c>
      <c r="EM117" s="307">
        <f>IFERROR(VLOOKUP($A117,'BDGT Office'!$C$3:$F$180,EM$4,0),0)</f>
        <v>0.2709677419354839</v>
      </c>
      <c r="EN117" s="307">
        <f>IFERROR(VLOOKUP($A117,'BDGT Office'!$C$3:$F$180,EN$4,0),0)</f>
        <v>0.2709677419354839</v>
      </c>
      <c r="EO117" s="307">
        <f>IFERROR(VLOOKUP($A117,'BDGT Office'!$C$3:$F$180,EO$4,0),0)</f>
        <v>0.2709677419354839</v>
      </c>
      <c r="EP117" s="307">
        <f>IFERROR(VLOOKUP($A117,'BDGT Office'!$C$3:$F$180,EP$4,0),0)</f>
        <v>0.2709677419354839</v>
      </c>
      <c r="EQ117" s="307">
        <f>IFERROR(VLOOKUP($A117,'BDGT Office'!$C$3:$F$180,EQ$4,0),0)</f>
        <v>0.2709677419354839</v>
      </c>
      <c r="ER117" s="307">
        <f>IFERROR(VLOOKUP($A117,'BDGT Office'!$C$3:$F$180,ER$4,0),0)</f>
        <v>0.2709677419354839</v>
      </c>
      <c r="ES117" s="307">
        <f>IFERROR(VLOOKUP($A117,'BDGT Office'!$C$3:$F$180,ES$4,0),0)</f>
        <v>0.2709677419354839</v>
      </c>
      <c r="ET117" s="307">
        <f>IFERROR(VLOOKUP($A117,'BDGT Office'!$C$3:$F$180,ET$4,0),0)</f>
        <v>0.2709677419354839</v>
      </c>
      <c r="EU117" s="307">
        <f>IFERROR(VLOOKUP($A117,'BDGT Office'!$C$3:$F$180,EU$4,0),0)</f>
        <v>0.2709677419354839</v>
      </c>
      <c r="EV117" s="307">
        <f>IFERROR(VLOOKUP($A117,'BDGT Office'!$C$3:$F$180,EV$4,0),0)</f>
        <v>0.2709677419354839</v>
      </c>
      <c r="EW117" s="307">
        <f>IFERROR(VLOOKUP($A117,'BDGT Office'!$C$3:$F$180,EW$4,0),0)</f>
        <v>0.2709677419354839</v>
      </c>
      <c r="EX117" s="307">
        <f>IFERROR(VLOOKUP($A117,'BDGT Office'!$C$3:$F$180,EX$4,0),0)</f>
        <v>0.2709677419354839</v>
      </c>
      <c r="EY117" s="307">
        <f>IFERROR(VLOOKUP($A117,'BDGT Office'!$C$3:$F$180,EY$4,0),0)</f>
        <v>0.2709677419354839</v>
      </c>
      <c r="EZ117" s="307">
        <f>IFERROR(VLOOKUP($A117,'BDGT Office'!$C$3:$F$180,EZ$4,0),0)</f>
        <v>0.2709677419354839</v>
      </c>
      <c r="FA117" s="307">
        <f>IFERROR(VLOOKUP($A117,'BDGT Office'!$C$3:$F$180,FA$4,0),0)</f>
        <v>0.2709677419354839</v>
      </c>
      <c r="FB117" s="307">
        <f>IFERROR(VLOOKUP($A117,'BDGT Office'!$C$3:$F$180,FB$4,0),0)</f>
        <v>0.2709677419354839</v>
      </c>
      <c r="FC117" s="307">
        <f>IFERROR(VLOOKUP($A117,'BDGT Office'!$C$3:$F$180,FC$4,0),0)</f>
        <v>0.2709677419354839</v>
      </c>
      <c r="FD117" s="307">
        <f>IFERROR(VLOOKUP($A117,'BDGT Office'!$C$3:$F$180,FD$4,0),0)</f>
        <v>0.2709677419354839</v>
      </c>
      <c r="FE117" s="307">
        <f>IFERROR(VLOOKUP($A117,'BDGT Office'!$C$3:$F$180,FE$4,0),0)</f>
        <v>0.2709677419354839</v>
      </c>
      <c r="FF117" s="307">
        <f>IFERROR(VLOOKUP($A117,'BDGT Office'!$C$3:$F$180,FF$4,0),0)</f>
        <v>0.2709677419354839</v>
      </c>
      <c r="FG117" s="307">
        <f>IFERROR(VLOOKUP($A117,'BDGT Office'!$C$3:$F$180,FG$4,0),0)</f>
        <v>0.2709677419354839</v>
      </c>
      <c r="FH117" s="307">
        <f>IFERROR(VLOOKUP($A117,'BDGT Office'!$C$3:$F$180,FH$4,0),0)</f>
        <v>0.2709677419354839</v>
      </c>
      <c r="FI117" s="307">
        <f>IFERROR(VLOOKUP($A117,'BDGT Office'!$C$3:$F$180,FI$4,0),0)</f>
        <v>0.2709677419354839</v>
      </c>
      <c r="FJ117" s="307">
        <f>IFERROR(VLOOKUP($A117,'BDGT Office'!$C$3:$F$180,FJ$4,0),0)</f>
        <v>0.2709677419354839</v>
      </c>
      <c r="FK117" s="307">
        <f>IFERROR(VLOOKUP($A117,'BDGT Office'!$C$3:$F$180,FK$4,0),0)</f>
        <v>0.2709677419354839</v>
      </c>
      <c r="FL117" s="307">
        <f>IFERROR(VLOOKUP($A117,'BDGT Office'!$C$3:$F$180,FL$4,0),0)</f>
        <v>0.2709677419354839</v>
      </c>
      <c r="FM117" s="307">
        <f>IFERROR(VLOOKUP($A117,'BDGT Office'!$C$3:$F$180,FM$4,0),0)</f>
        <v>0.2709677419354839</v>
      </c>
      <c r="FN117" s="307">
        <f>IFERROR(VLOOKUP($A117,'BDGT Office'!$C$3:$F$180,FN$4,0),0)</f>
        <v>0.2709677419354839</v>
      </c>
      <c r="FO117" s="307">
        <f>IFERROR(VLOOKUP($A117,'BDGT Office'!$C$3:$F$180,FO$4,0),0)</f>
        <v>0.2709677419354839</v>
      </c>
      <c r="FP117" s="307">
        <f>IFERROR(VLOOKUP($A117,'BDGT Office'!$C$3:$F$180,FP$4,0),0)</f>
        <v>0.2709677419354839</v>
      </c>
      <c r="FQ117" s="308">
        <f t="shared" si="43"/>
        <v>8.4000000000000075</v>
      </c>
      <c r="FR117" s="307"/>
      <c r="FS117" s="307"/>
    </row>
    <row r="118" spans="1:175">
      <c r="A118" s="150" t="s">
        <v>103</v>
      </c>
      <c r="B118" s="303">
        <f>IFERROR(VLOOKUP($A118,'FCST Sales'!$A$1:$AH$160,B$1,0),0)</f>
        <v>68209.127008245967</v>
      </c>
      <c r="C118" s="303">
        <f>IFERROR(VLOOKUP($A118,'FCST Sales'!$A$1:$AH$160,C$1,0),0)</f>
        <v>59471.680459177944</v>
      </c>
      <c r="D118" s="303">
        <f>IFERROR(VLOOKUP($A118,'FCST Sales'!$A$1:$AH$160,D$1,0),0)</f>
        <v>45669.630637510156</v>
      </c>
      <c r="E118" s="303">
        <f>IFERROR(VLOOKUP($A118,'FCST Sales'!$A$1:$AH$160,E$1,0),0)</f>
        <v>43952.845028014992</v>
      </c>
      <c r="F118" s="303">
        <f>IFERROR(VLOOKUP($A118,'FCST Sales'!$A$1:$AH$160,F$1,0),0)</f>
        <v>43722.336966590279</v>
      </c>
      <c r="G118" s="303">
        <f>IFERROR(VLOOKUP($A118,'FCST Sales'!$A$1:$AH$160,G$1,0),0)</f>
        <v>45582.245171729235</v>
      </c>
      <c r="H118" s="303">
        <f>IFERROR(VLOOKUP($A118,'FCST Sales'!$A$1:$AH$160,H$1,0),0)</f>
        <v>46954.324993382077</v>
      </c>
      <c r="I118" s="303">
        <f>IFERROR(VLOOKUP($A118,'FCST Sales'!$A$1:$AH$160,I$1,0),0)</f>
        <v>57568.58074053008</v>
      </c>
      <c r="J118" s="303">
        <f>IFERROR(VLOOKUP($A118,'FCST Sales'!$A$1:$AH$160,J$1,0),0)</f>
        <v>53623.105799124409</v>
      </c>
      <c r="K118" s="303">
        <f>IFERROR(VLOOKUP($A118,'FCST Sales'!$A$1:$AH$160,K$1,0),0)</f>
        <v>51341.636233226367</v>
      </c>
      <c r="L118" s="303">
        <f>IFERROR(VLOOKUP($A118,'FCST Sales'!$A$1:$AH$160,L$1,0),0)</f>
        <v>49394.169865396354</v>
      </c>
      <c r="M118" s="303">
        <f>IFERROR(VLOOKUP($A118,'FCST Sales'!$A$1:$AH$160,M$1,0),0)</f>
        <v>49610.855273544148</v>
      </c>
      <c r="N118" s="303">
        <f>IFERROR(VLOOKUP($A118,'FCST Sales'!$A$1:$AH$160,N$1,0),0)</f>
        <v>51637.393254554605</v>
      </c>
      <c r="O118" s="303">
        <f>IFERROR(VLOOKUP($A118,'FCST Sales'!$A$1:$AH$160,O$1,0),0)</f>
        <v>52514.869912486472</v>
      </c>
      <c r="P118" s="303">
        <f>IFERROR(VLOOKUP($A118,'FCST Sales'!$A$1:$AH$160,P$1,0),0)</f>
        <v>0</v>
      </c>
      <c r="Q118" s="303">
        <f>IFERROR(VLOOKUP($A118,'FCST Sales'!$A$1:$AH$160,Q$1,0),0)</f>
        <v>49043.100749928533</v>
      </c>
      <c r="R118" s="303">
        <f>IFERROR(VLOOKUP($A118,'FCST Sales'!$A$1:$AH$160,R$1,0),0)</f>
        <v>53564.605309719074</v>
      </c>
      <c r="S118" s="303">
        <f>IFERROR(VLOOKUP($A118,'FCST Sales'!$A$1:$AH$160,S$1,0),0)</f>
        <v>49839.461862795084</v>
      </c>
      <c r="T118" s="303">
        <f>IFERROR(VLOOKUP($A118,'FCST Sales'!$A$1:$AH$160,T$1,0),0)</f>
        <v>53721.960274034442</v>
      </c>
      <c r="U118" s="303">
        <f>IFERROR(VLOOKUP($A118,'FCST Sales'!$A$1:$AH$160,U$1,0),0)</f>
        <v>53624.726366705894</v>
      </c>
      <c r="V118" s="303">
        <f>IFERROR(VLOOKUP($A118,'FCST Sales'!$A$1:$AH$160,V$1,0),0)</f>
        <v>53950.372476989454</v>
      </c>
      <c r="W118" s="303">
        <f>IFERROR(VLOOKUP($A118,'FCST Sales'!$A$1:$AH$160,W$1,0),0)</f>
        <v>65005.918584980282</v>
      </c>
      <c r="X118" s="303">
        <f>IFERROR(VLOOKUP($A118,'FCST Sales'!$A$1:$AH$160,X$1,0),0)</f>
        <v>63321.945750986175</v>
      </c>
      <c r="Y118" s="303">
        <f>IFERROR(VLOOKUP($A118,'FCST Sales'!$A$1:$AH$160,Y$1,0),0)</f>
        <v>51211.963037097594</v>
      </c>
      <c r="Z118" s="303">
        <f>IFERROR(VLOOKUP($A118,'FCST Sales'!$A$1:$AH$160,Z$1,0),0)</f>
        <v>48610.267094573195</v>
      </c>
      <c r="AA118" s="303">
        <f>IFERROR(VLOOKUP($A118,'FCST Sales'!$A$1:$AH$160,AA$1,0),0)</f>
        <v>51247.589493039261</v>
      </c>
      <c r="AB118" s="303">
        <f>IFERROR(VLOOKUP($A118,'FCST Sales'!$A$1:$AH$160,AB$1,0),0)</f>
        <v>51669.936078346866</v>
      </c>
      <c r="AC118" s="303">
        <f>IFERROR(VLOOKUP($A118,'FCST Sales'!$A$1:$AH$160,AC$1,0),0)</f>
        <v>57055.566117737879</v>
      </c>
      <c r="AD118" s="303">
        <f>IFERROR(VLOOKUP($A118,'FCST Sales'!$A$1:$AH$160,AD$1,0),0)</f>
        <v>74902.323004110847</v>
      </c>
      <c r="AE118" s="303">
        <f>IFERROR(VLOOKUP($A118,'FCST Sales'!$A$1:$AH$160,AE$1,0),0)</f>
        <v>65088.313782030891</v>
      </c>
      <c r="AF118" s="303">
        <f>IFERROR(VLOOKUP($A118,'FCST Sales'!$A$1:$AH$160,AF$1,0),0)</f>
        <v>43912.798748636138</v>
      </c>
      <c r="AG118" s="303">
        <f>IFERROR(VLOOKUP($A118,'FCST Sales'!$A$1:$AH$160,AG$1,0),0)</f>
        <v>1605023.6500752249</v>
      </c>
      <c r="AH118" s="303">
        <f>IFERROR(VLOOKUP($A118,'FCST Sales'!$A$1:$AH$160,AH$1,0),0)</f>
        <v>0</v>
      </c>
      <c r="AI118" s="303"/>
      <c r="AK118" s="306">
        <f>IFERROR(VLOOKUP($A118,'BDGT MW Services MTD'!$A$3:$AG$156,AK$4,0),0)</f>
        <v>672.0686965396942</v>
      </c>
      <c r="AL118" s="306">
        <f>IFERROR(VLOOKUP($A118,'BDGT MW Services MTD'!$A$3:$AG$156,AL$4,0),0)</f>
        <v>578.98568450213941</v>
      </c>
      <c r="AM118" s="306">
        <f>IFERROR(VLOOKUP($A118,'BDGT MW Services MTD'!$A$3:$AG$156,AM$4,0),0)</f>
        <v>449.98566145393039</v>
      </c>
      <c r="AN118" s="306">
        <f>IFERROR(VLOOKUP($A118,'BDGT MW Services MTD'!$A$3:$AG$156,AN$4,0),0)</f>
        <v>433.07006793413603</v>
      </c>
      <c r="AO118" s="306">
        <f>IFERROR(VLOOKUP($A118,'BDGT MW Services MTD'!$A$3:$AG$156,AO$4,0),0)</f>
        <v>430.79885791901791</v>
      </c>
      <c r="AP118" s="306">
        <f>IFERROR(VLOOKUP($A118,'BDGT MW Services MTD'!$A$3:$AG$156,AP$4,0),0)</f>
        <v>449.1246471196348</v>
      </c>
      <c r="AQ118" s="306">
        <f>IFERROR(VLOOKUP($A118,'BDGT MW Services MTD'!$A$3:$AG$156,AQ$4,0),0)</f>
        <v>462.64383344751684</v>
      </c>
      <c r="AR118" s="306">
        <f>IFERROR(VLOOKUP($A118,'BDGT MW Services MTD'!$A$3:$AG$156,AR$4,0),0)</f>
        <v>567.22674394074636</v>
      </c>
      <c r="AS118" s="306">
        <f>IFERROR(VLOOKUP($A118,'BDGT MW Services MTD'!$A$3:$AG$156,AS$4,0),0)</f>
        <v>522.04697053327311</v>
      </c>
      <c r="AT118" s="306">
        <f>IFERROR(VLOOKUP($A118,'BDGT MW Services MTD'!$A$3:$AG$156,AT$4,0),0)</f>
        <v>505.87227919378233</v>
      </c>
      <c r="AU118" s="306">
        <f>IFERROR(VLOOKUP($A118,'BDGT MW Services MTD'!$A$3:$AG$156,AU$4,0),0)</f>
        <v>486.68377406566094</v>
      </c>
      <c r="AV118" s="306">
        <f>IFERROR(VLOOKUP($A118,'BDGT MW Services MTD'!$A$3:$AG$156,AV$4,0),0)</f>
        <v>488.8187886333663</v>
      </c>
      <c r="AW118" s="306">
        <f>IFERROR(VLOOKUP($A118,'BDGT MW Services MTD'!$A$3:$AG$156,AW$4,0),0)</f>
        <v>508.78639119806746</v>
      </c>
      <c r="AX118" s="306">
        <f>IFERROR(VLOOKUP($A118,'BDGT MW Services MTD'!$A$3:$AG$156,AX$4,0),0)</f>
        <v>517.432222329566</v>
      </c>
      <c r="AY118" s="306">
        <f>IFERROR(VLOOKUP($A118,'BDGT MW Services MTD'!$A$3:$AG$156,AY$4,0),0)</f>
        <v>77.552453368356041</v>
      </c>
      <c r="AZ118" s="306">
        <f>IFERROR(VLOOKUP($A118,'BDGT MW Services MTD'!$A$3:$AG$156,AZ$4,0),0)</f>
        <v>477.45839765357846</v>
      </c>
      <c r="BA118" s="306">
        <f>IFERROR(VLOOKUP($A118,'BDGT MW Services MTD'!$A$3:$AG$156,BA$4,0),0)</f>
        <v>527.77532934579347</v>
      </c>
      <c r="BB118" s="306">
        <f>IFERROR(VLOOKUP($A118,'BDGT MW Services MTD'!$A$3:$AG$156,BB$4,0),0)</f>
        <v>491.0712633269606</v>
      </c>
      <c r="BC118" s="306">
        <f>IFERROR(VLOOKUP($A118,'BDGT MW Services MTD'!$A$3:$AG$156,BC$4,0),0)</f>
        <v>529.32575742484948</v>
      </c>
      <c r="BD118" s="306">
        <f>IFERROR(VLOOKUP($A118,'BDGT MW Services MTD'!$A$3:$AG$156,BD$4,0),0)</f>
        <v>528.36770579416566</v>
      </c>
      <c r="BE118" s="306">
        <f>IFERROR(VLOOKUP($A118,'BDGT MW Services MTD'!$A$3:$AG$156,BE$4,0),0)</f>
        <v>531.57631681839155</v>
      </c>
      <c r="BF118" s="306">
        <f>IFERROR(VLOOKUP($A118,'BDGT MW Services MTD'!$A$3:$AG$156,BF$4,0),0)</f>
        <v>632.86417969053252</v>
      </c>
      <c r="BG118" s="306">
        <f>IFERROR(VLOOKUP($A118,'BDGT MW Services MTD'!$A$3:$AG$156,BG$4,0),0)</f>
        <v>623.91500096574612</v>
      </c>
      <c r="BH118" s="306">
        <f>IFERROR(VLOOKUP($A118,'BDGT MW Services MTD'!$A$3:$AG$156,BH$4,0),0)</f>
        <v>504.5946012682482</v>
      </c>
      <c r="BI118" s="306">
        <f>IFERROR(VLOOKUP($A118,'BDGT MW Services MTD'!$A$3:$AG$156,BI$4,0),0)</f>
        <v>478.95993216196263</v>
      </c>
      <c r="BJ118" s="306">
        <f>IFERROR(VLOOKUP($A118,'BDGT MW Services MTD'!$A$3:$AG$156,BJ$4,0),0)</f>
        <v>504.94563091570467</v>
      </c>
      <c r="BK118" s="306">
        <f>IFERROR(VLOOKUP($A118,'BDGT MW Services MTD'!$A$3:$AG$156,BK$4,0),0)</f>
        <v>509.10703762952096</v>
      </c>
      <c r="BL118" s="306">
        <f>IFERROR(VLOOKUP($A118,'BDGT MW Services MTD'!$A$3:$AG$156,BL$4,0),0)</f>
        <v>561.6539146961328</v>
      </c>
      <c r="BM118" s="306">
        <f>IFERROR(VLOOKUP($A118,'BDGT MW Services MTD'!$A$3:$AG$156,BM$4,0),0)</f>
        <v>738.01716569517509</v>
      </c>
      <c r="BN118" s="306">
        <f>IFERROR(VLOOKUP($A118,'BDGT MW Services MTD'!$A$3:$AG$156,BN$4,0),0)</f>
        <v>633.6663369390875</v>
      </c>
      <c r="BO118" s="306">
        <f>IFERROR(VLOOKUP($A118,'BDGT MW Services MTD'!$A$3:$AG$156,BO$4,0),0)</f>
        <v>432.67548949626575</v>
      </c>
      <c r="BP118" s="306">
        <f>IFERROR(VLOOKUP($A118,'BDGT MW Services MTD'!$A$3:$AG$156,BP$4,0),0)</f>
        <v>15857.071132001005</v>
      </c>
      <c r="BQ118" s="306"/>
      <c r="BR118" s="306"/>
      <c r="BS118" s="306"/>
      <c r="BT118" s="306">
        <f>IFERROR(VLOOKUP($A118,'BDGT Polizze MTD'!$A$3:$AG$156,BT$4,0),0)</f>
        <v>2406.2752578791383</v>
      </c>
      <c r="BU118" s="306">
        <f>IFERROR(VLOOKUP($A118,'BDGT Polizze MTD'!$A$3:$AG$156,BU$4,0),0)</f>
        <v>2073.0007727735747</v>
      </c>
      <c r="BV118" s="306">
        <f>IFERROR(VLOOKUP($A118,'BDGT Polizze MTD'!$A$3:$AG$156,BV$4,0),0)</f>
        <v>1611.128994895864</v>
      </c>
      <c r="BW118" s="306">
        <f>IFERROR(VLOOKUP($A118,'BDGT Polizze MTD'!$A$3:$AG$156,BW$4,0),0)</f>
        <v>1550.5643913537058</v>
      </c>
      <c r="BX118" s="306">
        <f>IFERROR(VLOOKUP($A118,'BDGT Polizze MTD'!$A$3:$AG$156,BX$4,0),0)</f>
        <v>1542.4325493367144</v>
      </c>
      <c r="BY118" s="306">
        <f>IFERROR(VLOOKUP($A118,'BDGT Polizze MTD'!$A$3:$AG$156,BY$4,0),0)</f>
        <v>1608.0462185368965</v>
      </c>
      <c r="BZ118" s="306">
        <f>IFERROR(VLOOKUP($A118,'BDGT Polizze MTD'!$A$3:$AG$156,BZ$4,0),0)</f>
        <v>1656.4503232585321</v>
      </c>
      <c r="CA118" s="306">
        <f>IFERROR(VLOOKUP($A118,'BDGT Polizze MTD'!$A$3:$AG$156,CA$4,0),0)</f>
        <v>2030.8990532954372</v>
      </c>
      <c r="CB118" s="306">
        <f>IFERROR(VLOOKUP($A118,'BDGT Polizze MTD'!$A$3:$AG$156,CB$4,0),0)</f>
        <v>1869.1373591907518</v>
      </c>
      <c r="CC118" s="306">
        <f>IFERROR(VLOOKUP($A118,'BDGT Polizze MTD'!$A$3:$AG$156,CC$4,0),0)</f>
        <v>1811.225482362622</v>
      </c>
      <c r="CD118" s="306">
        <f>IFERROR(VLOOKUP($A118,'BDGT Polizze MTD'!$A$3:$AG$156,CD$4,0),0)</f>
        <v>1742.522944417889</v>
      </c>
      <c r="CE118" s="306">
        <f>IFERROR(VLOOKUP($A118,'BDGT Polizze MTD'!$A$3:$AG$156,CE$4,0),0)</f>
        <v>1750.1671521542887</v>
      </c>
      <c r="CF118" s="306">
        <f>IFERROR(VLOOKUP($A118,'BDGT Polizze MTD'!$A$3:$AG$156,CF$4,0),0)</f>
        <v>1821.6591711368553</v>
      </c>
      <c r="CG118" s="306">
        <f>IFERROR(VLOOKUP($A118,'BDGT Polizze MTD'!$A$3:$AG$156,CG$4,0),0)</f>
        <v>1852.6147113110096</v>
      </c>
      <c r="CH118" s="306">
        <f>IFERROR(VLOOKUP($A118,'BDGT Polizze MTD'!$A$3:$AG$156,CH$4,0),0)</f>
        <v>277.66886136628585</v>
      </c>
      <c r="CI118" s="306">
        <f>IFERROR(VLOOKUP($A118,'BDGT Polizze MTD'!$A$3:$AG$156,CI$4,0),0)</f>
        <v>1709.4923998927361</v>
      </c>
      <c r="CJ118" s="306">
        <f>IFERROR(VLOOKUP($A118,'BDGT Polizze MTD'!$A$3:$AG$156,CJ$4,0),0)</f>
        <v>1889.6471793174617</v>
      </c>
      <c r="CK118" s="306">
        <f>IFERROR(VLOOKUP($A118,'BDGT Polizze MTD'!$A$3:$AG$156,CK$4,0),0)</f>
        <v>1758.2319142122471</v>
      </c>
      <c r="CL118" s="306">
        <f>IFERROR(VLOOKUP($A118,'BDGT Polizze MTD'!$A$3:$AG$156,CL$4,0),0)</f>
        <v>1895.1983331577794</v>
      </c>
      <c r="CM118" s="306">
        <f>IFERROR(VLOOKUP($A118,'BDGT Polizze MTD'!$A$3:$AG$156,CM$4,0),0)</f>
        <v>1891.7681243910943</v>
      </c>
      <c r="CN118" s="306">
        <f>IFERROR(VLOOKUP($A118,'BDGT Polizze MTD'!$A$3:$AG$156,CN$4,0),0)</f>
        <v>1903.2562376740152</v>
      </c>
      <c r="CO118" s="306">
        <f>IFERROR(VLOOKUP($A118,'BDGT Polizze MTD'!$A$3:$AG$156,CO$4,0),0)</f>
        <v>2265.9073767726991</v>
      </c>
      <c r="CP118" s="306">
        <f>IFERROR(VLOOKUP($A118,'BDGT Polizze MTD'!$A$3:$AG$156,CP$4,0),0)</f>
        <v>2233.8657306513041</v>
      </c>
      <c r="CQ118" s="306">
        <f>IFERROR(VLOOKUP($A118,'BDGT Polizze MTD'!$A$3:$AG$156,CQ$4,0),0)</f>
        <v>1806.6508833735891</v>
      </c>
      <c r="CR118" s="306">
        <f>IFERROR(VLOOKUP($A118,'BDGT Polizze MTD'!$A$3:$AG$156,CR$4,0),0)</f>
        <v>1714.8684951564783</v>
      </c>
      <c r="CS118" s="306">
        <f>IFERROR(VLOOKUP($A118,'BDGT Polizze MTD'!$A$3:$AG$156,CS$4,0),0)</f>
        <v>1807.9077101828207</v>
      </c>
      <c r="CT118" s="306">
        <f>IFERROR(VLOOKUP($A118,'BDGT Polizze MTD'!$A$3:$AG$156,CT$4,0),0)</f>
        <v>1822.8072138570508</v>
      </c>
      <c r="CU118" s="306">
        <f>IFERROR(VLOOKUP($A118,'BDGT Polizze MTD'!$A$3:$AG$156,CU$4,0),0)</f>
        <v>2010.9460913486273</v>
      </c>
      <c r="CV118" s="306">
        <f>IFERROR(VLOOKUP($A118,'BDGT Polizze MTD'!$A$3:$AG$156,CV$4,0),0)</f>
        <v>2642.3972055920631</v>
      </c>
      <c r="CW118" s="306">
        <f>IFERROR(VLOOKUP($A118,'BDGT Polizze MTD'!$A$3:$AG$156,CW$4,0),0)</f>
        <v>2268.7794211783744</v>
      </c>
      <c r="CX118" s="306">
        <f>IFERROR(VLOOKUP($A118,'BDGT Polizze MTD'!$A$3:$AG$156,CX$4,0),0)</f>
        <v>1549.1516424230851</v>
      </c>
      <c r="CY118" s="306">
        <f>IFERROR(VLOOKUP($A118,'BDGT Polizze MTD'!$A$3:$AG$156,CY$4,0),0)</f>
        <v>56774.66920245099</v>
      </c>
      <c r="CZ118" s="306"/>
      <c r="DD118" s="308">
        <f>IFERROR(VLOOKUP($A118,'BDGT McAfee'!$AZ$6:$BD$180,DD$4,0),0)</f>
        <v>9.0670169032258077</v>
      </c>
      <c r="DE118" s="308">
        <f>IFERROR(VLOOKUP($A118,'BDGT McAfee'!$AZ$6:$BD$180,DE$4,0),0)</f>
        <v>9.0670169032258077</v>
      </c>
      <c r="DF118" s="308">
        <f>IFERROR(VLOOKUP($A118,'BDGT McAfee'!$AZ$6:$BD$180,DF$4,0),0)</f>
        <v>9.0670169032258077</v>
      </c>
      <c r="DG118" s="308">
        <f>IFERROR(VLOOKUP($A118,'BDGT McAfee'!$AZ$6:$BD$180,DG$4,0),0)</f>
        <v>9.0670169032258077</v>
      </c>
      <c r="DH118" s="308">
        <f>IFERROR(VLOOKUP($A118,'BDGT McAfee'!$AZ$6:$BD$180,DH$4,0),0)</f>
        <v>9.0670169032258077</v>
      </c>
      <c r="DI118" s="308">
        <f>IFERROR(VLOOKUP($A118,'BDGT McAfee'!$AZ$6:$BD$180,DI$4,0),0)</f>
        <v>9.0670169032258077</v>
      </c>
      <c r="DJ118" s="308">
        <f>IFERROR(VLOOKUP($A118,'BDGT McAfee'!$AZ$6:$BD$180,DJ$4,0),0)</f>
        <v>9.0670169032258077</v>
      </c>
      <c r="DK118" s="308">
        <f>IFERROR(VLOOKUP($A118,'BDGT McAfee'!$AZ$6:$BD$180,DK$4,0),0)</f>
        <v>9.0670169032258077</v>
      </c>
      <c r="DL118" s="308">
        <f>IFERROR(VLOOKUP($A118,'BDGT McAfee'!$AZ$6:$BD$180,DL$4,0),0)</f>
        <v>9.0670169032258077</v>
      </c>
      <c r="DM118" s="308">
        <f>IFERROR(VLOOKUP($A118,'BDGT McAfee'!$AZ$6:$BD$180,DM$4,0),0)</f>
        <v>9.0670169032258077</v>
      </c>
      <c r="DN118" s="308">
        <f>IFERROR(VLOOKUP($A118,'BDGT McAfee'!$AZ$6:$BD$180,DN$4,0),0)</f>
        <v>9.0670169032258077</v>
      </c>
      <c r="DO118" s="308">
        <f>IFERROR(VLOOKUP($A118,'BDGT McAfee'!$AZ$6:$BD$180,DO$4,0),0)</f>
        <v>9.0670169032258077</v>
      </c>
      <c r="DP118" s="308">
        <f>IFERROR(VLOOKUP($A118,'BDGT McAfee'!$AZ$6:$BD$180,DP$4,0),0)</f>
        <v>9.0670169032258077</v>
      </c>
      <c r="DQ118" s="308">
        <f>IFERROR(VLOOKUP($A118,'BDGT McAfee'!$AZ$6:$BD$180,DQ$4,0),0)</f>
        <v>9.0670169032258077</v>
      </c>
      <c r="DR118" s="308">
        <f>IFERROR(VLOOKUP($A118,'BDGT McAfee'!$AZ$6:$BD$180,DR$4,0),0)</f>
        <v>9.0670169032258077</v>
      </c>
      <c r="DS118" s="308">
        <f>IFERROR(VLOOKUP($A118,'BDGT McAfee'!$AZ$6:$BD$180,DS$4,0),0)</f>
        <v>9.0670169032258077</v>
      </c>
      <c r="DT118" s="308">
        <f>IFERROR(VLOOKUP($A118,'BDGT McAfee'!$AZ$6:$BD$180,DT$4,0),0)</f>
        <v>9.0670169032258077</v>
      </c>
      <c r="DU118" s="308">
        <f>IFERROR(VLOOKUP($A118,'BDGT McAfee'!$AZ$6:$BD$180,DU$4,0),0)</f>
        <v>9.0670169032258077</v>
      </c>
      <c r="DV118" s="308">
        <f>IFERROR(VLOOKUP($A118,'BDGT McAfee'!$AZ$6:$BD$180,DV$4,0),0)</f>
        <v>9.0670169032258077</v>
      </c>
      <c r="DW118" s="308">
        <f>IFERROR(VLOOKUP($A118,'BDGT McAfee'!$AZ$6:$BD$180,DW$4,0),0)</f>
        <v>9.0670169032258077</v>
      </c>
      <c r="DX118" s="308">
        <f>IFERROR(VLOOKUP($A118,'BDGT McAfee'!$AZ$6:$BD$180,DX$4,0),0)</f>
        <v>9.0670169032258077</v>
      </c>
      <c r="DY118" s="308">
        <f>IFERROR(VLOOKUP($A118,'BDGT McAfee'!$AZ$6:$BD$180,DY$4,0),0)</f>
        <v>9.0670169032258077</v>
      </c>
      <c r="DZ118" s="308">
        <f>IFERROR(VLOOKUP($A118,'BDGT McAfee'!$AZ$6:$BD$180,DZ$4,0),0)</f>
        <v>9.0670169032258077</v>
      </c>
      <c r="EA118" s="308">
        <f>IFERROR(VLOOKUP($A118,'BDGT McAfee'!$AZ$6:$BD$180,EA$4,0),0)</f>
        <v>9.0670169032258077</v>
      </c>
      <c r="EB118" s="308">
        <f>IFERROR(VLOOKUP($A118,'BDGT McAfee'!$AZ$6:$BD$180,EB$4,0),0)</f>
        <v>9.0670169032258077</v>
      </c>
      <c r="EC118" s="308">
        <f>IFERROR(VLOOKUP($A118,'BDGT McAfee'!$AZ$6:$BD$180,EC$4,0),0)</f>
        <v>9.0670169032258077</v>
      </c>
      <c r="ED118" s="308">
        <f>IFERROR(VLOOKUP($A118,'BDGT McAfee'!$AZ$6:$BD$180,ED$4,0),0)</f>
        <v>9.0670169032258077</v>
      </c>
      <c r="EE118" s="308">
        <f>IFERROR(VLOOKUP($A118,'BDGT McAfee'!$AZ$6:$BD$180,EE$4,0),0)</f>
        <v>9.0670169032258077</v>
      </c>
      <c r="EF118" s="308">
        <f>IFERROR(VLOOKUP($A118,'BDGT McAfee'!$AZ$6:$BD$180,EF$4,0),0)</f>
        <v>9.0670169032258077</v>
      </c>
      <c r="EG118" s="308">
        <f>IFERROR(VLOOKUP($A118,'BDGT McAfee'!$AZ$6:$BD$180,EG$4,0),0)</f>
        <v>9.0670169032258077</v>
      </c>
      <c r="EH118" s="308">
        <f>IFERROR(VLOOKUP($A118,'BDGT McAfee'!$AZ$6:$BD$180,EH$4,0),0)</f>
        <v>9.0670169032258077</v>
      </c>
      <c r="EI118" s="308">
        <f t="shared" si="42"/>
        <v>281.07752400000004</v>
      </c>
      <c r="EJ118" s="308"/>
      <c r="EL118" s="307">
        <f>IFERROR(VLOOKUP($A118,'BDGT Office'!$C$3:$F$180,EL$4,0),0)</f>
        <v>0.89032258064516134</v>
      </c>
      <c r="EM118" s="307">
        <f>IFERROR(VLOOKUP($A118,'BDGT Office'!$C$3:$F$180,EM$4,0),0)</f>
        <v>0.89032258064516134</v>
      </c>
      <c r="EN118" s="307">
        <f>IFERROR(VLOOKUP($A118,'BDGT Office'!$C$3:$F$180,EN$4,0),0)</f>
        <v>0.89032258064516134</v>
      </c>
      <c r="EO118" s="307">
        <f>IFERROR(VLOOKUP($A118,'BDGT Office'!$C$3:$F$180,EO$4,0),0)</f>
        <v>0.89032258064516134</v>
      </c>
      <c r="EP118" s="307">
        <f>IFERROR(VLOOKUP($A118,'BDGT Office'!$C$3:$F$180,EP$4,0),0)</f>
        <v>0.89032258064516134</v>
      </c>
      <c r="EQ118" s="307">
        <f>IFERROR(VLOOKUP($A118,'BDGT Office'!$C$3:$F$180,EQ$4,0),0)</f>
        <v>0.89032258064516134</v>
      </c>
      <c r="ER118" s="307">
        <f>IFERROR(VLOOKUP($A118,'BDGT Office'!$C$3:$F$180,ER$4,0),0)</f>
        <v>0.89032258064516134</v>
      </c>
      <c r="ES118" s="307">
        <f>IFERROR(VLOOKUP($A118,'BDGT Office'!$C$3:$F$180,ES$4,0),0)</f>
        <v>0.89032258064516134</v>
      </c>
      <c r="ET118" s="307">
        <f>IFERROR(VLOOKUP($A118,'BDGT Office'!$C$3:$F$180,ET$4,0),0)</f>
        <v>0.89032258064516134</v>
      </c>
      <c r="EU118" s="307">
        <f>IFERROR(VLOOKUP($A118,'BDGT Office'!$C$3:$F$180,EU$4,0),0)</f>
        <v>0.89032258064516134</v>
      </c>
      <c r="EV118" s="307">
        <f>IFERROR(VLOOKUP($A118,'BDGT Office'!$C$3:$F$180,EV$4,0),0)</f>
        <v>0.89032258064516134</v>
      </c>
      <c r="EW118" s="307">
        <f>IFERROR(VLOOKUP($A118,'BDGT Office'!$C$3:$F$180,EW$4,0),0)</f>
        <v>0.89032258064516134</v>
      </c>
      <c r="EX118" s="307">
        <f>IFERROR(VLOOKUP($A118,'BDGT Office'!$C$3:$F$180,EX$4,0),0)</f>
        <v>0.89032258064516134</v>
      </c>
      <c r="EY118" s="307">
        <f>IFERROR(VLOOKUP($A118,'BDGT Office'!$C$3:$F$180,EY$4,0),0)</f>
        <v>0.89032258064516134</v>
      </c>
      <c r="EZ118" s="307">
        <f>IFERROR(VLOOKUP($A118,'BDGT Office'!$C$3:$F$180,EZ$4,0),0)</f>
        <v>0.89032258064516134</v>
      </c>
      <c r="FA118" s="307">
        <f>IFERROR(VLOOKUP($A118,'BDGT Office'!$C$3:$F$180,FA$4,0),0)</f>
        <v>0.89032258064516134</v>
      </c>
      <c r="FB118" s="307">
        <f>IFERROR(VLOOKUP($A118,'BDGT Office'!$C$3:$F$180,FB$4,0),0)</f>
        <v>0.89032258064516134</v>
      </c>
      <c r="FC118" s="307">
        <f>IFERROR(VLOOKUP($A118,'BDGT Office'!$C$3:$F$180,FC$4,0),0)</f>
        <v>0.89032258064516134</v>
      </c>
      <c r="FD118" s="307">
        <f>IFERROR(VLOOKUP($A118,'BDGT Office'!$C$3:$F$180,FD$4,0),0)</f>
        <v>0.89032258064516134</v>
      </c>
      <c r="FE118" s="307">
        <f>IFERROR(VLOOKUP($A118,'BDGT Office'!$C$3:$F$180,FE$4,0),0)</f>
        <v>0.89032258064516134</v>
      </c>
      <c r="FF118" s="307">
        <f>IFERROR(VLOOKUP($A118,'BDGT Office'!$C$3:$F$180,FF$4,0),0)</f>
        <v>0.89032258064516134</v>
      </c>
      <c r="FG118" s="307">
        <f>IFERROR(VLOOKUP($A118,'BDGT Office'!$C$3:$F$180,FG$4,0),0)</f>
        <v>0.89032258064516134</v>
      </c>
      <c r="FH118" s="307">
        <f>IFERROR(VLOOKUP($A118,'BDGT Office'!$C$3:$F$180,FH$4,0),0)</f>
        <v>0.89032258064516134</v>
      </c>
      <c r="FI118" s="307">
        <f>IFERROR(VLOOKUP($A118,'BDGT Office'!$C$3:$F$180,FI$4,0),0)</f>
        <v>0.89032258064516134</v>
      </c>
      <c r="FJ118" s="307">
        <f>IFERROR(VLOOKUP($A118,'BDGT Office'!$C$3:$F$180,FJ$4,0),0)</f>
        <v>0.89032258064516134</v>
      </c>
      <c r="FK118" s="307">
        <f>IFERROR(VLOOKUP($A118,'BDGT Office'!$C$3:$F$180,FK$4,0),0)</f>
        <v>0.89032258064516134</v>
      </c>
      <c r="FL118" s="307">
        <f>IFERROR(VLOOKUP($A118,'BDGT Office'!$C$3:$F$180,FL$4,0),0)</f>
        <v>0.89032258064516134</v>
      </c>
      <c r="FM118" s="307">
        <f>IFERROR(VLOOKUP($A118,'BDGT Office'!$C$3:$F$180,FM$4,0),0)</f>
        <v>0.89032258064516134</v>
      </c>
      <c r="FN118" s="307">
        <f>IFERROR(VLOOKUP($A118,'BDGT Office'!$C$3:$F$180,FN$4,0),0)</f>
        <v>0.89032258064516134</v>
      </c>
      <c r="FO118" s="307">
        <f>IFERROR(VLOOKUP($A118,'BDGT Office'!$C$3:$F$180,FO$4,0),0)</f>
        <v>0.89032258064516134</v>
      </c>
      <c r="FP118" s="307">
        <f>IFERROR(VLOOKUP($A118,'BDGT Office'!$C$3:$F$180,FP$4,0),0)</f>
        <v>0.89032258064516134</v>
      </c>
      <c r="FQ118" s="308">
        <f t="shared" si="43"/>
        <v>27.600000000000005</v>
      </c>
      <c r="FR118" s="307"/>
      <c r="FS118" s="307"/>
    </row>
    <row r="119" spans="1:175">
      <c r="A119" s="150" t="s">
        <v>114</v>
      </c>
      <c r="B119" s="303">
        <f>IFERROR(VLOOKUP($A119,'FCST Sales'!$A$1:$AH$160,B$1,0),0)</f>
        <v>60657.503651021208</v>
      </c>
      <c r="C119" s="303">
        <f>IFERROR(VLOOKUP($A119,'FCST Sales'!$A$1:$AH$160,C$1,0),0)</f>
        <v>52887.404264078097</v>
      </c>
      <c r="D119" s="303">
        <f>IFERROR(VLOOKUP($A119,'FCST Sales'!$A$1:$AH$160,D$1,0),0)</f>
        <v>40613.418007837354</v>
      </c>
      <c r="E119" s="303">
        <f>IFERROR(VLOOKUP($A119,'FCST Sales'!$A$1:$AH$160,E$1,0),0)</f>
        <v>39086.702538170306</v>
      </c>
      <c r="F119" s="303">
        <f>IFERROR(VLOOKUP($A119,'FCST Sales'!$A$1:$AH$160,F$1,0),0)</f>
        <v>38881.714669380126</v>
      </c>
      <c r="G119" s="303">
        <f>IFERROR(VLOOKUP($A119,'FCST Sales'!$A$1:$AH$160,G$1,0),0)</f>
        <v>40535.707231550601</v>
      </c>
      <c r="H119" s="303">
        <f>IFERROR(VLOOKUP($A119,'FCST Sales'!$A$1:$AH$160,H$1,0),0)</f>
        <v>41755.880255922231</v>
      </c>
      <c r="I119" s="303">
        <f>IFERROR(VLOOKUP($A119,'FCST Sales'!$A$1:$AH$160,I$1,0),0)</f>
        <v>51195.002041745232</v>
      </c>
      <c r="J119" s="303">
        <f>IFERROR(VLOOKUP($A119,'FCST Sales'!$A$1:$AH$160,J$1,0),0)</f>
        <v>47686.341673838826</v>
      </c>
      <c r="K119" s="303">
        <f>IFERROR(VLOOKUP($A119,'FCST Sales'!$A$1:$AH$160,K$1,0),0)</f>
        <v>45657.459989039897</v>
      </c>
      <c r="L119" s="303">
        <f>IFERROR(VLOOKUP($A119,'FCST Sales'!$A$1:$AH$160,L$1,0),0)</f>
        <v>43925.603073430801</v>
      </c>
      <c r="M119" s="303">
        <f>IFERROR(VLOOKUP($A119,'FCST Sales'!$A$1:$AH$160,M$1,0),0)</f>
        <v>44118.298633575687</v>
      </c>
      <c r="N119" s="303">
        <f>IFERROR(VLOOKUP($A119,'FCST Sales'!$A$1:$AH$160,N$1,0),0)</f>
        <v>45920.472922761561</v>
      </c>
      <c r="O119" s="303">
        <f>IFERROR(VLOOKUP($A119,'FCST Sales'!$A$1:$AH$160,O$1,0),0)</f>
        <v>46700.801683980775</v>
      </c>
      <c r="P119" s="303">
        <f>IFERROR(VLOOKUP($A119,'FCST Sales'!$A$1:$AH$160,P$1,0),0)</f>
        <v>0</v>
      </c>
      <c r="Q119" s="303">
        <f>IFERROR(VLOOKUP($A119,'FCST Sales'!$A$1:$AH$160,Q$1,0),0)</f>
        <v>43613.401802321205</v>
      </c>
      <c r="R119" s="303">
        <f>IFERROR(VLOOKUP($A119,'FCST Sales'!$A$1:$AH$160,R$1,0),0)</f>
        <v>47634.317937348816</v>
      </c>
      <c r="S119" s="303">
        <f>IFERROR(VLOOKUP($A119,'FCST Sales'!$A$1:$AH$160,S$1,0),0)</f>
        <v>44321.595547498364</v>
      </c>
      <c r="T119" s="303">
        <f>IFERROR(VLOOKUP($A119,'FCST Sales'!$A$1:$AH$160,T$1,0),0)</f>
        <v>47774.251693154132</v>
      </c>
      <c r="U119" s="303">
        <f>IFERROR(VLOOKUP($A119,'FCST Sales'!$A$1:$AH$160,U$1,0),0)</f>
        <v>47687.782823847658</v>
      </c>
      <c r="V119" s="303">
        <f>IFERROR(VLOOKUP($A119,'FCST Sales'!$A$1:$AH$160,V$1,0),0)</f>
        <v>47977.375741831755</v>
      </c>
      <c r="W119" s="303">
        <f>IFERROR(VLOOKUP($A119,'FCST Sales'!$A$1:$AH$160,W$1,0),0)</f>
        <v>57808.931397549437</v>
      </c>
      <c r="X119" s="303">
        <f>IFERROR(VLOOKUP($A119,'FCST Sales'!$A$1:$AH$160,X$1,0),0)</f>
        <v>56311.395909170162</v>
      </c>
      <c r="Y119" s="303">
        <f>IFERROR(VLOOKUP($A119,'FCST Sales'!$A$1:$AH$160,Y$1,0),0)</f>
        <v>45542.143275388516</v>
      </c>
      <c r="Z119" s="303">
        <f>IFERROR(VLOOKUP($A119,'FCST Sales'!$A$1:$AH$160,Z$1,0),0)</f>
        <v>43228.488372380554</v>
      </c>
      <c r="AA119" s="303">
        <f>IFERROR(VLOOKUP($A119,'FCST Sales'!$A$1:$AH$160,AA$1,0),0)</f>
        <v>45573.825426680283</v>
      </c>
      <c r="AB119" s="303">
        <f>IFERROR(VLOOKUP($A119,'FCST Sales'!$A$1:$AH$160,AB$1,0),0)</f>
        <v>45949.41283944976</v>
      </c>
      <c r="AC119" s="303">
        <f>IFERROR(VLOOKUP($A119,'FCST Sales'!$A$1:$AH$160,AC$1,0),0)</f>
        <v>50738.784703686215</v>
      </c>
      <c r="AD119" s="303">
        <f>IFERROR(VLOOKUP($A119,'FCST Sales'!$A$1:$AH$160,AD$1,0),0)</f>
        <v>66609.677185027758</v>
      </c>
      <c r="AE119" s="303">
        <f>IFERROR(VLOOKUP($A119,'FCST Sales'!$A$1:$AH$160,AE$1,0),0)</f>
        <v>57882.204391723957</v>
      </c>
      <c r="AF119" s="303">
        <f>IFERROR(VLOOKUP($A119,'FCST Sales'!$A$1:$AH$160,AF$1,0),0)</f>
        <v>39051.089894464443</v>
      </c>
      <c r="AG119" s="303">
        <f>IFERROR(VLOOKUP($A119,'FCST Sales'!$A$1:$AH$160,AG$1,0),0)</f>
        <v>1427326.9895778554</v>
      </c>
      <c r="AH119" s="303">
        <f>IFERROR(VLOOKUP($A119,'FCST Sales'!$A$1:$AH$160,AH$1,0),0)</f>
        <v>0</v>
      </c>
      <c r="AI119" s="303"/>
      <c r="AK119" s="306">
        <f>IFERROR(VLOOKUP($A119,'BDGT MW Services MTD'!$A$3:$AG$156,AK$4,0),0)</f>
        <v>644.57079426082885</v>
      </c>
      <c r="AL119" s="306">
        <f>IFERROR(VLOOKUP($A119,'BDGT MW Services MTD'!$A$3:$AG$156,AL$4,0),0)</f>
        <v>555.29630296231426</v>
      </c>
      <c r="AM119" s="306">
        <f>IFERROR(VLOOKUP($A119,'BDGT MW Services MTD'!$A$3:$AG$156,AM$4,0),0)</f>
        <v>431.57435646493224</v>
      </c>
      <c r="AN119" s="306">
        <f>IFERROR(VLOOKUP($A119,'BDGT MW Services MTD'!$A$3:$AG$156,AN$4,0),0)</f>
        <v>415.35086977884589</v>
      </c>
      <c r="AO119" s="306">
        <f>IFERROR(VLOOKUP($A119,'BDGT MW Services MTD'!$A$3:$AG$156,AO$4,0),0)</f>
        <v>413.17258703644859</v>
      </c>
      <c r="AP119" s="306">
        <f>IFERROR(VLOOKUP($A119,'BDGT MW Services MTD'!$A$3:$AG$156,AP$4,0),0)</f>
        <v>430.74857080316235</v>
      </c>
      <c r="AQ119" s="306">
        <f>IFERROR(VLOOKUP($A119,'BDGT MW Services MTD'!$A$3:$AG$156,AQ$4,0),0)</f>
        <v>443.7146153667457</v>
      </c>
      <c r="AR119" s="306">
        <f>IFERROR(VLOOKUP($A119,'BDGT MW Services MTD'!$A$3:$AG$156,AR$4,0),0)</f>
        <v>544.01848315557766</v>
      </c>
      <c r="AS119" s="306">
        <f>IFERROR(VLOOKUP($A119,'BDGT MW Services MTD'!$A$3:$AG$156,AS$4,0),0)</f>
        <v>500.68725439917432</v>
      </c>
      <c r="AT119" s="306">
        <f>IFERROR(VLOOKUP($A119,'BDGT MW Services MTD'!$A$3:$AG$156,AT$4,0),0)</f>
        <v>485.17435564745648</v>
      </c>
      <c r="AU119" s="306">
        <f>IFERROR(VLOOKUP($A119,'BDGT MW Services MTD'!$A$3:$AG$156,AU$4,0),0)</f>
        <v>466.77095424698564</v>
      </c>
      <c r="AV119" s="306">
        <f>IFERROR(VLOOKUP($A119,'BDGT MW Services MTD'!$A$3:$AG$156,AV$4,0),0)</f>
        <v>468.81861402157386</v>
      </c>
      <c r="AW119" s="306">
        <f>IFERROR(VLOOKUP($A119,'BDGT MW Services MTD'!$A$3:$AG$156,AW$4,0),0)</f>
        <v>487.96923584175534</v>
      </c>
      <c r="AX119" s="306">
        <f>IFERROR(VLOOKUP($A119,'BDGT MW Services MTD'!$A$3:$AG$156,AX$4,0),0)</f>
        <v>496.26132007089467</v>
      </c>
      <c r="AY119" s="306">
        <f>IFERROR(VLOOKUP($A119,'BDGT MW Services MTD'!$A$3:$AG$156,AY$4,0),0)</f>
        <v>74.379370326117723</v>
      </c>
      <c r="AZ119" s="306">
        <f>IFERROR(VLOOKUP($A119,'BDGT MW Services MTD'!$A$3:$AG$156,AZ$4,0),0)</f>
        <v>457.92303701485207</v>
      </c>
      <c r="BA119" s="306">
        <f>IFERROR(VLOOKUP($A119,'BDGT MW Services MTD'!$A$3:$AG$156,BA$4,0),0)</f>
        <v>506.18123560765514</v>
      </c>
      <c r="BB119" s="306">
        <f>IFERROR(VLOOKUP($A119,'BDGT MW Services MTD'!$A$3:$AG$156,BB$4,0),0)</f>
        <v>470.97892800402514</v>
      </c>
      <c r="BC119" s="306">
        <f>IFERROR(VLOOKUP($A119,'BDGT MW Services MTD'!$A$3:$AG$156,BC$4,0),0)</f>
        <v>507.66822743379862</v>
      </c>
      <c r="BD119" s="306">
        <f>IFERROR(VLOOKUP($A119,'BDGT MW Services MTD'!$A$3:$AG$156,BD$4,0),0)</f>
        <v>506.74937478716851</v>
      </c>
      <c r="BE119" s="306">
        <f>IFERROR(VLOOKUP($A119,'BDGT MW Services MTD'!$A$3:$AG$156,BE$4,0),0)</f>
        <v>509.82670448130227</v>
      </c>
      <c r="BF119" s="306">
        <f>IFERROR(VLOOKUP($A119,'BDGT MW Services MTD'!$A$3:$AG$156,BF$4,0),0)</f>
        <v>606.97034255970777</v>
      </c>
      <c r="BG119" s="306">
        <f>IFERROR(VLOOKUP($A119,'BDGT MW Services MTD'!$A$3:$AG$156,BG$4,0),0)</f>
        <v>598.38732229955053</v>
      </c>
      <c r="BH119" s="306">
        <f>IFERROR(VLOOKUP($A119,'BDGT MW Services MTD'!$A$3:$AG$156,BH$4,0),0)</f>
        <v>483.94895431644471</v>
      </c>
      <c r="BI119" s="306">
        <f>IFERROR(VLOOKUP($A119,'BDGT MW Services MTD'!$A$3:$AG$156,BI$4,0),0)</f>
        <v>459.36313576615885</v>
      </c>
      <c r="BJ119" s="306">
        <f>IFERROR(VLOOKUP($A119,'BDGT MW Services MTD'!$A$3:$AG$156,BJ$4,0),0)</f>
        <v>484.28562147537514</v>
      </c>
      <c r="BK119" s="306">
        <f>IFERROR(VLOOKUP($A119,'BDGT MW Services MTD'!$A$3:$AG$156,BK$4,0),0)</f>
        <v>488.27676292352993</v>
      </c>
      <c r="BL119" s="306">
        <f>IFERROR(VLOOKUP($A119,'BDGT MW Services MTD'!$A$3:$AG$156,BL$4,0),0)</f>
        <v>538.67366797377383</v>
      </c>
      <c r="BM119" s="306">
        <f>IFERROR(VLOOKUP($A119,'BDGT MW Services MTD'!$A$3:$AG$156,BM$4,0),0)</f>
        <v>707.82096104094978</v>
      </c>
      <c r="BN119" s="306">
        <f>IFERROR(VLOOKUP($A119,'BDGT MW Services MTD'!$A$3:$AG$156,BN$4,0),0)</f>
        <v>607.73967929192781</v>
      </c>
      <c r="BO119" s="306">
        <f>IFERROR(VLOOKUP($A119,'BDGT MW Services MTD'!$A$3:$AG$156,BO$4,0),0)</f>
        <v>414.97243564197004</v>
      </c>
      <c r="BP119" s="306">
        <f>IFERROR(VLOOKUP($A119,'BDGT MW Services MTD'!$A$3:$AG$156,BP$4,0),0)</f>
        <v>15208.274075001003</v>
      </c>
      <c r="BQ119" s="306"/>
      <c r="BR119" s="306"/>
      <c r="BS119" s="306"/>
      <c r="BT119" s="306">
        <f>IFERROR(VLOOKUP($A119,'BDGT Polizze MTD'!$A$3:$AG$156,BT$4,0),0)</f>
        <v>2416.2333797842184</v>
      </c>
      <c r="BU119" s="306">
        <f>IFERROR(VLOOKUP($A119,'BDGT Polizze MTD'!$A$3:$AG$156,BU$4,0),0)</f>
        <v>2081.5796726051753</v>
      </c>
      <c r="BV119" s="306">
        <f>IFERROR(VLOOKUP($A119,'BDGT Polizze MTD'!$A$3:$AG$156,BV$4,0),0)</f>
        <v>1617.7964860249226</v>
      </c>
      <c r="BW119" s="306">
        <f>IFERROR(VLOOKUP($A119,'BDGT Polizze MTD'!$A$3:$AG$156,BW$4,0),0)</f>
        <v>1556.9812421193099</v>
      </c>
      <c r="BX119" s="306">
        <f>IFERROR(VLOOKUP($A119,'BDGT Polizze MTD'!$A$3:$AG$156,BX$4,0),0)</f>
        <v>1548.8157473130739</v>
      </c>
      <c r="BY119" s="306">
        <f>IFERROR(VLOOKUP($A119,'BDGT Polizze MTD'!$A$3:$AG$156,BY$4,0),0)</f>
        <v>1614.7009519140358</v>
      </c>
      <c r="BZ119" s="306">
        <f>IFERROR(VLOOKUP($A119,'BDGT Polizze MTD'!$A$3:$AG$156,BZ$4,0),0)</f>
        <v>1663.3053720293265</v>
      </c>
      <c r="CA119" s="306">
        <f>IFERROR(VLOOKUP($A119,'BDGT Polizze MTD'!$A$3:$AG$156,CA$4,0),0)</f>
        <v>2039.3037195045113</v>
      </c>
      <c r="CB119" s="306">
        <f>IFERROR(VLOOKUP($A119,'BDGT Polizze MTD'!$A$3:$AG$156,CB$4,0),0)</f>
        <v>1876.8725913173398</v>
      </c>
      <c r="CC119" s="306">
        <f>IFERROR(VLOOKUP($A119,'BDGT Polizze MTD'!$A$3:$AG$156,CC$4,0),0)</f>
        <v>1818.7210521615864</v>
      </c>
      <c r="CD119" s="306">
        <f>IFERROR(VLOOKUP($A119,'BDGT Polizze MTD'!$A$3:$AG$156,CD$4,0),0)</f>
        <v>1749.7341958514455</v>
      </c>
      <c r="CE119" s="306">
        <f>IFERROR(VLOOKUP($A119,'BDGT Polizze MTD'!$A$3:$AG$156,CE$4,0),0)</f>
        <v>1757.4100383529276</v>
      </c>
      <c r="CF119" s="306">
        <f>IFERROR(VLOOKUP($A119,'BDGT Polizze MTD'!$A$3:$AG$156,CF$4,0),0)</f>
        <v>1829.1979196803932</v>
      </c>
      <c r="CG119" s="306">
        <f>IFERROR(VLOOKUP($A119,'BDGT Polizze MTD'!$A$3:$AG$156,CG$4,0),0)</f>
        <v>1860.2815661639495</v>
      </c>
      <c r="CH119" s="306">
        <f>IFERROR(VLOOKUP($A119,'BDGT Polizze MTD'!$A$3:$AG$156,CH$4,0),0)</f>
        <v>278.81796530261909</v>
      </c>
      <c r="CI119" s="306">
        <f>IFERROR(VLOOKUP($A119,'BDGT Polizze MTD'!$A$3:$AG$156,CI$4,0),0)</f>
        <v>1716.5669578254572</v>
      </c>
      <c r="CJ119" s="306">
        <f>IFERROR(VLOOKUP($A119,'BDGT Polizze MTD'!$A$3:$AG$156,CJ$4,0),0)</f>
        <v>1897.4672892186952</v>
      </c>
      <c r="CK119" s="306">
        <f>IFERROR(VLOOKUP($A119,'BDGT Polizze MTD'!$A$3:$AG$156,CK$4,0),0)</f>
        <v>1765.5081755966407</v>
      </c>
      <c r="CL119" s="306">
        <f>IFERROR(VLOOKUP($A119,'BDGT Polizze MTD'!$A$3:$AG$156,CL$4,0),0)</f>
        <v>1903.0414159364818</v>
      </c>
      <c r="CM119" s="306">
        <f>IFERROR(VLOOKUP($A119,'BDGT Polizze MTD'!$A$3:$AG$156,CM$4,0),0)</f>
        <v>1899.5970116047022</v>
      </c>
      <c r="CN119" s="306">
        <f>IFERROR(VLOOKUP($A119,'BDGT Polizze MTD'!$A$3:$AG$156,CN$4,0),0)</f>
        <v>1911.1326672592434</v>
      </c>
      <c r="CO119" s="306">
        <f>IFERROR(VLOOKUP($A119,'BDGT Polizze MTD'!$A$3:$AG$156,CO$4,0),0)</f>
        <v>2275.2846006832378</v>
      </c>
      <c r="CP119" s="306">
        <f>IFERROR(VLOOKUP($A119,'BDGT Polizze MTD'!$A$3:$AG$156,CP$4,0),0)</f>
        <v>2243.1103535150296</v>
      </c>
      <c r="CQ119" s="306">
        <f>IFERROR(VLOOKUP($A119,'BDGT Polizze MTD'!$A$3:$AG$156,CQ$4,0),0)</f>
        <v>1814.1275216665877</v>
      </c>
      <c r="CR119" s="306">
        <f>IFERROR(VLOOKUP($A119,'BDGT Polizze MTD'!$A$3:$AG$156,CR$4,0),0)</f>
        <v>1721.9653015048095</v>
      </c>
      <c r="CS119" s="306">
        <f>IFERROR(VLOOKUP($A119,'BDGT Polizze MTD'!$A$3:$AG$156,CS$4,0),0)</f>
        <v>1815.3895497239057</v>
      </c>
      <c r="CT119" s="306">
        <f>IFERROR(VLOOKUP($A119,'BDGT Polizze MTD'!$A$3:$AG$156,CT$4,0),0)</f>
        <v>1830.3507134569454</v>
      </c>
      <c r="CU119" s="306">
        <f>IFERROR(VLOOKUP($A119,'BDGT Polizze MTD'!$A$3:$AG$156,CU$4,0),0)</f>
        <v>2019.2681842831835</v>
      </c>
      <c r="CV119" s="306">
        <f>IFERROR(VLOOKUP($A119,'BDGT Polizze MTD'!$A$3:$AG$156,CV$4,0),0)</f>
        <v>2653.3324938176174</v>
      </c>
      <c r="CW119" s="306">
        <f>IFERROR(VLOOKUP($A119,'BDGT Polizze MTD'!$A$3:$AG$156,CW$4,0),0)</f>
        <v>2278.1685307483845</v>
      </c>
      <c r="CX119" s="306">
        <f>IFERROR(VLOOKUP($A119,'BDGT Polizze MTD'!$A$3:$AG$156,CX$4,0),0)</f>
        <v>1555.56264667299</v>
      </c>
      <c r="CY119" s="306">
        <f>IFERROR(VLOOKUP($A119,'BDGT Polizze MTD'!$A$3:$AG$156,CY$4,0),0)</f>
        <v>57009.625313638746</v>
      </c>
      <c r="CZ119" s="306"/>
      <c r="DD119" s="308">
        <f>IFERROR(VLOOKUP($A119,'BDGT McAfee'!$AZ$6:$BD$180,DD$4,0),0)</f>
        <v>8.8928605161290317</v>
      </c>
      <c r="DE119" s="308">
        <f>IFERROR(VLOOKUP($A119,'BDGT McAfee'!$AZ$6:$BD$180,DE$4,0),0)</f>
        <v>8.8928605161290317</v>
      </c>
      <c r="DF119" s="308">
        <f>IFERROR(VLOOKUP($A119,'BDGT McAfee'!$AZ$6:$BD$180,DF$4,0),0)</f>
        <v>8.8928605161290317</v>
      </c>
      <c r="DG119" s="308">
        <f>IFERROR(VLOOKUP($A119,'BDGT McAfee'!$AZ$6:$BD$180,DG$4,0),0)</f>
        <v>8.8928605161290317</v>
      </c>
      <c r="DH119" s="308">
        <f>IFERROR(VLOOKUP($A119,'BDGT McAfee'!$AZ$6:$BD$180,DH$4,0),0)</f>
        <v>8.8928605161290317</v>
      </c>
      <c r="DI119" s="308">
        <f>IFERROR(VLOOKUP($A119,'BDGT McAfee'!$AZ$6:$BD$180,DI$4,0),0)</f>
        <v>8.8928605161290317</v>
      </c>
      <c r="DJ119" s="308">
        <f>IFERROR(VLOOKUP($A119,'BDGT McAfee'!$AZ$6:$BD$180,DJ$4,0),0)</f>
        <v>8.8928605161290317</v>
      </c>
      <c r="DK119" s="308">
        <f>IFERROR(VLOOKUP($A119,'BDGT McAfee'!$AZ$6:$BD$180,DK$4,0),0)</f>
        <v>8.8928605161290317</v>
      </c>
      <c r="DL119" s="308">
        <f>IFERROR(VLOOKUP($A119,'BDGT McAfee'!$AZ$6:$BD$180,DL$4,0),0)</f>
        <v>8.8928605161290317</v>
      </c>
      <c r="DM119" s="308">
        <f>IFERROR(VLOOKUP($A119,'BDGT McAfee'!$AZ$6:$BD$180,DM$4,0),0)</f>
        <v>8.8928605161290317</v>
      </c>
      <c r="DN119" s="308">
        <f>IFERROR(VLOOKUP($A119,'BDGT McAfee'!$AZ$6:$BD$180,DN$4,0),0)</f>
        <v>8.8928605161290317</v>
      </c>
      <c r="DO119" s="308">
        <f>IFERROR(VLOOKUP($A119,'BDGT McAfee'!$AZ$6:$BD$180,DO$4,0),0)</f>
        <v>8.8928605161290317</v>
      </c>
      <c r="DP119" s="308">
        <f>IFERROR(VLOOKUP($A119,'BDGT McAfee'!$AZ$6:$BD$180,DP$4,0),0)</f>
        <v>8.8928605161290317</v>
      </c>
      <c r="DQ119" s="308">
        <f>IFERROR(VLOOKUP($A119,'BDGT McAfee'!$AZ$6:$BD$180,DQ$4,0),0)</f>
        <v>8.8928605161290317</v>
      </c>
      <c r="DR119" s="308">
        <f>IFERROR(VLOOKUP($A119,'BDGT McAfee'!$AZ$6:$BD$180,DR$4,0),0)</f>
        <v>8.8928605161290317</v>
      </c>
      <c r="DS119" s="308">
        <f>IFERROR(VLOOKUP($A119,'BDGT McAfee'!$AZ$6:$BD$180,DS$4,0),0)</f>
        <v>8.8928605161290317</v>
      </c>
      <c r="DT119" s="308">
        <f>IFERROR(VLOOKUP($A119,'BDGT McAfee'!$AZ$6:$BD$180,DT$4,0),0)</f>
        <v>8.8928605161290317</v>
      </c>
      <c r="DU119" s="308">
        <f>IFERROR(VLOOKUP($A119,'BDGT McAfee'!$AZ$6:$BD$180,DU$4,0),0)</f>
        <v>8.8928605161290317</v>
      </c>
      <c r="DV119" s="308">
        <f>IFERROR(VLOOKUP($A119,'BDGT McAfee'!$AZ$6:$BD$180,DV$4,0),0)</f>
        <v>8.8928605161290317</v>
      </c>
      <c r="DW119" s="308">
        <f>IFERROR(VLOOKUP($A119,'BDGT McAfee'!$AZ$6:$BD$180,DW$4,0),0)</f>
        <v>8.8928605161290317</v>
      </c>
      <c r="DX119" s="308">
        <f>IFERROR(VLOOKUP($A119,'BDGT McAfee'!$AZ$6:$BD$180,DX$4,0),0)</f>
        <v>8.8928605161290317</v>
      </c>
      <c r="DY119" s="308">
        <f>IFERROR(VLOOKUP($A119,'BDGT McAfee'!$AZ$6:$BD$180,DY$4,0),0)</f>
        <v>8.8928605161290317</v>
      </c>
      <c r="DZ119" s="308">
        <f>IFERROR(VLOOKUP($A119,'BDGT McAfee'!$AZ$6:$BD$180,DZ$4,0),0)</f>
        <v>8.8928605161290317</v>
      </c>
      <c r="EA119" s="308">
        <f>IFERROR(VLOOKUP($A119,'BDGT McAfee'!$AZ$6:$BD$180,EA$4,0),0)</f>
        <v>8.8928605161290317</v>
      </c>
      <c r="EB119" s="308">
        <f>IFERROR(VLOOKUP($A119,'BDGT McAfee'!$AZ$6:$BD$180,EB$4,0),0)</f>
        <v>8.8928605161290317</v>
      </c>
      <c r="EC119" s="308">
        <f>IFERROR(VLOOKUP($A119,'BDGT McAfee'!$AZ$6:$BD$180,EC$4,0),0)</f>
        <v>8.8928605161290317</v>
      </c>
      <c r="ED119" s="308">
        <f>IFERROR(VLOOKUP($A119,'BDGT McAfee'!$AZ$6:$BD$180,ED$4,0),0)</f>
        <v>8.8928605161290317</v>
      </c>
      <c r="EE119" s="308">
        <f>IFERROR(VLOOKUP($A119,'BDGT McAfee'!$AZ$6:$BD$180,EE$4,0),0)</f>
        <v>8.8928605161290317</v>
      </c>
      <c r="EF119" s="308">
        <f>IFERROR(VLOOKUP($A119,'BDGT McAfee'!$AZ$6:$BD$180,EF$4,0),0)</f>
        <v>8.8928605161290317</v>
      </c>
      <c r="EG119" s="308">
        <f>IFERROR(VLOOKUP($A119,'BDGT McAfee'!$AZ$6:$BD$180,EG$4,0),0)</f>
        <v>8.8928605161290317</v>
      </c>
      <c r="EH119" s="308">
        <f>IFERROR(VLOOKUP($A119,'BDGT McAfee'!$AZ$6:$BD$180,EH$4,0),0)</f>
        <v>8.8928605161290317</v>
      </c>
      <c r="EI119" s="308">
        <f t="shared" si="42"/>
        <v>275.67867599999983</v>
      </c>
      <c r="EJ119" s="308"/>
      <c r="EL119" s="307">
        <f>IFERROR(VLOOKUP($A119,'BDGT Office'!$C$3:$F$180,EL$4,0),0)</f>
        <v>1.3548387096774193</v>
      </c>
      <c r="EM119" s="307">
        <f>IFERROR(VLOOKUP($A119,'BDGT Office'!$C$3:$F$180,EM$4,0),0)</f>
        <v>1.3548387096774193</v>
      </c>
      <c r="EN119" s="307">
        <f>IFERROR(VLOOKUP($A119,'BDGT Office'!$C$3:$F$180,EN$4,0),0)</f>
        <v>1.3548387096774193</v>
      </c>
      <c r="EO119" s="307">
        <f>IFERROR(VLOOKUP($A119,'BDGT Office'!$C$3:$F$180,EO$4,0),0)</f>
        <v>1.3548387096774193</v>
      </c>
      <c r="EP119" s="307">
        <f>IFERROR(VLOOKUP($A119,'BDGT Office'!$C$3:$F$180,EP$4,0),0)</f>
        <v>1.3548387096774193</v>
      </c>
      <c r="EQ119" s="307">
        <f>IFERROR(VLOOKUP($A119,'BDGT Office'!$C$3:$F$180,EQ$4,0),0)</f>
        <v>1.3548387096774193</v>
      </c>
      <c r="ER119" s="307">
        <f>IFERROR(VLOOKUP($A119,'BDGT Office'!$C$3:$F$180,ER$4,0),0)</f>
        <v>1.3548387096774193</v>
      </c>
      <c r="ES119" s="307">
        <f>IFERROR(VLOOKUP($A119,'BDGT Office'!$C$3:$F$180,ES$4,0),0)</f>
        <v>1.3548387096774193</v>
      </c>
      <c r="ET119" s="307">
        <f>IFERROR(VLOOKUP($A119,'BDGT Office'!$C$3:$F$180,ET$4,0),0)</f>
        <v>1.3548387096774193</v>
      </c>
      <c r="EU119" s="307">
        <f>IFERROR(VLOOKUP($A119,'BDGT Office'!$C$3:$F$180,EU$4,0),0)</f>
        <v>1.3548387096774193</v>
      </c>
      <c r="EV119" s="307">
        <f>IFERROR(VLOOKUP($A119,'BDGT Office'!$C$3:$F$180,EV$4,0),0)</f>
        <v>1.3548387096774193</v>
      </c>
      <c r="EW119" s="307">
        <f>IFERROR(VLOOKUP($A119,'BDGT Office'!$C$3:$F$180,EW$4,0),0)</f>
        <v>1.3548387096774193</v>
      </c>
      <c r="EX119" s="307">
        <f>IFERROR(VLOOKUP($A119,'BDGT Office'!$C$3:$F$180,EX$4,0),0)</f>
        <v>1.3548387096774193</v>
      </c>
      <c r="EY119" s="307">
        <f>IFERROR(VLOOKUP($A119,'BDGT Office'!$C$3:$F$180,EY$4,0),0)</f>
        <v>1.3548387096774193</v>
      </c>
      <c r="EZ119" s="307">
        <f>IFERROR(VLOOKUP($A119,'BDGT Office'!$C$3:$F$180,EZ$4,0),0)</f>
        <v>1.3548387096774193</v>
      </c>
      <c r="FA119" s="307">
        <f>IFERROR(VLOOKUP($A119,'BDGT Office'!$C$3:$F$180,FA$4,0),0)</f>
        <v>1.3548387096774193</v>
      </c>
      <c r="FB119" s="307">
        <f>IFERROR(VLOOKUP($A119,'BDGT Office'!$C$3:$F$180,FB$4,0),0)</f>
        <v>1.3548387096774193</v>
      </c>
      <c r="FC119" s="307">
        <f>IFERROR(VLOOKUP($A119,'BDGT Office'!$C$3:$F$180,FC$4,0),0)</f>
        <v>1.3548387096774193</v>
      </c>
      <c r="FD119" s="307">
        <f>IFERROR(VLOOKUP($A119,'BDGT Office'!$C$3:$F$180,FD$4,0),0)</f>
        <v>1.3548387096774193</v>
      </c>
      <c r="FE119" s="307">
        <f>IFERROR(VLOOKUP($A119,'BDGT Office'!$C$3:$F$180,FE$4,0),0)</f>
        <v>1.3548387096774193</v>
      </c>
      <c r="FF119" s="307">
        <f>IFERROR(VLOOKUP($A119,'BDGT Office'!$C$3:$F$180,FF$4,0),0)</f>
        <v>1.3548387096774193</v>
      </c>
      <c r="FG119" s="307">
        <f>IFERROR(VLOOKUP($A119,'BDGT Office'!$C$3:$F$180,FG$4,0),0)</f>
        <v>1.3548387096774193</v>
      </c>
      <c r="FH119" s="307">
        <f>IFERROR(VLOOKUP($A119,'BDGT Office'!$C$3:$F$180,FH$4,0),0)</f>
        <v>1.3548387096774193</v>
      </c>
      <c r="FI119" s="307">
        <f>IFERROR(VLOOKUP($A119,'BDGT Office'!$C$3:$F$180,FI$4,0),0)</f>
        <v>1.3548387096774193</v>
      </c>
      <c r="FJ119" s="307">
        <f>IFERROR(VLOOKUP($A119,'BDGT Office'!$C$3:$F$180,FJ$4,0),0)</f>
        <v>1.3548387096774193</v>
      </c>
      <c r="FK119" s="307">
        <f>IFERROR(VLOOKUP($A119,'BDGT Office'!$C$3:$F$180,FK$4,0),0)</f>
        <v>1.3548387096774193</v>
      </c>
      <c r="FL119" s="307">
        <f>IFERROR(VLOOKUP($A119,'BDGT Office'!$C$3:$F$180,FL$4,0),0)</f>
        <v>1.3548387096774193</v>
      </c>
      <c r="FM119" s="307">
        <f>IFERROR(VLOOKUP($A119,'BDGT Office'!$C$3:$F$180,FM$4,0),0)</f>
        <v>1.3548387096774193</v>
      </c>
      <c r="FN119" s="307">
        <f>IFERROR(VLOOKUP($A119,'BDGT Office'!$C$3:$F$180,FN$4,0),0)</f>
        <v>1.3548387096774193</v>
      </c>
      <c r="FO119" s="307">
        <f>IFERROR(VLOOKUP($A119,'BDGT Office'!$C$3:$F$180,FO$4,0),0)</f>
        <v>1.3548387096774193</v>
      </c>
      <c r="FP119" s="307">
        <f>IFERROR(VLOOKUP($A119,'BDGT Office'!$C$3:$F$180,FP$4,0),0)</f>
        <v>1.3548387096774193</v>
      </c>
      <c r="FQ119" s="308">
        <f t="shared" si="43"/>
        <v>41.999999999999986</v>
      </c>
      <c r="FR119" s="307"/>
      <c r="FS119" s="307"/>
    </row>
    <row r="120" spans="1:175">
      <c r="A120" s="150" t="s">
        <v>119</v>
      </c>
      <c r="B120" s="303">
        <f>IFERROR(VLOOKUP($A120,'FCST Sales'!$A$1:$AH$160,B$1,0),0)</f>
        <v>51130.566157851928</v>
      </c>
      <c r="C120" s="303">
        <f>IFERROR(VLOOKUP($A120,'FCST Sales'!$A$1:$AH$160,C$1,0),0)</f>
        <v>44580.847543599484</v>
      </c>
      <c r="D120" s="303">
        <f>IFERROR(VLOOKUP($A120,'FCST Sales'!$A$1:$AH$160,D$1,0),0)</f>
        <v>34234.627727072017</v>
      </c>
      <c r="E120" s="303">
        <f>IFERROR(VLOOKUP($A120,'FCST Sales'!$A$1:$AH$160,E$1,0),0)</f>
        <v>32947.699950170128</v>
      </c>
      <c r="F120" s="303">
        <f>IFERROR(VLOOKUP($A120,'FCST Sales'!$A$1:$AH$160,F$1,0),0)</f>
        <v>32774.907712510059</v>
      </c>
      <c r="G120" s="303">
        <f>IFERROR(VLOOKUP($A120,'FCST Sales'!$A$1:$AH$160,G$1,0),0)</f>
        <v>34169.122294949928</v>
      </c>
      <c r="H120" s="303">
        <f>IFERROR(VLOOKUP($A120,'FCST Sales'!$A$1:$AH$160,H$1,0),0)</f>
        <v>35197.653536617814</v>
      </c>
      <c r="I120" s="303">
        <f>IFERROR(VLOOKUP($A120,'FCST Sales'!$A$1:$AH$160,I$1,0),0)</f>
        <v>43154.255966528719</v>
      </c>
      <c r="J120" s="303">
        <f>IFERROR(VLOOKUP($A120,'FCST Sales'!$A$1:$AH$160,J$1,0),0)</f>
        <v>40196.669843321164</v>
      </c>
      <c r="K120" s="303">
        <f>IFERROR(VLOOKUP($A120,'FCST Sales'!$A$1:$AH$160,K$1,0),0)</f>
        <v>38486.446656295579</v>
      </c>
      <c r="L120" s="303">
        <f>IFERROR(VLOOKUP($A120,'FCST Sales'!$A$1:$AH$160,L$1,0),0)</f>
        <v>37026.597185586383</v>
      </c>
      <c r="M120" s="303">
        <f>IFERROR(VLOOKUP($A120,'FCST Sales'!$A$1:$AH$160,M$1,0),0)</f>
        <v>37189.027758776421</v>
      </c>
      <c r="N120" s="303">
        <f>IFERROR(VLOOKUP($A120,'FCST Sales'!$A$1:$AH$160,N$1,0),0)</f>
        <v>38708.150475255818</v>
      </c>
      <c r="O120" s="303">
        <f>IFERROR(VLOOKUP($A120,'FCST Sales'!$A$1:$AH$160,O$1,0),0)</f>
        <v>39365.919901111869</v>
      </c>
      <c r="P120" s="303">
        <f>IFERROR(VLOOKUP($A120,'FCST Sales'!$A$1:$AH$160,P$1,0),0)</f>
        <v>0</v>
      </c>
      <c r="Q120" s="303">
        <f>IFERROR(VLOOKUP($A120,'FCST Sales'!$A$1:$AH$160,Q$1,0),0)</f>
        <v>36763.43060624817</v>
      </c>
      <c r="R120" s="303">
        <f>IFERROR(VLOOKUP($A120,'FCST Sales'!$A$1:$AH$160,R$1,0),0)</f>
        <v>40152.817014894783</v>
      </c>
      <c r="S120" s="303">
        <f>IFERROR(VLOOKUP($A120,'FCST Sales'!$A$1:$AH$160,S$1,0),0)</f>
        <v>37360.394624891029</v>
      </c>
      <c r="T120" s="303">
        <f>IFERROR(VLOOKUP($A120,'FCST Sales'!$A$1:$AH$160,T$1,0),0)</f>
        <v>40270.772613596702</v>
      </c>
      <c r="U120" s="303">
        <f>IFERROR(VLOOKUP($A120,'FCST Sales'!$A$1:$AH$160,U$1,0),0)</f>
        <v>40197.884644647216</v>
      </c>
      <c r="V120" s="303">
        <f>IFERROR(VLOOKUP($A120,'FCST Sales'!$A$1:$AH$160,V$1,0),0)</f>
        <v>40441.993764881045</v>
      </c>
      <c r="W120" s="303">
        <f>IFERROR(VLOOKUP($A120,'FCST Sales'!$A$1:$AH$160,W$1,0),0)</f>
        <v>48729.393948400015</v>
      </c>
      <c r="X120" s="303">
        <f>IFERROR(VLOOKUP($A120,'FCST Sales'!$A$1:$AH$160,X$1,0),0)</f>
        <v>47467.06311126511</v>
      </c>
      <c r="Y120" s="303">
        <f>IFERROR(VLOOKUP($A120,'FCST Sales'!$A$1:$AH$160,Y$1,0),0)</f>
        <v>38389.241718710604</v>
      </c>
      <c r="Z120" s="303">
        <f>IFERROR(VLOOKUP($A120,'FCST Sales'!$A$1:$AH$160,Z$1,0),0)</f>
        <v>36438.972123619948</v>
      </c>
      <c r="AA120" s="303">
        <f>IFERROR(VLOOKUP($A120,'FCST Sales'!$A$1:$AH$160,AA$1,0),0)</f>
        <v>38415.947834774437</v>
      </c>
      <c r="AB120" s="303">
        <f>IFERROR(VLOOKUP($A120,'FCST Sales'!$A$1:$AH$160,AB$1,0),0)</f>
        <v>38732.545055246148</v>
      </c>
      <c r="AC120" s="303">
        <f>IFERROR(VLOOKUP($A120,'FCST Sales'!$A$1:$AH$160,AC$1,0),0)</f>
        <v>42769.692649841469</v>
      </c>
      <c r="AD120" s="303">
        <f>IFERROR(VLOOKUP($A120,'FCST Sales'!$A$1:$AH$160,AD$1,0),0)</f>
        <v>56147.884450646765</v>
      </c>
      <c r="AE120" s="303">
        <f>IFERROR(VLOOKUP($A120,'FCST Sales'!$A$1:$AH$160,AE$1,0),0)</f>
        <v>48791.158601587515</v>
      </c>
      <c r="AF120" s="303">
        <f>IFERROR(VLOOKUP($A120,'FCST Sales'!$A$1:$AH$160,AF$1,0),0)</f>
        <v>32917.680669364665</v>
      </c>
      <c r="AG120" s="303">
        <f>IFERROR(VLOOKUP($A120,'FCST Sales'!$A$1:$AH$160,AG$1,0),0)</f>
        <v>1203149.3661422632</v>
      </c>
      <c r="AH120" s="303">
        <f>IFERROR(VLOOKUP($A120,'FCST Sales'!$A$1:$AH$160,AH$1,0),0)</f>
        <v>0</v>
      </c>
      <c r="AI120" s="303"/>
      <c r="AK120" s="306">
        <f>IFERROR(VLOOKUP($A120,'BDGT MW Services MTD'!$A$3:$AG$156,AK$4,0),0)</f>
        <v>543.31725082013531</v>
      </c>
      <c r="AL120" s="306">
        <f>IFERROR(VLOOKUP($A120,'BDGT MW Services MTD'!$A$3:$AG$156,AL$4,0),0)</f>
        <v>468.06660091084473</v>
      </c>
      <c r="AM120" s="306">
        <f>IFERROR(VLOOKUP($A120,'BDGT MW Services MTD'!$A$3:$AG$156,AM$4,0),0)</f>
        <v>363.77973523899971</v>
      </c>
      <c r="AN120" s="306">
        <f>IFERROR(VLOOKUP($A120,'BDGT MW Services MTD'!$A$3:$AG$156,AN$4,0),0)</f>
        <v>350.10474365780391</v>
      </c>
      <c r="AO120" s="306">
        <f>IFERROR(VLOOKUP($A120,'BDGT MW Services MTD'!$A$3:$AG$156,AO$4,0),0)</f>
        <v>348.26864031330564</v>
      </c>
      <c r="AP120" s="306">
        <f>IFERROR(VLOOKUP($A120,'BDGT MW Services MTD'!$A$3:$AG$156,AP$4,0),0)</f>
        <v>363.08366957869623</v>
      </c>
      <c r="AQ120" s="306">
        <f>IFERROR(VLOOKUP($A120,'BDGT MW Services MTD'!$A$3:$AG$156,AQ$4,0),0)</f>
        <v>374.01292009550883</v>
      </c>
      <c r="AR120" s="306">
        <f>IFERROR(VLOOKUP($A120,'BDGT MW Services MTD'!$A$3:$AG$156,AR$4,0),0)</f>
        <v>458.56037737853632</v>
      </c>
      <c r="AS120" s="306">
        <f>IFERROR(VLOOKUP($A120,'BDGT MW Services MTD'!$A$3:$AG$156,AS$4,0),0)</f>
        <v>422.03591134283067</v>
      </c>
      <c r="AT120" s="306">
        <f>IFERROR(VLOOKUP($A120,'BDGT MW Services MTD'!$A$3:$AG$156,AT$4,0),0)</f>
        <v>408.95988373332671</v>
      </c>
      <c r="AU120" s="306">
        <f>IFERROR(VLOOKUP($A120,'BDGT MW Services MTD'!$A$3:$AG$156,AU$4,0),0)</f>
        <v>393.44741319685198</v>
      </c>
      <c r="AV120" s="306">
        <f>IFERROR(VLOOKUP($A120,'BDGT MW Services MTD'!$A$3:$AG$156,AV$4,0),0)</f>
        <v>395.17341271350716</v>
      </c>
      <c r="AW120" s="306">
        <f>IFERROR(VLOOKUP($A120,'BDGT MW Services MTD'!$A$3:$AG$156,AW$4,0),0)</f>
        <v>411.31572522825439</v>
      </c>
      <c r="AX120" s="306">
        <f>IFERROR(VLOOKUP($A120,'BDGT MW Services MTD'!$A$3:$AG$156,AX$4,0),0)</f>
        <v>418.30523273783894</v>
      </c>
      <c r="AY120" s="306">
        <f>IFERROR(VLOOKUP($A120,'BDGT MW Services MTD'!$A$3:$AG$156,AY$4,0),0)</f>
        <v>62.695355363814812</v>
      </c>
      <c r="AZ120" s="306">
        <f>IFERROR(VLOOKUP($A120,'BDGT MW Services MTD'!$A$3:$AG$156,AZ$4,0),0)</f>
        <v>385.9893866947985</v>
      </c>
      <c r="BA120" s="306">
        <f>IFERROR(VLOOKUP($A120,'BDGT MW Services MTD'!$A$3:$AG$156,BA$4,0),0)</f>
        <v>426.66686079450778</v>
      </c>
      <c r="BB120" s="306">
        <f>IFERROR(VLOOKUP($A120,'BDGT MW Services MTD'!$A$3:$AG$156,BB$4,0),0)</f>
        <v>396.99436995250176</v>
      </c>
      <c r="BC120" s="306">
        <f>IFERROR(VLOOKUP($A120,'BDGT MW Services MTD'!$A$3:$AG$156,BC$4,0),0)</f>
        <v>427.92026587920259</v>
      </c>
      <c r="BD120" s="306">
        <f>IFERROR(VLOOKUP($A120,'BDGT MW Services MTD'!$A$3:$AG$156,BD$4,0),0)</f>
        <v>427.14575282598804</v>
      </c>
      <c r="BE120" s="306">
        <f>IFERROR(VLOOKUP($A120,'BDGT MW Services MTD'!$A$3:$AG$156,BE$4,0),0)</f>
        <v>429.73967474142523</v>
      </c>
      <c r="BF120" s="306">
        <f>IFERROR(VLOOKUP($A120,'BDGT MW Services MTD'!$A$3:$AG$156,BF$4,0),0)</f>
        <v>511.62333258842955</v>
      </c>
      <c r="BG120" s="306">
        <f>IFERROR(VLOOKUP($A120,'BDGT MW Services MTD'!$A$3:$AG$156,BG$4,0),0)</f>
        <v>504.38859124891553</v>
      </c>
      <c r="BH120" s="306">
        <f>IFERROR(VLOOKUP($A120,'BDGT MW Services MTD'!$A$3:$AG$156,BH$4,0),0)</f>
        <v>407.92697673809107</v>
      </c>
      <c r="BI120" s="306">
        <f>IFERROR(VLOOKUP($A120,'BDGT MW Services MTD'!$A$3:$AG$156,BI$4,0),0)</f>
        <v>387.20326498626963</v>
      </c>
      <c r="BJ120" s="306">
        <f>IFERROR(VLOOKUP($A120,'BDGT MW Services MTD'!$A$3:$AG$156,BJ$4,0),0)</f>
        <v>408.21075794080792</v>
      </c>
      <c r="BK120" s="306">
        <f>IFERROR(VLOOKUP($A120,'BDGT MW Services MTD'!$A$3:$AG$156,BK$4,0),0)</f>
        <v>411.57494387438322</v>
      </c>
      <c r="BL120" s="306">
        <f>IFERROR(VLOOKUP($A120,'BDGT MW Services MTD'!$A$3:$AG$156,BL$4,0),0)</f>
        <v>454.05516194436586</v>
      </c>
      <c r="BM120" s="306">
        <f>IFERROR(VLOOKUP($A120,'BDGT MW Services MTD'!$A$3:$AG$156,BM$4,0),0)</f>
        <v>596.63165326416606</v>
      </c>
      <c r="BN120" s="306">
        <f>IFERROR(VLOOKUP($A120,'BDGT MW Services MTD'!$A$3:$AG$156,BN$4,0),0)</f>
        <v>512.27181669913773</v>
      </c>
      <c r="BO120" s="306">
        <f>IFERROR(VLOOKUP($A120,'BDGT MW Services MTD'!$A$3:$AG$156,BO$4,0),0)</f>
        <v>349.78575651675658</v>
      </c>
      <c r="BP120" s="306">
        <f>IFERROR(VLOOKUP($A120,'BDGT MW Services MTD'!$A$3:$AG$156,BP$4,0),0)</f>
        <v>12819.255439000002</v>
      </c>
      <c r="BQ120" s="306"/>
      <c r="BR120" s="306"/>
      <c r="BS120" s="306"/>
      <c r="BT120" s="306">
        <f>IFERROR(VLOOKUP($A120,'BDGT Polizze MTD'!$A$3:$AG$156,BT$4,0),0)</f>
        <v>1986.3491195044871</v>
      </c>
      <c r="BU120" s="306">
        <f>IFERROR(VLOOKUP($A120,'BDGT Polizze MTD'!$A$3:$AG$156,BU$4,0),0)</f>
        <v>1711.2353402828089</v>
      </c>
      <c r="BV120" s="306">
        <f>IFERROR(VLOOKUP($A120,'BDGT Polizze MTD'!$A$3:$AG$156,BV$4,0),0)</f>
        <v>1329.9661582524948</v>
      </c>
      <c r="BW120" s="306">
        <f>IFERROR(VLOOKUP($A120,'BDGT Polizze MTD'!$A$3:$AG$156,BW$4,0),0)</f>
        <v>1279.9708609459274</v>
      </c>
      <c r="BX120" s="306">
        <f>IFERROR(VLOOKUP($A120,'BDGT Polizze MTD'!$A$3:$AG$156,BX$4,0),0)</f>
        <v>1273.258130481069</v>
      </c>
      <c r="BY120" s="306">
        <f>IFERROR(VLOOKUP($A120,'BDGT Polizze MTD'!$A$3:$AG$156,BY$4,0),0)</f>
        <v>1327.4213662191587</v>
      </c>
      <c r="BZ120" s="306">
        <f>IFERROR(VLOOKUP($A120,'BDGT Polizze MTD'!$A$3:$AG$156,BZ$4,0),0)</f>
        <v>1367.3783289479229</v>
      </c>
      <c r="CA120" s="306">
        <f>IFERROR(VLOOKUP($A120,'BDGT Polizze MTD'!$A$3:$AG$156,CA$4,0),0)</f>
        <v>1676.480915101738</v>
      </c>
      <c r="CB120" s="306">
        <f>IFERROR(VLOOKUP($A120,'BDGT Polizze MTD'!$A$3:$AG$156,CB$4,0),0)</f>
        <v>1542.9487277086798</v>
      </c>
      <c r="CC120" s="306">
        <f>IFERROR(VLOOKUP($A120,'BDGT Polizze MTD'!$A$3:$AG$156,CC$4,0),0)</f>
        <v>1495.1432220127949</v>
      </c>
      <c r="CD120" s="306">
        <f>IFERROR(VLOOKUP($A120,'BDGT Polizze MTD'!$A$3:$AG$156,CD$4,0),0)</f>
        <v>1438.4301650558264</v>
      </c>
      <c r="CE120" s="306">
        <f>IFERROR(VLOOKUP($A120,'BDGT Polizze MTD'!$A$3:$AG$156,CE$4,0),0)</f>
        <v>1444.7403597256955</v>
      </c>
      <c r="CF120" s="306">
        <f>IFERROR(VLOOKUP($A120,'BDGT Polizze MTD'!$A$3:$AG$156,CF$4,0),0)</f>
        <v>1503.7560972198271</v>
      </c>
      <c r="CG120" s="306">
        <f>IFERROR(VLOOKUP($A120,'BDGT Polizze MTD'!$A$3:$AG$156,CG$4,0),0)</f>
        <v>1529.3094954719093</v>
      </c>
      <c r="CH120" s="306">
        <f>IFERROR(VLOOKUP($A120,'BDGT Polizze MTD'!$A$3:$AG$156,CH$4,0),0)</f>
        <v>229.21205563775047</v>
      </c>
      <c r="CI120" s="306">
        <f>IFERROR(VLOOKUP($A120,'BDGT Polizze MTD'!$A$3:$AG$156,CI$4,0),0)</f>
        <v>1411.1638775355368</v>
      </c>
      <c r="CJ120" s="306">
        <f>IFERROR(VLOOKUP($A120,'BDGT Polizze MTD'!$A$3:$AG$156,CJ$4,0),0)</f>
        <v>1559.8793190932222</v>
      </c>
      <c r="CK120" s="306">
        <f>IFERROR(VLOOKUP($A120,'BDGT Polizze MTD'!$A$3:$AG$156,CK$4,0),0)</f>
        <v>1451.3977165515137</v>
      </c>
      <c r="CL120" s="306">
        <f>IFERROR(VLOOKUP($A120,'BDGT Polizze MTD'!$A$3:$AG$156,CL$4,0),0)</f>
        <v>1564.4617248287439</v>
      </c>
      <c r="CM120" s="306">
        <f>IFERROR(VLOOKUP($A120,'BDGT Polizze MTD'!$A$3:$AG$156,CM$4,0),0)</f>
        <v>1561.6301318340888</v>
      </c>
      <c r="CN120" s="306">
        <f>IFERROR(VLOOKUP($A120,'BDGT Polizze MTD'!$A$3:$AG$156,CN$4,0),0)</f>
        <v>1571.1134208425171</v>
      </c>
      <c r="CO120" s="306">
        <f>IFERROR(VLOOKUP($A120,'BDGT Polizze MTD'!$A$3:$AG$156,CO$4,0),0)</f>
        <v>1870.4772481840655</v>
      </c>
      <c r="CP120" s="306">
        <f>IFERROR(VLOOKUP($A120,'BDGT Polizze MTD'!$A$3:$AG$156,CP$4,0),0)</f>
        <v>1844.0272835126073</v>
      </c>
      <c r="CQ120" s="306">
        <f>IFERROR(VLOOKUP($A120,'BDGT Polizze MTD'!$A$3:$AG$156,CQ$4,0),0)</f>
        <v>1491.3669496831028</v>
      </c>
      <c r="CR120" s="306">
        <f>IFERROR(VLOOKUP($A120,'BDGT Polizze MTD'!$A$3:$AG$156,CR$4,0),0)</f>
        <v>1415.6017746790744</v>
      </c>
      <c r="CS120" s="306">
        <f>IFERROR(VLOOKUP($A120,'BDGT Polizze MTD'!$A$3:$AG$156,CS$4,0),0)</f>
        <v>1492.4044439671472</v>
      </c>
      <c r="CT120" s="306">
        <f>IFERROR(VLOOKUP($A120,'BDGT Polizze MTD'!$A$3:$AG$156,CT$4,0),0)</f>
        <v>1504.703791644622</v>
      </c>
      <c r="CU120" s="306">
        <f>IFERROR(VLOOKUP($A120,'BDGT Polizze MTD'!$A$3:$AG$156,CU$4,0),0)</f>
        <v>1660.0100029462078</v>
      </c>
      <c r="CV120" s="306">
        <f>IFERROR(VLOOKUP($A120,'BDGT Polizze MTD'!$A$3:$AG$156,CV$4,0),0)</f>
        <v>2181.264734997555</v>
      </c>
      <c r="CW120" s="306">
        <f>IFERROR(VLOOKUP($A120,'BDGT Polizze MTD'!$A$3:$AG$156,CW$4,0),0)</f>
        <v>1872.8480837140867</v>
      </c>
      <c r="CX120" s="306">
        <f>IFERROR(VLOOKUP($A120,'BDGT Polizze MTD'!$A$3:$AG$156,CX$4,0),0)</f>
        <v>1278.804654966279</v>
      </c>
      <c r="CY120" s="306">
        <f>IFERROR(VLOOKUP($A120,'BDGT Polizze MTD'!$A$3:$AG$156,CY$4,0),0)</f>
        <v>46866.755501548461</v>
      </c>
      <c r="CZ120" s="306"/>
      <c r="DD120" s="308">
        <f>IFERROR(VLOOKUP($A120,'BDGT McAfee'!$AZ$6:$BD$180,DD$4,0),0)</f>
        <v>7.1131999354838715</v>
      </c>
      <c r="DE120" s="308">
        <f>IFERROR(VLOOKUP($A120,'BDGT McAfee'!$AZ$6:$BD$180,DE$4,0),0)</f>
        <v>7.1131999354838715</v>
      </c>
      <c r="DF120" s="308">
        <f>IFERROR(VLOOKUP($A120,'BDGT McAfee'!$AZ$6:$BD$180,DF$4,0),0)</f>
        <v>7.1131999354838715</v>
      </c>
      <c r="DG120" s="308">
        <f>IFERROR(VLOOKUP($A120,'BDGT McAfee'!$AZ$6:$BD$180,DG$4,0),0)</f>
        <v>7.1131999354838715</v>
      </c>
      <c r="DH120" s="308">
        <f>IFERROR(VLOOKUP($A120,'BDGT McAfee'!$AZ$6:$BD$180,DH$4,0),0)</f>
        <v>7.1131999354838715</v>
      </c>
      <c r="DI120" s="308">
        <f>IFERROR(VLOOKUP($A120,'BDGT McAfee'!$AZ$6:$BD$180,DI$4,0),0)</f>
        <v>7.1131999354838715</v>
      </c>
      <c r="DJ120" s="308">
        <f>IFERROR(VLOOKUP($A120,'BDGT McAfee'!$AZ$6:$BD$180,DJ$4,0),0)</f>
        <v>7.1131999354838715</v>
      </c>
      <c r="DK120" s="308">
        <f>IFERROR(VLOOKUP($A120,'BDGT McAfee'!$AZ$6:$BD$180,DK$4,0),0)</f>
        <v>7.1131999354838715</v>
      </c>
      <c r="DL120" s="308">
        <f>IFERROR(VLOOKUP($A120,'BDGT McAfee'!$AZ$6:$BD$180,DL$4,0),0)</f>
        <v>7.1131999354838715</v>
      </c>
      <c r="DM120" s="308">
        <f>IFERROR(VLOOKUP($A120,'BDGT McAfee'!$AZ$6:$BD$180,DM$4,0),0)</f>
        <v>7.1131999354838715</v>
      </c>
      <c r="DN120" s="308">
        <f>IFERROR(VLOOKUP($A120,'BDGT McAfee'!$AZ$6:$BD$180,DN$4,0),0)</f>
        <v>7.1131999354838715</v>
      </c>
      <c r="DO120" s="308">
        <f>IFERROR(VLOOKUP($A120,'BDGT McAfee'!$AZ$6:$BD$180,DO$4,0),0)</f>
        <v>7.1131999354838715</v>
      </c>
      <c r="DP120" s="308">
        <f>IFERROR(VLOOKUP($A120,'BDGT McAfee'!$AZ$6:$BD$180,DP$4,0),0)</f>
        <v>7.1131999354838715</v>
      </c>
      <c r="DQ120" s="308">
        <f>IFERROR(VLOOKUP($A120,'BDGT McAfee'!$AZ$6:$BD$180,DQ$4,0),0)</f>
        <v>7.1131999354838715</v>
      </c>
      <c r="DR120" s="308">
        <f>IFERROR(VLOOKUP($A120,'BDGT McAfee'!$AZ$6:$BD$180,DR$4,0),0)</f>
        <v>7.1131999354838715</v>
      </c>
      <c r="DS120" s="308">
        <f>IFERROR(VLOOKUP($A120,'BDGT McAfee'!$AZ$6:$BD$180,DS$4,0),0)</f>
        <v>7.1131999354838715</v>
      </c>
      <c r="DT120" s="308">
        <f>IFERROR(VLOOKUP($A120,'BDGT McAfee'!$AZ$6:$BD$180,DT$4,0),0)</f>
        <v>7.1131999354838715</v>
      </c>
      <c r="DU120" s="308">
        <f>IFERROR(VLOOKUP($A120,'BDGT McAfee'!$AZ$6:$BD$180,DU$4,0),0)</f>
        <v>7.1131999354838715</v>
      </c>
      <c r="DV120" s="308">
        <f>IFERROR(VLOOKUP($A120,'BDGT McAfee'!$AZ$6:$BD$180,DV$4,0),0)</f>
        <v>7.1131999354838715</v>
      </c>
      <c r="DW120" s="308">
        <f>IFERROR(VLOOKUP($A120,'BDGT McAfee'!$AZ$6:$BD$180,DW$4,0),0)</f>
        <v>7.1131999354838715</v>
      </c>
      <c r="DX120" s="308">
        <f>IFERROR(VLOOKUP($A120,'BDGT McAfee'!$AZ$6:$BD$180,DX$4,0),0)</f>
        <v>7.1131999354838715</v>
      </c>
      <c r="DY120" s="308">
        <f>IFERROR(VLOOKUP($A120,'BDGT McAfee'!$AZ$6:$BD$180,DY$4,0),0)</f>
        <v>7.1131999354838715</v>
      </c>
      <c r="DZ120" s="308">
        <f>IFERROR(VLOOKUP($A120,'BDGT McAfee'!$AZ$6:$BD$180,DZ$4,0),0)</f>
        <v>7.1131999354838715</v>
      </c>
      <c r="EA120" s="308">
        <f>IFERROR(VLOOKUP($A120,'BDGT McAfee'!$AZ$6:$BD$180,EA$4,0),0)</f>
        <v>7.1131999354838715</v>
      </c>
      <c r="EB120" s="308">
        <f>IFERROR(VLOOKUP($A120,'BDGT McAfee'!$AZ$6:$BD$180,EB$4,0),0)</f>
        <v>7.1131999354838715</v>
      </c>
      <c r="EC120" s="308">
        <f>IFERROR(VLOOKUP($A120,'BDGT McAfee'!$AZ$6:$BD$180,EC$4,0),0)</f>
        <v>7.1131999354838715</v>
      </c>
      <c r="ED120" s="308">
        <f>IFERROR(VLOOKUP($A120,'BDGT McAfee'!$AZ$6:$BD$180,ED$4,0),0)</f>
        <v>7.1131999354838715</v>
      </c>
      <c r="EE120" s="308">
        <f>IFERROR(VLOOKUP($A120,'BDGT McAfee'!$AZ$6:$BD$180,EE$4,0),0)</f>
        <v>7.1131999354838715</v>
      </c>
      <c r="EF120" s="308">
        <f>IFERROR(VLOOKUP($A120,'BDGT McAfee'!$AZ$6:$BD$180,EF$4,0),0)</f>
        <v>7.1131999354838715</v>
      </c>
      <c r="EG120" s="308">
        <f>IFERROR(VLOOKUP($A120,'BDGT McAfee'!$AZ$6:$BD$180,EG$4,0),0)</f>
        <v>7.1131999354838715</v>
      </c>
      <c r="EH120" s="308">
        <f>IFERROR(VLOOKUP($A120,'BDGT McAfee'!$AZ$6:$BD$180,EH$4,0),0)</f>
        <v>7.1131999354838715</v>
      </c>
      <c r="EI120" s="308">
        <f t="shared" si="42"/>
        <v>220.50919799999994</v>
      </c>
      <c r="EJ120" s="308"/>
      <c r="EL120" s="307">
        <f>IFERROR(VLOOKUP($A120,'BDGT Office'!$C$3:$F$180,EL$4,0),0)</f>
        <v>1.5483870967741935</v>
      </c>
      <c r="EM120" s="307">
        <f>IFERROR(VLOOKUP($A120,'BDGT Office'!$C$3:$F$180,EM$4,0),0)</f>
        <v>1.5483870967741935</v>
      </c>
      <c r="EN120" s="307">
        <f>IFERROR(VLOOKUP($A120,'BDGT Office'!$C$3:$F$180,EN$4,0),0)</f>
        <v>1.5483870967741935</v>
      </c>
      <c r="EO120" s="307">
        <f>IFERROR(VLOOKUP($A120,'BDGT Office'!$C$3:$F$180,EO$4,0),0)</f>
        <v>1.5483870967741935</v>
      </c>
      <c r="EP120" s="307">
        <f>IFERROR(VLOOKUP($A120,'BDGT Office'!$C$3:$F$180,EP$4,0),0)</f>
        <v>1.5483870967741935</v>
      </c>
      <c r="EQ120" s="307">
        <f>IFERROR(VLOOKUP($A120,'BDGT Office'!$C$3:$F$180,EQ$4,0),0)</f>
        <v>1.5483870967741935</v>
      </c>
      <c r="ER120" s="307">
        <f>IFERROR(VLOOKUP($A120,'BDGT Office'!$C$3:$F$180,ER$4,0),0)</f>
        <v>1.5483870967741935</v>
      </c>
      <c r="ES120" s="307">
        <f>IFERROR(VLOOKUP($A120,'BDGT Office'!$C$3:$F$180,ES$4,0),0)</f>
        <v>1.5483870967741935</v>
      </c>
      <c r="ET120" s="307">
        <f>IFERROR(VLOOKUP($A120,'BDGT Office'!$C$3:$F$180,ET$4,0),0)</f>
        <v>1.5483870967741935</v>
      </c>
      <c r="EU120" s="307">
        <f>IFERROR(VLOOKUP($A120,'BDGT Office'!$C$3:$F$180,EU$4,0),0)</f>
        <v>1.5483870967741935</v>
      </c>
      <c r="EV120" s="307">
        <f>IFERROR(VLOOKUP($A120,'BDGT Office'!$C$3:$F$180,EV$4,0),0)</f>
        <v>1.5483870967741935</v>
      </c>
      <c r="EW120" s="307">
        <f>IFERROR(VLOOKUP($A120,'BDGT Office'!$C$3:$F$180,EW$4,0),0)</f>
        <v>1.5483870967741935</v>
      </c>
      <c r="EX120" s="307">
        <f>IFERROR(VLOOKUP($A120,'BDGT Office'!$C$3:$F$180,EX$4,0),0)</f>
        <v>1.5483870967741935</v>
      </c>
      <c r="EY120" s="307">
        <f>IFERROR(VLOOKUP($A120,'BDGT Office'!$C$3:$F$180,EY$4,0),0)</f>
        <v>1.5483870967741935</v>
      </c>
      <c r="EZ120" s="307">
        <f>IFERROR(VLOOKUP($A120,'BDGT Office'!$C$3:$F$180,EZ$4,0),0)</f>
        <v>1.5483870967741935</v>
      </c>
      <c r="FA120" s="307">
        <f>IFERROR(VLOOKUP($A120,'BDGT Office'!$C$3:$F$180,FA$4,0),0)</f>
        <v>1.5483870967741935</v>
      </c>
      <c r="FB120" s="307">
        <f>IFERROR(VLOOKUP($A120,'BDGT Office'!$C$3:$F$180,FB$4,0),0)</f>
        <v>1.5483870967741935</v>
      </c>
      <c r="FC120" s="307">
        <f>IFERROR(VLOOKUP($A120,'BDGT Office'!$C$3:$F$180,FC$4,0),0)</f>
        <v>1.5483870967741935</v>
      </c>
      <c r="FD120" s="307">
        <f>IFERROR(VLOOKUP($A120,'BDGT Office'!$C$3:$F$180,FD$4,0),0)</f>
        <v>1.5483870967741935</v>
      </c>
      <c r="FE120" s="307">
        <f>IFERROR(VLOOKUP($A120,'BDGT Office'!$C$3:$F$180,FE$4,0),0)</f>
        <v>1.5483870967741935</v>
      </c>
      <c r="FF120" s="307">
        <f>IFERROR(VLOOKUP($A120,'BDGT Office'!$C$3:$F$180,FF$4,0),0)</f>
        <v>1.5483870967741935</v>
      </c>
      <c r="FG120" s="307">
        <f>IFERROR(VLOOKUP($A120,'BDGT Office'!$C$3:$F$180,FG$4,0),0)</f>
        <v>1.5483870967741935</v>
      </c>
      <c r="FH120" s="307">
        <f>IFERROR(VLOOKUP($A120,'BDGT Office'!$C$3:$F$180,FH$4,0),0)</f>
        <v>1.5483870967741935</v>
      </c>
      <c r="FI120" s="307">
        <f>IFERROR(VLOOKUP($A120,'BDGT Office'!$C$3:$F$180,FI$4,0),0)</f>
        <v>1.5483870967741935</v>
      </c>
      <c r="FJ120" s="307">
        <f>IFERROR(VLOOKUP($A120,'BDGT Office'!$C$3:$F$180,FJ$4,0),0)</f>
        <v>1.5483870967741935</v>
      </c>
      <c r="FK120" s="307">
        <f>IFERROR(VLOOKUP($A120,'BDGT Office'!$C$3:$F$180,FK$4,0),0)</f>
        <v>1.5483870967741935</v>
      </c>
      <c r="FL120" s="307">
        <f>IFERROR(VLOOKUP($A120,'BDGT Office'!$C$3:$F$180,FL$4,0),0)</f>
        <v>1.5483870967741935</v>
      </c>
      <c r="FM120" s="307">
        <f>IFERROR(VLOOKUP($A120,'BDGT Office'!$C$3:$F$180,FM$4,0),0)</f>
        <v>1.5483870967741935</v>
      </c>
      <c r="FN120" s="307">
        <f>IFERROR(VLOOKUP($A120,'BDGT Office'!$C$3:$F$180,FN$4,0),0)</f>
        <v>1.5483870967741935</v>
      </c>
      <c r="FO120" s="307">
        <f>IFERROR(VLOOKUP($A120,'BDGT Office'!$C$3:$F$180,FO$4,0),0)</f>
        <v>1.5483870967741935</v>
      </c>
      <c r="FP120" s="307">
        <f>IFERROR(VLOOKUP($A120,'BDGT Office'!$C$3:$F$180,FP$4,0),0)</f>
        <v>1.5483870967741935</v>
      </c>
      <c r="FQ120" s="308">
        <f t="shared" si="43"/>
        <v>47.999999999999979</v>
      </c>
      <c r="FR120" s="307"/>
      <c r="FS120" s="307"/>
    </row>
    <row r="121" spans="1:175">
      <c r="A121" s="150" t="s">
        <v>120</v>
      </c>
      <c r="B121" s="303">
        <f>IFERROR(VLOOKUP($A121,'FCST Sales'!$A$1:$AH$160,B$1,0),0)</f>
        <v>0</v>
      </c>
      <c r="C121" s="303">
        <f>IFERROR(VLOOKUP($A121,'FCST Sales'!$A$1:$AH$160,C$1,0),0)</f>
        <v>0</v>
      </c>
      <c r="D121" s="303">
        <f>IFERROR(VLOOKUP($A121,'FCST Sales'!$A$1:$AH$160,D$1,0),0)</f>
        <v>0</v>
      </c>
      <c r="E121" s="303">
        <f>IFERROR(VLOOKUP($A121,'FCST Sales'!$A$1:$AH$160,E$1,0),0)</f>
        <v>0</v>
      </c>
      <c r="F121" s="303">
        <f>IFERROR(VLOOKUP($A121,'FCST Sales'!$A$1:$AH$160,F$1,0),0)</f>
        <v>0</v>
      </c>
      <c r="G121" s="303">
        <f>IFERROR(VLOOKUP($A121,'FCST Sales'!$A$1:$AH$160,G$1,0),0)</f>
        <v>0</v>
      </c>
      <c r="H121" s="303">
        <f>IFERROR(VLOOKUP($A121,'FCST Sales'!$A$1:$AH$160,H$1,0),0)</f>
        <v>0</v>
      </c>
      <c r="I121" s="303">
        <f>IFERROR(VLOOKUP($A121,'FCST Sales'!$A$1:$AH$160,I$1,0),0)</f>
        <v>0</v>
      </c>
      <c r="J121" s="303">
        <f>IFERROR(VLOOKUP($A121,'FCST Sales'!$A$1:$AH$160,J$1,0),0)</f>
        <v>0</v>
      </c>
      <c r="K121" s="303">
        <f>IFERROR(VLOOKUP($A121,'FCST Sales'!$A$1:$AH$160,K$1,0),0)</f>
        <v>0</v>
      </c>
      <c r="L121" s="303">
        <f>IFERROR(VLOOKUP($A121,'FCST Sales'!$A$1:$AH$160,L$1,0),0)</f>
        <v>0</v>
      </c>
      <c r="M121" s="303">
        <f>IFERROR(VLOOKUP($A121,'FCST Sales'!$A$1:$AH$160,M$1,0),0)</f>
        <v>0</v>
      </c>
      <c r="N121" s="303">
        <f>IFERROR(VLOOKUP($A121,'FCST Sales'!$A$1:$AH$160,N$1,0),0)</f>
        <v>0</v>
      </c>
      <c r="O121" s="303">
        <f>IFERROR(VLOOKUP($A121,'FCST Sales'!$A$1:$AH$160,O$1,0),0)</f>
        <v>0</v>
      </c>
      <c r="P121" s="303">
        <f>IFERROR(VLOOKUP($A121,'FCST Sales'!$A$1:$AH$160,P$1,0),0)</f>
        <v>0</v>
      </c>
      <c r="Q121" s="303">
        <f>IFERROR(VLOOKUP($A121,'FCST Sales'!$A$1:$AH$160,Q$1,0),0)</f>
        <v>0</v>
      </c>
      <c r="R121" s="303">
        <f>IFERROR(VLOOKUP($A121,'FCST Sales'!$A$1:$AH$160,R$1,0),0)</f>
        <v>0</v>
      </c>
      <c r="S121" s="303">
        <f>IFERROR(VLOOKUP($A121,'FCST Sales'!$A$1:$AH$160,S$1,0),0)</f>
        <v>0</v>
      </c>
      <c r="T121" s="303">
        <f>IFERROR(VLOOKUP($A121,'FCST Sales'!$A$1:$AH$160,T$1,0),0)</f>
        <v>0</v>
      </c>
      <c r="U121" s="303">
        <f>IFERROR(VLOOKUP($A121,'FCST Sales'!$A$1:$AH$160,U$1,0),0)</f>
        <v>0</v>
      </c>
      <c r="V121" s="303">
        <f>IFERROR(VLOOKUP($A121,'FCST Sales'!$A$1:$AH$160,V$1,0),0)</f>
        <v>0</v>
      </c>
      <c r="W121" s="303">
        <f>IFERROR(VLOOKUP($A121,'FCST Sales'!$A$1:$AH$160,W$1,0),0)</f>
        <v>0</v>
      </c>
      <c r="X121" s="303">
        <f>IFERROR(VLOOKUP($A121,'FCST Sales'!$A$1:$AH$160,X$1,0),0)</f>
        <v>0</v>
      </c>
      <c r="Y121" s="303">
        <f>IFERROR(VLOOKUP($A121,'FCST Sales'!$A$1:$AH$160,Y$1,0),0)</f>
        <v>0</v>
      </c>
      <c r="Z121" s="303">
        <f>IFERROR(VLOOKUP($A121,'FCST Sales'!$A$1:$AH$160,Z$1,0),0)</f>
        <v>0</v>
      </c>
      <c r="AA121" s="303">
        <f>IFERROR(VLOOKUP($A121,'FCST Sales'!$A$1:$AH$160,AA$1,0),0)</f>
        <v>0</v>
      </c>
      <c r="AB121" s="303">
        <f>IFERROR(VLOOKUP($A121,'FCST Sales'!$A$1:$AH$160,AB$1,0),0)</f>
        <v>0</v>
      </c>
      <c r="AC121" s="303">
        <f>IFERROR(VLOOKUP($A121,'FCST Sales'!$A$1:$AH$160,AC$1,0),0)</f>
        <v>0</v>
      </c>
      <c r="AD121" s="303">
        <f>IFERROR(VLOOKUP($A121,'FCST Sales'!$A$1:$AH$160,AD$1,0),0)</f>
        <v>0</v>
      </c>
      <c r="AE121" s="303">
        <f>IFERROR(VLOOKUP($A121,'FCST Sales'!$A$1:$AH$160,AE$1,0),0)</f>
        <v>0</v>
      </c>
      <c r="AF121" s="303">
        <f>IFERROR(VLOOKUP($A121,'FCST Sales'!$A$1:$AH$160,AF$1,0),0)</f>
        <v>0</v>
      </c>
      <c r="AG121" s="303">
        <f>IFERROR(VLOOKUP($A121,'FCST Sales'!$A$1:$AH$160,AG$1,0),0)</f>
        <v>0</v>
      </c>
      <c r="AH121" s="303">
        <f>IFERROR(VLOOKUP($A121,'FCST Sales'!$A$1:$AH$160,AH$1,0),0)</f>
        <v>0</v>
      </c>
      <c r="AI121" s="303"/>
      <c r="AK121" s="306">
        <f>IFERROR(VLOOKUP($A121,'BDGT MW Services MTD'!$A$3:$AG$156,AK$4,0),0)</f>
        <v>0</v>
      </c>
      <c r="AL121" s="306">
        <f>IFERROR(VLOOKUP($A121,'BDGT MW Services MTD'!$A$3:$AG$156,AL$4,0),0)</f>
        <v>0</v>
      </c>
      <c r="AM121" s="306">
        <f>IFERROR(VLOOKUP($A121,'BDGT MW Services MTD'!$A$3:$AG$156,AM$4,0),0)</f>
        <v>0</v>
      </c>
      <c r="AN121" s="306">
        <f>IFERROR(VLOOKUP($A121,'BDGT MW Services MTD'!$A$3:$AG$156,AN$4,0),0)</f>
        <v>0</v>
      </c>
      <c r="AO121" s="306">
        <f>IFERROR(VLOOKUP($A121,'BDGT MW Services MTD'!$A$3:$AG$156,AO$4,0),0)</f>
        <v>0</v>
      </c>
      <c r="AP121" s="306">
        <f>IFERROR(VLOOKUP($A121,'BDGT MW Services MTD'!$A$3:$AG$156,AP$4,0),0)</f>
        <v>0</v>
      </c>
      <c r="AQ121" s="306">
        <f>IFERROR(VLOOKUP($A121,'BDGT MW Services MTD'!$A$3:$AG$156,AQ$4,0),0)</f>
        <v>0</v>
      </c>
      <c r="AR121" s="306">
        <f>IFERROR(VLOOKUP($A121,'BDGT MW Services MTD'!$A$3:$AG$156,AR$4,0),0)</f>
        <v>0</v>
      </c>
      <c r="AS121" s="306">
        <f>IFERROR(VLOOKUP($A121,'BDGT MW Services MTD'!$A$3:$AG$156,AS$4,0),0)</f>
        <v>0</v>
      </c>
      <c r="AT121" s="306">
        <f>IFERROR(VLOOKUP($A121,'BDGT MW Services MTD'!$A$3:$AG$156,AT$4,0),0)</f>
        <v>0</v>
      </c>
      <c r="AU121" s="306">
        <f>IFERROR(VLOOKUP($A121,'BDGT MW Services MTD'!$A$3:$AG$156,AU$4,0),0)</f>
        <v>0</v>
      </c>
      <c r="AV121" s="306">
        <f>IFERROR(VLOOKUP($A121,'BDGT MW Services MTD'!$A$3:$AG$156,AV$4,0),0)</f>
        <v>0</v>
      </c>
      <c r="AW121" s="306">
        <f>IFERROR(VLOOKUP($A121,'BDGT MW Services MTD'!$A$3:$AG$156,AW$4,0),0)</f>
        <v>0</v>
      </c>
      <c r="AX121" s="306">
        <f>IFERROR(VLOOKUP($A121,'BDGT MW Services MTD'!$A$3:$AG$156,AX$4,0),0)</f>
        <v>0</v>
      </c>
      <c r="AY121" s="306">
        <f>IFERROR(VLOOKUP($A121,'BDGT MW Services MTD'!$A$3:$AG$156,AY$4,0),0)</f>
        <v>0</v>
      </c>
      <c r="AZ121" s="306">
        <f>IFERROR(VLOOKUP($A121,'BDGT MW Services MTD'!$A$3:$AG$156,AZ$4,0),0)</f>
        <v>0</v>
      </c>
      <c r="BA121" s="306">
        <f>IFERROR(VLOOKUP($A121,'BDGT MW Services MTD'!$A$3:$AG$156,BA$4,0),0)</f>
        <v>0</v>
      </c>
      <c r="BB121" s="306">
        <f>IFERROR(VLOOKUP($A121,'BDGT MW Services MTD'!$A$3:$AG$156,BB$4,0),0)</f>
        <v>0</v>
      </c>
      <c r="BC121" s="306">
        <f>IFERROR(VLOOKUP($A121,'BDGT MW Services MTD'!$A$3:$AG$156,BC$4,0),0)</f>
        <v>0</v>
      </c>
      <c r="BD121" s="306">
        <f>IFERROR(VLOOKUP($A121,'BDGT MW Services MTD'!$A$3:$AG$156,BD$4,0),0)</f>
        <v>0</v>
      </c>
      <c r="BE121" s="306">
        <f>IFERROR(VLOOKUP($A121,'BDGT MW Services MTD'!$A$3:$AG$156,BE$4,0),0)</f>
        <v>0</v>
      </c>
      <c r="BF121" s="306">
        <f>IFERROR(VLOOKUP($A121,'BDGT MW Services MTD'!$A$3:$AG$156,BF$4,0),0)</f>
        <v>0</v>
      </c>
      <c r="BG121" s="306">
        <f>IFERROR(VLOOKUP($A121,'BDGT MW Services MTD'!$A$3:$AG$156,BG$4,0),0)</f>
        <v>0</v>
      </c>
      <c r="BH121" s="306">
        <f>IFERROR(VLOOKUP($A121,'BDGT MW Services MTD'!$A$3:$AG$156,BH$4,0),0)</f>
        <v>0</v>
      </c>
      <c r="BI121" s="306">
        <f>IFERROR(VLOOKUP($A121,'BDGT MW Services MTD'!$A$3:$AG$156,BI$4,0),0)</f>
        <v>0</v>
      </c>
      <c r="BJ121" s="306">
        <f>IFERROR(VLOOKUP($A121,'BDGT MW Services MTD'!$A$3:$AG$156,BJ$4,0),0)</f>
        <v>0</v>
      </c>
      <c r="BK121" s="306">
        <f>IFERROR(VLOOKUP($A121,'BDGT MW Services MTD'!$A$3:$AG$156,BK$4,0),0)</f>
        <v>0</v>
      </c>
      <c r="BL121" s="306">
        <f>IFERROR(VLOOKUP($A121,'BDGT MW Services MTD'!$A$3:$AG$156,BL$4,0),0)</f>
        <v>0</v>
      </c>
      <c r="BM121" s="306">
        <f>IFERROR(VLOOKUP($A121,'BDGT MW Services MTD'!$A$3:$AG$156,BM$4,0),0)</f>
        <v>0</v>
      </c>
      <c r="BN121" s="306">
        <f>IFERROR(VLOOKUP($A121,'BDGT MW Services MTD'!$A$3:$AG$156,BN$4,0),0)</f>
        <v>0</v>
      </c>
      <c r="BO121" s="306">
        <f>IFERROR(VLOOKUP($A121,'BDGT MW Services MTD'!$A$3:$AG$156,BO$4,0),0)</f>
        <v>0</v>
      </c>
      <c r="BP121" s="306">
        <f>IFERROR(VLOOKUP($A121,'BDGT MW Services MTD'!$A$3:$AG$156,BP$4,0),0)</f>
        <v>0</v>
      </c>
      <c r="BQ121" s="306"/>
      <c r="BR121" s="306"/>
      <c r="BS121" s="306"/>
      <c r="BT121" s="306">
        <f>IFERROR(VLOOKUP($A121,'BDGT Polizze MTD'!$A$3:$AG$156,BT$4,0),0)</f>
        <v>0</v>
      </c>
      <c r="BU121" s="306">
        <f>IFERROR(VLOOKUP($A121,'BDGT Polizze MTD'!$A$3:$AG$156,BU$4,0),0)</f>
        <v>0</v>
      </c>
      <c r="BV121" s="306">
        <f>IFERROR(VLOOKUP($A121,'BDGT Polizze MTD'!$A$3:$AG$156,BV$4,0),0)</f>
        <v>0</v>
      </c>
      <c r="BW121" s="306">
        <f>IFERROR(VLOOKUP($A121,'BDGT Polizze MTD'!$A$3:$AG$156,BW$4,0),0)</f>
        <v>0</v>
      </c>
      <c r="BX121" s="306">
        <f>IFERROR(VLOOKUP($A121,'BDGT Polizze MTD'!$A$3:$AG$156,BX$4,0),0)</f>
        <v>0</v>
      </c>
      <c r="BY121" s="306">
        <f>IFERROR(VLOOKUP($A121,'BDGT Polizze MTD'!$A$3:$AG$156,BY$4,0),0)</f>
        <v>0</v>
      </c>
      <c r="BZ121" s="306">
        <f>IFERROR(VLOOKUP($A121,'BDGT Polizze MTD'!$A$3:$AG$156,BZ$4,0),0)</f>
        <v>0</v>
      </c>
      <c r="CA121" s="306">
        <f>IFERROR(VLOOKUP($A121,'BDGT Polizze MTD'!$A$3:$AG$156,CA$4,0),0)</f>
        <v>0</v>
      </c>
      <c r="CB121" s="306">
        <f>IFERROR(VLOOKUP($A121,'BDGT Polizze MTD'!$A$3:$AG$156,CB$4,0),0)</f>
        <v>0</v>
      </c>
      <c r="CC121" s="306">
        <f>IFERROR(VLOOKUP($A121,'BDGT Polizze MTD'!$A$3:$AG$156,CC$4,0),0)</f>
        <v>0</v>
      </c>
      <c r="CD121" s="306">
        <f>IFERROR(VLOOKUP($A121,'BDGT Polizze MTD'!$A$3:$AG$156,CD$4,0),0)</f>
        <v>0</v>
      </c>
      <c r="CE121" s="306">
        <f>IFERROR(VLOOKUP($A121,'BDGT Polizze MTD'!$A$3:$AG$156,CE$4,0),0)</f>
        <v>0</v>
      </c>
      <c r="CF121" s="306">
        <f>IFERROR(VLOOKUP($A121,'BDGT Polizze MTD'!$A$3:$AG$156,CF$4,0),0)</f>
        <v>0</v>
      </c>
      <c r="CG121" s="306">
        <f>IFERROR(VLOOKUP($A121,'BDGT Polizze MTD'!$A$3:$AG$156,CG$4,0),0)</f>
        <v>0</v>
      </c>
      <c r="CH121" s="306">
        <f>IFERROR(VLOOKUP($A121,'BDGT Polizze MTD'!$A$3:$AG$156,CH$4,0),0)</f>
        <v>0</v>
      </c>
      <c r="CI121" s="306">
        <f>IFERROR(VLOOKUP($A121,'BDGT Polizze MTD'!$A$3:$AG$156,CI$4,0),0)</f>
        <v>0</v>
      </c>
      <c r="CJ121" s="306">
        <f>IFERROR(VLOOKUP($A121,'BDGT Polizze MTD'!$A$3:$AG$156,CJ$4,0),0)</f>
        <v>0</v>
      </c>
      <c r="CK121" s="306">
        <f>IFERROR(VLOOKUP($A121,'BDGT Polizze MTD'!$A$3:$AG$156,CK$4,0),0)</f>
        <v>0</v>
      </c>
      <c r="CL121" s="306">
        <f>IFERROR(VLOOKUP($A121,'BDGT Polizze MTD'!$A$3:$AG$156,CL$4,0),0)</f>
        <v>0</v>
      </c>
      <c r="CM121" s="306">
        <f>IFERROR(VLOOKUP($A121,'BDGT Polizze MTD'!$A$3:$AG$156,CM$4,0),0)</f>
        <v>0</v>
      </c>
      <c r="CN121" s="306">
        <f>IFERROR(VLOOKUP($A121,'BDGT Polizze MTD'!$A$3:$AG$156,CN$4,0),0)</f>
        <v>0</v>
      </c>
      <c r="CO121" s="306">
        <f>IFERROR(VLOOKUP($A121,'BDGT Polizze MTD'!$A$3:$AG$156,CO$4,0),0)</f>
        <v>0</v>
      </c>
      <c r="CP121" s="306">
        <f>IFERROR(VLOOKUP($A121,'BDGT Polizze MTD'!$A$3:$AG$156,CP$4,0),0)</f>
        <v>0</v>
      </c>
      <c r="CQ121" s="306">
        <f>IFERROR(VLOOKUP($A121,'BDGT Polizze MTD'!$A$3:$AG$156,CQ$4,0),0)</f>
        <v>0</v>
      </c>
      <c r="CR121" s="306">
        <f>IFERROR(VLOOKUP($A121,'BDGT Polizze MTD'!$A$3:$AG$156,CR$4,0),0)</f>
        <v>0</v>
      </c>
      <c r="CS121" s="306">
        <f>IFERROR(VLOOKUP($A121,'BDGT Polizze MTD'!$A$3:$AG$156,CS$4,0),0)</f>
        <v>0</v>
      </c>
      <c r="CT121" s="306">
        <f>IFERROR(VLOOKUP($A121,'BDGT Polizze MTD'!$A$3:$AG$156,CT$4,0),0)</f>
        <v>0</v>
      </c>
      <c r="CU121" s="306">
        <f>IFERROR(VLOOKUP($A121,'BDGT Polizze MTD'!$A$3:$AG$156,CU$4,0),0)</f>
        <v>0</v>
      </c>
      <c r="CV121" s="306">
        <f>IFERROR(VLOOKUP($A121,'BDGT Polizze MTD'!$A$3:$AG$156,CV$4,0),0)</f>
        <v>0</v>
      </c>
      <c r="CW121" s="306">
        <f>IFERROR(VLOOKUP($A121,'BDGT Polizze MTD'!$A$3:$AG$156,CW$4,0),0)</f>
        <v>0</v>
      </c>
      <c r="CX121" s="306">
        <f>IFERROR(VLOOKUP($A121,'BDGT Polizze MTD'!$A$3:$AG$156,CX$4,0),0)</f>
        <v>0</v>
      </c>
      <c r="CY121" s="306">
        <f>IFERROR(VLOOKUP($A121,'BDGT Polizze MTD'!$A$3:$AG$156,CY$4,0),0)</f>
        <v>0</v>
      </c>
      <c r="CZ121" s="306"/>
      <c r="DD121" s="308">
        <f>IFERROR(VLOOKUP($A121,'BDGT McAfee'!$AZ$6:$BD$180,DD$4,0),0)</f>
        <v>2.5688067096774194</v>
      </c>
      <c r="DE121" s="308">
        <f>IFERROR(VLOOKUP($A121,'BDGT McAfee'!$AZ$6:$BD$180,DE$4,0),0)</f>
        <v>2.5688067096774194</v>
      </c>
      <c r="DF121" s="308">
        <f>IFERROR(VLOOKUP($A121,'BDGT McAfee'!$AZ$6:$BD$180,DF$4,0),0)</f>
        <v>2.5688067096774194</v>
      </c>
      <c r="DG121" s="308">
        <f>IFERROR(VLOOKUP($A121,'BDGT McAfee'!$AZ$6:$BD$180,DG$4,0),0)</f>
        <v>2.5688067096774194</v>
      </c>
      <c r="DH121" s="308">
        <f>IFERROR(VLOOKUP($A121,'BDGT McAfee'!$AZ$6:$BD$180,DH$4,0),0)</f>
        <v>2.5688067096774194</v>
      </c>
      <c r="DI121" s="308">
        <f>IFERROR(VLOOKUP($A121,'BDGT McAfee'!$AZ$6:$BD$180,DI$4,0),0)</f>
        <v>2.5688067096774194</v>
      </c>
      <c r="DJ121" s="308">
        <f>IFERROR(VLOOKUP($A121,'BDGT McAfee'!$AZ$6:$BD$180,DJ$4,0),0)</f>
        <v>2.5688067096774194</v>
      </c>
      <c r="DK121" s="308">
        <f>IFERROR(VLOOKUP($A121,'BDGT McAfee'!$AZ$6:$BD$180,DK$4,0),0)</f>
        <v>2.5688067096774194</v>
      </c>
      <c r="DL121" s="308">
        <f>IFERROR(VLOOKUP($A121,'BDGT McAfee'!$AZ$6:$BD$180,DL$4,0),0)</f>
        <v>2.5688067096774194</v>
      </c>
      <c r="DM121" s="308">
        <f>IFERROR(VLOOKUP($A121,'BDGT McAfee'!$AZ$6:$BD$180,DM$4,0),0)</f>
        <v>2.5688067096774194</v>
      </c>
      <c r="DN121" s="308">
        <f>IFERROR(VLOOKUP($A121,'BDGT McAfee'!$AZ$6:$BD$180,DN$4,0),0)</f>
        <v>2.5688067096774194</v>
      </c>
      <c r="DO121" s="308">
        <f>IFERROR(VLOOKUP($A121,'BDGT McAfee'!$AZ$6:$BD$180,DO$4,0),0)</f>
        <v>2.5688067096774194</v>
      </c>
      <c r="DP121" s="308">
        <f>IFERROR(VLOOKUP($A121,'BDGT McAfee'!$AZ$6:$BD$180,DP$4,0),0)</f>
        <v>2.5688067096774194</v>
      </c>
      <c r="DQ121" s="308">
        <f>IFERROR(VLOOKUP($A121,'BDGT McAfee'!$AZ$6:$BD$180,DQ$4,0),0)</f>
        <v>2.5688067096774194</v>
      </c>
      <c r="DR121" s="308">
        <f>IFERROR(VLOOKUP($A121,'BDGT McAfee'!$AZ$6:$BD$180,DR$4,0),0)</f>
        <v>2.5688067096774194</v>
      </c>
      <c r="DS121" s="308">
        <f>IFERROR(VLOOKUP($A121,'BDGT McAfee'!$AZ$6:$BD$180,DS$4,0),0)</f>
        <v>2.5688067096774194</v>
      </c>
      <c r="DT121" s="308">
        <f>IFERROR(VLOOKUP($A121,'BDGT McAfee'!$AZ$6:$BD$180,DT$4,0),0)</f>
        <v>2.5688067096774194</v>
      </c>
      <c r="DU121" s="308">
        <f>IFERROR(VLOOKUP($A121,'BDGT McAfee'!$AZ$6:$BD$180,DU$4,0),0)</f>
        <v>2.5688067096774194</v>
      </c>
      <c r="DV121" s="308">
        <f>IFERROR(VLOOKUP($A121,'BDGT McAfee'!$AZ$6:$BD$180,DV$4,0),0)</f>
        <v>2.5688067096774194</v>
      </c>
      <c r="DW121" s="308">
        <f>IFERROR(VLOOKUP($A121,'BDGT McAfee'!$AZ$6:$BD$180,DW$4,0),0)</f>
        <v>2.5688067096774194</v>
      </c>
      <c r="DX121" s="308">
        <f>IFERROR(VLOOKUP($A121,'BDGT McAfee'!$AZ$6:$BD$180,DX$4,0),0)</f>
        <v>2.5688067096774194</v>
      </c>
      <c r="DY121" s="308">
        <f>IFERROR(VLOOKUP($A121,'BDGT McAfee'!$AZ$6:$BD$180,DY$4,0),0)</f>
        <v>2.5688067096774194</v>
      </c>
      <c r="DZ121" s="308">
        <f>IFERROR(VLOOKUP($A121,'BDGT McAfee'!$AZ$6:$BD$180,DZ$4,0),0)</f>
        <v>2.5688067096774194</v>
      </c>
      <c r="EA121" s="308">
        <f>IFERROR(VLOOKUP($A121,'BDGT McAfee'!$AZ$6:$BD$180,EA$4,0),0)</f>
        <v>2.5688067096774194</v>
      </c>
      <c r="EB121" s="308">
        <f>IFERROR(VLOOKUP($A121,'BDGT McAfee'!$AZ$6:$BD$180,EB$4,0),0)</f>
        <v>2.5688067096774194</v>
      </c>
      <c r="EC121" s="308">
        <f>IFERROR(VLOOKUP($A121,'BDGT McAfee'!$AZ$6:$BD$180,EC$4,0),0)</f>
        <v>2.5688067096774194</v>
      </c>
      <c r="ED121" s="308">
        <f>IFERROR(VLOOKUP($A121,'BDGT McAfee'!$AZ$6:$BD$180,ED$4,0),0)</f>
        <v>2.5688067096774194</v>
      </c>
      <c r="EE121" s="308">
        <f>IFERROR(VLOOKUP($A121,'BDGT McAfee'!$AZ$6:$BD$180,EE$4,0),0)</f>
        <v>2.5688067096774194</v>
      </c>
      <c r="EF121" s="308">
        <f>IFERROR(VLOOKUP($A121,'BDGT McAfee'!$AZ$6:$BD$180,EF$4,0),0)</f>
        <v>2.5688067096774194</v>
      </c>
      <c r="EG121" s="308">
        <f>IFERROR(VLOOKUP($A121,'BDGT McAfee'!$AZ$6:$BD$180,EG$4,0),0)</f>
        <v>2.5688067096774194</v>
      </c>
      <c r="EH121" s="308">
        <f>IFERROR(VLOOKUP($A121,'BDGT McAfee'!$AZ$6:$BD$180,EH$4,0),0)</f>
        <v>2.5688067096774194</v>
      </c>
      <c r="EI121" s="308">
        <f t="shared" ref="EI121" si="46">SUM(DD121:EH121)</f>
        <v>79.633007999999961</v>
      </c>
      <c r="EJ121" s="308"/>
      <c r="EL121" s="307">
        <f>IFERROR(VLOOKUP($A121,'BDGT Office'!$C$3:$F$180,EL$4,0),0)</f>
        <v>0.4258064516129032</v>
      </c>
      <c r="EM121" s="307">
        <f>IFERROR(VLOOKUP($A121,'BDGT Office'!$C$3:$F$180,EM$4,0),0)</f>
        <v>0.4258064516129032</v>
      </c>
      <c r="EN121" s="307">
        <f>IFERROR(VLOOKUP($A121,'BDGT Office'!$C$3:$F$180,EN$4,0),0)</f>
        <v>0.4258064516129032</v>
      </c>
      <c r="EO121" s="307">
        <f>IFERROR(VLOOKUP($A121,'BDGT Office'!$C$3:$F$180,EO$4,0),0)</f>
        <v>0.4258064516129032</v>
      </c>
      <c r="EP121" s="307">
        <f>IFERROR(VLOOKUP($A121,'BDGT Office'!$C$3:$F$180,EP$4,0),0)</f>
        <v>0.4258064516129032</v>
      </c>
      <c r="EQ121" s="307">
        <f>IFERROR(VLOOKUP($A121,'BDGT Office'!$C$3:$F$180,EQ$4,0),0)</f>
        <v>0.4258064516129032</v>
      </c>
      <c r="ER121" s="307">
        <f>IFERROR(VLOOKUP($A121,'BDGT Office'!$C$3:$F$180,ER$4,0),0)</f>
        <v>0.4258064516129032</v>
      </c>
      <c r="ES121" s="307">
        <f>IFERROR(VLOOKUP($A121,'BDGT Office'!$C$3:$F$180,ES$4,0),0)</f>
        <v>0.4258064516129032</v>
      </c>
      <c r="ET121" s="307">
        <f>IFERROR(VLOOKUP($A121,'BDGT Office'!$C$3:$F$180,ET$4,0),0)</f>
        <v>0.4258064516129032</v>
      </c>
      <c r="EU121" s="307">
        <f>IFERROR(VLOOKUP($A121,'BDGT Office'!$C$3:$F$180,EU$4,0),0)</f>
        <v>0.4258064516129032</v>
      </c>
      <c r="EV121" s="307">
        <f>IFERROR(VLOOKUP($A121,'BDGT Office'!$C$3:$F$180,EV$4,0),0)</f>
        <v>0.4258064516129032</v>
      </c>
      <c r="EW121" s="307">
        <f>IFERROR(VLOOKUP($A121,'BDGT Office'!$C$3:$F$180,EW$4,0),0)</f>
        <v>0.4258064516129032</v>
      </c>
      <c r="EX121" s="307">
        <f>IFERROR(VLOOKUP($A121,'BDGT Office'!$C$3:$F$180,EX$4,0),0)</f>
        <v>0.4258064516129032</v>
      </c>
      <c r="EY121" s="307">
        <f>IFERROR(VLOOKUP($A121,'BDGT Office'!$C$3:$F$180,EY$4,0),0)</f>
        <v>0.4258064516129032</v>
      </c>
      <c r="EZ121" s="307">
        <f>IFERROR(VLOOKUP($A121,'BDGT Office'!$C$3:$F$180,EZ$4,0),0)</f>
        <v>0.4258064516129032</v>
      </c>
      <c r="FA121" s="307">
        <f>IFERROR(VLOOKUP($A121,'BDGT Office'!$C$3:$F$180,FA$4,0),0)</f>
        <v>0.4258064516129032</v>
      </c>
      <c r="FB121" s="307">
        <f>IFERROR(VLOOKUP($A121,'BDGT Office'!$C$3:$F$180,FB$4,0),0)</f>
        <v>0.4258064516129032</v>
      </c>
      <c r="FC121" s="307">
        <f>IFERROR(VLOOKUP($A121,'BDGT Office'!$C$3:$F$180,FC$4,0),0)</f>
        <v>0.4258064516129032</v>
      </c>
      <c r="FD121" s="307">
        <f>IFERROR(VLOOKUP($A121,'BDGT Office'!$C$3:$F$180,FD$4,0),0)</f>
        <v>0.4258064516129032</v>
      </c>
      <c r="FE121" s="307">
        <f>IFERROR(VLOOKUP($A121,'BDGT Office'!$C$3:$F$180,FE$4,0),0)</f>
        <v>0.4258064516129032</v>
      </c>
      <c r="FF121" s="307">
        <f>IFERROR(VLOOKUP($A121,'BDGT Office'!$C$3:$F$180,FF$4,0),0)</f>
        <v>0.4258064516129032</v>
      </c>
      <c r="FG121" s="307">
        <f>IFERROR(VLOOKUP($A121,'BDGT Office'!$C$3:$F$180,FG$4,0),0)</f>
        <v>0.4258064516129032</v>
      </c>
      <c r="FH121" s="307">
        <f>IFERROR(VLOOKUP($A121,'BDGT Office'!$C$3:$F$180,FH$4,0),0)</f>
        <v>0.4258064516129032</v>
      </c>
      <c r="FI121" s="307">
        <f>IFERROR(VLOOKUP($A121,'BDGT Office'!$C$3:$F$180,FI$4,0),0)</f>
        <v>0.4258064516129032</v>
      </c>
      <c r="FJ121" s="307">
        <f>IFERROR(VLOOKUP($A121,'BDGT Office'!$C$3:$F$180,FJ$4,0),0)</f>
        <v>0.4258064516129032</v>
      </c>
      <c r="FK121" s="307">
        <f>IFERROR(VLOOKUP($A121,'BDGT Office'!$C$3:$F$180,FK$4,0),0)</f>
        <v>0.4258064516129032</v>
      </c>
      <c r="FL121" s="307">
        <f>IFERROR(VLOOKUP($A121,'BDGT Office'!$C$3:$F$180,FL$4,0),0)</f>
        <v>0.4258064516129032</v>
      </c>
      <c r="FM121" s="307">
        <f>IFERROR(VLOOKUP($A121,'BDGT Office'!$C$3:$F$180,FM$4,0),0)</f>
        <v>0.4258064516129032</v>
      </c>
      <c r="FN121" s="307">
        <f>IFERROR(VLOOKUP($A121,'BDGT Office'!$C$3:$F$180,FN$4,0),0)</f>
        <v>0.4258064516129032</v>
      </c>
      <c r="FO121" s="307">
        <f>IFERROR(VLOOKUP($A121,'BDGT Office'!$C$3:$F$180,FO$4,0),0)</f>
        <v>0.4258064516129032</v>
      </c>
      <c r="FP121" s="307">
        <f>IFERROR(VLOOKUP($A121,'BDGT Office'!$C$3:$F$180,FP$4,0),0)</f>
        <v>0.4258064516129032</v>
      </c>
      <c r="FQ121" s="308">
        <f t="shared" ref="FQ121" si="47">SUM(EL121:FP121)</f>
        <v>13.2</v>
      </c>
      <c r="FR121" s="307"/>
      <c r="FS121" s="307"/>
    </row>
    <row r="122" spans="1:175">
      <c r="A122" s="150" t="s">
        <v>130</v>
      </c>
      <c r="B122" s="303">
        <f>IFERROR(VLOOKUP($A122,'FCST Sales'!$A$1:$AH$160,B$1,0),0)</f>
        <v>40603.878030160136</v>
      </c>
      <c r="C122" s="303">
        <f>IFERROR(VLOOKUP($A122,'FCST Sales'!$A$1:$AH$160,C$1,0),0)</f>
        <v>35402.606154469475</v>
      </c>
      <c r="D122" s="303">
        <f>IFERROR(VLOOKUP($A122,'FCST Sales'!$A$1:$AH$160,D$1,0),0)</f>
        <v>27186.451336105616</v>
      </c>
      <c r="E122" s="303">
        <f>IFERROR(VLOOKUP($A122,'FCST Sales'!$A$1:$AH$160,E$1,0),0)</f>
        <v>26164.474416749235</v>
      </c>
      <c r="F122" s="303">
        <f>IFERROR(VLOOKUP($A122,'FCST Sales'!$A$1:$AH$160,F$1,0),0)</f>
        <v>26027.256398844882</v>
      </c>
      <c r="G122" s="303">
        <f>IFERROR(VLOOKUP($A122,'FCST Sales'!$A$1:$AH$160,G$1,0),0)</f>
        <v>27134.432069039671</v>
      </c>
      <c r="H122" s="303">
        <f>IFERROR(VLOOKUP($A122,'FCST Sales'!$A$1:$AH$160,H$1,0),0)</f>
        <v>27951.210763763342</v>
      </c>
      <c r="I122" s="303">
        <f>IFERROR(VLOOKUP($A122,'FCST Sales'!$A$1:$AH$160,I$1,0),0)</f>
        <v>34269.719219179016</v>
      </c>
      <c r="J122" s="303">
        <f>IFERROR(VLOOKUP($A122,'FCST Sales'!$A$1:$AH$160,J$1,0),0)</f>
        <v>31921.036714086669</v>
      </c>
      <c r="K122" s="303">
        <f>IFERROR(VLOOKUP($A122,'FCST Sales'!$A$1:$AH$160,K$1,0),0)</f>
        <v>30562.911840680103</v>
      </c>
      <c r="L122" s="303">
        <f>IFERROR(VLOOKUP($A122,'FCST Sales'!$A$1:$AH$160,L$1,0),0)</f>
        <v>29403.614099519313</v>
      </c>
      <c r="M122" s="303">
        <f>IFERROR(VLOOKUP($A122,'FCST Sales'!$A$1:$AH$160,M$1,0),0)</f>
        <v>29532.603697675066</v>
      </c>
      <c r="N122" s="303">
        <f>IFERROR(VLOOKUP($A122,'FCST Sales'!$A$1:$AH$160,N$1,0),0)</f>
        <v>30738.971593198607</v>
      </c>
      <c r="O122" s="303">
        <f>IFERROR(VLOOKUP($A122,'FCST Sales'!$A$1:$AH$160,O$1,0),0)</f>
        <v>31261.320386618456</v>
      </c>
      <c r="P122" s="303">
        <f>IFERROR(VLOOKUP($A122,'FCST Sales'!$A$1:$AH$160,P$1,0),0)</f>
        <v>0</v>
      </c>
      <c r="Q122" s="303">
        <f>IFERROR(VLOOKUP($A122,'FCST Sales'!$A$1:$AH$160,Q$1,0),0)</f>
        <v>29194.627880667864</v>
      </c>
      <c r="R122" s="303">
        <f>IFERROR(VLOOKUP($A122,'FCST Sales'!$A$1:$AH$160,R$1,0),0)</f>
        <v>31886.212243510588</v>
      </c>
      <c r="S122" s="303">
        <f>IFERROR(VLOOKUP($A122,'FCST Sales'!$A$1:$AH$160,S$1,0),0)</f>
        <v>29668.689797497365</v>
      </c>
      <c r="T122" s="303">
        <f>IFERROR(VLOOKUP($A122,'FCST Sales'!$A$1:$AH$160,T$1,0),0)</f>
        <v>31979.883311573503</v>
      </c>
      <c r="U122" s="303">
        <f>IFERROR(VLOOKUP($A122,'FCST Sales'!$A$1:$AH$160,U$1,0),0)</f>
        <v>31922.00141384613</v>
      </c>
      <c r="V122" s="303">
        <f>IFERROR(VLOOKUP($A122,'FCST Sales'!$A$1:$AH$160,V$1,0),0)</f>
        <v>32115.853696127233</v>
      </c>
      <c r="W122" s="303">
        <f>IFERROR(VLOOKUP($A122,'FCST Sales'!$A$1:$AH$160,W$1,0),0)</f>
        <v>38697.055734842696</v>
      </c>
      <c r="X122" s="303">
        <f>IFERROR(VLOOKUP($A122,'FCST Sales'!$A$1:$AH$160,X$1,0),0)</f>
        <v>37694.61177233114</v>
      </c>
      <c r="Y122" s="303">
        <f>IFERROR(VLOOKUP($A122,'FCST Sales'!$A$1:$AH$160,Y$1,0),0)</f>
        <v>30485.719317181636</v>
      </c>
      <c r="Z122" s="303">
        <f>IFERROR(VLOOKUP($A122,'FCST Sales'!$A$1:$AH$160,Z$1,0),0)</f>
        <v>28936.968448268559</v>
      </c>
      <c r="AA122" s="303">
        <f>IFERROR(VLOOKUP($A122,'FCST Sales'!$A$1:$AH$160,AA$1,0),0)</f>
        <v>30506.927216111751</v>
      </c>
      <c r="AB122" s="303">
        <f>IFERROR(VLOOKUP($A122,'FCST Sales'!$A$1:$AH$160,AB$1,0),0)</f>
        <v>30758.343851809364</v>
      </c>
      <c r="AC122" s="303">
        <f>IFERROR(VLOOKUP($A122,'FCST Sales'!$A$1:$AH$160,AC$1,0),0)</f>
        <v>33964.329250340663</v>
      </c>
      <c r="AD122" s="303">
        <f>IFERROR(VLOOKUP($A122,'FCST Sales'!$A$1:$AH$160,AD$1,0),0)</f>
        <v>44588.237979748686</v>
      </c>
      <c r="AE122" s="303">
        <f>IFERROR(VLOOKUP($A122,'FCST Sales'!$A$1:$AH$160,AE$1,0),0)</f>
        <v>38746.104369212546</v>
      </c>
      <c r="AF122" s="303">
        <f>IFERROR(VLOOKUP($A122,'FCST Sales'!$A$1:$AH$160,AF$1,0),0)</f>
        <v>26140.635462715061</v>
      </c>
      <c r="AG122" s="303">
        <f>IFERROR(VLOOKUP($A122,'FCST Sales'!$A$1:$AH$160,AG$1,0),0)</f>
        <v>955446.68846587453</v>
      </c>
      <c r="AH122" s="303">
        <f>IFERROR(VLOOKUP($A122,'FCST Sales'!$A$1:$AH$160,AH$1,0),0)</f>
        <v>0</v>
      </c>
      <c r="AI122" s="303"/>
      <c r="AK122" s="306">
        <f>IFERROR(VLOOKUP($A122,'BDGT MW Services MTD'!$A$3:$AG$156,AK$4,0),0)</f>
        <v>389.63410575697117</v>
      </c>
      <c r="AL122" s="306">
        <f>IFERROR(VLOOKUP($A122,'BDGT MW Services MTD'!$A$3:$AG$156,AL$4,0),0)</f>
        <v>335.66891389019611</v>
      </c>
      <c r="AM122" s="306">
        <f>IFERROR(VLOOKUP($A122,'BDGT MW Services MTD'!$A$3:$AG$156,AM$4,0),0)</f>
        <v>260.88071309791451</v>
      </c>
      <c r="AN122" s="306">
        <f>IFERROR(VLOOKUP($A122,'BDGT MW Services MTD'!$A$3:$AG$156,AN$4,0),0)</f>
        <v>251.07384039521574</v>
      </c>
      <c r="AO122" s="306">
        <f>IFERROR(VLOOKUP($A122,'BDGT MW Services MTD'!$A$3:$AG$156,AO$4,0),0)</f>
        <v>249.75709868743621</v>
      </c>
      <c r="AP122" s="306">
        <f>IFERROR(VLOOKUP($A122,'BDGT MW Services MTD'!$A$3:$AG$156,AP$4,0),0)</f>
        <v>260.38153711796707</v>
      </c>
      <c r="AQ122" s="306">
        <f>IFERROR(VLOOKUP($A122,'BDGT MW Services MTD'!$A$3:$AG$156,AQ$4,0),0)</f>
        <v>268.21933123417477</v>
      </c>
      <c r="AR122" s="306">
        <f>IFERROR(VLOOKUP($A122,'BDGT MW Services MTD'!$A$3:$AG$156,AR$4,0),0)</f>
        <v>328.85162822598102</v>
      </c>
      <c r="AS122" s="306">
        <f>IFERROR(VLOOKUP($A122,'BDGT MW Services MTD'!$A$3:$AG$156,AS$4,0),0)</f>
        <v>302.65850139153736</v>
      </c>
      <c r="AT122" s="306">
        <f>IFERROR(VLOOKUP($A122,'BDGT MW Services MTD'!$A$3:$AG$156,AT$4,0),0)</f>
        <v>293.2811692402172</v>
      </c>
      <c r="AU122" s="306">
        <f>IFERROR(VLOOKUP($A122,'BDGT MW Services MTD'!$A$3:$AG$156,AU$4,0),0)</f>
        <v>282.15656832530607</v>
      </c>
      <c r="AV122" s="306">
        <f>IFERROR(VLOOKUP($A122,'BDGT MW Services MTD'!$A$3:$AG$156,AV$4,0),0)</f>
        <v>283.39435026061869</v>
      </c>
      <c r="AW122" s="306">
        <f>IFERROR(VLOOKUP($A122,'BDGT MW Services MTD'!$A$3:$AG$156,AW$4,0),0)</f>
        <v>294.97063555625209</v>
      </c>
      <c r="AX122" s="306">
        <f>IFERROR(VLOOKUP($A122,'BDGT MW Services MTD'!$A$3:$AG$156,AX$4,0),0)</f>
        <v>299.98308547214884</v>
      </c>
      <c r="AY122" s="306">
        <f>IFERROR(VLOOKUP($A122,'BDGT MW Services MTD'!$A$3:$AG$156,AY$4,0),0)</f>
        <v>44.961297815265688</v>
      </c>
      <c r="AZ122" s="306">
        <f>IFERROR(VLOOKUP($A122,'BDGT MW Services MTD'!$A$3:$AG$156,AZ$4,0),0)</f>
        <v>276.80812506779313</v>
      </c>
      <c r="BA122" s="306">
        <f>IFERROR(VLOOKUP($A122,'BDGT MW Services MTD'!$A$3:$AG$156,BA$4,0),0)</f>
        <v>305.97953683756128</v>
      </c>
      <c r="BB122" s="306">
        <f>IFERROR(VLOOKUP($A122,'BDGT MW Services MTD'!$A$3:$AG$156,BB$4,0),0)</f>
        <v>284.70023010221462</v>
      </c>
      <c r="BC122" s="306">
        <f>IFERROR(VLOOKUP($A122,'BDGT MW Services MTD'!$A$3:$AG$156,BC$4,0),0)</f>
        <v>306.87840277378751</v>
      </c>
      <c r="BD122" s="306">
        <f>IFERROR(VLOOKUP($A122,'BDGT MW Services MTD'!$A$3:$AG$156,BD$4,0),0)</f>
        <v>306.3229690922123</v>
      </c>
      <c r="BE122" s="306">
        <f>IFERROR(VLOOKUP($A122,'BDGT MW Services MTD'!$A$3:$AG$156,BE$4,0),0)</f>
        <v>308.18317221368352</v>
      </c>
      <c r="BF122" s="306">
        <f>IFERROR(VLOOKUP($A122,'BDGT MW Services MTD'!$A$3:$AG$156,BF$4,0),0)</f>
        <v>366.90515417388696</v>
      </c>
      <c r="BG122" s="306">
        <f>IFERROR(VLOOKUP($A122,'BDGT MW Services MTD'!$A$3:$AG$156,BG$4,0),0)</f>
        <v>361.71683746215103</v>
      </c>
      <c r="BH122" s="306">
        <f>IFERROR(VLOOKUP($A122,'BDGT MW Services MTD'!$A$3:$AG$156,BH$4,0),0)</f>
        <v>292.54043113037204</v>
      </c>
      <c r="BI122" s="306">
        <f>IFERROR(VLOOKUP($A122,'BDGT MW Services MTD'!$A$3:$AG$156,BI$4,0),0)</f>
        <v>277.67864479062769</v>
      </c>
      <c r="BJ122" s="306">
        <f>IFERROR(VLOOKUP($A122,'BDGT MW Services MTD'!$A$3:$AG$156,BJ$4,0),0)</f>
        <v>292.74394175880195</v>
      </c>
      <c r="BK122" s="306">
        <f>IFERROR(VLOOKUP($A122,'BDGT MW Services MTD'!$A$3:$AG$156,BK$4,0),0)</f>
        <v>295.15653141217695</v>
      </c>
      <c r="BL122" s="306">
        <f>IFERROR(VLOOKUP($A122,'BDGT MW Services MTD'!$A$3:$AG$156,BL$4,0),0)</f>
        <v>325.62076157434097</v>
      </c>
      <c r="BM122" s="306">
        <f>IFERROR(VLOOKUP($A122,'BDGT MW Services MTD'!$A$3:$AG$156,BM$4,0),0)</f>
        <v>427.8679543765212</v>
      </c>
      <c r="BN122" s="306">
        <f>IFERROR(VLOOKUP($A122,'BDGT MW Services MTD'!$A$3:$AG$156,BN$4,0),0)</f>
        <v>367.37020755879604</v>
      </c>
      <c r="BO122" s="306">
        <f>IFERROR(VLOOKUP($A122,'BDGT MW Services MTD'!$A$3:$AG$156,BO$4,0),0)</f>
        <v>250.84508220787245</v>
      </c>
      <c r="BP122" s="306">
        <f>IFERROR(VLOOKUP($A122,'BDGT MW Services MTD'!$A$3:$AG$156,BP$4,0),0)</f>
        <v>9193.1907590000028</v>
      </c>
      <c r="BQ122" s="306"/>
      <c r="BR122" s="306"/>
      <c r="BS122" s="306"/>
      <c r="BT122" s="306">
        <f>IFERROR(VLOOKUP($A122,'BDGT Polizze MTD'!$A$3:$AG$156,BT$4,0),0)</f>
        <v>1622.1032330729008</v>
      </c>
      <c r="BU122" s="306">
        <f>IFERROR(VLOOKUP($A122,'BDGT Polizze MTD'!$A$3:$AG$156,BU$4,0),0)</f>
        <v>1397.4383207690089</v>
      </c>
      <c r="BV122" s="306">
        <f>IFERROR(VLOOKUP($A122,'BDGT Polizze MTD'!$A$3:$AG$156,BV$4,0),0)</f>
        <v>1086.0842054377056</v>
      </c>
      <c r="BW122" s="306">
        <f>IFERROR(VLOOKUP($A122,'BDGT Polizze MTD'!$A$3:$AG$156,BW$4,0),0)</f>
        <v>1045.2567735411142</v>
      </c>
      <c r="BX122" s="306">
        <f>IFERROR(VLOOKUP($A122,'BDGT Polizze MTD'!$A$3:$AG$156,BX$4,0),0)</f>
        <v>1039.774987040003</v>
      </c>
      <c r="BY122" s="306">
        <f>IFERROR(VLOOKUP($A122,'BDGT Polizze MTD'!$A$3:$AG$156,BY$4,0),0)</f>
        <v>1084.0060635117775</v>
      </c>
      <c r="BZ122" s="306">
        <f>IFERROR(VLOOKUP($A122,'BDGT Polizze MTD'!$A$3:$AG$156,BZ$4,0),0)</f>
        <v>1116.6359359695809</v>
      </c>
      <c r="CA122" s="306">
        <f>IFERROR(VLOOKUP($A122,'BDGT Polizze MTD'!$A$3:$AG$156,CA$4,0),0)</f>
        <v>1369.0569728497323</v>
      </c>
      <c r="CB122" s="306">
        <f>IFERROR(VLOOKUP($A122,'BDGT Polizze MTD'!$A$3:$AG$156,CB$4,0),0)</f>
        <v>1260.0111909362238</v>
      </c>
      <c r="CC122" s="306">
        <f>IFERROR(VLOOKUP($A122,'BDGT Polizze MTD'!$A$3:$AG$156,CC$4,0),0)</f>
        <v>1220.9719985875372</v>
      </c>
      <c r="CD122" s="306">
        <f>IFERROR(VLOOKUP($A122,'BDGT Polizze MTD'!$A$3:$AG$156,CD$4,0),0)</f>
        <v>1174.6586732289543</v>
      </c>
      <c r="CE122" s="306">
        <f>IFERROR(VLOOKUP($A122,'BDGT Polizze MTD'!$A$3:$AG$156,CE$4,0),0)</f>
        <v>1179.8117387574689</v>
      </c>
      <c r="CF122" s="306">
        <f>IFERROR(VLOOKUP($A122,'BDGT Polizze MTD'!$A$3:$AG$156,CF$4,0),0)</f>
        <v>1228.0054916337474</v>
      </c>
      <c r="CG122" s="306">
        <f>IFERROR(VLOOKUP($A122,'BDGT Polizze MTD'!$A$3:$AG$156,CG$4,0),0)</f>
        <v>1248.8730468453116</v>
      </c>
      <c r="CH122" s="306">
        <f>IFERROR(VLOOKUP($A122,'BDGT Polizze MTD'!$A$3:$AG$156,CH$4,0),0)</f>
        <v>187.18039686902117</v>
      </c>
      <c r="CI122" s="306">
        <f>IFERROR(VLOOKUP($A122,'BDGT Polizze MTD'!$A$3:$AG$156,CI$4,0),0)</f>
        <v>1152.392329056994</v>
      </c>
      <c r="CJ122" s="306">
        <f>IFERROR(VLOOKUP($A122,'BDGT Polizze MTD'!$A$3:$AG$156,CJ$4,0),0)</f>
        <v>1273.837142654899</v>
      </c>
      <c r="CK122" s="306">
        <f>IFERROR(VLOOKUP($A122,'BDGT Polizze MTD'!$A$3:$AG$156,CK$4,0),0)</f>
        <v>1185.2483057359734</v>
      </c>
      <c r="CL122" s="306">
        <f>IFERROR(VLOOKUP($A122,'BDGT Polizze MTD'!$A$3:$AG$156,CL$4,0),0)</f>
        <v>1277.5792517765301</v>
      </c>
      <c r="CM122" s="306">
        <f>IFERROR(VLOOKUP($A122,'BDGT Polizze MTD'!$A$3:$AG$156,CM$4,0),0)</f>
        <v>1275.2669008880207</v>
      </c>
      <c r="CN122" s="306">
        <f>IFERROR(VLOOKUP($A122,'BDGT Polizze MTD'!$A$3:$AG$156,CN$4,0),0)</f>
        <v>1283.0111959918811</v>
      </c>
      <c r="CO122" s="306">
        <f>IFERROR(VLOOKUP($A122,'BDGT Polizze MTD'!$A$3:$AG$156,CO$4,0),0)</f>
        <v>1527.4793146260013</v>
      </c>
      <c r="CP122" s="306">
        <f>IFERROR(VLOOKUP($A122,'BDGT Polizze MTD'!$A$3:$AG$156,CP$4,0),0)</f>
        <v>1505.8796004634983</v>
      </c>
      <c r="CQ122" s="306">
        <f>IFERROR(VLOOKUP($A122,'BDGT Polizze MTD'!$A$3:$AG$156,CQ$4,0),0)</f>
        <v>1217.8881985169407</v>
      </c>
      <c r="CR122" s="306">
        <f>IFERROR(VLOOKUP($A122,'BDGT Polizze MTD'!$A$3:$AG$156,CR$4,0),0)</f>
        <v>1156.0164287854309</v>
      </c>
      <c r="CS122" s="306">
        <f>IFERROR(VLOOKUP($A122,'BDGT Polizze MTD'!$A$3:$AG$156,CS$4,0),0)</f>
        <v>1218.7354427480368</v>
      </c>
      <c r="CT122" s="306">
        <f>IFERROR(VLOOKUP($A122,'BDGT Polizze MTD'!$A$3:$AG$156,CT$4,0),0)</f>
        <v>1228.7794030148486</v>
      </c>
      <c r="CU122" s="306">
        <f>IFERROR(VLOOKUP($A122,'BDGT Polizze MTD'!$A$3:$AG$156,CU$4,0),0)</f>
        <v>1355.606406885875</v>
      </c>
      <c r="CV122" s="306">
        <f>IFERROR(VLOOKUP($A122,'BDGT Polizze MTD'!$A$3:$AG$156,CV$4,0),0)</f>
        <v>1781.2762842566585</v>
      </c>
      <c r="CW122" s="306">
        <f>IFERROR(VLOOKUP($A122,'BDGT Polizze MTD'!$A$3:$AG$156,CW$4,0),0)</f>
        <v>1529.415399245049</v>
      </c>
      <c r="CX122" s="306">
        <f>IFERROR(VLOOKUP($A122,'BDGT Polizze MTD'!$A$3:$AG$156,CX$4,0),0)</f>
        <v>1044.3044200643553</v>
      </c>
      <c r="CY122" s="306">
        <f>IFERROR(VLOOKUP($A122,'BDGT Polizze MTD'!$A$3:$AG$156,CY$4,0),0)</f>
        <v>38272.585053761082</v>
      </c>
      <c r="CZ122" s="306"/>
      <c r="DD122" s="308">
        <f>IFERROR(VLOOKUP($A122,'BDGT McAfee'!$AZ$6:$BD$180,DD$4,0),0)</f>
        <v>4.1688685161290326</v>
      </c>
      <c r="DE122" s="308">
        <f>IFERROR(VLOOKUP($A122,'BDGT McAfee'!$AZ$6:$BD$180,DE$4,0),0)</f>
        <v>4.1688685161290326</v>
      </c>
      <c r="DF122" s="308">
        <f>IFERROR(VLOOKUP($A122,'BDGT McAfee'!$AZ$6:$BD$180,DF$4,0),0)</f>
        <v>4.1688685161290326</v>
      </c>
      <c r="DG122" s="308">
        <f>IFERROR(VLOOKUP($A122,'BDGT McAfee'!$AZ$6:$BD$180,DG$4,0),0)</f>
        <v>4.1688685161290326</v>
      </c>
      <c r="DH122" s="308">
        <f>IFERROR(VLOOKUP($A122,'BDGT McAfee'!$AZ$6:$BD$180,DH$4,0),0)</f>
        <v>4.1688685161290326</v>
      </c>
      <c r="DI122" s="308">
        <f>IFERROR(VLOOKUP($A122,'BDGT McAfee'!$AZ$6:$BD$180,DI$4,0),0)</f>
        <v>4.1688685161290326</v>
      </c>
      <c r="DJ122" s="308">
        <f>IFERROR(VLOOKUP($A122,'BDGT McAfee'!$AZ$6:$BD$180,DJ$4,0),0)</f>
        <v>4.1688685161290326</v>
      </c>
      <c r="DK122" s="308">
        <f>IFERROR(VLOOKUP($A122,'BDGT McAfee'!$AZ$6:$BD$180,DK$4,0),0)</f>
        <v>4.1688685161290326</v>
      </c>
      <c r="DL122" s="308">
        <f>IFERROR(VLOOKUP($A122,'BDGT McAfee'!$AZ$6:$BD$180,DL$4,0),0)</f>
        <v>4.1688685161290326</v>
      </c>
      <c r="DM122" s="308">
        <f>IFERROR(VLOOKUP($A122,'BDGT McAfee'!$AZ$6:$BD$180,DM$4,0),0)</f>
        <v>4.1688685161290326</v>
      </c>
      <c r="DN122" s="308">
        <f>IFERROR(VLOOKUP($A122,'BDGT McAfee'!$AZ$6:$BD$180,DN$4,0),0)</f>
        <v>4.1688685161290326</v>
      </c>
      <c r="DO122" s="308">
        <f>IFERROR(VLOOKUP($A122,'BDGT McAfee'!$AZ$6:$BD$180,DO$4,0),0)</f>
        <v>4.1688685161290326</v>
      </c>
      <c r="DP122" s="308">
        <f>IFERROR(VLOOKUP($A122,'BDGT McAfee'!$AZ$6:$BD$180,DP$4,0),0)</f>
        <v>4.1688685161290326</v>
      </c>
      <c r="DQ122" s="308">
        <f>IFERROR(VLOOKUP($A122,'BDGT McAfee'!$AZ$6:$BD$180,DQ$4,0),0)</f>
        <v>4.1688685161290326</v>
      </c>
      <c r="DR122" s="308">
        <f>IFERROR(VLOOKUP($A122,'BDGT McAfee'!$AZ$6:$BD$180,DR$4,0),0)</f>
        <v>4.1688685161290326</v>
      </c>
      <c r="DS122" s="308">
        <f>IFERROR(VLOOKUP($A122,'BDGT McAfee'!$AZ$6:$BD$180,DS$4,0),0)</f>
        <v>4.1688685161290326</v>
      </c>
      <c r="DT122" s="308">
        <f>IFERROR(VLOOKUP($A122,'BDGT McAfee'!$AZ$6:$BD$180,DT$4,0),0)</f>
        <v>4.1688685161290326</v>
      </c>
      <c r="DU122" s="308">
        <f>IFERROR(VLOOKUP($A122,'BDGT McAfee'!$AZ$6:$BD$180,DU$4,0),0)</f>
        <v>4.1688685161290326</v>
      </c>
      <c r="DV122" s="308">
        <f>IFERROR(VLOOKUP($A122,'BDGT McAfee'!$AZ$6:$BD$180,DV$4,0),0)</f>
        <v>4.1688685161290326</v>
      </c>
      <c r="DW122" s="308">
        <f>IFERROR(VLOOKUP($A122,'BDGT McAfee'!$AZ$6:$BD$180,DW$4,0),0)</f>
        <v>4.1688685161290326</v>
      </c>
      <c r="DX122" s="308">
        <f>IFERROR(VLOOKUP($A122,'BDGT McAfee'!$AZ$6:$BD$180,DX$4,0),0)</f>
        <v>4.1688685161290326</v>
      </c>
      <c r="DY122" s="308">
        <f>IFERROR(VLOOKUP($A122,'BDGT McAfee'!$AZ$6:$BD$180,DY$4,0),0)</f>
        <v>4.1688685161290326</v>
      </c>
      <c r="DZ122" s="308">
        <f>IFERROR(VLOOKUP($A122,'BDGT McAfee'!$AZ$6:$BD$180,DZ$4,0),0)</f>
        <v>4.1688685161290326</v>
      </c>
      <c r="EA122" s="308">
        <f>IFERROR(VLOOKUP($A122,'BDGT McAfee'!$AZ$6:$BD$180,EA$4,0),0)</f>
        <v>4.1688685161290326</v>
      </c>
      <c r="EB122" s="308">
        <f>IFERROR(VLOOKUP($A122,'BDGT McAfee'!$AZ$6:$BD$180,EB$4,0),0)</f>
        <v>4.1688685161290326</v>
      </c>
      <c r="EC122" s="308">
        <f>IFERROR(VLOOKUP($A122,'BDGT McAfee'!$AZ$6:$BD$180,EC$4,0),0)</f>
        <v>4.1688685161290326</v>
      </c>
      <c r="ED122" s="308">
        <f>IFERROR(VLOOKUP($A122,'BDGT McAfee'!$AZ$6:$BD$180,ED$4,0),0)</f>
        <v>4.1688685161290326</v>
      </c>
      <c r="EE122" s="308">
        <f>IFERROR(VLOOKUP($A122,'BDGT McAfee'!$AZ$6:$BD$180,EE$4,0),0)</f>
        <v>4.1688685161290326</v>
      </c>
      <c r="EF122" s="308">
        <f>IFERROR(VLOOKUP($A122,'BDGT McAfee'!$AZ$6:$BD$180,EF$4,0),0)</f>
        <v>4.1688685161290326</v>
      </c>
      <c r="EG122" s="308">
        <f>IFERROR(VLOOKUP($A122,'BDGT McAfee'!$AZ$6:$BD$180,EG$4,0),0)</f>
        <v>4.1688685161290326</v>
      </c>
      <c r="EH122" s="308">
        <f>IFERROR(VLOOKUP($A122,'BDGT McAfee'!$AZ$6:$BD$180,EH$4,0),0)</f>
        <v>4.1688685161290326</v>
      </c>
      <c r="EI122" s="308">
        <f t="shared" si="42"/>
        <v>129.23492400000006</v>
      </c>
      <c r="EJ122" s="308"/>
      <c r="EL122" s="307">
        <f>IFERROR(VLOOKUP($A122,'BDGT Office'!$C$3:$F$180,EL$4,0),0)</f>
        <v>0.54193548387096779</v>
      </c>
      <c r="EM122" s="307">
        <f>IFERROR(VLOOKUP($A122,'BDGT Office'!$C$3:$F$180,EM$4,0),0)</f>
        <v>0.54193548387096779</v>
      </c>
      <c r="EN122" s="307">
        <f>IFERROR(VLOOKUP($A122,'BDGT Office'!$C$3:$F$180,EN$4,0),0)</f>
        <v>0.54193548387096779</v>
      </c>
      <c r="EO122" s="307">
        <f>IFERROR(VLOOKUP($A122,'BDGT Office'!$C$3:$F$180,EO$4,0),0)</f>
        <v>0.54193548387096779</v>
      </c>
      <c r="EP122" s="307">
        <f>IFERROR(VLOOKUP($A122,'BDGT Office'!$C$3:$F$180,EP$4,0),0)</f>
        <v>0.54193548387096779</v>
      </c>
      <c r="EQ122" s="307">
        <f>IFERROR(VLOOKUP($A122,'BDGT Office'!$C$3:$F$180,EQ$4,0),0)</f>
        <v>0.54193548387096779</v>
      </c>
      <c r="ER122" s="307">
        <f>IFERROR(VLOOKUP($A122,'BDGT Office'!$C$3:$F$180,ER$4,0),0)</f>
        <v>0.54193548387096779</v>
      </c>
      <c r="ES122" s="307">
        <f>IFERROR(VLOOKUP($A122,'BDGT Office'!$C$3:$F$180,ES$4,0),0)</f>
        <v>0.54193548387096779</v>
      </c>
      <c r="ET122" s="307">
        <f>IFERROR(VLOOKUP($A122,'BDGT Office'!$C$3:$F$180,ET$4,0),0)</f>
        <v>0.54193548387096779</v>
      </c>
      <c r="EU122" s="307">
        <f>IFERROR(VLOOKUP($A122,'BDGT Office'!$C$3:$F$180,EU$4,0),0)</f>
        <v>0.54193548387096779</v>
      </c>
      <c r="EV122" s="307">
        <f>IFERROR(VLOOKUP($A122,'BDGT Office'!$C$3:$F$180,EV$4,0),0)</f>
        <v>0.54193548387096779</v>
      </c>
      <c r="EW122" s="307">
        <f>IFERROR(VLOOKUP($A122,'BDGT Office'!$C$3:$F$180,EW$4,0),0)</f>
        <v>0.54193548387096779</v>
      </c>
      <c r="EX122" s="307">
        <f>IFERROR(VLOOKUP($A122,'BDGT Office'!$C$3:$F$180,EX$4,0),0)</f>
        <v>0.54193548387096779</v>
      </c>
      <c r="EY122" s="307">
        <f>IFERROR(VLOOKUP($A122,'BDGT Office'!$C$3:$F$180,EY$4,0),0)</f>
        <v>0.54193548387096779</v>
      </c>
      <c r="EZ122" s="307">
        <f>IFERROR(VLOOKUP($A122,'BDGT Office'!$C$3:$F$180,EZ$4,0),0)</f>
        <v>0.54193548387096779</v>
      </c>
      <c r="FA122" s="307">
        <f>IFERROR(VLOOKUP($A122,'BDGT Office'!$C$3:$F$180,FA$4,0),0)</f>
        <v>0.54193548387096779</v>
      </c>
      <c r="FB122" s="307">
        <f>IFERROR(VLOOKUP($A122,'BDGT Office'!$C$3:$F$180,FB$4,0),0)</f>
        <v>0.54193548387096779</v>
      </c>
      <c r="FC122" s="307">
        <f>IFERROR(VLOOKUP($A122,'BDGT Office'!$C$3:$F$180,FC$4,0),0)</f>
        <v>0.54193548387096779</v>
      </c>
      <c r="FD122" s="307">
        <f>IFERROR(VLOOKUP($A122,'BDGT Office'!$C$3:$F$180,FD$4,0),0)</f>
        <v>0.54193548387096779</v>
      </c>
      <c r="FE122" s="307">
        <f>IFERROR(VLOOKUP($A122,'BDGT Office'!$C$3:$F$180,FE$4,0),0)</f>
        <v>0.54193548387096779</v>
      </c>
      <c r="FF122" s="307">
        <f>IFERROR(VLOOKUP($A122,'BDGT Office'!$C$3:$F$180,FF$4,0),0)</f>
        <v>0.54193548387096779</v>
      </c>
      <c r="FG122" s="307">
        <f>IFERROR(VLOOKUP($A122,'BDGT Office'!$C$3:$F$180,FG$4,0),0)</f>
        <v>0.54193548387096779</v>
      </c>
      <c r="FH122" s="307">
        <f>IFERROR(VLOOKUP($A122,'BDGT Office'!$C$3:$F$180,FH$4,0),0)</f>
        <v>0.54193548387096779</v>
      </c>
      <c r="FI122" s="307">
        <f>IFERROR(VLOOKUP($A122,'BDGT Office'!$C$3:$F$180,FI$4,0),0)</f>
        <v>0.54193548387096779</v>
      </c>
      <c r="FJ122" s="307">
        <f>IFERROR(VLOOKUP($A122,'BDGT Office'!$C$3:$F$180,FJ$4,0),0)</f>
        <v>0.54193548387096779</v>
      </c>
      <c r="FK122" s="307">
        <f>IFERROR(VLOOKUP($A122,'BDGT Office'!$C$3:$F$180,FK$4,0),0)</f>
        <v>0.54193548387096779</v>
      </c>
      <c r="FL122" s="307">
        <f>IFERROR(VLOOKUP($A122,'BDGT Office'!$C$3:$F$180,FL$4,0),0)</f>
        <v>0.54193548387096779</v>
      </c>
      <c r="FM122" s="307">
        <f>IFERROR(VLOOKUP($A122,'BDGT Office'!$C$3:$F$180,FM$4,0),0)</f>
        <v>0.54193548387096779</v>
      </c>
      <c r="FN122" s="307">
        <f>IFERROR(VLOOKUP($A122,'BDGT Office'!$C$3:$F$180,FN$4,0),0)</f>
        <v>0.54193548387096779</v>
      </c>
      <c r="FO122" s="307">
        <f>IFERROR(VLOOKUP($A122,'BDGT Office'!$C$3:$F$180,FO$4,0),0)</f>
        <v>0.54193548387096779</v>
      </c>
      <c r="FP122" s="307">
        <f>IFERROR(VLOOKUP($A122,'BDGT Office'!$C$3:$F$180,FP$4,0),0)</f>
        <v>0.54193548387096779</v>
      </c>
      <c r="FQ122" s="308">
        <f t="shared" si="43"/>
        <v>16.800000000000015</v>
      </c>
      <c r="FR122" s="307"/>
      <c r="FS122" s="307"/>
    </row>
    <row r="123" spans="1:175">
      <c r="A123" s="150" t="s">
        <v>133</v>
      </c>
      <c r="B123" s="303">
        <f>IFERROR(VLOOKUP($A123,'FCST Sales'!$A$1:$AH$160,B$1,0),0)</f>
        <v>31454.105661137721</v>
      </c>
      <c r="C123" s="303">
        <f>IFERROR(VLOOKUP($A123,'FCST Sales'!$A$1:$AH$160,C$1,0),0)</f>
        <v>27424.900494361365</v>
      </c>
      <c r="D123" s="303">
        <f>IFERROR(VLOOKUP($A123,'FCST Sales'!$A$1:$AH$160,D$1,0),0)</f>
        <v>21060.193123476201</v>
      </c>
      <c r="E123" s="303">
        <f>IFERROR(VLOOKUP($A123,'FCST Sales'!$A$1:$AH$160,E$1,0),0)</f>
        <v>20268.510861481365</v>
      </c>
      <c r="F123" s="303">
        <f>IFERROR(VLOOKUP($A123,'FCST Sales'!$A$1:$AH$160,F$1,0),0)</f>
        <v>20162.213871066568</v>
      </c>
      <c r="G123" s="303">
        <f>IFERROR(VLOOKUP($A123,'FCST Sales'!$A$1:$AH$160,G$1,0),0)</f>
        <v>21019.895999110595</v>
      </c>
      <c r="H123" s="303">
        <f>IFERROR(VLOOKUP($A123,'FCST Sales'!$A$1:$AH$160,H$1,0),0)</f>
        <v>21652.619881950584</v>
      </c>
      <c r="I123" s="303">
        <f>IFERROR(VLOOKUP($A123,'FCST Sales'!$A$1:$AH$160,I$1,0),0)</f>
        <v>26547.300937533812</v>
      </c>
      <c r="J123" s="303">
        <f>IFERROR(VLOOKUP($A123,'FCST Sales'!$A$1:$AH$160,J$1,0),0)</f>
        <v>24727.876014013793</v>
      </c>
      <c r="K123" s="303">
        <f>IFERROR(VLOOKUP($A123,'FCST Sales'!$A$1:$AH$160,K$1,0),0)</f>
        <v>23675.794160220954</v>
      </c>
      <c r="L123" s="303">
        <f>IFERROR(VLOOKUP($A123,'FCST Sales'!$A$1:$AH$160,L$1,0),0)</f>
        <v>22777.735269981345</v>
      </c>
      <c r="M123" s="303">
        <f>IFERROR(VLOOKUP($A123,'FCST Sales'!$A$1:$AH$160,M$1,0),0)</f>
        <v>22877.658051902949</v>
      </c>
      <c r="N123" s="303">
        <f>IFERROR(VLOOKUP($A123,'FCST Sales'!$A$1:$AH$160,N$1,0),0)</f>
        <v>23812.180198379112</v>
      </c>
      <c r="O123" s="303">
        <f>IFERROR(VLOOKUP($A123,'FCST Sales'!$A$1:$AH$160,O$1,0),0)</f>
        <v>24216.821699074972</v>
      </c>
      <c r="P123" s="303">
        <f>IFERROR(VLOOKUP($A123,'FCST Sales'!$A$1:$AH$160,P$1,0),0)</f>
        <v>0</v>
      </c>
      <c r="Q123" s="303">
        <f>IFERROR(VLOOKUP($A123,'FCST Sales'!$A$1:$AH$160,Q$1,0),0)</f>
        <v>22615.842492040472</v>
      </c>
      <c r="R123" s="303">
        <f>IFERROR(VLOOKUP($A123,'FCST Sales'!$A$1:$AH$160,R$1,0),0)</f>
        <v>24700.898970681144</v>
      </c>
      <c r="S123" s="303">
        <f>IFERROR(VLOOKUP($A123,'FCST Sales'!$A$1:$AH$160,S$1,0),0)</f>
        <v>22983.078193290501</v>
      </c>
      <c r="T123" s="303">
        <f>IFERROR(VLOOKUP($A123,'FCST Sales'!$A$1:$AH$160,T$1,0),0)</f>
        <v>24773.461982274621</v>
      </c>
      <c r="U123" s="303">
        <f>IFERROR(VLOOKUP($A123,'FCST Sales'!$A$1:$AH$160,U$1,0),0)</f>
        <v>24728.623326084402</v>
      </c>
      <c r="V123" s="303">
        <f>IFERROR(VLOOKUP($A123,'FCST Sales'!$A$1:$AH$160,V$1,0),0)</f>
        <v>24878.792483941521</v>
      </c>
      <c r="W123" s="303">
        <f>IFERROR(VLOOKUP($A123,'FCST Sales'!$A$1:$AH$160,W$1,0),0)</f>
        <v>29976.971139420919</v>
      </c>
      <c r="X123" s="303">
        <f>IFERROR(VLOOKUP($A123,'FCST Sales'!$A$1:$AH$160,X$1,0),0)</f>
        <v>29200.420232318233</v>
      </c>
      <c r="Y123" s="303">
        <f>IFERROR(VLOOKUP($A123,'FCST Sales'!$A$1:$AH$160,Y$1,0),0)</f>
        <v>23615.996379610755</v>
      </c>
      <c r="Z123" s="303">
        <f>IFERROR(VLOOKUP($A123,'FCST Sales'!$A$1:$AH$160,Z$1,0),0)</f>
        <v>22416.244635765353</v>
      </c>
      <c r="AA123" s="303">
        <f>IFERROR(VLOOKUP($A123,'FCST Sales'!$A$1:$AH$160,AA$1,0),0)</f>
        <v>23632.425241240751</v>
      </c>
      <c r="AB123" s="303">
        <f>IFERROR(VLOOKUP($A123,'FCST Sales'!$A$1:$AH$160,AB$1,0),0)</f>
        <v>23827.18706715123</v>
      </c>
      <c r="AC123" s="303">
        <f>IFERROR(VLOOKUP($A123,'FCST Sales'!$A$1:$AH$160,AC$1,0),0)</f>
        <v>26310.72825497948</v>
      </c>
      <c r="AD123" s="303">
        <f>IFERROR(VLOOKUP($A123,'FCST Sales'!$A$1:$AH$160,AD$1,0),0)</f>
        <v>34540.620667248062</v>
      </c>
      <c r="AE123" s="303">
        <f>IFERROR(VLOOKUP($A123,'FCST Sales'!$A$1:$AH$160,AE$1,0),0)</f>
        <v>30014.967040375454</v>
      </c>
      <c r="AF123" s="303">
        <f>IFERROR(VLOOKUP($A123,'FCST Sales'!$A$1:$AH$160,AF$1,0),0)</f>
        <v>20250.043832827472</v>
      </c>
      <c r="AG123" s="303">
        <f>IFERROR(VLOOKUP($A123,'FCST Sales'!$A$1:$AH$160,AG$1,0),0)</f>
        <v>740144.10816294188</v>
      </c>
      <c r="AH123" s="303">
        <f>IFERROR(VLOOKUP($A123,'FCST Sales'!$A$1:$AH$160,AH$1,0),0)</f>
        <v>0</v>
      </c>
      <c r="AI123" s="303"/>
      <c r="AK123" s="306">
        <f>IFERROR(VLOOKUP($A123,'BDGT MW Services MTD'!$A$3:$AG$156,AK$4,0),0)</f>
        <v>320.06078455773599</v>
      </c>
      <c r="AL123" s="306">
        <f>IFERROR(VLOOKUP($A123,'BDGT MW Services MTD'!$A$3:$AG$156,AL$4,0),0)</f>
        <v>275.73165270688605</v>
      </c>
      <c r="AM123" s="306">
        <f>IFERROR(VLOOKUP($A123,'BDGT MW Services MTD'!$A$3:$AG$156,AM$4,0),0)</f>
        <v>214.29768204680897</v>
      </c>
      <c r="AN123" s="306">
        <f>IFERROR(VLOOKUP($A123,'BDGT MW Services MTD'!$A$3:$AG$156,AN$4,0),0)</f>
        <v>206.24193095903996</v>
      </c>
      <c r="AO123" s="306">
        <f>IFERROR(VLOOKUP($A123,'BDGT MW Services MTD'!$A$3:$AG$156,AO$4,0),0)</f>
        <v>205.1603075132868</v>
      </c>
      <c r="AP123" s="306">
        <f>IFERROR(VLOOKUP($A123,'BDGT MW Services MTD'!$A$3:$AG$156,AP$4,0),0)</f>
        <v>213.8876392568844</v>
      </c>
      <c r="AQ123" s="306">
        <f>IFERROR(VLOOKUP($A123,'BDGT MW Services MTD'!$A$3:$AG$156,AQ$4,0),0)</f>
        <v>220.32591172064076</v>
      </c>
      <c r="AR123" s="306">
        <f>IFERROR(VLOOKUP($A123,'BDGT MW Services MTD'!$A$3:$AG$156,AR$4,0),0)</f>
        <v>270.1316660373314</v>
      </c>
      <c r="AS123" s="306">
        <f>IFERROR(VLOOKUP($A123,'BDGT MW Services MTD'!$A$3:$AG$156,AS$4,0),0)</f>
        <v>248.61560109130906</v>
      </c>
      <c r="AT123" s="306">
        <f>IFERROR(VLOOKUP($A123,'BDGT MW Services MTD'!$A$3:$AG$156,AT$4,0),0)</f>
        <v>240.9126915126439</v>
      </c>
      <c r="AU123" s="306">
        <f>IFERROR(VLOOKUP($A123,'BDGT MW Services MTD'!$A$3:$AG$156,AU$4,0),0)</f>
        <v>231.77450662556674</v>
      </c>
      <c r="AV123" s="306">
        <f>IFERROR(VLOOKUP($A123,'BDGT MW Services MTD'!$A$3:$AG$156,AV$4,0),0)</f>
        <v>232.79126940755654</v>
      </c>
      <c r="AW123" s="306">
        <f>IFERROR(VLOOKUP($A123,'BDGT MW Services MTD'!$A$3:$AG$156,AW$4,0),0)</f>
        <v>242.30048561640561</v>
      </c>
      <c r="AX123" s="306">
        <f>IFERROR(VLOOKUP($A123,'BDGT MW Services MTD'!$A$3:$AG$156,AX$4,0),0)</f>
        <v>246.41790919132981</v>
      </c>
      <c r="AY123" s="306">
        <f>IFERROR(VLOOKUP($A123,'BDGT MW Services MTD'!$A$3:$AG$156,AY$4,0),0)</f>
        <v>36.932979020229133</v>
      </c>
      <c r="AZ123" s="306">
        <f>IFERROR(VLOOKUP($A123,'BDGT MW Services MTD'!$A$3:$AG$156,AZ$4,0),0)</f>
        <v>227.38108490023697</v>
      </c>
      <c r="BA123" s="306">
        <f>IFERROR(VLOOKUP($A123,'BDGT MW Services MTD'!$A$3:$AG$156,BA$4,0),0)</f>
        <v>251.3436302722593</v>
      </c>
      <c r="BB123" s="306">
        <f>IFERROR(VLOOKUP($A123,'BDGT MW Services MTD'!$A$3:$AG$156,BB$4,0),0)</f>
        <v>233.86397048906818</v>
      </c>
      <c r="BC123" s="306">
        <f>IFERROR(VLOOKUP($A123,'BDGT MW Services MTD'!$A$3:$AG$156,BC$4,0),0)</f>
        <v>252.08199411800601</v>
      </c>
      <c r="BD123" s="306">
        <f>IFERROR(VLOOKUP($A123,'BDGT MW Services MTD'!$A$3:$AG$156,BD$4,0),0)</f>
        <v>251.6257390385145</v>
      </c>
      <c r="BE123" s="306">
        <f>IFERROR(VLOOKUP($A123,'BDGT MW Services MTD'!$A$3:$AG$156,BE$4,0),0)</f>
        <v>253.15378307187277</v>
      </c>
      <c r="BF123" s="306">
        <f>IFERROR(VLOOKUP($A123,'BDGT MW Services MTD'!$A$3:$AG$156,BF$4,0),0)</f>
        <v>301.3903294605783</v>
      </c>
      <c r="BG123" s="306">
        <f>IFERROR(VLOOKUP($A123,'BDGT MW Services MTD'!$A$3:$AG$156,BG$4,0),0)</f>
        <v>297.12844198010197</v>
      </c>
      <c r="BH123" s="306">
        <f>IFERROR(VLOOKUP($A123,'BDGT MW Services MTD'!$A$3:$AG$156,BH$4,0),0)</f>
        <v>240.3042200849996</v>
      </c>
      <c r="BI123" s="306">
        <f>IFERROR(VLOOKUP($A123,'BDGT MW Services MTD'!$A$3:$AG$156,BI$4,0),0)</f>
        <v>228.09616405102668</v>
      </c>
      <c r="BJ123" s="306">
        <f>IFERROR(VLOOKUP($A123,'BDGT MW Services MTD'!$A$3:$AG$156,BJ$4,0),0)</f>
        <v>240.4713917222837</v>
      </c>
      <c r="BK123" s="306">
        <f>IFERROR(VLOOKUP($A123,'BDGT MW Services MTD'!$A$3:$AG$156,BK$4,0),0)</f>
        <v>242.45318778650375</v>
      </c>
      <c r="BL123" s="306">
        <f>IFERROR(VLOOKUP($A123,'BDGT MW Services MTD'!$A$3:$AG$156,BL$4,0),0)</f>
        <v>267.47770505176425</v>
      </c>
      <c r="BM123" s="306">
        <f>IFERROR(VLOOKUP($A123,'BDGT MW Services MTD'!$A$3:$AG$156,BM$4,0),0)</f>
        <v>351.46757211823677</v>
      </c>
      <c r="BN123" s="306">
        <f>IFERROR(VLOOKUP($A123,'BDGT MW Services MTD'!$A$3:$AG$156,BN$4,0),0)</f>
        <v>301.77234260839049</v>
      </c>
      <c r="BO123" s="306">
        <f>IFERROR(VLOOKUP($A123,'BDGT MW Services MTD'!$A$3:$AG$156,BO$4,0),0)</f>
        <v>206.05401998350345</v>
      </c>
      <c r="BP123" s="306">
        <f>IFERROR(VLOOKUP($A123,'BDGT MW Services MTD'!$A$3:$AG$156,BP$4,0),0)</f>
        <v>7551.6485940010007</v>
      </c>
      <c r="BQ123" s="306"/>
      <c r="BR123" s="306"/>
      <c r="BS123" s="306"/>
      <c r="BT123" s="306">
        <f>IFERROR(VLOOKUP($A123,'BDGT Polizze MTD'!$A$3:$AG$156,BT$4,0),0)</f>
        <v>1116.6804145363935</v>
      </c>
      <c r="BU123" s="306">
        <f>IFERROR(VLOOKUP($A123,'BDGT Polizze MTD'!$A$3:$AG$156,BU$4,0),0)</f>
        <v>962.01768883056457</v>
      </c>
      <c r="BV123" s="306">
        <f>IFERROR(VLOOKUP($A123,'BDGT Polizze MTD'!$A$3:$AG$156,BV$4,0),0)</f>
        <v>747.67680380740637</v>
      </c>
      <c r="BW123" s="306">
        <f>IFERROR(VLOOKUP($A123,'BDGT Polizze MTD'!$A$3:$AG$156,BW$4,0),0)</f>
        <v>719.57058180797503</v>
      </c>
      <c r="BX123" s="306">
        <f>IFERROR(VLOOKUP($A123,'BDGT Polizze MTD'!$A$3:$AG$156,BX$4,0),0)</f>
        <v>715.79683701932527</v>
      </c>
      <c r="BY123" s="306">
        <f>IFERROR(VLOOKUP($A123,'BDGT Polizze MTD'!$A$3:$AG$156,BY$4,0),0)</f>
        <v>746.24617945502484</v>
      </c>
      <c r="BZ123" s="306">
        <f>IFERROR(VLOOKUP($A123,'BDGT Polizze MTD'!$A$3:$AG$156,BZ$4,0),0)</f>
        <v>768.70907747503759</v>
      </c>
      <c r="CA123" s="306">
        <f>IFERROR(VLOOKUP($A123,'BDGT Polizze MTD'!$A$3:$AG$156,CA$4,0),0)</f>
        <v>942.4795393999882</v>
      </c>
      <c r="CB123" s="306">
        <f>IFERROR(VLOOKUP($A123,'BDGT Polizze MTD'!$A$3:$AG$156,CB$4,0),0)</f>
        <v>867.41077283329867</v>
      </c>
      <c r="CC123" s="306">
        <f>IFERROR(VLOOKUP($A123,'BDGT Polizze MTD'!$A$3:$AG$156,CC$4,0),0)</f>
        <v>840.53560200183904</v>
      </c>
      <c r="CD123" s="306">
        <f>IFERROR(VLOOKUP($A123,'BDGT Polizze MTD'!$A$3:$AG$156,CD$4,0),0)</f>
        <v>808.65280791973328</v>
      </c>
      <c r="CE123" s="306">
        <f>IFERROR(VLOOKUP($A123,'BDGT Polizze MTD'!$A$3:$AG$156,CE$4,0),0)</f>
        <v>812.20025621598882</v>
      </c>
      <c r="CF123" s="306">
        <f>IFERROR(VLOOKUP($A123,'BDGT Polizze MTD'!$A$3:$AG$156,CF$4,0),0)</f>
        <v>845.37756505964137</v>
      </c>
      <c r="CG123" s="306">
        <f>IFERROR(VLOOKUP($A123,'BDGT Polizze MTD'!$A$3:$AG$156,CG$4,0),0)</f>
        <v>859.74310587658852</v>
      </c>
      <c r="CH123" s="306">
        <f>IFERROR(VLOOKUP($A123,'BDGT Polizze MTD'!$A$3:$AG$156,CH$4,0),0)</f>
        <v>128.85781799030011</v>
      </c>
      <c r="CI123" s="306">
        <f>IFERROR(VLOOKUP($A123,'BDGT Polizze MTD'!$A$3:$AG$156,CI$4,0),0)</f>
        <v>793.32431961319583</v>
      </c>
      <c r="CJ123" s="306">
        <f>IFERROR(VLOOKUP($A123,'BDGT Polizze MTD'!$A$3:$AG$156,CJ$4,0),0)</f>
        <v>876.92876723820643</v>
      </c>
      <c r="CK123" s="306">
        <f>IFERROR(VLOOKUP($A123,'BDGT Polizze MTD'!$A$3:$AG$156,CK$4,0),0)</f>
        <v>815.9428712009244</v>
      </c>
      <c r="CL123" s="306">
        <f>IFERROR(VLOOKUP($A123,'BDGT Polizze MTD'!$A$3:$AG$156,CL$4,0),0)</f>
        <v>879.5048917905674</v>
      </c>
      <c r="CM123" s="306">
        <f>IFERROR(VLOOKUP($A123,'BDGT Polizze MTD'!$A$3:$AG$156,CM$4,0),0)</f>
        <v>877.91303444382959</v>
      </c>
      <c r="CN123" s="306">
        <f>IFERROR(VLOOKUP($A123,'BDGT Polizze MTD'!$A$3:$AG$156,CN$4,0),0)</f>
        <v>883.24432439538737</v>
      </c>
      <c r="CO123" s="306">
        <f>IFERROR(VLOOKUP($A123,'BDGT Polizze MTD'!$A$3:$AG$156,CO$4,0),0)</f>
        <v>1051.5398770404099</v>
      </c>
      <c r="CP123" s="306">
        <f>IFERROR(VLOOKUP($A123,'BDGT Polizze MTD'!$A$3:$AG$156,CP$4,0),0)</f>
        <v>1036.6703069211526</v>
      </c>
      <c r="CQ123" s="306">
        <f>IFERROR(VLOOKUP($A123,'BDGT Polizze MTD'!$A$3:$AG$156,CQ$4,0),0)</f>
        <v>838.41266736305067</v>
      </c>
      <c r="CR123" s="306">
        <f>IFERROR(VLOOKUP($A123,'BDGT Polizze MTD'!$A$3:$AG$156,CR$4,0),0)</f>
        <v>795.81920471332944</v>
      </c>
      <c r="CS123" s="306">
        <f>IFERROR(VLOOKUP($A123,'BDGT Polizze MTD'!$A$3:$AG$156,CS$4,0),0)</f>
        <v>838.9959231139203</v>
      </c>
      <c r="CT123" s="306">
        <f>IFERROR(VLOOKUP($A123,'BDGT Polizze MTD'!$A$3:$AG$156,CT$4,0),0)</f>
        <v>845.91033736675615</v>
      </c>
      <c r="CU123" s="306">
        <f>IFERROR(VLOOKUP($A123,'BDGT Polizze MTD'!$A$3:$AG$156,CU$4,0),0)</f>
        <v>933.21996622978031</v>
      </c>
      <c r="CV123" s="306">
        <f>IFERROR(VLOOKUP($A123,'BDGT Polizze MTD'!$A$3:$AG$156,CV$4,0),0)</f>
        <v>1226.2575518941569</v>
      </c>
      <c r="CW123" s="306">
        <f>IFERROR(VLOOKUP($A123,'BDGT Polizze MTD'!$A$3:$AG$156,CW$4,0),0)</f>
        <v>1052.8727069928416</v>
      </c>
      <c r="CX123" s="306">
        <f>IFERROR(VLOOKUP($A123,'BDGT Polizze MTD'!$A$3:$AG$156,CX$4,0),0)</f>
        <v>718.91496726166929</v>
      </c>
      <c r="CY123" s="306">
        <f>IFERROR(VLOOKUP($A123,'BDGT Polizze MTD'!$A$3:$AG$156,CY$4,0),0)</f>
        <v>26347.426767808283</v>
      </c>
      <c r="CZ123" s="306"/>
      <c r="DD123" s="308">
        <f>IFERROR(VLOOKUP($A123,'BDGT McAfee'!$AZ$6:$BD$180,DD$4,0),0)</f>
        <v>4.0867741935483872</v>
      </c>
      <c r="DE123" s="308">
        <f>IFERROR(VLOOKUP($A123,'BDGT McAfee'!$AZ$6:$BD$180,DE$4,0),0)</f>
        <v>4.0867741935483872</v>
      </c>
      <c r="DF123" s="308">
        <f>IFERROR(VLOOKUP($A123,'BDGT McAfee'!$AZ$6:$BD$180,DF$4,0),0)</f>
        <v>4.0867741935483872</v>
      </c>
      <c r="DG123" s="308">
        <f>IFERROR(VLOOKUP($A123,'BDGT McAfee'!$AZ$6:$BD$180,DG$4,0),0)</f>
        <v>4.0867741935483872</v>
      </c>
      <c r="DH123" s="308">
        <f>IFERROR(VLOOKUP($A123,'BDGT McAfee'!$AZ$6:$BD$180,DH$4,0),0)</f>
        <v>4.0867741935483872</v>
      </c>
      <c r="DI123" s="308">
        <f>IFERROR(VLOOKUP($A123,'BDGT McAfee'!$AZ$6:$BD$180,DI$4,0),0)</f>
        <v>4.0867741935483872</v>
      </c>
      <c r="DJ123" s="308">
        <f>IFERROR(VLOOKUP($A123,'BDGT McAfee'!$AZ$6:$BD$180,DJ$4,0),0)</f>
        <v>4.0867741935483872</v>
      </c>
      <c r="DK123" s="308">
        <f>IFERROR(VLOOKUP($A123,'BDGT McAfee'!$AZ$6:$BD$180,DK$4,0),0)</f>
        <v>4.0867741935483872</v>
      </c>
      <c r="DL123" s="308">
        <f>IFERROR(VLOOKUP($A123,'BDGT McAfee'!$AZ$6:$BD$180,DL$4,0),0)</f>
        <v>4.0867741935483872</v>
      </c>
      <c r="DM123" s="308">
        <f>IFERROR(VLOOKUP($A123,'BDGT McAfee'!$AZ$6:$BD$180,DM$4,0),0)</f>
        <v>4.0867741935483872</v>
      </c>
      <c r="DN123" s="308">
        <f>IFERROR(VLOOKUP($A123,'BDGT McAfee'!$AZ$6:$BD$180,DN$4,0),0)</f>
        <v>4.0867741935483872</v>
      </c>
      <c r="DO123" s="308">
        <f>IFERROR(VLOOKUP($A123,'BDGT McAfee'!$AZ$6:$BD$180,DO$4,0),0)</f>
        <v>4.0867741935483872</v>
      </c>
      <c r="DP123" s="308">
        <f>IFERROR(VLOOKUP($A123,'BDGT McAfee'!$AZ$6:$BD$180,DP$4,0),0)</f>
        <v>4.0867741935483872</v>
      </c>
      <c r="DQ123" s="308">
        <f>IFERROR(VLOOKUP($A123,'BDGT McAfee'!$AZ$6:$BD$180,DQ$4,0),0)</f>
        <v>4.0867741935483872</v>
      </c>
      <c r="DR123" s="308">
        <f>IFERROR(VLOOKUP($A123,'BDGT McAfee'!$AZ$6:$BD$180,DR$4,0),0)</f>
        <v>4.0867741935483872</v>
      </c>
      <c r="DS123" s="308">
        <f>IFERROR(VLOOKUP($A123,'BDGT McAfee'!$AZ$6:$BD$180,DS$4,0),0)</f>
        <v>4.0867741935483872</v>
      </c>
      <c r="DT123" s="308">
        <f>IFERROR(VLOOKUP($A123,'BDGT McAfee'!$AZ$6:$BD$180,DT$4,0),0)</f>
        <v>4.0867741935483872</v>
      </c>
      <c r="DU123" s="308">
        <f>IFERROR(VLOOKUP($A123,'BDGT McAfee'!$AZ$6:$BD$180,DU$4,0),0)</f>
        <v>4.0867741935483872</v>
      </c>
      <c r="DV123" s="308">
        <f>IFERROR(VLOOKUP($A123,'BDGT McAfee'!$AZ$6:$BD$180,DV$4,0),0)</f>
        <v>4.0867741935483872</v>
      </c>
      <c r="DW123" s="308">
        <f>IFERROR(VLOOKUP($A123,'BDGT McAfee'!$AZ$6:$BD$180,DW$4,0),0)</f>
        <v>4.0867741935483872</v>
      </c>
      <c r="DX123" s="308">
        <f>IFERROR(VLOOKUP($A123,'BDGT McAfee'!$AZ$6:$BD$180,DX$4,0),0)</f>
        <v>4.0867741935483872</v>
      </c>
      <c r="DY123" s="308">
        <f>IFERROR(VLOOKUP($A123,'BDGT McAfee'!$AZ$6:$BD$180,DY$4,0),0)</f>
        <v>4.0867741935483872</v>
      </c>
      <c r="DZ123" s="308">
        <f>IFERROR(VLOOKUP($A123,'BDGT McAfee'!$AZ$6:$BD$180,DZ$4,0),0)</f>
        <v>4.0867741935483872</v>
      </c>
      <c r="EA123" s="308">
        <f>IFERROR(VLOOKUP($A123,'BDGT McAfee'!$AZ$6:$BD$180,EA$4,0),0)</f>
        <v>4.0867741935483872</v>
      </c>
      <c r="EB123" s="308">
        <f>IFERROR(VLOOKUP($A123,'BDGT McAfee'!$AZ$6:$BD$180,EB$4,0),0)</f>
        <v>4.0867741935483872</v>
      </c>
      <c r="EC123" s="308">
        <f>IFERROR(VLOOKUP($A123,'BDGT McAfee'!$AZ$6:$BD$180,EC$4,0),0)</f>
        <v>4.0867741935483872</v>
      </c>
      <c r="ED123" s="308">
        <f>IFERROR(VLOOKUP($A123,'BDGT McAfee'!$AZ$6:$BD$180,ED$4,0),0)</f>
        <v>4.0867741935483872</v>
      </c>
      <c r="EE123" s="308">
        <f>IFERROR(VLOOKUP($A123,'BDGT McAfee'!$AZ$6:$BD$180,EE$4,0),0)</f>
        <v>4.0867741935483872</v>
      </c>
      <c r="EF123" s="308">
        <f>IFERROR(VLOOKUP($A123,'BDGT McAfee'!$AZ$6:$BD$180,EF$4,0),0)</f>
        <v>4.0867741935483872</v>
      </c>
      <c r="EG123" s="308">
        <f>IFERROR(VLOOKUP($A123,'BDGT McAfee'!$AZ$6:$BD$180,EG$4,0),0)</f>
        <v>4.0867741935483872</v>
      </c>
      <c r="EH123" s="308">
        <f>IFERROR(VLOOKUP($A123,'BDGT McAfee'!$AZ$6:$BD$180,EH$4,0),0)</f>
        <v>4.0867741935483872</v>
      </c>
      <c r="EI123" s="308">
        <f t="shared" si="42"/>
        <v>126.6900000000001</v>
      </c>
      <c r="EJ123" s="308"/>
      <c r="EL123" s="307">
        <f>IFERROR(VLOOKUP($A123,'BDGT Office'!$C$3:$F$180,EL$4,0),0)</f>
        <v>0.85161290322580641</v>
      </c>
      <c r="EM123" s="307">
        <f>IFERROR(VLOOKUP($A123,'BDGT Office'!$C$3:$F$180,EM$4,0),0)</f>
        <v>0.85161290322580641</v>
      </c>
      <c r="EN123" s="307">
        <f>IFERROR(VLOOKUP($A123,'BDGT Office'!$C$3:$F$180,EN$4,0),0)</f>
        <v>0.85161290322580641</v>
      </c>
      <c r="EO123" s="307">
        <f>IFERROR(VLOOKUP($A123,'BDGT Office'!$C$3:$F$180,EO$4,0),0)</f>
        <v>0.85161290322580641</v>
      </c>
      <c r="EP123" s="307">
        <f>IFERROR(VLOOKUP($A123,'BDGT Office'!$C$3:$F$180,EP$4,0),0)</f>
        <v>0.85161290322580641</v>
      </c>
      <c r="EQ123" s="307">
        <f>IFERROR(VLOOKUP($A123,'BDGT Office'!$C$3:$F$180,EQ$4,0),0)</f>
        <v>0.85161290322580641</v>
      </c>
      <c r="ER123" s="307">
        <f>IFERROR(VLOOKUP($A123,'BDGT Office'!$C$3:$F$180,ER$4,0),0)</f>
        <v>0.85161290322580641</v>
      </c>
      <c r="ES123" s="307">
        <f>IFERROR(VLOOKUP($A123,'BDGT Office'!$C$3:$F$180,ES$4,0),0)</f>
        <v>0.85161290322580641</v>
      </c>
      <c r="ET123" s="307">
        <f>IFERROR(VLOOKUP($A123,'BDGT Office'!$C$3:$F$180,ET$4,0),0)</f>
        <v>0.85161290322580641</v>
      </c>
      <c r="EU123" s="307">
        <f>IFERROR(VLOOKUP($A123,'BDGT Office'!$C$3:$F$180,EU$4,0),0)</f>
        <v>0.85161290322580641</v>
      </c>
      <c r="EV123" s="307">
        <f>IFERROR(VLOOKUP($A123,'BDGT Office'!$C$3:$F$180,EV$4,0),0)</f>
        <v>0.85161290322580641</v>
      </c>
      <c r="EW123" s="307">
        <f>IFERROR(VLOOKUP($A123,'BDGT Office'!$C$3:$F$180,EW$4,0),0)</f>
        <v>0.85161290322580641</v>
      </c>
      <c r="EX123" s="307">
        <f>IFERROR(VLOOKUP($A123,'BDGT Office'!$C$3:$F$180,EX$4,0),0)</f>
        <v>0.85161290322580641</v>
      </c>
      <c r="EY123" s="307">
        <f>IFERROR(VLOOKUP($A123,'BDGT Office'!$C$3:$F$180,EY$4,0),0)</f>
        <v>0.85161290322580641</v>
      </c>
      <c r="EZ123" s="307">
        <f>IFERROR(VLOOKUP($A123,'BDGT Office'!$C$3:$F$180,EZ$4,0),0)</f>
        <v>0.85161290322580641</v>
      </c>
      <c r="FA123" s="307">
        <f>IFERROR(VLOOKUP($A123,'BDGT Office'!$C$3:$F$180,FA$4,0),0)</f>
        <v>0.85161290322580641</v>
      </c>
      <c r="FB123" s="307">
        <f>IFERROR(VLOOKUP($A123,'BDGT Office'!$C$3:$F$180,FB$4,0),0)</f>
        <v>0.85161290322580641</v>
      </c>
      <c r="FC123" s="307">
        <f>IFERROR(VLOOKUP($A123,'BDGT Office'!$C$3:$F$180,FC$4,0),0)</f>
        <v>0.85161290322580641</v>
      </c>
      <c r="FD123" s="307">
        <f>IFERROR(VLOOKUP($A123,'BDGT Office'!$C$3:$F$180,FD$4,0),0)</f>
        <v>0.85161290322580641</v>
      </c>
      <c r="FE123" s="307">
        <f>IFERROR(VLOOKUP($A123,'BDGT Office'!$C$3:$F$180,FE$4,0),0)</f>
        <v>0.85161290322580641</v>
      </c>
      <c r="FF123" s="307">
        <f>IFERROR(VLOOKUP($A123,'BDGT Office'!$C$3:$F$180,FF$4,0),0)</f>
        <v>0.85161290322580641</v>
      </c>
      <c r="FG123" s="307">
        <f>IFERROR(VLOOKUP($A123,'BDGT Office'!$C$3:$F$180,FG$4,0),0)</f>
        <v>0.85161290322580641</v>
      </c>
      <c r="FH123" s="307">
        <f>IFERROR(VLOOKUP($A123,'BDGT Office'!$C$3:$F$180,FH$4,0),0)</f>
        <v>0.85161290322580641</v>
      </c>
      <c r="FI123" s="307">
        <f>IFERROR(VLOOKUP($A123,'BDGT Office'!$C$3:$F$180,FI$4,0),0)</f>
        <v>0.85161290322580641</v>
      </c>
      <c r="FJ123" s="307">
        <f>IFERROR(VLOOKUP($A123,'BDGT Office'!$C$3:$F$180,FJ$4,0),0)</f>
        <v>0.85161290322580641</v>
      </c>
      <c r="FK123" s="307">
        <f>IFERROR(VLOOKUP($A123,'BDGT Office'!$C$3:$F$180,FK$4,0),0)</f>
        <v>0.85161290322580641</v>
      </c>
      <c r="FL123" s="307">
        <f>IFERROR(VLOOKUP($A123,'BDGT Office'!$C$3:$F$180,FL$4,0),0)</f>
        <v>0.85161290322580641</v>
      </c>
      <c r="FM123" s="307">
        <f>IFERROR(VLOOKUP($A123,'BDGT Office'!$C$3:$F$180,FM$4,0),0)</f>
        <v>0.85161290322580641</v>
      </c>
      <c r="FN123" s="307">
        <f>IFERROR(VLOOKUP($A123,'BDGT Office'!$C$3:$F$180,FN$4,0),0)</f>
        <v>0.85161290322580641</v>
      </c>
      <c r="FO123" s="307">
        <f>IFERROR(VLOOKUP($A123,'BDGT Office'!$C$3:$F$180,FO$4,0),0)</f>
        <v>0.85161290322580641</v>
      </c>
      <c r="FP123" s="307">
        <f>IFERROR(VLOOKUP($A123,'BDGT Office'!$C$3:$F$180,FP$4,0),0)</f>
        <v>0.85161290322580641</v>
      </c>
      <c r="FQ123" s="308">
        <f t="shared" si="43"/>
        <v>26.4</v>
      </c>
      <c r="FR123" s="307"/>
      <c r="FS123" s="307"/>
    </row>
    <row r="124" spans="1:175">
      <c r="A124" s="150" t="s">
        <v>136</v>
      </c>
      <c r="B124" s="303">
        <f>IFERROR(VLOOKUP($A124,'FCST Sales'!$A$1:$AH$160,B$1,0),0)</f>
        <v>13465.375805790158</v>
      </c>
      <c r="C124" s="303">
        <f>IFERROR(VLOOKUP($A124,'FCST Sales'!$A$1:$AH$160,C$1,0),0)</f>
        <v>11740.48932026188</v>
      </c>
      <c r="D124" s="303">
        <f>IFERROR(VLOOKUP($A124,'FCST Sales'!$A$1:$AH$160,D$1,0),0)</f>
        <v>9015.7837582550819</v>
      </c>
      <c r="E124" s="303">
        <f>IFERROR(VLOOKUP($A124,'FCST Sales'!$A$1:$AH$160,E$1,0),0)</f>
        <v>8676.8677740785079</v>
      </c>
      <c r="F124" s="303">
        <f>IFERROR(VLOOKUP($A124,'FCST Sales'!$A$1:$AH$160,F$1,0),0)</f>
        <v>8631.3624610875813</v>
      </c>
      <c r="G124" s="303">
        <f>IFERROR(VLOOKUP($A124,'FCST Sales'!$A$1:$AH$160,G$1,0),0)</f>
        <v>8998.5327217983067</v>
      </c>
      <c r="H124" s="303">
        <f>IFERROR(VLOOKUP($A124,'FCST Sales'!$A$1:$AH$160,H$1,0),0)</f>
        <v>9269.3992648030799</v>
      </c>
      <c r="I124" s="303">
        <f>IFERROR(VLOOKUP($A124,'FCST Sales'!$A$1:$AH$160,I$1,0),0)</f>
        <v>11364.792488599029</v>
      </c>
      <c r="J124" s="303">
        <f>IFERROR(VLOOKUP($A124,'FCST Sales'!$A$1:$AH$160,J$1,0),0)</f>
        <v>10585.904015038408</v>
      </c>
      <c r="K124" s="303">
        <f>IFERROR(VLOOKUP($A124,'FCST Sales'!$A$1:$AH$160,K$1,0),0)</f>
        <v>10135.512015583905</v>
      </c>
      <c r="L124" s="303">
        <f>IFERROR(VLOOKUP($A124,'FCST Sales'!$A$1:$AH$160,L$1,0),0)</f>
        <v>9751.0566257825049</v>
      </c>
      <c r="M124" s="303">
        <f>IFERROR(VLOOKUP($A124,'FCST Sales'!$A$1:$AH$160,M$1,0),0)</f>
        <v>9793.833165819271</v>
      </c>
      <c r="N124" s="303">
        <f>IFERROR(VLOOKUP($A124,'FCST Sales'!$A$1:$AH$160,N$1,0),0)</f>
        <v>10193.898328590145</v>
      </c>
      <c r="O124" s="303">
        <f>IFERROR(VLOOKUP($A124,'FCST Sales'!$A$1:$AH$160,O$1,0),0)</f>
        <v>10367.123723461904</v>
      </c>
      <c r="P124" s="303">
        <f>IFERROR(VLOOKUP($A124,'FCST Sales'!$A$1:$AH$160,P$1,0),0)</f>
        <v>0</v>
      </c>
      <c r="Q124" s="303">
        <f>IFERROR(VLOOKUP($A124,'FCST Sales'!$A$1:$AH$160,Q$1,0),0)</f>
        <v>9681.7509803223456</v>
      </c>
      <c r="R124" s="303">
        <f>IFERROR(VLOOKUP($A124,'FCST Sales'!$A$1:$AH$160,R$1,0),0)</f>
        <v>10574.355251563247</v>
      </c>
      <c r="S124" s="303">
        <f>IFERROR(VLOOKUP($A124,'FCST Sales'!$A$1:$AH$160,S$1,0),0)</f>
        <v>9838.9631032772249</v>
      </c>
      <c r="T124" s="303">
        <f>IFERROR(VLOOKUP($A124,'FCST Sales'!$A$1:$AH$160,T$1,0),0)</f>
        <v>10605.419184241302</v>
      </c>
      <c r="U124" s="303">
        <f>IFERROR(VLOOKUP($A124,'FCST Sales'!$A$1:$AH$160,U$1,0),0)</f>
        <v>10586.223936322558</v>
      </c>
      <c r="V124" s="303">
        <f>IFERROR(VLOOKUP($A124,'FCST Sales'!$A$1:$AH$160,V$1,0),0)</f>
        <v>10650.510747296286</v>
      </c>
      <c r="W124" s="303">
        <f>IFERROR(VLOOKUP($A124,'FCST Sales'!$A$1:$AH$160,W$1,0),0)</f>
        <v>12833.020473074481</v>
      </c>
      <c r="X124" s="303">
        <f>IFERROR(VLOOKUP($A124,'FCST Sales'!$A$1:$AH$160,X$1,0),0)</f>
        <v>12500.582160915306</v>
      </c>
      <c r="Y124" s="303">
        <f>IFERROR(VLOOKUP($A124,'FCST Sales'!$A$1:$AH$160,Y$1,0),0)</f>
        <v>10109.912826818438</v>
      </c>
      <c r="Z124" s="303">
        <f>IFERROR(VLOOKUP($A124,'FCST Sales'!$A$1:$AH$160,Z$1,0),0)</f>
        <v>9596.3039428599113</v>
      </c>
      <c r="AA124" s="303">
        <f>IFERROR(VLOOKUP($A124,'FCST Sales'!$A$1:$AH$160,AA$1,0),0)</f>
        <v>10116.945956238565</v>
      </c>
      <c r="AB124" s="303">
        <f>IFERROR(VLOOKUP($A124,'FCST Sales'!$A$1:$AH$160,AB$1,0),0)</f>
        <v>10200.322708601509</v>
      </c>
      <c r="AC124" s="303">
        <f>IFERROR(VLOOKUP($A124,'FCST Sales'!$A$1:$AH$160,AC$1,0),0)</f>
        <v>11263.516677094767</v>
      </c>
      <c r="AD124" s="303">
        <f>IFERROR(VLOOKUP($A124,'FCST Sales'!$A$1:$AH$160,AD$1,0),0)</f>
        <v>14786.700434607572</v>
      </c>
      <c r="AE124" s="303">
        <f>IFERROR(VLOOKUP($A124,'FCST Sales'!$A$1:$AH$160,AE$1,0),0)</f>
        <v>12849.286365067857</v>
      </c>
      <c r="AF124" s="303">
        <f>IFERROR(VLOOKUP($A124,'FCST Sales'!$A$1:$AH$160,AF$1,0),0)</f>
        <v>8668.9621135736488</v>
      </c>
      <c r="AG124" s="303">
        <f>IFERROR(VLOOKUP($A124,'FCST Sales'!$A$1:$AH$160,AG$1,0),0)</f>
        <v>316852.70833082474</v>
      </c>
      <c r="AH124" s="303">
        <f>IFERROR(VLOOKUP($A124,'FCST Sales'!$A$1:$AH$160,AH$1,0),0)</f>
        <v>0</v>
      </c>
      <c r="AI124" s="303"/>
      <c r="AK124" s="306">
        <f>IFERROR(VLOOKUP($A124,'BDGT MW Services MTD'!$A$3:$AG$156,AK$4,0),0)</f>
        <v>143.09756400559357</v>
      </c>
      <c r="AL124" s="306">
        <f>IFERROR(VLOOKUP($A124,'BDGT MW Services MTD'!$A$3:$AG$156,AL$4,0),0)</f>
        <v>123.27823252734088</v>
      </c>
      <c r="AM124" s="306">
        <f>IFERROR(VLOOKUP($A124,'BDGT MW Services MTD'!$A$3:$AG$156,AM$4,0),0)</f>
        <v>95.811413807903804</v>
      </c>
      <c r="AN124" s="306">
        <f>IFERROR(VLOOKUP($A124,'BDGT MW Services MTD'!$A$3:$AG$156,AN$4,0),0)</f>
        <v>92.209728089086212</v>
      </c>
      <c r="AO124" s="306">
        <f>IFERROR(VLOOKUP($A124,'BDGT MW Services MTD'!$A$3:$AG$156,AO$4,0),0)</f>
        <v>91.726139696736027</v>
      </c>
      <c r="AP124" s="306">
        <f>IFERROR(VLOOKUP($A124,'BDGT MW Services MTD'!$A$3:$AG$156,AP$4,0),0)</f>
        <v>95.628085742713495</v>
      </c>
      <c r="AQ124" s="306">
        <f>IFERROR(VLOOKUP($A124,'BDGT MW Services MTD'!$A$3:$AG$156,AQ$4,0),0)</f>
        <v>98.50660491912835</v>
      </c>
      <c r="AR124" s="306">
        <f>IFERROR(VLOOKUP($A124,'BDGT MW Services MTD'!$A$3:$AG$156,AR$4,0),0)</f>
        <v>120.77450670543371</v>
      </c>
      <c r="AS124" s="306">
        <f>IFERROR(VLOOKUP($A124,'BDGT MW Services MTD'!$A$3:$AG$156,AS$4,0),0)</f>
        <v>111.15478248643451</v>
      </c>
      <c r="AT124" s="306">
        <f>IFERROR(VLOOKUP($A124,'BDGT MW Services MTD'!$A$3:$AG$156,AT$4,0),0)</f>
        <v>107.71085042838665</v>
      </c>
      <c r="AU124" s="306">
        <f>IFERROR(VLOOKUP($A124,'BDGT MW Services MTD'!$A$3:$AG$156,AU$4,0),0)</f>
        <v>103.62521401222776</v>
      </c>
      <c r="AV124" s="306">
        <f>IFERROR(VLOOKUP($A124,'BDGT MW Services MTD'!$A$3:$AG$156,AV$4,0),0)</f>
        <v>104.07980352863896</v>
      </c>
      <c r="AW124" s="306">
        <f>IFERROR(VLOOKUP($A124,'BDGT MW Services MTD'!$A$3:$AG$156,AW$4,0),0)</f>
        <v>108.33132617915393</v>
      </c>
      <c r="AX124" s="306">
        <f>IFERROR(VLOOKUP($A124,'BDGT MW Services MTD'!$A$3:$AG$156,AX$4,0),0)</f>
        <v>110.17220551201257</v>
      </c>
      <c r="AY124" s="306">
        <f>IFERROR(VLOOKUP($A124,'BDGT MW Services MTD'!$A$3:$AG$156,AY$4,0),0)</f>
        <v>16.51254881652368</v>
      </c>
      <c r="AZ124" s="306">
        <f>IFERROR(VLOOKUP($A124,'BDGT MW Services MTD'!$A$3:$AG$156,AZ$4,0),0)</f>
        <v>101.66093729706357</v>
      </c>
      <c r="BA124" s="306">
        <f>IFERROR(VLOOKUP($A124,'BDGT MW Services MTD'!$A$3:$AG$156,BA$4,0),0)</f>
        <v>112.37447058683576</v>
      </c>
      <c r="BB124" s="306">
        <f>IFERROR(VLOOKUP($A124,'BDGT MW Services MTD'!$A$3:$AG$156,BB$4,0),0)</f>
        <v>104.55940277689611</v>
      </c>
      <c r="BC124" s="306">
        <f>IFERROR(VLOOKUP($A124,'BDGT MW Services MTD'!$A$3:$AG$156,BC$4,0),0)</f>
        <v>112.70458934169088</v>
      </c>
      <c r="BD124" s="306">
        <f>IFERROR(VLOOKUP($A124,'BDGT MW Services MTD'!$A$3:$AG$156,BD$4,0),0)</f>
        <v>112.50059999469659</v>
      </c>
      <c r="BE124" s="306">
        <f>IFERROR(VLOOKUP($A124,'BDGT MW Services MTD'!$A$3:$AG$156,BE$4,0),0)</f>
        <v>113.18378078227416</v>
      </c>
      <c r="BF124" s="306">
        <f>IFERROR(VLOOKUP($A124,'BDGT MW Services MTD'!$A$3:$AG$156,BF$4,0),0)</f>
        <v>134.75009761113708</v>
      </c>
      <c r="BG124" s="306">
        <f>IFERROR(VLOOKUP($A124,'BDGT MW Services MTD'!$A$3:$AG$156,BG$4,0),0)</f>
        <v>132.84462919405243</v>
      </c>
      <c r="BH124" s="306">
        <f>IFERROR(VLOOKUP($A124,'BDGT MW Services MTD'!$A$3:$AG$156,BH$4,0),0)</f>
        <v>107.43880591914375</v>
      </c>
      <c r="BI124" s="306">
        <f>IFERROR(VLOOKUP($A124,'BDGT MW Services MTD'!$A$3:$AG$156,BI$4,0),0)</f>
        <v>101.98064558213383</v>
      </c>
      <c r="BJ124" s="306">
        <f>IFERROR(VLOOKUP($A124,'BDGT MW Services MTD'!$A$3:$AG$156,BJ$4,0),0)</f>
        <v>107.51354751580402</v>
      </c>
      <c r="BK124" s="306">
        <f>IFERROR(VLOOKUP($A124,'BDGT MW Services MTD'!$A$3:$AG$156,BK$4,0),0)</f>
        <v>108.39959854994628</v>
      </c>
      <c r="BL124" s="306">
        <f>IFERROR(VLOOKUP($A124,'BDGT MW Services MTD'!$A$3:$AG$156,BL$4,0),0)</f>
        <v>119.58793412196238</v>
      </c>
      <c r="BM124" s="306">
        <f>IFERROR(VLOOKUP($A124,'BDGT MW Services MTD'!$A$3:$AG$156,BM$4,0),0)</f>
        <v>157.13938046667312</v>
      </c>
      <c r="BN124" s="306">
        <f>IFERROR(VLOOKUP($A124,'BDGT MW Services MTD'!$A$3:$AG$156,BN$4,0),0)</f>
        <v>134.92089376457892</v>
      </c>
      <c r="BO124" s="306">
        <f>IFERROR(VLOOKUP($A124,'BDGT MW Services MTD'!$A$3:$AG$156,BO$4,0),0)</f>
        <v>92.125714038797767</v>
      </c>
      <c r="BP124" s="306">
        <f>IFERROR(VLOOKUP($A124,'BDGT MW Services MTD'!$A$3:$AG$156,BP$4,0),0)</f>
        <v>3376.3040340010011</v>
      </c>
      <c r="BQ124" s="306"/>
      <c r="BR124" s="306"/>
      <c r="BS124" s="306"/>
      <c r="BT124" s="306">
        <f>IFERROR(VLOOKUP($A124,'BDGT Polizze MTD'!$A$3:$AG$156,BT$4,0),0)</f>
        <v>558.51763793082512</v>
      </c>
      <c r="BU124" s="306">
        <f>IFERROR(VLOOKUP($A124,'BDGT Polizze MTD'!$A$3:$AG$156,BU$4,0),0)</f>
        <v>481.16170053576883</v>
      </c>
      <c r="BV124" s="306">
        <f>IFERROR(VLOOKUP($A124,'BDGT Polizze MTD'!$A$3:$AG$156,BV$4,0),0)</f>
        <v>373.95720114922091</v>
      </c>
      <c r="BW124" s="306">
        <f>IFERROR(VLOOKUP($A124,'BDGT Polizze MTD'!$A$3:$AG$156,BW$4,0),0)</f>
        <v>359.89962431888051</v>
      </c>
      <c r="BX124" s="306">
        <f>IFERROR(VLOOKUP($A124,'BDGT Polizze MTD'!$A$3:$AG$156,BX$4,0),0)</f>
        <v>358.01215230981376</v>
      </c>
      <c r="BY124" s="306">
        <f>IFERROR(VLOOKUP($A124,'BDGT Polizze MTD'!$A$3:$AG$156,BY$4,0),0)</f>
        <v>373.24166165944649</v>
      </c>
      <c r="BZ124" s="306">
        <f>IFERROR(VLOOKUP($A124,'BDGT Polizze MTD'!$A$3:$AG$156,BZ$4,0),0)</f>
        <v>384.47667982570243</v>
      </c>
      <c r="CA124" s="306">
        <f>IFERROR(VLOOKUP($A124,'BDGT Polizze MTD'!$A$3:$AG$156,CA$4,0),0)</f>
        <v>471.38952138096971</v>
      </c>
      <c r="CB124" s="306">
        <f>IFERROR(VLOOKUP($A124,'BDGT Polizze MTD'!$A$3:$AG$156,CB$4,0),0)</f>
        <v>433.84321033313546</v>
      </c>
      <c r="CC124" s="306">
        <f>IFERROR(VLOOKUP($A124,'BDGT Polizze MTD'!$A$3:$AG$156,CC$4,0),0)</f>
        <v>420.4013546899468</v>
      </c>
      <c r="CD124" s="306">
        <f>IFERROR(VLOOKUP($A124,'BDGT Polizze MTD'!$A$3:$AG$156,CD$4,0),0)</f>
        <v>404.45489175429526</v>
      </c>
      <c r="CE124" s="306">
        <f>IFERROR(VLOOKUP($A124,'BDGT Polizze MTD'!$A$3:$AG$156,CE$4,0),0)</f>
        <v>406.22917956064936</v>
      </c>
      <c r="CF124" s="306">
        <f>IFERROR(VLOOKUP($A124,'BDGT Polizze MTD'!$A$3:$AG$156,CF$4,0),0)</f>
        <v>422.82310556404525</v>
      </c>
      <c r="CG124" s="306">
        <f>IFERROR(VLOOKUP($A124,'BDGT Polizze MTD'!$A$3:$AG$156,CG$4,0),0)</f>
        <v>430.00815853017178</v>
      </c>
      <c r="CH124" s="306">
        <f>IFERROR(VLOOKUP($A124,'BDGT Polizze MTD'!$A$3:$AG$156,CH$4,0),0)</f>
        <v>64.449383365196525</v>
      </c>
      <c r="CI124" s="306">
        <f>IFERROR(VLOOKUP($A124,'BDGT Polizze MTD'!$A$3:$AG$156,CI$4,0),0)</f>
        <v>396.78821203951588</v>
      </c>
      <c r="CJ124" s="306">
        <f>IFERROR(VLOOKUP($A124,'BDGT Polizze MTD'!$A$3:$AG$156,CJ$4,0),0)</f>
        <v>438.60371986089939</v>
      </c>
      <c r="CK124" s="306">
        <f>IFERROR(VLOOKUP($A124,'BDGT Polizze MTD'!$A$3:$AG$156,CK$4,0),0)</f>
        <v>408.1010817216079</v>
      </c>
      <c r="CL124" s="306">
        <f>IFERROR(VLOOKUP($A124,'BDGT Polizze MTD'!$A$3:$AG$156,CL$4,0),0)</f>
        <v>439.89219146053574</v>
      </c>
      <c r="CM124" s="306">
        <f>IFERROR(VLOOKUP($A124,'BDGT Polizze MTD'!$A$3:$AG$156,CM$4,0),0)</f>
        <v>439.09600985508331</v>
      </c>
      <c r="CN124" s="306">
        <f>IFERROR(VLOOKUP($A124,'BDGT Polizze MTD'!$A$3:$AG$156,CN$4,0),0)</f>
        <v>441.76250192578431</v>
      </c>
      <c r="CO124" s="306">
        <f>IFERROR(VLOOKUP($A124,'BDGT Polizze MTD'!$A$3:$AG$156,CO$4,0),0)</f>
        <v>525.93701892632168</v>
      </c>
      <c r="CP124" s="306">
        <f>IFERROR(VLOOKUP($A124,'BDGT Polizze MTD'!$A$3:$AG$156,CP$4,0),0)</f>
        <v>518.49987122323228</v>
      </c>
      <c r="CQ124" s="306">
        <f>IFERROR(VLOOKUP($A124,'BDGT Polizze MTD'!$A$3:$AG$156,CQ$4,0),0)</f>
        <v>419.33955005497444</v>
      </c>
      <c r="CR124" s="306">
        <f>IFERROR(VLOOKUP($A124,'BDGT Polizze MTD'!$A$3:$AG$156,CR$4,0),0)</f>
        <v>398.03605100480661</v>
      </c>
      <c r="CS124" s="306">
        <f>IFERROR(VLOOKUP($A124,'BDGT Polizze MTD'!$A$3:$AG$156,CS$4,0),0)</f>
        <v>419.63127060460056</v>
      </c>
      <c r="CT124" s="306">
        <f>IFERROR(VLOOKUP($A124,'BDGT Polizze MTD'!$A$3:$AG$156,CT$4,0),0)</f>
        <v>423.08957637042027</v>
      </c>
      <c r="CU124" s="306">
        <f>IFERROR(VLOOKUP($A124,'BDGT Polizze MTD'!$A$3:$AG$156,CU$4,0),0)</f>
        <v>466.75826353140923</v>
      </c>
      <c r="CV124" s="306">
        <f>IFERROR(VLOOKUP($A124,'BDGT Polizze MTD'!$A$3:$AG$156,CV$4,0),0)</f>
        <v>613.32361744976197</v>
      </c>
      <c r="CW124" s="306">
        <f>IFERROR(VLOOKUP($A124,'BDGT Polizze MTD'!$A$3:$AG$156,CW$4,0),0)</f>
        <v>526.6036456774541</v>
      </c>
      <c r="CX124" s="306">
        <f>IFERROR(VLOOKUP($A124,'BDGT Polizze MTD'!$A$3:$AG$156,CX$4,0),0)</f>
        <v>359.57171287436233</v>
      </c>
      <c r="CY124" s="306">
        <f>IFERROR(VLOOKUP($A124,'BDGT Polizze MTD'!$A$3:$AG$156,CY$4,0),0)</f>
        <v>13177.899757488836</v>
      </c>
      <c r="CZ124" s="306"/>
      <c r="DD124" s="308">
        <f>IFERROR(VLOOKUP($A124,'BDGT McAfee'!$AZ$6:$BD$180,DD$4,0),0)</f>
        <v>1.7633334193548387</v>
      </c>
      <c r="DE124" s="308">
        <f>IFERROR(VLOOKUP($A124,'BDGT McAfee'!$AZ$6:$BD$180,DE$4,0),0)</f>
        <v>1.7633334193548387</v>
      </c>
      <c r="DF124" s="308">
        <f>IFERROR(VLOOKUP($A124,'BDGT McAfee'!$AZ$6:$BD$180,DF$4,0),0)</f>
        <v>1.7633334193548387</v>
      </c>
      <c r="DG124" s="308">
        <f>IFERROR(VLOOKUP($A124,'BDGT McAfee'!$AZ$6:$BD$180,DG$4,0),0)</f>
        <v>1.7633334193548387</v>
      </c>
      <c r="DH124" s="308">
        <f>IFERROR(VLOOKUP($A124,'BDGT McAfee'!$AZ$6:$BD$180,DH$4,0),0)</f>
        <v>1.7633334193548387</v>
      </c>
      <c r="DI124" s="308">
        <f>IFERROR(VLOOKUP($A124,'BDGT McAfee'!$AZ$6:$BD$180,DI$4,0),0)</f>
        <v>1.7633334193548387</v>
      </c>
      <c r="DJ124" s="308">
        <f>IFERROR(VLOOKUP($A124,'BDGT McAfee'!$AZ$6:$BD$180,DJ$4,0),0)</f>
        <v>1.7633334193548387</v>
      </c>
      <c r="DK124" s="308">
        <f>IFERROR(VLOOKUP($A124,'BDGT McAfee'!$AZ$6:$BD$180,DK$4,0),0)</f>
        <v>1.7633334193548387</v>
      </c>
      <c r="DL124" s="308">
        <f>IFERROR(VLOOKUP($A124,'BDGT McAfee'!$AZ$6:$BD$180,DL$4,0),0)</f>
        <v>1.7633334193548387</v>
      </c>
      <c r="DM124" s="308">
        <f>IFERROR(VLOOKUP($A124,'BDGT McAfee'!$AZ$6:$BD$180,DM$4,0),0)</f>
        <v>1.7633334193548387</v>
      </c>
      <c r="DN124" s="308">
        <f>IFERROR(VLOOKUP($A124,'BDGT McAfee'!$AZ$6:$BD$180,DN$4,0),0)</f>
        <v>1.7633334193548387</v>
      </c>
      <c r="DO124" s="308">
        <f>IFERROR(VLOOKUP($A124,'BDGT McAfee'!$AZ$6:$BD$180,DO$4,0),0)</f>
        <v>1.7633334193548387</v>
      </c>
      <c r="DP124" s="308">
        <f>IFERROR(VLOOKUP($A124,'BDGT McAfee'!$AZ$6:$BD$180,DP$4,0),0)</f>
        <v>1.7633334193548387</v>
      </c>
      <c r="DQ124" s="308">
        <f>IFERROR(VLOOKUP($A124,'BDGT McAfee'!$AZ$6:$BD$180,DQ$4,0),0)</f>
        <v>1.7633334193548387</v>
      </c>
      <c r="DR124" s="308">
        <f>IFERROR(VLOOKUP($A124,'BDGT McAfee'!$AZ$6:$BD$180,DR$4,0),0)</f>
        <v>1.7633334193548387</v>
      </c>
      <c r="DS124" s="308">
        <f>IFERROR(VLOOKUP($A124,'BDGT McAfee'!$AZ$6:$BD$180,DS$4,0),0)</f>
        <v>1.7633334193548387</v>
      </c>
      <c r="DT124" s="308">
        <f>IFERROR(VLOOKUP($A124,'BDGT McAfee'!$AZ$6:$BD$180,DT$4,0),0)</f>
        <v>1.7633334193548387</v>
      </c>
      <c r="DU124" s="308">
        <f>IFERROR(VLOOKUP($A124,'BDGT McAfee'!$AZ$6:$BD$180,DU$4,0),0)</f>
        <v>1.7633334193548387</v>
      </c>
      <c r="DV124" s="308">
        <f>IFERROR(VLOOKUP($A124,'BDGT McAfee'!$AZ$6:$BD$180,DV$4,0),0)</f>
        <v>1.7633334193548387</v>
      </c>
      <c r="DW124" s="308">
        <f>IFERROR(VLOOKUP($A124,'BDGT McAfee'!$AZ$6:$BD$180,DW$4,0),0)</f>
        <v>1.7633334193548387</v>
      </c>
      <c r="DX124" s="308">
        <f>IFERROR(VLOOKUP($A124,'BDGT McAfee'!$AZ$6:$BD$180,DX$4,0),0)</f>
        <v>1.7633334193548387</v>
      </c>
      <c r="DY124" s="308">
        <f>IFERROR(VLOOKUP($A124,'BDGT McAfee'!$AZ$6:$BD$180,DY$4,0),0)</f>
        <v>1.7633334193548387</v>
      </c>
      <c r="DZ124" s="308">
        <f>IFERROR(VLOOKUP($A124,'BDGT McAfee'!$AZ$6:$BD$180,DZ$4,0),0)</f>
        <v>1.7633334193548387</v>
      </c>
      <c r="EA124" s="308">
        <f>IFERROR(VLOOKUP($A124,'BDGT McAfee'!$AZ$6:$BD$180,EA$4,0),0)</f>
        <v>1.7633334193548387</v>
      </c>
      <c r="EB124" s="308">
        <f>IFERROR(VLOOKUP($A124,'BDGT McAfee'!$AZ$6:$BD$180,EB$4,0),0)</f>
        <v>1.7633334193548387</v>
      </c>
      <c r="EC124" s="308">
        <f>IFERROR(VLOOKUP($A124,'BDGT McAfee'!$AZ$6:$BD$180,EC$4,0),0)</f>
        <v>1.7633334193548387</v>
      </c>
      <c r="ED124" s="308">
        <f>IFERROR(VLOOKUP($A124,'BDGT McAfee'!$AZ$6:$BD$180,ED$4,0),0)</f>
        <v>1.7633334193548387</v>
      </c>
      <c r="EE124" s="308">
        <f>IFERROR(VLOOKUP($A124,'BDGT McAfee'!$AZ$6:$BD$180,EE$4,0),0)</f>
        <v>1.7633334193548387</v>
      </c>
      <c r="EF124" s="308">
        <f>IFERROR(VLOOKUP($A124,'BDGT McAfee'!$AZ$6:$BD$180,EF$4,0),0)</f>
        <v>1.7633334193548387</v>
      </c>
      <c r="EG124" s="308">
        <f>IFERROR(VLOOKUP($A124,'BDGT McAfee'!$AZ$6:$BD$180,EG$4,0),0)</f>
        <v>1.7633334193548387</v>
      </c>
      <c r="EH124" s="308">
        <f>IFERROR(VLOOKUP($A124,'BDGT McAfee'!$AZ$6:$BD$180,EH$4,0),0)</f>
        <v>1.7633334193548387</v>
      </c>
      <c r="EI124" s="308">
        <f t="shared" si="42"/>
        <v>54.66333599999998</v>
      </c>
      <c r="EJ124" s="308"/>
      <c r="EL124" s="307">
        <f>IFERROR(VLOOKUP($A124,'BDGT Office'!$C$3:$F$180,EL$4,0),0)</f>
        <v>0.2709677419354839</v>
      </c>
      <c r="EM124" s="307">
        <f>IFERROR(VLOOKUP($A124,'BDGT Office'!$C$3:$F$180,EM$4,0),0)</f>
        <v>0.2709677419354839</v>
      </c>
      <c r="EN124" s="307">
        <f>IFERROR(VLOOKUP($A124,'BDGT Office'!$C$3:$F$180,EN$4,0),0)</f>
        <v>0.2709677419354839</v>
      </c>
      <c r="EO124" s="307">
        <f>IFERROR(VLOOKUP($A124,'BDGT Office'!$C$3:$F$180,EO$4,0),0)</f>
        <v>0.2709677419354839</v>
      </c>
      <c r="EP124" s="307">
        <f>IFERROR(VLOOKUP($A124,'BDGT Office'!$C$3:$F$180,EP$4,0),0)</f>
        <v>0.2709677419354839</v>
      </c>
      <c r="EQ124" s="307">
        <f>IFERROR(VLOOKUP($A124,'BDGT Office'!$C$3:$F$180,EQ$4,0),0)</f>
        <v>0.2709677419354839</v>
      </c>
      <c r="ER124" s="307">
        <f>IFERROR(VLOOKUP($A124,'BDGT Office'!$C$3:$F$180,ER$4,0),0)</f>
        <v>0.2709677419354839</v>
      </c>
      <c r="ES124" s="307">
        <f>IFERROR(VLOOKUP($A124,'BDGT Office'!$C$3:$F$180,ES$4,0),0)</f>
        <v>0.2709677419354839</v>
      </c>
      <c r="ET124" s="307">
        <f>IFERROR(VLOOKUP($A124,'BDGT Office'!$C$3:$F$180,ET$4,0),0)</f>
        <v>0.2709677419354839</v>
      </c>
      <c r="EU124" s="307">
        <f>IFERROR(VLOOKUP($A124,'BDGT Office'!$C$3:$F$180,EU$4,0),0)</f>
        <v>0.2709677419354839</v>
      </c>
      <c r="EV124" s="307">
        <f>IFERROR(VLOOKUP($A124,'BDGT Office'!$C$3:$F$180,EV$4,0),0)</f>
        <v>0.2709677419354839</v>
      </c>
      <c r="EW124" s="307">
        <f>IFERROR(VLOOKUP($A124,'BDGT Office'!$C$3:$F$180,EW$4,0),0)</f>
        <v>0.2709677419354839</v>
      </c>
      <c r="EX124" s="307">
        <f>IFERROR(VLOOKUP($A124,'BDGT Office'!$C$3:$F$180,EX$4,0),0)</f>
        <v>0.2709677419354839</v>
      </c>
      <c r="EY124" s="307">
        <f>IFERROR(VLOOKUP($A124,'BDGT Office'!$C$3:$F$180,EY$4,0),0)</f>
        <v>0.2709677419354839</v>
      </c>
      <c r="EZ124" s="307">
        <f>IFERROR(VLOOKUP($A124,'BDGT Office'!$C$3:$F$180,EZ$4,0),0)</f>
        <v>0.2709677419354839</v>
      </c>
      <c r="FA124" s="307">
        <f>IFERROR(VLOOKUP($A124,'BDGT Office'!$C$3:$F$180,FA$4,0),0)</f>
        <v>0.2709677419354839</v>
      </c>
      <c r="FB124" s="307">
        <f>IFERROR(VLOOKUP($A124,'BDGT Office'!$C$3:$F$180,FB$4,0),0)</f>
        <v>0.2709677419354839</v>
      </c>
      <c r="FC124" s="307">
        <f>IFERROR(VLOOKUP($A124,'BDGT Office'!$C$3:$F$180,FC$4,0),0)</f>
        <v>0.2709677419354839</v>
      </c>
      <c r="FD124" s="307">
        <f>IFERROR(VLOOKUP($A124,'BDGT Office'!$C$3:$F$180,FD$4,0),0)</f>
        <v>0.2709677419354839</v>
      </c>
      <c r="FE124" s="307">
        <f>IFERROR(VLOOKUP($A124,'BDGT Office'!$C$3:$F$180,FE$4,0),0)</f>
        <v>0.2709677419354839</v>
      </c>
      <c r="FF124" s="307">
        <f>IFERROR(VLOOKUP($A124,'BDGT Office'!$C$3:$F$180,FF$4,0),0)</f>
        <v>0.2709677419354839</v>
      </c>
      <c r="FG124" s="307">
        <f>IFERROR(VLOOKUP($A124,'BDGT Office'!$C$3:$F$180,FG$4,0),0)</f>
        <v>0.2709677419354839</v>
      </c>
      <c r="FH124" s="307">
        <f>IFERROR(VLOOKUP($A124,'BDGT Office'!$C$3:$F$180,FH$4,0),0)</f>
        <v>0.2709677419354839</v>
      </c>
      <c r="FI124" s="307">
        <f>IFERROR(VLOOKUP($A124,'BDGT Office'!$C$3:$F$180,FI$4,0),0)</f>
        <v>0.2709677419354839</v>
      </c>
      <c r="FJ124" s="307">
        <f>IFERROR(VLOOKUP($A124,'BDGT Office'!$C$3:$F$180,FJ$4,0),0)</f>
        <v>0.2709677419354839</v>
      </c>
      <c r="FK124" s="307">
        <f>IFERROR(VLOOKUP($A124,'BDGT Office'!$C$3:$F$180,FK$4,0),0)</f>
        <v>0.2709677419354839</v>
      </c>
      <c r="FL124" s="307">
        <f>IFERROR(VLOOKUP($A124,'BDGT Office'!$C$3:$F$180,FL$4,0),0)</f>
        <v>0.2709677419354839</v>
      </c>
      <c r="FM124" s="307">
        <f>IFERROR(VLOOKUP($A124,'BDGT Office'!$C$3:$F$180,FM$4,0),0)</f>
        <v>0.2709677419354839</v>
      </c>
      <c r="FN124" s="307">
        <f>IFERROR(VLOOKUP($A124,'BDGT Office'!$C$3:$F$180,FN$4,0),0)</f>
        <v>0.2709677419354839</v>
      </c>
      <c r="FO124" s="307">
        <f>IFERROR(VLOOKUP($A124,'BDGT Office'!$C$3:$F$180,FO$4,0),0)</f>
        <v>0.2709677419354839</v>
      </c>
      <c r="FP124" s="307">
        <f>IFERROR(VLOOKUP($A124,'BDGT Office'!$C$3:$F$180,FP$4,0),0)</f>
        <v>0.2709677419354839</v>
      </c>
      <c r="FQ124" s="308">
        <f t="shared" si="43"/>
        <v>8.4000000000000075</v>
      </c>
      <c r="FR124" s="307"/>
      <c r="FS124" s="307"/>
    </row>
    <row r="125" spans="1:175">
      <c r="A125" s="150" t="s">
        <v>137</v>
      </c>
      <c r="B125" s="303">
        <f>IFERROR(VLOOKUP($A125,'FCST Sales'!$A$1:$AH$160,B$1,0),0)</f>
        <v>49528.627030644573</v>
      </c>
      <c r="C125" s="303">
        <f>IFERROR(VLOOKUP($A125,'FCST Sales'!$A$1:$AH$160,C$1,0),0)</f>
        <v>43184.113469040611</v>
      </c>
      <c r="D125" s="303">
        <f>IFERROR(VLOOKUP($A125,'FCST Sales'!$A$1:$AH$160,D$1,0),0)</f>
        <v>33162.04446069344</v>
      </c>
      <c r="E125" s="303">
        <f>IFERROR(VLOOKUP($A125,'FCST Sales'!$A$1:$AH$160,E$1,0),0)</f>
        <v>31915.436596411819</v>
      </c>
      <c r="F125" s="303">
        <f>IFERROR(VLOOKUP($A125,'FCST Sales'!$A$1:$AH$160,F$1,0),0)</f>
        <v>31748.058002041576</v>
      </c>
      <c r="G125" s="303">
        <f>IFERROR(VLOOKUP($A125,'FCST Sales'!$A$1:$AH$160,G$1,0),0)</f>
        <v>33098.591337447353</v>
      </c>
      <c r="H125" s="303">
        <f>IFERROR(VLOOKUP($A125,'FCST Sales'!$A$1:$AH$160,H$1,0),0)</f>
        <v>34094.898323383437</v>
      </c>
      <c r="I125" s="303">
        <f>IFERROR(VLOOKUP($A125,'FCST Sales'!$A$1:$AH$160,I$1,0),0)</f>
        <v>41802.217521953673</v>
      </c>
      <c r="J125" s="303">
        <f>IFERROR(VLOOKUP($A125,'FCST Sales'!$A$1:$AH$160,J$1,0),0)</f>
        <v>38937.293641488053</v>
      </c>
      <c r="K125" s="303">
        <f>IFERROR(VLOOKUP($A125,'FCST Sales'!$A$1:$AH$160,K$1,0),0)</f>
        <v>37280.652365351067</v>
      </c>
      <c r="L125" s="303">
        <f>IFERROR(VLOOKUP($A125,'FCST Sales'!$A$1:$AH$160,L$1,0),0)</f>
        <v>35866.540506459853</v>
      </c>
      <c r="M125" s="303">
        <f>IFERROR(VLOOKUP($A125,'FCST Sales'!$A$1:$AH$160,M$1,0),0)</f>
        <v>36023.882071054839</v>
      </c>
      <c r="N125" s="303">
        <f>IFERROR(VLOOKUP($A125,'FCST Sales'!$A$1:$AH$160,N$1,0),0)</f>
        <v>37495.410123492278</v>
      </c>
      <c r="O125" s="303">
        <f>IFERROR(VLOOKUP($A125,'FCST Sales'!$A$1:$AH$160,O$1,0),0)</f>
        <v>38132.571395378225</v>
      </c>
      <c r="P125" s="303">
        <f>IFERROR(VLOOKUP($A125,'FCST Sales'!$A$1:$AH$160,P$1,0),0)</f>
        <v>12546.96141201663</v>
      </c>
      <c r="Q125" s="303">
        <f>IFERROR(VLOOKUP($A125,'FCST Sales'!$A$1:$AH$160,Q$1,0),0)</f>
        <v>35611.619031216782</v>
      </c>
      <c r="R125" s="303">
        <f>IFERROR(VLOOKUP($A125,'FCST Sales'!$A$1:$AH$160,R$1,0),0)</f>
        <v>38894.814738034031</v>
      </c>
      <c r="S125" s="303">
        <f>IFERROR(VLOOKUP($A125,'FCST Sales'!$A$1:$AH$160,S$1,0),0)</f>
        <v>36189.879951285562</v>
      </c>
      <c r="T125" s="303">
        <f>IFERROR(VLOOKUP($A125,'FCST Sales'!$A$1:$AH$160,T$1,0),0)</f>
        <v>39009.07474517433</v>
      </c>
      <c r="U125" s="303">
        <f>IFERROR(VLOOKUP($A125,'FCST Sales'!$A$1:$AH$160,U$1,0),0)</f>
        <v>38938.470382649262</v>
      </c>
      <c r="V125" s="303">
        <f>IFERROR(VLOOKUP($A125,'FCST Sales'!$A$1:$AH$160,V$1,0),0)</f>
        <v>39174.931475873127</v>
      </c>
      <c r="W125" s="303">
        <f>IFERROR(VLOOKUP($A125,'FCST Sales'!$A$1:$AH$160,W$1,0),0)</f>
        <v>47202.684414810094</v>
      </c>
      <c r="X125" s="303">
        <f>IFERROR(VLOOKUP($A125,'FCST Sales'!$A$1:$AH$160,X$1,0),0)</f>
        <v>45979.902859277965</v>
      </c>
      <c r="Y125" s="303">
        <f>IFERROR(VLOOKUP($A125,'FCST Sales'!$A$1:$AH$160,Y$1,0),0)</f>
        <v>37186.492893611205</v>
      </c>
      <c r="Z125" s="303">
        <f>IFERROR(VLOOKUP($A125,'FCST Sales'!$A$1:$AH$160,Z$1,0),0)</f>
        <v>35297.32595017775</v>
      </c>
      <c r="AA125" s="303">
        <f>IFERROR(VLOOKUP($A125,'FCST Sales'!$A$1:$AH$160,AA$1,0),0)</f>
        <v>37212.362297401472</v>
      </c>
      <c r="AB125" s="303">
        <f>IFERROR(VLOOKUP($A125,'FCST Sales'!$A$1:$AH$160,AB$1,0),0)</f>
        <v>37519.040412470116</v>
      </c>
      <c r="AC125" s="303">
        <f>IFERROR(VLOOKUP($A125,'FCST Sales'!$A$1:$AH$160,AC$1,0),0)</f>
        <v>41335.985845331481</v>
      </c>
      <c r="AD125" s="303">
        <f>IFERROR(VLOOKUP($A125,'FCST Sales'!$A$1:$AH$160,AD$1,0),0)</f>
        <v>54388.750926998182</v>
      </c>
      <c r="AE125" s="303">
        <f>IFERROR(VLOOKUP($A125,'FCST Sales'!$A$1:$AH$160,AE$1,0),0)</f>
        <v>47262.513959078315</v>
      </c>
      <c r="AF125" s="303">
        <f>IFERROR(VLOOKUP($A125,'FCST Sales'!$A$1:$AH$160,AF$1,0),0)</f>
        <v>31886.357830529352</v>
      </c>
      <c r="AG125" s="303">
        <f>IFERROR(VLOOKUP($A125,'FCST Sales'!$A$1:$AH$160,AG$1,0),0)</f>
        <v>1177907.5059707761</v>
      </c>
      <c r="AH125" s="303">
        <f>IFERROR(VLOOKUP($A125,'FCST Sales'!$A$1:$AH$160,AH$1,0),0)</f>
        <v>0</v>
      </c>
      <c r="AI125" s="303"/>
      <c r="AK125" s="306">
        <f>IFERROR(VLOOKUP($A125,'BDGT MW Services MTD'!$A$3:$AG$156,AK$4,0),0)</f>
        <v>531.92544702190708</v>
      </c>
      <c r="AL125" s="306">
        <f>IFERROR(VLOOKUP($A125,'BDGT MW Services MTD'!$A$3:$AG$156,AL$4,0),0)</f>
        <v>458.25258732296192</v>
      </c>
      <c r="AM125" s="306">
        <f>IFERROR(VLOOKUP($A125,'BDGT MW Services MTD'!$A$3:$AG$156,AM$4,0),0)</f>
        <v>356.15231799178628</v>
      </c>
      <c r="AN125" s="306">
        <f>IFERROR(VLOOKUP($A125,'BDGT MW Services MTD'!$A$3:$AG$156,AN$4,0),0)</f>
        <v>342.76405174611085</v>
      </c>
      <c r="AO125" s="306">
        <f>IFERROR(VLOOKUP($A125,'BDGT MW Services MTD'!$A$3:$AG$156,AO$4,0),0)</f>
        <v>340.96644622037724</v>
      </c>
      <c r="AP125" s="306">
        <f>IFERROR(VLOOKUP($A125,'BDGT MW Services MTD'!$A$3:$AG$156,AP$4,0),0)</f>
        <v>355.47084683114372</v>
      </c>
      <c r="AQ125" s="306">
        <f>IFERROR(VLOOKUP($A125,'BDGT MW Services MTD'!$A$3:$AG$156,AQ$4,0),0)</f>
        <v>366.17094232414422</v>
      </c>
      <c r="AR125" s="306">
        <f>IFERROR(VLOOKUP($A125,'BDGT MW Services MTD'!$A$3:$AG$156,AR$4,0),0)</f>
        <v>448.94568202172144</v>
      </c>
      <c r="AS125" s="306">
        <f>IFERROR(VLOOKUP($A125,'BDGT MW Services MTD'!$A$3:$AG$156,AS$4,0),0)</f>
        <v>413.18702923837571</v>
      </c>
      <c r="AT125" s="306">
        <f>IFERROR(VLOOKUP($A125,'BDGT MW Services MTD'!$A$3:$AG$156,AT$4,0),0)</f>
        <v>400.38516840852554</v>
      </c>
      <c r="AU125" s="306">
        <f>IFERROR(VLOOKUP($A125,'BDGT MW Services MTD'!$A$3:$AG$156,AU$4,0),0)</f>
        <v>385.19794986894681</v>
      </c>
      <c r="AV125" s="306">
        <f>IFERROR(VLOOKUP($A125,'BDGT MW Services MTD'!$A$3:$AG$156,AV$4,0),0)</f>
        <v>386.88776012818403</v>
      </c>
      <c r="AW125" s="306">
        <f>IFERROR(VLOOKUP($A125,'BDGT MW Services MTD'!$A$3:$AG$156,AW$4,0),0)</f>
        <v>402.69161466696943</v>
      </c>
      <c r="AX125" s="306">
        <f>IFERROR(VLOOKUP($A125,'BDGT MW Services MTD'!$A$3:$AG$156,AX$4,0),0)</f>
        <v>409.5345722592171</v>
      </c>
      <c r="AY125" s="306">
        <f>IFERROR(VLOOKUP($A125,'BDGT MW Services MTD'!$A$3:$AG$156,AY$4,0),0)</f>
        <v>61.380813654920665</v>
      </c>
      <c r="AZ125" s="306">
        <f>IFERROR(VLOOKUP($A125,'BDGT MW Services MTD'!$A$3:$AG$156,AZ$4,0),0)</f>
        <v>377.89629678317107</v>
      </c>
      <c r="BA125" s="306">
        <f>IFERROR(VLOOKUP($A125,'BDGT MW Services MTD'!$A$3:$AG$156,BA$4,0),0)</f>
        <v>417.72088096773058</v>
      </c>
      <c r="BB125" s="306">
        <f>IFERROR(VLOOKUP($A125,'BDGT MW Services MTD'!$A$3:$AG$156,BB$4,0),0)</f>
        <v>388.67053711878725</v>
      </c>
      <c r="BC125" s="306">
        <f>IFERROR(VLOOKUP($A125,'BDGT MW Services MTD'!$A$3:$AG$156,BC$4,0),0)</f>
        <v>418.94800574422055</v>
      </c>
      <c r="BD125" s="306">
        <f>IFERROR(VLOOKUP($A125,'BDGT MW Services MTD'!$A$3:$AG$156,BD$4,0),0)</f>
        <v>418.18973200740555</v>
      </c>
      <c r="BE125" s="306">
        <f>IFERROR(VLOOKUP($A125,'BDGT MW Services MTD'!$A$3:$AG$156,BE$4,0),0)</f>
        <v>420.72926682307002</v>
      </c>
      <c r="BF125" s="306">
        <f>IFERROR(VLOOKUP($A125,'BDGT MW Services MTD'!$A$3:$AG$156,BF$4,0),0)</f>
        <v>500.89605931550244</v>
      </c>
      <c r="BG125" s="306">
        <f>IFERROR(VLOOKUP($A125,'BDGT MW Services MTD'!$A$3:$AG$156,BG$4,0),0)</f>
        <v>493.81300974308448</v>
      </c>
      <c r="BH125" s="306">
        <f>IFERROR(VLOOKUP($A125,'BDGT MW Services MTD'!$A$3:$AG$156,BH$4,0),0)</f>
        <v>399.37391850923842</v>
      </c>
      <c r="BI125" s="306">
        <f>IFERROR(VLOOKUP($A125,'BDGT MW Services MTD'!$A$3:$AG$156,BI$4,0),0)</f>
        <v>379.08472352987627</v>
      </c>
      <c r="BJ125" s="306">
        <f>IFERROR(VLOOKUP($A125,'BDGT MW Services MTD'!$A$3:$AG$156,BJ$4,0),0)</f>
        <v>399.65174963439364</v>
      </c>
      <c r="BK125" s="306">
        <f>IFERROR(VLOOKUP($A125,'BDGT MW Services MTD'!$A$3:$AG$156,BK$4,0),0)</f>
        <v>402.94539824187041</v>
      </c>
      <c r="BL125" s="306">
        <f>IFERROR(VLOOKUP($A125,'BDGT MW Services MTD'!$A$3:$AG$156,BL$4,0),0)</f>
        <v>444.53492802829732</v>
      </c>
      <c r="BM125" s="306">
        <f>IFERROR(VLOOKUP($A125,'BDGT MW Services MTD'!$A$3:$AG$156,BM$4,0),0)</f>
        <v>584.12199942280847</v>
      </c>
      <c r="BN125" s="306">
        <f>IFERROR(VLOOKUP($A125,'BDGT MW Services MTD'!$A$3:$AG$156,BN$4,0),0)</f>
        <v>501.53094657511804</v>
      </c>
      <c r="BO125" s="306">
        <f>IFERROR(VLOOKUP($A125,'BDGT MW Services MTD'!$A$3:$AG$156,BO$4,0),0)</f>
        <v>342.45175285013482</v>
      </c>
      <c r="BP125" s="306">
        <f>IFERROR(VLOOKUP($A125,'BDGT MW Services MTD'!$A$3:$AG$156,BP$4,0),0)</f>
        <v>12550.472435000001</v>
      </c>
      <c r="BQ125" s="306"/>
      <c r="BR125" s="306"/>
      <c r="BS125" s="306"/>
      <c r="BT125" s="306">
        <f>IFERROR(VLOOKUP($A125,'BDGT Polizze MTD'!$A$3:$AG$156,BT$4,0),0)</f>
        <v>1765.9365724523013</v>
      </c>
      <c r="BU125" s="306">
        <f>IFERROR(VLOOKUP($A125,'BDGT Polizze MTD'!$A$3:$AG$156,BU$4,0),0)</f>
        <v>1521.3504221413605</v>
      </c>
      <c r="BV125" s="306">
        <f>IFERROR(VLOOKUP($A125,'BDGT Polizze MTD'!$A$3:$AG$156,BV$4,0),0)</f>
        <v>1182.388259908638</v>
      </c>
      <c r="BW125" s="306">
        <f>IFERROR(VLOOKUP($A125,'BDGT Polizze MTD'!$A$3:$AG$156,BW$4,0),0)</f>
        <v>1137.9406232382435</v>
      </c>
      <c r="BX125" s="306">
        <f>IFERROR(VLOOKUP($A125,'BDGT Polizze MTD'!$A$3:$AG$156,BX$4,0),0)</f>
        <v>1131.9727618424251</v>
      </c>
      <c r="BY125" s="306">
        <f>IFERROR(VLOOKUP($A125,'BDGT Polizze MTD'!$A$3:$AG$156,BY$4,0),0)</f>
        <v>1180.1258472859895</v>
      </c>
      <c r="BZ125" s="306">
        <f>IFERROR(VLOOKUP($A125,'BDGT Polizze MTD'!$A$3:$AG$156,BZ$4,0),0)</f>
        <v>1215.6490396160671</v>
      </c>
      <c r="CA125" s="306">
        <f>IFERROR(VLOOKUP($A125,'BDGT Polizze MTD'!$A$3:$AG$156,CA$4,0),0)</f>
        <v>1490.4524748071472</v>
      </c>
      <c r="CB125" s="306">
        <f>IFERROR(VLOOKUP($A125,'BDGT Polizze MTD'!$A$3:$AG$156,CB$4,0),0)</f>
        <v>1371.7375062240915</v>
      </c>
      <c r="CC125" s="306">
        <f>IFERROR(VLOOKUP($A125,'BDGT Polizze MTD'!$A$3:$AG$156,CC$4,0),0)</f>
        <v>1329.2366738960868</v>
      </c>
      <c r="CD125" s="306">
        <f>IFERROR(VLOOKUP($A125,'BDGT Polizze MTD'!$A$3:$AG$156,CD$4,0),0)</f>
        <v>1278.8167047011123</v>
      </c>
      <c r="CE125" s="306">
        <f>IFERROR(VLOOKUP($A125,'BDGT Polizze MTD'!$A$3:$AG$156,CE$4,0),0)</f>
        <v>1284.4266971427205</v>
      </c>
      <c r="CF125" s="306">
        <f>IFERROR(VLOOKUP($A125,'BDGT Polizze MTD'!$A$3:$AG$156,CF$4,0),0)</f>
        <v>1336.8938330393194</v>
      </c>
      <c r="CG125" s="306">
        <f>IFERROR(VLOOKUP($A125,'BDGT Polizze MTD'!$A$3:$AG$156,CG$4,0),0)</f>
        <v>1359.6117329697443</v>
      </c>
      <c r="CH125" s="306">
        <f>IFERROR(VLOOKUP($A125,'BDGT Polizze MTD'!$A$3:$AG$156,CH$4,0),0)</f>
        <v>203.77784948430906</v>
      </c>
      <c r="CI125" s="306">
        <f>IFERROR(VLOOKUP($A125,'BDGT Polizze MTD'!$A$3:$AG$156,CI$4,0),0)</f>
        <v>1254.5759839464995</v>
      </c>
      <c r="CJ125" s="306">
        <f>IFERROR(VLOOKUP($A125,'BDGT Polizze MTD'!$A$3:$AG$156,CJ$4,0),0)</f>
        <v>1386.7894174040696</v>
      </c>
      <c r="CK125" s="306">
        <f>IFERROR(VLOOKUP($A125,'BDGT Polizze MTD'!$A$3:$AG$156,CK$4,0),0)</f>
        <v>1290.3453293605605</v>
      </c>
      <c r="CL125" s="306">
        <f>IFERROR(VLOOKUP($A125,'BDGT Polizze MTD'!$A$3:$AG$156,CL$4,0),0)</f>
        <v>1390.8633426766778</v>
      </c>
      <c r="CM125" s="306">
        <f>IFERROR(VLOOKUP($A125,'BDGT Polizze MTD'!$A$3:$AG$156,CM$4,0),0)</f>
        <v>1388.3459535739969</v>
      </c>
      <c r="CN125" s="306">
        <f>IFERROR(VLOOKUP($A125,'BDGT Polizze MTD'!$A$3:$AG$156,CN$4,0),0)</f>
        <v>1396.7769422268354</v>
      </c>
      <c r="CO125" s="306">
        <f>IFERROR(VLOOKUP($A125,'BDGT Polizze MTD'!$A$3:$AG$156,CO$4,0),0)</f>
        <v>1662.922266822954</v>
      </c>
      <c r="CP125" s="306">
        <f>IFERROR(VLOOKUP($A125,'BDGT Polizze MTD'!$A$3:$AG$156,CP$4,0),0)</f>
        <v>1639.4072867548725</v>
      </c>
      <c r="CQ125" s="306">
        <f>IFERROR(VLOOKUP($A125,'BDGT Polizze MTD'!$A$3:$AG$156,CQ$4,0),0)</f>
        <v>1325.8794305247875</v>
      </c>
      <c r="CR125" s="306">
        <f>IFERROR(VLOOKUP($A125,'BDGT Polizze MTD'!$A$3:$AG$156,CR$4,0),0)</f>
        <v>1258.5214358278433</v>
      </c>
      <c r="CS125" s="306">
        <f>IFERROR(VLOOKUP($A125,'BDGT Polizze MTD'!$A$3:$AG$156,CS$4,0),0)</f>
        <v>1326.801800656963</v>
      </c>
      <c r="CT125" s="306">
        <f>IFERROR(VLOOKUP($A125,'BDGT Polizze MTD'!$A$3:$AG$156,CT$4,0),0)</f>
        <v>1337.7363678323331</v>
      </c>
      <c r="CU125" s="306">
        <f>IFERROR(VLOOKUP($A125,'BDGT Polizze MTD'!$A$3:$AG$156,CU$4,0),0)</f>
        <v>1475.8092351714301</v>
      </c>
      <c r="CV125" s="306">
        <f>IFERROR(VLOOKUP($A125,'BDGT Polizze MTD'!$A$3:$AG$156,CV$4,0),0)</f>
        <v>1939.2236399478304</v>
      </c>
      <c r="CW125" s="306">
        <f>IFERROR(VLOOKUP($A125,'BDGT Polizze MTD'!$A$3:$AG$156,CW$4,0),0)</f>
        <v>1665.0300257907122</v>
      </c>
      <c r="CX125" s="306">
        <f>IFERROR(VLOOKUP($A125,'BDGT Polizze MTD'!$A$3:$AG$156,CX$4,0),0)</f>
        <v>1136.9038237299135</v>
      </c>
      <c r="CY125" s="306">
        <f>IFERROR(VLOOKUP($A125,'BDGT Polizze MTD'!$A$3:$AG$156,CY$4,0),0)</f>
        <v>41666.249280997821</v>
      </c>
      <c r="CZ125" s="306"/>
      <c r="DD125" s="308">
        <f>IFERROR(VLOOKUP($A125,'BDGT McAfee'!$AZ$6:$BD$180,DD$4,0),0)</f>
        <v>6.754002387096774</v>
      </c>
      <c r="DE125" s="308">
        <f>IFERROR(VLOOKUP($A125,'BDGT McAfee'!$AZ$6:$BD$180,DE$4,0),0)</f>
        <v>6.754002387096774</v>
      </c>
      <c r="DF125" s="308">
        <f>IFERROR(VLOOKUP($A125,'BDGT McAfee'!$AZ$6:$BD$180,DF$4,0),0)</f>
        <v>6.754002387096774</v>
      </c>
      <c r="DG125" s="308">
        <f>IFERROR(VLOOKUP($A125,'BDGT McAfee'!$AZ$6:$BD$180,DG$4,0),0)</f>
        <v>6.754002387096774</v>
      </c>
      <c r="DH125" s="308">
        <f>IFERROR(VLOOKUP($A125,'BDGT McAfee'!$AZ$6:$BD$180,DH$4,0),0)</f>
        <v>6.754002387096774</v>
      </c>
      <c r="DI125" s="308">
        <f>IFERROR(VLOOKUP($A125,'BDGT McAfee'!$AZ$6:$BD$180,DI$4,0),0)</f>
        <v>6.754002387096774</v>
      </c>
      <c r="DJ125" s="308">
        <f>IFERROR(VLOOKUP($A125,'BDGT McAfee'!$AZ$6:$BD$180,DJ$4,0),0)</f>
        <v>6.754002387096774</v>
      </c>
      <c r="DK125" s="308">
        <f>IFERROR(VLOOKUP($A125,'BDGT McAfee'!$AZ$6:$BD$180,DK$4,0),0)</f>
        <v>6.754002387096774</v>
      </c>
      <c r="DL125" s="308">
        <f>IFERROR(VLOOKUP($A125,'BDGT McAfee'!$AZ$6:$BD$180,DL$4,0),0)</f>
        <v>6.754002387096774</v>
      </c>
      <c r="DM125" s="308">
        <f>IFERROR(VLOOKUP($A125,'BDGT McAfee'!$AZ$6:$BD$180,DM$4,0),0)</f>
        <v>6.754002387096774</v>
      </c>
      <c r="DN125" s="308">
        <f>IFERROR(VLOOKUP($A125,'BDGT McAfee'!$AZ$6:$BD$180,DN$4,0),0)</f>
        <v>6.754002387096774</v>
      </c>
      <c r="DO125" s="308">
        <f>IFERROR(VLOOKUP($A125,'BDGT McAfee'!$AZ$6:$BD$180,DO$4,0),0)</f>
        <v>6.754002387096774</v>
      </c>
      <c r="DP125" s="308">
        <f>IFERROR(VLOOKUP($A125,'BDGT McAfee'!$AZ$6:$BD$180,DP$4,0),0)</f>
        <v>6.754002387096774</v>
      </c>
      <c r="DQ125" s="308">
        <f>IFERROR(VLOOKUP($A125,'BDGT McAfee'!$AZ$6:$BD$180,DQ$4,0),0)</f>
        <v>6.754002387096774</v>
      </c>
      <c r="DR125" s="308">
        <f>IFERROR(VLOOKUP($A125,'BDGT McAfee'!$AZ$6:$BD$180,DR$4,0),0)</f>
        <v>6.754002387096774</v>
      </c>
      <c r="DS125" s="308">
        <f>IFERROR(VLOOKUP($A125,'BDGT McAfee'!$AZ$6:$BD$180,DS$4,0),0)</f>
        <v>6.754002387096774</v>
      </c>
      <c r="DT125" s="308">
        <f>IFERROR(VLOOKUP($A125,'BDGT McAfee'!$AZ$6:$BD$180,DT$4,0),0)</f>
        <v>6.754002387096774</v>
      </c>
      <c r="DU125" s="308">
        <f>IFERROR(VLOOKUP($A125,'BDGT McAfee'!$AZ$6:$BD$180,DU$4,0),0)</f>
        <v>6.754002387096774</v>
      </c>
      <c r="DV125" s="308">
        <f>IFERROR(VLOOKUP($A125,'BDGT McAfee'!$AZ$6:$BD$180,DV$4,0),0)</f>
        <v>6.754002387096774</v>
      </c>
      <c r="DW125" s="308">
        <f>IFERROR(VLOOKUP($A125,'BDGT McAfee'!$AZ$6:$BD$180,DW$4,0),0)</f>
        <v>6.754002387096774</v>
      </c>
      <c r="DX125" s="308">
        <f>IFERROR(VLOOKUP($A125,'BDGT McAfee'!$AZ$6:$BD$180,DX$4,0),0)</f>
        <v>6.754002387096774</v>
      </c>
      <c r="DY125" s="308">
        <f>IFERROR(VLOOKUP($A125,'BDGT McAfee'!$AZ$6:$BD$180,DY$4,0),0)</f>
        <v>6.754002387096774</v>
      </c>
      <c r="DZ125" s="308">
        <f>IFERROR(VLOOKUP($A125,'BDGT McAfee'!$AZ$6:$BD$180,DZ$4,0),0)</f>
        <v>6.754002387096774</v>
      </c>
      <c r="EA125" s="308">
        <f>IFERROR(VLOOKUP($A125,'BDGT McAfee'!$AZ$6:$BD$180,EA$4,0),0)</f>
        <v>6.754002387096774</v>
      </c>
      <c r="EB125" s="308">
        <f>IFERROR(VLOOKUP($A125,'BDGT McAfee'!$AZ$6:$BD$180,EB$4,0),0)</f>
        <v>6.754002387096774</v>
      </c>
      <c r="EC125" s="308">
        <f>IFERROR(VLOOKUP($A125,'BDGT McAfee'!$AZ$6:$BD$180,EC$4,0),0)</f>
        <v>6.754002387096774</v>
      </c>
      <c r="ED125" s="308">
        <f>IFERROR(VLOOKUP($A125,'BDGT McAfee'!$AZ$6:$BD$180,ED$4,0),0)</f>
        <v>6.754002387096774</v>
      </c>
      <c r="EE125" s="308">
        <f>IFERROR(VLOOKUP($A125,'BDGT McAfee'!$AZ$6:$BD$180,EE$4,0),0)</f>
        <v>6.754002387096774</v>
      </c>
      <c r="EF125" s="308">
        <f>IFERROR(VLOOKUP($A125,'BDGT McAfee'!$AZ$6:$BD$180,EF$4,0),0)</f>
        <v>6.754002387096774</v>
      </c>
      <c r="EG125" s="308">
        <f>IFERROR(VLOOKUP($A125,'BDGT McAfee'!$AZ$6:$BD$180,EG$4,0),0)</f>
        <v>6.754002387096774</v>
      </c>
      <c r="EH125" s="308">
        <f>IFERROR(VLOOKUP($A125,'BDGT McAfee'!$AZ$6:$BD$180,EH$4,0),0)</f>
        <v>6.754002387096774</v>
      </c>
      <c r="EI125" s="308">
        <f t="shared" si="42"/>
        <v>209.37407399999987</v>
      </c>
      <c r="EJ125" s="308"/>
      <c r="EL125" s="307">
        <f>IFERROR(VLOOKUP($A125,'BDGT Office'!$C$3:$F$180,EL$4,0),0)</f>
        <v>0.967741935483871</v>
      </c>
      <c r="EM125" s="307">
        <f>IFERROR(VLOOKUP($A125,'BDGT Office'!$C$3:$F$180,EM$4,0),0)</f>
        <v>0.967741935483871</v>
      </c>
      <c r="EN125" s="307">
        <f>IFERROR(VLOOKUP($A125,'BDGT Office'!$C$3:$F$180,EN$4,0),0)</f>
        <v>0.967741935483871</v>
      </c>
      <c r="EO125" s="307">
        <f>IFERROR(VLOOKUP($A125,'BDGT Office'!$C$3:$F$180,EO$4,0),0)</f>
        <v>0.967741935483871</v>
      </c>
      <c r="EP125" s="307">
        <f>IFERROR(VLOOKUP($A125,'BDGT Office'!$C$3:$F$180,EP$4,0),0)</f>
        <v>0.967741935483871</v>
      </c>
      <c r="EQ125" s="307">
        <f>IFERROR(VLOOKUP($A125,'BDGT Office'!$C$3:$F$180,EQ$4,0),0)</f>
        <v>0.967741935483871</v>
      </c>
      <c r="ER125" s="307">
        <f>IFERROR(VLOOKUP($A125,'BDGT Office'!$C$3:$F$180,ER$4,0),0)</f>
        <v>0.967741935483871</v>
      </c>
      <c r="ES125" s="307">
        <f>IFERROR(VLOOKUP($A125,'BDGT Office'!$C$3:$F$180,ES$4,0),0)</f>
        <v>0.967741935483871</v>
      </c>
      <c r="ET125" s="307">
        <f>IFERROR(VLOOKUP($A125,'BDGT Office'!$C$3:$F$180,ET$4,0),0)</f>
        <v>0.967741935483871</v>
      </c>
      <c r="EU125" s="307">
        <f>IFERROR(VLOOKUP($A125,'BDGT Office'!$C$3:$F$180,EU$4,0),0)</f>
        <v>0.967741935483871</v>
      </c>
      <c r="EV125" s="307">
        <f>IFERROR(VLOOKUP($A125,'BDGT Office'!$C$3:$F$180,EV$4,0),0)</f>
        <v>0.967741935483871</v>
      </c>
      <c r="EW125" s="307">
        <f>IFERROR(VLOOKUP($A125,'BDGT Office'!$C$3:$F$180,EW$4,0),0)</f>
        <v>0.967741935483871</v>
      </c>
      <c r="EX125" s="307">
        <f>IFERROR(VLOOKUP($A125,'BDGT Office'!$C$3:$F$180,EX$4,0),0)</f>
        <v>0.967741935483871</v>
      </c>
      <c r="EY125" s="307">
        <f>IFERROR(VLOOKUP($A125,'BDGT Office'!$C$3:$F$180,EY$4,0),0)</f>
        <v>0.967741935483871</v>
      </c>
      <c r="EZ125" s="307">
        <f>IFERROR(VLOOKUP($A125,'BDGT Office'!$C$3:$F$180,EZ$4,0),0)</f>
        <v>0.967741935483871</v>
      </c>
      <c r="FA125" s="307">
        <f>IFERROR(VLOOKUP($A125,'BDGT Office'!$C$3:$F$180,FA$4,0),0)</f>
        <v>0.967741935483871</v>
      </c>
      <c r="FB125" s="307">
        <f>IFERROR(VLOOKUP($A125,'BDGT Office'!$C$3:$F$180,FB$4,0),0)</f>
        <v>0.967741935483871</v>
      </c>
      <c r="FC125" s="307">
        <f>IFERROR(VLOOKUP($A125,'BDGT Office'!$C$3:$F$180,FC$4,0),0)</f>
        <v>0.967741935483871</v>
      </c>
      <c r="FD125" s="307">
        <f>IFERROR(VLOOKUP($A125,'BDGT Office'!$C$3:$F$180,FD$4,0),0)</f>
        <v>0.967741935483871</v>
      </c>
      <c r="FE125" s="307">
        <f>IFERROR(VLOOKUP($A125,'BDGT Office'!$C$3:$F$180,FE$4,0),0)</f>
        <v>0.967741935483871</v>
      </c>
      <c r="FF125" s="307">
        <f>IFERROR(VLOOKUP($A125,'BDGT Office'!$C$3:$F$180,FF$4,0),0)</f>
        <v>0.967741935483871</v>
      </c>
      <c r="FG125" s="307">
        <f>IFERROR(VLOOKUP($A125,'BDGT Office'!$C$3:$F$180,FG$4,0),0)</f>
        <v>0.967741935483871</v>
      </c>
      <c r="FH125" s="307">
        <f>IFERROR(VLOOKUP($A125,'BDGT Office'!$C$3:$F$180,FH$4,0),0)</f>
        <v>0.967741935483871</v>
      </c>
      <c r="FI125" s="307">
        <f>IFERROR(VLOOKUP($A125,'BDGT Office'!$C$3:$F$180,FI$4,0),0)</f>
        <v>0.967741935483871</v>
      </c>
      <c r="FJ125" s="307">
        <f>IFERROR(VLOOKUP($A125,'BDGT Office'!$C$3:$F$180,FJ$4,0),0)</f>
        <v>0.967741935483871</v>
      </c>
      <c r="FK125" s="307">
        <f>IFERROR(VLOOKUP($A125,'BDGT Office'!$C$3:$F$180,FK$4,0),0)</f>
        <v>0.967741935483871</v>
      </c>
      <c r="FL125" s="307">
        <f>IFERROR(VLOOKUP($A125,'BDGT Office'!$C$3:$F$180,FL$4,0),0)</f>
        <v>0.967741935483871</v>
      </c>
      <c r="FM125" s="307">
        <f>IFERROR(VLOOKUP($A125,'BDGT Office'!$C$3:$F$180,FM$4,0),0)</f>
        <v>0.967741935483871</v>
      </c>
      <c r="FN125" s="307">
        <f>IFERROR(VLOOKUP($A125,'BDGT Office'!$C$3:$F$180,FN$4,0),0)</f>
        <v>0.967741935483871</v>
      </c>
      <c r="FO125" s="307">
        <f>IFERROR(VLOOKUP($A125,'BDGT Office'!$C$3:$F$180,FO$4,0),0)</f>
        <v>0.967741935483871</v>
      </c>
      <c r="FP125" s="307">
        <f>IFERROR(VLOOKUP($A125,'BDGT Office'!$C$3:$F$180,FP$4,0),0)</f>
        <v>0.967741935483871</v>
      </c>
      <c r="FQ125" s="308">
        <f t="shared" si="43"/>
        <v>30.000000000000021</v>
      </c>
      <c r="FR125" s="307"/>
      <c r="FS125" s="307"/>
    </row>
    <row r="126" spans="1:175">
      <c r="A126" s="150" t="s">
        <v>153</v>
      </c>
      <c r="B126" s="303">
        <f>IFERROR(VLOOKUP($A126,'FCST Sales'!$A$1:$AH$160,B$1,0),0)</f>
        <v>42378.699900929125</v>
      </c>
      <c r="C126" s="303">
        <f>IFERROR(VLOOKUP($A126,'FCST Sales'!$A$1:$AH$160,C$1,0),0)</f>
        <v>36950.077054625894</v>
      </c>
      <c r="D126" s="303">
        <f>IFERROR(VLOOKUP($A126,'FCST Sales'!$A$1:$AH$160,D$1,0),0)</f>
        <v>28374.788774812256</v>
      </c>
      <c r="E126" s="303">
        <f>IFERROR(VLOOKUP($A126,'FCST Sales'!$A$1:$AH$160,E$1,0),0)</f>
        <v>27308.140580792224</v>
      </c>
      <c r="F126" s="303">
        <f>IFERROR(VLOOKUP($A126,'FCST Sales'!$A$1:$AH$160,F$1,0),0)</f>
        <v>27164.924674236459</v>
      </c>
      <c r="G126" s="303">
        <f>IFERROR(VLOOKUP($A126,'FCST Sales'!$A$1:$AH$160,G$1,0),0)</f>
        <v>28320.495711809348</v>
      </c>
      <c r="H126" s="303">
        <f>IFERROR(VLOOKUP($A126,'FCST Sales'!$A$1:$AH$160,H$1,0),0)</f>
        <v>29172.976333573009</v>
      </c>
      <c r="I126" s="303">
        <f>IFERROR(VLOOKUP($A126,'FCST Sales'!$A$1:$AH$160,I$1,0),0)</f>
        <v>35767.670895866962</v>
      </c>
      <c r="J126" s="303">
        <f>IFERROR(VLOOKUP($A126,'FCST Sales'!$A$1:$AH$160,J$1,0),0)</f>
        <v>33316.325953594751</v>
      </c>
      <c r="K126" s="303">
        <f>IFERROR(VLOOKUP($A126,'FCST Sales'!$A$1:$AH$160,K$1,0),0)</f>
        <v>31898.836560208914</v>
      </c>
      <c r="L126" s="303">
        <f>IFERROR(VLOOKUP($A126,'FCST Sales'!$A$1:$AH$160,L$1,0),0)</f>
        <v>30688.865162107846</v>
      </c>
      <c r="M126" s="303">
        <f>IFERROR(VLOOKUP($A126,'FCST Sales'!$A$1:$AH$160,M$1,0),0)</f>
        <v>30823.49297934549</v>
      </c>
      <c r="N126" s="303">
        <f>IFERROR(VLOOKUP($A126,'FCST Sales'!$A$1:$AH$160,N$1,0),0)</f>
        <v>32082.59199881681</v>
      </c>
      <c r="O126" s="303">
        <f>IFERROR(VLOOKUP($A126,'FCST Sales'!$A$1:$AH$160,O$1,0),0)</f>
        <v>32627.772997132026</v>
      </c>
      <c r="P126" s="303">
        <f>IFERROR(VLOOKUP($A126,'FCST Sales'!$A$1:$AH$160,P$1,0),0)</f>
        <v>0</v>
      </c>
      <c r="Q126" s="303">
        <f>IFERROR(VLOOKUP($A126,'FCST Sales'!$A$1:$AH$160,Q$1,0),0)</f>
        <v>30470.744019946083</v>
      </c>
      <c r="R126" s="303">
        <f>IFERROR(VLOOKUP($A126,'FCST Sales'!$A$1:$AH$160,R$1,0),0)</f>
        <v>33279.979282799992</v>
      </c>
      <c r="S126" s="303">
        <f>IFERROR(VLOOKUP($A126,'FCST Sales'!$A$1:$AH$160,S$1,0),0)</f>
        <v>30965.527490944929</v>
      </c>
      <c r="T126" s="303">
        <f>IFERROR(VLOOKUP($A126,'FCST Sales'!$A$1:$AH$160,T$1,0),0)</f>
        <v>33377.744774063889</v>
      </c>
      <c r="U126" s="303">
        <f>IFERROR(VLOOKUP($A126,'FCST Sales'!$A$1:$AH$160,U$1,0),0)</f>
        <v>33317.332821007032</v>
      </c>
      <c r="V126" s="303">
        <f>IFERROR(VLOOKUP($A126,'FCST Sales'!$A$1:$AH$160,V$1,0),0)</f>
        <v>33519.658512405244</v>
      </c>
      <c r="W126" s="303">
        <f>IFERROR(VLOOKUP($A126,'FCST Sales'!$A$1:$AH$160,W$1,0),0)</f>
        <v>40388.529165078857</v>
      </c>
      <c r="X126" s="303">
        <f>IFERROR(VLOOKUP($A126,'FCST Sales'!$A$1:$AH$160,X$1,0),0)</f>
        <v>39342.26772612911</v>
      </c>
      <c r="Y126" s="303">
        <f>IFERROR(VLOOKUP($A126,'FCST Sales'!$A$1:$AH$160,Y$1,0),0)</f>
        <v>31818.269901391079</v>
      </c>
      <c r="Z126" s="303">
        <f>IFERROR(VLOOKUP($A126,'FCST Sales'!$A$1:$AH$160,Z$1,0),0)</f>
        <v>30201.822126471201</v>
      </c>
      <c r="AA126" s="303">
        <f>IFERROR(VLOOKUP($A126,'FCST Sales'!$A$1:$AH$160,AA$1,0),0)</f>
        <v>31840.404811352659</v>
      </c>
      <c r="AB126" s="303">
        <f>IFERROR(VLOOKUP($A126,'FCST Sales'!$A$1:$AH$160,AB$1,0),0)</f>
        <v>32102.811031428879</v>
      </c>
      <c r="AC126" s="303">
        <f>IFERROR(VLOOKUP($A126,'FCST Sales'!$A$1:$AH$160,AC$1,0),0)</f>
        <v>35448.93213321636</v>
      </c>
      <c r="AD126" s="303">
        <f>IFERROR(VLOOKUP($A126,'FCST Sales'!$A$1:$AH$160,AD$1,0),0)</f>
        <v>46537.218810760176</v>
      </c>
      <c r="AE126" s="303">
        <f>IFERROR(VLOOKUP($A126,'FCST Sales'!$A$1:$AH$160,AE$1,0),0)</f>
        <v>40439.721747101845</v>
      </c>
      <c r="AF126" s="303">
        <f>IFERROR(VLOOKUP($A126,'FCST Sales'!$A$1:$AH$160,AF$1,0),0)</f>
        <v>27283.259610599769</v>
      </c>
      <c r="AG126" s="303">
        <f>IFERROR(VLOOKUP($A126,'FCST Sales'!$A$1:$AH$160,AG$1,0),0)</f>
        <v>997209.88354254817</v>
      </c>
      <c r="AH126" s="303">
        <f>IFERROR(VLOOKUP($A126,'FCST Sales'!$A$1:$AH$160,AH$1,0),0)</f>
        <v>0</v>
      </c>
      <c r="AI126" s="303"/>
      <c r="AK126" s="306">
        <f>IFERROR(VLOOKUP($A126,'BDGT MW Services MTD'!$A$3:$AG$156,AK$4,0),0)</f>
        <v>365.9322476186299</v>
      </c>
      <c r="AL126" s="306">
        <f>IFERROR(VLOOKUP($A126,'BDGT MW Services MTD'!$A$3:$AG$156,AL$4,0),0)</f>
        <v>315.24981591872915</v>
      </c>
      <c r="AM126" s="306">
        <f>IFERROR(VLOOKUP($A126,'BDGT MW Services MTD'!$A$3:$AG$156,AM$4,0),0)</f>
        <v>245.01106113081269</v>
      </c>
      <c r="AN126" s="306">
        <f>IFERROR(VLOOKUP($A126,'BDGT MW Services MTD'!$A$3:$AG$156,AN$4,0),0)</f>
        <v>235.80075095214801</v>
      </c>
      <c r="AO126" s="306">
        <f>IFERROR(VLOOKUP($A126,'BDGT MW Services MTD'!$A$3:$AG$156,AO$4,0),0)</f>
        <v>234.56410804655621</v>
      </c>
      <c r="AP126" s="306">
        <f>IFERROR(VLOOKUP($A126,'BDGT MW Services MTD'!$A$3:$AG$156,AP$4,0),0)</f>
        <v>244.54225055802024</v>
      </c>
      <c r="AQ126" s="306">
        <f>IFERROR(VLOOKUP($A126,'BDGT MW Services MTD'!$A$3:$AG$156,AQ$4,0),0)</f>
        <v>251.9032633003311</v>
      </c>
      <c r="AR126" s="306">
        <f>IFERROR(VLOOKUP($A126,'BDGT MW Services MTD'!$A$3:$AG$156,AR$4,0),0)</f>
        <v>308.8472330110601</v>
      </c>
      <c r="AS126" s="306">
        <f>IFERROR(VLOOKUP($A126,'BDGT MW Services MTD'!$A$3:$AG$156,AS$4,0),0)</f>
        <v>284.24746201291686</v>
      </c>
      <c r="AT126" s="306">
        <f>IFERROR(VLOOKUP($A126,'BDGT MW Services MTD'!$A$3:$AG$156,AT$4,0),0)</f>
        <v>275.44056297585115</v>
      </c>
      <c r="AU126" s="306">
        <f>IFERROR(VLOOKUP($A126,'BDGT MW Services MTD'!$A$3:$AG$156,AU$4,0),0)</f>
        <v>264.99268339727843</v>
      </c>
      <c r="AV126" s="306">
        <f>IFERROR(VLOOKUP($A126,'BDGT MW Services MTD'!$A$3:$AG$156,AV$4,0),0)</f>
        <v>266.15516973756104</v>
      </c>
      <c r="AW126" s="306">
        <f>IFERROR(VLOOKUP($A126,'BDGT MW Services MTD'!$A$3:$AG$156,AW$4,0),0)</f>
        <v>277.02725725432441</v>
      </c>
      <c r="AX126" s="306">
        <f>IFERROR(VLOOKUP($A126,'BDGT MW Services MTD'!$A$3:$AG$156,AX$4,0),0)</f>
        <v>281.7347944968264</v>
      </c>
      <c r="AY126" s="306">
        <f>IFERROR(VLOOKUP($A126,'BDGT MW Services MTD'!$A$3:$AG$156,AY$4,0),0)</f>
        <v>42.226254124819775</v>
      </c>
      <c r="AZ126" s="306">
        <f>IFERROR(VLOOKUP($A126,'BDGT MW Services MTD'!$A$3:$AG$156,AZ$4,0),0)</f>
        <v>259.96959164641623</v>
      </c>
      <c r="BA126" s="306">
        <f>IFERROR(VLOOKUP($A126,'BDGT MW Services MTD'!$A$3:$AG$156,BA$4,0),0)</f>
        <v>287.36647533138313</v>
      </c>
      <c r="BB126" s="306">
        <f>IFERROR(VLOOKUP($A126,'BDGT MW Services MTD'!$A$3:$AG$156,BB$4,0),0)</f>
        <v>267.38161151587167</v>
      </c>
      <c r="BC126" s="306">
        <f>IFERROR(VLOOKUP($A126,'BDGT MW Services MTD'!$A$3:$AG$156,BC$4,0),0)</f>
        <v>288.21066229420575</v>
      </c>
      <c r="BD126" s="306">
        <f>IFERROR(VLOOKUP($A126,'BDGT MW Services MTD'!$A$3:$AG$156,BD$4,0),0)</f>
        <v>287.68901623576579</v>
      </c>
      <c r="BE126" s="306">
        <f>IFERROR(VLOOKUP($A126,'BDGT MW Services MTD'!$A$3:$AG$156,BE$4,0),0)</f>
        <v>289.43606121773598</v>
      </c>
      <c r="BF126" s="306">
        <f>IFERROR(VLOOKUP($A126,'BDGT MW Services MTD'!$A$3:$AG$156,BF$4,0),0)</f>
        <v>344.58592239729319</v>
      </c>
      <c r="BG126" s="306">
        <f>IFERROR(VLOOKUP($A126,'BDGT MW Services MTD'!$A$3:$AG$156,BG$4,0),0)</f>
        <v>339.71321652367794</v>
      </c>
      <c r="BH126" s="306">
        <f>IFERROR(VLOOKUP($A126,'BDGT MW Services MTD'!$A$3:$AG$156,BH$4,0),0)</f>
        <v>274.74488475511174</v>
      </c>
      <c r="BI126" s="306">
        <f>IFERROR(VLOOKUP($A126,'BDGT MW Services MTD'!$A$3:$AG$156,BI$4,0),0)</f>
        <v>260.78715672623468</v>
      </c>
      <c r="BJ126" s="306">
        <f>IFERROR(VLOOKUP($A126,'BDGT MW Services MTD'!$A$3:$AG$156,BJ$4,0),0)</f>
        <v>274.93601561500134</v>
      </c>
      <c r="BK126" s="306">
        <f>IFERROR(VLOOKUP($A126,'BDGT MW Services MTD'!$A$3:$AG$156,BK$4,0),0)</f>
        <v>277.20184486710383</v>
      </c>
      <c r="BL126" s="306">
        <f>IFERROR(VLOOKUP($A126,'BDGT MW Services MTD'!$A$3:$AG$156,BL$4,0),0)</f>
        <v>305.8129034230642</v>
      </c>
      <c r="BM126" s="306">
        <f>IFERROR(VLOOKUP($A126,'BDGT MW Services MTD'!$A$3:$AG$156,BM$4,0),0)</f>
        <v>401.84029045610447</v>
      </c>
      <c r="BN126" s="306">
        <f>IFERROR(VLOOKUP($A126,'BDGT MW Services MTD'!$A$3:$AG$156,BN$4,0),0)</f>
        <v>345.02268608889</v>
      </c>
      <c r="BO126" s="306">
        <f>IFERROR(VLOOKUP($A126,'BDGT MW Services MTD'!$A$3:$AG$156,BO$4,0),0)</f>
        <v>235.58590836927641</v>
      </c>
      <c r="BP126" s="306">
        <f>IFERROR(VLOOKUP($A126,'BDGT MW Services MTD'!$A$3:$AG$156,BP$4,0),0)</f>
        <v>8633.9591619990024</v>
      </c>
      <c r="BQ126" s="306"/>
      <c r="BR126" s="306"/>
      <c r="BS126" s="306"/>
      <c r="BT126" s="306">
        <f>IFERROR(VLOOKUP($A126,'BDGT Polizze MTD'!$A$3:$AG$156,BT$4,0),0)</f>
        <v>1495.0319038425591</v>
      </c>
      <c r="BU126" s="306">
        <f>IFERROR(VLOOKUP($A126,'BDGT Polizze MTD'!$A$3:$AG$156,BU$4,0),0)</f>
        <v>1287.9666537893809</v>
      </c>
      <c r="BV126" s="306">
        <f>IFERROR(VLOOKUP($A126,'BDGT Polizze MTD'!$A$3:$AG$156,BV$4,0),0)</f>
        <v>1001.0032063821749</v>
      </c>
      <c r="BW126" s="306">
        <f>IFERROR(VLOOKUP($A126,'BDGT Polizze MTD'!$A$3:$AG$156,BW$4,0),0)</f>
        <v>963.37408883104774</v>
      </c>
      <c r="BX126" s="306">
        <f>IFERROR(VLOOKUP($A126,'BDGT Polizze MTD'!$A$3:$AG$156,BX$4,0),0)</f>
        <v>958.3217311622393</v>
      </c>
      <c r="BY126" s="306">
        <f>IFERROR(VLOOKUP($A126,'BDGT Polizze MTD'!$A$3:$AG$156,BY$4,0),0)</f>
        <v>999.08786066518883</v>
      </c>
      <c r="BZ126" s="306">
        <f>IFERROR(VLOOKUP($A126,'BDGT Polizze MTD'!$A$3:$AG$156,BZ$4,0),0)</f>
        <v>1029.1615941663028</v>
      </c>
      <c r="CA126" s="306">
        <f>IFERROR(VLOOKUP($A126,'BDGT Polizze MTD'!$A$3:$AG$156,CA$4,0),0)</f>
        <v>1261.8086265145118</v>
      </c>
      <c r="CB126" s="306">
        <f>IFERROR(VLOOKUP($A126,'BDGT Polizze MTD'!$A$3:$AG$156,CB$4,0),0)</f>
        <v>1161.305206253573</v>
      </c>
      <c r="CC126" s="306">
        <f>IFERROR(VLOOKUP($A126,'BDGT Polizze MTD'!$A$3:$AG$156,CC$4,0),0)</f>
        <v>1125.3242422362789</v>
      </c>
      <c r="CD126" s="306">
        <f>IFERROR(VLOOKUP($A126,'BDGT Polizze MTD'!$A$3:$AG$156,CD$4,0),0)</f>
        <v>1082.6389817840482</v>
      </c>
      <c r="CE126" s="306">
        <f>IFERROR(VLOOKUP($A126,'BDGT Polizze MTD'!$A$3:$AG$156,CE$4,0),0)</f>
        <v>1087.3883696224082</v>
      </c>
      <c r="CF126" s="306">
        <f>IFERROR(VLOOKUP($A126,'BDGT Polizze MTD'!$A$3:$AG$156,CF$4,0),0)</f>
        <v>1131.8067498135672</v>
      </c>
      <c r="CG126" s="306">
        <f>IFERROR(VLOOKUP($A126,'BDGT Polizze MTD'!$A$3:$AG$156,CG$4,0),0)</f>
        <v>1151.0395952702549</v>
      </c>
      <c r="CH126" s="306">
        <f>IFERROR(VLOOKUP($A126,'BDGT Polizze MTD'!$A$3:$AG$156,CH$4,0),0)</f>
        <v>172.51717362215618</v>
      </c>
      <c r="CI126" s="306">
        <f>IFERROR(VLOOKUP($A126,'BDGT Polizze MTD'!$A$3:$AG$156,CI$4,0),0)</f>
        <v>1062.1169248395238</v>
      </c>
      <c r="CJ126" s="306">
        <f>IFERROR(VLOOKUP($A126,'BDGT Polizze MTD'!$A$3:$AG$156,CJ$4,0),0)</f>
        <v>1174.0480690374966</v>
      </c>
      <c r="CK126" s="306">
        <f>IFERROR(VLOOKUP($A126,'BDGT Polizze MTD'!$A$3:$AG$156,CK$4,0),0)</f>
        <v>1092.3990501478663</v>
      </c>
      <c r="CL126" s="306">
        <f>IFERROR(VLOOKUP($A126,'BDGT Polizze MTD'!$A$3:$AG$156,CL$4,0),0)</f>
        <v>1177.4970311075001</v>
      </c>
      <c r="CM126" s="306">
        <f>IFERROR(VLOOKUP($A126,'BDGT Polizze MTD'!$A$3:$AG$156,CM$4,0),0)</f>
        <v>1175.3658237461466</v>
      </c>
      <c r="CN126" s="306">
        <f>IFERROR(VLOOKUP($A126,'BDGT Polizze MTD'!$A$3:$AG$156,CN$4,0),0)</f>
        <v>1182.5034510049923</v>
      </c>
      <c r="CO126" s="306">
        <f>IFERROR(VLOOKUP($A126,'BDGT Polizze MTD'!$A$3:$AG$156,CO$4,0),0)</f>
        <v>1407.8205759440752</v>
      </c>
      <c r="CP126" s="306">
        <f>IFERROR(VLOOKUP($A126,'BDGT Polizze MTD'!$A$3:$AG$156,CP$4,0),0)</f>
        <v>1387.9129269557629</v>
      </c>
      <c r="CQ126" s="306">
        <f>IFERROR(VLOOKUP($A126,'BDGT Polizze MTD'!$A$3:$AG$156,CQ$4,0),0)</f>
        <v>1122.4820190062076</v>
      </c>
      <c r="CR126" s="306">
        <f>IFERROR(VLOOKUP($A126,'BDGT Polizze MTD'!$A$3:$AG$156,CR$4,0),0)</f>
        <v>1065.4571220638743</v>
      </c>
      <c r="CS126" s="306">
        <f>IFERROR(VLOOKUP($A126,'BDGT Polizze MTD'!$A$3:$AG$156,CS$4,0),0)</f>
        <v>1123.2628923378238</v>
      </c>
      <c r="CT126" s="306">
        <f>IFERROR(VLOOKUP($A126,'BDGT Polizze MTD'!$A$3:$AG$156,CT$4,0),0)</f>
        <v>1132.5200349990614</v>
      </c>
      <c r="CU126" s="306">
        <f>IFERROR(VLOOKUP($A126,'BDGT Polizze MTD'!$A$3:$AG$156,CU$4,0),0)</f>
        <v>1249.4117427461397</v>
      </c>
      <c r="CV126" s="306">
        <f>IFERROR(VLOOKUP($A126,'BDGT Polizze MTD'!$A$3:$AG$156,CV$4,0),0)</f>
        <v>1641.7357540659975</v>
      </c>
      <c r="CW126" s="306">
        <f>IFERROR(VLOOKUP($A126,'BDGT Polizze MTD'!$A$3:$AG$156,CW$4,0),0)</f>
        <v>1409.6049927524507</v>
      </c>
      <c r="CX126" s="306">
        <f>IFERROR(VLOOKUP($A126,'BDGT Polizze MTD'!$A$3:$AG$156,CX$4,0),0)</f>
        <v>962.49634023745637</v>
      </c>
      <c r="CY126" s="306">
        <f>IFERROR(VLOOKUP($A126,'BDGT Polizze MTD'!$A$3:$AG$156,CY$4,0),0)</f>
        <v>35274.410734948069</v>
      </c>
      <c r="CZ126" s="306"/>
      <c r="DD126" s="308">
        <f>IFERROR(VLOOKUP($A126,'BDGT McAfee'!$AZ$6:$BD$180,DD$4,0),0)</f>
        <v>6.9825826451612913</v>
      </c>
      <c r="DE126" s="308">
        <f>IFERROR(VLOOKUP($A126,'BDGT McAfee'!$AZ$6:$BD$180,DE$4,0),0)</f>
        <v>6.9825826451612913</v>
      </c>
      <c r="DF126" s="308">
        <f>IFERROR(VLOOKUP($A126,'BDGT McAfee'!$AZ$6:$BD$180,DF$4,0),0)</f>
        <v>6.9825826451612913</v>
      </c>
      <c r="DG126" s="308">
        <f>IFERROR(VLOOKUP($A126,'BDGT McAfee'!$AZ$6:$BD$180,DG$4,0),0)</f>
        <v>6.9825826451612913</v>
      </c>
      <c r="DH126" s="308">
        <f>IFERROR(VLOOKUP($A126,'BDGT McAfee'!$AZ$6:$BD$180,DH$4,0),0)</f>
        <v>6.9825826451612913</v>
      </c>
      <c r="DI126" s="308">
        <f>IFERROR(VLOOKUP($A126,'BDGT McAfee'!$AZ$6:$BD$180,DI$4,0),0)</f>
        <v>6.9825826451612913</v>
      </c>
      <c r="DJ126" s="308">
        <f>IFERROR(VLOOKUP($A126,'BDGT McAfee'!$AZ$6:$BD$180,DJ$4,0),0)</f>
        <v>6.9825826451612913</v>
      </c>
      <c r="DK126" s="308">
        <f>IFERROR(VLOOKUP($A126,'BDGT McAfee'!$AZ$6:$BD$180,DK$4,0),0)</f>
        <v>6.9825826451612913</v>
      </c>
      <c r="DL126" s="308">
        <f>IFERROR(VLOOKUP($A126,'BDGT McAfee'!$AZ$6:$BD$180,DL$4,0),0)</f>
        <v>6.9825826451612913</v>
      </c>
      <c r="DM126" s="308">
        <f>IFERROR(VLOOKUP($A126,'BDGT McAfee'!$AZ$6:$BD$180,DM$4,0),0)</f>
        <v>6.9825826451612913</v>
      </c>
      <c r="DN126" s="308">
        <f>IFERROR(VLOOKUP($A126,'BDGT McAfee'!$AZ$6:$BD$180,DN$4,0),0)</f>
        <v>6.9825826451612913</v>
      </c>
      <c r="DO126" s="308">
        <f>IFERROR(VLOOKUP($A126,'BDGT McAfee'!$AZ$6:$BD$180,DO$4,0),0)</f>
        <v>6.9825826451612913</v>
      </c>
      <c r="DP126" s="308">
        <f>IFERROR(VLOOKUP($A126,'BDGT McAfee'!$AZ$6:$BD$180,DP$4,0),0)</f>
        <v>6.9825826451612913</v>
      </c>
      <c r="DQ126" s="308">
        <f>IFERROR(VLOOKUP($A126,'BDGT McAfee'!$AZ$6:$BD$180,DQ$4,0),0)</f>
        <v>6.9825826451612913</v>
      </c>
      <c r="DR126" s="308">
        <f>IFERROR(VLOOKUP($A126,'BDGT McAfee'!$AZ$6:$BD$180,DR$4,0),0)</f>
        <v>6.9825826451612913</v>
      </c>
      <c r="DS126" s="308">
        <f>IFERROR(VLOOKUP($A126,'BDGT McAfee'!$AZ$6:$BD$180,DS$4,0),0)</f>
        <v>6.9825826451612913</v>
      </c>
      <c r="DT126" s="308">
        <f>IFERROR(VLOOKUP($A126,'BDGT McAfee'!$AZ$6:$BD$180,DT$4,0),0)</f>
        <v>6.9825826451612913</v>
      </c>
      <c r="DU126" s="308">
        <f>IFERROR(VLOOKUP($A126,'BDGT McAfee'!$AZ$6:$BD$180,DU$4,0),0)</f>
        <v>6.9825826451612913</v>
      </c>
      <c r="DV126" s="308">
        <f>IFERROR(VLOOKUP($A126,'BDGT McAfee'!$AZ$6:$BD$180,DV$4,0),0)</f>
        <v>6.9825826451612913</v>
      </c>
      <c r="DW126" s="308">
        <f>IFERROR(VLOOKUP($A126,'BDGT McAfee'!$AZ$6:$BD$180,DW$4,0),0)</f>
        <v>6.9825826451612913</v>
      </c>
      <c r="DX126" s="308">
        <f>IFERROR(VLOOKUP($A126,'BDGT McAfee'!$AZ$6:$BD$180,DX$4,0),0)</f>
        <v>6.9825826451612913</v>
      </c>
      <c r="DY126" s="308">
        <f>IFERROR(VLOOKUP($A126,'BDGT McAfee'!$AZ$6:$BD$180,DY$4,0),0)</f>
        <v>6.9825826451612913</v>
      </c>
      <c r="DZ126" s="308">
        <f>IFERROR(VLOOKUP($A126,'BDGT McAfee'!$AZ$6:$BD$180,DZ$4,0),0)</f>
        <v>6.9825826451612913</v>
      </c>
      <c r="EA126" s="308">
        <f>IFERROR(VLOOKUP($A126,'BDGT McAfee'!$AZ$6:$BD$180,EA$4,0),0)</f>
        <v>6.9825826451612913</v>
      </c>
      <c r="EB126" s="308">
        <f>IFERROR(VLOOKUP($A126,'BDGT McAfee'!$AZ$6:$BD$180,EB$4,0),0)</f>
        <v>6.9825826451612913</v>
      </c>
      <c r="EC126" s="308">
        <f>IFERROR(VLOOKUP($A126,'BDGT McAfee'!$AZ$6:$BD$180,EC$4,0),0)</f>
        <v>6.9825826451612913</v>
      </c>
      <c r="ED126" s="308">
        <f>IFERROR(VLOOKUP($A126,'BDGT McAfee'!$AZ$6:$BD$180,ED$4,0),0)</f>
        <v>6.9825826451612913</v>
      </c>
      <c r="EE126" s="308">
        <f>IFERROR(VLOOKUP($A126,'BDGT McAfee'!$AZ$6:$BD$180,EE$4,0),0)</f>
        <v>6.9825826451612913</v>
      </c>
      <c r="EF126" s="308">
        <f>IFERROR(VLOOKUP($A126,'BDGT McAfee'!$AZ$6:$BD$180,EF$4,0),0)</f>
        <v>6.9825826451612913</v>
      </c>
      <c r="EG126" s="308">
        <f>IFERROR(VLOOKUP($A126,'BDGT McAfee'!$AZ$6:$BD$180,EG$4,0),0)</f>
        <v>6.9825826451612913</v>
      </c>
      <c r="EH126" s="308">
        <f>IFERROR(VLOOKUP($A126,'BDGT McAfee'!$AZ$6:$BD$180,EH$4,0),0)</f>
        <v>6.9825826451612913</v>
      </c>
      <c r="EI126" s="308">
        <f t="shared" si="42"/>
        <v>216.46006200000014</v>
      </c>
      <c r="EJ126" s="308"/>
      <c r="EL126" s="307">
        <f>IFERROR(VLOOKUP($A126,'BDGT Office'!$C$3:$F$180,EL$4,0),0)</f>
        <v>0.65806451612903216</v>
      </c>
      <c r="EM126" s="307">
        <f>IFERROR(VLOOKUP($A126,'BDGT Office'!$C$3:$F$180,EM$4,0),0)</f>
        <v>0.65806451612903216</v>
      </c>
      <c r="EN126" s="307">
        <f>IFERROR(VLOOKUP($A126,'BDGT Office'!$C$3:$F$180,EN$4,0),0)</f>
        <v>0.65806451612903216</v>
      </c>
      <c r="EO126" s="307">
        <f>IFERROR(VLOOKUP($A126,'BDGT Office'!$C$3:$F$180,EO$4,0),0)</f>
        <v>0.65806451612903216</v>
      </c>
      <c r="EP126" s="307">
        <f>IFERROR(VLOOKUP($A126,'BDGT Office'!$C$3:$F$180,EP$4,0),0)</f>
        <v>0.65806451612903216</v>
      </c>
      <c r="EQ126" s="307">
        <f>IFERROR(VLOOKUP($A126,'BDGT Office'!$C$3:$F$180,EQ$4,0),0)</f>
        <v>0.65806451612903216</v>
      </c>
      <c r="ER126" s="307">
        <f>IFERROR(VLOOKUP($A126,'BDGT Office'!$C$3:$F$180,ER$4,0),0)</f>
        <v>0.65806451612903216</v>
      </c>
      <c r="ES126" s="307">
        <f>IFERROR(VLOOKUP($A126,'BDGT Office'!$C$3:$F$180,ES$4,0),0)</f>
        <v>0.65806451612903216</v>
      </c>
      <c r="ET126" s="307">
        <f>IFERROR(VLOOKUP($A126,'BDGT Office'!$C$3:$F$180,ET$4,0),0)</f>
        <v>0.65806451612903216</v>
      </c>
      <c r="EU126" s="307">
        <f>IFERROR(VLOOKUP($A126,'BDGT Office'!$C$3:$F$180,EU$4,0),0)</f>
        <v>0.65806451612903216</v>
      </c>
      <c r="EV126" s="307">
        <f>IFERROR(VLOOKUP($A126,'BDGT Office'!$C$3:$F$180,EV$4,0),0)</f>
        <v>0.65806451612903216</v>
      </c>
      <c r="EW126" s="307">
        <f>IFERROR(VLOOKUP($A126,'BDGT Office'!$C$3:$F$180,EW$4,0),0)</f>
        <v>0.65806451612903216</v>
      </c>
      <c r="EX126" s="307">
        <f>IFERROR(VLOOKUP($A126,'BDGT Office'!$C$3:$F$180,EX$4,0),0)</f>
        <v>0.65806451612903216</v>
      </c>
      <c r="EY126" s="307">
        <f>IFERROR(VLOOKUP($A126,'BDGT Office'!$C$3:$F$180,EY$4,0),0)</f>
        <v>0.65806451612903216</v>
      </c>
      <c r="EZ126" s="307">
        <f>IFERROR(VLOOKUP($A126,'BDGT Office'!$C$3:$F$180,EZ$4,0),0)</f>
        <v>0.65806451612903216</v>
      </c>
      <c r="FA126" s="307">
        <f>IFERROR(VLOOKUP($A126,'BDGT Office'!$C$3:$F$180,FA$4,0),0)</f>
        <v>0.65806451612903216</v>
      </c>
      <c r="FB126" s="307">
        <f>IFERROR(VLOOKUP($A126,'BDGT Office'!$C$3:$F$180,FB$4,0),0)</f>
        <v>0.65806451612903216</v>
      </c>
      <c r="FC126" s="307">
        <f>IFERROR(VLOOKUP($A126,'BDGT Office'!$C$3:$F$180,FC$4,0),0)</f>
        <v>0.65806451612903216</v>
      </c>
      <c r="FD126" s="307">
        <f>IFERROR(VLOOKUP($A126,'BDGT Office'!$C$3:$F$180,FD$4,0),0)</f>
        <v>0.65806451612903216</v>
      </c>
      <c r="FE126" s="307">
        <f>IFERROR(VLOOKUP($A126,'BDGT Office'!$C$3:$F$180,FE$4,0),0)</f>
        <v>0.65806451612903216</v>
      </c>
      <c r="FF126" s="307">
        <f>IFERROR(VLOOKUP($A126,'BDGT Office'!$C$3:$F$180,FF$4,0),0)</f>
        <v>0.65806451612903216</v>
      </c>
      <c r="FG126" s="307">
        <f>IFERROR(VLOOKUP($A126,'BDGT Office'!$C$3:$F$180,FG$4,0),0)</f>
        <v>0.65806451612903216</v>
      </c>
      <c r="FH126" s="307">
        <f>IFERROR(VLOOKUP($A126,'BDGT Office'!$C$3:$F$180,FH$4,0),0)</f>
        <v>0.65806451612903216</v>
      </c>
      <c r="FI126" s="307">
        <f>IFERROR(VLOOKUP($A126,'BDGT Office'!$C$3:$F$180,FI$4,0),0)</f>
        <v>0.65806451612903216</v>
      </c>
      <c r="FJ126" s="307">
        <f>IFERROR(VLOOKUP($A126,'BDGT Office'!$C$3:$F$180,FJ$4,0),0)</f>
        <v>0.65806451612903216</v>
      </c>
      <c r="FK126" s="307">
        <f>IFERROR(VLOOKUP($A126,'BDGT Office'!$C$3:$F$180,FK$4,0),0)</f>
        <v>0.65806451612903216</v>
      </c>
      <c r="FL126" s="307">
        <f>IFERROR(VLOOKUP($A126,'BDGT Office'!$C$3:$F$180,FL$4,0),0)</f>
        <v>0.65806451612903216</v>
      </c>
      <c r="FM126" s="307">
        <f>IFERROR(VLOOKUP($A126,'BDGT Office'!$C$3:$F$180,FM$4,0),0)</f>
        <v>0.65806451612903216</v>
      </c>
      <c r="FN126" s="307">
        <f>IFERROR(VLOOKUP($A126,'BDGT Office'!$C$3:$F$180,FN$4,0),0)</f>
        <v>0.65806451612903216</v>
      </c>
      <c r="FO126" s="307">
        <f>IFERROR(VLOOKUP($A126,'BDGT Office'!$C$3:$F$180,FO$4,0),0)</f>
        <v>0.65806451612903216</v>
      </c>
      <c r="FP126" s="307">
        <f>IFERROR(VLOOKUP($A126,'BDGT Office'!$C$3:$F$180,FP$4,0),0)</f>
        <v>0.65806451612903216</v>
      </c>
      <c r="FQ126" s="308">
        <f t="shared" si="43"/>
        <v>20.399999999999991</v>
      </c>
      <c r="FR126" s="307"/>
      <c r="FS126" s="307"/>
    </row>
    <row r="127" spans="1:175">
      <c r="A127" s="150" t="s">
        <v>157</v>
      </c>
      <c r="B127" s="303">
        <f>IFERROR(VLOOKUP($A127,'FCST Sales'!$A$1:$AH$160,B$1,0),0)</f>
        <v>31995.74402027524</v>
      </c>
      <c r="C127" s="303">
        <f>IFERROR(VLOOKUP($A127,'FCST Sales'!$A$1:$AH$160,C$1,0),0)</f>
        <v>27897.156112222689</v>
      </c>
      <c r="D127" s="303">
        <f>IFERROR(VLOOKUP($A127,'FCST Sales'!$A$1:$AH$160,D$1,0),0)</f>
        <v>21422.84875162883</v>
      </c>
      <c r="E127" s="303">
        <f>IFERROR(VLOOKUP($A127,'FCST Sales'!$A$1:$AH$160,E$1,0),0)</f>
        <v>20617.533754818232</v>
      </c>
      <c r="F127" s="303">
        <f>IFERROR(VLOOKUP($A127,'FCST Sales'!$A$1:$AH$160,F$1,0),0)</f>
        <v>20509.406334758103</v>
      </c>
      <c r="G127" s="303">
        <f>IFERROR(VLOOKUP($A127,'FCST Sales'!$A$1:$AH$160,G$1,0),0)</f>
        <v>21381.857712498826</v>
      </c>
      <c r="H127" s="303">
        <f>IFERROR(VLOOKUP($A127,'FCST Sales'!$A$1:$AH$160,H$1,0),0)</f>
        <v>22025.477073639187</v>
      </c>
      <c r="I127" s="303">
        <f>IFERROR(VLOOKUP($A127,'FCST Sales'!$A$1:$AH$160,I$1,0),0)</f>
        <v>27004.444328423524</v>
      </c>
      <c r="J127" s="303">
        <f>IFERROR(VLOOKUP($A127,'FCST Sales'!$A$1:$AH$160,J$1,0),0)</f>
        <v>25153.688985251272</v>
      </c>
      <c r="K127" s="303">
        <f>IFERROR(VLOOKUP($A127,'FCST Sales'!$A$1:$AH$160,K$1,0),0)</f>
        <v>24083.49032676826</v>
      </c>
      <c r="L127" s="303">
        <f>IFERROR(VLOOKUP($A127,'FCST Sales'!$A$1:$AH$160,L$1,0),0)</f>
        <v>23169.966900707524</v>
      </c>
      <c r="M127" s="303">
        <f>IFERROR(VLOOKUP($A127,'FCST Sales'!$A$1:$AH$160,M$1,0),0)</f>
        <v>23271.610348675822</v>
      </c>
      <c r="N127" s="303">
        <f>IFERROR(VLOOKUP($A127,'FCST Sales'!$A$1:$AH$160,N$1,0),0)</f>
        <v>24222.224926691713</v>
      </c>
      <c r="O127" s="303">
        <f>IFERROR(VLOOKUP($A127,'FCST Sales'!$A$1:$AH$160,O$1,0),0)</f>
        <v>24633.834336786655</v>
      </c>
      <c r="P127" s="303">
        <f>IFERROR(VLOOKUP($A127,'FCST Sales'!$A$1:$AH$160,P$1,0),0)</f>
        <v>8105.4006468374082</v>
      </c>
      <c r="Q127" s="303">
        <f>IFERROR(VLOOKUP($A127,'FCST Sales'!$A$1:$AH$160,Q$1,0),0)</f>
        <v>23005.286336029214</v>
      </c>
      <c r="R127" s="303">
        <f>IFERROR(VLOOKUP($A127,'FCST Sales'!$A$1:$AH$160,R$1,0),0)</f>
        <v>25126.247398381998</v>
      </c>
      <c r="S127" s="303">
        <f>IFERROR(VLOOKUP($A127,'FCST Sales'!$A$1:$AH$160,S$1,0),0)</f>
        <v>23378.845820405833</v>
      </c>
      <c r="T127" s="303">
        <f>IFERROR(VLOOKUP($A127,'FCST Sales'!$A$1:$AH$160,T$1,0),0)</f>
        <v>25200.059941943</v>
      </c>
      <c r="U127" s="303">
        <f>IFERROR(VLOOKUP($A127,'FCST Sales'!$A$1:$AH$160,U$1,0),0)</f>
        <v>25154.449166003891</v>
      </c>
      <c r="V127" s="303">
        <f>IFERROR(VLOOKUP($A127,'FCST Sales'!$A$1:$AH$160,V$1,0),0)</f>
        <v>25307.204230360181</v>
      </c>
      <c r="W127" s="303">
        <f>IFERROR(VLOOKUP($A127,'FCST Sales'!$A$1:$AH$160,W$1,0),0)</f>
        <v>30493.173305039305</v>
      </c>
      <c r="X127" s="303">
        <f>IFERROR(VLOOKUP($A127,'FCST Sales'!$A$1:$AH$160,X$1,0),0)</f>
        <v>29703.250224407311</v>
      </c>
      <c r="Y127" s="303">
        <f>IFERROR(VLOOKUP($A127,'FCST Sales'!$A$1:$AH$160,Y$1,0),0)</f>
        <v>24022.66283092411</v>
      </c>
      <c r="Z127" s="303">
        <f>IFERROR(VLOOKUP($A127,'FCST Sales'!$A$1:$AH$160,Z$1,0),0)</f>
        <v>22802.251413174457</v>
      </c>
      <c r="AA127" s="303">
        <f>IFERROR(VLOOKUP($A127,'FCST Sales'!$A$1:$AH$160,AA$1,0),0)</f>
        <v>24039.374596851289</v>
      </c>
      <c r="AB127" s="303">
        <f>IFERROR(VLOOKUP($A127,'FCST Sales'!$A$1:$AH$160,AB$1,0),0)</f>
        <v>24237.4902131046</v>
      </c>
      <c r="AC127" s="303">
        <f>IFERROR(VLOOKUP($A127,'FCST Sales'!$A$1:$AH$160,AC$1,0),0)</f>
        <v>26703.256302958147</v>
      </c>
      <c r="AD127" s="303">
        <f>IFERROR(VLOOKUP($A127,'FCST Sales'!$A$1:$AH$160,AD$1,0),0)</f>
        <v>35135.408683265792</v>
      </c>
      <c r="AE127" s="303">
        <f>IFERROR(VLOOKUP($A127,'FCST Sales'!$A$1:$AH$160,AE$1,0),0)</f>
        <v>30531.823493789165</v>
      </c>
      <c r="AF127" s="303">
        <f>IFERROR(VLOOKUP($A127,'FCST Sales'!$A$1:$AH$160,AF$1,0),0)</f>
        <v>20598.748724717851</v>
      </c>
      <c r="AG127" s="303">
        <f>IFERROR(VLOOKUP($A127,'FCST Sales'!$A$1:$AH$160,AG$1,0),0)</f>
        <v>760934.21724133939</v>
      </c>
      <c r="AH127" s="303">
        <f>IFERROR(VLOOKUP($A127,'FCST Sales'!$A$1:$AH$160,AH$1,0),0)</f>
        <v>0</v>
      </c>
      <c r="AI127" s="303"/>
      <c r="AK127" s="306">
        <f>IFERROR(VLOOKUP($A127,'BDGT MW Services MTD'!$A$3:$AG$156,AK$4,0),0)</f>
        <v>343.60960096021012</v>
      </c>
      <c r="AL127" s="306">
        <f>IFERROR(VLOOKUP($A127,'BDGT MW Services MTD'!$A$3:$AG$156,AL$4,0),0)</f>
        <v>296.0189055639255</v>
      </c>
      <c r="AM127" s="306">
        <f>IFERROR(VLOOKUP($A127,'BDGT MW Services MTD'!$A$3:$AG$156,AM$4,0),0)</f>
        <v>230.06486444926838</v>
      </c>
      <c r="AN127" s="306">
        <f>IFERROR(VLOOKUP($A127,'BDGT MW Services MTD'!$A$3:$AG$156,AN$4,0),0)</f>
        <v>221.41640281243278</v>
      </c>
      <c r="AO127" s="306">
        <f>IFERROR(VLOOKUP($A127,'BDGT MW Services MTD'!$A$3:$AG$156,AO$4,0),0)</f>
        <v>220.25519775853027</v>
      </c>
      <c r="AP127" s="306">
        <f>IFERROR(VLOOKUP($A127,'BDGT MW Services MTD'!$A$3:$AG$156,AP$4,0),0)</f>
        <v>229.62465232013395</v>
      </c>
      <c r="AQ127" s="306">
        <f>IFERROR(VLOOKUP($A127,'BDGT MW Services MTD'!$A$3:$AG$156,AQ$4,0),0)</f>
        <v>236.53662760383313</v>
      </c>
      <c r="AR127" s="306">
        <f>IFERROR(VLOOKUP($A127,'BDGT MW Services MTD'!$A$3:$AG$156,AR$4,0),0)</f>
        <v>290.00689385319043</v>
      </c>
      <c r="AS127" s="306">
        <f>IFERROR(VLOOKUP($A127,'BDGT MW Services MTD'!$A$3:$AG$156,AS$4,0),0)</f>
        <v>266.90776129137845</v>
      </c>
      <c r="AT127" s="306">
        <f>IFERROR(VLOOKUP($A127,'BDGT MW Services MTD'!$A$3:$AG$156,AT$4,0),0)</f>
        <v>258.6381018571085</v>
      </c>
      <c r="AU127" s="306">
        <f>IFERROR(VLOOKUP($A127,'BDGT MW Services MTD'!$A$3:$AG$156,AU$4,0),0)</f>
        <v>248.82756519018116</v>
      </c>
      <c r="AV127" s="306">
        <f>IFERROR(VLOOKUP($A127,'BDGT MW Services MTD'!$A$3:$AG$156,AV$4,0),0)</f>
        <v>249.91913738723576</v>
      </c>
      <c r="AW127" s="306">
        <f>IFERROR(VLOOKUP($A127,'BDGT MW Services MTD'!$A$3:$AG$156,AW$4,0),0)</f>
        <v>260.12800440442442</v>
      </c>
      <c r="AX127" s="306">
        <f>IFERROR(VLOOKUP($A127,'BDGT MW Services MTD'!$A$3:$AG$156,AX$4,0),0)</f>
        <v>264.54837184656145</v>
      </c>
      <c r="AY127" s="306">
        <f>IFERROR(VLOOKUP($A127,'BDGT MW Services MTD'!$A$3:$AG$156,AY$4,0),0)</f>
        <v>39.650362667668503</v>
      </c>
      <c r="AZ127" s="306">
        <f>IFERROR(VLOOKUP($A127,'BDGT MW Services MTD'!$A$3:$AG$156,AZ$4,0),0)</f>
        <v>244.1108927369267</v>
      </c>
      <c r="BA127" s="306">
        <f>IFERROR(VLOOKUP($A127,'BDGT MW Services MTD'!$A$3:$AG$156,BA$4,0),0)</f>
        <v>269.83650815291412</v>
      </c>
      <c r="BB127" s="306">
        <f>IFERROR(VLOOKUP($A127,'BDGT MW Services MTD'!$A$3:$AG$156,BB$4,0),0)</f>
        <v>251.07076360435298</v>
      </c>
      <c r="BC127" s="306">
        <f>IFERROR(VLOOKUP($A127,'BDGT MW Services MTD'!$A$3:$AG$156,BC$4,0),0)</f>
        <v>270.62919791261413</v>
      </c>
      <c r="BD127" s="306">
        <f>IFERROR(VLOOKUP($A127,'BDGT MW Services MTD'!$A$3:$AG$156,BD$4,0),0)</f>
        <v>270.13937337501335</v>
      </c>
      <c r="BE127" s="306">
        <f>IFERROR(VLOOKUP($A127,'BDGT MW Services MTD'!$A$3:$AG$156,BE$4,0),0)</f>
        <v>271.77984489131416</v>
      </c>
      <c r="BF127" s="306">
        <f>IFERROR(VLOOKUP($A127,'BDGT MW Services MTD'!$A$3:$AG$156,BF$4,0),0)</f>
        <v>323.56544705193085</v>
      </c>
      <c r="BG127" s="306">
        <f>IFERROR(VLOOKUP($A127,'BDGT MW Services MTD'!$A$3:$AG$156,BG$4,0),0)</f>
        <v>318.98998661704087</v>
      </c>
      <c r="BH127" s="306">
        <f>IFERROR(VLOOKUP($A127,'BDGT MW Services MTD'!$A$3:$AG$156,BH$4,0),0)</f>
        <v>257.98486148985307</v>
      </c>
      <c r="BI127" s="306">
        <f>IFERROR(VLOOKUP($A127,'BDGT MW Services MTD'!$A$3:$AG$156,BI$4,0),0)</f>
        <v>244.87858460519897</v>
      </c>
      <c r="BJ127" s="306">
        <f>IFERROR(VLOOKUP($A127,'BDGT MW Services MTD'!$A$3:$AG$156,BJ$4,0),0)</f>
        <v>258.16433296011905</v>
      </c>
      <c r="BK127" s="306">
        <f>IFERROR(VLOOKUP($A127,'BDGT MW Services MTD'!$A$3:$AG$156,BK$4,0),0)</f>
        <v>260.29194180089638</v>
      </c>
      <c r="BL127" s="306">
        <f>IFERROR(VLOOKUP($A127,'BDGT MW Services MTD'!$A$3:$AG$156,BL$4,0),0)</f>
        <v>287.15766483416269</v>
      </c>
      <c r="BM127" s="306">
        <f>IFERROR(VLOOKUP($A127,'BDGT MW Services MTD'!$A$3:$AG$156,BM$4,0),0)</f>
        <v>377.32717668888881</v>
      </c>
      <c r="BN127" s="306">
        <f>IFERROR(VLOOKUP($A127,'BDGT MW Services MTD'!$A$3:$AG$156,BN$4,0),0)</f>
        <v>323.97556722789272</v>
      </c>
      <c r="BO127" s="306">
        <f>IFERROR(VLOOKUP($A127,'BDGT MW Services MTD'!$A$3:$AG$156,BO$4,0),0)</f>
        <v>221.21466608480034</v>
      </c>
      <c r="BP127" s="306">
        <f>IFERROR(VLOOKUP($A127,'BDGT MW Services MTD'!$A$3:$AG$156,BP$4,0),0)</f>
        <v>8107.2692600000028</v>
      </c>
      <c r="BQ127" s="306"/>
      <c r="BR127" s="306"/>
      <c r="BS127" s="306"/>
      <c r="BT127" s="306">
        <f>IFERROR(VLOOKUP($A127,'BDGT Polizze MTD'!$A$3:$AG$156,BT$4,0),0)</f>
        <v>1140.8040825312758</v>
      </c>
      <c r="BU127" s="306">
        <f>IFERROR(VLOOKUP($A127,'BDGT Polizze MTD'!$A$3:$AG$156,BU$4,0),0)</f>
        <v>982.80017505352498</v>
      </c>
      <c r="BV127" s="306">
        <f>IFERROR(VLOOKUP($A127,'BDGT Polizze MTD'!$A$3:$AG$156,BV$4,0),0)</f>
        <v>763.82887986043954</v>
      </c>
      <c r="BW127" s="306">
        <f>IFERROR(VLOOKUP($A127,'BDGT Polizze MTD'!$A$3:$AG$156,BW$4,0),0)</f>
        <v>735.11547861860504</v>
      </c>
      <c r="BX127" s="306">
        <f>IFERROR(VLOOKUP($A127,'BDGT Polizze MTD'!$A$3:$AG$156,BX$4,0),0)</f>
        <v>731.26020955031913</v>
      </c>
      <c r="BY127" s="306">
        <f>IFERROR(VLOOKUP($A127,'BDGT Polizze MTD'!$A$3:$AG$156,BY$4,0),0)</f>
        <v>762.36734970327007</v>
      </c>
      <c r="BZ127" s="306">
        <f>IFERROR(VLOOKUP($A127,'BDGT Polizze MTD'!$A$3:$AG$156,BZ$4,0),0)</f>
        <v>785.31551413163356</v>
      </c>
      <c r="CA127" s="306">
        <f>IFERROR(VLOOKUP($A127,'BDGT Polizze MTD'!$A$3:$AG$156,CA$4,0),0)</f>
        <v>962.83994261337659</v>
      </c>
      <c r="CB127" s="306">
        <f>IFERROR(VLOOKUP($A127,'BDGT Polizze MTD'!$A$3:$AG$156,CB$4,0),0)</f>
        <v>886.14946407084676</v>
      </c>
      <c r="CC127" s="306">
        <f>IFERROR(VLOOKUP($A127,'BDGT Polizze MTD'!$A$3:$AG$156,CC$4,0),0)</f>
        <v>858.69370841851594</v>
      </c>
      <c r="CD127" s="306">
        <f>IFERROR(VLOOKUP($A127,'BDGT Polizze MTD'!$A$3:$AG$156,CD$4,0),0)</f>
        <v>826.12214973628488</v>
      </c>
      <c r="CE127" s="306">
        <f>IFERROR(VLOOKUP($A127,'BDGT Polizze MTD'!$A$3:$AG$156,CE$4,0),0)</f>
        <v>829.74623362479565</v>
      </c>
      <c r="CF127" s="306">
        <f>IFERROR(VLOOKUP($A127,'BDGT Polizze MTD'!$A$3:$AG$156,CF$4,0),0)</f>
        <v>863.64027249531114</v>
      </c>
      <c r="CG127" s="306">
        <f>IFERROR(VLOOKUP($A127,'BDGT Polizze MTD'!$A$3:$AG$156,CG$4,0),0)</f>
        <v>878.31615236067694</v>
      </c>
      <c r="CH127" s="306">
        <f>IFERROR(VLOOKUP($A127,'BDGT Polizze MTD'!$A$3:$AG$156,CH$4,0),0)</f>
        <v>131.64153585557091</v>
      </c>
      <c r="CI127" s="306">
        <f>IFERROR(VLOOKUP($A127,'BDGT Polizze MTD'!$A$3:$AG$156,CI$4,0),0)</f>
        <v>810.46251980860245</v>
      </c>
      <c r="CJ127" s="306">
        <f>IFERROR(VLOOKUP($A127,'BDGT Polizze MTD'!$A$3:$AG$156,CJ$4,0),0)</f>
        <v>895.8730758878736</v>
      </c>
      <c r="CK127" s="306">
        <f>IFERROR(VLOOKUP($A127,'BDGT Polizze MTD'!$A$3:$AG$156,CK$4,0),0)</f>
        <v>833.56970039163241</v>
      </c>
      <c r="CL127" s="306">
        <f>IFERROR(VLOOKUP($A127,'BDGT Polizze MTD'!$A$3:$AG$156,CL$4,0),0)</f>
        <v>898.50485250738438</v>
      </c>
      <c r="CM127" s="306">
        <f>IFERROR(VLOOKUP($A127,'BDGT Polizze MTD'!$A$3:$AG$156,CM$4,0),0)</f>
        <v>896.8786062364494</v>
      </c>
      <c r="CN127" s="306">
        <f>IFERROR(VLOOKUP($A127,'BDGT Polizze MTD'!$A$3:$AG$156,CN$4,0),0)</f>
        <v>902.32506814508793</v>
      </c>
      <c r="CO127" s="306">
        <f>IFERROR(VLOOKUP($A127,'BDGT Polizze MTD'!$A$3:$AG$156,CO$4,0),0)</f>
        <v>1074.2563127787705</v>
      </c>
      <c r="CP127" s="306">
        <f>IFERROR(VLOOKUP($A127,'BDGT Polizze MTD'!$A$3:$AG$156,CP$4,0),0)</f>
        <v>1059.0655150565983</v>
      </c>
      <c r="CQ127" s="306">
        <f>IFERROR(VLOOKUP($A127,'BDGT Polizze MTD'!$A$3:$AG$156,CQ$4,0),0)</f>
        <v>856.52491198280313</v>
      </c>
      <c r="CR127" s="306">
        <f>IFERROR(VLOOKUP($A127,'BDGT Polizze MTD'!$A$3:$AG$156,CR$4,0),0)</f>
        <v>813.01130195847168</v>
      </c>
      <c r="CS127" s="306">
        <f>IFERROR(VLOOKUP($A127,'BDGT Polizze MTD'!$A$3:$AG$156,CS$4,0),0)</f>
        <v>857.1207678186272</v>
      </c>
      <c r="CT127" s="306">
        <f>IFERROR(VLOOKUP($A127,'BDGT Polizze MTD'!$A$3:$AG$156,CT$4,0),0)</f>
        <v>864.18455429259564</v>
      </c>
      <c r="CU127" s="306">
        <f>IFERROR(VLOOKUP($A127,'BDGT Polizze MTD'!$A$3:$AG$156,CU$4,0),0)</f>
        <v>953.38033470984249</v>
      </c>
      <c r="CV127" s="306">
        <f>IFERROR(VLOOKUP($A127,'BDGT Polizze MTD'!$A$3:$AG$156,CV$4,0),0)</f>
        <v>1252.7484168480237</v>
      </c>
      <c r="CW127" s="306">
        <f>IFERROR(VLOOKUP($A127,'BDGT Polizze MTD'!$A$3:$AG$156,CW$4,0),0)</f>
        <v>1075.617935881729</v>
      </c>
      <c r="CX127" s="306">
        <f>IFERROR(VLOOKUP($A127,'BDGT Polizze MTD'!$A$3:$AG$156,CX$4,0),0)</f>
        <v>734.4457008189263</v>
      </c>
      <c r="CY127" s="306">
        <f>IFERROR(VLOOKUP($A127,'BDGT Polizze MTD'!$A$3:$AG$156,CY$4,0),0)</f>
        <v>26916.610723747865</v>
      </c>
      <c r="CZ127" s="306"/>
      <c r="DD127" s="308">
        <f>IFERROR(VLOOKUP($A127,'BDGT McAfee'!$AZ$6:$BD$180,DD$4,0),0)</f>
        <v>4.2124076129032257</v>
      </c>
      <c r="DE127" s="308">
        <f>IFERROR(VLOOKUP($A127,'BDGT McAfee'!$AZ$6:$BD$180,DE$4,0),0)</f>
        <v>4.2124076129032257</v>
      </c>
      <c r="DF127" s="308">
        <f>IFERROR(VLOOKUP($A127,'BDGT McAfee'!$AZ$6:$BD$180,DF$4,0),0)</f>
        <v>4.2124076129032257</v>
      </c>
      <c r="DG127" s="308">
        <f>IFERROR(VLOOKUP($A127,'BDGT McAfee'!$AZ$6:$BD$180,DG$4,0),0)</f>
        <v>4.2124076129032257</v>
      </c>
      <c r="DH127" s="308">
        <f>IFERROR(VLOOKUP($A127,'BDGT McAfee'!$AZ$6:$BD$180,DH$4,0),0)</f>
        <v>4.2124076129032257</v>
      </c>
      <c r="DI127" s="308">
        <f>IFERROR(VLOOKUP($A127,'BDGT McAfee'!$AZ$6:$BD$180,DI$4,0),0)</f>
        <v>4.2124076129032257</v>
      </c>
      <c r="DJ127" s="308">
        <f>IFERROR(VLOOKUP($A127,'BDGT McAfee'!$AZ$6:$BD$180,DJ$4,0),0)</f>
        <v>4.2124076129032257</v>
      </c>
      <c r="DK127" s="308">
        <f>IFERROR(VLOOKUP($A127,'BDGT McAfee'!$AZ$6:$BD$180,DK$4,0),0)</f>
        <v>4.2124076129032257</v>
      </c>
      <c r="DL127" s="308">
        <f>IFERROR(VLOOKUP($A127,'BDGT McAfee'!$AZ$6:$BD$180,DL$4,0),0)</f>
        <v>4.2124076129032257</v>
      </c>
      <c r="DM127" s="308">
        <f>IFERROR(VLOOKUP($A127,'BDGT McAfee'!$AZ$6:$BD$180,DM$4,0),0)</f>
        <v>4.2124076129032257</v>
      </c>
      <c r="DN127" s="308">
        <f>IFERROR(VLOOKUP($A127,'BDGT McAfee'!$AZ$6:$BD$180,DN$4,0),0)</f>
        <v>4.2124076129032257</v>
      </c>
      <c r="DO127" s="308">
        <f>IFERROR(VLOOKUP($A127,'BDGT McAfee'!$AZ$6:$BD$180,DO$4,0),0)</f>
        <v>4.2124076129032257</v>
      </c>
      <c r="DP127" s="308">
        <f>IFERROR(VLOOKUP($A127,'BDGT McAfee'!$AZ$6:$BD$180,DP$4,0),0)</f>
        <v>4.2124076129032257</v>
      </c>
      <c r="DQ127" s="308">
        <f>IFERROR(VLOOKUP($A127,'BDGT McAfee'!$AZ$6:$BD$180,DQ$4,0),0)</f>
        <v>4.2124076129032257</v>
      </c>
      <c r="DR127" s="308">
        <f>IFERROR(VLOOKUP($A127,'BDGT McAfee'!$AZ$6:$BD$180,DR$4,0),0)</f>
        <v>4.2124076129032257</v>
      </c>
      <c r="DS127" s="308">
        <f>IFERROR(VLOOKUP($A127,'BDGT McAfee'!$AZ$6:$BD$180,DS$4,0),0)</f>
        <v>4.2124076129032257</v>
      </c>
      <c r="DT127" s="308">
        <f>IFERROR(VLOOKUP($A127,'BDGT McAfee'!$AZ$6:$BD$180,DT$4,0),0)</f>
        <v>4.2124076129032257</v>
      </c>
      <c r="DU127" s="308">
        <f>IFERROR(VLOOKUP($A127,'BDGT McAfee'!$AZ$6:$BD$180,DU$4,0),0)</f>
        <v>4.2124076129032257</v>
      </c>
      <c r="DV127" s="308">
        <f>IFERROR(VLOOKUP($A127,'BDGT McAfee'!$AZ$6:$BD$180,DV$4,0),0)</f>
        <v>4.2124076129032257</v>
      </c>
      <c r="DW127" s="308">
        <f>IFERROR(VLOOKUP($A127,'BDGT McAfee'!$AZ$6:$BD$180,DW$4,0),0)</f>
        <v>4.2124076129032257</v>
      </c>
      <c r="DX127" s="308">
        <f>IFERROR(VLOOKUP($A127,'BDGT McAfee'!$AZ$6:$BD$180,DX$4,0),0)</f>
        <v>4.2124076129032257</v>
      </c>
      <c r="DY127" s="308">
        <f>IFERROR(VLOOKUP($A127,'BDGT McAfee'!$AZ$6:$BD$180,DY$4,0),0)</f>
        <v>4.2124076129032257</v>
      </c>
      <c r="DZ127" s="308">
        <f>IFERROR(VLOOKUP($A127,'BDGT McAfee'!$AZ$6:$BD$180,DZ$4,0),0)</f>
        <v>4.2124076129032257</v>
      </c>
      <c r="EA127" s="308">
        <f>IFERROR(VLOOKUP($A127,'BDGT McAfee'!$AZ$6:$BD$180,EA$4,0),0)</f>
        <v>4.2124076129032257</v>
      </c>
      <c r="EB127" s="308">
        <f>IFERROR(VLOOKUP($A127,'BDGT McAfee'!$AZ$6:$BD$180,EB$4,0),0)</f>
        <v>4.2124076129032257</v>
      </c>
      <c r="EC127" s="308">
        <f>IFERROR(VLOOKUP($A127,'BDGT McAfee'!$AZ$6:$BD$180,EC$4,0),0)</f>
        <v>4.2124076129032257</v>
      </c>
      <c r="ED127" s="308">
        <f>IFERROR(VLOOKUP($A127,'BDGT McAfee'!$AZ$6:$BD$180,ED$4,0),0)</f>
        <v>4.2124076129032257</v>
      </c>
      <c r="EE127" s="308">
        <f>IFERROR(VLOOKUP($A127,'BDGT McAfee'!$AZ$6:$BD$180,EE$4,0),0)</f>
        <v>4.2124076129032257</v>
      </c>
      <c r="EF127" s="308">
        <f>IFERROR(VLOOKUP($A127,'BDGT McAfee'!$AZ$6:$BD$180,EF$4,0),0)</f>
        <v>4.2124076129032257</v>
      </c>
      <c r="EG127" s="308">
        <f>IFERROR(VLOOKUP($A127,'BDGT McAfee'!$AZ$6:$BD$180,EG$4,0),0)</f>
        <v>4.2124076129032257</v>
      </c>
      <c r="EH127" s="308">
        <f>IFERROR(VLOOKUP($A127,'BDGT McAfee'!$AZ$6:$BD$180,EH$4,0),0)</f>
        <v>4.2124076129032257</v>
      </c>
      <c r="EI127" s="308">
        <f t="shared" ref="EI127" si="48">SUM(DD127:EH127)</f>
        <v>130.58463599999993</v>
      </c>
      <c r="EJ127" s="308"/>
      <c r="EL127" s="307">
        <f>IFERROR(VLOOKUP($A127,'BDGT Office'!$C$3:$F$180,EL$4,0),0)</f>
        <v>0.50322580645161286</v>
      </c>
      <c r="EM127" s="307">
        <f>IFERROR(VLOOKUP($A127,'BDGT Office'!$C$3:$F$180,EM$4,0),0)</f>
        <v>0.50322580645161286</v>
      </c>
      <c r="EN127" s="307">
        <f>IFERROR(VLOOKUP($A127,'BDGT Office'!$C$3:$F$180,EN$4,0),0)</f>
        <v>0.50322580645161286</v>
      </c>
      <c r="EO127" s="307">
        <f>IFERROR(VLOOKUP($A127,'BDGT Office'!$C$3:$F$180,EO$4,0),0)</f>
        <v>0.50322580645161286</v>
      </c>
      <c r="EP127" s="307">
        <f>IFERROR(VLOOKUP($A127,'BDGT Office'!$C$3:$F$180,EP$4,0),0)</f>
        <v>0.50322580645161286</v>
      </c>
      <c r="EQ127" s="307">
        <f>IFERROR(VLOOKUP($A127,'BDGT Office'!$C$3:$F$180,EQ$4,0),0)</f>
        <v>0.50322580645161286</v>
      </c>
      <c r="ER127" s="307">
        <f>IFERROR(VLOOKUP($A127,'BDGT Office'!$C$3:$F$180,ER$4,0),0)</f>
        <v>0.50322580645161286</v>
      </c>
      <c r="ES127" s="307">
        <f>IFERROR(VLOOKUP($A127,'BDGT Office'!$C$3:$F$180,ES$4,0),0)</f>
        <v>0.50322580645161286</v>
      </c>
      <c r="ET127" s="307">
        <f>IFERROR(VLOOKUP($A127,'BDGT Office'!$C$3:$F$180,ET$4,0),0)</f>
        <v>0.50322580645161286</v>
      </c>
      <c r="EU127" s="307">
        <f>IFERROR(VLOOKUP($A127,'BDGT Office'!$C$3:$F$180,EU$4,0),0)</f>
        <v>0.50322580645161286</v>
      </c>
      <c r="EV127" s="307">
        <f>IFERROR(VLOOKUP($A127,'BDGT Office'!$C$3:$F$180,EV$4,0),0)</f>
        <v>0.50322580645161286</v>
      </c>
      <c r="EW127" s="307">
        <f>IFERROR(VLOOKUP($A127,'BDGT Office'!$C$3:$F$180,EW$4,0),0)</f>
        <v>0.50322580645161286</v>
      </c>
      <c r="EX127" s="307">
        <f>IFERROR(VLOOKUP($A127,'BDGT Office'!$C$3:$F$180,EX$4,0),0)</f>
        <v>0.50322580645161286</v>
      </c>
      <c r="EY127" s="307">
        <f>IFERROR(VLOOKUP($A127,'BDGT Office'!$C$3:$F$180,EY$4,0),0)</f>
        <v>0.50322580645161286</v>
      </c>
      <c r="EZ127" s="307">
        <f>IFERROR(VLOOKUP($A127,'BDGT Office'!$C$3:$F$180,EZ$4,0),0)</f>
        <v>0.50322580645161286</v>
      </c>
      <c r="FA127" s="307">
        <f>IFERROR(VLOOKUP($A127,'BDGT Office'!$C$3:$F$180,FA$4,0),0)</f>
        <v>0.50322580645161286</v>
      </c>
      <c r="FB127" s="307">
        <f>IFERROR(VLOOKUP($A127,'BDGT Office'!$C$3:$F$180,FB$4,0),0)</f>
        <v>0.50322580645161286</v>
      </c>
      <c r="FC127" s="307">
        <f>IFERROR(VLOOKUP($A127,'BDGT Office'!$C$3:$F$180,FC$4,0),0)</f>
        <v>0.50322580645161286</v>
      </c>
      <c r="FD127" s="307">
        <f>IFERROR(VLOOKUP($A127,'BDGT Office'!$C$3:$F$180,FD$4,0),0)</f>
        <v>0.50322580645161286</v>
      </c>
      <c r="FE127" s="307">
        <f>IFERROR(VLOOKUP($A127,'BDGT Office'!$C$3:$F$180,FE$4,0),0)</f>
        <v>0.50322580645161286</v>
      </c>
      <c r="FF127" s="307">
        <f>IFERROR(VLOOKUP($A127,'BDGT Office'!$C$3:$F$180,FF$4,0),0)</f>
        <v>0.50322580645161286</v>
      </c>
      <c r="FG127" s="307">
        <f>IFERROR(VLOOKUP($A127,'BDGT Office'!$C$3:$F$180,FG$4,0),0)</f>
        <v>0.50322580645161286</v>
      </c>
      <c r="FH127" s="307">
        <f>IFERROR(VLOOKUP($A127,'BDGT Office'!$C$3:$F$180,FH$4,0),0)</f>
        <v>0.50322580645161286</v>
      </c>
      <c r="FI127" s="307">
        <f>IFERROR(VLOOKUP($A127,'BDGT Office'!$C$3:$F$180,FI$4,0),0)</f>
        <v>0.50322580645161286</v>
      </c>
      <c r="FJ127" s="307">
        <f>IFERROR(VLOOKUP($A127,'BDGT Office'!$C$3:$F$180,FJ$4,0),0)</f>
        <v>0.50322580645161286</v>
      </c>
      <c r="FK127" s="307">
        <f>IFERROR(VLOOKUP($A127,'BDGT Office'!$C$3:$F$180,FK$4,0),0)</f>
        <v>0.50322580645161286</v>
      </c>
      <c r="FL127" s="307">
        <f>IFERROR(VLOOKUP($A127,'BDGT Office'!$C$3:$F$180,FL$4,0),0)</f>
        <v>0.50322580645161286</v>
      </c>
      <c r="FM127" s="307">
        <f>IFERROR(VLOOKUP($A127,'BDGT Office'!$C$3:$F$180,FM$4,0),0)</f>
        <v>0.50322580645161286</v>
      </c>
      <c r="FN127" s="307">
        <f>IFERROR(VLOOKUP($A127,'BDGT Office'!$C$3:$F$180,FN$4,0),0)</f>
        <v>0.50322580645161286</v>
      </c>
      <c r="FO127" s="307">
        <f>IFERROR(VLOOKUP($A127,'BDGT Office'!$C$3:$F$180,FO$4,0),0)</f>
        <v>0.50322580645161286</v>
      </c>
      <c r="FP127" s="307">
        <f>IFERROR(VLOOKUP($A127,'BDGT Office'!$C$3:$F$180,FP$4,0),0)</f>
        <v>0.50322580645161286</v>
      </c>
      <c r="FQ127" s="308">
        <f t="shared" ref="FQ127" si="49">SUM(EL127:FP127)</f>
        <v>15.600000000000007</v>
      </c>
      <c r="FR127" s="307"/>
      <c r="FS127" s="307"/>
    </row>
    <row r="128" spans="1:175">
      <c r="A128" s="150" t="s">
        <v>182</v>
      </c>
      <c r="B128" s="303">
        <f>IFERROR(VLOOKUP($A128,'FCST Sales'!$A$1:$AH$160,B$1,0),0)</f>
        <v>18437.224723375719</v>
      </c>
      <c r="C128" s="303">
        <f>IFERROR(VLOOKUP($A128,'FCST Sales'!$A$1:$AH$160,C$1,0),0)</f>
        <v>16075.454787305784</v>
      </c>
      <c r="D128" s="303">
        <f>IFERROR(VLOOKUP($A128,'FCST Sales'!$A$1:$AH$160,D$1,0),0)</f>
        <v>12344.700482613496</v>
      </c>
      <c r="E128" s="303">
        <f>IFERROR(VLOOKUP($A128,'FCST Sales'!$A$1:$AH$160,E$1,0),0)</f>
        <v>11880.645839599327</v>
      </c>
      <c r="F128" s="303">
        <f>IFERROR(VLOOKUP($A128,'FCST Sales'!$A$1:$AH$160,F$1,0),0)</f>
        <v>11818.338504563013</v>
      </c>
      <c r="G128" s="303">
        <f>IFERROR(VLOOKUP($A128,'FCST Sales'!$A$1:$AH$160,G$1,0),0)</f>
        <v>12321.079809826335</v>
      </c>
      <c r="H128" s="303">
        <f>IFERROR(VLOOKUP($A128,'FCST Sales'!$A$1:$AH$160,H$1,0),0)</f>
        <v>12691.958973947063</v>
      </c>
      <c r="I128" s="303">
        <f>IFERROR(VLOOKUP($A128,'FCST Sales'!$A$1:$AH$160,I$1,0),0)</f>
        <v>15561.038627435248</v>
      </c>
      <c r="J128" s="303">
        <f>IFERROR(VLOOKUP($A128,'FCST Sales'!$A$1:$AH$160,J$1,0),0)</f>
        <v>14494.559531076928</v>
      </c>
      <c r="K128" s="303">
        <f>IFERROR(VLOOKUP($A128,'FCST Sales'!$A$1:$AH$160,K$1,0),0)</f>
        <v>13877.868350131021</v>
      </c>
      <c r="L128" s="303">
        <f>IFERROR(VLOOKUP($A128,'FCST Sales'!$A$1:$AH$160,L$1,0),0)</f>
        <v>13351.459691352005</v>
      </c>
      <c r="M128" s="303">
        <f>IFERROR(VLOOKUP($A128,'FCST Sales'!$A$1:$AH$160,M$1,0),0)</f>
        <v>13410.030702879747</v>
      </c>
      <c r="N128" s="303">
        <f>IFERROR(VLOOKUP($A128,'FCST Sales'!$A$1:$AH$160,N$1,0),0)</f>
        <v>13957.812763802896</v>
      </c>
      <c r="O128" s="303">
        <f>IFERROR(VLOOKUP($A128,'FCST Sales'!$A$1:$AH$160,O$1,0),0)</f>
        <v>14194.998534115584</v>
      </c>
      <c r="P128" s="303">
        <f>IFERROR(VLOOKUP($A128,'FCST Sales'!$A$1:$AH$160,P$1,0),0)</f>
        <v>4670.6553566636085</v>
      </c>
      <c r="Q128" s="303">
        <f>IFERROR(VLOOKUP($A128,'FCST Sales'!$A$1:$AH$160,Q$1,0),0)</f>
        <v>13256.564177229173</v>
      </c>
      <c r="R128" s="303">
        <f>IFERROR(VLOOKUP($A128,'FCST Sales'!$A$1:$AH$160,R$1,0),0)</f>
        <v>14478.746593470158</v>
      </c>
      <c r="S128" s="303">
        <f>IFERROR(VLOOKUP($A128,'FCST Sales'!$A$1:$AH$160,S$1,0),0)</f>
        <v>13471.824061688671</v>
      </c>
      <c r="T128" s="303">
        <f>IFERROR(VLOOKUP($A128,'FCST Sales'!$A$1:$AH$160,T$1,0),0)</f>
        <v>14521.280327087221</v>
      </c>
      <c r="U128" s="303">
        <f>IFERROR(VLOOKUP($A128,'FCST Sales'!$A$1:$AH$160,U$1,0),0)</f>
        <v>14494.997577567034</v>
      </c>
      <c r="V128" s="303">
        <f>IFERROR(VLOOKUP($A128,'FCST Sales'!$A$1:$AH$160,V$1,0),0)</f>
        <v>14583.021142431975</v>
      </c>
      <c r="W128" s="303">
        <f>IFERROR(VLOOKUP($A128,'FCST Sales'!$A$1:$AH$160,W$1,0),0)</f>
        <v>17571.383506430946</v>
      </c>
      <c r="X128" s="303">
        <f>IFERROR(VLOOKUP($A128,'FCST Sales'!$A$1:$AH$160,X$1,0),0)</f>
        <v>17116.198299843338</v>
      </c>
      <c r="Y128" s="303">
        <f>IFERROR(VLOOKUP($A128,'FCST Sales'!$A$1:$AH$160,Y$1,0),0)</f>
        <v>13842.817119269561</v>
      </c>
      <c r="Z128" s="303">
        <f>IFERROR(VLOOKUP($A128,'FCST Sales'!$A$1:$AH$160,Z$1,0),0)</f>
        <v>13139.567351120231</v>
      </c>
      <c r="AA128" s="303">
        <f>IFERROR(VLOOKUP($A128,'FCST Sales'!$A$1:$AH$160,AA$1,0),0)</f>
        <v>13852.447105799291</v>
      </c>
      <c r="AB128" s="303">
        <f>IFERROR(VLOOKUP($A128,'FCST Sales'!$A$1:$AH$160,AB$1,0),0)</f>
        <v>13966.609231104385</v>
      </c>
      <c r="AC128" s="303">
        <f>IFERROR(VLOOKUP($A128,'FCST Sales'!$A$1:$AH$160,AC$1,0),0)</f>
        <v>15387.482066101054</v>
      </c>
      <c r="AD128" s="303">
        <f>IFERROR(VLOOKUP($A128,'FCST Sales'!$A$1:$AH$160,AD$1,0),0)</f>
        <v>20246.42481295377</v>
      </c>
      <c r="AE128" s="303">
        <f>IFERROR(VLOOKUP($A128,'FCST Sales'!$A$1:$AH$160,AE$1,0),0)</f>
        <v>17593.655287800699</v>
      </c>
      <c r="AF128" s="303">
        <f>IFERROR(VLOOKUP($A128,'FCST Sales'!$A$1:$AH$160,AF$1,0),0)</f>
        <v>11869.821155504573</v>
      </c>
      <c r="AG128" s="303">
        <f>IFERROR(VLOOKUP($A128,'FCST Sales'!$A$1:$AH$160,AG$1,0),0)</f>
        <v>438480.66649408976</v>
      </c>
      <c r="AH128" s="303">
        <f>IFERROR(VLOOKUP($A128,'FCST Sales'!$A$1:$AH$160,AH$1,0),0)</f>
        <v>0</v>
      </c>
      <c r="AI128" s="303"/>
      <c r="AK128" s="306">
        <f>IFERROR(VLOOKUP($A128,'BDGT MW Services MTD'!$A$3:$AG$156,AK$4,0),0)</f>
        <v>198.02051913553618</v>
      </c>
      <c r="AL128" s="306">
        <f>IFERROR(VLOOKUP($A128,'BDGT MW Services MTD'!$A$3:$AG$156,AL$4,0),0)</f>
        <v>170.59423598728171</v>
      </c>
      <c r="AM128" s="306">
        <f>IFERROR(VLOOKUP($A128,'BDGT MW Services MTD'!$A$3:$AG$156,AM$4,0),0)</f>
        <v>132.58524722761294</v>
      </c>
      <c r="AN128" s="306">
        <f>IFERROR(VLOOKUP($A128,'BDGT MW Services MTD'!$A$3:$AG$156,AN$4,0),0)</f>
        <v>127.60118142076644</v>
      </c>
      <c r="AO128" s="306">
        <f>IFERROR(VLOOKUP($A128,'BDGT MW Services MTD'!$A$3:$AG$156,AO$4,0),0)</f>
        <v>126.93198467261382</v>
      </c>
      <c r="AP128" s="306">
        <f>IFERROR(VLOOKUP($A128,'BDGT MW Services MTD'!$A$3:$AG$156,AP$4,0),0)</f>
        <v>132.33155514771366</v>
      </c>
      <c r="AQ128" s="306">
        <f>IFERROR(VLOOKUP($A128,'BDGT MW Services MTD'!$A$3:$AG$156,AQ$4,0),0)</f>
        <v>136.31489242963261</v>
      </c>
      <c r="AR128" s="306">
        <f>IFERROR(VLOOKUP($A128,'BDGT MW Services MTD'!$A$3:$AG$156,AR$4,0),0)</f>
        <v>167.12954327589691</v>
      </c>
      <c r="AS128" s="306">
        <f>IFERROR(VLOOKUP($A128,'BDGT MW Services MTD'!$A$3:$AG$156,AS$4,0),0)</f>
        <v>153.81762705269375</v>
      </c>
      <c r="AT128" s="306">
        <f>IFERROR(VLOOKUP($A128,'BDGT MW Services MTD'!$A$3:$AG$156,AT$4,0),0)</f>
        <v>149.05186308779847</v>
      </c>
      <c r="AU128" s="306">
        <f>IFERROR(VLOOKUP($A128,'BDGT MW Services MTD'!$A$3:$AG$156,AU$4,0),0)</f>
        <v>143.39809916981025</v>
      </c>
      <c r="AV128" s="306">
        <f>IFERROR(VLOOKUP($A128,'BDGT MW Services MTD'!$A$3:$AG$156,AV$4,0),0)</f>
        <v>144.02716684583163</v>
      </c>
      <c r="AW128" s="306">
        <f>IFERROR(VLOOKUP($A128,'BDGT MW Services MTD'!$A$3:$AG$156,AW$4,0),0)</f>
        <v>149.91048658101982</v>
      </c>
      <c r="AX128" s="306">
        <f>IFERROR(VLOOKUP($A128,'BDGT MW Services MTD'!$A$3:$AG$156,AX$4,0),0)</f>
        <v>152.45792254676621</v>
      </c>
      <c r="AY128" s="306">
        <f>IFERROR(VLOOKUP($A128,'BDGT MW Services MTD'!$A$3:$AG$156,AY$4,0),0)</f>
        <v>22.850308540340265</v>
      </c>
      <c r="AZ128" s="306">
        <f>IFERROR(VLOOKUP($A128,'BDGT MW Services MTD'!$A$3:$AG$156,AZ$4,0),0)</f>
        <v>140.67990408685654</v>
      </c>
      <c r="BA128" s="306">
        <f>IFERROR(VLOOKUP($A128,'BDGT MW Services MTD'!$A$3:$AG$156,BA$4,0),0)</f>
        <v>155.50544943110577</v>
      </c>
      <c r="BB128" s="306">
        <f>IFERROR(VLOOKUP($A128,'BDGT MW Services MTD'!$A$3:$AG$156,BB$4,0),0)</f>
        <v>144.69084335756583</v>
      </c>
      <c r="BC128" s="306">
        <f>IFERROR(VLOOKUP($A128,'BDGT MW Services MTD'!$A$3:$AG$156,BC$4,0),0)</f>
        <v>155.96227263188533</v>
      </c>
      <c r="BD128" s="306">
        <f>IFERROR(VLOOKUP($A128,'BDGT MW Services MTD'!$A$3:$AG$156,BD$4,0),0)</f>
        <v>155.67998916556195</v>
      </c>
      <c r="BE128" s="306">
        <f>IFERROR(VLOOKUP($A128,'BDGT MW Services MTD'!$A$3:$AG$156,BE$4,0),0)</f>
        <v>156.62538481334704</v>
      </c>
      <c r="BF128" s="306">
        <f>IFERROR(VLOOKUP($A128,'BDGT MW Services MTD'!$A$3:$AG$156,BF$4,0),0)</f>
        <v>186.46917205018605</v>
      </c>
      <c r="BG128" s="306">
        <f>IFERROR(VLOOKUP($A128,'BDGT MW Services MTD'!$A$3:$AG$156,BG$4,0),0)</f>
        <v>183.83235675728056</v>
      </c>
      <c r="BH128" s="306">
        <f>IFERROR(VLOOKUP($A128,'BDGT MW Services MTD'!$A$3:$AG$156,BH$4,0),0)</f>
        <v>148.67540388443882</v>
      </c>
      <c r="BI128" s="306">
        <f>IFERROR(VLOOKUP($A128,'BDGT MW Services MTD'!$A$3:$AG$156,BI$4,0),0)</f>
        <v>141.12232112603877</v>
      </c>
      <c r="BJ128" s="306">
        <f>IFERROR(VLOOKUP($A128,'BDGT MW Services MTD'!$A$3:$AG$156,BJ$4,0),0)</f>
        <v>148.77883240800969</v>
      </c>
      <c r="BK128" s="306">
        <f>IFERROR(VLOOKUP($A128,'BDGT MW Services MTD'!$A$3:$AG$156,BK$4,0),0)</f>
        <v>150.0049628944418</v>
      </c>
      <c r="BL128" s="306">
        <f>IFERROR(VLOOKUP($A128,'BDGT MW Services MTD'!$A$3:$AG$156,BL$4,0),0)</f>
        <v>165.48754663812181</v>
      </c>
      <c r="BM128" s="306">
        <f>IFERROR(VLOOKUP($A128,'BDGT MW Services MTD'!$A$3:$AG$156,BM$4,0),0)</f>
        <v>217.4517918098928</v>
      </c>
      <c r="BN128" s="306">
        <f>IFERROR(VLOOKUP($A128,'BDGT MW Services MTD'!$A$3:$AG$156,BN$4,0),0)</f>
        <v>186.70552228581676</v>
      </c>
      <c r="BO128" s="306">
        <f>IFERROR(VLOOKUP($A128,'BDGT MW Services MTD'!$A$3:$AG$156,BO$4,0),0)</f>
        <v>127.48492153913668</v>
      </c>
      <c r="BP128" s="306">
        <f>IFERROR(VLOOKUP($A128,'BDGT MW Services MTD'!$A$3:$AG$156,BP$4,0),0)</f>
        <v>4672.1793080010011</v>
      </c>
      <c r="BQ128" s="306"/>
      <c r="BR128" s="306"/>
      <c r="BS128" s="306"/>
      <c r="BT128" s="306">
        <f>IFERROR(VLOOKUP($A128,'BDGT Polizze MTD'!$A$3:$AG$156,BT$4,0),0)</f>
        <v>696.56190327387731</v>
      </c>
      <c r="BU128" s="306">
        <f>IFERROR(VLOOKUP($A128,'BDGT Polizze MTD'!$A$3:$AG$156,BU$4,0),0)</f>
        <v>600.08652752556668</v>
      </c>
      <c r="BV128" s="306">
        <f>IFERROR(VLOOKUP($A128,'BDGT Polizze MTD'!$A$3:$AG$156,BV$4,0),0)</f>
        <v>466.38516330568535</v>
      </c>
      <c r="BW128" s="306">
        <f>IFERROR(VLOOKUP($A128,'BDGT Polizze MTD'!$A$3:$AG$156,BW$4,0),0)</f>
        <v>448.85308945992887</v>
      </c>
      <c r="BX128" s="306">
        <f>IFERROR(VLOOKUP($A128,'BDGT Polizze MTD'!$A$3:$AG$156,BX$4,0),0)</f>
        <v>446.49910633437804</v>
      </c>
      <c r="BY128" s="306">
        <f>IFERROR(VLOOKUP($A128,'BDGT Polizze MTD'!$A$3:$AG$156,BY$4,0),0)</f>
        <v>465.49276973560688</v>
      </c>
      <c r="BZ128" s="306">
        <f>IFERROR(VLOOKUP($A128,'BDGT Polizze MTD'!$A$3:$AG$156,BZ$4,0),0)</f>
        <v>479.50465603197671</v>
      </c>
      <c r="CA128" s="306">
        <f>IFERROR(VLOOKUP($A128,'BDGT Polizze MTD'!$A$3:$AG$156,CA$4,0),0)</f>
        <v>587.8990382702259</v>
      </c>
      <c r="CB128" s="306">
        <f>IFERROR(VLOOKUP($A128,'BDGT Polizze MTD'!$A$3:$AG$156,CB$4,0),0)</f>
        <v>541.07271066975068</v>
      </c>
      <c r="CC128" s="306">
        <f>IFERROR(VLOOKUP($A128,'BDGT Polizze MTD'!$A$3:$AG$156,CC$4,0),0)</f>
        <v>524.30854081284122</v>
      </c>
      <c r="CD128" s="306">
        <f>IFERROR(VLOOKUP($A128,'BDGT Polizze MTD'!$A$3:$AG$156,CD$4,0),0)</f>
        <v>504.42072023461355</v>
      </c>
      <c r="CE128" s="306">
        <f>IFERROR(VLOOKUP($A128,'BDGT Polizze MTD'!$A$3:$AG$156,CE$4,0),0)</f>
        <v>506.63354433794603</v>
      </c>
      <c r="CF128" s="306">
        <f>IFERROR(VLOOKUP($A128,'BDGT Polizze MTD'!$A$3:$AG$156,CF$4,0),0)</f>
        <v>527.32885616826445</v>
      </c>
      <c r="CG128" s="306">
        <f>IFERROR(VLOOKUP($A128,'BDGT Polizze MTD'!$A$3:$AG$156,CG$4,0),0)</f>
        <v>536.28978028115455</v>
      </c>
      <c r="CH128" s="306">
        <f>IFERROR(VLOOKUP($A128,'BDGT Polizze MTD'!$A$3:$AG$156,CH$4,0),0)</f>
        <v>80.378813653955277</v>
      </c>
      <c r="CI128" s="306">
        <f>IFERROR(VLOOKUP($A128,'BDGT Polizze MTD'!$A$3:$AG$156,CI$4,0),0)</f>
        <v>494.85912960391738</v>
      </c>
      <c r="CJ128" s="306">
        <f>IFERROR(VLOOKUP($A128,'BDGT Polizze MTD'!$A$3:$AG$156,CJ$4,0),0)</f>
        <v>547.00983664754006</v>
      </c>
      <c r="CK128" s="306">
        <f>IFERROR(VLOOKUP($A128,'BDGT Polizze MTD'!$A$3:$AG$156,CK$4,0),0)</f>
        <v>508.96810934257223</v>
      </c>
      <c r="CL128" s="306">
        <f>IFERROR(VLOOKUP($A128,'BDGT Polizze MTD'!$A$3:$AG$156,CL$4,0),0)</f>
        <v>548.61676930070041</v>
      </c>
      <c r="CM128" s="306">
        <f>IFERROR(VLOOKUP($A128,'BDGT Polizze MTD'!$A$3:$AG$156,CM$4,0),0)</f>
        <v>547.62380195861215</v>
      </c>
      <c r="CN128" s="306">
        <f>IFERROR(VLOOKUP($A128,'BDGT Polizze MTD'!$A$3:$AG$156,CN$4,0),0)</f>
        <v>550.94934920312414</v>
      </c>
      <c r="CO128" s="306">
        <f>IFERROR(VLOOKUP($A128,'BDGT Polizze MTD'!$A$3:$AG$156,CO$4,0),0)</f>
        <v>655.92859746155705</v>
      </c>
      <c r="CP128" s="306">
        <f>IFERROR(VLOOKUP($A128,'BDGT Polizze MTD'!$A$3:$AG$156,CP$4,0),0)</f>
        <v>646.65327040441127</v>
      </c>
      <c r="CQ128" s="306">
        <f>IFERROR(VLOOKUP($A128,'BDGT Polizze MTD'!$A$3:$AG$156,CQ$4,0),0)</f>
        <v>522.98429855581696</v>
      </c>
      <c r="CR128" s="306">
        <f>IFERROR(VLOOKUP($A128,'BDGT Polizze MTD'!$A$3:$AG$156,CR$4,0),0)</f>
        <v>496.4153867847333</v>
      </c>
      <c r="CS128" s="306">
        <f>IFERROR(VLOOKUP($A128,'BDGT Polizze MTD'!$A$3:$AG$156,CS$4,0),0)</f>
        <v>523.34812130280216</v>
      </c>
      <c r="CT128" s="306">
        <f>IFERROR(VLOOKUP($A128,'BDGT Polizze MTD'!$A$3:$AG$156,CT$4,0),0)</f>
        <v>527.66118839817068</v>
      </c>
      <c r="CU128" s="306">
        <f>IFERROR(VLOOKUP($A128,'BDGT Polizze MTD'!$A$3:$AG$156,CU$4,0),0)</f>
        <v>582.12311005747802</v>
      </c>
      <c r="CV128" s="306">
        <f>IFERROR(VLOOKUP($A128,'BDGT Polizze MTD'!$A$3:$AG$156,CV$4,0),0)</f>
        <v>764.91383132745125</v>
      </c>
      <c r="CW128" s="306">
        <f>IFERROR(VLOOKUP($A128,'BDGT Polizze MTD'!$A$3:$AG$156,CW$4,0),0)</f>
        <v>656.7599889289105</v>
      </c>
      <c r="CX128" s="306">
        <f>IFERROR(VLOOKUP($A128,'BDGT Polizze MTD'!$A$3:$AG$156,CX$4,0),0)</f>
        <v>448.44413080869441</v>
      </c>
      <c r="CY128" s="306">
        <f>IFERROR(VLOOKUP($A128,'BDGT Polizze MTD'!$A$3:$AG$156,CY$4,0),0)</f>
        <v>16434.974140182265</v>
      </c>
      <c r="CZ128" s="306"/>
      <c r="DD128" s="308">
        <f>IFERROR(VLOOKUP($A128,'BDGT McAfee'!$AZ$6:$BD$180,DD$4,0),0)</f>
        <v>2.1388581290322581</v>
      </c>
      <c r="DE128" s="308">
        <f>IFERROR(VLOOKUP($A128,'BDGT McAfee'!$AZ$6:$BD$180,DE$4,0),0)</f>
        <v>2.1388581290322581</v>
      </c>
      <c r="DF128" s="308">
        <f>IFERROR(VLOOKUP($A128,'BDGT McAfee'!$AZ$6:$BD$180,DF$4,0),0)</f>
        <v>2.1388581290322581</v>
      </c>
      <c r="DG128" s="308">
        <f>IFERROR(VLOOKUP($A128,'BDGT McAfee'!$AZ$6:$BD$180,DG$4,0),0)</f>
        <v>2.1388581290322581</v>
      </c>
      <c r="DH128" s="308">
        <f>IFERROR(VLOOKUP($A128,'BDGT McAfee'!$AZ$6:$BD$180,DH$4,0),0)</f>
        <v>2.1388581290322581</v>
      </c>
      <c r="DI128" s="308">
        <f>IFERROR(VLOOKUP($A128,'BDGT McAfee'!$AZ$6:$BD$180,DI$4,0),0)</f>
        <v>2.1388581290322581</v>
      </c>
      <c r="DJ128" s="308">
        <f>IFERROR(VLOOKUP($A128,'BDGT McAfee'!$AZ$6:$BD$180,DJ$4,0),0)</f>
        <v>2.1388581290322581</v>
      </c>
      <c r="DK128" s="308">
        <f>IFERROR(VLOOKUP($A128,'BDGT McAfee'!$AZ$6:$BD$180,DK$4,0),0)</f>
        <v>2.1388581290322581</v>
      </c>
      <c r="DL128" s="308">
        <f>IFERROR(VLOOKUP($A128,'BDGT McAfee'!$AZ$6:$BD$180,DL$4,0),0)</f>
        <v>2.1388581290322581</v>
      </c>
      <c r="DM128" s="308">
        <f>IFERROR(VLOOKUP($A128,'BDGT McAfee'!$AZ$6:$BD$180,DM$4,0),0)</f>
        <v>2.1388581290322581</v>
      </c>
      <c r="DN128" s="308">
        <f>IFERROR(VLOOKUP($A128,'BDGT McAfee'!$AZ$6:$BD$180,DN$4,0),0)</f>
        <v>2.1388581290322581</v>
      </c>
      <c r="DO128" s="308">
        <f>IFERROR(VLOOKUP($A128,'BDGT McAfee'!$AZ$6:$BD$180,DO$4,0),0)</f>
        <v>2.1388581290322581</v>
      </c>
      <c r="DP128" s="308">
        <f>IFERROR(VLOOKUP($A128,'BDGT McAfee'!$AZ$6:$BD$180,DP$4,0),0)</f>
        <v>2.1388581290322581</v>
      </c>
      <c r="DQ128" s="308">
        <f>IFERROR(VLOOKUP($A128,'BDGT McAfee'!$AZ$6:$BD$180,DQ$4,0),0)</f>
        <v>2.1388581290322581</v>
      </c>
      <c r="DR128" s="308">
        <f>IFERROR(VLOOKUP($A128,'BDGT McAfee'!$AZ$6:$BD$180,DR$4,0),0)</f>
        <v>2.1388581290322581</v>
      </c>
      <c r="DS128" s="308">
        <f>IFERROR(VLOOKUP($A128,'BDGT McAfee'!$AZ$6:$BD$180,DS$4,0),0)</f>
        <v>2.1388581290322581</v>
      </c>
      <c r="DT128" s="308">
        <f>IFERROR(VLOOKUP($A128,'BDGT McAfee'!$AZ$6:$BD$180,DT$4,0),0)</f>
        <v>2.1388581290322581</v>
      </c>
      <c r="DU128" s="308">
        <f>IFERROR(VLOOKUP($A128,'BDGT McAfee'!$AZ$6:$BD$180,DU$4,0),0)</f>
        <v>2.1388581290322581</v>
      </c>
      <c r="DV128" s="308">
        <f>IFERROR(VLOOKUP($A128,'BDGT McAfee'!$AZ$6:$BD$180,DV$4,0),0)</f>
        <v>2.1388581290322581</v>
      </c>
      <c r="DW128" s="308">
        <f>IFERROR(VLOOKUP($A128,'BDGT McAfee'!$AZ$6:$BD$180,DW$4,0),0)</f>
        <v>2.1388581290322581</v>
      </c>
      <c r="DX128" s="308">
        <f>IFERROR(VLOOKUP($A128,'BDGT McAfee'!$AZ$6:$BD$180,DX$4,0),0)</f>
        <v>2.1388581290322581</v>
      </c>
      <c r="DY128" s="308">
        <f>IFERROR(VLOOKUP($A128,'BDGT McAfee'!$AZ$6:$BD$180,DY$4,0),0)</f>
        <v>2.1388581290322581</v>
      </c>
      <c r="DZ128" s="308">
        <f>IFERROR(VLOOKUP($A128,'BDGT McAfee'!$AZ$6:$BD$180,DZ$4,0),0)</f>
        <v>2.1388581290322581</v>
      </c>
      <c r="EA128" s="308">
        <f>IFERROR(VLOOKUP($A128,'BDGT McAfee'!$AZ$6:$BD$180,EA$4,0),0)</f>
        <v>2.1388581290322581</v>
      </c>
      <c r="EB128" s="308">
        <f>IFERROR(VLOOKUP($A128,'BDGT McAfee'!$AZ$6:$BD$180,EB$4,0),0)</f>
        <v>2.1388581290322581</v>
      </c>
      <c r="EC128" s="308">
        <f>IFERROR(VLOOKUP($A128,'BDGT McAfee'!$AZ$6:$BD$180,EC$4,0),0)</f>
        <v>2.1388581290322581</v>
      </c>
      <c r="ED128" s="308">
        <f>IFERROR(VLOOKUP($A128,'BDGT McAfee'!$AZ$6:$BD$180,ED$4,0),0)</f>
        <v>2.1388581290322581</v>
      </c>
      <c r="EE128" s="308">
        <f>IFERROR(VLOOKUP($A128,'BDGT McAfee'!$AZ$6:$BD$180,EE$4,0),0)</f>
        <v>2.1388581290322581</v>
      </c>
      <c r="EF128" s="308">
        <f>IFERROR(VLOOKUP($A128,'BDGT McAfee'!$AZ$6:$BD$180,EF$4,0),0)</f>
        <v>2.1388581290322581</v>
      </c>
      <c r="EG128" s="308">
        <f>IFERROR(VLOOKUP($A128,'BDGT McAfee'!$AZ$6:$BD$180,EG$4,0),0)</f>
        <v>2.1388581290322581</v>
      </c>
      <c r="EH128" s="308">
        <f>IFERROR(VLOOKUP($A128,'BDGT McAfee'!$AZ$6:$BD$180,EH$4,0),0)</f>
        <v>2.1388581290322581</v>
      </c>
      <c r="EI128" s="308">
        <f t="shared" si="42"/>
        <v>66.304602000000003</v>
      </c>
      <c r="EJ128" s="308"/>
      <c r="EL128" s="307">
        <f>IFERROR(VLOOKUP($A128,'BDGT Office'!$C$3:$F$180,EL$4,0),0)</f>
        <v>0.30967741935483872</v>
      </c>
      <c r="EM128" s="307">
        <f>IFERROR(VLOOKUP($A128,'BDGT Office'!$C$3:$F$180,EM$4,0),0)</f>
        <v>0.30967741935483872</v>
      </c>
      <c r="EN128" s="307">
        <f>IFERROR(VLOOKUP($A128,'BDGT Office'!$C$3:$F$180,EN$4,0),0)</f>
        <v>0.30967741935483872</v>
      </c>
      <c r="EO128" s="307">
        <f>IFERROR(VLOOKUP($A128,'BDGT Office'!$C$3:$F$180,EO$4,0),0)</f>
        <v>0.30967741935483872</v>
      </c>
      <c r="EP128" s="307">
        <f>IFERROR(VLOOKUP($A128,'BDGT Office'!$C$3:$F$180,EP$4,0),0)</f>
        <v>0.30967741935483872</v>
      </c>
      <c r="EQ128" s="307">
        <f>IFERROR(VLOOKUP($A128,'BDGT Office'!$C$3:$F$180,EQ$4,0),0)</f>
        <v>0.30967741935483872</v>
      </c>
      <c r="ER128" s="307">
        <f>IFERROR(VLOOKUP($A128,'BDGT Office'!$C$3:$F$180,ER$4,0),0)</f>
        <v>0.30967741935483872</v>
      </c>
      <c r="ES128" s="307">
        <f>IFERROR(VLOOKUP($A128,'BDGT Office'!$C$3:$F$180,ES$4,0),0)</f>
        <v>0.30967741935483872</v>
      </c>
      <c r="ET128" s="307">
        <f>IFERROR(VLOOKUP($A128,'BDGT Office'!$C$3:$F$180,ET$4,0),0)</f>
        <v>0.30967741935483872</v>
      </c>
      <c r="EU128" s="307">
        <f>IFERROR(VLOOKUP($A128,'BDGT Office'!$C$3:$F$180,EU$4,0),0)</f>
        <v>0.30967741935483872</v>
      </c>
      <c r="EV128" s="307">
        <f>IFERROR(VLOOKUP($A128,'BDGT Office'!$C$3:$F$180,EV$4,0),0)</f>
        <v>0.30967741935483872</v>
      </c>
      <c r="EW128" s="307">
        <f>IFERROR(VLOOKUP($A128,'BDGT Office'!$C$3:$F$180,EW$4,0),0)</f>
        <v>0.30967741935483872</v>
      </c>
      <c r="EX128" s="307">
        <f>IFERROR(VLOOKUP($A128,'BDGT Office'!$C$3:$F$180,EX$4,0),0)</f>
        <v>0.30967741935483872</v>
      </c>
      <c r="EY128" s="307">
        <f>IFERROR(VLOOKUP($A128,'BDGT Office'!$C$3:$F$180,EY$4,0),0)</f>
        <v>0.30967741935483872</v>
      </c>
      <c r="EZ128" s="307">
        <f>IFERROR(VLOOKUP($A128,'BDGT Office'!$C$3:$F$180,EZ$4,0),0)</f>
        <v>0.30967741935483872</v>
      </c>
      <c r="FA128" s="307">
        <f>IFERROR(VLOOKUP($A128,'BDGT Office'!$C$3:$F$180,FA$4,0),0)</f>
        <v>0.30967741935483872</v>
      </c>
      <c r="FB128" s="307">
        <f>IFERROR(VLOOKUP($A128,'BDGT Office'!$C$3:$F$180,FB$4,0),0)</f>
        <v>0.30967741935483872</v>
      </c>
      <c r="FC128" s="307">
        <f>IFERROR(VLOOKUP($A128,'BDGT Office'!$C$3:$F$180,FC$4,0),0)</f>
        <v>0.30967741935483872</v>
      </c>
      <c r="FD128" s="307">
        <f>IFERROR(VLOOKUP($A128,'BDGT Office'!$C$3:$F$180,FD$4,0),0)</f>
        <v>0.30967741935483872</v>
      </c>
      <c r="FE128" s="307">
        <f>IFERROR(VLOOKUP($A128,'BDGT Office'!$C$3:$F$180,FE$4,0),0)</f>
        <v>0.30967741935483872</v>
      </c>
      <c r="FF128" s="307">
        <f>IFERROR(VLOOKUP($A128,'BDGT Office'!$C$3:$F$180,FF$4,0),0)</f>
        <v>0.30967741935483872</v>
      </c>
      <c r="FG128" s="307">
        <f>IFERROR(VLOOKUP($A128,'BDGT Office'!$C$3:$F$180,FG$4,0),0)</f>
        <v>0.30967741935483872</v>
      </c>
      <c r="FH128" s="307">
        <f>IFERROR(VLOOKUP($A128,'BDGT Office'!$C$3:$F$180,FH$4,0),0)</f>
        <v>0.30967741935483872</v>
      </c>
      <c r="FI128" s="307">
        <f>IFERROR(VLOOKUP($A128,'BDGT Office'!$C$3:$F$180,FI$4,0),0)</f>
        <v>0.30967741935483872</v>
      </c>
      <c r="FJ128" s="307">
        <f>IFERROR(VLOOKUP($A128,'BDGT Office'!$C$3:$F$180,FJ$4,0),0)</f>
        <v>0.30967741935483872</v>
      </c>
      <c r="FK128" s="307">
        <f>IFERROR(VLOOKUP($A128,'BDGT Office'!$C$3:$F$180,FK$4,0),0)</f>
        <v>0.30967741935483872</v>
      </c>
      <c r="FL128" s="307">
        <f>IFERROR(VLOOKUP($A128,'BDGT Office'!$C$3:$F$180,FL$4,0),0)</f>
        <v>0.30967741935483872</v>
      </c>
      <c r="FM128" s="307">
        <f>IFERROR(VLOOKUP($A128,'BDGT Office'!$C$3:$F$180,FM$4,0),0)</f>
        <v>0.30967741935483872</v>
      </c>
      <c r="FN128" s="307">
        <f>IFERROR(VLOOKUP($A128,'BDGT Office'!$C$3:$F$180,FN$4,0),0)</f>
        <v>0.30967741935483872</v>
      </c>
      <c r="FO128" s="307">
        <f>IFERROR(VLOOKUP($A128,'BDGT Office'!$C$3:$F$180,FO$4,0),0)</f>
        <v>0.30967741935483872</v>
      </c>
      <c r="FP128" s="307">
        <f>IFERROR(VLOOKUP($A128,'BDGT Office'!$C$3:$F$180,FP$4,0),0)</f>
        <v>0.30967741935483872</v>
      </c>
      <c r="FQ128" s="308">
        <f t="shared" si="43"/>
        <v>9.6000000000000032</v>
      </c>
      <c r="FR128" s="307"/>
      <c r="FS128" s="307"/>
    </row>
    <row r="129" spans="1:175"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  <c r="AB129" s="303"/>
      <c r="AC129" s="303"/>
      <c r="AD129" s="303"/>
      <c r="AE129" s="303"/>
      <c r="AF129" s="303"/>
      <c r="AG129" s="303"/>
      <c r="AH129" s="303"/>
      <c r="AI129" s="303"/>
      <c r="AK129" s="306"/>
      <c r="AL129" s="306"/>
      <c r="AM129" s="306"/>
      <c r="AN129" s="306"/>
      <c r="AO129" s="306"/>
      <c r="AP129" s="306"/>
      <c r="AQ129" s="306"/>
      <c r="AR129" s="306"/>
      <c r="AS129" s="306"/>
      <c r="AT129" s="306"/>
      <c r="AU129" s="306"/>
      <c r="AV129" s="306"/>
      <c r="AW129" s="306"/>
      <c r="AX129" s="306"/>
      <c r="AY129" s="306"/>
      <c r="AZ129" s="306"/>
      <c r="BA129" s="306"/>
      <c r="BB129" s="306"/>
      <c r="BC129" s="306"/>
      <c r="BD129" s="306"/>
      <c r="BE129" s="306"/>
      <c r="BF129" s="306"/>
      <c r="BG129" s="306"/>
      <c r="BH129" s="306"/>
      <c r="BI129" s="306"/>
      <c r="BJ129" s="306"/>
      <c r="BK129" s="306"/>
      <c r="BL129" s="306"/>
      <c r="BM129" s="306"/>
      <c r="BN129" s="306"/>
      <c r="BO129" s="306"/>
      <c r="BP129" s="306"/>
      <c r="BQ129" s="306"/>
      <c r="BR129" s="306"/>
      <c r="BS129" s="306"/>
      <c r="BT129" s="306"/>
      <c r="BU129" s="306"/>
      <c r="BV129" s="306"/>
      <c r="BW129" s="306"/>
      <c r="BX129" s="306"/>
      <c r="BY129" s="306"/>
      <c r="BZ129" s="306"/>
      <c r="CA129" s="306"/>
      <c r="CB129" s="306"/>
      <c r="CC129" s="306"/>
      <c r="CD129" s="306"/>
      <c r="CE129" s="306"/>
      <c r="CF129" s="306"/>
      <c r="CG129" s="306"/>
      <c r="CH129" s="306"/>
      <c r="CI129" s="306"/>
      <c r="CJ129" s="306"/>
      <c r="CK129" s="306"/>
      <c r="CL129" s="306"/>
      <c r="CM129" s="306"/>
      <c r="CN129" s="306"/>
      <c r="CO129" s="306"/>
      <c r="CP129" s="306"/>
      <c r="CQ129" s="306"/>
      <c r="CR129" s="306"/>
      <c r="CS129" s="306"/>
      <c r="CT129" s="306"/>
      <c r="CU129" s="306"/>
      <c r="CV129" s="306"/>
      <c r="CW129" s="306"/>
      <c r="CX129" s="306"/>
      <c r="CY129" s="306"/>
      <c r="CZ129" s="306"/>
      <c r="DD129" s="308"/>
      <c r="DE129" s="308"/>
      <c r="DF129" s="308"/>
      <c r="DG129" s="308"/>
      <c r="DH129" s="308"/>
      <c r="DI129" s="308"/>
      <c r="DJ129" s="308"/>
      <c r="DK129" s="308"/>
      <c r="DL129" s="308"/>
      <c r="DM129" s="308"/>
      <c r="DN129" s="308"/>
      <c r="DO129" s="308"/>
      <c r="DP129" s="308"/>
      <c r="DQ129" s="308"/>
      <c r="DR129" s="308"/>
      <c r="DS129" s="308"/>
      <c r="DT129" s="308"/>
      <c r="DU129" s="308"/>
      <c r="DV129" s="308"/>
      <c r="DW129" s="308"/>
      <c r="DX129" s="308"/>
      <c r="DY129" s="308"/>
      <c r="DZ129" s="308"/>
      <c r="EA129" s="308"/>
      <c r="EB129" s="308"/>
      <c r="EC129" s="308"/>
      <c r="ED129" s="308"/>
      <c r="EE129" s="308"/>
      <c r="EF129" s="308"/>
      <c r="EG129" s="308"/>
      <c r="EH129" s="308"/>
      <c r="EI129" s="308">
        <f t="shared" si="42"/>
        <v>0</v>
      </c>
      <c r="EJ129" s="308"/>
      <c r="EL129" s="307"/>
      <c r="EM129" s="307"/>
      <c r="EN129" s="307"/>
      <c r="EO129" s="307"/>
      <c r="EP129" s="307"/>
      <c r="EQ129" s="307"/>
      <c r="ER129" s="307"/>
      <c r="ES129" s="307"/>
      <c r="ET129" s="307"/>
      <c r="EU129" s="307"/>
      <c r="EV129" s="307"/>
      <c r="EW129" s="307"/>
      <c r="EX129" s="307"/>
      <c r="EY129" s="307"/>
      <c r="EZ129" s="307"/>
      <c r="FA129" s="307"/>
      <c r="FB129" s="307"/>
      <c r="FC129" s="307"/>
      <c r="FD129" s="307"/>
      <c r="FE129" s="307"/>
      <c r="FF129" s="307"/>
      <c r="FG129" s="307"/>
      <c r="FH129" s="307"/>
      <c r="FI129" s="307"/>
      <c r="FJ129" s="307"/>
      <c r="FK129" s="307"/>
      <c r="FL129" s="307"/>
      <c r="FM129" s="307"/>
      <c r="FN129" s="307"/>
      <c r="FO129" s="307"/>
      <c r="FP129" s="307"/>
      <c r="FQ129" s="308">
        <f t="shared" si="43"/>
        <v>0</v>
      </c>
      <c r="FR129" s="307"/>
      <c r="FS129" s="307"/>
    </row>
    <row r="130" spans="1:175"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  <c r="AV130" s="306"/>
      <c r="AW130" s="306"/>
      <c r="AX130" s="306"/>
      <c r="AY130" s="306"/>
      <c r="AZ130" s="306"/>
      <c r="BA130" s="306"/>
      <c r="BB130" s="306"/>
      <c r="BC130" s="306"/>
      <c r="BD130" s="306"/>
      <c r="BE130" s="306"/>
      <c r="BF130" s="306"/>
      <c r="BG130" s="306"/>
      <c r="BH130" s="306"/>
      <c r="BI130" s="306"/>
      <c r="BJ130" s="306"/>
      <c r="BK130" s="306"/>
      <c r="BL130" s="306"/>
      <c r="BM130" s="306"/>
      <c r="BN130" s="306"/>
      <c r="BO130" s="306"/>
      <c r="BP130" s="306"/>
      <c r="BQ130" s="306"/>
      <c r="BR130" s="306"/>
      <c r="BS130" s="306"/>
      <c r="BT130" s="306"/>
      <c r="BU130" s="306"/>
      <c r="BV130" s="306"/>
      <c r="BW130" s="306"/>
      <c r="BX130" s="306"/>
      <c r="BY130" s="306"/>
      <c r="BZ130" s="306"/>
      <c r="CA130" s="306"/>
      <c r="CB130" s="306"/>
      <c r="CC130" s="306"/>
      <c r="CD130" s="306"/>
      <c r="CE130" s="306"/>
      <c r="CF130" s="306"/>
      <c r="CG130" s="306"/>
      <c r="CH130" s="306"/>
      <c r="CI130" s="306"/>
      <c r="CJ130" s="306"/>
      <c r="CK130" s="306"/>
      <c r="CL130" s="306"/>
      <c r="CM130" s="306"/>
      <c r="CN130" s="306"/>
      <c r="CO130" s="306"/>
      <c r="CP130" s="306"/>
      <c r="CQ130" s="306"/>
      <c r="CR130" s="306"/>
      <c r="CS130" s="306"/>
      <c r="CT130" s="306"/>
      <c r="CU130" s="306"/>
      <c r="CV130" s="306"/>
      <c r="CW130" s="306"/>
      <c r="CX130" s="306"/>
      <c r="CY130" s="306"/>
      <c r="CZ130" s="306"/>
      <c r="DD130" s="308"/>
      <c r="DE130" s="308"/>
      <c r="DF130" s="308"/>
      <c r="DG130" s="308"/>
      <c r="DH130" s="308"/>
      <c r="DI130" s="308"/>
      <c r="DJ130" s="308"/>
      <c r="DK130" s="308"/>
      <c r="DL130" s="308"/>
      <c r="DM130" s="308"/>
      <c r="DN130" s="308"/>
      <c r="DO130" s="308"/>
      <c r="DP130" s="308"/>
      <c r="DQ130" s="308"/>
      <c r="DR130" s="308"/>
      <c r="DS130" s="308"/>
      <c r="DT130" s="308"/>
      <c r="DU130" s="308"/>
      <c r="DV130" s="308"/>
      <c r="DW130" s="308"/>
      <c r="DX130" s="308"/>
      <c r="DY130" s="308"/>
      <c r="DZ130" s="308"/>
      <c r="EA130" s="308"/>
      <c r="EB130" s="308"/>
      <c r="EC130" s="308"/>
      <c r="ED130" s="308"/>
      <c r="EE130" s="308"/>
      <c r="EF130" s="308"/>
      <c r="EG130" s="308"/>
      <c r="EH130" s="308"/>
      <c r="EI130" s="308">
        <f t="shared" si="42"/>
        <v>0</v>
      </c>
      <c r="EJ130" s="308"/>
      <c r="EL130" s="307"/>
      <c r="EM130" s="307"/>
      <c r="EN130" s="307"/>
      <c r="EO130" s="307"/>
      <c r="EP130" s="307"/>
      <c r="EQ130" s="307"/>
      <c r="ER130" s="307"/>
      <c r="ES130" s="307"/>
      <c r="ET130" s="307"/>
      <c r="EU130" s="307"/>
      <c r="EV130" s="307"/>
      <c r="EW130" s="307"/>
      <c r="EX130" s="307"/>
      <c r="EY130" s="307"/>
      <c r="EZ130" s="307"/>
      <c r="FA130" s="307"/>
      <c r="FB130" s="307"/>
      <c r="FC130" s="307"/>
      <c r="FD130" s="307"/>
      <c r="FE130" s="307"/>
      <c r="FF130" s="307"/>
      <c r="FG130" s="307"/>
      <c r="FH130" s="307"/>
      <c r="FI130" s="307"/>
      <c r="FJ130" s="307"/>
      <c r="FK130" s="307"/>
      <c r="FL130" s="307"/>
      <c r="FM130" s="307"/>
      <c r="FN130" s="307"/>
      <c r="FO130" s="307"/>
      <c r="FP130" s="307"/>
      <c r="FQ130" s="308">
        <f t="shared" si="43"/>
        <v>0</v>
      </c>
      <c r="FR130" s="307"/>
      <c r="FS130" s="307"/>
    </row>
    <row r="131" spans="1:175">
      <c r="A131" s="150" t="s">
        <v>272</v>
      </c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K131" s="306"/>
      <c r="AL131" s="306"/>
      <c r="AM131" s="306"/>
      <c r="AN131" s="306"/>
      <c r="AO131" s="306"/>
      <c r="AP131" s="306"/>
      <c r="AQ131" s="306"/>
      <c r="AR131" s="306"/>
      <c r="AS131" s="306"/>
      <c r="AT131" s="306"/>
      <c r="AU131" s="306"/>
      <c r="AV131" s="306"/>
      <c r="AW131" s="306"/>
      <c r="AX131" s="306"/>
      <c r="AY131" s="306"/>
      <c r="AZ131" s="306"/>
      <c r="BA131" s="306"/>
      <c r="BB131" s="306"/>
      <c r="BC131" s="306"/>
      <c r="BD131" s="306"/>
      <c r="BE131" s="306"/>
      <c r="BF131" s="306"/>
      <c r="BG131" s="306"/>
      <c r="BH131" s="306"/>
      <c r="BI131" s="306"/>
      <c r="BJ131" s="306"/>
      <c r="BK131" s="306"/>
      <c r="BL131" s="306"/>
      <c r="BM131" s="306"/>
      <c r="BN131" s="306"/>
      <c r="BO131" s="306"/>
      <c r="BP131" s="306"/>
      <c r="BQ131" s="306"/>
      <c r="BR131" s="306"/>
      <c r="BS131" s="306"/>
      <c r="BT131" s="306"/>
      <c r="BU131" s="306"/>
      <c r="BV131" s="306"/>
      <c r="BW131" s="306"/>
      <c r="BX131" s="306"/>
      <c r="BY131" s="306"/>
      <c r="BZ131" s="306"/>
      <c r="CA131" s="306"/>
      <c r="CB131" s="306"/>
      <c r="CC131" s="306"/>
      <c r="CD131" s="306"/>
      <c r="CE131" s="306"/>
      <c r="CF131" s="306"/>
      <c r="CG131" s="306"/>
      <c r="CH131" s="306"/>
      <c r="CI131" s="306"/>
      <c r="CJ131" s="306"/>
      <c r="CK131" s="306"/>
      <c r="CL131" s="306"/>
      <c r="CM131" s="306"/>
      <c r="CN131" s="306"/>
      <c r="CO131" s="306"/>
      <c r="CP131" s="306"/>
      <c r="CQ131" s="306"/>
      <c r="CR131" s="306"/>
      <c r="CS131" s="306"/>
      <c r="CT131" s="306"/>
      <c r="CU131" s="306"/>
      <c r="CV131" s="306"/>
      <c r="CW131" s="306"/>
      <c r="CX131" s="306"/>
      <c r="CY131" s="306"/>
      <c r="CZ131" s="306"/>
      <c r="DD131" s="308"/>
      <c r="DE131" s="308"/>
      <c r="DF131" s="308"/>
      <c r="DG131" s="308"/>
      <c r="DH131" s="308"/>
      <c r="DI131" s="308"/>
      <c r="DJ131" s="308"/>
      <c r="DK131" s="308"/>
      <c r="DL131" s="308"/>
      <c r="DM131" s="308"/>
      <c r="DN131" s="308"/>
      <c r="DO131" s="308"/>
      <c r="DP131" s="308"/>
      <c r="DQ131" s="308"/>
      <c r="DR131" s="308"/>
      <c r="DS131" s="308"/>
      <c r="DT131" s="308"/>
      <c r="DU131" s="308"/>
      <c r="DV131" s="308"/>
      <c r="DW131" s="308"/>
      <c r="DX131" s="308"/>
      <c r="DY131" s="308"/>
      <c r="DZ131" s="308"/>
      <c r="EA131" s="308"/>
      <c r="EB131" s="308"/>
      <c r="EC131" s="308"/>
      <c r="ED131" s="308"/>
      <c r="EE131" s="308"/>
      <c r="EF131" s="308"/>
      <c r="EG131" s="308"/>
      <c r="EH131" s="308"/>
      <c r="EI131" s="308">
        <f t="shared" si="42"/>
        <v>0</v>
      </c>
      <c r="EJ131" s="308"/>
      <c r="EL131" s="307"/>
      <c r="EM131" s="307"/>
      <c r="EN131" s="307"/>
      <c r="EO131" s="307"/>
      <c r="EP131" s="307"/>
      <c r="EQ131" s="307"/>
      <c r="ER131" s="307"/>
      <c r="ES131" s="307"/>
      <c r="ET131" s="307"/>
      <c r="EU131" s="307"/>
      <c r="EV131" s="307"/>
      <c r="EW131" s="307"/>
      <c r="EX131" s="307"/>
      <c r="EY131" s="307"/>
      <c r="EZ131" s="307"/>
      <c r="FA131" s="307"/>
      <c r="FB131" s="307"/>
      <c r="FC131" s="307"/>
      <c r="FD131" s="307"/>
      <c r="FE131" s="307"/>
      <c r="FF131" s="307"/>
      <c r="FG131" s="307"/>
      <c r="FH131" s="307"/>
      <c r="FI131" s="307"/>
      <c r="FJ131" s="307"/>
      <c r="FK131" s="307"/>
      <c r="FL131" s="307"/>
      <c r="FM131" s="307"/>
      <c r="FN131" s="307"/>
      <c r="FO131" s="307"/>
      <c r="FP131" s="307"/>
      <c r="FQ131" s="308">
        <f t="shared" si="43"/>
        <v>0</v>
      </c>
      <c r="FR131" s="307"/>
      <c r="FS131" s="307"/>
    </row>
    <row r="132" spans="1:175"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3"/>
      <c r="AI132" s="303"/>
      <c r="AK132" s="306"/>
      <c r="AL132" s="306"/>
      <c r="AM132" s="306"/>
      <c r="AN132" s="306"/>
      <c r="AO132" s="306"/>
      <c r="AP132" s="306"/>
      <c r="AQ132" s="306"/>
      <c r="AR132" s="306"/>
      <c r="AS132" s="306"/>
      <c r="AT132" s="306"/>
      <c r="AU132" s="306"/>
      <c r="AV132" s="306"/>
      <c r="AW132" s="306"/>
      <c r="AX132" s="306"/>
      <c r="AY132" s="306"/>
      <c r="AZ132" s="306"/>
      <c r="BA132" s="306"/>
      <c r="BB132" s="306"/>
      <c r="BC132" s="306"/>
      <c r="BD132" s="306"/>
      <c r="BE132" s="306"/>
      <c r="BF132" s="306"/>
      <c r="BG132" s="306"/>
      <c r="BH132" s="306"/>
      <c r="BI132" s="306"/>
      <c r="BJ132" s="306"/>
      <c r="BK132" s="306"/>
      <c r="BL132" s="306"/>
      <c r="BM132" s="306"/>
      <c r="BN132" s="306"/>
      <c r="BO132" s="306"/>
      <c r="BP132" s="306"/>
      <c r="BQ132" s="306"/>
      <c r="BR132" s="306"/>
      <c r="BS132" s="306"/>
      <c r="BT132" s="306"/>
      <c r="BU132" s="306"/>
      <c r="BV132" s="306"/>
      <c r="BW132" s="306"/>
      <c r="BX132" s="306"/>
      <c r="BY132" s="306"/>
      <c r="BZ132" s="306"/>
      <c r="CA132" s="306"/>
      <c r="CB132" s="306"/>
      <c r="CC132" s="306"/>
      <c r="CD132" s="306"/>
      <c r="CE132" s="306"/>
      <c r="CF132" s="306"/>
      <c r="CG132" s="306"/>
      <c r="CH132" s="306"/>
      <c r="CI132" s="306"/>
      <c r="CJ132" s="306"/>
      <c r="CK132" s="306"/>
      <c r="CL132" s="306"/>
      <c r="CM132" s="306"/>
      <c r="CN132" s="306"/>
      <c r="CO132" s="306"/>
      <c r="CP132" s="306"/>
      <c r="CQ132" s="306"/>
      <c r="CR132" s="306"/>
      <c r="CS132" s="306"/>
      <c r="CT132" s="306"/>
      <c r="CU132" s="306"/>
      <c r="CV132" s="306"/>
      <c r="CW132" s="306"/>
      <c r="CX132" s="306"/>
      <c r="CY132" s="306"/>
      <c r="CZ132" s="306"/>
      <c r="DD132" s="308"/>
      <c r="DE132" s="308"/>
      <c r="DF132" s="308"/>
      <c r="DG132" s="308"/>
      <c r="DH132" s="308"/>
      <c r="DI132" s="308"/>
      <c r="DJ132" s="308"/>
      <c r="DK132" s="308"/>
      <c r="DL132" s="308"/>
      <c r="DM132" s="308"/>
      <c r="DN132" s="308"/>
      <c r="DO132" s="308"/>
      <c r="DP132" s="308"/>
      <c r="DQ132" s="308"/>
      <c r="DR132" s="308"/>
      <c r="DS132" s="308"/>
      <c r="DT132" s="308"/>
      <c r="DU132" s="308"/>
      <c r="DV132" s="308"/>
      <c r="DW132" s="308"/>
      <c r="DX132" s="308"/>
      <c r="DY132" s="308"/>
      <c r="DZ132" s="308"/>
      <c r="EA132" s="308"/>
      <c r="EB132" s="308"/>
      <c r="EC132" s="308"/>
      <c r="ED132" s="308"/>
      <c r="EE132" s="308"/>
      <c r="EF132" s="308"/>
      <c r="EG132" s="308"/>
      <c r="EH132" s="308"/>
      <c r="EI132" s="308">
        <f t="shared" si="42"/>
        <v>0</v>
      </c>
      <c r="EJ132" s="308"/>
      <c r="EL132" s="307"/>
      <c r="EM132" s="307"/>
      <c r="EN132" s="307"/>
      <c r="EO132" s="307"/>
      <c r="EP132" s="307"/>
      <c r="EQ132" s="307"/>
      <c r="ER132" s="307"/>
      <c r="ES132" s="307"/>
      <c r="ET132" s="307"/>
      <c r="EU132" s="307"/>
      <c r="EV132" s="307"/>
      <c r="EW132" s="307"/>
      <c r="EX132" s="307"/>
      <c r="EY132" s="307"/>
      <c r="EZ132" s="307"/>
      <c r="FA132" s="307"/>
      <c r="FB132" s="307"/>
      <c r="FC132" s="307"/>
      <c r="FD132" s="307"/>
      <c r="FE132" s="307"/>
      <c r="FF132" s="307"/>
      <c r="FG132" s="307"/>
      <c r="FH132" s="307"/>
      <c r="FI132" s="307"/>
      <c r="FJ132" s="307"/>
      <c r="FK132" s="307"/>
      <c r="FL132" s="307"/>
      <c r="FM132" s="307"/>
      <c r="FN132" s="307"/>
      <c r="FO132" s="307"/>
      <c r="FP132" s="307"/>
      <c r="FQ132" s="308">
        <f t="shared" si="43"/>
        <v>0</v>
      </c>
      <c r="FR132" s="307"/>
      <c r="FS132" s="307"/>
    </row>
    <row r="133" spans="1:175">
      <c r="A133" s="150" t="s">
        <v>67</v>
      </c>
      <c r="B133" s="303">
        <f>IFERROR(VLOOKUP($A133,'FCST Sales'!$A$1:$AH$160,B$1,0),0)</f>
        <v>35190.898977209014</v>
      </c>
      <c r="C133" s="303">
        <f>IFERROR(VLOOKUP($A133,'FCST Sales'!$A$1:$AH$160,C$1,0),0)</f>
        <v>30683.018400026955</v>
      </c>
      <c r="D133" s="303">
        <f>IFERROR(VLOOKUP($A133,'FCST Sales'!$A$1:$AH$160,D$1,0),0)</f>
        <v>23562.17457374548</v>
      </c>
      <c r="E133" s="303">
        <f>IFERROR(VLOOKUP($A133,'FCST Sales'!$A$1:$AH$160,E$1,0),0)</f>
        <v>22676.439312217117</v>
      </c>
      <c r="F133" s="303">
        <f>IFERROR(VLOOKUP($A133,'FCST Sales'!$A$1:$AH$160,F$1,0),0)</f>
        <v>22557.514085362232</v>
      </c>
      <c r="G133" s="303">
        <f>IFERROR(VLOOKUP($A133,'FCST Sales'!$A$1:$AH$160,G$1,0),0)</f>
        <v>23517.090092631966</v>
      </c>
      <c r="H133" s="303">
        <f>IFERROR(VLOOKUP($A133,'FCST Sales'!$A$1:$AH$160,H$1,0),0)</f>
        <v>24224.98248929928</v>
      </c>
      <c r="I133" s="303">
        <f>IFERROR(VLOOKUP($A133,'FCST Sales'!$A$1:$AH$160,I$1,0),0)</f>
        <v>29701.158744582379</v>
      </c>
      <c r="J133" s="303">
        <f>IFERROR(VLOOKUP($A133,'FCST Sales'!$A$1:$AH$160,J$1,0),0)</f>
        <v>27665.583504580678</v>
      </c>
      <c r="K133" s="303">
        <f>IFERROR(VLOOKUP($A133,'FCST Sales'!$A$1:$AH$160,K$1,0),0)</f>
        <v>26488.512802541216</v>
      </c>
      <c r="L133" s="303">
        <f>IFERROR(VLOOKUP($A133,'FCST Sales'!$A$1:$AH$160,L$1,0),0)</f>
        <v>25483.763215238429</v>
      </c>
      <c r="M133" s="303">
        <f>IFERROR(VLOOKUP($A133,'FCST Sales'!$A$1:$AH$160,M$1,0),0)</f>
        <v>25595.556968397632</v>
      </c>
      <c r="N133" s="303">
        <f>IFERROR(VLOOKUP($A133,'FCST Sales'!$A$1:$AH$160,N$1,0),0)</f>
        <v>26641.101699597522</v>
      </c>
      <c r="O133" s="303">
        <f>IFERROR(VLOOKUP($A133,'FCST Sales'!$A$1:$AH$160,O$1,0),0)</f>
        <v>27093.815196728294</v>
      </c>
      <c r="P133" s="303">
        <f>IFERROR(VLOOKUP($A133,'FCST Sales'!$A$1:$AH$160,P$1,0),0)</f>
        <v>0</v>
      </c>
      <c r="Q133" s="303">
        <f>IFERROR(VLOOKUP($A133,'FCST Sales'!$A$1:$AH$160,Q$1,0),0)</f>
        <v>25302.637340764883</v>
      </c>
      <c r="R133" s="303">
        <f>IFERROR(VLOOKUP($A133,'FCST Sales'!$A$1:$AH$160,R$1,0),0)</f>
        <v>27635.401549421924</v>
      </c>
      <c r="S133" s="303">
        <f>IFERROR(VLOOKUP($A133,'FCST Sales'!$A$1:$AH$160,S$1,0),0)</f>
        <v>25713.501175290665</v>
      </c>
      <c r="T133" s="303">
        <f>IFERROR(VLOOKUP($A133,'FCST Sales'!$A$1:$AH$160,T$1,0),0)</f>
        <v>27716.58515190543</v>
      </c>
      <c r="U133" s="303">
        <f>IFERROR(VLOOKUP($A133,'FCST Sales'!$A$1:$AH$160,U$1,0),0)</f>
        <v>27666.419598407807</v>
      </c>
      <c r="V133" s="303">
        <f>IFERROR(VLOOKUP($A133,'FCST Sales'!$A$1:$AH$160,V$1,0),0)</f>
        <v>27834.429069749152</v>
      </c>
      <c r="W133" s="303">
        <f>IFERROR(VLOOKUP($A133,'FCST Sales'!$A$1:$AH$160,W$1,0),0)</f>
        <v>33538.278734576954</v>
      </c>
      <c r="X133" s="303">
        <f>IFERROR(VLOOKUP($A133,'FCST Sales'!$A$1:$AH$160,X$1,0),0)</f>
        <v>32669.472454820785</v>
      </c>
      <c r="Y133" s="303">
        <f>IFERROR(VLOOKUP($A133,'FCST Sales'!$A$1:$AH$160,Y$1,0),0)</f>
        <v>26421.610958973157</v>
      </c>
      <c r="Z133" s="303">
        <f>IFERROR(VLOOKUP($A133,'FCST Sales'!$A$1:$AH$160,Z$1,0),0)</f>
        <v>25079.326970032464</v>
      </c>
      <c r="AA133" s="303">
        <f>IFERROR(VLOOKUP($A133,'FCST Sales'!$A$1:$AH$160,AA$1,0),0)</f>
        <v>26439.991593163177</v>
      </c>
      <c r="AB133" s="303">
        <f>IFERROR(VLOOKUP($A133,'FCST Sales'!$A$1:$AH$160,AB$1,0),0)</f>
        <v>26657.891406118299</v>
      </c>
      <c r="AC133" s="303">
        <f>IFERROR(VLOOKUP($A133,'FCST Sales'!$A$1:$AH$160,AC$1,0),0)</f>
        <v>29436.480884648554</v>
      </c>
      <c r="AD133" s="303">
        <f>IFERROR(VLOOKUP($A133,'FCST Sales'!$A$1:$AH$160,AD$1,0),0)</f>
        <v>38644.096437083645</v>
      </c>
      <c r="AE133" s="303">
        <f>IFERROR(VLOOKUP($A133,'FCST Sales'!$A$1:$AH$160,AE$1,0),0)</f>
        <v>33580.788603604677</v>
      </c>
      <c r="AF133" s="303">
        <f>IFERROR(VLOOKUP($A133,'FCST Sales'!$A$1:$AH$160,AF$1,0),0)</f>
        <v>22655.778373808331</v>
      </c>
      <c r="AG133" s="303">
        <f>IFERROR(VLOOKUP($A133,'FCST Sales'!$A$1:$AH$160,AG$1,0),0)</f>
        <v>828074.30036452808</v>
      </c>
      <c r="AH133" s="303">
        <f>IFERROR(VLOOKUP($A133,'FCST Sales'!$A$1:$AH$160,AH$1,0),0)</f>
        <v>0</v>
      </c>
      <c r="AI133" s="303"/>
      <c r="AK133" s="306">
        <f>IFERROR(VLOOKUP($A133,'BDGT MW Services MTD'!$A$3:$AG$156,AK$4,0),0)</f>
        <v>373.94795427973082</v>
      </c>
      <c r="AL133" s="306">
        <f>IFERROR(VLOOKUP($A133,'BDGT MW Services MTD'!$A$3:$AG$156,AL$4,0),0)</f>
        <v>322.15532934591454</v>
      </c>
      <c r="AM133" s="306">
        <f>IFERROR(VLOOKUP($A133,'BDGT MW Services MTD'!$A$3:$AG$156,AM$4,0),0)</f>
        <v>250.37800216301287</v>
      </c>
      <c r="AN133" s="306">
        <f>IFERROR(VLOOKUP($A133,'BDGT MW Services MTD'!$A$3:$AG$156,AN$4,0),0)</f>
        <v>240.96594112710511</v>
      </c>
      <c r="AO133" s="306">
        <f>IFERROR(VLOOKUP($A133,'BDGT MW Services MTD'!$A$3:$AG$156,AO$4,0),0)</f>
        <v>239.70220969121775</v>
      </c>
      <c r="AP133" s="306">
        <f>IFERROR(VLOOKUP($A133,'BDGT MW Services MTD'!$A$3:$AG$156,AP$4,0),0)</f>
        <v>249.89892234487354</v>
      </c>
      <c r="AQ133" s="306">
        <f>IFERROR(VLOOKUP($A133,'BDGT MW Services MTD'!$A$3:$AG$156,AQ$4,0),0)</f>
        <v>257.42117728230374</v>
      </c>
      <c r="AR133" s="306">
        <f>IFERROR(VLOOKUP($A133,'BDGT MW Services MTD'!$A$3:$AG$156,AR$4,0),0)</f>
        <v>315.6124985459233</v>
      </c>
      <c r="AS133" s="306">
        <f>IFERROR(VLOOKUP($A133,'BDGT MW Services MTD'!$A$3:$AG$156,AS$4,0),0)</f>
        <v>290.47387220082828</v>
      </c>
      <c r="AT133" s="306">
        <f>IFERROR(VLOOKUP($A133,'BDGT MW Services MTD'!$A$3:$AG$156,AT$4,0),0)</f>
        <v>281.47405898433607</v>
      </c>
      <c r="AU133" s="306">
        <f>IFERROR(VLOOKUP($A133,'BDGT MW Services MTD'!$A$3:$AG$156,AU$4,0),0)</f>
        <v>270.79731972346605</v>
      </c>
      <c r="AV133" s="306">
        <f>IFERROR(VLOOKUP($A133,'BDGT MW Services MTD'!$A$3:$AG$156,AV$4,0),0)</f>
        <v>271.98527020242972</v>
      </c>
      <c r="AW133" s="306">
        <f>IFERROR(VLOOKUP($A133,'BDGT MW Services MTD'!$A$3:$AG$156,AW$4,0),0)</f>
        <v>283.09550963090709</v>
      </c>
      <c r="AX133" s="306">
        <f>IFERROR(VLOOKUP($A133,'BDGT MW Services MTD'!$A$3:$AG$156,AX$4,0),0)</f>
        <v>287.90616497212181</v>
      </c>
      <c r="AY133" s="306">
        <f>IFERROR(VLOOKUP($A133,'BDGT MW Services MTD'!$A$3:$AG$156,AY$4,0),0)</f>
        <v>43.151215695340909</v>
      </c>
      <c r="AZ133" s="306">
        <f>IFERROR(VLOOKUP($A133,'BDGT MW Services MTD'!$A$3:$AG$156,AZ$4,0),0)</f>
        <v>265.66419768620864</v>
      </c>
      <c r="BA133" s="306">
        <f>IFERROR(VLOOKUP($A133,'BDGT MW Services MTD'!$A$3:$AG$156,BA$4,0),0)</f>
        <v>293.66120717171952</v>
      </c>
      <c r="BB133" s="306">
        <f>IFERROR(VLOOKUP($A133,'BDGT MW Services MTD'!$A$3:$AG$156,BB$4,0),0)</f>
        <v>273.23857705643627</v>
      </c>
      <c r="BC133" s="306">
        <f>IFERROR(VLOOKUP($A133,'BDGT MW Services MTD'!$A$3:$AG$156,BC$4,0),0)</f>
        <v>294.52388595947735</v>
      </c>
      <c r="BD133" s="306">
        <f>IFERROR(VLOOKUP($A133,'BDGT MW Services MTD'!$A$3:$AG$156,BD$4,0),0)</f>
        <v>293.99081330004066</v>
      </c>
      <c r="BE133" s="306">
        <f>IFERROR(VLOOKUP($A133,'BDGT MW Services MTD'!$A$3:$AG$156,BE$4,0),0)</f>
        <v>295.77612711508129</v>
      </c>
      <c r="BF133" s="306">
        <f>IFERROR(VLOOKUP($A133,'BDGT MW Services MTD'!$A$3:$AG$156,BF$4,0),0)</f>
        <v>352.13404009245795</v>
      </c>
      <c r="BG133" s="306">
        <f>IFERROR(VLOOKUP($A133,'BDGT MW Services MTD'!$A$3:$AG$156,BG$4,0),0)</f>
        <v>347.1545981189692</v>
      </c>
      <c r="BH133" s="306">
        <f>IFERROR(VLOOKUP($A133,'BDGT MW Services MTD'!$A$3:$AG$156,BH$4,0),0)</f>
        <v>280.76314200673863</v>
      </c>
      <c r="BI133" s="306">
        <f>IFERROR(VLOOKUP($A133,'BDGT MW Services MTD'!$A$3:$AG$156,BI$4,0),0)</f>
        <v>266.49967144146859</v>
      </c>
      <c r="BJ133" s="306">
        <f>IFERROR(VLOOKUP($A133,'BDGT MW Services MTD'!$A$3:$AG$156,BJ$4,0),0)</f>
        <v>280.95845956762747</v>
      </c>
      <c r="BK133" s="306">
        <f>IFERROR(VLOOKUP($A133,'BDGT MW Services MTD'!$A$3:$AG$156,BK$4,0),0)</f>
        <v>283.27392156663103</v>
      </c>
      <c r="BL133" s="306">
        <f>IFERROR(VLOOKUP($A133,'BDGT MW Services MTD'!$A$3:$AG$156,BL$4,0),0)</f>
        <v>312.51170229354136</v>
      </c>
      <c r="BM133" s="306">
        <f>IFERROR(VLOOKUP($A133,'BDGT MW Services MTD'!$A$3:$AG$156,BM$4,0),0)</f>
        <v>410.64255894670396</v>
      </c>
      <c r="BN133" s="306">
        <f>IFERROR(VLOOKUP($A133,'BDGT MW Services MTD'!$A$3:$AG$156,BN$4,0),0)</f>
        <v>352.58037104590397</v>
      </c>
      <c r="BO133" s="306">
        <f>IFERROR(VLOOKUP($A133,'BDGT MW Services MTD'!$A$3:$AG$156,BO$4,0),0)</f>
        <v>240.74639244048393</v>
      </c>
      <c r="BP133" s="306">
        <f>IFERROR(VLOOKUP($A133,'BDGT MW Services MTD'!$A$3:$AG$156,BP$4,0),0)</f>
        <v>8823.0851119990002</v>
      </c>
      <c r="BQ133" s="306"/>
      <c r="BR133" s="306"/>
      <c r="BS133" s="306"/>
      <c r="BT133" s="306">
        <f>IFERROR(VLOOKUP($A133,'BDGT Polizze MTD'!$A$3:$AG$156,BT$4,0),0)</f>
        <v>1249.3437991391825</v>
      </c>
      <c r="BU133" s="306">
        <f>IFERROR(VLOOKUP($A133,'BDGT Polizze MTD'!$A$3:$AG$156,BU$4,0),0)</f>
        <v>1076.3068990528111</v>
      </c>
      <c r="BV133" s="306">
        <f>IFERROR(VLOOKUP($A133,'BDGT Polizze MTD'!$A$3:$AG$156,BV$4,0),0)</f>
        <v>836.50198072542889</v>
      </c>
      <c r="BW133" s="306">
        <f>IFERROR(VLOOKUP($A133,'BDGT Polizze MTD'!$A$3:$AG$156,BW$4,0),0)</f>
        <v>805.05669547181674</v>
      </c>
      <c r="BX133" s="306">
        <f>IFERROR(VLOOKUP($A133,'BDGT Polizze MTD'!$A$3:$AG$156,BX$4,0),0)</f>
        <v>800.83462388368844</v>
      </c>
      <c r="BY133" s="306">
        <f>IFERROR(VLOOKUP($A133,'BDGT Polizze MTD'!$A$3:$AG$156,BY$4,0),0)</f>
        <v>834.9013959562518</v>
      </c>
      <c r="BZ133" s="306">
        <f>IFERROR(VLOOKUP($A133,'BDGT Polizze MTD'!$A$3:$AG$156,BZ$4,0),0)</f>
        <v>860.03292149093215</v>
      </c>
      <c r="CA133" s="306">
        <f>IFERROR(VLOOKUP($A133,'BDGT Polizze MTD'!$A$3:$AG$156,CA$4,0),0)</f>
        <v>1054.4475868270483</v>
      </c>
      <c r="CB133" s="306">
        <f>IFERROR(VLOOKUP($A133,'BDGT Polizze MTD'!$A$3:$AG$156,CB$4,0),0)</f>
        <v>970.46053305745454</v>
      </c>
      <c r="CC133" s="306">
        <f>IFERROR(VLOOKUP($A133,'BDGT Polizze MTD'!$A$3:$AG$156,CC$4,0),0)</f>
        <v>940.39254978129929</v>
      </c>
      <c r="CD133" s="306">
        <f>IFERROR(VLOOKUP($A133,'BDGT Polizze MTD'!$A$3:$AG$156,CD$4,0),0)</f>
        <v>904.72202975856987</v>
      </c>
      <c r="CE133" s="306">
        <f>IFERROR(VLOOKUP($A133,'BDGT Polizze MTD'!$A$3:$AG$156,CE$4,0),0)</f>
        <v>908.6909204760932</v>
      </c>
      <c r="CF133" s="306">
        <f>IFERROR(VLOOKUP($A133,'BDGT Polizze MTD'!$A$3:$AG$156,CF$4,0),0)</f>
        <v>945.80974564430528</v>
      </c>
      <c r="CG133" s="306">
        <f>IFERROR(VLOOKUP($A133,'BDGT Polizze MTD'!$A$3:$AG$156,CG$4,0),0)</f>
        <v>961.88193524063206</v>
      </c>
      <c r="CH133" s="306">
        <f>IFERROR(VLOOKUP($A133,'BDGT Polizze MTD'!$A$3:$AG$156,CH$4,0),0)</f>
        <v>144.16632886287638</v>
      </c>
      <c r="CI133" s="306">
        <f>IFERROR(VLOOKUP($A133,'BDGT Polizze MTD'!$A$3:$AG$156,CI$4,0),0)</f>
        <v>887.572493000642</v>
      </c>
      <c r="CJ133" s="306">
        <f>IFERROR(VLOOKUP($A133,'BDGT Polizze MTD'!$A$3:$AG$156,CJ$4,0),0)</f>
        <v>981.10928012529826</v>
      </c>
      <c r="CK133" s="306">
        <f>IFERROR(VLOOKUP($A133,'BDGT Polizze MTD'!$A$3:$AG$156,CK$4,0),0)</f>
        <v>912.87816399100348</v>
      </c>
      <c r="CL133" s="306">
        <f>IFERROR(VLOOKUP($A133,'BDGT Polizze MTD'!$A$3:$AG$156,CL$4,0),0)</f>
        <v>983.99145231476803</v>
      </c>
      <c r="CM133" s="306">
        <f>IFERROR(VLOOKUP($A133,'BDGT Polizze MTD'!$A$3:$AG$156,CM$4,0),0)</f>
        <v>982.21047981863376</v>
      </c>
      <c r="CN133" s="306">
        <f>IFERROR(VLOOKUP($A133,'BDGT Polizze MTD'!$A$3:$AG$156,CN$4,0),0)</f>
        <v>988.17513537781372</v>
      </c>
      <c r="CO133" s="306">
        <f>IFERROR(VLOOKUP($A133,'BDGT Polizze MTD'!$A$3:$AG$156,CO$4,0),0)</f>
        <v>1176.4644636249227</v>
      </c>
      <c r="CP133" s="306">
        <f>IFERROR(VLOOKUP($A133,'BDGT Polizze MTD'!$A$3:$AG$156,CP$4,0),0)</f>
        <v>1159.8283652546722</v>
      </c>
      <c r="CQ133" s="306">
        <f>IFERROR(VLOOKUP($A133,'BDGT Polizze MTD'!$A$3:$AG$156,CQ$4,0),0)</f>
        <v>938.01740717789903</v>
      </c>
      <c r="CR133" s="306">
        <f>IFERROR(VLOOKUP($A133,'BDGT Polizze MTD'!$A$3:$AG$156,CR$4,0),0)</f>
        <v>890.36377436354712</v>
      </c>
      <c r="CS133" s="306">
        <f>IFERROR(VLOOKUP($A133,'BDGT Polizze MTD'!$A$3:$AG$156,CS$4,0),0)</f>
        <v>938.66995462672639</v>
      </c>
      <c r="CT133" s="306">
        <f>IFERROR(VLOOKUP($A133,'BDGT Polizze MTD'!$A$3:$AG$156,CT$4,0),0)</f>
        <v>946.40581213708367</v>
      </c>
      <c r="CU133" s="306">
        <f>IFERROR(VLOOKUP($A133,'BDGT Polizze MTD'!$A$3:$AG$156,CU$4,0),0)</f>
        <v>1044.087961841884</v>
      </c>
      <c r="CV133" s="306">
        <f>IFERROR(VLOOKUP($A133,'BDGT Polizze MTD'!$A$3:$AG$156,CV$4,0),0)</f>
        <v>1371.9388722713461</v>
      </c>
      <c r="CW133" s="306">
        <f>IFERROR(VLOOKUP($A133,'BDGT Polizze MTD'!$A$3:$AG$156,CW$4,0),0)</f>
        <v>1177.9556358660591</v>
      </c>
      <c r="CX133" s="306">
        <f>IFERROR(VLOOKUP($A133,'BDGT Polizze MTD'!$A$3:$AG$156,CX$4,0),0)</f>
        <v>804.32319288917085</v>
      </c>
      <c r="CY133" s="306">
        <f>IFERROR(VLOOKUP($A133,'BDGT Polizze MTD'!$A$3:$AG$156,CY$4,0),0)</f>
        <v>29477.542390049854</v>
      </c>
      <c r="CZ133" s="306"/>
      <c r="DD133" s="308">
        <f>IFERROR(VLOOKUP($A133,'BDGT McAfee'!$AZ$6:$BD$180,DD$4,0),0)</f>
        <v>5.5893315483870962</v>
      </c>
      <c r="DE133" s="308">
        <f>IFERROR(VLOOKUP($A133,'BDGT McAfee'!$AZ$6:$BD$180,DE$4,0),0)</f>
        <v>5.5893315483870962</v>
      </c>
      <c r="DF133" s="308">
        <f>IFERROR(VLOOKUP($A133,'BDGT McAfee'!$AZ$6:$BD$180,DF$4,0),0)</f>
        <v>5.5893315483870962</v>
      </c>
      <c r="DG133" s="308">
        <f>IFERROR(VLOOKUP($A133,'BDGT McAfee'!$AZ$6:$BD$180,DG$4,0),0)</f>
        <v>5.5893315483870962</v>
      </c>
      <c r="DH133" s="308">
        <f>IFERROR(VLOOKUP($A133,'BDGT McAfee'!$AZ$6:$BD$180,DH$4,0),0)</f>
        <v>5.5893315483870962</v>
      </c>
      <c r="DI133" s="308">
        <f>IFERROR(VLOOKUP($A133,'BDGT McAfee'!$AZ$6:$BD$180,DI$4,0),0)</f>
        <v>5.5893315483870962</v>
      </c>
      <c r="DJ133" s="308">
        <f>IFERROR(VLOOKUP($A133,'BDGT McAfee'!$AZ$6:$BD$180,DJ$4,0),0)</f>
        <v>5.5893315483870962</v>
      </c>
      <c r="DK133" s="308">
        <f>IFERROR(VLOOKUP($A133,'BDGT McAfee'!$AZ$6:$BD$180,DK$4,0),0)</f>
        <v>5.5893315483870962</v>
      </c>
      <c r="DL133" s="308">
        <f>IFERROR(VLOOKUP($A133,'BDGT McAfee'!$AZ$6:$BD$180,DL$4,0),0)</f>
        <v>5.5893315483870962</v>
      </c>
      <c r="DM133" s="308">
        <f>IFERROR(VLOOKUP($A133,'BDGT McAfee'!$AZ$6:$BD$180,DM$4,0),0)</f>
        <v>5.5893315483870962</v>
      </c>
      <c r="DN133" s="308">
        <f>IFERROR(VLOOKUP($A133,'BDGT McAfee'!$AZ$6:$BD$180,DN$4,0),0)</f>
        <v>5.5893315483870962</v>
      </c>
      <c r="DO133" s="308">
        <f>IFERROR(VLOOKUP($A133,'BDGT McAfee'!$AZ$6:$BD$180,DO$4,0),0)</f>
        <v>5.5893315483870962</v>
      </c>
      <c r="DP133" s="308">
        <f>IFERROR(VLOOKUP($A133,'BDGT McAfee'!$AZ$6:$BD$180,DP$4,0),0)</f>
        <v>5.5893315483870962</v>
      </c>
      <c r="DQ133" s="308">
        <f>IFERROR(VLOOKUP($A133,'BDGT McAfee'!$AZ$6:$BD$180,DQ$4,0),0)</f>
        <v>5.5893315483870962</v>
      </c>
      <c r="DR133" s="308">
        <f>IFERROR(VLOOKUP($A133,'BDGT McAfee'!$AZ$6:$BD$180,DR$4,0),0)</f>
        <v>5.5893315483870962</v>
      </c>
      <c r="DS133" s="308">
        <f>IFERROR(VLOOKUP($A133,'BDGT McAfee'!$AZ$6:$BD$180,DS$4,0),0)</f>
        <v>5.5893315483870962</v>
      </c>
      <c r="DT133" s="308">
        <f>IFERROR(VLOOKUP($A133,'BDGT McAfee'!$AZ$6:$BD$180,DT$4,0),0)</f>
        <v>5.5893315483870962</v>
      </c>
      <c r="DU133" s="308">
        <f>IFERROR(VLOOKUP($A133,'BDGT McAfee'!$AZ$6:$BD$180,DU$4,0),0)</f>
        <v>5.5893315483870962</v>
      </c>
      <c r="DV133" s="308">
        <f>IFERROR(VLOOKUP($A133,'BDGT McAfee'!$AZ$6:$BD$180,DV$4,0),0)</f>
        <v>5.5893315483870962</v>
      </c>
      <c r="DW133" s="308">
        <f>IFERROR(VLOOKUP($A133,'BDGT McAfee'!$AZ$6:$BD$180,DW$4,0),0)</f>
        <v>5.5893315483870962</v>
      </c>
      <c r="DX133" s="308">
        <f>IFERROR(VLOOKUP($A133,'BDGT McAfee'!$AZ$6:$BD$180,DX$4,0),0)</f>
        <v>5.5893315483870962</v>
      </c>
      <c r="DY133" s="308">
        <f>IFERROR(VLOOKUP($A133,'BDGT McAfee'!$AZ$6:$BD$180,DY$4,0),0)</f>
        <v>5.5893315483870962</v>
      </c>
      <c r="DZ133" s="308">
        <f>IFERROR(VLOOKUP($A133,'BDGT McAfee'!$AZ$6:$BD$180,DZ$4,0),0)</f>
        <v>5.5893315483870962</v>
      </c>
      <c r="EA133" s="308">
        <f>IFERROR(VLOOKUP($A133,'BDGT McAfee'!$AZ$6:$BD$180,EA$4,0),0)</f>
        <v>5.5893315483870962</v>
      </c>
      <c r="EB133" s="308">
        <f>IFERROR(VLOOKUP($A133,'BDGT McAfee'!$AZ$6:$BD$180,EB$4,0),0)</f>
        <v>5.5893315483870962</v>
      </c>
      <c r="EC133" s="308">
        <f>IFERROR(VLOOKUP($A133,'BDGT McAfee'!$AZ$6:$BD$180,EC$4,0),0)</f>
        <v>5.5893315483870962</v>
      </c>
      <c r="ED133" s="308">
        <f>IFERROR(VLOOKUP($A133,'BDGT McAfee'!$AZ$6:$BD$180,ED$4,0),0)</f>
        <v>5.5893315483870962</v>
      </c>
      <c r="EE133" s="308">
        <f>IFERROR(VLOOKUP($A133,'BDGT McAfee'!$AZ$6:$BD$180,EE$4,0),0)</f>
        <v>5.5893315483870962</v>
      </c>
      <c r="EF133" s="308">
        <f>IFERROR(VLOOKUP($A133,'BDGT McAfee'!$AZ$6:$BD$180,EF$4,0),0)</f>
        <v>5.5893315483870962</v>
      </c>
      <c r="EG133" s="308">
        <f>IFERROR(VLOOKUP($A133,'BDGT McAfee'!$AZ$6:$BD$180,EG$4,0),0)</f>
        <v>5.5893315483870962</v>
      </c>
      <c r="EH133" s="308">
        <f>IFERROR(VLOOKUP($A133,'BDGT McAfee'!$AZ$6:$BD$180,EH$4,0),0)</f>
        <v>5.5893315483870962</v>
      </c>
      <c r="EI133" s="308">
        <f t="shared" si="42"/>
        <v>173.26927799999993</v>
      </c>
      <c r="EJ133" s="308"/>
      <c r="EL133" s="307">
        <f>IFERROR(VLOOKUP($A133,'BDGT Office'!$C$3:$F$180,EL$4,0),0)</f>
        <v>0.73548387096774193</v>
      </c>
      <c r="EM133" s="307">
        <f>IFERROR(VLOOKUP($A133,'BDGT Office'!$C$3:$F$180,EM$4,0),0)</f>
        <v>0.73548387096774193</v>
      </c>
      <c r="EN133" s="307">
        <f>IFERROR(VLOOKUP($A133,'BDGT Office'!$C$3:$F$180,EN$4,0),0)</f>
        <v>0.73548387096774193</v>
      </c>
      <c r="EO133" s="307">
        <f>IFERROR(VLOOKUP($A133,'BDGT Office'!$C$3:$F$180,EO$4,0),0)</f>
        <v>0.73548387096774193</v>
      </c>
      <c r="EP133" s="307">
        <f>IFERROR(VLOOKUP($A133,'BDGT Office'!$C$3:$F$180,EP$4,0),0)</f>
        <v>0.73548387096774193</v>
      </c>
      <c r="EQ133" s="307">
        <f>IFERROR(VLOOKUP($A133,'BDGT Office'!$C$3:$F$180,EQ$4,0),0)</f>
        <v>0.73548387096774193</v>
      </c>
      <c r="ER133" s="307">
        <f>IFERROR(VLOOKUP($A133,'BDGT Office'!$C$3:$F$180,ER$4,0),0)</f>
        <v>0.73548387096774193</v>
      </c>
      <c r="ES133" s="307">
        <f>IFERROR(VLOOKUP($A133,'BDGT Office'!$C$3:$F$180,ES$4,0),0)</f>
        <v>0.73548387096774193</v>
      </c>
      <c r="ET133" s="307">
        <f>IFERROR(VLOOKUP($A133,'BDGT Office'!$C$3:$F$180,ET$4,0),0)</f>
        <v>0.73548387096774193</v>
      </c>
      <c r="EU133" s="307">
        <f>IFERROR(VLOOKUP($A133,'BDGT Office'!$C$3:$F$180,EU$4,0),0)</f>
        <v>0.73548387096774193</v>
      </c>
      <c r="EV133" s="307">
        <f>IFERROR(VLOOKUP($A133,'BDGT Office'!$C$3:$F$180,EV$4,0),0)</f>
        <v>0.73548387096774193</v>
      </c>
      <c r="EW133" s="307">
        <f>IFERROR(VLOOKUP($A133,'BDGT Office'!$C$3:$F$180,EW$4,0),0)</f>
        <v>0.73548387096774193</v>
      </c>
      <c r="EX133" s="307">
        <f>IFERROR(VLOOKUP($A133,'BDGT Office'!$C$3:$F$180,EX$4,0),0)</f>
        <v>0.73548387096774193</v>
      </c>
      <c r="EY133" s="307">
        <f>IFERROR(VLOOKUP($A133,'BDGT Office'!$C$3:$F$180,EY$4,0),0)</f>
        <v>0.73548387096774193</v>
      </c>
      <c r="EZ133" s="307">
        <f>IFERROR(VLOOKUP($A133,'BDGT Office'!$C$3:$F$180,EZ$4,0),0)</f>
        <v>0.73548387096774193</v>
      </c>
      <c r="FA133" s="307">
        <f>IFERROR(VLOOKUP($A133,'BDGT Office'!$C$3:$F$180,FA$4,0),0)</f>
        <v>0.73548387096774193</v>
      </c>
      <c r="FB133" s="307">
        <f>IFERROR(VLOOKUP($A133,'BDGT Office'!$C$3:$F$180,FB$4,0),0)</f>
        <v>0.73548387096774193</v>
      </c>
      <c r="FC133" s="307">
        <f>IFERROR(VLOOKUP($A133,'BDGT Office'!$C$3:$F$180,FC$4,0),0)</f>
        <v>0.73548387096774193</v>
      </c>
      <c r="FD133" s="307">
        <f>IFERROR(VLOOKUP($A133,'BDGT Office'!$C$3:$F$180,FD$4,0),0)</f>
        <v>0.73548387096774193</v>
      </c>
      <c r="FE133" s="307">
        <f>IFERROR(VLOOKUP($A133,'BDGT Office'!$C$3:$F$180,FE$4,0),0)</f>
        <v>0.73548387096774193</v>
      </c>
      <c r="FF133" s="307">
        <f>IFERROR(VLOOKUP($A133,'BDGT Office'!$C$3:$F$180,FF$4,0),0)</f>
        <v>0.73548387096774193</v>
      </c>
      <c r="FG133" s="307">
        <f>IFERROR(VLOOKUP($A133,'BDGT Office'!$C$3:$F$180,FG$4,0),0)</f>
        <v>0.73548387096774193</v>
      </c>
      <c r="FH133" s="307">
        <f>IFERROR(VLOOKUP($A133,'BDGT Office'!$C$3:$F$180,FH$4,0),0)</f>
        <v>0.73548387096774193</v>
      </c>
      <c r="FI133" s="307">
        <f>IFERROR(VLOOKUP($A133,'BDGT Office'!$C$3:$F$180,FI$4,0),0)</f>
        <v>0.73548387096774193</v>
      </c>
      <c r="FJ133" s="307">
        <f>IFERROR(VLOOKUP($A133,'BDGT Office'!$C$3:$F$180,FJ$4,0),0)</f>
        <v>0.73548387096774193</v>
      </c>
      <c r="FK133" s="307">
        <f>IFERROR(VLOOKUP($A133,'BDGT Office'!$C$3:$F$180,FK$4,0),0)</f>
        <v>0.73548387096774193</v>
      </c>
      <c r="FL133" s="307">
        <f>IFERROR(VLOOKUP($A133,'BDGT Office'!$C$3:$F$180,FL$4,0),0)</f>
        <v>0.73548387096774193</v>
      </c>
      <c r="FM133" s="307">
        <f>IFERROR(VLOOKUP($A133,'BDGT Office'!$C$3:$F$180,FM$4,0),0)</f>
        <v>0.73548387096774193</v>
      </c>
      <c r="FN133" s="307">
        <f>IFERROR(VLOOKUP($A133,'BDGT Office'!$C$3:$F$180,FN$4,0),0)</f>
        <v>0.73548387096774193</v>
      </c>
      <c r="FO133" s="307">
        <f>IFERROR(VLOOKUP($A133,'BDGT Office'!$C$3:$F$180,FO$4,0),0)</f>
        <v>0.73548387096774193</v>
      </c>
      <c r="FP133" s="307">
        <f>IFERROR(VLOOKUP($A133,'BDGT Office'!$C$3:$F$180,FP$4,0),0)</f>
        <v>0.73548387096774193</v>
      </c>
      <c r="FQ133" s="308">
        <f t="shared" si="43"/>
        <v>22.799999999999997</v>
      </c>
      <c r="FR133" s="307"/>
      <c r="FS133" s="307"/>
    </row>
    <row r="134" spans="1:175">
      <c r="A134" s="150" t="s">
        <v>56</v>
      </c>
      <c r="B134" s="303">
        <f>IFERROR(VLOOKUP($A134,'FCST Sales'!$A$1:$AH$160,B$1,0),0)</f>
        <v>34111.55462695918</v>
      </c>
      <c r="C134" s="303">
        <f>IFERROR(VLOOKUP($A134,'FCST Sales'!$A$1:$AH$160,C$1,0),0)</f>
        <v>29741.935804207813</v>
      </c>
      <c r="D134" s="303">
        <f>IFERROR(VLOOKUP($A134,'FCST Sales'!$A$1:$AH$160,D$1,0),0)</f>
        <v>22839.496246538121</v>
      </c>
      <c r="E134" s="303">
        <f>IFERROR(VLOOKUP($A134,'FCST Sales'!$A$1:$AH$160,E$1,0),0)</f>
        <v>21980.927479135604</v>
      </c>
      <c r="F134" s="303">
        <f>IFERROR(VLOOKUP($A134,'FCST Sales'!$A$1:$AH$160,F$1,0),0)</f>
        <v>21865.64982240364</v>
      </c>
      <c r="G134" s="303">
        <f>IFERROR(VLOOKUP($A134,'FCST Sales'!$A$1:$AH$160,G$1,0),0)</f>
        <v>22795.794557038011</v>
      </c>
      <c r="H134" s="303">
        <f>IFERROR(VLOOKUP($A134,'FCST Sales'!$A$1:$AH$160,H$1,0),0)</f>
        <v>23481.97509975631</v>
      </c>
      <c r="I134" s="303">
        <f>IFERROR(VLOOKUP($A134,'FCST Sales'!$A$1:$AH$160,I$1,0),0)</f>
        <v>28790.190885886848</v>
      </c>
      <c r="J134" s="303">
        <f>IFERROR(VLOOKUP($A134,'FCST Sales'!$A$1:$AH$160,J$1,0),0)</f>
        <v>26817.04902208925</v>
      </c>
      <c r="K134" s="303">
        <f>IFERROR(VLOOKUP($A134,'FCST Sales'!$A$1:$AH$160,K$1,0),0)</f>
        <v>25676.080398968363</v>
      </c>
      <c r="L134" s="303">
        <f>IFERROR(VLOOKUP($A134,'FCST Sales'!$A$1:$AH$160,L$1,0),0)</f>
        <v>24702.147608678162</v>
      </c>
      <c r="M134" s="303">
        <f>IFERROR(VLOOKUP($A134,'FCST Sales'!$A$1:$AH$160,M$1,0),0)</f>
        <v>24810.512522013072</v>
      </c>
      <c r="N134" s="303">
        <f>IFERROR(VLOOKUP($A134,'FCST Sales'!$A$1:$AH$160,N$1,0),0)</f>
        <v>25823.989223371365</v>
      </c>
      <c r="O134" s="303">
        <f>IFERROR(VLOOKUP($A134,'FCST Sales'!$A$1:$AH$160,O$1,0),0)</f>
        <v>26262.817489672238</v>
      </c>
      <c r="P134" s="303">
        <f>IFERROR(VLOOKUP($A134,'FCST Sales'!$A$1:$AH$160,P$1,0),0)</f>
        <v>8641.393579182848</v>
      </c>
      <c r="Q134" s="303">
        <f>IFERROR(VLOOKUP($A134,'FCST Sales'!$A$1:$AH$160,Q$1,0),0)</f>
        <v>24526.57706796928</v>
      </c>
      <c r="R134" s="303">
        <f>IFERROR(VLOOKUP($A134,'FCST Sales'!$A$1:$AH$160,R$1,0),0)</f>
        <v>26787.792781354587</v>
      </c>
      <c r="S134" s="303">
        <f>IFERROR(VLOOKUP($A134,'FCST Sales'!$A$1:$AH$160,S$1,0),0)</f>
        <v>24924.839247765969</v>
      </c>
      <c r="T134" s="303">
        <f>IFERROR(VLOOKUP($A134,'FCST Sales'!$A$1:$AH$160,T$1,0),0)</f>
        <v>26866.486391674774</v>
      </c>
      <c r="U134" s="303">
        <f>IFERROR(VLOOKUP($A134,'FCST Sales'!$A$1:$AH$160,U$1,0),0)</f>
        <v>26817.859471980733</v>
      </c>
      <c r="V134" s="303">
        <f>IFERROR(VLOOKUP($A134,'FCST Sales'!$A$1:$AH$160,V$1,0),0)</f>
        <v>26980.715904355999</v>
      </c>
      <c r="W134" s="303">
        <f>IFERROR(VLOOKUP($A134,'FCST Sales'!$A$1:$AH$160,W$1,0),0)</f>
        <v>32509.62210114699</v>
      </c>
      <c r="X134" s="303">
        <f>IFERROR(VLOOKUP($A134,'FCST Sales'!$A$1:$AH$160,X$1,0),0)</f>
        <v>31667.463084654071</v>
      </c>
      <c r="Y134" s="303">
        <f>IFERROR(VLOOKUP($A134,'FCST Sales'!$A$1:$AH$160,Y$1,0),0)</f>
        <v>25611.230509995821</v>
      </c>
      <c r="Z134" s="303">
        <f>IFERROR(VLOOKUP($A134,'FCST Sales'!$A$1:$AH$160,Z$1,0),0)</f>
        <v>24310.115876826116</v>
      </c>
      <c r="AA134" s="303">
        <f>IFERROR(VLOOKUP($A134,'FCST Sales'!$A$1:$AH$160,AA$1,0),0)</f>
        <v>25629.047389515064</v>
      </c>
      <c r="AB134" s="303">
        <f>IFERROR(VLOOKUP($A134,'FCST Sales'!$A$1:$AH$160,AB$1,0),0)</f>
        <v>25840.263970757751</v>
      </c>
      <c r="AC134" s="303">
        <f>IFERROR(VLOOKUP($A134,'FCST Sales'!$A$1:$AH$160,AC$1,0),0)</f>
        <v>28469.085935893148</v>
      </c>
      <c r="AD134" s="303">
        <f>IFERROR(VLOOKUP($A134,'FCST Sales'!$A$1:$AH$160,AD$1,0),0)</f>
        <v>37458.838646798446</v>
      </c>
      <c r="AE134" s="303">
        <f>IFERROR(VLOOKUP($A134,'FCST Sales'!$A$1:$AH$160,AE$1,0),0)</f>
        <v>32550.828144802283</v>
      </c>
      <c r="AF134" s="303">
        <f>IFERROR(VLOOKUP($A134,'FCST Sales'!$A$1:$AH$160,AF$1,0),0)</f>
        <v>21960.900234886118</v>
      </c>
      <c r="AG134" s="303">
        <f>IFERROR(VLOOKUP($A134,'FCST Sales'!$A$1:$AH$160,AG$1,0),0)</f>
        <v>811253.18112627801</v>
      </c>
      <c r="AH134" s="303">
        <f>IFERROR(VLOOKUP($A134,'FCST Sales'!$A$1:$AH$160,AH$1,0),0)</f>
        <v>0</v>
      </c>
      <c r="AI134" s="303"/>
      <c r="AK134" s="306">
        <f>IFERROR(VLOOKUP($A134,'BDGT MW Services MTD'!$A$3:$AG$156,AK$4,0),0)</f>
        <v>366.35403031037583</v>
      </c>
      <c r="AL134" s="306">
        <f>IFERROR(VLOOKUP($A134,'BDGT MW Services MTD'!$A$3:$AG$156,AL$4,0),0)</f>
        <v>315.61318076781231</v>
      </c>
      <c r="AM134" s="306">
        <f>IFERROR(VLOOKUP($A134,'BDGT MW Services MTD'!$A$3:$AG$156,AM$4,0),0)</f>
        <v>245.29346702847215</v>
      </c>
      <c r="AN134" s="306">
        <f>IFERROR(VLOOKUP($A134,'BDGT MW Services MTD'!$A$3:$AG$156,AN$4,0),0)</f>
        <v>236.07254081516101</v>
      </c>
      <c r="AO134" s="306">
        <f>IFERROR(VLOOKUP($A134,'BDGT MW Services MTD'!$A$3:$AG$156,AO$4,0),0)</f>
        <v>234.83447252392244</v>
      </c>
      <c r="AP134" s="306">
        <f>IFERROR(VLOOKUP($A134,'BDGT MW Services MTD'!$A$3:$AG$156,AP$4,0),0)</f>
        <v>244.82411609284861</v>
      </c>
      <c r="AQ134" s="306">
        <f>IFERROR(VLOOKUP($A134,'BDGT MW Services MTD'!$A$3:$AG$156,AQ$4,0),0)</f>
        <v>252.19361332317229</v>
      </c>
      <c r="AR134" s="306">
        <f>IFERROR(VLOOKUP($A134,'BDGT MW Services MTD'!$A$3:$AG$156,AR$4,0),0)</f>
        <v>309.20321808240982</v>
      </c>
      <c r="AS134" s="306">
        <f>IFERROR(VLOOKUP($A134,'BDGT MW Services MTD'!$A$3:$AG$156,AS$4,0),0)</f>
        <v>284.57509277087814</v>
      </c>
      <c r="AT134" s="306">
        <f>IFERROR(VLOOKUP($A134,'BDGT MW Services MTD'!$A$3:$AG$156,AT$4,0),0)</f>
        <v>275.75804268097147</v>
      </c>
      <c r="AU134" s="306">
        <f>IFERROR(VLOOKUP($A134,'BDGT MW Services MTD'!$A$3:$AG$156,AU$4,0),0)</f>
        <v>265.29812061420489</v>
      </c>
      <c r="AV134" s="306">
        <f>IFERROR(VLOOKUP($A134,'BDGT MW Services MTD'!$A$3:$AG$156,AV$4,0),0)</f>
        <v>266.46194686541611</v>
      </c>
      <c r="AW134" s="306">
        <f>IFERROR(VLOOKUP($A134,'BDGT MW Services MTD'!$A$3:$AG$156,AW$4,0),0)</f>
        <v>277.34656582308844</v>
      </c>
      <c r="AX134" s="306">
        <f>IFERROR(VLOOKUP($A134,'BDGT MW Services MTD'!$A$3:$AG$156,AX$4,0),0)</f>
        <v>282.05952909115268</v>
      </c>
      <c r="AY134" s="306">
        <f>IFERROR(VLOOKUP($A134,'BDGT MW Services MTD'!$A$3:$AG$156,AY$4,0),0)</f>
        <v>42.274925165000077</v>
      </c>
      <c r="AZ134" s="306">
        <f>IFERROR(VLOOKUP($A134,'BDGT MW Services MTD'!$A$3:$AG$156,AZ$4,0),0)</f>
        <v>260.26923912173521</v>
      </c>
      <c r="BA134" s="306">
        <f>IFERROR(VLOOKUP($A134,'BDGT MW Services MTD'!$A$3:$AG$156,BA$4,0),0)</f>
        <v>287.69770114236746</v>
      </c>
      <c r="BB134" s="306">
        <f>IFERROR(VLOOKUP($A134,'BDGT MW Services MTD'!$A$3:$AG$156,BB$4,0),0)</f>
        <v>267.68980227129822</v>
      </c>
      <c r="BC134" s="306">
        <f>IFERROR(VLOOKUP($A134,'BDGT MW Services MTD'!$A$3:$AG$156,BC$4,0),0)</f>
        <v>288.54286113626853</v>
      </c>
      <c r="BD134" s="306">
        <f>IFERROR(VLOOKUP($A134,'BDGT MW Services MTD'!$A$3:$AG$156,BD$4,0),0)</f>
        <v>288.02061381549078</v>
      </c>
      <c r="BE134" s="306">
        <f>IFERROR(VLOOKUP($A134,'BDGT MW Services MTD'!$A$3:$AG$156,BE$4,0),0)</f>
        <v>289.76967248534959</v>
      </c>
      <c r="BF134" s="306">
        <f>IFERROR(VLOOKUP($A134,'BDGT MW Services MTD'!$A$3:$AG$156,BF$4,0),0)</f>
        <v>344.98310077889886</v>
      </c>
      <c r="BG134" s="306">
        <f>IFERROR(VLOOKUP($A134,'BDGT MW Services MTD'!$A$3:$AG$156,BG$4,0),0)</f>
        <v>340.10477850221213</v>
      </c>
      <c r="BH134" s="306">
        <f>IFERROR(VLOOKUP($A134,'BDGT MW Services MTD'!$A$3:$AG$156,BH$4,0),0)</f>
        <v>275.06156260405663</v>
      </c>
      <c r="BI134" s="306">
        <f>IFERROR(VLOOKUP($A134,'BDGT MW Services MTD'!$A$3:$AG$156,BI$4,0),0)</f>
        <v>261.08774654758162</v>
      </c>
      <c r="BJ134" s="306">
        <f>IFERROR(VLOOKUP($A134,'BDGT MW Services MTD'!$A$3:$AG$156,BJ$4,0),0)</f>
        <v>275.25291376617179</v>
      </c>
      <c r="BK134" s="306">
        <f>IFERROR(VLOOKUP($A134,'BDGT MW Services MTD'!$A$3:$AG$156,BK$4,0),0)</f>
        <v>277.52135466993172</v>
      </c>
      <c r="BL134" s="306">
        <f>IFERROR(VLOOKUP($A134,'BDGT MW Services MTD'!$A$3:$AG$156,BL$4,0),0)</f>
        <v>306.16539104998373</v>
      </c>
      <c r="BM134" s="306">
        <f>IFERROR(VLOOKUP($A134,'BDGT MW Services MTD'!$A$3:$AG$156,BM$4,0),0)</f>
        <v>402.30346165914415</v>
      </c>
      <c r="BN134" s="306">
        <f>IFERROR(VLOOKUP($A134,'BDGT MW Services MTD'!$A$3:$AG$156,BN$4,0),0)</f>
        <v>345.4203678952872</v>
      </c>
      <c r="BO134" s="306">
        <f>IFERROR(VLOOKUP($A134,'BDGT MW Services MTD'!$A$3:$AG$156,BO$4,0),0)</f>
        <v>235.85745059933686</v>
      </c>
      <c r="BP134" s="306">
        <f>IFERROR(VLOOKUP($A134,'BDGT MW Services MTD'!$A$3:$AG$156,BP$4,0),0)</f>
        <v>8643.9108800000013</v>
      </c>
      <c r="BQ134" s="306"/>
      <c r="BR134" s="306"/>
      <c r="BS134" s="306"/>
      <c r="BT134" s="306">
        <f>IFERROR(VLOOKUP($A134,'BDGT Polizze MTD'!$A$3:$AG$156,BT$4,0),0)</f>
        <v>1502.9462769568559</v>
      </c>
      <c r="BU134" s="306">
        <f>IFERROR(VLOOKUP($A134,'BDGT Polizze MTD'!$A$3:$AG$156,BU$4,0),0)</f>
        <v>1294.7848685917954</v>
      </c>
      <c r="BV134" s="306">
        <f>IFERROR(VLOOKUP($A134,'BDGT Polizze MTD'!$A$3:$AG$156,BV$4,0),0)</f>
        <v>1006.3022992266513</v>
      </c>
      <c r="BW134" s="306">
        <f>IFERROR(VLOOKUP($A134,'BDGT Polizze MTD'!$A$3:$AG$156,BW$4,0),0)</f>
        <v>968.47398132702597</v>
      </c>
      <c r="BX134" s="306">
        <f>IFERROR(VLOOKUP($A134,'BDGT Polizze MTD'!$A$3:$AG$156,BX$4,0),0)</f>
        <v>963.39487757768575</v>
      </c>
      <c r="BY134" s="306">
        <f>IFERROR(VLOOKUP($A134,'BDGT Polizze MTD'!$A$3:$AG$156,BY$4,0),0)</f>
        <v>1004.3768140868154</v>
      </c>
      <c r="BZ134" s="306">
        <f>IFERROR(VLOOKUP($A134,'BDGT Polizze MTD'!$A$3:$AG$156,BZ$4,0),0)</f>
        <v>1034.6097513796719</v>
      </c>
      <c r="CA134" s="306">
        <f>IFERROR(VLOOKUP($A134,'BDGT Polizze MTD'!$A$3:$AG$156,CA$4,0),0)</f>
        <v>1268.4883664206684</v>
      </c>
      <c r="CB134" s="306">
        <f>IFERROR(VLOOKUP($A134,'BDGT Polizze MTD'!$A$3:$AG$156,CB$4,0),0)</f>
        <v>1167.4529029537193</v>
      </c>
      <c r="CC134" s="306">
        <f>IFERROR(VLOOKUP($A134,'BDGT Polizze MTD'!$A$3:$AG$156,CC$4,0),0)</f>
        <v>1131.2814635535833</v>
      </c>
      <c r="CD134" s="306">
        <f>IFERROR(VLOOKUP($A134,'BDGT Polizze MTD'!$A$3:$AG$156,CD$4,0),0)</f>
        <v>1088.3702366341277</v>
      </c>
      <c r="CE134" s="306">
        <f>IFERROR(VLOOKUP($A134,'BDGT Polizze MTD'!$A$3:$AG$156,CE$4,0),0)</f>
        <v>1093.1447666967579</v>
      </c>
      <c r="CF134" s="306">
        <f>IFERROR(VLOOKUP($A134,'BDGT Polizze MTD'!$A$3:$AG$156,CF$4,0),0)</f>
        <v>1137.7982881133728</v>
      </c>
      <c r="CG134" s="306">
        <f>IFERROR(VLOOKUP($A134,'BDGT Polizze MTD'!$A$3:$AG$156,CG$4,0),0)</f>
        <v>1157.1329480628501</v>
      </c>
      <c r="CH134" s="306">
        <f>IFERROR(VLOOKUP($A134,'BDGT Polizze MTD'!$A$3:$AG$156,CH$4,0),0)</f>
        <v>173.43044194583567</v>
      </c>
      <c r="CI134" s="306">
        <f>IFERROR(VLOOKUP($A134,'BDGT Polizze MTD'!$A$3:$AG$156,CI$4,0),0)</f>
        <v>1067.7395403921312</v>
      </c>
      <c r="CJ134" s="306">
        <f>IFERROR(VLOOKUP($A134,'BDGT Polizze MTD'!$A$3:$AG$156,CJ$4,0),0)</f>
        <v>1180.2632236764046</v>
      </c>
      <c r="CK134" s="306">
        <f>IFERROR(VLOOKUP($A134,'BDGT Polizze MTD'!$A$3:$AG$156,CK$4,0),0)</f>
        <v>1098.1819726730328</v>
      </c>
      <c r="CL134" s="306">
        <f>IFERROR(VLOOKUP($A134,'BDGT Polizze MTD'!$A$3:$AG$156,CL$4,0),0)</f>
        <v>1183.7304438000381</v>
      </c>
      <c r="CM134" s="306">
        <f>IFERROR(VLOOKUP($A134,'BDGT Polizze MTD'!$A$3:$AG$156,CM$4,0),0)</f>
        <v>1181.5879542913281</v>
      </c>
      <c r="CN134" s="306">
        <f>IFERROR(VLOOKUP($A134,'BDGT Polizze MTD'!$A$3:$AG$156,CN$4,0),0)</f>
        <v>1188.7633665935111</v>
      </c>
      <c r="CO134" s="306">
        <f>IFERROR(VLOOKUP($A134,'BDGT Polizze MTD'!$A$3:$AG$156,CO$4,0),0)</f>
        <v>1415.2732712928289</v>
      </c>
      <c r="CP134" s="306">
        <f>IFERROR(VLOOKUP($A134,'BDGT Polizze MTD'!$A$3:$AG$156,CP$4,0),0)</f>
        <v>1395.2602355488782</v>
      </c>
      <c r="CQ134" s="306">
        <f>IFERROR(VLOOKUP($A134,'BDGT Polizze MTD'!$A$3:$AG$156,CQ$4,0),0)</f>
        <v>1128.4241942130852</v>
      </c>
      <c r="CR134" s="306">
        <f>IFERROR(VLOOKUP($A134,'BDGT Polizze MTD'!$A$3:$AG$156,CR$4,0),0)</f>
        <v>1071.0974198927202</v>
      </c>
      <c r="CS134" s="306">
        <f>IFERROR(VLOOKUP($A134,'BDGT Polizze MTD'!$A$3:$AG$156,CS$4,0),0)</f>
        <v>1129.2092013179576</v>
      </c>
      <c r="CT134" s="306">
        <f>IFERROR(VLOOKUP($A134,'BDGT Polizze MTD'!$A$3:$AG$156,CT$4,0),0)</f>
        <v>1138.5153492752061</v>
      </c>
      <c r="CU134" s="306">
        <f>IFERROR(VLOOKUP($A134,'BDGT Polizze MTD'!$A$3:$AG$156,CU$4,0),0)</f>
        <v>1256.0258562510498</v>
      </c>
      <c r="CV134" s="306">
        <f>IFERROR(VLOOKUP($A134,'BDGT Polizze MTD'!$A$3:$AG$156,CV$4,0),0)</f>
        <v>1650.4267453949212</v>
      </c>
      <c r="CW134" s="306">
        <f>IFERROR(VLOOKUP($A134,'BDGT Polizze MTD'!$A$3:$AG$156,CW$4,0),0)</f>
        <v>1417.0671344149428</v>
      </c>
      <c r="CX134" s="306">
        <f>IFERROR(VLOOKUP($A134,'BDGT Polizze MTD'!$A$3:$AG$156,CX$4,0),0)</f>
        <v>967.59158612365161</v>
      </c>
      <c r="CY134" s="306">
        <f>IFERROR(VLOOKUP($A134,'BDGT Polizze MTD'!$A$3:$AG$156,CY$4,0),0)</f>
        <v>35461.145778679107</v>
      </c>
      <c r="CZ134" s="306"/>
      <c r="DD134" s="308">
        <f>IFERROR(VLOOKUP($A134,'BDGT McAfee'!$AZ$6:$BD$180,DD$4,0),0)</f>
        <v>6.634269870967743</v>
      </c>
      <c r="DE134" s="308">
        <f>IFERROR(VLOOKUP($A134,'BDGT McAfee'!$AZ$6:$BD$180,DE$4,0),0)</f>
        <v>6.634269870967743</v>
      </c>
      <c r="DF134" s="308">
        <f>IFERROR(VLOOKUP($A134,'BDGT McAfee'!$AZ$6:$BD$180,DF$4,0),0)</f>
        <v>6.634269870967743</v>
      </c>
      <c r="DG134" s="308">
        <f>IFERROR(VLOOKUP($A134,'BDGT McAfee'!$AZ$6:$BD$180,DG$4,0),0)</f>
        <v>6.634269870967743</v>
      </c>
      <c r="DH134" s="308">
        <f>IFERROR(VLOOKUP($A134,'BDGT McAfee'!$AZ$6:$BD$180,DH$4,0),0)</f>
        <v>6.634269870967743</v>
      </c>
      <c r="DI134" s="308">
        <f>IFERROR(VLOOKUP($A134,'BDGT McAfee'!$AZ$6:$BD$180,DI$4,0),0)</f>
        <v>6.634269870967743</v>
      </c>
      <c r="DJ134" s="308">
        <f>IFERROR(VLOOKUP($A134,'BDGT McAfee'!$AZ$6:$BD$180,DJ$4,0),0)</f>
        <v>6.634269870967743</v>
      </c>
      <c r="DK134" s="308">
        <f>IFERROR(VLOOKUP($A134,'BDGT McAfee'!$AZ$6:$BD$180,DK$4,0),0)</f>
        <v>6.634269870967743</v>
      </c>
      <c r="DL134" s="308">
        <f>IFERROR(VLOOKUP($A134,'BDGT McAfee'!$AZ$6:$BD$180,DL$4,0),0)</f>
        <v>6.634269870967743</v>
      </c>
      <c r="DM134" s="308">
        <f>IFERROR(VLOOKUP($A134,'BDGT McAfee'!$AZ$6:$BD$180,DM$4,0),0)</f>
        <v>6.634269870967743</v>
      </c>
      <c r="DN134" s="308">
        <f>IFERROR(VLOOKUP($A134,'BDGT McAfee'!$AZ$6:$BD$180,DN$4,0),0)</f>
        <v>6.634269870967743</v>
      </c>
      <c r="DO134" s="308">
        <f>IFERROR(VLOOKUP($A134,'BDGT McAfee'!$AZ$6:$BD$180,DO$4,0),0)</f>
        <v>6.634269870967743</v>
      </c>
      <c r="DP134" s="308">
        <f>IFERROR(VLOOKUP($A134,'BDGT McAfee'!$AZ$6:$BD$180,DP$4,0),0)</f>
        <v>6.634269870967743</v>
      </c>
      <c r="DQ134" s="308">
        <f>IFERROR(VLOOKUP($A134,'BDGT McAfee'!$AZ$6:$BD$180,DQ$4,0),0)</f>
        <v>6.634269870967743</v>
      </c>
      <c r="DR134" s="308">
        <f>IFERROR(VLOOKUP($A134,'BDGT McAfee'!$AZ$6:$BD$180,DR$4,0),0)</f>
        <v>6.634269870967743</v>
      </c>
      <c r="DS134" s="308">
        <f>IFERROR(VLOOKUP($A134,'BDGT McAfee'!$AZ$6:$BD$180,DS$4,0),0)</f>
        <v>6.634269870967743</v>
      </c>
      <c r="DT134" s="308">
        <f>IFERROR(VLOOKUP($A134,'BDGT McAfee'!$AZ$6:$BD$180,DT$4,0),0)</f>
        <v>6.634269870967743</v>
      </c>
      <c r="DU134" s="308">
        <f>IFERROR(VLOOKUP($A134,'BDGT McAfee'!$AZ$6:$BD$180,DU$4,0),0)</f>
        <v>6.634269870967743</v>
      </c>
      <c r="DV134" s="308">
        <f>IFERROR(VLOOKUP($A134,'BDGT McAfee'!$AZ$6:$BD$180,DV$4,0),0)</f>
        <v>6.634269870967743</v>
      </c>
      <c r="DW134" s="308">
        <f>IFERROR(VLOOKUP($A134,'BDGT McAfee'!$AZ$6:$BD$180,DW$4,0),0)</f>
        <v>6.634269870967743</v>
      </c>
      <c r="DX134" s="308">
        <f>IFERROR(VLOOKUP($A134,'BDGT McAfee'!$AZ$6:$BD$180,DX$4,0),0)</f>
        <v>6.634269870967743</v>
      </c>
      <c r="DY134" s="308">
        <f>IFERROR(VLOOKUP($A134,'BDGT McAfee'!$AZ$6:$BD$180,DY$4,0),0)</f>
        <v>6.634269870967743</v>
      </c>
      <c r="DZ134" s="308">
        <f>IFERROR(VLOOKUP($A134,'BDGT McAfee'!$AZ$6:$BD$180,DZ$4,0),0)</f>
        <v>6.634269870967743</v>
      </c>
      <c r="EA134" s="308">
        <f>IFERROR(VLOOKUP($A134,'BDGT McAfee'!$AZ$6:$BD$180,EA$4,0),0)</f>
        <v>6.634269870967743</v>
      </c>
      <c r="EB134" s="308">
        <f>IFERROR(VLOOKUP($A134,'BDGT McAfee'!$AZ$6:$BD$180,EB$4,0),0)</f>
        <v>6.634269870967743</v>
      </c>
      <c r="EC134" s="308">
        <f>IFERROR(VLOOKUP($A134,'BDGT McAfee'!$AZ$6:$BD$180,EC$4,0),0)</f>
        <v>6.634269870967743</v>
      </c>
      <c r="ED134" s="308">
        <f>IFERROR(VLOOKUP($A134,'BDGT McAfee'!$AZ$6:$BD$180,ED$4,0),0)</f>
        <v>6.634269870967743</v>
      </c>
      <c r="EE134" s="308">
        <f>IFERROR(VLOOKUP($A134,'BDGT McAfee'!$AZ$6:$BD$180,EE$4,0),0)</f>
        <v>6.634269870967743</v>
      </c>
      <c r="EF134" s="308">
        <f>IFERROR(VLOOKUP($A134,'BDGT McAfee'!$AZ$6:$BD$180,EF$4,0),0)</f>
        <v>6.634269870967743</v>
      </c>
      <c r="EG134" s="308">
        <f>IFERROR(VLOOKUP($A134,'BDGT McAfee'!$AZ$6:$BD$180,EG$4,0),0)</f>
        <v>6.634269870967743</v>
      </c>
      <c r="EH134" s="308">
        <f>IFERROR(VLOOKUP($A134,'BDGT McAfee'!$AZ$6:$BD$180,EH$4,0),0)</f>
        <v>6.634269870967743</v>
      </c>
      <c r="EI134" s="308">
        <f>SUM(DD134:EH134)</f>
        <v>205.66236600000019</v>
      </c>
      <c r="EJ134" s="308"/>
      <c r="EL134" s="307">
        <f>IFERROR(VLOOKUP($A134,'BDGT Office'!$C$3:$F$180,EL$4,0),0)</f>
        <v>0.58064516129032262</v>
      </c>
      <c r="EM134" s="307">
        <f>IFERROR(VLOOKUP($A134,'BDGT Office'!$C$3:$F$180,EM$4,0),0)</f>
        <v>0.58064516129032262</v>
      </c>
      <c r="EN134" s="307">
        <f>IFERROR(VLOOKUP($A134,'BDGT Office'!$C$3:$F$180,EN$4,0),0)</f>
        <v>0.58064516129032262</v>
      </c>
      <c r="EO134" s="307">
        <f>IFERROR(VLOOKUP($A134,'BDGT Office'!$C$3:$F$180,EO$4,0),0)</f>
        <v>0.58064516129032262</v>
      </c>
      <c r="EP134" s="307">
        <f>IFERROR(VLOOKUP($A134,'BDGT Office'!$C$3:$F$180,EP$4,0),0)</f>
        <v>0.58064516129032262</v>
      </c>
      <c r="EQ134" s="307">
        <f>IFERROR(VLOOKUP($A134,'BDGT Office'!$C$3:$F$180,EQ$4,0),0)</f>
        <v>0.58064516129032262</v>
      </c>
      <c r="ER134" s="307">
        <f>IFERROR(VLOOKUP($A134,'BDGT Office'!$C$3:$F$180,ER$4,0),0)</f>
        <v>0.58064516129032262</v>
      </c>
      <c r="ES134" s="307">
        <f>IFERROR(VLOOKUP($A134,'BDGT Office'!$C$3:$F$180,ES$4,0),0)</f>
        <v>0.58064516129032262</v>
      </c>
      <c r="ET134" s="307">
        <f>IFERROR(VLOOKUP($A134,'BDGT Office'!$C$3:$F$180,ET$4,0),0)</f>
        <v>0.58064516129032262</v>
      </c>
      <c r="EU134" s="307">
        <f>IFERROR(VLOOKUP($A134,'BDGT Office'!$C$3:$F$180,EU$4,0),0)</f>
        <v>0.58064516129032262</v>
      </c>
      <c r="EV134" s="307">
        <f>IFERROR(VLOOKUP($A134,'BDGT Office'!$C$3:$F$180,EV$4,0),0)</f>
        <v>0.58064516129032262</v>
      </c>
      <c r="EW134" s="307">
        <f>IFERROR(VLOOKUP($A134,'BDGT Office'!$C$3:$F$180,EW$4,0),0)</f>
        <v>0.58064516129032262</v>
      </c>
      <c r="EX134" s="307">
        <f>IFERROR(VLOOKUP($A134,'BDGT Office'!$C$3:$F$180,EX$4,0),0)</f>
        <v>0.58064516129032262</v>
      </c>
      <c r="EY134" s="307">
        <f>IFERROR(VLOOKUP($A134,'BDGT Office'!$C$3:$F$180,EY$4,0),0)</f>
        <v>0.58064516129032262</v>
      </c>
      <c r="EZ134" s="307">
        <f>IFERROR(VLOOKUP($A134,'BDGT Office'!$C$3:$F$180,EZ$4,0),0)</f>
        <v>0.58064516129032262</v>
      </c>
      <c r="FA134" s="307">
        <f>IFERROR(VLOOKUP($A134,'BDGT Office'!$C$3:$F$180,FA$4,0),0)</f>
        <v>0.58064516129032262</v>
      </c>
      <c r="FB134" s="307">
        <f>IFERROR(VLOOKUP($A134,'BDGT Office'!$C$3:$F$180,FB$4,0),0)</f>
        <v>0.58064516129032262</v>
      </c>
      <c r="FC134" s="307">
        <f>IFERROR(VLOOKUP($A134,'BDGT Office'!$C$3:$F$180,FC$4,0),0)</f>
        <v>0.58064516129032262</v>
      </c>
      <c r="FD134" s="307">
        <f>IFERROR(VLOOKUP($A134,'BDGT Office'!$C$3:$F$180,FD$4,0),0)</f>
        <v>0.58064516129032262</v>
      </c>
      <c r="FE134" s="307">
        <f>IFERROR(VLOOKUP($A134,'BDGT Office'!$C$3:$F$180,FE$4,0),0)</f>
        <v>0.58064516129032262</v>
      </c>
      <c r="FF134" s="307">
        <f>IFERROR(VLOOKUP($A134,'BDGT Office'!$C$3:$F$180,FF$4,0),0)</f>
        <v>0.58064516129032262</v>
      </c>
      <c r="FG134" s="307">
        <f>IFERROR(VLOOKUP($A134,'BDGT Office'!$C$3:$F$180,FG$4,0),0)</f>
        <v>0.58064516129032262</v>
      </c>
      <c r="FH134" s="307">
        <f>IFERROR(VLOOKUP($A134,'BDGT Office'!$C$3:$F$180,FH$4,0),0)</f>
        <v>0.58064516129032262</v>
      </c>
      <c r="FI134" s="307">
        <f>IFERROR(VLOOKUP($A134,'BDGT Office'!$C$3:$F$180,FI$4,0),0)</f>
        <v>0.58064516129032262</v>
      </c>
      <c r="FJ134" s="307">
        <f>IFERROR(VLOOKUP($A134,'BDGT Office'!$C$3:$F$180,FJ$4,0),0)</f>
        <v>0.58064516129032262</v>
      </c>
      <c r="FK134" s="307">
        <f>IFERROR(VLOOKUP($A134,'BDGT Office'!$C$3:$F$180,FK$4,0),0)</f>
        <v>0.58064516129032262</v>
      </c>
      <c r="FL134" s="307">
        <f>IFERROR(VLOOKUP($A134,'BDGT Office'!$C$3:$F$180,FL$4,0),0)</f>
        <v>0.58064516129032262</v>
      </c>
      <c r="FM134" s="307">
        <f>IFERROR(VLOOKUP($A134,'BDGT Office'!$C$3:$F$180,FM$4,0),0)</f>
        <v>0.58064516129032262</v>
      </c>
      <c r="FN134" s="307">
        <f>IFERROR(VLOOKUP($A134,'BDGT Office'!$C$3:$F$180,FN$4,0),0)</f>
        <v>0.58064516129032262</v>
      </c>
      <c r="FO134" s="307">
        <f>IFERROR(VLOOKUP($A134,'BDGT Office'!$C$3:$F$180,FO$4,0),0)</f>
        <v>0.58064516129032262</v>
      </c>
      <c r="FP134" s="307">
        <f>IFERROR(VLOOKUP($A134,'BDGT Office'!$C$3:$F$180,FP$4,0),0)</f>
        <v>0.58064516129032262</v>
      </c>
      <c r="FQ134" s="308">
        <f>SUM(EL134:FP134)</f>
        <v>18</v>
      </c>
      <c r="FR134" s="307"/>
      <c r="FS134" s="307"/>
    </row>
    <row r="135" spans="1:175">
      <c r="A135" s="150" t="s">
        <v>57</v>
      </c>
      <c r="B135" s="303">
        <f>IFERROR(VLOOKUP($A135,'FCST Sales'!$A$1:$AH$160,B$1,0),0)</f>
        <v>32685.89921881575</v>
      </c>
      <c r="C135" s="303">
        <f>IFERROR(VLOOKUP($A135,'FCST Sales'!$A$1:$AH$160,C$1,0),0)</f>
        <v>28498.903872898169</v>
      </c>
      <c r="D135" s="303">
        <f>IFERROR(VLOOKUP($A135,'FCST Sales'!$A$1:$AH$160,D$1,0),0)</f>
        <v>21884.944286088492</v>
      </c>
      <c r="E135" s="303">
        <f>IFERROR(VLOOKUP($A135,'FCST Sales'!$A$1:$AH$160,E$1,0),0)</f>
        <v>21062.25846861002</v>
      </c>
      <c r="F135" s="303">
        <f>IFERROR(VLOOKUP($A135,'FCST Sales'!$A$1:$AH$160,F$1,0),0)</f>
        <v>20951.798716443096</v>
      </c>
      <c r="G135" s="303">
        <f>IFERROR(VLOOKUP($A135,'FCST Sales'!$A$1:$AH$160,G$1,0),0)</f>
        <v>21843.069061276441</v>
      </c>
      <c r="H135" s="303">
        <f>IFERROR(VLOOKUP($A135,'FCST Sales'!$A$1:$AH$160,H$1,0),0)</f>
        <v>22500.571432847526</v>
      </c>
      <c r="I135" s="303">
        <f>IFERROR(VLOOKUP($A135,'FCST Sales'!$A$1:$AH$160,I$1,0),0)</f>
        <v>27586.936100615138</v>
      </c>
      <c r="J135" s="303">
        <f>IFERROR(VLOOKUP($A135,'FCST Sales'!$A$1:$AH$160,J$1,0),0)</f>
        <v>25696.259559782731</v>
      </c>
      <c r="K135" s="303">
        <f>IFERROR(VLOOKUP($A135,'FCST Sales'!$A$1:$AH$160,K$1,0),0)</f>
        <v>24602.976482098369</v>
      </c>
      <c r="L135" s="303">
        <f>IFERROR(VLOOKUP($A135,'FCST Sales'!$A$1:$AH$160,L$1,0),0)</f>
        <v>23669.748155877016</v>
      </c>
      <c r="M135" s="303">
        <f>IFERROR(VLOOKUP($A135,'FCST Sales'!$A$1:$AH$160,M$1,0),0)</f>
        <v>23773.584075255523</v>
      </c>
      <c r="N135" s="303">
        <f>IFERROR(VLOOKUP($A135,'FCST Sales'!$A$1:$AH$160,N$1,0),0)</f>
        <v>24744.703617694504</v>
      </c>
      <c r="O135" s="303">
        <f>IFERROR(VLOOKUP($A135,'FCST Sales'!$A$1:$AH$160,O$1,0),0)</f>
        <v>25165.191532817022</v>
      </c>
      <c r="P135" s="303">
        <f>IFERROR(VLOOKUP($A135,'FCST Sales'!$A$1:$AH$160,P$1,0),0)</f>
        <v>0</v>
      </c>
      <c r="Q135" s="303">
        <f>IFERROR(VLOOKUP($A135,'FCST Sales'!$A$1:$AH$160,Q$1,0),0)</f>
        <v>23501.515395389804</v>
      </c>
      <c r="R135" s="303">
        <f>IFERROR(VLOOKUP($A135,'FCST Sales'!$A$1:$AH$160,R$1,0),0)</f>
        <v>25668.226051881025</v>
      </c>
      <c r="S135" s="303">
        <f>IFERROR(VLOOKUP($A135,'FCST Sales'!$A$1:$AH$160,S$1,0),0)</f>
        <v>23883.132639571701</v>
      </c>
      <c r="T135" s="303">
        <f>IFERROR(VLOOKUP($A135,'FCST Sales'!$A$1:$AH$160,T$1,0),0)</f>
        <v>25743.63074815533</v>
      </c>
      <c r="U135" s="303">
        <f>IFERROR(VLOOKUP($A135,'FCST Sales'!$A$1:$AH$160,U$1,0),0)</f>
        <v>25697.036137800496</v>
      </c>
      <c r="V135" s="303">
        <f>IFERROR(VLOOKUP($A135,'FCST Sales'!$A$1:$AH$160,V$1,0),0)</f>
        <v>25853.086162314681</v>
      </c>
      <c r="W135" s="303">
        <f>IFERROR(VLOOKUP($A135,'FCST Sales'!$A$1:$AH$160,W$1,0),0)</f>
        <v>31150.917724520019</v>
      </c>
      <c r="X135" s="303">
        <f>IFERROR(VLOOKUP($A135,'FCST Sales'!$A$1:$AH$160,X$1,0),0)</f>
        <v>30343.955830219566</v>
      </c>
      <c r="Y135" s="303">
        <f>IFERROR(VLOOKUP($A135,'FCST Sales'!$A$1:$AH$160,Y$1,0),0)</f>
        <v>24540.836923861032</v>
      </c>
      <c r="Z135" s="303">
        <f>IFERROR(VLOOKUP($A135,'FCST Sales'!$A$1:$AH$160,Z$1,0),0)</f>
        <v>23294.100964829126</v>
      </c>
      <c r="AA135" s="303">
        <f>IFERROR(VLOOKUP($A135,'FCST Sales'!$A$1:$AH$160,AA$1,0),0)</f>
        <v>24557.909166235459</v>
      </c>
      <c r="AB135" s="303">
        <f>IFERROR(VLOOKUP($A135,'FCST Sales'!$A$1:$AH$160,AB$1,0),0)</f>
        <v>24760.298179675057</v>
      </c>
      <c r="AC135" s="303">
        <f>IFERROR(VLOOKUP($A135,'FCST Sales'!$A$1:$AH$160,AC$1,0),0)</f>
        <v>27341.098849886093</v>
      </c>
      <c r="AD135" s="303">
        <f>IFERROR(VLOOKUP($A135,'FCST Sales'!$A$1:$AH$160,AD$1,0),0)</f>
        <v>35893.287135482286</v>
      </c>
      <c r="AE135" s="303">
        <f>IFERROR(VLOOKUP($A135,'FCST Sales'!$A$1:$AH$160,AE$1,0),0)</f>
        <v>31190.401606297099</v>
      </c>
      <c r="AF135" s="303">
        <f>IFERROR(VLOOKUP($A135,'FCST Sales'!$A$1:$AH$160,AF$1,0),0)</f>
        <v>21043.068241300589</v>
      </c>
      <c r="AG135" s="303">
        <f>IFERROR(VLOOKUP($A135,'FCST Sales'!$A$1:$AH$160,AG$1,0),0)</f>
        <v>769129.34633853915</v>
      </c>
      <c r="AH135" s="303">
        <f>IFERROR(VLOOKUP($A135,'FCST Sales'!$A$1:$AH$160,AH$1,0),0)</f>
        <v>0</v>
      </c>
      <c r="AI135" s="303"/>
      <c r="AK135" s="306">
        <f>IFERROR(VLOOKUP($A135,'BDGT MW Services MTD'!$A$3:$AG$156,AK$4,0),0)</f>
        <v>347.28994592306293</v>
      </c>
      <c r="AL135" s="306">
        <f>IFERROR(VLOOKUP($A135,'BDGT MW Services MTD'!$A$3:$AG$156,AL$4,0),0)</f>
        <v>299.18951454853169</v>
      </c>
      <c r="AM135" s="306">
        <f>IFERROR(VLOOKUP($A135,'BDGT MW Services MTD'!$A$3:$AG$156,AM$4,0),0)</f>
        <v>232.52905073113925</v>
      </c>
      <c r="AN135" s="306">
        <f>IFERROR(VLOOKUP($A135,'BDGT MW Services MTD'!$A$3:$AG$156,AN$4,0),0)</f>
        <v>223.78795686827561</v>
      </c>
      <c r="AO135" s="306">
        <f>IFERROR(VLOOKUP($A135,'BDGT MW Services MTD'!$A$3:$AG$156,AO$4,0),0)</f>
        <v>222.61431434126689</v>
      </c>
      <c r="AP135" s="306">
        <f>IFERROR(VLOOKUP($A135,'BDGT MW Services MTD'!$A$3:$AG$156,AP$4,0),0)</f>
        <v>232.08412356352071</v>
      </c>
      <c r="AQ135" s="306">
        <f>IFERROR(VLOOKUP($A135,'BDGT MW Services MTD'!$A$3:$AG$156,AQ$4,0),0)</f>
        <v>239.07013185836868</v>
      </c>
      <c r="AR135" s="306">
        <f>IFERROR(VLOOKUP($A135,'BDGT MW Services MTD'!$A$3:$AG$156,AR$4,0),0)</f>
        <v>293.11310918594756</v>
      </c>
      <c r="AS135" s="306">
        <f>IFERROR(VLOOKUP($A135,'BDGT MW Services MTD'!$A$3:$AG$156,AS$4,0),0)</f>
        <v>269.76656567888676</v>
      </c>
      <c r="AT135" s="306">
        <f>IFERROR(VLOOKUP($A135,'BDGT MW Services MTD'!$A$3:$AG$156,AT$4,0),0)</f>
        <v>261.40833130562106</v>
      </c>
      <c r="AU135" s="306">
        <f>IFERROR(VLOOKUP($A135,'BDGT MW Services MTD'!$A$3:$AG$156,AU$4,0),0)</f>
        <v>251.49271562139</v>
      </c>
      <c r="AV135" s="306">
        <f>IFERROR(VLOOKUP($A135,'BDGT MW Services MTD'!$A$3:$AG$156,AV$4,0),0)</f>
        <v>252.59597946566808</v>
      </c>
      <c r="AW135" s="306">
        <f>IFERROR(VLOOKUP($A135,'BDGT MW Services MTD'!$A$3:$AG$156,AW$4,0),0)</f>
        <v>262.9141919499163</v>
      </c>
      <c r="AX135" s="306">
        <f>IFERROR(VLOOKUP($A135,'BDGT MW Services MTD'!$A$3:$AG$156,AX$4,0),0)</f>
        <v>267.38190520836395</v>
      </c>
      <c r="AY135" s="306">
        <f>IFERROR(VLOOKUP($A135,'BDGT MW Services MTD'!$A$3:$AG$156,AY$4,0),0)</f>
        <v>40.075051070179519</v>
      </c>
      <c r="AZ135" s="306">
        <f>IFERROR(VLOOKUP($A135,'BDGT MW Services MTD'!$A$3:$AG$156,AZ$4,0),0)</f>
        <v>246.72552367841161</v>
      </c>
      <c r="BA135" s="306">
        <f>IFERROR(VLOOKUP($A135,'BDGT MW Services MTD'!$A$3:$AG$156,BA$4,0),0)</f>
        <v>272.72668185818657</v>
      </c>
      <c r="BB135" s="306">
        <f>IFERROR(VLOOKUP($A135,'BDGT MW Services MTD'!$A$3:$AG$156,BB$4,0),0)</f>
        <v>253.75994055857285</v>
      </c>
      <c r="BC135" s="306">
        <f>IFERROR(VLOOKUP($A135,'BDGT MW Services MTD'!$A$3:$AG$156,BC$4,0),0)</f>
        <v>273.52786198531544</v>
      </c>
      <c r="BD135" s="306">
        <f>IFERROR(VLOOKUP($A135,'BDGT MW Services MTD'!$A$3:$AG$156,BD$4,0),0)</f>
        <v>273.03279101902166</v>
      </c>
      <c r="BE135" s="306">
        <f>IFERROR(VLOOKUP($A135,'BDGT MW Services MTD'!$A$3:$AG$156,BE$4,0),0)</f>
        <v>274.69083335134411</v>
      </c>
      <c r="BF135" s="306">
        <f>IFERROR(VLOOKUP($A135,'BDGT MW Services MTD'!$A$3:$AG$156,BF$4,0),0)</f>
        <v>327.0311024349092</v>
      </c>
      <c r="BG135" s="306">
        <f>IFERROR(VLOOKUP($A135,'BDGT MW Services MTD'!$A$3:$AG$156,BG$4,0),0)</f>
        <v>322.40663500860444</v>
      </c>
      <c r="BH135" s="306">
        <f>IFERROR(VLOOKUP($A135,'BDGT MW Services MTD'!$A$3:$AG$156,BH$4,0),0)</f>
        <v>260.74809419005464</v>
      </c>
      <c r="BI135" s="306">
        <f>IFERROR(VLOOKUP($A135,'BDGT MW Services MTD'!$A$3:$AG$156,BI$4,0),0)</f>
        <v>247.5014381658788</v>
      </c>
      <c r="BJ135" s="306">
        <f>IFERROR(VLOOKUP($A135,'BDGT MW Services MTD'!$A$3:$AG$156,BJ$4,0),0)</f>
        <v>260.92948794921978</v>
      </c>
      <c r="BK135" s="306">
        <f>IFERROR(VLOOKUP($A135,'BDGT MW Services MTD'!$A$3:$AG$156,BK$4,0),0)</f>
        <v>263.07988525242132</v>
      </c>
      <c r="BL135" s="306">
        <f>IFERROR(VLOOKUP($A135,'BDGT MW Services MTD'!$A$3:$AG$156,BL$4,0),0)</f>
        <v>290.23336255146648</v>
      </c>
      <c r="BM135" s="306">
        <f>IFERROR(VLOOKUP($A135,'BDGT MW Services MTD'!$A$3:$AG$156,BM$4,0),0)</f>
        <v>381.3686649656824</v>
      </c>
      <c r="BN135" s="306">
        <f>IFERROR(VLOOKUP($A135,'BDGT MW Services MTD'!$A$3:$AG$156,BN$4,0),0)</f>
        <v>327.44561533947802</v>
      </c>
      <c r="BO135" s="306">
        <f>IFERROR(VLOOKUP($A135,'BDGT MW Services MTD'!$A$3:$AG$156,BO$4,0),0)</f>
        <v>223.58405937229651</v>
      </c>
      <c r="BP135" s="306">
        <f>IFERROR(VLOOKUP($A135,'BDGT MW Services MTD'!$A$3:$AG$156,BP$4,0),0)</f>
        <v>8194.1048650010016</v>
      </c>
      <c r="BQ135" s="306"/>
      <c r="BR135" s="306"/>
      <c r="BS135" s="306"/>
      <c r="BT135" s="306">
        <f>IFERROR(VLOOKUP($A135,'BDGT Polizze MTD'!$A$3:$AG$156,BT$4,0),0)</f>
        <v>1315.039310797029</v>
      </c>
      <c r="BU135" s="306">
        <f>IFERROR(VLOOKUP($A135,'BDGT Polizze MTD'!$A$3:$AG$156,BU$4,0),0)</f>
        <v>1132.9034359571156</v>
      </c>
      <c r="BV135" s="306">
        <f>IFERROR(VLOOKUP($A135,'BDGT Polizze MTD'!$A$3:$AG$156,BV$4,0),0)</f>
        <v>880.48861247917318</v>
      </c>
      <c r="BW135" s="306">
        <f>IFERROR(VLOOKUP($A135,'BDGT Polizze MTD'!$A$3:$AG$156,BW$4,0),0)</f>
        <v>847.38980790975199</v>
      </c>
      <c r="BX135" s="306">
        <f>IFERROR(VLOOKUP($A135,'BDGT Polizze MTD'!$A$3:$AG$156,BX$4,0),0)</f>
        <v>842.94572285068853</v>
      </c>
      <c r="BY135" s="306">
        <f>IFERROR(VLOOKUP($A135,'BDGT Polizze MTD'!$A$3:$AG$156,BY$4,0),0)</f>
        <v>878.80386253829931</v>
      </c>
      <c r="BZ135" s="306">
        <f>IFERROR(VLOOKUP($A135,'BDGT Polizze MTD'!$A$3:$AG$156,BZ$4,0),0)</f>
        <v>905.25690456017924</v>
      </c>
      <c r="CA135" s="306">
        <f>IFERROR(VLOOKUP($A135,'BDGT Polizze MTD'!$A$3:$AG$156,CA$4,0),0)</f>
        <v>1109.8946733541629</v>
      </c>
      <c r="CB135" s="306">
        <f>IFERROR(VLOOKUP($A135,'BDGT Polizze MTD'!$A$3:$AG$156,CB$4,0),0)</f>
        <v>1021.4912431845502</v>
      </c>
      <c r="CC135" s="306">
        <f>IFERROR(VLOOKUP($A135,'BDGT Polizze MTD'!$A$3:$AG$156,CC$4,0),0)</f>
        <v>989.84216465886664</v>
      </c>
      <c r="CD135" s="306">
        <f>IFERROR(VLOOKUP($A135,'BDGT Polizze MTD'!$A$3:$AG$156,CD$4,0),0)</f>
        <v>952.2959455166399</v>
      </c>
      <c r="CE135" s="306">
        <f>IFERROR(VLOOKUP($A135,'BDGT Polizze MTD'!$A$3:$AG$156,CE$4,0),0)</f>
        <v>956.4735364386878</v>
      </c>
      <c r="CF135" s="306">
        <f>IFERROR(VLOOKUP($A135,'BDGT Polizze MTD'!$A$3:$AG$156,CF$4,0),0)</f>
        <v>995.54421842424995</v>
      </c>
      <c r="CG135" s="306">
        <f>IFERROR(VLOOKUP($A135,'BDGT Polizze MTD'!$A$3:$AG$156,CG$4,0),0)</f>
        <v>1012.4615482611736</v>
      </c>
      <c r="CH135" s="306">
        <f>IFERROR(VLOOKUP($A135,'BDGT Polizze MTD'!$A$3:$AG$156,CH$4,0),0)</f>
        <v>151.74717309887112</v>
      </c>
      <c r="CI135" s="306">
        <f>IFERROR(VLOOKUP($A135,'BDGT Polizze MTD'!$A$3:$AG$156,CI$4,0),0)</f>
        <v>934.24461728003064</v>
      </c>
      <c r="CJ135" s="306">
        <f>IFERROR(VLOOKUP($A135,'BDGT Polizze MTD'!$A$3:$AG$156,CJ$4,0),0)</f>
        <v>1032.6999441158691</v>
      </c>
      <c r="CK135" s="306">
        <f>IFERROR(VLOOKUP($A135,'BDGT Polizze MTD'!$A$3:$AG$156,CK$4,0),0)</f>
        <v>960.88096202464806</v>
      </c>
      <c r="CL135" s="306">
        <f>IFERROR(VLOOKUP($A135,'BDGT Polizze MTD'!$A$3:$AG$156,CL$4,0),0)</f>
        <v>1035.7336724877155</v>
      </c>
      <c r="CM135" s="306">
        <f>IFERROR(VLOOKUP($A135,'BDGT Polizze MTD'!$A$3:$AG$156,CM$4,0),0)</f>
        <v>1033.8590493091488</v>
      </c>
      <c r="CN135" s="306">
        <f>IFERROR(VLOOKUP($A135,'BDGT Polizze MTD'!$A$3:$AG$156,CN$4,0),0)</f>
        <v>1040.137350398961</v>
      </c>
      <c r="CO135" s="306">
        <f>IFERROR(VLOOKUP($A135,'BDGT Polizze MTD'!$A$3:$AG$156,CO$4,0),0)</f>
        <v>1238.3276872935128</v>
      </c>
      <c r="CP135" s="306">
        <f>IFERROR(VLOOKUP($A135,'BDGT Polizze MTD'!$A$3:$AG$156,CP$4,0),0)</f>
        <v>1220.8167960958781</v>
      </c>
      <c r="CQ135" s="306">
        <f>IFERROR(VLOOKUP($A135,'BDGT Polizze MTD'!$A$3:$AG$156,CQ$4,0),0)</f>
        <v>987.34212752387441</v>
      </c>
      <c r="CR135" s="306">
        <f>IFERROR(VLOOKUP($A135,'BDGT Polizze MTD'!$A$3:$AG$156,CR$4,0),0)</f>
        <v>937.18267542082788</v>
      </c>
      <c r="CS135" s="306">
        <f>IFERROR(VLOOKUP($A135,'BDGT Polizze MTD'!$A$3:$AG$156,CS$4,0),0)</f>
        <v>988.02898853679949</v>
      </c>
      <c r="CT135" s="306">
        <f>IFERROR(VLOOKUP($A135,'BDGT Polizze MTD'!$A$3:$AG$156,CT$4,0),0)</f>
        <v>996.17162848574981</v>
      </c>
      <c r="CU135" s="306">
        <f>IFERROR(VLOOKUP($A135,'BDGT Polizze MTD'!$A$3:$AG$156,CU$4,0),0)</f>
        <v>1098.9902977051281</v>
      </c>
      <c r="CV135" s="306">
        <f>IFERROR(VLOOKUP($A135,'BDGT Polizze MTD'!$A$3:$AG$156,CV$4,0),0)</f>
        <v>1444.0809249547278</v>
      </c>
      <c r="CW135" s="306">
        <f>IFERROR(VLOOKUP($A135,'BDGT Polizze MTD'!$A$3:$AG$156,CW$4,0),0)</f>
        <v>1239.8972713564542</v>
      </c>
      <c r="CX135" s="306">
        <f>IFERROR(VLOOKUP($A135,'BDGT Polizze MTD'!$A$3:$AG$156,CX$4,0),0)</f>
        <v>846.61773481712919</v>
      </c>
      <c r="CY135" s="306">
        <f>IFERROR(VLOOKUP($A135,'BDGT Polizze MTD'!$A$3:$AG$156,CY$4,0),0)</f>
        <v>31027.589887835893</v>
      </c>
      <c r="CZ135" s="306"/>
      <c r="DD135" s="308">
        <f>IFERROR(VLOOKUP($A135,'BDGT McAfee'!$AZ$6:$BD$180,DD$4,0),0)</f>
        <v>6.2478603870967753</v>
      </c>
      <c r="DE135" s="308">
        <f>IFERROR(VLOOKUP($A135,'BDGT McAfee'!$AZ$6:$BD$180,DE$4,0),0)</f>
        <v>6.2478603870967753</v>
      </c>
      <c r="DF135" s="308">
        <f>IFERROR(VLOOKUP($A135,'BDGT McAfee'!$AZ$6:$BD$180,DF$4,0),0)</f>
        <v>6.2478603870967753</v>
      </c>
      <c r="DG135" s="308">
        <f>IFERROR(VLOOKUP($A135,'BDGT McAfee'!$AZ$6:$BD$180,DG$4,0),0)</f>
        <v>6.2478603870967753</v>
      </c>
      <c r="DH135" s="308">
        <f>IFERROR(VLOOKUP($A135,'BDGT McAfee'!$AZ$6:$BD$180,DH$4,0),0)</f>
        <v>6.2478603870967753</v>
      </c>
      <c r="DI135" s="308">
        <f>IFERROR(VLOOKUP($A135,'BDGT McAfee'!$AZ$6:$BD$180,DI$4,0),0)</f>
        <v>6.2478603870967753</v>
      </c>
      <c r="DJ135" s="308">
        <f>IFERROR(VLOOKUP($A135,'BDGT McAfee'!$AZ$6:$BD$180,DJ$4,0),0)</f>
        <v>6.2478603870967753</v>
      </c>
      <c r="DK135" s="308">
        <f>IFERROR(VLOOKUP($A135,'BDGT McAfee'!$AZ$6:$BD$180,DK$4,0),0)</f>
        <v>6.2478603870967753</v>
      </c>
      <c r="DL135" s="308">
        <f>IFERROR(VLOOKUP($A135,'BDGT McAfee'!$AZ$6:$BD$180,DL$4,0),0)</f>
        <v>6.2478603870967753</v>
      </c>
      <c r="DM135" s="308">
        <f>IFERROR(VLOOKUP($A135,'BDGT McAfee'!$AZ$6:$BD$180,DM$4,0),0)</f>
        <v>6.2478603870967753</v>
      </c>
      <c r="DN135" s="308">
        <f>IFERROR(VLOOKUP($A135,'BDGT McAfee'!$AZ$6:$BD$180,DN$4,0),0)</f>
        <v>6.2478603870967753</v>
      </c>
      <c r="DO135" s="308">
        <f>IFERROR(VLOOKUP($A135,'BDGT McAfee'!$AZ$6:$BD$180,DO$4,0),0)</f>
        <v>6.2478603870967753</v>
      </c>
      <c r="DP135" s="308">
        <f>IFERROR(VLOOKUP($A135,'BDGT McAfee'!$AZ$6:$BD$180,DP$4,0),0)</f>
        <v>6.2478603870967753</v>
      </c>
      <c r="DQ135" s="308">
        <f>IFERROR(VLOOKUP($A135,'BDGT McAfee'!$AZ$6:$BD$180,DQ$4,0),0)</f>
        <v>6.2478603870967753</v>
      </c>
      <c r="DR135" s="308">
        <f>IFERROR(VLOOKUP($A135,'BDGT McAfee'!$AZ$6:$BD$180,DR$4,0),0)</f>
        <v>6.2478603870967753</v>
      </c>
      <c r="DS135" s="308">
        <f>IFERROR(VLOOKUP($A135,'BDGT McAfee'!$AZ$6:$BD$180,DS$4,0),0)</f>
        <v>6.2478603870967753</v>
      </c>
      <c r="DT135" s="308">
        <f>IFERROR(VLOOKUP($A135,'BDGT McAfee'!$AZ$6:$BD$180,DT$4,0),0)</f>
        <v>6.2478603870967753</v>
      </c>
      <c r="DU135" s="308">
        <f>IFERROR(VLOOKUP($A135,'BDGT McAfee'!$AZ$6:$BD$180,DU$4,0),0)</f>
        <v>6.2478603870967753</v>
      </c>
      <c r="DV135" s="308">
        <f>IFERROR(VLOOKUP($A135,'BDGT McAfee'!$AZ$6:$BD$180,DV$4,0),0)</f>
        <v>6.2478603870967753</v>
      </c>
      <c r="DW135" s="308">
        <f>IFERROR(VLOOKUP($A135,'BDGT McAfee'!$AZ$6:$BD$180,DW$4,0),0)</f>
        <v>6.2478603870967753</v>
      </c>
      <c r="DX135" s="308">
        <f>IFERROR(VLOOKUP($A135,'BDGT McAfee'!$AZ$6:$BD$180,DX$4,0),0)</f>
        <v>6.2478603870967753</v>
      </c>
      <c r="DY135" s="308">
        <f>IFERROR(VLOOKUP($A135,'BDGT McAfee'!$AZ$6:$BD$180,DY$4,0),0)</f>
        <v>6.2478603870967753</v>
      </c>
      <c r="DZ135" s="308">
        <f>IFERROR(VLOOKUP($A135,'BDGT McAfee'!$AZ$6:$BD$180,DZ$4,0),0)</f>
        <v>6.2478603870967753</v>
      </c>
      <c r="EA135" s="308">
        <f>IFERROR(VLOOKUP($A135,'BDGT McAfee'!$AZ$6:$BD$180,EA$4,0),0)</f>
        <v>6.2478603870967753</v>
      </c>
      <c r="EB135" s="308">
        <f>IFERROR(VLOOKUP($A135,'BDGT McAfee'!$AZ$6:$BD$180,EB$4,0),0)</f>
        <v>6.2478603870967753</v>
      </c>
      <c r="EC135" s="308">
        <f>IFERROR(VLOOKUP($A135,'BDGT McAfee'!$AZ$6:$BD$180,EC$4,0),0)</f>
        <v>6.2478603870967753</v>
      </c>
      <c r="ED135" s="308">
        <f>IFERROR(VLOOKUP($A135,'BDGT McAfee'!$AZ$6:$BD$180,ED$4,0),0)</f>
        <v>6.2478603870967753</v>
      </c>
      <c r="EE135" s="308">
        <f>IFERROR(VLOOKUP($A135,'BDGT McAfee'!$AZ$6:$BD$180,EE$4,0),0)</f>
        <v>6.2478603870967753</v>
      </c>
      <c r="EF135" s="308">
        <f>IFERROR(VLOOKUP($A135,'BDGT McAfee'!$AZ$6:$BD$180,EF$4,0),0)</f>
        <v>6.2478603870967753</v>
      </c>
      <c r="EG135" s="308">
        <f>IFERROR(VLOOKUP($A135,'BDGT McAfee'!$AZ$6:$BD$180,EG$4,0),0)</f>
        <v>6.2478603870967753</v>
      </c>
      <c r="EH135" s="308">
        <f>IFERROR(VLOOKUP($A135,'BDGT McAfee'!$AZ$6:$BD$180,EH$4,0),0)</f>
        <v>6.2478603870967753</v>
      </c>
      <c r="EI135" s="308">
        <f>SUM(DD135:EH135)</f>
        <v>193.68367200000012</v>
      </c>
      <c r="EJ135" s="308"/>
      <c r="EL135" s="307">
        <f>IFERROR(VLOOKUP($A135,'BDGT Office'!$C$3:$F$180,EL$4,0),0)</f>
        <v>0.4258064516129032</v>
      </c>
      <c r="EM135" s="307">
        <f>IFERROR(VLOOKUP($A135,'BDGT Office'!$C$3:$F$180,EM$4,0),0)</f>
        <v>0.4258064516129032</v>
      </c>
      <c r="EN135" s="307">
        <f>IFERROR(VLOOKUP($A135,'BDGT Office'!$C$3:$F$180,EN$4,0),0)</f>
        <v>0.4258064516129032</v>
      </c>
      <c r="EO135" s="307">
        <f>IFERROR(VLOOKUP($A135,'BDGT Office'!$C$3:$F$180,EO$4,0),0)</f>
        <v>0.4258064516129032</v>
      </c>
      <c r="EP135" s="307">
        <f>IFERROR(VLOOKUP($A135,'BDGT Office'!$C$3:$F$180,EP$4,0),0)</f>
        <v>0.4258064516129032</v>
      </c>
      <c r="EQ135" s="307">
        <f>IFERROR(VLOOKUP($A135,'BDGT Office'!$C$3:$F$180,EQ$4,0),0)</f>
        <v>0.4258064516129032</v>
      </c>
      <c r="ER135" s="307">
        <f>IFERROR(VLOOKUP($A135,'BDGT Office'!$C$3:$F$180,ER$4,0),0)</f>
        <v>0.4258064516129032</v>
      </c>
      <c r="ES135" s="307">
        <f>IFERROR(VLOOKUP($A135,'BDGT Office'!$C$3:$F$180,ES$4,0),0)</f>
        <v>0.4258064516129032</v>
      </c>
      <c r="ET135" s="307">
        <f>IFERROR(VLOOKUP($A135,'BDGT Office'!$C$3:$F$180,ET$4,0),0)</f>
        <v>0.4258064516129032</v>
      </c>
      <c r="EU135" s="307">
        <f>IFERROR(VLOOKUP($A135,'BDGT Office'!$C$3:$F$180,EU$4,0),0)</f>
        <v>0.4258064516129032</v>
      </c>
      <c r="EV135" s="307">
        <f>IFERROR(VLOOKUP($A135,'BDGT Office'!$C$3:$F$180,EV$4,0),0)</f>
        <v>0.4258064516129032</v>
      </c>
      <c r="EW135" s="307">
        <f>IFERROR(VLOOKUP($A135,'BDGT Office'!$C$3:$F$180,EW$4,0),0)</f>
        <v>0.4258064516129032</v>
      </c>
      <c r="EX135" s="307">
        <f>IFERROR(VLOOKUP($A135,'BDGT Office'!$C$3:$F$180,EX$4,0),0)</f>
        <v>0.4258064516129032</v>
      </c>
      <c r="EY135" s="307">
        <f>IFERROR(VLOOKUP($A135,'BDGT Office'!$C$3:$F$180,EY$4,0),0)</f>
        <v>0.4258064516129032</v>
      </c>
      <c r="EZ135" s="307">
        <f>IFERROR(VLOOKUP($A135,'BDGT Office'!$C$3:$F$180,EZ$4,0),0)</f>
        <v>0.4258064516129032</v>
      </c>
      <c r="FA135" s="307">
        <f>IFERROR(VLOOKUP($A135,'BDGT Office'!$C$3:$F$180,FA$4,0),0)</f>
        <v>0.4258064516129032</v>
      </c>
      <c r="FB135" s="307">
        <f>IFERROR(VLOOKUP($A135,'BDGT Office'!$C$3:$F$180,FB$4,0),0)</f>
        <v>0.4258064516129032</v>
      </c>
      <c r="FC135" s="307">
        <f>IFERROR(VLOOKUP($A135,'BDGT Office'!$C$3:$F$180,FC$4,0),0)</f>
        <v>0.4258064516129032</v>
      </c>
      <c r="FD135" s="307">
        <f>IFERROR(VLOOKUP($A135,'BDGT Office'!$C$3:$F$180,FD$4,0),0)</f>
        <v>0.4258064516129032</v>
      </c>
      <c r="FE135" s="307">
        <f>IFERROR(VLOOKUP($A135,'BDGT Office'!$C$3:$F$180,FE$4,0),0)</f>
        <v>0.4258064516129032</v>
      </c>
      <c r="FF135" s="307">
        <f>IFERROR(VLOOKUP($A135,'BDGT Office'!$C$3:$F$180,FF$4,0),0)</f>
        <v>0.4258064516129032</v>
      </c>
      <c r="FG135" s="307">
        <f>IFERROR(VLOOKUP($A135,'BDGT Office'!$C$3:$F$180,FG$4,0),0)</f>
        <v>0.4258064516129032</v>
      </c>
      <c r="FH135" s="307">
        <f>IFERROR(VLOOKUP($A135,'BDGT Office'!$C$3:$F$180,FH$4,0),0)</f>
        <v>0.4258064516129032</v>
      </c>
      <c r="FI135" s="307">
        <f>IFERROR(VLOOKUP($A135,'BDGT Office'!$C$3:$F$180,FI$4,0),0)</f>
        <v>0.4258064516129032</v>
      </c>
      <c r="FJ135" s="307">
        <f>IFERROR(VLOOKUP($A135,'BDGT Office'!$C$3:$F$180,FJ$4,0),0)</f>
        <v>0.4258064516129032</v>
      </c>
      <c r="FK135" s="307">
        <f>IFERROR(VLOOKUP($A135,'BDGT Office'!$C$3:$F$180,FK$4,0),0)</f>
        <v>0.4258064516129032</v>
      </c>
      <c r="FL135" s="307">
        <f>IFERROR(VLOOKUP($A135,'BDGT Office'!$C$3:$F$180,FL$4,0),0)</f>
        <v>0.4258064516129032</v>
      </c>
      <c r="FM135" s="307">
        <f>IFERROR(VLOOKUP($A135,'BDGT Office'!$C$3:$F$180,FM$4,0),0)</f>
        <v>0.4258064516129032</v>
      </c>
      <c r="FN135" s="307">
        <f>IFERROR(VLOOKUP($A135,'BDGT Office'!$C$3:$F$180,FN$4,0),0)</f>
        <v>0.4258064516129032</v>
      </c>
      <c r="FO135" s="307">
        <f>IFERROR(VLOOKUP($A135,'BDGT Office'!$C$3:$F$180,FO$4,0),0)</f>
        <v>0.4258064516129032</v>
      </c>
      <c r="FP135" s="307">
        <f>IFERROR(VLOOKUP($A135,'BDGT Office'!$C$3:$F$180,FP$4,0),0)</f>
        <v>0.4258064516129032</v>
      </c>
      <c r="FQ135" s="308">
        <f>SUM(EL135:FP135)</f>
        <v>13.2</v>
      </c>
      <c r="FR135" s="307"/>
      <c r="FS135" s="307"/>
    </row>
    <row r="136" spans="1:175" s="364" customFormat="1">
      <c r="A136" s="364" t="s">
        <v>569</v>
      </c>
      <c r="B136" s="365">
        <f>IFERROR(VLOOKUP($A136,'FCST Sales'!$A$1:$AH$160,B$1,0),0)</f>
        <v>0</v>
      </c>
      <c r="C136" s="365">
        <f>IFERROR(VLOOKUP($A136,'FCST Sales'!$A$1:$AH$160,C$1,0),0)</f>
        <v>0</v>
      </c>
      <c r="D136" s="365">
        <f>IFERROR(VLOOKUP($A136,'FCST Sales'!$A$1:$AH$160,D$1,0),0)</f>
        <v>0</v>
      </c>
      <c r="E136" s="365">
        <f>IFERROR(VLOOKUP($A136,'FCST Sales'!$A$1:$AH$160,E$1,0),0)</f>
        <v>0</v>
      </c>
      <c r="F136" s="365">
        <f>IFERROR(VLOOKUP($A136,'FCST Sales'!$A$1:$AH$160,F$1,0),0)</f>
        <v>0</v>
      </c>
      <c r="G136" s="365">
        <f>IFERROR(VLOOKUP($A136,'FCST Sales'!$A$1:$AH$160,G$1,0),0)</f>
        <v>0</v>
      </c>
      <c r="H136" s="365">
        <f>IFERROR(VLOOKUP($A136,'FCST Sales'!$A$1:$AH$160,H$1,0),0)</f>
        <v>0</v>
      </c>
      <c r="I136" s="365">
        <f>IFERROR(VLOOKUP($A136,'FCST Sales'!$A$1:$AH$160,I$1,0),0)</f>
        <v>0</v>
      </c>
      <c r="J136" s="365">
        <f>IFERROR(VLOOKUP($A136,'FCST Sales'!$A$1:$AH$160,J$1,0),0)</f>
        <v>0</v>
      </c>
      <c r="K136" s="365">
        <f>IFERROR(VLOOKUP($A136,'FCST Sales'!$A$1:$AH$160,K$1,0),0)</f>
        <v>0</v>
      </c>
      <c r="L136" s="365">
        <f>IFERROR(VLOOKUP($A136,'FCST Sales'!$A$1:$AH$160,L$1,0),0)</f>
        <v>0</v>
      </c>
      <c r="M136" s="365">
        <f>IFERROR(VLOOKUP($A136,'FCST Sales'!$A$1:$AH$160,M$1,0),0)</f>
        <v>0</v>
      </c>
      <c r="N136" s="365">
        <f>IFERROR(VLOOKUP($A136,'FCST Sales'!$A$1:$AH$160,N$1,0),0)</f>
        <v>0</v>
      </c>
      <c r="O136" s="365">
        <f>IFERROR(VLOOKUP($A136,'FCST Sales'!$A$1:$AH$160,O$1,0),0)</f>
        <v>0</v>
      </c>
      <c r="P136" s="365">
        <f>IFERROR(VLOOKUP($A136,'FCST Sales'!$A$1:$AH$160,P$1,0),0)</f>
        <v>0</v>
      </c>
      <c r="Q136" s="365">
        <f>IFERROR(VLOOKUP($A136,'FCST Sales'!$A$1:$AH$160,Q$1,0),0)</f>
        <v>0</v>
      </c>
      <c r="R136" s="365">
        <f>IFERROR(VLOOKUP($A136,'FCST Sales'!$A$1:$AH$160,R$1,0),0)</f>
        <v>0</v>
      </c>
      <c r="S136" s="365">
        <f>IFERROR(VLOOKUP($A136,'FCST Sales'!$A$1:$AH$160,S$1,0),0)</f>
        <v>0</v>
      </c>
      <c r="T136" s="365">
        <f>IFERROR(VLOOKUP($A136,'FCST Sales'!$A$1:$AH$160,T$1,0),0)</f>
        <v>0</v>
      </c>
      <c r="U136" s="365">
        <f>IFERROR(VLOOKUP($A136,'FCST Sales'!$A$1:$AH$160,U$1,0),0)</f>
        <v>0</v>
      </c>
      <c r="V136" s="365">
        <f>IFERROR(VLOOKUP($A136,'FCST Sales'!$A$1:$AH$160,V$1,0),0)</f>
        <v>0</v>
      </c>
      <c r="W136" s="365">
        <f>IFERROR(VLOOKUP($A136,'FCST Sales'!$A$1:$AH$160,W$1,0),0)</f>
        <v>0</v>
      </c>
      <c r="X136" s="365">
        <f>IFERROR(VLOOKUP($A136,'FCST Sales'!$A$1:$AH$160,X$1,0),0)</f>
        <v>0</v>
      </c>
      <c r="Y136" s="365">
        <f>IFERROR(VLOOKUP($A136,'FCST Sales'!$A$1:$AH$160,Y$1,0),0)</f>
        <v>0</v>
      </c>
      <c r="Z136" s="365">
        <f>IFERROR(VLOOKUP($A136,'FCST Sales'!$A$1:$AH$160,Z$1,0),0)</f>
        <v>0</v>
      </c>
      <c r="AA136" s="365">
        <f>IFERROR(VLOOKUP($A136,'FCST Sales'!$A$1:$AH$160,AA$1,0),0)</f>
        <v>0</v>
      </c>
      <c r="AB136" s="365">
        <f>IFERROR(VLOOKUP($A136,'FCST Sales'!$A$1:$AH$160,AB$1,0),0)</f>
        <v>0</v>
      </c>
      <c r="AC136" s="365">
        <f>IFERROR(VLOOKUP($A136,'FCST Sales'!$A$1:$AH$160,AC$1,0),0)</f>
        <v>0</v>
      </c>
      <c r="AD136" s="365">
        <f>IFERROR(VLOOKUP($A136,'FCST Sales'!$A$1:$AH$160,AD$1,0),0)</f>
        <v>0</v>
      </c>
      <c r="AE136" s="365">
        <f>IFERROR(VLOOKUP($A136,'FCST Sales'!$A$1:$AH$160,AE$1,0),0)</f>
        <v>0</v>
      </c>
      <c r="AF136" s="365">
        <f>IFERROR(VLOOKUP($A136,'FCST Sales'!$A$1:$AH$160,AF$1,0),0)</f>
        <v>0</v>
      </c>
      <c r="AG136" s="365">
        <f>IFERROR(VLOOKUP($A136,'FCST Sales'!$A$1:$AH$160,AG$1,0),0)</f>
        <v>0</v>
      </c>
      <c r="AH136" s="365">
        <f>IFERROR(VLOOKUP($A136,'FCST Sales'!$A$1:$AH$160,AH$1,0),0)</f>
        <v>0</v>
      </c>
      <c r="AI136" s="365"/>
      <c r="AK136" s="366">
        <f>IFERROR(VLOOKUP($A136,'BDGT MW Services MTD'!$A$3:$AG$156,AK$4,0),0)</f>
        <v>0</v>
      </c>
      <c r="AL136" s="366">
        <f>IFERROR(VLOOKUP($A136,'BDGT MW Services MTD'!$A$3:$AG$156,AL$4,0),0)</f>
        <v>0</v>
      </c>
      <c r="AM136" s="366">
        <f>IFERROR(VLOOKUP($A136,'BDGT MW Services MTD'!$A$3:$AG$156,AM$4,0),0)</f>
        <v>0</v>
      </c>
      <c r="AN136" s="366">
        <f>IFERROR(VLOOKUP($A136,'BDGT MW Services MTD'!$A$3:$AG$156,AN$4,0),0)</f>
        <v>0</v>
      </c>
      <c r="AO136" s="366">
        <f>IFERROR(VLOOKUP($A136,'BDGT MW Services MTD'!$A$3:$AG$156,AO$4,0),0)</f>
        <v>0</v>
      </c>
      <c r="AP136" s="366">
        <f>IFERROR(VLOOKUP($A136,'BDGT MW Services MTD'!$A$3:$AG$156,AP$4,0),0)</f>
        <v>0</v>
      </c>
      <c r="AQ136" s="366">
        <f>IFERROR(VLOOKUP($A136,'BDGT MW Services MTD'!$A$3:$AG$156,AQ$4,0),0)</f>
        <v>0</v>
      </c>
      <c r="AR136" s="366">
        <f>IFERROR(VLOOKUP($A136,'BDGT MW Services MTD'!$A$3:$AG$156,AR$4,0),0)</f>
        <v>0</v>
      </c>
      <c r="AS136" s="366">
        <f>IFERROR(VLOOKUP($A136,'BDGT MW Services MTD'!$A$3:$AG$156,AS$4,0),0)</f>
        <v>0</v>
      </c>
      <c r="AT136" s="366">
        <f>IFERROR(VLOOKUP($A136,'BDGT MW Services MTD'!$A$3:$AG$156,AT$4,0),0)</f>
        <v>0</v>
      </c>
      <c r="AU136" s="366">
        <f>IFERROR(VLOOKUP($A136,'BDGT MW Services MTD'!$A$3:$AG$156,AU$4,0),0)</f>
        <v>0</v>
      </c>
      <c r="AV136" s="366">
        <f>IFERROR(VLOOKUP($A136,'BDGT MW Services MTD'!$A$3:$AG$156,AV$4,0),0)</f>
        <v>0</v>
      </c>
      <c r="AW136" s="366">
        <f>IFERROR(VLOOKUP($A136,'BDGT MW Services MTD'!$A$3:$AG$156,AW$4,0),0)</f>
        <v>0</v>
      </c>
      <c r="AX136" s="366">
        <f>IFERROR(VLOOKUP($A136,'BDGT MW Services MTD'!$A$3:$AG$156,AX$4,0),0)</f>
        <v>0</v>
      </c>
      <c r="AY136" s="366">
        <f>IFERROR(VLOOKUP($A136,'BDGT MW Services MTD'!$A$3:$AG$156,AY$4,0),0)</f>
        <v>0</v>
      </c>
      <c r="AZ136" s="366">
        <f>IFERROR(VLOOKUP($A136,'BDGT MW Services MTD'!$A$3:$AG$156,AZ$4,0),0)</f>
        <v>0</v>
      </c>
      <c r="BA136" s="366">
        <f>IFERROR(VLOOKUP($A136,'BDGT MW Services MTD'!$A$3:$AG$156,BA$4,0),0)</f>
        <v>0</v>
      </c>
      <c r="BB136" s="366">
        <f>IFERROR(VLOOKUP($A136,'BDGT MW Services MTD'!$A$3:$AG$156,BB$4,0),0)</f>
        <v>0</v>
      </c>
      <c r="BC136" s="366">
        <f>IFERROR(VLOOKUP($A136,'BDGT MW Services MTD'!$A$3:$AG$156,BC$4,0),0)</f>
        <v>0</v>
      </c>
      <c r="BD136" s="366">
        <f>IFERROR(VLOOKUP($A136,'BDGT MW Services MTD'!$A$3:$AG$156,BD$4,0),0)</f>
        <v>0</v>
      </c>
      <c r="BE136" s="366">
        <f>IFERROR(VLOOKUP($A136,'BDGT MW Services MTD'!$A$3:$AG$156,BE$4,0),0)</f>
        <v>0</v>
      </c>
      <c r="BF136" s="366">
        <f>IFERROR(VLOOKUP($A136,'BDGT MW Services MTD'!$A$3:$AG$156,BF$4,0),0)</f>
        <v>0</v>
      </c>
      <c r="BG136" s="366">
        <f>IFERROR(VLOOKUP($A136,'BDGT MW Services MTD'!$A$3:$AG$156,BG$4,0),0)</f>
        <v>0</v>
      </c>
      <c r="BH136" s="366">
        <f>IFERROR(VLOOKUP($A136,'BDGT MW Services MTD'!$A$3:$AG$156,BH$4,0),0)</f>
        <v>0</v>
      </c>
      <c r="BI136" s="366">
        <f>IFERROR(VLOOKUP($A136,'BDGT MW Services MTD'!$A$3:$AG$156,BI$4,0),0)</f>
        <v>0</v>
      </c>
      <c r="BJ136" s="366">
        <f>IFERROR(VLOOKUP($A136,'BDGT MW Services MTD'!$A$3:$AG$156,BJ$4,0),0)</f>
        <v>0</v>
      </c>
      <c r="BK136" s="366">
        <f>IFERROR(VLOOKUP($A136,'BDGT MW Services MTD'!$A$3:$AG$156,BK$4,0),0)</f>
        <v>0</v>
      </c>
      <c r="BL136" s="366">
        <f>IFERROR(VLOOKUP($A136,'BDGT MW Services MTD'!$A$3:$AG$156,BL$4,0),0)</f>
        <v>0</v>
      </c>
      <c r="BM136" s="366">
        <f>IFERROR(VLOOKUP($A136,'BDGT MW Services MTD'!$A$3:$AG$156,BM$4,0),0)</f>
        <v>0</v>
      </c>
      <c r="BN136" s="366">
        <f>IFERROR(VLOOKUP($A136,'BDGT MW Services MTD'!$A$3:$AG$156,BN$4,0),0)</f>
        <v>0</v>
      </c>
      <c r="BO136" s="366">
        <f>IFERROR(VLOOKUP($A136,'BDGT MW Services MTD'!$A$3:$AG$156,BO$4,0),0)</f>
        <v>0</v>
      </c>
      <c r="BP136" s="366">
        <f>IFERROR(VLOOKUP($A136,'BDGT MW Services MTD'!$A$3:$AG$156,BP$4,0),0)</f>
        <v>0</v>
      </c>
      <c r="BQ136" s="366"/>
      <c r="BR136" s="366"/>
      <c r="BS136" s="366"/>
      <c r="BT136" s="366">
        <f>IFERROR(VLOOKUP($A136,'BDGT Polizze MTD'!$A$3:$AG$156,BT$4,0),0)</f>
        <v>0</v>
      </c>
      <c r="BU136" s="366">
        <f>IFERROR(VLOOKUP($A136,'BDGT Polizze MTD'!$A$3:$AG$156,BU$4,0),0)</f>
        <v>0</v>
      </c>
      <c r="BV136" s="366">
        <f>IFERROR(VLOOKUP($A136,'BDGT Polizze MTD'!$A$3:$AG$156,BV$4,0),0)</f>
        <v>0</v>
      </c>
      <c r="BW136" s="366">
        <f>IFERROR(VLOOKUP($A136,'BDGT Polizze MTD'!$A$3:$AG$156,BW$4,0),0)</f>
        <v>0</v>
      </c>
      <c r="BX136" s="366">
        <f>IFERROR(VLOOKUP($A136,'BDGT Polizze MTD'!$A$3:$AG$156,BX$4,0),0)</f>
        <v>0</v>
      </c>
      <c r="BY136" s="366">
        <f>IFERROR(VLOOKUP($A136,'BDGT Polizze MTD'!$A$3:$AG$156,BY$4,0),0)</f>
        <v>0</v>
      </c>
      <c r="BZ136" s="366">
        <f>IFERROR(VLOOKUP($A136,'BDGT Polizze MTD'!$A$3:$AG$156,BZ$4,0),0)</f>
        <v>0</v>
      </c>
      <c r="CA136" s="366">
        <f>IFERROR(VLOOKUP($A136,'BDGT Polizze MTD'!$A$3:$AG$156,CA$4,0),0)</f>
        <v>0</v>
      </c>
      <c r="CB136" s="366">
        <f>IFERROR(VLOOKUP($A136,'BDGT Polizze MTD'!$A$3:$AG$156,CB$4,0),0)</f>
        <v>0</v>
      </c>
      <c r="CC136" s="366">
        <f>IFERROR(VLOOKUP($A136,'BDGT Polizze MTD'!$A$3:$AG$156,CC$4,0),0)</f>
        <v>0</v>
      </c>
      <c r="CD136" s="366">
        <f>IFERROR(VLOOKUP($A136,'BDGT Polizze MTD'!$A$3:$AG$156,CD$4,0),0)</f>
        <v>0</v>
      </c>
      <c r="CE136" s="366">
        <f>IFERROR(VLOOKUP($A136,'BDGT Polizze MTD'!$A$3:$AG$156,CE$4,0),0)</f>
        <v>0</v>
      </c>
      <c r="CF136" s="366">
        <f>IFERROR(VLOOKUP($A136,'BDGT Polizze MTD'!$A$3:$AG$156,CF$4,0),0)</f>
        <v>0</v>
      </c>
      <c r="CG136" s="366">
        <f>IFERROR(VLOOKUP($A136,'BDGT Polizze MTD'!$A$3:$AG$156,CG$4,0),0)</f>
        <v>0</v>
      </c>
      <c r="CH136" s="366">
        <f>IFERROR(VLOOKUP($A136,'BDGT Polizze MTD'!$A$3:$AG$156,CH$4,0),0)</f>
        <v>0</v>
      </c>
      <c r="CI136" s="366">
        <f>IFERROR(VLOOKUP($A136,'BDGT Polizze MTD'!$A$3:$AG$156,CI$4,0),0)</f>
        <v>0</v>
      </c>
      <c r="CJ136" s="366">
        <f>IFERROR(VLOOKUP($A136,'BDGT Polizze MTD'!$A$3:$AG$156,CJ$4,0),0)</f>
        <v>0</v>
      </c>
      <c r="CK136" s="366">
        <f>IFERROR(VLOOKUP($A136,'BDGT Polizze MTD'!$A$3:$AG$156,CK$4,0),0)</f>
        <v>0</v>
      </c>
      <c r="CL136" s="366">
        <f>IFERROR(VLOOKUP($A136,'BDGT Polizze MTD'!$A$3:$AG$156,CL$4,0),0)</f>
        <v>0</v>
      </c>
      <c r="CM136" s="366">
        <f>IFERROR(VLOOKUP($A136,'BDGT Polizze MTD'!$A$3:$AG$156,CM$4,0),0)</f>
        <v>0</v>
      </c>
      <c r="CN136" s="366">
        <f>IFERROR(VLOOKUP($A136,'BDGT Polizze MTD'!$A$3:$AG$156,CN$4,0),0)</f>
        <v>0</v>
      </c>
      <c r="CO136" s="366">
        <f>IFERROR(VLOOKUP($A136,'BDGT Polizze MTD'!$A$3:$AG$156,CO$4,0),0)</f>
        <v>0</v>
      </c>
      <c r="CP136" s="366">
        <f>IFERROR(VLOOKUP($A136,'BDGT Polizze MTD'!$A$3:$AG$156,CP$4,0),0)</f>
        <v>0</v>
      </c>
      <c r="CQ136" s="366">
        <f>IFERROR(VLOOKUP($A136,'BDGT Polizze MTD'!$A$3:$AG$156,CQ$4,0),0)</f>
        <v>0</v>
      </c>
      <c r="CR136" s="366">
        <f>IFERROR(VLOOKUP($A136,'BDGT Polizze MTD'!$A$3:$AG$156,CR$4,0),0)</f>
        <v>0</v>
      </c>
      <c r="CS136" s="366">
        <f>IFERROR(VLOOKUP($A136,'BDGT Polizze MTD'!$A$3:$AG$156,CS$4,0),0)</f>
        <v>0</v>
      </c>
      <c r="CT136" s="366">
        <f>IFERROR(VLOOKUP($A136,'BDGT Polizze MTD'!$A$3:$AG$156,CT$4,0),0)</f>
        <v>0</v>
      </c>
      <c r="CU136" s="366">
        <f>IFERROR(VLOOKUP($A136,'BDGT Polizze MTD'!$A$3:$AG$156,CU$4,0),0)</f>
        <v>0</v>
      </c>
      <c r="CV136" s="366">
        <f>IFERROR(VLOOKUP($A136,'BDGT Polizze MTD'!$A$3:$AG$156,CV$4,0),0)</f>
        <v>0</v>
      </c>
      <c r="CW136" s="366">
        <f>IFERROR(VLOOKUP($A136,'BDGT Polizze MTD'!$A$3:$AG$156,CW$4,0),0)</f>
        <v>0</v>
      </c>
      <c r="CX136" s="366">
        <f>IFERROR(VLOOKUP($A136,'BDGT Polizze MTD'!$A$3:$AG$156,CX$4,0),0)</f>
        <v>0</v>
      </c>
      <c r="CY136" s="366">
        <f>IFERROR(VLOOKUP($A136,'BDGT Polizze MTD'!$A$3:$AG$156,CY$4,0),0)</f>
        <v>0</v>
      </c>
      <c r="CZ136" s="366"/>
      <c r="DD136" s="367">
        <f>IFERROR(VLOOKUP($A136,'BDGT McAfee'!$AZ$6:$BD$180,DD$4,0),0)</f>
        <v>0</v>
      </c>
      <c r="DE136" s="367">
        <f>IFERROR(VLOOKUP($A136,'BDGT McAfee'!$AZ$6:$BD$180,DE$4,0),0)</f>
        <v>0</v>
      </c>
      <c r="DF136" s="367">
        <f>IFERROR(VLOOKUP($A136,'BDGT McAfee'!$AZ$6:$BD$180,DF$4,0),0)</f>
        <v>0</v>
      </c>
      <c r="DG136" s="367">
        <f>IFERROR(VLOOKUP($A136,'BDGT McAfee'!$AZ$6:$BD$180,DG$4,0),0)</f>
        <v>0</v>
      </c>
      <c r="DH136" s="367">
        <f>IFERROR(VLOOKUP($A136,'BDGT McAfee'!$AZ$6:$BD$180,DH$4,0),0)</f>
        <v>0</v>
      </c>
      <c r="DI136" s="367">
        <f>IFERROR(VLOOKUP($A136,'BDGT McAfee'!$AZ$6:$BD$180,DI$4,0),0)</f>
        <v>0</v>
      </c>
      <c r="DJ136" s="367">
        <f>IFERROR(VLOOKUP($A136,'BDGT McAfee'!$AZ$6:$BD$180,DJ$4,0),0)</f>
        <v>0</v>
      </c>
      <c r="DK136" s="367">
        <f>IFERROR(VLOOKUP($A136,'BDGT McAfee'!$AZ$6:$BD$180,DK$4,0),0)</f>
        <v>0</v>
      </c>
      <c r="DL136" s="367">
        <f>IFERROR(VLOOKUP($A136,'BDGT McAfee'!$AZ$6:$BD$180,DL$4,0),0)</f>
        <v>0</v>
      </c>
      <c r="DM136" s="367">
        <f>IFERROR(VLOOKUP($A136,'BDGT McAfee'!$AZ$6:$BD$180,DM$4,0),0)</f>
        <v>0</v>
      </c>
      <c r="DN136" s="367">
        <f>IFERROR(VLOOKUP($A136,'BDGT McAfee'!$AZ$6:$BD$180,DN$4,0),0)</f>
        <v>0</v>
      </c>
      <c r="DO136" s="367">
        <f>IFERROR(VLOOKUP($A136,'BDGT McAfee'!$AZ$6:$BD$180,DO$4,0),0)</f>
        <v>0</v>
      </c>
      <c r="DP136" s="367">
        <f>IFERROR(VLOOKUP($A136,'BDGT McAfee'!$AZ$6:$BD$180,DP$4,0),0)</f>
        <v>0</v>
      </c>
      <c r="DQ136" s="367">
        <f>IFERROR(VLOOKUP($A136,'BDGT McAfee'!$AZ$6:$BD$180,DQ$4,0),0)</f>
        <v>0</v>
      </c>
      <c r="DR136" s="367">
        <f>IFERROR(VLOOKUP($A136,'BDGT McAfee'!$AZ$6:$BD$180,DR$4,0),0)</f>
        <v>0</v>
      </c>
      <c r="DS136" s="367">
        <f>IFERROR(VLOOKUP($A136,'BDGT McAfee'!$AZ$6:$BD$180,DS$4,0),0)</f>
        <v>0</v>
      </c>
      <c r="DT136" s="367">
        <f>IFERROR(VLOOKUP($A136,'BDGT McAfee'!$AZ$6:$BD$180,DT$4,0),0)</f>
        <v>0</v>
      </c>
      <c r="DU136" s="367">
        <f>IFERROR(VLOOKUP($A136,'BDGT McAfee'!$AZ$6:$BD$180,DU$4,0),0)</f>
        <v>0</v>
      </c>
      <c r="DV136" s="367">
        <f>IFERROR(VLOOKUP($A136,'BDGT McAfee'!$AZ$6:$BD$180,DV$4,0),0)</f>
        <v>0</v>
      </c>
      <c r="DW136" s="367">
        <f>IFERROR(VLOOKUP($A136,'BDGT McAfee'!$AZ$6:$BD$180,DW$4,0),0)</f>
        <v>0</v>
      </c>
      <c r="DX136" s="367">
        <f>IFERROR(VLOOKUP($A136,'BDGT McAfee'!$AZ$6:$BD$180,DX$4,0),0)</f>
        <v>0</v>
      </c>
      <c r="DY136" s="367">
        <f>IFERROR(VLOOKUP($A136,'BDGT McAfee'!$AZ$6:$BD$180,DY$4,0),0)</f>
        <v>0</v>
      </c>
      <c r="DZ136" s="367">
        <f>IFERROR(VLOOKUP($A136,'BDGT McAfee'!$AZ$6:$BD$180,DZ$4,0),0)</f>
        <v>0</v>
      </c>
      <c r="EA136" s="367">
        <f>IFERROR(VLOOKUP($A136,'BDGT McAfee'!$AZ$6:$BD$180,EA$4,0),0)</f>
        <v>0</v>
      </c>
      <c r="EB136" s="367">
        <f>IFERROR(VLOOKUP($A136,'BDGT McAfee'!$AZ$6:$BD$180,EB$4,0),0)</f>
        <v>0</v>
      </c>
      <c r="EC136" s="367">
        <f>IFERROR(VLOOKUP($A136,'BDGT McAfee'!$AZ$6:$BD$180,EC$4,0),0)</f>
        <v>0</v>
      </c>
      <c r="ED136" s="367">
        <f>IFERROR(VLOOKUP($A136,'BDGT McAfee'!$AZ$6:$BD$180,ED$4,0),0)</f>
        <v>0</v>
      </c>
      <c r="EE136" s="367">
        <f>IFERROR(VLOOKUP($A136,'BDGT McAfee'!$AZ$6:$BD$180,EE$4,0),0)</f>
        <v>0</v>
      </c>
      <c r="EF136" s="367">
        <f>IFERROR(VLOOKUP($A136,'BDGT McAfee'!$AZ$6:$BD$180,EF$4,0),0)</f>
        <v>0</v>
      </c>
      <c r="EG136" s="367">
        <f>IFERROR(VLOOKUP($A136,'BDGT McAfee'!$AZ$6:$BD$180,EG$4,0),0)</f>
        <v>0</v>
      </c>
      <c r="EH136" s="367">
        <f>IFERROR(VLOOKUP($A136,'BDGT McAfee'!$AZ$6:$BD$180,EH$4,0),0)</f>
        <v>0</v>
      </c>
      <c r="EI136" s="308">
        <f t="shared" si="42"/>
        <v>0</v>
      </c>
      <c r="EJ136" s="367"/>
      <c r="EL136" s="368">
        <f>IFERROR(VLOOKUP($A136,'BDGT Office'!$C$3:$F$180,EL$4,0),0)</f>
        <v>0</v>
      </c>
      <c r="EM136" s="368">
        <f>IFERROR(VLOOKUP($A136,'BDGT Office'!$C$3:$F$180,EM$4,0),0)</f>
        <v>0</v>
      </c>
      <c r="EN136" s="368">
        <f>IFERROR(VLOOKUP($A136,'BDGT Office'!$C$3:$F$180,EN$4,0),0)</f>
        <v>0</v>
      </c>
      <c r="EO136" s="368">
        <f>IFERROR(VLOOKUP($A136,'BDGT Office'!$C$3:$F$180,EO$4,0),0)</f>
        <v>0</v>
      </c>
      <c r="EP136" s="368">
        <f>IFERROR(VLOOKUP($A136,'BDGT Office'!$C$3:$F$180,EP$4,0),0)</f>
        <v>0</v>
      </c>
      <c r="EQ136" s="368">
        <f>IFERROR(VLOOKUP($A136,'BDGT Office'!$C$3:$F$180,EQ$4,0),0)</f>
        <v>0</v>
      </c>
      <c r="ER136" s="368">
        <f>IFERROR(VLOOKUP($A136,'BDGT Office'!$C$3:$F$180,ER$4,0),0)</f>
        <v>0</v>
      </c>
      <c r="ES136" s="368">
        <f>IFERROR(VLOOKUP($A136,'BDGT Office'!$C$3:$F$180,ES$4,0),0)</f>
        <v>0</v>
      </c>
      <c r="ET136" s="368">
        <f>IFERROR(VLOOKUP($A136,'BDGT Office'!$C$3:$F$180,ET$4,0),0)</f>
        <v>0</v>
      </c>
      <c r="EU136" s="368">
        <f>IFERROR(VLOOKUP($A136,'BDGT Office'!$C$3:$F$180,EU$4,0),0)</f>
        <v>0</v>
      </c>
      <c r="EV136" s="368">
        <f>IFERROR(VLOOKUP($A136,'BDGT Office'!$C$3:$F$180,EV$4,0),0)</f>
        <v>0</v>
      </c>
      <c r="EW136" s="368">
        <f>IFERROR(VLOOKUP($A136,'BDGT Office'!$C$3:$F$180,EW$4,0),0)</f>
        <v>0</v>
      </c>
      <c r="EX136" s="368">
        <f>IFERROR(VLOOKUP($A136,'BDGT Office'!$C$3:$F$180,EX$4,0),0)</f>
        <v>0</v>
      </c>
      <c r="EY136" s="368">
        <f>IFERROR(VLOOKUP($A136,'BDGT Office'!$C$3:$F$180,EY$4,0),0)</f>
        <v>0</v>
      </c>
      <c r="EZ136" s="368">
        <f>IFERROR(VLOOKUP($A136,'BDGT Office'!$C$3:$F$180,EZ$4,0),0)</f>
        <v>0</v>
      </c>
      <c r="FA136" s="368">
        <f>IFERROR(VLOOKUP($A136,'BDGT Office'!$C$3:$F$180,FA$4,0),0)</f>
        <v>0</v>
      </c>
      <c r="FB136" s="368">
        <f>IFERROR(VLOOKUP($A136,'BDGT Office'!$C$3:$F$180,FB$4,0),0)</f>
        <v>0</v>
      </c>
      <c r="FC136" s="368">
        <f>IFERROR(VLOOKUP($A136,'BDGT Office'!$C$3:$F$180,FC$4,0),0)</f>
        <v>0</v>
      </c>
      <c r="FD136" s="368">
        <f>IFERROR(VLOOKUP($A136,'BDGT Office'!$C$3:$F$180,FD$4,0),0)</f>
        <v>0</v>
      </c>
      <c r="FE136" s="368">
        <f>IFERROR(VLOOKUP($A136,'BDGT Office'!$C$3:$F$180,FE$4,0),0)</f>
        <v>0</v>
      </c>
      <c r="FF136" s="368">
        <f>IFERROR(VLOOKUP($A136,'BDGT Office'!$C$3:$F$180,FF$4,0),0)</f>
        <v>0</v>
      </c>
      <c r="FG136" s="368">
        <f>IFERROR(VLOOKUP($A136,'BDGT Office'!$C$3:$F$180,FG$4,0),0)</f>
        <v>0</v>
      </c>
      <c r="FH136" s="368">
        <f>IFERROR(VLOOKUP($A136,'BDGT Office'!$C$3:$F$180,FH$4,0),0)</f>
        <v>0</v>
      </c>
      <c r="FI136" s="368">
        <f>IFERROR(VLOOKUP($A136,'BDGT Office'!$C$3:$F$180,FI$4,0),0)</f>
        <v>0</v>
      </c>
      <c r="FJ136" s="368">
        <f>IFERROR(VLOOKUP($A136,'BDGT Office'!$C$3:$F$180,FJ$4,0),0)</f>
        <v>0</v>
      </c>
      <c r="FK136" s="368">
        <f>IFERROR(VLOOKUP($A136,'BDGT Office'!$C$3:$F$180,FK$4,0),0)</f>
        <v>0</v>
      </c>
      <c r="FL136" s="368">
        <f>IFERROR(VLOOKUP($A136,'BDGT Office'!$C$3:$F$180,FL$4,0),0)</f>
        <v>0</v>
      </c>
      <c r="FM136" s="368">
        <f>IFERROR(VLOOKUP($A136,'BDGT Office'!$C$3:$F$180,FM$4,0),0)</f>
        <v>0</v>
      </c>
      <c r="FN136" s="368">
        <f>IFERROR(VLOOKUP($A136,'BDGT Office'!$C$3:$F$180,FN$4,0),0)</f>
        <v>0</v>
      </c>
      <c r="FO136" s="368">
        <f>IFERROR(VLOOKUP($A136,'BDGT Office'!$C$3:$F$180,FO$4,0),0)</f>
        <v>0</v>
      </c>
      <c r="FP136" s="368">
        <f>IFERROR(VLOOKUP($A136,'BDGT Office'!$C$3:$F$180,FP$4,0),0)</f>
        <v>0</v>
      </c>
      <c r="FQ136" s="308">
        <f t="shared" si="43"/>
        <v>0</v>
      </c>
      <c r="FR136" s="368"/>
      <c r="FS136" s="368"/>
    </row>
    <row r="137" spans="1:175" s="364" customFormat="1">
      <c r="A137" s="364" t="s">
        <v>570</v>
      </c>
      <c r="B137" s="365">
        <f>IFERROR(VLOOKUP($A137,'FCST Sales'!$A$1:$AH$160,B$1,0),0)</f>
        <v>0</v>
      </c>
      <c r="C137" s="365">
        <f>IFERROR(VLOOKUP($A137,'FCST Sales'!$A$1:$AH$160,C$1,0),0)</f>
        <v>0</v>
      </c>
      <c r="D137" s="365">
        <f>IFERROR(VLOOKUP($A137,'FCST Sales'!$A$1:$AH$160,D$1,0),0)</f>
        <v>0</v>
      </c>
      <c r="E137" s="365">
        <f>IFERROR(VLOOKUP($A137,'FCST Sales'!$A$1:$AH$160,E$1,0),0)</f>
        <v>0</v>
      </c>
      <c r="F137" s="365">
        <f>IFERROR(VLOOKUP($A137,'FCST Sales'!$A$1:$AH$160,F$1,0),0)</f>
        <v>0</v>
      </c>
      <c r="G137" s="365">
        <f>IFERROR(VLOOKUP($A137,'FCST Sales'!$A$1:$AH$160,G$1,0),0)</f>
        <v>0</v>
      </c>
      <c r="H137" s="365">
        <f>IFERROR(VLOOKUP($A137,'FCST Sales'!$A$1:$AH$160,H$1,0),0)</f>
        <v>0</v>
      </c>
      <c r="I137" s="365">
        <f>IFERROR(VLOOKUP($A137,'FCST Sales'!$A$1:$AH$160,I$1,0),0)</f>
        <v>0</v>
      </c>
      <c r="J137" s="365">
        <f>IFERROR(VLOOKUP($A137,'FCST Sales'!$A$1:$AH$160,J$1,0),0)</f>
        <v>0</v>
      </c>
      <c r="K137" s="365">
        <f>IFERROR(VLOOKUP($A137,'FCST Sales'!$A$1:$AH$160,K$1,0),0)</f>
        <v>0</v>
      </c>
      <c r="L137" s="365">
        <f>IFERROR(VLOOKUP($A137,'FCST Sales'!$A$1:$AH$160,L$1,0),0)</f>
        <v>0</v>
      </c>
      <c r="M137" s="365">
        <f>IFERROR(VLOOKUP($A137,'FCST Sales'!$A$1:$AH$160,M$1,0),0)</f>
        <v>0</v>
      </c>
      <c r="N137" s="365">
        <f>IFERROR(VLOOKUP($A137,'FCST Sales'!$A$1:$AH$160,N$1,0),0)</f>
        <v>0</v>
      </c>
      <c r="O137" s="365">
        <f>IFERROR(VLOOKUP($A137,'FCST Sales'!$A$1:$AH$160,O$1,0),0)</f>
        <v>0</v>
      </c>
      <c r="P137" s="365">
        <f>IFERROR(VLOOKUP($A137,'FCST Sales'!$A$1:$AH$160,P$1,0),0)</f>
        <v>0</v>
      </c>
      <c r="Q137" s="365">
        <f>IFERROR(VLOOKUP($A137,'FCST Sales'!$A$1:$AH$160,Q$1,0),0)</f>
        <v>0</v>
      </c>
      <c r="R137" s="365">
        <f>IFERROR(VLOOKUP($A137,'FCST Sales'!$A$1:$AH$160,R$1,0),0)</f>
        <v>0</v>
      </c>
      <c r="S137" s="365">
        <f>IFERROR(VLOOKUP($A137,'FCST Sales'!$A$1:$AH$160,S$1,0),0)</f>
        <v>0</v>
      </c>
      <c r="T137" s="365">
        <f>IFERROR(VLOOKUP($A137,'FCST Sales'!$A$1:$AH$160,T$1,0),0)</f>
        <v>0</v>
      </c>
      <c r="U137" s="365">
        <f>IFERROR(VLOOKUP($A137,'FCST Sales'!$A$1:$AH$160,U$1,0),0)</f>
        <v>0</v>
      </c>
      <c r="V137" s="365">
        <f>IFERROR(VLOOKUP($A137,'FCST Sales'!$A$1:$AH$160,V$1,0),0)</f>
        <v>0</v>
      </c>
      <c r="W137" s="365">
        <f>IFERROR(VLOOKUP($A137,'FCST Sales'!$A$1:$AH$160,W$1,0),0)</f>
        <v>0</v>
      </c>
      <c r="X137" s="365">
        <f>IFERROR(VLOOKUP($A137,'FCST Sales'!$A$1:$AH$160,X$1,0),0)</f>
        <v>0</v>
      </c>
      <c r="Y137" s="365">
        <f>IFERROR(VLOOKUP($A137,'FCST Sales'!$A$1:$AH$160,Y$1,0),0)</f>
        <v>0</v>
      </c>
      <c r="Z137" s="365">
        <f>IFERROR(VLOOKUP($A137,'FCST Sales'!$A$1:$AH$160,Z$1,0),0)</f>
        <v>0</v>
      </c>
      <c r="AA137" s="365">
        <f>IFERROR(VLOOKUP($A137,'FCST Sales'!$A$1:$AH$160,AA$1,0),0)</f>
        <v>0</v>
      </c>
      <c r="AB137" s="365">
        <f>IFERROR(VLOOKUP($A137,'FCST Sales'!$A$1:$AH$160,AB$1,0),0)</f>
        <v>0</v>
      </c>
      <c r="AC137" s="365">
        <f>IFERROR(VLOOKUP($A137,'FCST Sales'!$A$1:$AH$160,AC$1,0),0)</f>
        <v>0</v>
      </c>
      <c r="AD137" s="365">
        <f>IFERROR(VLOOKUP($A137,'FCST Sales'!$A$1:$AH$160,AD$1,0),0)</f>
        <v>0</v>
      </c>
      <c r="AE137" s="365">
        <f>IFERROR(VLOOKUP($A137,'FCST Sales'!$A$1:$AH$160,AE$1,0),0)</f>
        <v>0</v>
      </c>
      <c r="AF137" s="365">
        <f>IFERROR(VLOOKUP($A137,'FCST Sales'!$A$1:$AH$160,AF$1,0),0)</f>
        <v>0</v>
      </c>
      <c r="AG137" s="365">
        <f>IFERROR(VLOOKUP($A137,'FCST Sales'!$A$1:$AH$160,AG$1,0),0)</f>
        <v>0</v>
      </c>
      <c r="AH137" s="365">
        <f>IFERROR(VLOOKUP($A137,'FCST Sales'!$A$1:$AH$160,AH$1,0),0)</f>
        <v>0</v>
      </c>
      <c r="AI137" s="365"/>
      <c r="AK137" s="366">
        <f>IFERROR(VLOOKUP($A137,'BDGT MW Services MTD'!$A$3:$AG$156,AK$4,0),0)</f>
        <v>0</v>
      </c>
      <c r="AL137" s="366">
        <f>IFERROR(VLOOKUP($A137,'BDGT MW Services MTD'!$A$3:$AG$156,AL$4,0),0)</f>
        <v>0</v>
      </c>
      <c r="AM137" s="366">
        <f>IFERROR(VLOOKUP($A137,'BDGT MW Services MTD'!$A$3:$AG$156,AM$4,0),0)</f>
        <v>0</v>
      </c>
      <c r="AN137" s="366">
        <f>IFERROR(VLOOKUP($A137,'BDGT MW Services MTD'!$A$3:$AG$156,AN$4,0),0)</f>
        <v>0</v>
      </c>
      <c r="AO137" s="366">
        <f>IFERROR(VLOOKUP($A137,'BDGT MW Services MTD'!$A$3:$AG$156,AO$4,0),0)</f>
        <v>0</v>
      </c>
      <c r="AP137" s="366">
        <f>IFERROR(VLOOKUP($A137,'BDGT MW Services MTD'!$A$3:$AG$156,AP$4,0),0)</f>
        <v>0</v>
      </c>
      <c r="AQ137" s="366">
        <f>IFERROR(VLOOKUP($A137,'BDGT MW Services MTD'!$A$3:$AG$156,AQ$4,0),0)</f>
        <v>0</v>
      </c>
      <c r="AR137" s="366">
        <f>IFERROR(VLOOKUP($A137,'BDGT MW Services MTD'!$A$3:$AG$156,AR$4,0),0)</f>
        <v>0</v>
      </c>
      <c r="AS137" s="366">
        <f>IFERROR(VLOOKUP($A137,'BDGT MW Services MTD'!$A$3:$AG$156,AS$4,0),0)</f>
        <v>0</v>
      </c>
      <c r="AT137" s="366">
        <f>IFERROR(VLOOKUP($A137,'BDGT MW Services MTD'!$A$3:$AG$156,AT$4,0),0)</f>
        <v>0</v>
      </c>
      <c r="AU137" s="366">
        <f>IFERROR(VLOOKUP($A137,'BDGT MW Services MTD'!$A$3:$AG$156,AU$4,0),0)</f>
        <v>0</v>
      </c>
      <c r="AV137" s="366">
        <f>IFERROR(VLOOKUP($A137,'BDGT MW Services MTD'!$A$3:$AG$156,AV$4,0),0)</f>
        <v>0</v>
      </c>
      <c r="AW137" s="366">
        <f>IFERROR(VLOOKUP($A137,'BDGT MW Services MTD'!$A$3:$AG$156,AW$4,0),0)</f>
        <v>0</v>
      </c>
      <c r="AX137" s="366">
        <f>IFERROR(VLOOKUP($A137,'BDGT MW Services MTD'!$A$3:$AG$156,AX$4,0),0)</f>
        <v>0</v>
      </c>
      <c r="AY137" s="366">
        <f>IFERROR(VLOOKUP($A137,'BDGT MW Services MTD'!$A$3:$AG$156,AY$4,0),0)</f>
        <v>0</v>
      </c>
      <c r="AZ137" s="366">
        <f>IFERROR(VLOOKUP($A137,'BDGT MW Services MTD'!$A$3:$AG$156,AZ$4,0),0)</f>
        <v>0</v>
      </c>
      <c r="BA137" s="366">
        <f>IFERROR(VLOOKUP($A137,'BDGT MW Services MTD'!$A$3:$AG$156,BA$4,0),0)</f>
        <v>0</v>
      </c>
      <c r="BB137" s="366">
        <f>IFERROR(VLOOKUP($A137,'BDGT MW Services MTD'!$A$3:$AG$156,BB$4,0),0)</f>
        <v>0</v>
      </c>
      <c r="BC137" s="366">
        <f>IFERROR(VLOOKUP($A137,'BDGT MW Services MTD'!$A$3:$AG$156,BC$4,0),0)</f>
        <v>0</v>
      </c>
      <c r="BD137" s="366">
        <f>IFERROR(VLOOKUP($A137,'BDGT MW Services MTD'!$A$3:$AG$156,BD$4,0),0)</f>
        <v>0</v>
      </c>
      <c r="BE137" s="366">
        <f>IFERROR(VLOOKUP($A137,'BDGT MW Services MTD'!$A$3:$AG$156,BE$4,0),0)</f>
        <v>0</v>
      </c>
      <c r="BF137" s="366">
        <f>IFERROR(VLOOKUP($A137,'BDGT MW Services MTD'!$A$3:$AG$156,BF$4,0),0)</f>
        <v>0</v>
      </c>
      <c r="BG137" s="366">
        <f>IFERROR(VLOOKUP($A137,'BDGT MW Services MTD'!$A$3:$AG$156,BG$4,0),0)</f>
        <v>0</v>
      </c>
      <c r="BH137" s="366">
        <f>IFERROR(VLOOKUP($A137,'BDGT MW Services MTD'!$A$3:$AG$156,BH$4,0),0)</f>
        <v>0</v>
      </c>
      <c r="BI137" s="366">
        <f>IFERROR(VLOOKUP($A137,'BDGT MW Services MTD'!$A$3:$AG$156,BI$4,0),0)</f>
        <v>0</v>
      </c>
      <c r="BJ137" s="366">
        <f>IFERROR(VLOOKUP($A137,'BDGT MW Services MTD'!$A$3:$AG$156,BJ$4,0),0)</f>
        <v>0</v>
      </c>
      <c r="BK137" s="366">
        <f>IFERROR(VLOOKUP($A137,'BDGT MW Services MTD'!$A$3:$AG$156,BK$4,0),0)</f>
        <v>0</v>
      </c>
      <c r="BL137" s="366">
        <f>IFERROR(VLOOKUP($A137,'BDGT MW Services MTD'!$A$3:$AG$156,BL$4,0),0)</f>
        <v>0</v>
      </c>
      <c r="BM137" s="366">
        <f>IFERROR(VLOOKUP($A137,'BDGT MW Services MTD'!$A$3:$AG$156,BM$4,0),0)</f>
        <v>0</v>
      </c>
      <c r="BN137" s="366">
        <f>IFERROR(VLOOKUP($A137,'BDGT MW Services MTD'!$A$3:$AG$156,BN$4,0),0)</f>
        <v>0</v>
      </c>
      <c r="BO137" s="366">
        <f>IFERROR(VLOOKUP($A137,'BDGT MW Services MTD'!$A$3:$AG$156,BO$4,0),0)</f>
        <v>0</v>
      </c>
      <c r="BP137" s="366">
        <f>IFERROR(VLOOKUP($A137,'BDGT MW Services MTD'!$A$3:$AG$156,BP$4,0),0)</f>
        <v>0</v>
      </c>
      <c r="BQ137" s="366"/>
      <c r="BR137" s="366"/>
      <c r="BS137" s="366"/>
      <c r="BT137" s="366">
        <f>IFERROR(VLOOKUP($A137,'BDGT Polizze MTD'!$A$3:$AG$156,BT$4,0),0)</f>
        <v>0</v>
      </c>
      <c r="BU137" s="366">
        <f>IFERROR(VLOOKUP($A137,'BDGT Polizze MTD'!$A$3:$AG$156,BU$4,0),0)</f>
        <v>0</v>
      </c>
      <c r="BV137" s="366">
        <f>IFERROR(VLOOKUP($A137,'BDGT Polizze MTD'!$A$3:$AG$156,BV$4,0),0)</f>
        <v>0</v>
      </c>
      <c r="BW137" s="366">
        <f>IFERROR(VLOOKUP($A137,'BDGT Polizze MTD'!$A$3:$AG$156,BW$4,0),0)</f>
        <v>0</v>
      </c>
      <c r="BX137" s="366">
        <f>IFERROR(VLOOKUP($A137,'BDGT Polizze MTD'!$A$3:$AG$156,BX$4,0),0)</f>
        <v>0</v>
      </c>
      <c r="BY137" s="366">
        <f>IFERROR(VLOOKUP($A137,'BDGT Polizze MTD'!$A$3:$AG$156,BY$4,0),0)</f>
        <v>0</v>
      </c>
      <c r="BZ137" s="366">
        <f>IFERROR(VLOOKUP($A137,'BDGT Polizze MTD'!$A$3:$AG$156,BZ$4,0),0)</f>
        <v>0</v>
      </c>
      <c r="CA137" s="366">
        <f>IFERROR(VLOOKUP($A137,'BDGT Polizze MTD'!$A$3:$AG$156,CA$4,0),0)</f>
        <v>0</v>
      </c>
      <c r="CB137" s="366">
        <f>IFERROR(VLOOKUP($A137,'BDGT Polizze MTD'!$A$3:$AG$156,CB$4,0),0)</f>
        <v>0</v>
      </c>
      <c r="CC137" s="366">
        <f>IFERROR(VLOOKUP($A137,'BDGT Polizze MTD'!$A$3:$AG$156,CC$4,0),0)</f>
        <v>0</v>
      </c>
      <c r="CD137" s="366">
        <f>IFERROR(VLOOKUP($A137,'BDGT Polizze MTD'!$A$3:$AG$156,CD$4,0),0)</f>
        <v>0</v>
      </c>
      <c r="CE137" s="366">
        <f>IFERROR(VLOOKUP($A137,'BDGT Polizze MTD'!$A$3:$AG$156,CE$4,0),0)</f>
        <v>0</v>
      </c>
      <c r="CF137" s="366">
        <f>IFERROR(VLOOKUP($A137,'BDGT Polizze MTD'!$A$3:$AG$156,CF$4,0),0)</f>
        <v>0</v>
      </c>
      <c r="CG137" s="366">
        <f>IFERROR(VLOOKUP($A137,'BDGT Polizze MTD'!$A$3:$AG$156,CG$4,0),0)</f>
        <v>0</v>
      </c>
      <c r="CH137" s="366">
        <f>IFERROR(VLOOKUP($A137,'BDGT Polizze MTD'!$A$3:$AG$156,CH$4,0),0)</f>
        <v>0</v>
      </c>
      <c r="CI137" s="366">
        <f>IFERROR(VLOOKUP($A137,'BDGT Polizze MTD'!$A$3:$AG$156,CI$4,0),0)</f>
        <v>0</v>
      </c>
      <c r="CJ137" s="366">
        <f>IFERROR(VLOOKUP($A137,'BDGT Polizze MTD'!$A$3:$AG$156,CJ$4,0),0)</f>
        <v>0</v>
      </c>
      <c r="CK137" s="366">
        <f>IFERROR(VLOOKUP($A137,'BDGT Polizze MTD'!$A$3:$AG$156,CK$4,0),0)</f>
        <v>0</v>
      </c>
      <c r="CL137" s="366">
        <f>IFERROR(VLOOKUP($A137,'BDGT Polizze MTD'!$A$3:$AG$156,CL$4,0),0)</f>
        <v>0</v>
      </c>
      <c r="CM137" s="366">
        <f>IFERROR(VLOOKUP($A137,'BDGT Polizze MTD'!$A$3:$AG$156,CM$4,0),0)</f>
        <v>0</v>
      </c>
      <c r="CN137" s="366">
        <f>IFERROR(VLOOKUP($A137,'BDGT Polizze MTD'!$A$3:$AG$156,CN$4,0),0)</f>
        <v>0</v>
      </c>
      <c r="CO137" s="366">
        <f>IFERROR(VLOOKUP($A137,'BDGT Polizze MTD'!$A$3:$AG$156,CO$4,0),0)</f>
        <v>0</v>
      </c>
      <c r="CP137" s="366">
        <f>IFERROR(VLOOKUP($A137,'BDGT Polizze MTD'!$A$3:$AG$156,CP$4,0),0)</f>
        <v>0</v>
      </c>
      <c r="CQ137" s="366">
        <f>IFERROR(VLOOKUP($A137,'BDGT Polizze MTD'!$A$3:$AG$156,CQ$4,0),0)</f>
        <v>0</v>
      </c>
      <c r="CR137" s="366">
        <f>IFERROR(VLOOKUP($A137,'BDGT Polizze MTD'!$A$3:$AG$156,CR$4,0),0)</f>
        <v>0</v>
      </c>
      <c r="CS137" s="366">
        <f>IFERROR(VLOOKUP($A137,'BDGT Polizze MTD'!$A$3:$AG$156,CS$4,0),0)</f>
        <v>0</v>
      </c>
      <c r="CT137" s="366">
        <f>IFERROR(VLOOKUP($A137,'BDGT Polizze MTD'!$A$3:$AG$156,CT$4,0),0)</f>
        <v>0</v>
      </c>
      <c r="CU137" s="366">
        <f>IFERROR(VLOOKUP($A137,'BDGT Polizze MTD'!$A$3:$AG$156,CU$4,0),0)</f>
        <v>0</v>
      </c>
      <c r="CV137" s="366">
        <f>IFERROR(VLOOKUP($A137,'BDGT Polizze MTD'!$A$3:$AG$156,CV$4,0),0)</f>
        <v>0</v>
      </c>
      <c r="CW137" s="366">
        <f>IFERROR(VLOOKUP($A137,'BDGT Polizze MTD'!$A$3:$AG$156,CW$4,0),0)</f>
        <v>0</v>
      </c>
      <c r="CX137" s="366">
        <f>IFERROR(VLOOKUP($A137,'BDGT Polizze MTD'!$A$3:$AG$156,CX$4,0),0)</f>
        <v>0</v>
      </c>
      <c r="CY137" s="366">
        <f>IFERROR(VLOOKUP($A137,'BDGT Polizze MTD'!$A$3:$AG$156,CY$4,0),0)</f>
        <v>0</v>
      </c>
      <c r="CZ137" s="366"/>
      <c r="DD137" s="367">
        <f>IFERROR(VLOOKUP($A137,'BDGT McAfee'!$AZ$6:$BD$180,DD$4,0),0)</f>
        <v>0</v>
      </c>
      <c r="DE137" s="367">
        <f>IFERROR(VLOOKUP($A137,'BDGT McAfee'!$AZ$6:$BD$180,DE$4,0),0)</f>
        <v>0</v>
      </c>
      <c r="DF137" s="367">
        <f>IFERROR(VLOOKUP($A137,'BDGT McAfee'!$AZ$6:$BD$180,DF$4,0),0)</f>
        <v>0</v>
      </c>
      <c r="DG137" s="367">
        <f>IFERROR(VLOOKUP($A137,'BDGT McAfee'!$AZ$6:$BD$180,DG$4,0),0)</f>
        <v>0</v>
      </c>
      <c r="DH137" s="367">
        <f>IFERROR(VLOOKUP($A137,'BDGT McAfee'!$AZ$6:$BD$180,DH$4,0),0)</f>
        <v>0</v>
      </c>
      <c r="DI137" s="367">
        <f>IFERROR(VLOOKUP($A137,'BDGT McAfee'!$AZ$6:$BD$180,DI$4,0),0)</f>
        <v>0</v>
      </c>
      <c r="DJ137" s="367">
        <f>IFERROR(VLOOKUP($A137,'BDGT McAfee'!$AZ$6:$BD$180,DJ$4,0),0)</f>
        <v>0</v>
      </c>
      <c r="DK137" s="367">
        <f>IFERROR(VLOOKUP($A137,'BDGT McAfee'!$AZ$6:$BD$180,DK$4,0),0)</f>
        <v>0</v>
      </c>
      <c r="DL137" s="367">
        <f>IFERROR(VLOOKUP($A137,'BDGT McAfee'!$AZ$6:$BD$180,DL$4,0),0)</f>
        <v>0</v>
      </c>
      <c r="DM137" s="367">
        <f>IFERROR(VLOOKUP($A137,'BDGT McAfee'!$AZ$6:$BD$180,DM$4,0),0)</f>
        <v>0</v>
      </c>
      <c r="DN137" s="367">
        <f>IFERROR(VLOOKUP($A137,'BDGT McAfee'!$AZ$6:$BD$180,DN$4,0),0)</f>
        <v>0</v>
      </c>
      <c r="DO137" s="367">
        <f>IFERROR(VLOOKUP($A137,'BDGT McAfee'!$AZ$6:$BD$180,DO$4,0),0)</f>
        <v>0</v>
      </c>
      <c r="DP137" s="367">
        <f>IFERROR(VLOOKUP($A137,'BDGT McAfee'!$AZ$6:$BD$180,DP$4,0),0)</f>
        <v>0</v>
      </c>
      <c r="DQ137" s="367">
        <f>IFERROR(VLOOKUP($A137,'BDGT McAfee'!$AZ$6:$BD$180,DQ$4,0),0)</f>
        <v>0</v>
      </c>
      <c r="DR137" s="367">
        <f>IFERROR(VLOOKUP($A137,'BDGT McAfee'!$AZ$6:$BD$180,DR$4,0),0)</f>
        <v>0</v>
      </c>
      <c r="DS137" s="367">
        <f>IFERROR(VLOOKUP($A137,'BDGT McAfee'!$AZ$6:$BD$180,DS$4,0),0)</f>
        <v>0</v>
      </c>
      <c r="DT137" s="367">
        <f>IFERROR(VLOOKUP($A137,'BDGT McAfee'!$AZ$6:$BD$180,DT$4,0),0)</f>
        <v>0</v>
      </c>
      <c r="DU137" s="367">
        <f>IFERROR(VLOOKUP($A137,'BDGT McAfee'!$AZ$6:$BD$180,DU$4,0),0)</f>
        <v>0</v>
      </c>
      <c r="DV137" s="367">
        <f>IFERROR(VLOOKUP($A137,'BDGT McAfee'!$AZ$6:$BD$180,DV$4,0),0)</f>
        <v>0</v>
      </c>
      <c r="DW137" s="367">
        <f>IFERROR(VLOOKUP($A137,'BDGT McAfee'!$AZ$6:$BD$180,DW$4,0),0)</f>
        <v>0</v>
      </c>
      <c r="DX137" s="367">
        <f>IFERROR(VLOOKUP($A137,'BDGT McAfee'!$AZ$6:$BD$180,DX$4,0),0)</f>
        <v>0</v>
      </c>
      <c r="DY137" s="367">
        <f>IFERROR(VLOOKUP($A137,'BDGT McAfee'!$AZ$6:$BD$180,DY$4,0),0)</f>
        <v>0</v>
      </c>
      <c r="DZ137" s="367">
        <f>IFERROR(VLOOKUP($A137,'BDGT McAfee'!$AZ$6:$BD$180,DZ$4,0),0)</f>
        <v>0</v>
      </c>
      <c r="EA137" s="367">
        <f>IFERROR(VLOOKUP($A137,'BDGT McAfee'!$AZ$6:$BD$180,EA$4,0),0)</f>
        <v>0</v>
      </c>
      <c r="EB137" s="367">
        <f>IFERROR(VLOOKUP($A137,'BDGT McAfee'!$AZ$6:$BD$180,EB$4,0),0)</f>
        <v>0</v>
      </c>
      <c r="EC137" s="367">
        <f>IFERROR(VLOOKUP($A137,'BDGT McAfee'!$AZ$6:$BD$180,EC$4,0),0)</f>
        <v>0</v>
      </c>
      <c r="ED137" s="367">
        <f>IFERROR(VLOOKUP($A137,'BDGT McAfee'!$AZ$6:$BD$180,ED$4,0),0)</f>
        <v>0</v>
      </c>
      <c r="EE137" s="367">
        <f>IFERROR(VLOOKUP($A137,'BDGT McAfee'!$AZ$6:$BD$180,EE$4,0),0)</f>
        <v>0</v>
      </c>
      <c r="EF137" s="367">
        <f>IFERROR(VLOOKUP($A137,'BDGT McAfee'!$AZ$6:$BD$180,EF$4,0),0)</f>
        <v>0</v>
      </c>
      <c r="EG137" s="367">
        <f>IFERROR(VLOOKUP($A137,'BDGT McAfee'!$AZ$6:$BD$180,EG$4,0),0)</f>
        <v>0</v>
      </c>
      <c r="EH137" s="367">
        <f>IFERROR(VLOOKUP($A137,'BDGT McAfee'!$AZ$6:$BD$180,EH$4,0),0)</f>
        <v>0</v>
      </c>
      <c r="EI137" s="308">
        <f t="shared" si="42"/>
        <v>0</v>
      </c>
      <c r="EJ137" s="367"/>
      <c r="EL137" s="368">
        <f>IFERROR(VLOOKUP($A137,'BDGT Office'!$C$3:$F$180,EL$4,0),0)</f>
        <v>0</v>
      </c>
      <c r="EM137" s="368">
        <f>IFERROR(VLOOKUP($A137,'BDGT Office'!$C$3:$F$180,EM$4,0),0)</f>
        <v>0</v>
      </c>
      <c r="EN137" s="368">
        <f>IFERROR(VLOOKUP($A137,'BDGT Office'!$C$3:$F$180,EN$4,0),0)</f>
        <v>0</v>
      </c>
      <c r="EO137" s="368">
        <f>IFERROR(VLOOKUP($A137,'BDGT Office'!$C$3:$F$180,EO$4,0),0)</f>
        <v>0</v>
      </c>
      <c r="EP137" s="368">
        <f>IFERROR(VLOOKUP($A137,'BDGT Office'!$C$3:$F$180,EP$4,0),0)</f>
        <v>0</v>
      </c>
      <c r="EQ137" s="368">
        <f>IFERROR(VLOOKUP($A137,'BDGT Office'!$C$3:$F$180,EQ$4,0),0)</f>
        <v>0</v>
      </c>
      <c r="ER137" s="368">
        <f>IFERROR(VLOOKUP($A137,'BDGT Office'!$C$3:$F$180,ER$4,0),0)</f>
        <v>0</v>
      </c>
      <c r="ES137" s="368">
        <f>IFERROR(VLOOKUP($A137,'BDGT Office'!$C$3:$F$180,ES$4,0),0)</f>
        <v>0</v>
      </c>
      <c r="ET137" s="368">
        <f>IFERROR(VLOOKUP($A137,'BDGT Office'!$C$3:$F$180,ET$4,0),0)</f>
        <v>0</v>
      </c>
      <c r="EU137" s="368">
        <f>IFERROR(VLOOKUP($A137,'BDGT Office'!$C$3:$F$180,EU$4,0),0)</f>
        <v>0</v>
      </c>
      <c r="EV137" s="368">
        <f>IFERROR(VLOOKUP($A137,'BDGT Office'!$C$3:$F$180,EV$4,0),0)</f>
        <v>0</v>
      </c>
      <c r="EW137" s="368">
        <f>IFERROR(VLOOKUP($A137,'BDGT Office'!$C$3:$F$180,EW$4,0),0)</f>
        <v>0</v>
      </c>
      <c r="EX137" s="368">
        <f>IFERROR(VLOOKUP($A137,'BDGT Office'!$C$3:$F$180,EX$4,0),0)</f>
        <v>0</v>
      </c>
      <c r="EY137" s="368">
        <f>IFERROR(VLOOKUP($A137,'BDGT Office'!$C$3:$F$180,EY$4,0),0)</f>
        <v>0</v>
      </c>
      <c r="EZ137" s="368">
        <f>IFERROR(VLOOKUP($A137,'BDGT Office'!$C$3:$F$180,EZ$4,0),0)</f>
        <v>0</v>
      </c>
      <c r="FA137" s="368">
        <f>IFERROR(VLOOKUP($A137,'BDGT Office'!$C$3:$F$180,FA$4,0),0)</f>
        <v>0</v>
      </c>
      <c r="FB137" s="368">
        <f>IFERROR(VLOOKUP($A137,'BDGT Office'!$C$3:$F$180,FB$4,0),0)</f>
        <v>0</v>
      </c>
      <c r="FC137" s="368">
        <f>IFERROR(VLOOKUP($A137,'BDGT Office'!$C$3:$F$180,FC$4,0),0)</f>
        <v>0</v>
      </c>
      <c r="FD137" s="368">
        <f>IFERROR(VLOOKUP($A137,'BDGT Office'!$C$3:$F$180,FD$4,0),0)</f>
        <v>0</v>
      </c>
      <c r="FE137" s="368">
        <f>IFERROR(VLOOKUP($A137,'BDGT Office'!$C$3:$F$180,FE$4,0),0)</f>
        <v>0</v>
      </c>
      <c r="FF137" s="368">
        <f>IFERROR(VLOOKUP($A137,'BDGT Office'!$C$3:$F$180,FF$4,0),0)</f>
        <v>0</v>
      </c>
      <c r="FG137" s="368">
        <f>IFERROR(VLOOKUP($A137,'BDGT Office'!$C$3:$F$180,FG$4,0),0)</f>
        <v>0</v>
      </c>
      <c r="FH137" s="368">
        <f>IFERROR(VLOOKUP($A137,'BDGT Office'!$C$3:$F$180,FH$4,0),0)</f>
        <v>0</v>
      </c>
      <c r="FI137" s="368">
        <f>IFERROR(VLOOKUP($A137,'BDGT Office'!$C$3:$F$180,FI$4,0),0)</f>
        <v>0</v>
      </c>
      <c r="FJ137" s="368">
        <f>IFERROR(VLOOKUP($A137,'BDGT Office'!$C$3:$F$180,FJ$4,0),0)</f>
        <v>0</v>
      </c>
      <c r="FK137" s="368">
        <f>IFERROR(VLOOKUP($A137,'BDGT Office'!$C$3:$F$180,FK$4,0),0)</f>
        <v>0</v>
      </c>
      <c r="FL137" s="368">
        <f>IFERROR(VLOOKUP($A137,'BDGT Office'!$C$3:$F$180,FL$4,0),0)</f>
        <v>0</v>
      </c>
      <c r="FM137" s="368">
        <f>IFERROR(VLOOKUP($A137,'BDGT Office'!$C$3:$F$180,FM$4,0),0)</f>
        <v>0</v>
      </c>
      <c r="FN137" s="368">
        <f>IFERROR(VLOOKUP($A137,'BDGT Office'!$C$3:$F$180,FN$4,0),0)</f>
        <v>0</v>
      </c>
      <c r="FO137" s="368">
        <f>IFERROR(VLOOKUP($A137,'BDGT Office'!$C$3:$F$180,FO$4,0),0)</f>
        <v>0</v>
      </c>
      <c r="FP137" s="368">
        <f>IFERROR(VLOOKUP($A137,'BDGT Office'!$C$3:$F$180,FP$4,0),0)</f>
        <v>0</v>
      </c>
      <c r="FQ137" s="308">
        <f t="shared" si="43"/>
        <v>0</v>
      </c>
      <c r="FR137" s="368"/>
      <c r="FS137" s="368"/>
    </row>
    <row r="138" spans="1:175">
      <c r="A138" s="150" t="s">
        <v>72</v>
      </c>
      <c r="B138" s="303">
        <f>IFERROR(VLOOKUP($A138,'FCST Sales'!$A$1:$AH$160,B$1,0),0)</f>
        <v>31209.636822507397</v>
      </c>
      <c r="C138" s="303">
        <f>IFERROR(VLOOKUP($A138,'FCST Sales'!$A$1:$AH$160,C$1,0),0)</f>
        <v>27211.747602791726</v>
      </c>
      <c r="D138" s="303">
        <f>IFERROR(VLOOKUP($A138,'FCST Sales'!$A$1:$AH$160,D$1,0),0)</f>
        <v>20896.508261166233</v>
      </c>
      <c r="E138" s="303">
        <f>IFERROR(VLOOKUP($A138,'FCST Sales'!$A$1:$AH$160,E$1,0),0)</f>
        <v>20110.979143223216</v>
      </c>
      <c r="F138" s="303">
        <f>IFERROR(VLOOKUP($A138,'FCST Sales'!$A$1:$AH$160,F$1,0),0)</f>
        <v>20005.508318463126</v>
      </c>
      <c r="G138" s="303">
        <f>IFERROR(VLOOKUP($A138,'FCST Sales'!$A$1:$AH$160,G$1,0),0)</f>
        <v>20856.524335697457</v>
      </c>
      <c r="H138" s="303">
        <f>IFERROR(VLOOKUP($A138,'FCST Sales'!$A$1:$AH$160,H$1,0),0)</f>
        <v>21484.330537059621</v>
      </c>
      <c r="I138" s="303">
        <f>IFERROR(VLOOKUP($A138,'FCST Sales'!$A$1:$AH$160,I$1,0),0)</f>
        <v>26340.968959798167</v>
      </c>
      <c r="J138" s="303">
        <f>IFERROR(VLOOKUP($A138,'FCST Sales'!$A$1:$AH$160,J$1,0),0)</f>
        <v>24535.685042314683</v>
      </c>
      <c r="K138" s="303">
        <f>IFERROR(VLOOKUP($A138,'FCST Sales'!$A$1:$AH$160,K$1,0),0)</f>
        <v>23491.78022053514</v>
      </c>
      <c r="L138" s="303">
        <f>IFERROR(VLOOKUP($A138,'FCST Sales'!$A$1:$AH$160,L$1,0),0)</f>
        <v>22600.701258966335</v>
      </c>
      <c r="M138" s="303">
        <f>IFERROR(VLOOKUP($A138,'FCST Sales'!$A$1:$AH$160,M$1,0),0)</f>
        <v>22699.847417107485</v>
      </c>
      <c r="N138" s="303">
        <f>IFERROR(VLOOKUP($A138,'FCST Sales'!$A$1:$AH$160,N$1,0),0)</f>
        <v>23627.106233756869</v>
      </c>
      <c r="O138" s="303">
        <f>IFERROR(VLOOKUP($A138,'FCST Sales'!$A$1:$AH$160,O$1,0),0)</f>
        <v>24028.602763846906</v>
      </c>
      <c r="P138" s="303">
        <f>IFERROR(VLOOKUP($A138,'FCST Sales'!$A$1:$AH$160,P$1,0),0)</f>
        <v>0</v>
      </c>
      <c r="Q138" s="303">
        <f>IFERROR(VLOOKUP($A138,'FCST Sales'!$A$1:$AH$160,Q$1,0),0)</f>
        <v>22440.066750449245</v>
      </c>
      <c r="R138" s="303">
        <f>IFERROR(VLOOKUP($A138,'FCST Sales'!$A$1:$AH$160,R$1,0),0)</f>
        <v>24508.917671020536</v>
      </c>
      <c r="S138" s="303">
        <f>IFERROR(VLOOKUP($A138,'FCST Sales'!$A$1:$AH$160,S$1,0),0)</f>
        <v>22804.448207920883</v>
      </c>
      <c r="T138" s="303">
        <f>IFERROR(VLOOKUP($A138,'FCST Sales'!$A$1:$AH$160,T$1,0),0)</f>
        <v>24580.916705517891</v>
      </c>
      <c r="U138" s="303">
        <f>IFERROR(VLOOKUP($A138,'FCST Sales'!$A$1:$AH$160,U$1,0),0)</f>
        <v>24536.426546096987</v>
      </c>
      <c r="V138" s="303">
        <f>IFERROR(VLOOKUP($A138,'FCST Sales'!$A$1:$AH$160,V$1,0),0)</f>
        <v>24685.428553311998</v>
      </c>
      <c r="W138" s="303">
        <f>IFERROR(VLOOKUP($A138,'FCST Sales'!$A$1:$AH$160,W$1,0),0)</f>
        <v>29743.982943887408</v>
      </c>
      <c r="X138" s="303">
        <f>IFERROR(VLOOKUP($A138,'FCST Sales'!$A$1:$AH$160,X$1,0),0)</f>
        <v>28973.467576324198</v>
      </c>
      <c r="Y138" s="303">
        <f>IFERROR(VLOOKUP($A138,'FCST Sales'!$A$1:$AH$160,Y$1,0),0)</f>
        <v>23432.447202590145</v>
      </c>
      <c r="Z138" s="303">
        <f>IFERROR(VLOOKUP($A138,'FCST Sales'!$A$1:$AH$160,Z$1,0),0)</f>
        <v>22242.020216492496</v>
      </c>
      <c r="AA138" s="303">
        <f>IFERROR(VLOOKUP($A138,'FCST Sales'!$A$1:$AH$160,AA$1,0),0)</f>
        <v>23448.74837517483</v>
      </c>
      <c r="AB138" s="303">
        <f>IFERROR(VLOOKUP($A138,'FCST Sales'!$A$1:$AH$160,AB$1,0),0)</f>
        <v>23641.996465552573</v>
      </c>
      <c r="AC138" s="303">
        <f>IFERROR(VLOOKUP($A138,'FCST Sales'!$A$1:$AH$160,AC$1,0),0)</f>
        <v>26106.234976763128</v>
      </c>
      <c r="AD138" s="303">
        <f>IFERROR(VLOOKUP($A138,'FCST Sales'!$A$1:$AH$160,AD$1,0),0)</f>
        <v>34272.162695145373</v>
      </c>
      <c r="AE138" s="303">
        <f>IFERROR(VLOOKUP($A138,'FCST Sales'!$A$1:$AH$160,AE$1,0),0)</f>
        <v>29781.683531604325</v>
      </c>
      <c r="AF138" s="303">
        <f>IFERROR(VLOOKUP($A138,'FCST Sales'!$A$1:$AH$160,AF$1,0),0)</f>
        <v>20092.655644736631</v>
      </c>
      <c r="AG138" s="303">
        <f>IFERROR(VLOOKUP($A138,'FCST Sales'!$A$1:$AH$160,AG$1,0),0)</f>
        <v>734391.53097982332</v>
      </c>
      <c r="AH138" s="303">
        <f>IFERROR(VLOOKUP($A138,'FCST Sales'!$A$1:$AH$160,AH$1,0),0)</f>
        <v>0</v>
      </c>
      <c r="AI138" s="303"/>
      <c r="AK138" s="306">
        <f>IFERROR(VLOOKUP($A138,'BDGT MW Services MTD'!$A$3:$AG$156,AK$4,0),0)</f>
        <v>331.60379440343968</v>
      </c>
      <c r="AL138" s="306">
        <f>IFERROR(VLOOKUP($A138,'BDGT MW Services MTD'!$A$3:$AG$156,AL$4,0),0)</f>
        <v>285.67592996773737</v>
      </c>
      <c r="AM138" s="306">
        <f>IFERROR(VLOOKUP($A138,'BDGT MW Services MTD'!$A$3:$AG$156,AM$4,0),0)</f>
        <v>222.02633976786001</v>
      </c>
      <c r="AN138" s="306">
        <f>IFERROR(VLOOKUP($A138,'BDGT MW Services MTD'!$A$3:$AG$156,AN$4,0),0)</f>
        <v>213.68005757285414</v>
      </c>
      <c r="AO138" s="306">
        <f>IFERROR(VLOOKUP($A138,'BDGT MW Services MTD'!$A$3:$AG$156,AO$4,0),0)</f>
        <v>212.55942531788079</v>
      </c>
      <c r="AP138" s="306">
        <f>IFERROR(VLOOKUP($A138,'BDGT MW Services MTD'!$A$3:$AG$156,AP$4,0),0)</f>
        <v>221.60150876210386</v>
      </c>
      <c r="AQ138" s="306">
        <f>IFERROR(VLOOKUP($A138,'BDGT MW Services MTD'!$A$3:$AG$156,AQ$4,0),0)</f>
        <v>228.27197787732177</v>
      </c>
      <c r="AR138" s="306">
        <f>IFERROR(VLOOKUP($A138,'BDGT MW Services MTD'!$A$3:$AG$156,AR$4,0),0)</f>
        <v>279.87397947011863</v>
      </c>
      <c r="AS138" s="306">
        <f>IFERROR(VLOOKUP($A138,'BDGT MW Services MTD'!$A$3:$AG$156,AS$4,0),0)</f>
        <v>257.58193645525569</v>
      </c>
      <c r="AT138" s="306">
        <f>IFERROR(VLOOKUP($A138,'BDGT MW Services MTD'!$A$3:$AG$156,AT$4,0),0)</f>
        <v>249.6012210178379</v>
      </c>
      <c r="AU138" s="306">
        <f>IFERROR(VLOOKUP($A138,'BDGT MW Services MTD'!$A$3:$AG$156,AU$4,0),0)</f>
        <v>240.13346698885806</v>
      </c>
      <c r="AV138" s="306">
        <f>IFERROR(VLOOKUP($A138,'BDGT MW Services MTD'!$A$3:$AG$156,AV$4,0),0)</f>
        <v>241.18689937665249</v>
      </c>
      <c r="AW138" s="306">
        <f>IFERROR(VLOOKUP($A138,'BDGT MW Services MTD'!$A$3:$AG$156,AW$4,0),0)</f>
        <v>251.03906599248549</v>
      </c>
      <c r="AX138" s="306">
        <f>IFERROR(VLOOKUP($A138,'BDGT MW Services MTD'!$A$3:$AG$156,AX$4,0),0)</f>
        <v>255.30498467570592</v>
      </c>
      <c r="AY138" s="306">
        <f>IFERROR(VLOOKUP($A138,'BDGT MW Services MTD'!$A$3:$AG$156,AY$4,0),0)</f>
        <v>38.264968945364025</v>
      </c>
      <c r="AZ138" s="306">
        <f>IFERROR(VLOOKUP($A138,'BDGT MW Services MTD'!$A$3:$AG$156,AZ$4,0),0)</f>
        <v>235.58159626671699</v>
      </c>
      <c r="BA138" s="306">
        <f>IFERROR(VLOOKUP($A138,'BDGT MW Services MTD'!$A$3:$AG$156,BA$4,0),0)</f>
        <v>260.40835215906151</v>
      </c>
      <c r="BB138" s="306">
        <f>IFERROR(VLOOKUP($A138,'BDGT MW Services MTD'!$A$3:$AG$156,BB$4,0),0)</f>
        <v>242.29828748182587</v>
      </c>
      <c r="BC138" s="306">
        <f>IFERROR(VLOOKUP($A138,'BDGT MW Services MTD'!$A$3:$AG$156,BC$4,0),0)</f>
        <v>261.17334513762421</v>
      </c>
      <c r="BD138" s="306">
        <f>IFERROR(VLOOKUP($A138,'BDGT MW Services MTD'!$A$3:$AG$156,BD$4,0),0)</f>
        <v>260.70063519352937</v>
      </c>
      <c r="BE138" s="306">
        <f>IFERROR(VLOOKUP($A138,'BDGT MW Services MTD'!$A$3:$AG$156,BE$4,0),0)</f>
        <v>262.28378821921888</v>
      </c>
      <c r="BF138" s="306">
        <f>IFERROR(VLOOKUP($A138,'BDGT MW Services MTD'!$A$3:$AG$156,BF$4,0),0)</f>
        <v>312.25998831356958</v>
      </c>
      <c r="BG138" s="306">
        <f>IFERROR(VLOOKUP($A138,'BDGT MW Services MTD'!$A$3:$AG$156,BG$4,0),0)</f>
        <v>307.84439562607645</v>
      </c>
      <c r="BH138" s="306">
        <f>IFERROR(VLOOKUP($A138,'BDGT MW Services MTD'!$A$3:$AG$156,BH$4,0),0)</f>
        <v>248.97080503459978</v>
      </c>
      <c r="BI138" s="306">
        <f>IFERROR(VLOOKUP($A138,'BDGT MW Services MTD'!$A$3:$AG$156,BI$4,0),0)</f>
        <v>236.32246478651493</v>
      </c>
      <c r="BJ138" s="306">
        <f>IFERROR(VLOOKUP($A138,'BDGT MW Services MTD'!$A$3:$AG$156,BJ$4,0),0)</f>
        <v>249.14400572620167</v>
      </c>
      <c r="BK138" s="306">
        <f>IFERROR(VLOOKUP($A138,'BDGT MW Services MTD'!$A$3:$AG$156,BK$4,0),0)</f>
        <v>251.19727537476939</v>
      </c>
      <c r="BL138" s="306">
        <f>IFERROR(VLOOKUP($A138,'BDGT MW Services MTD'!$A$3:$AG$156,BL$4,0),0)</f>
        <v>277.12430323524711</v>
      </c>
      <c r="BM138" s="306">
        <f>IFERROR(VLOOKUP($A138,'BDGT MW Services MTD'!$A$3:$AG$156,BM$4,0),0)</f>
        <v>364.1432694893233</v>
      </c>
      <c r="BN138" s="306">
        <f>IFERROR(VLOOKUP($A138,'BDGT MW Services MTD'!$A$3:$AG$156,BN$4,0),0)</f>
        <v>312.65577878662481</v>
      </c>
      <c r="BO138" s="306">
        <f>IFERROR(VLOOKUP($A138,'BDGT MW Services MTD'!$A$3:$AG$156,BO$4,0),0)</f>
        <v>213.48536957762204</v>
      </c>
      <c r="BP138" s="306">
        <f>IFERROR(VLOOKUP($A138,'BDGT MW Services MTD'!$A$3:$AG$156,BP$4,0),0)</f>
        <v>7823.9992170000014</v>
      </c>
      <c r="BQ138" s="306"/>
      <c r="BR138" s="306"/>
      <c r="BS138" s="306"/>
      <c r="BT138" s="306">
        <f>IFERROR(VLOOKUP($A138,'BDGT Polizze MTD'!$A$3:$AG$156,BT$4,0),0)</f>
        <v>1174.8099328385579</v>
      </c>
      <c r="BU138" s="306">
        <f>IFERROR(VLOOKUP($A138,'BDGT Polizze MTD'!$A$3:$AG$156,BU$4,0),0)</f>
        <v>1012.0961393182081</v>
      </c>
      <c r="BV138" s="306">
        <f>IFERROR(VLOOKUP($A138,'BDGT Polizze MTD'!$A$3:$AG$156,BV$4,0),0)</f>
        <v>786.59760145484267</v>
      </c>
      <c r="BW138" s="306">
        <f>IFERROR(VLOOKUP($A138,'BDGT Polizze MTD'!$A$3:$AG$156,BW$4,0),0)</f>
        <v>757.02829196426114</v>
      </c>
      <c r="BX138" s="306">
        <f>IFERROR(VLOOKUP($A138,'BDGT Polizze MTD'!$A$3:$AG$156,BX$4,0),0)</f>
        <v>753.05810245973385</v>
      </c>
      <c r="BY138" s="306">
        <f>IFERROR(VLOOKUP($A138,'BDGT Polizze MTD'!$A$3:$AG$156,BY$4,0),0)</f>
        <v>785.09250503024361</v>
      </c>
      <c r="BZ138" s="306">
        <f>IFERROR(VLOOKUP($A138,'BDGT Polizze MTD'!$A$3:$AG$156,BZ$4,0),0)</f>
        <v>808.72472367644116</v>
      </c>
      <c r="CA138" s="306">
        <f>IFERROR(VLOOKUP($A138,'BDGT Polizze MTD'!$A$3:$AG$156,CA$4,0),0)</f>
        <v>991.54091893328291</v>
      </c>
      <c r="CB138" s="306">
        <f>IFERROR(VLOOKUP($A138,'BDGT Polizze MTD'!$A$3:$AG$156,CB$4,0),0)</f>
        <v>912.5643993664919</v>
      </c>
      <c r="CC138" s="306">
        <f>IFERROR(VLOOKUP($A138,'BDGT Polizze MTD'!$A$3:$AG$156,CC$4,0),0)</f>
        <v>884.29022420542753</v>
      </c>
      <c r="CD138" s="306">
        <f>IFERROR(VLOOKUP($A138,'BDGT Polizze MTD'!$A$3:$AG$156,CD$4,0),0)</f>
        <v>850.74775073968237</v>
      </c>
      <c r="CE138" s="306">
        <f>IFERROR(VLOOKUP($A138,'BDGT Polizze MTD'!$A$3:$AG$156,CE$4,0),0)</f>
        <v>854.47986374213212</v>
      </c>
      <c r="CF138" s="306">
        <f>IFERROR(VLOOKUP($A138,'BDGT Polizze MTD'!$A$3:$AG$156,CF$4,0),0)</f>
        <v>889.38423876921399</v>
      </c>
      <c r="CG138" s="306">
        <f>IFERROR(VLOOKUP($A138,'BDGT Polizze MTD'!$A$3:$AG$156,CG$4,0),0)</f>
        <v>904.49758706712782</v>
      </c>
      <c r="CH138" s="306">
        <f>IFERROR(VLOOKUP($A138,'BDGT Polizze MTD'!$A$3:$AG$156,CH$4,0),0)</f>
        <v>135.56559471113914</v>
      </c>
      <c r="CI138" s="306">
        <f>IFERROR(VLOOKUP($A138,'BDGT Polizze MTD'!$A$3:$AG$156,CI$4,0),0)</f>
        <v>834.62132810031324</v>
      </c>
      <c r="CJ138" s="306">
        <f>IFERROR(VLOOKUP($A138,'BDGT Polizze MTD'!$A$3:$AG$156,CJ$4,0),0)</f>
        <v>922.57785910128064</v>
      </c>
      <c r="CK138" s="306">
        <f>IFERROR(VLOOKUP($A138,'BDGT Polizze MTD'!$A$3:$AG$156,CK$4,0),0)</f>
        <v>858.41730296096023</v>
      </c>
      <c r="CL138" s="306">
        <f>IFERROR(VLOOKUP($A138,'BDGT Polizze MTD'!$A$3:$AG$156,CL$4,0),0)</f>
        <v>925.28808547665722</v>
      </c>
      <c r="CM138" s="306">
        <f>IFERROR(VLOOKUP($A138,'BDGT Polizze MTD'!$A$3:$AG$156,CM$4,0),0)</f>
        <v>923.61336297032028</v>
      </c>
      <c r="CN138" s="306">
        <f>IFERROR(VLOOKUP($A138,'BDGT Polizze MTD'!$A$3:$AG$156,CN$4,0),0)</f>
        <v>929.22217665452274</v>
      </c>
      <c r="CO138" s="306">
        <f>IFERROR(VLOOKUP($A138,'BDGT Polizze MTD'!$A$3:$AG$156,CO$4,0),0)</f>
        <v>1106.2784627021394</v>
      </c>
      <c r="CP138" s="306">
        <f>IFERROR(VLOOKUP($A138,'BDGT Polizze MTD'!$A$3:$AG$156,CP$4,0),0)</f>
        <v>1090.6348475319071</v>
      </c>
      <c r="CQ138" s="306">
        <f>IFERROR(VLOOKUP($A138,'BDGT Polizze MTD'!$A$3:$AG$156,CQ$4,0),0)</f>
        <v>882.05677883650253</v>
      </c>
      <c r="CR138" s="306">
        <f>IFERROR(VLOOKUP($A138,'BDGT Polizze MTD'!$A$3:$AG$156,CR$4,0),0)</f>
        <v>837.24608605144533</v>
      </c>
      <c r="CS138" s="306">
        <f>IFERROR(VLOOKUP($A138,'BDGT Polizze MTD'!$A$3:$AG$156,CS$4,0),0)</f>
        <v>882.67039634119499</v>
      </c>
      <c r="CT138" s="306">
        <f>IFERROR(VLOOKUP($A138,'BDGT Polizze MTD'!$A$3:$AG$156,CT$4,0),0)</f>
        <v>889.94474488196761</v>
      </c>
      <c r="CU138" s="306">
        <f>IFERROR(VLOOKUP($A138,'BDGT Polizze MTD'!$A$3:$AG$156,CU$4,0),0)</f>
        <v>981.79933271703146</v>
      </c>
      <c r="CV138" s="306">
        <f>IFERROR(VLOOKUP($A138,'BDGT Polizze MTD'!$A$3:$AG$156,CV$4,0),0)</f>
        <v>1290.0911786669449</v>
      </c>
      <c r="CW138" s="306">
        <f>IFERROR(VLOOKUP($A138,'BDGT Polizze MTD'!$A$3:$AG$156,CW$4,0),0)</f>
        <v>1107.6806739763038</v>
      </c>
      <c r="CX138" s="306">
        <f>IFERROR(VLOOKUP($A138,'BDGT Polizze MTD'!$A$3:$AG$156,CX$4,0),0)</f>
        <v>756.33854898042523</v>
      </c>
      <c r="CY138" s="306">
        <f>IFERROR(VLOOKUP($A138,'BDGT Polizze MTD'!$A$3:$AG$156,CY$4,0),0)</f>
        <v>27718.959040226702</v>
      </c>
      <c r="CZ138" s="306"/>
      <c r="DD138" s="308">
        <f>IFERROR(VLOOKUP($A138,'BDGT McAfee'!$AZ$6:$BD$180,DD$4,0),0)</f>
        <v>4.2559467096774188</v>
      </c>
      <c r="DE138" s="308">
        <f>IFERROR(VLOOKUP($A138,'BDGT McAfee'!$AZ$6:$BD$180,DE$4,0),0)</f>
        <v>4.2559467096774188</v>
      </c>
      <c r="DF138" s="308">
        <f>IFERROR(VLOOKUP($A138,'BDGT McAfee'!$AZ$6:$BD$180,DF$4,0),0)</f>
        <v>4.2559467096774188</v>
      </c>
      <c r="DG138" s="308">
        <f>IFERROR(VLOOKUP($A138,'BDGT McAfee'!$AZ$6:$BD$180,DG$4,0),0)</f>
        <v>4.2559467096774188</v>
      </c>
      <c r="DH138" s="308">
        <f>IFERROR(VLOOKUP($A138,'BDGT McAfee'!$AZ$6:$BD$180,DH$4,0),0)</f>
        <v>4.2559467096774188</v>
      </c>
      <c r="DI138" s="308">
        <f>IFERROR(VLOOKUP($A138,'BDGT McAfee'!$AZ$6:$BD$180,DI$4,0),0)</f>
        <v>4.2559467096774188</v>
      </c>
      <c r="DJ138" s="308">
        <f>IFERROR(VLOOKUP($A138,'BDGT McAfee'!$AZ$6:$BD$180,DJ$4,0),0)</f>
        <v>4.2559467096774188</v>
      </c>
      <c r="DK138" s="308">
        <f>IFERROR(VLOOKUP($A138,'BDGT McAfee'!$AZ$6:$BD$180,DK$4,0),0)</f>
        <v>4.2559467096774188</v>
      </c>
      <c r="DL138" s="308">
        <f>IFERROR(VLOOKUP($A138,'BDGT McAfee'!$AZ$6:$BD$180,DL$4,0),0)</f>
        <v>4.2559467096774188</v>
      </c>
      <c r="DM138" s="308">
        <f>IFERROR(VLOOKUP($A138,'BDGT McAfee'!$AZ$6:$BD$180,DM$4,0),0)</f>
        <v>4.2559467096774188</v>
      </c>
      <c r="DN138" s="308">
        <f>IFERROR(VLOOKUP($A138,'BDGT McAfee'!$AZ$6:$BD$180,DN$4,0),0)</f>
        <v>4.2559467096774188</v>
      </c>
      <c r="DO138" s="308">
        <f>IFERROR(VLOOKUP($A138,'BDGT McAfee'!$AZ$6:$BD$180,DO$4,0),0)</f>
        <v>4.2559467096774188</v>
      </c>
      <c r="DP138" s="308">
        <f>IFERROR(VLOOKUP($A138,'BDGT McAfee'!$AZ$6:$BD$180,DP$4,0),0)</f>
        <v>4.2559467096774188</v>
      </c>
      <c r="DQ138" s="308">
        <f>IFERROR(VLOOKUP($A138,'BDGT McAfee'!$AZ$6:$BD$180,DQ$4,0),0)</f>
        <v>4.2559467096774188</v>
      </c>
      <c r="DR138" s="308">
        <f>IFERROR(VLOOKUP($A138,'BDGT McAfee'!$AZ$6:$BD$180,DR$4,0),0)</f>
        <v>4.2559467096774188</v>
      </c>
      <c r="DS138" s="308">
        <f>IFERROR(VLOOKUP($A138,'BDGT McAfee'!$AZ$6:$BD$180,DS$4,0),0)</f>
        <v>4.2559467096774188</v>
      </c>
      <c r="DT138" s="308">
        <f>IFERROR(VLOOKUP($A138,'BDGT McAfee'!$AZ$6:$BD$180,DT$4,0),0)</f>
        <v>4.2559467096774188</v>
      </c>
      <c r="DU138" s="308">
        <f>IFERROR(VLOOKUP($A138,'BDGT McAfee'!$AZ$6:$BD$180,DU$4,0),0)</f>
        <v>4.2559467096774188</v>
      </c>
      <c r="DV138" s="308">
        <f>IFERROR(VLOOKUP($A138,'BDGT McAfee'!$AZ$6:$BD$180,DV$4,0),0)</f>
        <v>4.2559467096774188</v>
      </c>
      <c r="DW138" s="308">
        <f>IFERROR(VLOOKUP($A138,'BDGT McAfee'!$AZ$6:$BD$180,DW$4,0),0)</f>
        <v>4.2559467096774188</v>
      </c>
      <c r="DX138" s="308">
        <f>IFERROR(VLOOKUP($A138,'BDGT McAfee'!$AZ$6:$BD$180,DX$4,0),0)</f>
        <v>4.2559467096774188</v>
      </c>
      <c r="DY138" s="308">
        <f>IFERROR(VLOOKUP($A138,'BDGT McAfee'!$AZ$6:$BD$180,DY$4,0),0)</f>
        <v>4.2559467096774188</v>
      </c>
      <c r="DZ138" s="308">
        <f>IFERROR(VLOOKUP($A138,'BDGT McAfee'!$AZ$6:$BD$180,DZ$4,0),0)</f>
        <v>4.2559467096774188</v>
      </c>
      <c r="EA138" s="308">
        <f>IFERROR(VLOOKUP($A138,'BDGT McAfee'!$AZ$6:$BD$180,EA$4,0),0)</f>
        <v>4.2559467096774188</v>
      </c>
      <c r="EB138" s="308">
        <f>IFERROR(VLOOKUP($A138,'BDGT McAfee'!$AZ$6:$BD$180,EB$4,0),0)</f>
        <v>4.2559467096774188</v>
      </c>
      <c r="EC138" s="308">
        <f>IFERROR(VLOOKUP($A138,'BDGT McAfee'!$AZ$6:$BD$180,EC$4,0),0)</f>
        <v>4.2559467096774188</v>
      </c>
      <c r="ED138" s="308">
        <f>IFERROR(VLOOKUP($A138,'BDGT McAfee'!$AZ$6:$BD$180,ED$4,0),0)</f>
        <v>4.2559467096774188</v>
      </c>
      <c r="EE138" s="308">
        <f>IFERROR(VLOOKUP($A138,'BDGT McAfee'!$AZ$6:$BD$180,EE$4,0),0)</f>
        <v>4.2559467096774188</v>
      </c>
      <c r="EF138" s="308">
        <f>IFERROR(VLOOKUP($A138,'BDGT McAfee'!$AZ$6:$BD$180,EF$4,0),0)</f>
        <v>4.2559467096774188</v>
      </c>
      <c r="EG138" s="308">
        <f>IFERROR(VLOOKUP($A138,'BDGT McAfee'!$AZ$6:$BD$180,EG$4,0),0)</f>
        <v>4.2559467096774188</v>
      </c>
      <c r="EH138" s="308">
        <f>IFERROR(VLOOKUP($A138,'BDGT McAfee'!$AZ$6:$BD$180,EH$4,0),0)</f>
        <v>4.2559467096774188</v>
      </c>
      <c r="EI138" s="308">
        <f t="shared" si="42"/>
        <v>131.93434799999994</v>
      </c>
      <c r="EJ138" s="308"/>
      <c r="EL138" s="307">
        <f>IFERROR(VLOOKUP($A138,'BDGT Office'!$C$3:$F$180,EL$4,0),0)</f>
        <v>0.54193548387096779</v>
      </c>
      <c r="EM138" s="307">
        <f>IFERROR(VLOOKUP($A138,'BDGT Office'!$C$3:$F$180,EM$4,0),0)</f>
        <v>0.54193548387096779</v>
      </c>
      <c r="EN138" s="307">
        <f>IFERROR(VLOOKUP($A138,'BDGT Office'!$C$3:$F$180,EN$4,0),0)</f>
        <v>0.54193548387096779</v>
      </c>
      <c r="EO138" s="307">
        <f>IFERROR(VLOOKUP($A138,'BDGT Office'!$C$3:$F$180,EO$4,0),0)</f>
        <v>0.54193548387096779</v>
      </c>
      <c r="EP138" s="307">
        <f>IFERROR(VLOOKUP($A138,'BDGT Office'!$C$3:$F$180,EP$4,0),0)</f>
        <v>0.54193548387096779</v>
      </c>
      <c r="EQ138" s="307">
        <f>IFERROR(VLOOKUP($A138,'BDGT Office'!$C$3:$F$180,EQ$4,0),0)</f>
        <v>0.54193548387096779</v>
      </c>
      <c r="ER138" s="307">
        <f>IFERROR(VLOOKUP($A138,'BDGT Office'!$C$3:$F$180,ER$4,0),0)</f>
        <v>0.54193548387096779</v>
      </c>
      <c r="ES138" s="307">
        <f>IFERROR(VLOOKUP($A138,'BDGT Office'!$C$3:$F$180,ES$4,0),0)</f>
        <v>0.54193548387096779</v>
      </c>
      <c r="ET138" s="307">
        <f>IFERROR(VLOOKUP($A138,'BDGT Office'!$C$3:$F$180,ET$4,0),0)</f>
        <v>0.54193548387096779</v>
      </c>
      <c r="EU138" s="307">
        <f>IFERROR(VLOOKUP($A138,'BDGT Office'!$C$3:$F$180,EU$4,0),0)</f>
        <v>0.54193548387096779</v>
      </c>
      <c r="EV138" s="307">
        <f>IFERROR(VLOOKUP($A138,'BDGT Office'!$C$3:$F$180,EV$4,0),0)</f>
        <v>0.54193548387096779</v>
      </c>
      <c r="EW138" s="307">
        <f>IFERROR(VLOOKUP($A138,'BDGT Office'!$C$3:$F$180,EW$4,0),0)</f>
        <v>0.54193548387096779</v>
      </c>
      <c r="EX138" s="307">
        <f>IFERROR(VLOOKUP($A138,'BDGT Office'!$C$3:$F$180,EX$4,0),0)</f>
        <v>0.54193548387096779</v>
      </c>
      <c r="EY138" s="307">
        <f>IFERROR(VLOOKUP($A138,'BDGT Office'!$C$3:$F$180,EY$4,0),0)</f>
        <v>0.54193548387096779</v>
      </c>
      <c r="EZ138" s="307">
        <f>IFERROR(VLOOKUP($A138,'BDGT Office'!$C$3:$F$180,EZ$4,0),0)</f>
        <v>0.54193548387096779</v>
      </c>
      <c r="FA138" s="307">
        <f>IFERROR(VLOOKUP($A138,'BDGT Office'!$C$3:$F$180,FA$4,0),0)</f>
        <v>0.54193548387096779</v>
      </c>
      <c r="FB138" s="307">
        <f>IFERROR(VLOOKUP($A138,'BDGT Office'!$C$3:$F$180,FB$4,0),0)</f>
        <v>0.54193548387096779</v>
      </c>
      <c r="FC138" s="307">
        <f>IFERROR(VLOOKUP($A138,'BDGT Office'!$C$3:$F$180,FC$4,0),0)</f>
        <v>0.54193548387096779</v>
      </c>
      <c r="FD138" s="307">
        <f>IFERROR(VLOOKUP($A138,'BDGT Office'!$C$3:$F$180,FD$4,0),0)</f>
        <v>0.54193548387096779</v>
      </c>
      <c r="FE138" s="307">
        <f>IFERROR(VLOOKUP($A138,'BDGT Office'!$C$3:$F$180,FE$4,0),0)</f>
        <v>0.54193548387096779</v>
      </c>
      <c r="FF138" s="307">
        <f>IFERROR(VLOOKUP($A138,'BDGT Office'!$C$3:$F$180,FF$4,0),0)</f>
        <v>0.54193548387096779</v>
      </c>
      <c r="FG138" s="307">
        <f>IFERROR(VLOOKUP($A138,'BDGT Office'!$C$3:$F$180,FG$4,0),0)</f>
        <v>0.54193548387096779</v>
      </c>
      <c r="FH138" s="307">
        <f>IFERROR(VLOOKUP($A138,'BDGT Office'!$C$3:$F$180,FH$4,0),0)</f>
        <v>0.54193548387096779</v>
      </c>
      <c r="FI138" s="307">
        <f>IFERROR(VLOOKUP($A138,'BDGT Office'!$C$3:$F$180,FI$4,0),0)</f>
        <v>0.54193548387096779</v>
      </c>
      <c r="FJ138" s="307">
        <f>IFERROR(VLOOKUP($A138,'BDGT Office'!$C$3:$F$180,FJ$4,0),0)</f>
        <v>0.54193548387096779</v>
      </c>
      <c r="FK138" s="307">
        <f>IFERROR(VLOOKUP($A138,'BDGT Office'!$C$3:$F$180,FK$4,0),0)</f>
        <v>0.54193548387096779</v>
      </c>
      <c r="FL138" s="307">
        <f>IFERROR(VLOOKUP($A138,'BDGT Office'!$C$3:$F$180,FL$4,0),0)</f>
        <v>0.54193548387096779</v>
      </c>
      <c r="FM138" s="307">
        <f>IFERROR(VLOOKUP($A138,'BDGT Office'!$C$3:$F$180,FM$4,0),0)</f>
        <v>0.54193548387096779</v>
      </c>
      <c r="FN138" s="307">
        <f>IFERROR(VLOOKUP($A138,'BDGT Office'!$C$3:$F$180,FN$4,0),0)</f>
        <v>0.54193548387096779</v>
      </c>
      <c r="FO138" s="307">
        <f>IFERROR(VLOOKUP($A138,'BDGT Office'!$C$3:$F$180,FO$4,0),0)</f>
        <v>0.54193548387096779</v>
      </c>
      <c r="FP138" s="307">
        <f>IFERROR(VLOOKUP($A138,'BDGT Office'!$C$3:$F$180,FP$4,0),0)</f>
        <v>0.54193548387096779</v>
      </c>
      <c r="FQ138" s="308">
        <f t="shared" si="43"/>
        <v>16.800000000000015</v>
      </c>
      <c r="FR138" s="307"/>
      <c r="FS138" s="307"/>
    </row>
    <row r="139" spans="1:175">
      <c r="A139" s="150" t="s">
        <v>73</v>
      </c>
      <c r="B139" s="303">
        <f>IFERROR(VLOOKUP($A139,'FCST Sales'!$A$1:$AH$160,B$1,0),0)</f>
        <v>70632.259515395417</v>
      </c>
      <c r="C139" s="303">
        <f>IFERROR(VLOOKUP($A139,'FCST Sales'!$A$1:$AH$160,C$1,0),0)</f>
        <v>61584.414758768333</v>
      </c>
      <c r="D139" s="303">
        <f>IFERROR(VLOOKUP($A139,'FCST Sales'!$A$1:$AH$160,D$1,0),0)</f>
        <v>47292.046455467775</v>
      </c>
      <c r="E139" s="303">
        <f>IFERROR(VLOOKUP($A139,'FCST Sales'!$A$1:$AH$160,E$1,0),0)</f>
        <v>45514.271954886673</v>
      </c>
      <c r="F139" s="303">
        <f>IFERROR(VLOOKUP($A139,'FCST Sales'!$A$1:$AH$160,F$1,0),0)</f>
        <v>45275.575083528478</v>
      </c>
      <c r="G139" s="303">
        <f>IFERROR(VLOOKUP($A139,'FCST Sales'!$A$1:$AH$160,G$1,0),0)</f>
        <v>47201.556616825445</v>
      </c>
      <c r="H139" s="303">
        <f>IFERROR(VLOOKUP($A139,'FCST Sales'!$A$1:$AH$160,H$1,0),0)</f>
        <v>48622.379639924751</v>
      </c>
      <c r="I139" s="303">
        <f>IFERROR(VLOOKUP($A139,'FCST Sales'!$A$1:$AH$160,I$1,0),0)</f>
        <v>59613.707331374324</v>
      </c>
      <c r="J139" s="303">
        <f>IFERROR(VLOOKUP($A139,'FCST Sales'!$A$1:$AH$160,J$1,0),0)</f>
        <v>55528.069203515501</v>
      </c>
      <c r="K139" s="303">
        <f>IFERROR(VLOOKUP($A139,'FCST Sales'!$A$1:$AH$160,K$1,0),0)</f>
        <v>53165.550321907387</v>
      </c>
      <c r="L139" s="303">
        <f>IFERROR(VLOOKUP($A139,'FCST Sales'!$A$1:$AH$160,L$1,0),0)</f>
        <v>51148.900117991936</v>
      </c>
      <c r="M139" s="303">
        <f>IFERROR(VLOOKUP($A139,'FCST Sales'!$A$1:$AH$160,M$1,0),0)</f>
        <v>51373.283285652826</v>
      </c>
      <c r="N139" s="303">
        <f>IFERROR(VLOOKUP($A139,'FCST Sales'!$A$1:$AH$160,N$1,0),0)</f>
        <v>53471.814125597921</v>
      </c>
      <c r="O139" s="303">
        <f>IFERROR(VLOOKUP($A139,'FCST Sales'!$A$1:$AH$160,O$1,0),0)</f>
        <v>54380.463183872096</v>
      </c>
      <c r="P139" s="303">
        <f>IFERROR(VLOOKUP($A139,'FCST Sales'!$A$1:$AH$160,P$1,0),0)</f>
        <v>17893.091081141509</v>
      </c>
      <c r="Q139" s="303">
        <f>IFERROR(VLOOKUP($A139,'FCST Sales'!$A$1:$AH$160,Q$1,0),0)</f>
        <v>50785.359255365656</v>
      </c>
      <c r="R139" s="303">
        <f>IFERROR(VLOOKUP($A139,'FCST Sales'!$A$1:$AH$160,R$1,0),0)</f>
        <v>55467.490481419329</v>
      </c>
      <c r="S139" s="303">
        <f>IFERROR(VLOOKUP($A139,'FCST Sales'!$A$1:$AH$160,S$1,0),0)</f>
        <v>51610.011134947097</v>
      </c>
      <c r="T139" s="303">
        <f>IFERROR(VLOOKUP($A139,'FCST Sales'!$A$1:$AH$160,T$1,0),0)</f>
        <v>55630.435488386131</v>
      </c>
      <c r="U139" s="303">
        <f>IFERROR(VLOOKUP($A139,'FCST Sales'!$A$1:$AH$160,U$1,0),0)</f>
        <v>55529.747341838003</v>
      </c>
      <c r="V139" s="303">
        <f>IFERROR(VLOOKUP($A139,'FCST Sales'!$A$1:$AH$160,V$1,0),0)</f>
        <v>55866.962045801993</v>
      </c>
      <c r="W139" s="303">
        <f>IFERROR(VLOOKUP($A139,'FCST Sales'!$A$1:$AH$160,W$1,0),0)</f>
        <v>67315.256959320308</v>
      </c>
      <c r="X139" s="303">
        <f>IFERROR(VLOOKUP($A139,'FCST Sales'!$A$1:$AH$160,X$1,0),0)</f>
        <v>65571.460909663088</v>
      </c>
      <c r="Y139" s="303">
        <f>IFERROR(VLOOKUP($A139,'FCST Sales'!$A$1:$AH$160,Y$1,0),0)</f>
        <v>53031.270479269158</v>
      </c>
      <c r="Z139" s="303">
        <f>IFERROR(VLOOKUP($A139,'FCST Sales'!$A$1:$AH$160,Z$1,0),0)</f>
        <v>50337.14916365227</v>
      </c>
      <c r="AA139" s="303">
        <f>IFERROR(VLOOKUP($A139,'FCST Sales'!$A$1:$AH$160,AA$1,0),0)</f>
        <v>53068.162566766208</v>
      </c>
      <c r="AB139" s="303">
        <f>IFERROR(VLOOKUP($A139,'FCST Sales'!$A$1:$AH$160,AB$1,0),0)</f>
        <v>53505.513034765616</v>
      </c>
      <c r="AC139" s="303">
        <f>IFERROR(VLOOKUP($A139,'FCST Sales'!$A$1:$AH$160,AC$1,0),0)</f>
        <v>58948.819189872971</v>
      </c>
      <c r="AD139" s="303">
        <f>IFERROR(VLOOKUP($A139,'FCST Sales'!$A$1:$AH$160,AD$1,0),0)</f>
        <v>77563.231619908358</v>
      </c>
      <c r="AE139" s="303">
        <f>IFERROR(VLOOKUP($A139,'FCST Sales'!$A$1:$AH$160,AE$1,0),0)</f>
        <v>67400.579249696457</v>
      </c>
      <c r="AF139" s="303">
        <f>IFERROR(VLOOKUP($A139,'FCST Sales'!$A$1:$AH$160,AF$1,0),0)</f>
        <v>45472.803029512914</v>
      </c>
      <c r="AG139" s="303">
        <f>IFERROR(VLOOKUP($A139,'FCST Sales'!$A$1:$AH$160,AG$1,0),0)</f>
        <v>1679801.6346260353</v>
      </c>
      <c r="AH139" s="303">
        <f>IFERROR(VLOOKUP($A139,'FCST Sales'!$A$1:$AH$160,AH$1,0),0)</f>
        <v>0</v>
      </c>
      <c r="AI139" s="303"/>
      <c r="AK139" s="306">
        <f>IFERROR(VLOOKUP($A139,'BDGT MW Services MTD'!$A$3:$AG$156,AK$4,0),0)</f>
        <v>758.55617469087122</v>
      </c>
      <c r="AL139" s="306">
        <f>IFERROR(VLOOKUP($A139,'BDGT MW Services MTD'!$A$3:$AG$156,AL$4,0),0)</f>
        <v>653.49445420982886</v>
      </c>
      <c r="AM139" s="306">
        <f>IFERROR(VLOOKUP($A139,'BDGT MW Services MTD'!$A$3:$AG$156,AM$4,0),0)</f>
        <v>507.89361827994981</v>
      </c>
      <c r="AN139" s="306">
        <f>IFERROR(VLOOKUP($A139,'BDGT MW Services MTD'!$A$3:$AG$156,AN$4,0),0)</f>
        <v>488.80118326688262</v>
      </c>
      <c r="AO139" s="306">
        <f>IFERROR(VLOOKUP($A139,'BDGT MW Services MTD'!$A$3:$AG$156,AO$4,0),0)</f>
        <v>486.23769475766017</v>
      </c>
      <c r="AP139" s="306">
        <f>IFERROR(VLOOKUP($A139,'BDGT MW Services MTD'!$A$3:$AG$156,AP$4,0),0)</f>
        <v>506.92180134644275</v>
      </c>
      <c r="AQ139" s="306">
        <f>IFERROR(VLOOKUP($A139,'BDGT MW Services MTD'!$A$3:$AG$156,AQ$4,0),0)</f>
        <v>522.18075079403934</v>
      </c>
      <c r="AR139" s="306">
        <f>IFERROR(VLOOKUP($A139,'BDGT MW Services MTD'!$A$3:$AG$156,AR$4,0),0)</f>
        <v>640.22227382619621</v>
      </c>
      <c r="AS139" s="306">
        <f>IFERROR(VLOOKUP($A139,'BDGT MW Services MTD'!$A$3:$AG$156,AS$4,0),0)</f>
        <v>589.228385454624</v>
      </c>
      <c r="AT139" s="306">
        <f>IFERROR(VLOOKUP($A139,'BDGT MW Services MTD'!$A$3:$AG$156,AT$4,0),0)</f>
        <v>570.97219817427356</v>
      </c>
      <c r="AU139" s="306">
        <f>IFERROR(VLOOKUP($A139,'BDGT MW Services MTD'!$A$3:$AG$156,AU$4,0),0)</f>
        <v>549.31435408338416</v>
      </c>
      <c r="AV139" s="306">
        <f>IFERROR(VLOOKUP($A139,'BDGT MW Services MTD'!$A$3:$AG$156,AV$4,0),0)</f>
        <v>551.72412036431103</v>
      </c>
      <c r="AW139" s="306">
        <f>IFERROR(VLOOKUP($A139,'BDGT MW Services MTD'!$A$3:$AG$156,AW$4,0),0)</f>
        <v>574.26132273248106</v>
      </c>
      <c r="AX139" s="306">
        <f>IFERROR(VLOOKUP($A139,'BDGT MW Services MTD'!$A$3:$AG$156,AX$4,0),0)</f>
        <v>584.01977246224828</v>
      </c>
      <c r="AY139" s="306">
        <f>IFERROR(VLOOKUP($A139,'BDGT MW Services MTD'!$A$3:$AG$156,AY$4,0),0)</f>
        <v>87.532558305247292</v>
      </c>
      <c r="AZ139" s="306">
        <f>IFERROR(VLOOKUP($A139,'BDGT MW Services MTD'!$A$3:$AG$156,AZ$4,0),0)</f>
        <v>538.90177828977346</v>
      </c>
      <c r="BA139" s="306">
        <f>IFERROR(VLOOKUP($A139,'BDGT MW Services MTD'!$A$3:$AG$156,BA$4,0),0)</f>
        <v>595.69391787780467</v>
      </c>
      <c r="BB139" s="306">
        <f>IFERROR(VLOOKUP($A139,'BDGT MW Services MTD'!$A$3:$AG$156,BB$4,0),0)</f>
        <v>554.26646253254205</v>
      </c>
      <c r="BC139" s="306">
        <f>IFERROR(VLOOKUP($A139,'BDGT MW Services MTD'!$A$3:$AG$156,BC$4,0),0)</f>
        <v>597.44386814157599</v>
      </c>
      <c r="BD139" s="306">
        <f>IFERROR(VLOOKUP($A139,'BDGT MW Services MTD'!$A$3:$AG$156,BD$4,0),0)</f>
        <v>596.3625263325174</v>
      </c>
      <c r="BE139" s="306">
        <f>IFERROR(VLOOKUP($A139,'BDGT MW Services MTD'!$A$3:$AG$156,BE$4,0),0)</f>
        <v>599.98404853276168</v>
      </c>
      <c r="BF139" s="306">
        <f>IFERROR(VLOOKUP($A139,'BDGT MW Services MTD'!$A$3:$AG$156,BF$4,0),0)</f>
        <v>714.30648937622811</v>
      </c>
      <c r="BG139" s="306">
        <f>IFERROR(VLOOKUP($A139,'BDGT MW Services MTD'!$A$3:$AG$156,BG$4,0),0)</f>
        <v>704.20565472189753</v>
      </c>
      <c r="BH139" s="306">
        <f>IFERROR(VLOOKUP($A139,'BDGT MW Services MTD'!$A$3:$AG$156,BH$4,0),0)</f>
        <v>569.53009785823406</v>
      </c>
      <c r="BI139" s="306">
        <f>IFERROR(VLOOKUP($A139,'BDGT MW Services MTD'!$A$3:$AG$156,BI$4,0),0)</f>
        <v>540.59654294509915</v>
      </c>
      <c r="BJ139" s="306">
        <f>IFERROR(VLOOKUP($A139,'BDGT MW Services MTD'!$A$3:$AG$156,BJ$4,0),0)</f>
        <v>569.92630096656001</v>
      </c>
      <c r="BK139" s="306">
        <f>IFERROR(VLOOKUP($A139,'BDGT MW Services MTD'!$A$3:$AG$156,BK$4,0),0)</f>
        <v>574.62323265586235</v>
      </c>
      <c r="BL139" s="306">
        <f>IFERROR(VLOOKUP($A139,'BDGT MW Services MTD'!$A$3:$AG$156,BL$4,0),0)</f>
        <v>633.9322858297835</v>
      </c>
      <c r="BM139" s="306">
        <f>IFERROR(VLOOKUP($A139,'BDGT MW Services MTD'!$A$3:$AG$156,BM$4,0),0)</f>
        <v>832.99145005315097</v>
      </c>
      <c r="BN139" s="306">
        <f>IFERROR(VLOOKUP($A139,'BDGT MW Services MTD'!$A$3:$AG$156,BN$4,0),0)</f>
        <v>715.21187499692041</v>
      </c>
      <c r="BO139" s="306">
        <f>IFERROR(VLOOKUP($A139,'BDGT MW Services MTD'!$A$3:$AG$156,BO$4,0),0)</f>
        <v>488.35582714185034</v>
      </c>
      <c r="BP139" s="306">
        <f>IFERROR(VLOOKUP($A139,'BDGT MW Services MTD'!$A$3:$AG$156,BP$4,0),0)</f>
        <v>17897.693021001003</v>
      </c>
      <c r="BQ139" s="306"/>
      <c r="BR139" s="306"/>
      <c r="BS139" s="306"/>
      <c r="BT139" s="306">
        <f>IFERROR(VLOOKUP($A139,'BDGT Polizze MTD'!$A$3:$AG$156,BT$4,0),0)</f>
        <v>2946.7509327240987</v>
      </c>
      <c r="BU139" s="306">
        <f>IFERROR(VLOOKUP($A139,'BDGT Polizze MTD'!$A$3:$AG$156,BU$4,0),0)</f>
        <v>2538.6193623136733</v>
      </c>
      <c r="BV139" s="306">
        <f>IFERROR(VLOOKUP($A139,'BDGT Polizze MTD'!$A$3:$AG$156,BV$4,0),0)</f>
        <v>1973.0061442067522</v>
      </c>
      <c r="BW139" s="306">
        <f>IFERROR(VLOOKUP($A139,'BDGT Polizze MTD'!$A$3:$AG$156,BW$4,0),0)</f>
        <v>1898.8380699627355</v>
      </c>
      <c r="BX139" s="306">
        <f>IFERROR(VLOOKUP($A139,'BDGT Polizze MTD'!$A$3:$AG$156,BX$4,0),0)</f>
        <v>1888.8797275121487</v>
      </c>
      <c r="BY139" s="306">
        <f>IFERROR(VLOOKUP($A139,'BDGT Polizze MTD'!$A$3:$AG$156,BY$4,0),0)</f>
        <v>1969.2309426451593</v>
      </c>
      <c r="BZ139" s="306">
        <f>IFERROR(VLOOKUP($A139,'BDGT Polizze MTD'!$A$3:$AG$156,BZ$4,0),0)</f>
        <v>2028.5071373652393</v>
      </c>
      <c r="CA139" s="306">
        <f>IFERROR(VLOOKUP($A139,'BDGT Polizze MTD'!$A$3:$AG$156,CA$4,0),0)</f>
        <v>2487.061137320396</v>
      </c>
      <c r="CB139" s="306">
        <f>IFERROR(VLOOKUP($A139,'BDGT Polizze MTD'!$A$3:$AG$156,CB$4,0),0)</f>
        <v>2288.9660019358662</v>
      </c>
      <c r="CC139" s="306">
        <f>IFERROR(VLOOKUP($A139,'BDGT Polizze MTD'!$A$3:$AG$156,CC$4,0),0)</f>
        <v>2218.0464857665042</v>
      </c>
      <c r="CD139" s="306">
        <f>IFERROR(VLOOKUP($A139,'BDGT Polizze MTD'!$A$3:$AG$156,CD$4,0),0)</f>
        <v>2133.9126082700491</v>
      </c>
      <c r="CE139" s="306">
        <f>IFERROR(VLOOKUP($A139,'BDGT Polizze MTD'!$A$3:$AG$156,CE$4,0),0)</f>
        <v>2143.2737884606422</v>
      </c>
      <c r="CF139" s="306">
        <f>IFERROR(VLOOKUP($A139,'BDGT Polizze MTD'!$A$3:$AG$156,CF$4,0),0)</f>
        <v>2230.8236948686431</v>
      </c>
      <c r="CG139" s="306">
        <f>IFERROR(VLOOKUP($A139,'BDGT Polizze MTD'!$A$3:$AG$156,CG$4,0),0)</f>
        <v>2268.7321870839378</v>
      </c>
      <c r="CH139" s="306">
        <f>IFERROR(VLOOKUP($A139,'BDGT Polizze MTD'!$A$3:$AG$156,CH$4,0),0)</f>
        <v>340.03631693437734</v>
      </c>
      <c r="CI139" s="306">
        <f>IFERROR(VLOOKUP($A139,'BDGT Polizze MTD'!$A$3:$AG$156,CI$4,0),0)</f>
        <v>2093.4630430886878</v>
      </c>
      <c r="CJ139" s="306">
        <f>IFERROR(VLOOKUP($A139,'BDGT Polizze MTD'!$A$3:$AG$156,CJ$4,0),0)</f>
        <v>2314.082551420589</v>
      </c>
      <c r="CK139" s="306">
        <f>IFERROR(VLOOKUP($A139,'BDGT Polizze MTD'!$A$3:$AG$156,CK$4,0),0)</f>
        <v>2153.1499840615697</v>
      </c>
      <c r="CL139" s="306">
        <f>IFERROR(VLOOKUP($A139,'BDGT Polizze MTD'!$A$3:$AG$156,CL$4,0),0)</f>
        <v>2320.8805549752901</v>
      </c>
      <c r="CM139" s="306">
        <f>IFERROR(VLOOKUP($A139,'BDGT Polizze MTD'!$A$3:$AG$156,CM$4,0),0)</f>
        <v>2316.6798838967961</v>
      </c>
      <c r="CN139" s="306">
        <f>IFERROR(VLOOKUP($A139,'BDGT Polizze MTD'!$A$3:$AG$156,CN$4,0),0)</f>
        <v>2330.7483527558097</v>
      </c>
      <c r="CO139" s="306">
        <f>IFERROR(VLOOKUP($A139,'BDGT Polizze MTD'!$A$3:$AG$156,CO$4,0),0)</f>
        <v>2774.8548941389399</v>
      </c>
      <c r="CP139" s="306">
        <f>IFERROR(VLOOKUP($A139,'BDGT Polizze MTD'!$A$3:$AG$156,CP$4,0),0)</f>
        <v>2735.6163447314811</v>
      </c>
      <c r="CQ139" s="306">
        <f>IFERROR(VLOOKUP($A139,'BDGT Polizze MTD'!$A$3:$AG$156,CQ$4,0),0)</f>
        <v>2212.444381936682</v>
      </c>
      <c r="CR139" s="306">
        <f>IFERROR(VLOOKUP($A139,'BDGT Polizze MTD'!$A$3:$AG$156,CR$4,0),0)</f>
        <v>2100.0466680006643</v>
      </c>
      <c r="CS139" s="306">
        <f>IFERROR(VLOOKUP($A139,'BDGT Polizze MTD'!$A$3:$AG$156,CS$4,0),0)</f>
        <v>2213.9835057589667</v>
      </c>
      <c r="CT139" s="306">
        <f>IFERROR(VLOOKUP($A139,'BDGT Polizze MTD'!$A$3:$AG$156,CT$4,0),0)</f>
        <v>2232.2296005086841</v>
      </c>
      <c r="CU139" s="306">
        <f>IFERROR(VLOOKUP($A139,'BDGT Polizze MTD'!$A$3:$AG$156,CU$4,0),0)</f>
        <v>2462.6265224379767</v>
      </c>
      <c r="CV139" s="306">
        <f>IFERROR(VLOOKUP($A139,'BDGT Polizze MTD'!$A$3:$AG$156,CV$4,0),0)</f>
        <v>3235.908445931027</v>
      </c>
      <c r="CW139" s="306">
        <f>IFERROR(VLOOKUP($A139,'BDGT Polizze MTD'!$A$3:$AG$156,CW$4,0),0)</f>
        <v>2778.3720310514923</v>
      </c>
      <c r="CX139" s="306">
        <f>IFERROR(VLOOKUP($A139,'BDGT Polizze MTD'!$A$3:$AG$156,CX$4,0),0)</f>
        <v>1897.1080022095225</v>
      </c>
      <c r="CY139" s="306">
        <f>IFERROR(VLOOKUP($A139,'BDGT Polizze MTD'!$A$3:$AG$156,CY$4,0),0)</f>
        <v>69526.879304274393</v>
      </c>
      <c r="CZ139" s="306"/>
      <c r="DD139" s="308">
        <f>IFERROR(VLOOKUP($A139,'BDGT McAfee'!$AZ$6:$BD$180,DD$4,0),0)</f>
        <v>9.828951096774194</v>
      </c>
      <c r="DE139" s="308">
        <f>IFERROR(VLOOKUP($A139,'BDGT McAfee'!$AZ$6:$BD$180,DE$4,0),0)</f>
        <v>9.828951096774194</v>
      </c>
      <c r="DF139" s="308">
        <f>IFERROR(VLOOKUP($A139,'BDGT McAfee'!$AZ$6:$BD$180,DF$4,0),0)</f>
        <v>9.828951096774194</v>
      </c>
      <c r="DG139" s="308">
        <f>IFERROR(VLOOKUP($A139,'BDGT McAfee'!$AZ$6:$BD$180,DG$4,0),0)</f>
        <v>9.828951096774194</v>
      </c>
      <c r="DH139" s="308">
        <f>IFERROR(VLOOKUP($A139,'BDGT McAfee'!$AZ$6:$BD$180,DH$4,0),0)</f>
        <v>9.828951096774194</v>
      </c>
      <c r="DI139" s="308">
        <f>IFERROR(VLOOKUP($A139,'BDGT McAfee'!$AZ$6:$BD$180,DI$4,0),0)</f>
        <v>9.828951096774194</v>
      </c>
      <c r="DJ139" s="308">
        <f>IFERROR(VLOOKUP($A139,'BDGT McAfee'!$AZ$6:$BD$180,DJ$4,0),0)</f>
        <v>9.828951096774194</v>
      </c>
      <c r="DK139" s="308">
        <f>IFERROR(VLOOKUP($A139,'BDGT McAfee'!$AZ$6:$BD$180,DK$4,0),0)</f>
        <v>9.828951096774194</v>
      </c>
      <c r="DL139" s="308">
        <f>IFERROR(VLOOKUP($A139,'BDGT McAfee'!$AZ$6:$BD$180,DL$4,0),0)</f>
        <v>9.828951096774194</v>
      </c>
      <c r="DM139" s="308">
        <f>IFERROR(VLOOKUP($A139,'BDGT McAfee'!$AZ$6:$BD$180,DM$4,0),0)</f>
        <v>9.828951096774194</v>
      </c>
      <c r="DN139" s="308">
        <f>IFERROR(VLOOKUP($A139,'BDGT McAfee'!$AZ$6:$BD$180,DN$4,0),0)</f>
        <v>9.828951096774194</v>
      </c>
      <c r="DO139" s="308">
        <f>IFERROR(VLOOKUP($A139,'BDGT McAfee'!$AZ$6:$BD$180,DO$4,0),0)</f>
        <v>9.828951096774194</v>
      </c>
      <c r="DP139" s="308">
        <f>IFERROR(VLOOKUP($A139,'BDGT McAfee'!$AZ$6:$BD$180,DP$4,0),0)</f>
        <v>9.828951096774194</v>
      </c>
      <c r="DQ139" s="308">
        <f>IFERROR(VLOOKUP($A139,'BDGT McAfee'!$AZ$6:$BD$180,DQ$4,0),0)</f>
        <v>9.828951096774194</v>
      </c>
      <c r="DR139" s="308">
        <f>IFERROR(VLOOKUP($A139,'BDGT McAfee'!$AZ$6:$BD$180,DR$4,0),0)</f>
        <v>9.828951096774194</v>
      </c>
      <c r="DS139" s="308">
        <f>IFERROR(VLOOKUP($A139,'BDGT McAfee'!$AZ$6:$BD$180,DS$4,0),0)</f>
        <v>9.828951096774194</v>
      </c>
      <c r="DT139" s="308">
        <f>IFERROR(VLOOKUP($A139,'BDGT McAfee'!$AZ$6:$BD$180,DT$4,0),0)</f>
        <v>9.828951096774194</v>
      </c>
      <c r="DU139" s="308">
        <f>IFERROR(VLOOKUP($A139,'BDGT McAfee'!$AZ$6:$BD$180,DU$4,0),0)</f>
        <v>9.828951096774194</v>
      </c>
      <c r="DV139" s="308">
        <f>IFERROR(VLOOKUP($A139,'BDGT McAfee'!$AZ$6:$BD$180,DV$4,0),0)</f>
        <v>9.828951096774194</v>
      </c>
      <c r="DW139" s="308">
        <f>IFERROR(VLOOKUP($A139,'BDGT McAfee'!$AZ$6:$BD$180,DW$4,0),0)</f>
        <v>9.828951096774194</v>
      </c>
      <c r="DX139" s="308">
        <f>IFERROR(VLOOKUP($A139,'BDGT McAfee'!$AZ$6:$BD$180,DX$4,0),0)</f>
        <v>9.828951096774194</v>
      </c>
      <c r="DY139" s="308">
        <f>IFERROR(VLOOKUP($A139,'BDGT McAfee'!$AZ$6:$BD$180,DY$4,0),0)</f>
        <v>9.828951096774194</v>
      </c>
      <c r="DZ139" s="308">
        <f>IFERROR(VLOOKUP($A139,'BDGT McAfee'!$AZ$6:$BD$180,DZ$4,0),0)</f>
        <v>9.828951096774194</v>
      </c>
      <c r="EA139" s="308">
        <f>IFERROR(VLOOKUP($A139,'BDGT McAfee'!$AZ$6:$BD$180,EA$4,0),0)</f>
        <v>9.828951096774194</v>
      </c>
      <c r="EB139" s="308">
        <f>IFERROR(VLOOKUP($A139,'BDGT McAfee'!$AZ$6:$BD$180,EB$4,0),0)</f>
        <v>9.828951096774194</v>
      </c>
      <c r="EC139" s="308">
        <f>IFERROR(VLOOKUP($A139,'BDGT McAfee'!$AZ$6:$BD$180,EC$4,0),0)</f>
        <v>9.828951096774194</v>
      </c>
      <c r="ED139" s="308">
        <f>IFERROR(VLOOKUP($A139,'BDGT McAfee'!$AZ$6:$BD$180,ED$4,0),0)</f>
        <v>9.828951096774194</v>
      </c>
      <c r="EE139" s="308">
        <f>IFERROR(VLOOKUP($A139,'BDGT McAfee'!$AZ$6:$BD$180,EE$4,0),0)</f>
        <v>9.828951096774194</v>
      </c>
      <c r="EF139" s="308">
        <f>IFERROR(VLOOKUP($A139,'BDGT McAfee'!$AZ$6:$BD$180,EF$4,0),0)</f>
        <v>9.828951096774194</v>
      </c>
      <c r="EG139" s="308">
        <f>IFERROR(VLOOKUP($A139,'BDGT McAfee'!$AZ$6:$BD$180,EG$4,0),0)</f>
        <v>9.828951096774194</v>
      </c>
      <c r="EH139" s="308">
        <f>IFERROR(VLOOKUP($A139,'BDGT McAfee'!$AZ$6:$BD$180,EH$4,0),0)</f>
        <v>9.828951096774194</v>
      </c>
      <c r="EI139" s="308">
        <f t="shared" si="42"/>
        <v>304.69748400000003</v>
      </c>
      <c r="EJ139" s="308"/>
      <c r="EL139" s="307">
        <f>IFERROR(VLOOKUP($A139,'BDGT Office'!$C$3:$F$180,EL$4,0),0)</f>
        <v>1.2774193548387098</v>
      </c>
      <c r="EM139" s="307">
        <f>IFERROR(VLOOKUP($A139,'BDGT Office'!$C$3:$F$180,EM$4,0),0)</f>
        <v>1.2774193548387098</v>
      </c>
      <c r="EN139" s="307">
        <f>IFERROR(VLOOKUP($A139,'BDGT Office'!$C$3:$F$180,EN$4,0),0)</f>
        <v>1.2774193548387098</v>
      </c>
      <c r="EO139" s="307">
        <f>IFERROR(VLOOKUP($A139,'BDGT Office'!$C$3:$F$180,EO$4,0),0)</f>
        <v>1.2774193548387098</v>
      </c>
      <c r="EP139" s="307">
        <f>IFERROR(VLOOKUP($A139,'BDGT Office'!$C$3:$F$180,EP$4,0),0)</f>
        <v>1.2774193548387098</v>
      </c>
      <c r="EQ139" s="307">
        <f>IFERROR(VLOOKUP($A139,'BDGT Office'!$C$3:$F$180,EQ$4,0),0)</f>
        <v>1.2774193548387098</v>
      </c>
      <c r="ER139" s="307">
        <f>IFERROR(VLOOKUP($A139,'BDGT Office'!$C$3:$F$180,ER$4,0),0)</f>
        <v>1.2774193548387098</v>
      </c>
      <c r="ES139" s="307">
        <f>IFERROR(VLOOKUP($A139,'BDGT Office'!$C$3:$F$180,ES$4,0),0)</f>
        <v>1.2774193548387098</v>
      </c>
      <c r="ET139" s="307">
        <f>IFERROR(VLOOKUP($A139,'BDGT Office'!$C$3:$F$180,ET$4,0),0)</f>
        <v>1.2774193548387098</v>
      </c>
      <c r="EU139" s="307">
        <f>IFERROR(VLOOKUP($A139,'BDGT Office'!$C$3:$F$180,EU$4,0),0)</f>
        <v>1.2774193548387098</v>
      </c>
      <c r="EV139" s="307">
        <f>IFERROR(VLOOKUP($A139,'BDGT Office'!$C$3:$F$180,EV$4,0),0)</f>
        <v>1.2774193548387098</v>
      </c>
      <c r="EW139" s="307">
        <f>IFERROR(VLOOKUP($A139,'BDGT Office'!$C$3:$F$180,EW$4,0),0)</f>
        <v>1.2774193548387098</v>
      </c>
      <c r="EX139" s="307">
        <f>IFERROR(VLOOKUP($A139,'BDGT Office'!$C$3:$F$180,EX$4,0),0)</f>
        <v>1.2774193548387098</v>
      </c>
      <c r="EY139" s="307">
        <f>IFERROR(VLOOKUP($A139,'BDGT Office'!$C$3:$F$180,EY$4,0),0)</f>
        <v>1.2774193548387098</v>
      </c>
      <c r="EZ139" s="307">
        <f>IFERROR(VLOOKUP($A139,'BDGT Office'!$C$3:$F$180,EZ$4,0),0)</f>
        <v>1.2774193548387098</v>
      </c>
      <c r="FA139" s="307">
        <f>IFERROR(VLOOKUP($A139,'BDGT Office'!$C$3:$F$180,FA$4,0),0)</f>
        <v>1.2774193548387098</v>
      </c>
      <c r="FB139" s="307">
        <f>IFERROR(VLOOKUP($A139,'BDGT Office'!$C$3:$F$180,FB$4,0),0)</f>
        <v>1.2774193548387098</v>
      </c>
      <c r="FC139" s="307">
        <f>IFERROR(VLOOKUP($A139,'BDGT Office'!$C$3:$F$180,FC$4,0),0)</f>
        <v>1.2774193548387098</v>
      </c>
      <c r="FD139" s="307">
        <f>IFERROR(VLOOKUP($A139,'BDGT Office'!$C$3:$F$180,FD$4,0),0)</f>
        <v>1.2774193548387098</v>
      </c>
      <c r="FE139" s="307">
        <f>IFERROR(VLOOKUP($A139,'BDGT Office'!$C$3:$F$180,FE$4,0),0)</f>
        <v>1.2774193548387098</v>
      </c>
      <c r="FF139" s="307">
        <f>IFERROR(VLOOKUP($A139,'BDGT Office'!$C$3:$F$180,FF$4,0),0)</f>
        <v>1.2774193548387098</v>
      </c>
      <c r="FG139" s="307">
        <f>IFERROR(VLOOKUP($A139,'BDGT Office'!$C$3:$F$180,FG$4,0),0)</f>
        <v>1.2774193548387098</v>
      </c>
      <c r="FH139" s="307">
        <f>IFERROR(VLOOKUP($A139,'BDGT Office'!$C$3:$F$180,FH$4,0),0)</f>
        <v>1.2774193548387098</v>
      </c>
      <c r="FI139" s="307">
        <f>IFERROR(VLOOKUP($A139,'BDGT Office'!$C$3:$F$180,FI$4,0),0)</f>
        <v>1.2774193548387098</v>
      </c>
      <c r="FJ139" s="307">
        <f>IFERROR(VLOOKUP($A139,'BDGT Office'!$C$3:$F$180,FJ$4,0),0)</f>
        <v>1.2774193548387098</v>
      </c>
      <c r="FK139" s="307">
        <f>IFERROR(VLOOKUP($A139,'BDGT Office'!$C$3:$F$180,FK$4,0),0)</f>
        <v>1.2774193548387098</v>
      </c>
      <c r="FL139" s="307">
        <f>IFERROR(VLOOKUP($A139,'BDGT Office'!$C$3:$F$180,FL$4,0),0)</f>
        <v>1.2774193548387098</v>
      </c>
      <c r="FM139" s="307">
        <f>IFERROR(VLOOKUP($A139,'BDGT Office'!$C$3:$F$180,FM$4,0),0)</f>
        <v>1.2774193548387098</v>
      </c>
      <c r="FN139" s="307">
        <f>IFERROR(VLOOKUP($A139,'BDGT Office'!$C$3:$F$180,FN$4,0),0)</f>
        <v>1.2774193548387098</v>
      </c>
      <c r="FO139" s="307">
        <f>IFERROR(VLOOKUP($A139,'BDGT Office'!$C$3:$F$180,FO$4,0),0)</f>
        <v>1.2774193548387098</v>
      </c>
      <c r="FP139" s="307">
        <f>IFERROR(VLOOKUP($A139,'BDGT Office'!$C$3:$F$180,FP$4,0),0)</f>
        <v>1.2774193548387098</v>
      </c>
      <c r="FQ139" s="308">
        <f t="shared" si="43"/>
        <v>39.600000000000023</v>
      </c>
      <c r="FR139" s="307"/>
      <c r="FS139" s="307"/>
    </row>
    <row r="140" spans="1:175">
      <c r="A140" s="150" t="s">
        <v>74</v>
      </c>
      <c r="B140" s="303">
        <f>IFERROR(VLOOKUP($A140,'FCST Sales'!$A$1:$AH$160,B$1,0),0)</f>
        <v>37944.649418535853</v>
      </c>
      <c r="C140" s="303">
        <f>IFERROR(VLOOKUP($A140,'FCST Sales'!$A$1:$AH$160,C$1,0),0)</f>
        <v>33084.019167726437</v>
      </c>
      <c r="D140" s="303">
        <f>IFERROR(VLOOKUP($A140,'FCST Sales'!$A$1:$AH$160,D$1,0),0)</f>
        <v>25405.956645726459</v>
      </c>
      <c r="E140" s="303">
        <f>IFERROR(VLOOKUP($A140,'FCST Sales'!$A$1:$AH$160,E$1,0),0)</f>
        <v>24450.911024468092</v>
      </c>
      <c r="F140" s="303">
        <f>IFERROR(VLOOKUP($A140,'FCST Sales'!$A$1:$AH$160,F$1,0),0)</f>
        <v>24322.679687071708</v>
      </c>
      <c r="G140" s="303">
        <f>IFERROR(VLOOKUP($A140,'FCST Sales'!$A$1:$AH$160,G$1,0),0)</f>
        <v>25357.344223771091</v>
      </c>
      <c r="H140" s="303">
        <f>IFERROR(VLOOKUP($A140,'FCST Sales'!$A$1:$AH$160,H$1,0),0)</f>
        <v>26120.63045965225</v>
      </c>
      <c r="I140" s="303">
        <f>IFERROR(VLOOKUP($A140,'FCST Sales'!$A$1:$AH$160,I$1,0),0)</f>
        <v>32025.327247745146</v>
      </c>
      <c r="J140" s="303">
        <f>IFERROR(VLOOKUP($A140,'FCST Sales'!$A$1:$AH$160,J$1,0),0)</f>
        <v>29830.464624402121</v>
      </c>
      <c r="K140" s="303">
        <f>IFERROR(VLOOKUP($A140,'FCST Sales'!$A$1:$AH$160,K$1,0),0)</f>
        <v>28561.286046195211</v>
      </c>
      <c r="L140" s="303">
        <f>IFERROR(VLOOKUP($A140,'FCST Sales'!$A$1:$AH$160,L$1,0),0)</f>
        <v>27477.913016471986</v>
      </c>
      <c r="M140" s="303">
        <f>IFERROR(VLOOKUP($A140,'FCST Sales'!$A$1:$AH$160,M$1,0),0)</f>
        <v>27598.454829670776</v>
      </c>
      <c r="N140" s="303">
        <f>IFERROR(VLOOKUP($A140,'FCST Sales'!$A$1:$AH$160,N$1,0),0)</f>
        <v>28725.815295866054</v>
      </c>
      <c r="O140" s="303">
        <f>IFERROR(VLOOKUP($A140,'FCST Sales'!$A$1:$AH$160,O$1,0),0)</f>
        <v>29213.954429418493</v>
      </c>
      <c r="P140" s="303">
        <f>IFERROR(VLOOKUP($A140,'FCST Sales'!$A$1:$AH$160,P$1,0),0)</f>
        <v>0</v>
      </c>
      <c r="Q140" s="303">
        <f>IFERROR(VLOOKUP($A140,'FCST Sales'!$A$1:$AH$160,Q$1,0),0)</f>
        <v>27282.613720140409</v>
      </c>
      <c r="R140" s="303">
        <f>IFERROR(VLOOKUP($A140,'FCST Sales'!$A$1:$AH$160,R$1,0),0)</f>
        <v>29797.920877565579</v>
      </c>
      <c r="S140" s="303">
        <f>IFERROR(VLOOKUP($A140,'FCST Sales'!$A$1:$AH$160,S$1,0),0)</f>
        <v>27725.628380548289</v>
      </c>
      <c r="T140" s="303">
        <f>IFERROR(VLOOKUP($A140,'FCST Sales'!$A$1:$AH$160,T$1,0),0)</f>
        <v>29885.457241350014</v>
      </c>
      <c r="U140" s="303">
        <f>IFERROR(VLOOKUP($A140,'FCST Sales'!$A$1:$AH$160,U$1,0),0)</f>
        <v>29831.36614405844</v>
      </c>
      <c r="V140" s="303">
        <f>IFERROR(VLOOKUP($A140,'FCST Sales'!$A$1:$AH$160,V$1,0),0)</f>
        <v>30012.522655381708</v>
      </c>
      <c r="W140" s="303">
        <f>IFERROR(VLOOKUP($A140,'FCST Sales'!$A$1:$AH$160,W$1,0),0)</f>
        <v>36162.708702293814</v>
      </c>
      <c r="X140" s="303">
        <f>IFERROR(VLOOKUP($A140,'FCST Sales'!$A$1:$AH$160,X$1,0),0)</f>
        <v>35225.916785744004</v>
      </c>
      <c r="Y140" s="303">
        <f>IFERROR(VLOOKUP($A140,'FCST Sales'!$A$1:$AH$160,Y$1,0),0)</f>
        <v>28489.149014365252</v>
      </c>
      <c r="Z140" s="303">
        <f>IFERROR(VLOOKUP($A140,'FCST Sales'!$A$1:$AH$160,Z$1,0),0)</f>
        <v>27041.828915681373</v>
      </c>
      <c r="AA140" s="303">
        <f>IFERROR(VLOOKUP($A140,'FCST Sales'!$A$1:$AH$160,AA$1,0),0)</f>
        <v>28508.967965875479</v>
      </c>
      <c r="AB140" s="303">
        <f>IFERROR(VLOOKUP($A140,'FCST Sales'!$A$1:$AH$160,AB$1,0),0)</f>
        <v>28743.91882678703</v>
      </c>
      <c r="AC140" s="303">
        <f>IFERROR(VLOOKUP($A140,'FCST Sales'!$A$1:$AH$160,AC$1,0),0)</f>
        <v>31739.93787447178</v>
      </c>
      <c r="AD140" s="303">
        <f>IFERROR(VLOOKUP($A140,'FCST Sales'!$A$1:$AH$160,AD$1,0),0)</f>
        <v>41668.065722074498</v>
      </c>
      <c r="AE140" s="303">
        <f>IFERROR(VLOOKUP($A140,'FCST Sales'!$A$1:$AH$160,AE$1,0),0)</f>
        <v>36208.545044188038</v>
      </c>
      <c r="AF140" s="303">
        <f>IFERROR(VLOOKUP($A140,'FCST Sales'!$A$1:$AH$160,AF$1,0),0)</f>
        <v>24428.633330877852</v>
      </c>
      <c r="AG140" s="303">
        <f>IFERROR(VLOOKUP($A140,'FCST Sales'!$A$1:$AH$160,AG$1,0),0)</f>
        <v>892872.58731812518</v>
      </c>
      <c r="AH140" s="303">
        <f>IFERROR(VLOOKUP($A140,'FCST Sales'!$A$1:$AH$160,AH$1,0),0)</f>
        <v>0</v>
      </c>
      <c r="AI140" s="303"/>
      <c r="AK140" s="306">
        <f>IFERROR(VLOOKUP($A140,'BDGT MW Services MTD'!$A$3:$AG$156,AK$4,0),0)</f>
        <v>390.97597467878154</v>
      </c>
      <c r="AL140" s="306">
        <f>IFERROR(VLOOKUP($A140,'BDGT MW Services MTD'!$A$3:$AG$156,AL$4,0),0)</f>
        <v>336.82493097625695</v>
      </c>
      <c r="AM140" s="306">
        <f>IFERROR(VLOOKUP($A140,'BDGT MW Services MTD'!$A$3:$AG$156,AM$4,0),0)</f>
        <v>261.77916555891181</v>
      </c>
      <c r="AN140" s="306">
        <f>IFERROR(VLOOKUP($A140,'BDGT MW Services MTD'!$A$3:$AG$156,AN$4,0),0)</f>
        <v>251.93851876532756</v>
      </c>
      <c r="AO140" s="306">
        <f>IFERROR(VLOOKUP($A140,'BDGT MW Services MTD'!$A$3:$AG$156,AO$4,0),0)</f>
        <v>250.6172423036607</v>
      </c>
      <c r="AP140" s="306">
        <f>IFERROR(VLOOKUP($A140,'BDGT MW Services MTD'!$A$3:$AG$156,AP$4,0),0)</f>
        <v>261.27827045652589</v>
      </c>
      <c r="AQ140" s="306">
        <f>IFERROR(VLOOKUP($A140,'BDGT MW Services MTD'!$A$3:$AG$156,AQ$4,0),0)</f>
        <v>269.14305731331939</v>
      </c>
      <c r="AR140" s="306">
        <f>IFERROR(VLOOKUP($A140,'BDGT MW Services MTD'!$A$3:$AG$156,AR$4,0),0)</f>
        <v>329.98416712153249</v>
      </c>
      <c r="AS140" s="306">
        <f>IFERROR(VLOOKUP($A140,'BDGT MW Services MTD'!$A$3:$AG$156,AS$4,0),0)</f>
        <v>303.700833238104</v>
      </c>
      <c r="AT140" s="306">
        <f>IFERROR(VLOOKUP($A140,'BDGT MW Services MTD'!$A$3:$AG$156,AT$4,0),0)</f>
        <v>294.29120629945021</v>
      </c>
      <c r="AU140" s="306">
        <f>IFERROR(VLOOKUP($A140,'BDGT MW Services MTD'!$A$3:$AG$156,AU$4,0),0)</f>
        <v>283.12829314232334</v>
      </c>
      <c r="AV140" s="306">
        <f>IFERROR(VLOOKUP($A140,'BDGT MW Services MTD'!$A$3:$AG$156,AV$4,0),0)</f>
        <v>284.37033790033672</v>
      </c>
      <c r="AW140" s="306">
        <f>IFERROR(VLOOKUP($A140,'BDGT MW Services MTD'!$A$3:$AG$156,AW$4,0),0)</f>
        <v>295.98649100332756</v>
      </c>
      <c r="AX140" s="306">
        <f>IFERROR(VLOOKUP($A140,'BDGT MW Services MTD'!$A$3:$AG$156,AX$4,0),0)</f>
        <v>301.01620339872721</v>
      </c>
      <c r="AY140" s="306">
        <f>IFERROR(VLOOKUP($A140,'BDGT MW Services MTD'!$A$3:$AG$156,AY$4,0),0)</f>
        <v>45.116140954844944</v>
      </c>
      <c r="AZ140" s="306">
        <f>IFERROR(VLOOKUP($A140,'BDGT MW Services MTD'!$A$3:$AG$156,AZ$4,0),0)</f>
        <v>277.76143027091814</v>
      </c>
      <c r="BA140" s="306">
        <f>IFERROR(VLOOKUP($A140,'BDGT MW Services MTD'!$A$3:$AG$156,BA$4,0),0)</f>
        <v>307.03330606650132</v>
      </c>
      <c r="BB140" s="306">
        <f>IFERROR(VLOOKUP($A140,'BDGT MW Services MTD'!$A$3:$AG$156,BB$4,0),0)</f>
        <v>285.6807150884153</v>
      </c>
      <c r="BC140" s="306">
        <f>IFERROR(VLOOKUP($A140,'BDGT MW Services MTD'!$A$3:$AG$156,BC$4,0),0)</f>
        <v>307.93526762563857</v>
      </c>
      <c r="BD140" s="306">
        <f>IFERROR(VLOOKUP($A140,'BDGT MW Services MTD'!$A$3:$AG$156,BD$4,0),0)</f>
        <v>307.37792107456755</v>
      </c>
      <c r="BE140" s="306">
        <f>IFERROR(VLOOKUP($A140,'BDGT MW Services MTD'!$A$3:$AG$156,BE$4,0),0)</f>
        <v>309.24453058788197</v>
      </c>
      <c r="BF140" s="306">
        <f>IFERROR(VLOOKUP($A140,'BDGT MW Services MTD'!$A$3:$AG$156,BF$4,0),0)</f>
        <v>368.16874639120965</v>
      </c>
      <c r="BG140" s="306">
        <f>IFERROR(VLOOKUP($A140,'BDGT MW Services MTD'!$A$3:$AG$156,BG$4,0),0)</f>
        <v>362.9625615286904</v>
      </c>
      <c r="BH140" s="306">
        <f>IFERROR(VLOOKUP($A140,'BDGT MW Services MTD'!$A$3:$AG$156,BH$4,0),0)</f>
        <v>293.54791714637219</v>
      </c>
      <c r="BI140" s="306">
        <f>IFERROR(VLOOKUP($A140,'BDGT MW Services MTD'!$A$3:$AG$156,BI$4,0),0)</f>
        <v>278.63494799455555</v>
      </c>
      <c r="BJ140" s="306">
        <f>IFERROR(VLOOKUP($A140,'BDGT MW Services MTD'!$A$3:$AG$156,BJ$4,0),0)</f>
        <v>293.75212864924691</v>
      </c>
      <c r="BK140" s="306">
        <f>IFERROR(VLOOKUP($A140,'BDGT MW Services MTD'!$A$3:$AG$156,BK$4,0),0)</f>
        <v>296.1730270698194</v>
      </c>
      <c r="BL140" s="306">
        <f>IFERROR(VLOOKUP($A140,'BDGT MW Services MTD'!$A$3:$AG$156,BL$4,0),0)</f>
        <v>326.74217362168719</v>
      </c>
      <c r="BM140" s="306">
        <f>IFERROR(VLOOKUP($A140,'BDGT MW Services MTD'!$A$3:$AG$156,BM$4,0),0)</f>
        <v>429.34149763706563</v>
      </c>
      <c r="BN140" s="306">
        <f>IFERROR(VLOOKUP($A140,'BDGT MW Services MTD'!$A$3:$AG$156,BN$4,0),0)</f>
        <v>368.63540138304933</v>
      </c>
      <c r="BO140" s="306">
        <f>IFERROR(VLOOKUP($A140,'BDGT MW Services MTD'!$A$3:$AG$156,BO$4,0),0)</f>
        <v>251.70897275295133</v>
      </c>
      <c r="BP140" s="306">
        <f>IFERROR(VLOOKUP($A140,'BDGT MW Services MTD'!$A$3:$AG$156,BP$4,0),0)</f>
        <v>9224.8513779999994</v>
      </c>
      <c r="BQ140" s="306"/>
      <c r="BR140" s="306"/>
      <c r="BS140" s="306"/>
      <c r="BT140" s="306">
        <f>IFERROR(VLOOKUP($A140,'BDGT Polizze MTD'!$A$3:$AG$156,BT$4,0),0)</f>
        <v>1522.8050456240096</v>
      </c>
      <c r="BU140" s="306">
        <f>IFERROR(VLOOKUP($A140,'BDGT Polizze MTD'!$A$3:$AG$156,BU$4,0),0)</f>
        <v>1311.8931535473685</v>
      </c>
      <c r="BV140" s="306">
        <f>IFERROR(VLOOKUP($A140,'BDGT Polizze MTD'!$A$3:$AG$156,BV$4,0),0)</f>
        <v>1019.5987988261114</v>
      </c>
      <c r="BW140" s="306">
        <f>IFERROR(VLOOKUP($A140,'BDGT Polizze MTD'!$A$3:$AG$156,BW$4,0),0)</f>
        <v>981.27064681680827</v>
      </c>
      <c r="BX140" s="306">
        <f>IFERROR(VLOOKUP($A140,'BDGT Polizze MTD'!$A$3:$AG$156,BX$4,0),0)</f>
        <v>976.12443172227825</v>
      </c>
      <c r="BY140" s="306">
        <f>IFERROR(VLOOKUP($A140,'BDGT Polizze MTD'!$A$3:$AG$156,BY$4,0),0)</f>
        <v>1017.6478718161633</v>
      </c>
      <c r="BZ140" s="306">
        <f>IFERROR(VLOOKUP($A140,'BDGT Polizze MTD'!$A$3:$AG$156,BZ$4,0),0)</f>
        <v>1048.2802837389731</v>
      </c>
      <c r="CA140" s="306">
        <f>IFERROR(VLOOKUP($A140,'BDGT Polizze MTD'!$A$3:$AG$156,CA$4,0),0)</f>
        <v>1285.2491897527766</v>
      </c>
      <c r="CB140" s="306">
        <f>IFERROR(VLOOKUP($A140,'BDGT Polizze MTD'!$A$3:$AG$156,CB$4,0),0)</f>
        <v>1182.8787218835203</v>
      </c>
      <c r="CC140" s="306">
        <f>IFERROR(VLOOKUP($A140,'BDGT Polizze MTD'!$A$3:$AG$156,CC$4,0),0)</f>
        <v>1146.2293410836028</v>
      </c>
      <c r="CD140" s="306">
        <f>IFERROR(VLOOKUP($A140,'BDGT Polizze MTD'!$A$3:$AG$156,CD$4,0),0)</f>
        <v>1102.751118429381</v>
      </c>
      <c r="CE140" s="306">
        <f>IFERROR(VLOOKUP($A140,'BDGT Polizze MTD'!$A$3:$AG$156,CE$4,0),0)</f>
        <v>1107.5887354362762</v>
      </c>
      <c r="CF140" s="306">
        <f>IFERROR(VLOOKUP($A140,'BDGT Polizze MTD'!$A$3:$AG$156,CF$4,0),0)</f>
        <v>1152.8322739184262</v>
      </c>
      <c r="CG140" s="306">
        <f>IFERROR(VLOOKUP($A140,'BDGT Polizze MTD'!$A$3:$AG$156,CG$4,0),0)</f>
        <v>1172.4224070974403</v>
      </c>
      <c r="CH140" s="306">
        <f>IFERROR(VLOOKUP($A140,'BDGT Polizze MTD'!$A$3:$AG$156,CH$4,0),0)</f>
        <v>175.7220175525288</v>
      </c>
      <c r="CI140" s="306">
        <f>IFERROR(VLOOKUP($A140,'BDGT Polizze MTD'!$A$3:$AG$156,CI$4,0),0)</f>
        <v>1081.8478241375449</v>
      </c>
      <c r="CJ140" s="306">
        <f>IFERROR(VLOOKUP($A140,'BDGT Polizze MTD'!$A$3:$AG$156,CJ$4,0),0)</f>
        <v>1195.858308267716</v>
      </c>
      <c r="CK140" s="306">
        <f>IFERROR(VLOOKUP($A140,'BDGT Polizze MTD'!$A$3:$AG$156,CK$4,0),0)</f>
        <v>1112.6924991530011</v>
      </c>
      <c r="CL140" s="306">
        <f>IFERROR(VLOOKUP($A140,'BDGT Polizze MTD'!$A$3:$AG$156,CL$4,0),0)</f>
        <v>1199.3713415540747</v>
      </c>
      <c r="CM140" s="306">
        <f>IFERROR(VLOOKUP($A140,'BDGT Polizze MTD'!$A$3:$AG$156,CM$4,0),0)</f>
        <v>1197.2005428475061</v>
      </c>
      <c r="CN140" s="306">
        <f>IFERROR(VLOOKUP($A140,'BDGT Polizze MTD'!$A$3:$AG$156,CN$4,0),0)</f>
        <v>1204.4707654933356</v>
      </c>
      <c r="CO140" s="306">
        <f>IFERROR(VLOOKUP($A140,'BDGT Polizze MTD'!$A$3:$AG$156,CO$4,0),0)</f>
        <v>1433.9735967311526</v>
      </c>
      <c r="CP140" s="306">
        <f>IFERROR(VLOOKUP($A140,'BDGT Polizze MTD'!$A$3:$AG$156,CP$4,0),0)</f>
        <v>1413.69612422505</v>
      </c>
      <c r="CQ140" s="306">
        <f>IFERROR(VLOOKUP($A140,'BDGT Polizze MTD'!$A$3:$AG$156,CQ$4,0),0)</f>
        <v>1143.3343179978624</v>
      </c>
      <c r="CR140" s="306">
        <f>IFERROR(VLOOKUP($A140,'BDGT Polizze MTD'!$A$3:$AG$156,CR$4,0),0)</f>
        <v>1085.2500720585069</v>
      </c>
      <c r="CS140" s="306">
        <f>IFERROR(VLOOKUP($A140,'BDGT Polizze MTD'!$A$3:$AG$156,CS$4,0),0)</f>
        <v>1144.1296975789419</v>
      </c>
      <c r="CT140" s="306">
        <f>IFERROR(VLOOKUP($A140,'BDGT Polizze MTD'!$A$3:$AG$156,CT$4,0),0)</f>
        <v>1153.5588097713719</v>
      </c>
      <c r="CU140" s="306">
        <f>IFERROR(VLOOKUP($A140,'BDGT Polizze MTD'!$A$3:$AG$156,CU$4,0),0)</f>
        <v>1272.6220096210543</v>
      </c>
      <c r="CV140" s="306">
        <f>IFERROR(VLOOKUP($A140,'BDGT Polizze MTD'!$A$3:$AG$156,CV$4,0),0)</f>
        <v>1672.2342068068117</v>
      </c>
      <c r="CW140" s="306">
        <f>IFERROR(VLOOKUP($A140,'BDGT Polizze MTD'!$A$3:$AG$156,CW$4,0),0)</f>
        <v>1435.7911625719257</v>
      </c>
      <c r="CX140" s="306">
        <f>IFERROR(VLOOKUP($A140,'BDGT Polizze MTD'!$A$3:$AG$156,CX$4,0),0)</f>
        <v>980.37659232628209</v>
      </c>
      <c r="CY140" s="306">
        <f>IFERROR(VLOOKUP($A140,'BDGT Polizze MTD'!$A$3:$AG$156,CY$4,0),0)</f>
        <v>35929.701908387811</v>
      </c>
      <c r="CZ140" s="306"/>
      <c r="DD140" s="308">
        <f>IFERROR(VLOOKUP($A140,'BDGT McAfee'!$AZ$6:$BD$180,DD$4,0),0)</f>
        <v>5.1865949032258065</v>
      </c>
      <c r="DE140" s="308">
        <f>IFERROR(VLOOKUP($A140,'BDGT McAfee'!$AZ$6:$BD$180,DE$4,0),0)</f>
        <v>5.1865949032258065</v>
      </c>
      <c r="DF140" s="308">
        <f>IFERROR(VLOOKUP($A140,'BDGT McAfee'!$AZ$6:$BD$180,DF$4,0),0)</f>
        <v>5.1865949032258065</v>
      </c>
      <c r="DG140" s="308">
        <f>IFERROR(VLOOKUP($A140,'BDGT McAfee'!$AZ$6:$BD$180,DG$4,0),0)</f>
        <v>5.1865949032258065</v>
      </c>
      <c r="DH140" s="308">
        <f>IFERROR(VLOOKUP($A140,'BDGT McAfee'!$AZ$6:$BD$180,DH$4,0),0)</f>
        <v>5.1865949032258065</v>
      </c>
      <c r="DI140" s="308">
        <f>IFERROR(VLOOKUP($A140,'BDGT McAfee'!$AZ$6:$BD$180,DI$4,0),0)</f>
        <v>5.1865949032258065</v>
      </c>
      <c r="DJ140" s="308">
        <f>IFERROR(VLOOKUP($A140,'BDGT McAfee'!$AZ$6:$BD$180,DJ$4,0),0)</f>
        <v>5.1865949032258065</v>
      </c>
      <c r="DK140" s="308">
        <f>IFERROR(VLOOKUP($A140,'BDGT McAfee'!$AZ$6:$BD$180,DK$4,0),0)</f>
        <v>5.1865949032258065</v>
      </c>
      <c r="DL140" s="308">
        <f>IFERROR(VLOOKUP($A140,'BDGT McAfee'!$AZ$6:$BD$180,DL$4,0),0)</f>
        <v>5.1865949032258065</v>
      </c>
      <c r="DM140" s="308">
        <f>IFERROR(VLOOKUP($A140,'BDGT McAfee'!$AZ$6:$BD$180,DM$4,0),0)</f>
        <v>5.1865949032258065</v>
      </c>
      <c r="DN140" s="308">
        <f>IFERROR(VLOOKUP($A140,'BDGT McAfee'!$AZ$6:$BD$180,DN$4,0),0)</f>
        <v>5.1865949032258065</v>
      </c>
      <c r="DO140" s="308">
        <f>IFERROR(VLOOKUP($A140,'BDGT McAfee'!$AZ$6:$BD$180,DO$4,0),0)</f>
        <v>5.1865949032258065</v>
      </c>
      <c r="DP140" s="308">
        <f>IFERROR(VLOOKUP($A140,'BDGT McAfee'!$AZ$6:$BD$180,DP$4,0),0)</f>
        <v>5.1865949032258065</v>
      </c>
      <c r="DQ140" s="308">
        <f>IFERROR(VLOOKUP($A140,'BDGT McAfee'!$AZ$6:$BD$180,DQ$4,0),0)</f>
        <v>5.1865949032258065</v>
      </c>
      <c r="DR140" s="308">
        <f>IFERROR(VLOOKUP($A140,'BDGT McAfee'!$AZ$6:$BD$180,DR$4,0),0)</f>
        <v>5.1865949032258065</v>
      </c>
      <c r="DS140" s="308">
        <f>IFERROR(VLOOKUP($A140,'BDGT McAfee'!$AZ$6:$BD$180,DS$4,0),0)</f>
        <v>5.1865949032258065</v>
      </c>
      <c r="DT140" s="308">
        <f>IFERROR(VLOOKUP($A140,'BDGT McAfee'!$AZ$6:$BD$180,DT$4,0),0)</f>
        <v>5.1865949032258065</v>
      </c>
      <c r="DU140" s="308">
        <f>IFERROR(VLOOKUP($A140,'BDGT McAfee'!$AZ$6:$BD$180,DU$4,0),0)</f>
        <v>5.1865949032258065</v>
      </c>
      <c r="DV140" s="308">
        <f>IFERROR(VLOOKUP($A140,'BDGT McAfee'!$AZ$6:$BD$180,DV$4,0),0)</f>
        <v>5.1865949032258065</v>
      </c>
      <c r="DW140" s="308">
        <f>IFERROR(VLOOKUP($A140,'BDGT McAfee'!$AZ$6:$BD$180,DW$4,0),0)</f>
        <v>5.1865949032258065</v>
      </c>
      <c r="DX140" s="308">
        <f>IFERROR(VLOOKUP($A140,'BDGT McAfee'!$AZ$6:$BD$180,DX$4,0),0)</f>
        <v>5.1865949032258065</v>
      </c>
      <c r="DY140" s="308">
        <f>IFERROR(VLOOKUP($A140,'BDGT McAfee'!$AZ$6:$BD$180,DY$4,0),0)</f>
        <v>5.1865949032258065</v>
      </c>
      <c r="DZ140" s="308">
        <f>IFERROR(VLOOKUP($A140,'BDGT McAfee'!$AZ$6:$BD$180,DZ$4,0),0)</f>
        <v>5.1865949032258065</v>
      </c>
      <c r="EA140" s="308">
        <f>IFERROR(VLOOKUP($A140,'BDGT McAfee'!$AZ$6:$BD$180,EA$4,0),0)</f>
        <v>5.1865949032258065</v>
      </c>
      <c r="EB140" s="308">
        <f>IFERROR(VLOOKUP($A140,'BDGT McAfee'!$AZ$6:$BD$180,EB$4,0),0)</f>
        <v>5.1865949032258065</v>
      </c>
      <c r="EC140" s="308">
        <f>IFERROR(VLOOKUP($A140,'BDGT McAfee'!$AZ$6:$BD$180,EC$4,0),0)</f>
        <v>5.1865949032258065</v>
      </c>
      <c r="ED140" s="308">
        <f>IFERROR(VLOOKUP($A140,'BDGT McAfee'!$AZ$6:$BD$180,ED$4,0),0)</f>
        <v>5.1865949032258065</v>
      </c>
      <c r="EE140" s="308">
        <f>IFERROR(VLOOKUP($A140,'BDGT McAfee'!$AZ$6:$BD$180,EE$4,0),0)</f>
        <v>5.1865949032258065</v>
      </c>
      <c r="EF140" s="308">
        <f>IFERROR(VLOOKUP($A140,'BDGT McAfee'!$AZ$6:$BD$180,EF$4,0),0)</f>
        <v>5.1865949032258065</v>
      </c>
      <c r="EG140" s="308">
        <f>IFERROR(VLOOKUP($A140,'BDGT McAfee'!$AZ$6:$BD$180,EG$4,0),0)</f>
        <v>5.1865949032258065</v>
      </c>
      <c r="EH140" s="308">
        <f>IFERROR(VLOOKUP($A140,'BDGT McAfee'!$AZ$6:$BD$180,EH$4,0),0)</f>
        <v>5.1865949032258065</v>
      </c>
      <c r="EI140" s="308">
        <f t="shared" si="42"/>
        <v>160.78444199999998</v>
      </c>
      <c r="EJ140" s="308"/>
      <c r="EL140" s="307">
        <f>IFERROR(VLOOKUP($A140,'BDGT Office'!$C$3:$F$180,EL$4,0),0)</f>
        <v>0.967741935483871</v>
      </c>
      <c r="EM140" s="307">
        <f>IFERROR(VLOOKUP($A140,'BDGT Office'!$C$3:$F$180,EM$4,0),0)</f>
        <v>0.967741935483871</v>
      </c>
      <c r="EN140" s="307">
        <f>IFERROR(VLOOKUP($A140,'BDGT Office'!$C$3:$F$180,EN$4,0),0)</f>
        <v>0.967741935483871</v>
      </c>
      <c r="EO140" s="307">
        <f>IFERROR(VLOOKUP($A140,'BDGT Office'!$C$3:$F$180,EO$4,0),0)</f>
        <v>0.967741935483871</v>
      </c>
      <c r="EP140" s="307">
        <f>IFERROR(VLOOKUP($A140,'BDGT Office'!$C$3:$F$180,EP$4,0),0)</f>
        <v>0.967741935483871</v>
      </c>
      <c r="EQ140" s="307">
        <f>IFERROR(VLOOKUP($A140,'BDGT Office'!$C$3:$F$180,EQ$4,0),0)</f>
        <v>0.967741935483871</v>
      </c>
      <c r="ER140" s="307">
        <f>IFERROR(VLOOKUP($A140,'BDGT Office'!$C$3:$F$180,ER$4,0),0)</f>
        <v>0.967741935483871</v>
      </c>
      <c r="ES140" s="307">
        <f>IFERROR(VLOOKUP($A140,'BDGT Office'!$C$3:$F$180,ES$4,0),0)</f>
        <v>0.967741935483871</v>
      </c>
      <c r="ET140" s="307">
        <f>IFERROR(VLOOKUP($A140,'BDGT Office'!$C$3:$F$180,ET$4,0),0)</f>
        <v>0.967741935483871</v>
      </c>
      <c r="EU140" s="307">
        <f>IFERROR(VLOOKUP($A140,'BDGT Office'!$C$3:$F$180,EU$4,0),0)</f>
        <v>0.967741935483871</v>
      </c>
      <c r="EV140" s="307">
        <f>IFERROR(VLOOKUP($A140,'BDGT Office'!$C$3:$F$180,EV$4,0),0)</f>
        <v>0.967741935483871</v>
      </c>
      <c r="EW140" s="307">
        <f>IFERROR(VLOOKUP($A140,'BDGT Office'!$C$3:$F$180,EW$4,0),0)</f>
        <v>0.967741935483871</v>
      </c>
      <c r="EX140" s="307">
        <f>IFERROR(VLOOKUP($A140,'BDGT Office'!$C$3:$F$180,EX$4,0),0)</f>
        <v>0.967741935483871</v>
      </c>
      <c r="EY140" s="307">
        <f>IFERROR(VLOOKUP($A140,'BDGT Office'!$C$3:$F$180,EY$4,0),0)</f>
        <v>0.967741935483871</v>
      </c>
      <c r="EZ140" s="307">
        <f>IFERROR(VLOOKUP($A140,'BDGT Office'!$C$3:$F$180,EZ$4,0),0)</f>
        <v>0.967741935483871</v>
      </c>
      <c r="FA140" s="307">
        <f>IFERROR(VLOOKUP($A140,'BDGT Office'!$C$3:$F$180,FA$4,0),0)</f>
        <v>0.967741935483871</v>
      </c>
      <c r="FB140" s="307">
        <f>IFERROR(VLOOKUP($A140,'BDGT Office'!$C$3:$F$180,FB$4,0),0)</f>
        <v>0.967741935483871</v>
      </c>
      <c r="FC140" s="307">
        <f>IFERROR(VLOOKUP($A140,'BDGT Office'!$C$3:$F$180,FC$4,0),0)</f>
        <v>0.967741935483871</v>
      </c>
      <c r="FD140" s="307">
        <f>IFERROR(VLOOKUP($A140,'BDGT Office'!$C$3:$F$180,FD$4,0),0)</f>
        <v>0.967741935483871</v>
      </c>
      <c r="FE140" s="307">
        <f>IFERROR(VLOOKUP($A140,'BDGT Office'!$C$3:$F$180,FE$4,0),0)</f>
        <v>0.967741935483871</v>
      </c>
      <c r="FF140" s="307">
        <f>IFERROR(VLOOKUP($A140,'BDGT Office'!$C$3:$F$180,FF$4,0),0)</f>
        <v>0.967741935483871</v>
      </c>
      <c r="FG140" s="307">
        <f>IFERROR(VLOOKUP($A140,'BDGT Office'!$C$3:$F$180,FG$4,0),0)</f>
        <v>0.967741935483871</v>
      </c>
      <c r="FH140" s="307">
        <f>IFERROR(VLOOKUP($A140,'BDGT Office'!$C$3:$F$180,FH$4,0),0)</f>
        <v>0.967741935483871</v>
      </c>
      <c r="FI140" s="307">
        <f>IFERROR(VLOOKUP($A140,'BDGT Office'!$C$3:$F$180,FI$4,0),0)</f>
        <v>0.967741935483871</v>
      </c>
      <c r="FJ140" s="307">
        <f>IFERROR(VLOOKUP($A140,'BDGT Office'!$C$3:$F$180,FJ$4,0),0)</f>
        <v>0.967741935483871</v>
      </c>
      <c r="FK140" s="307">
        <f>IFERROR(VLOOKUP($A140,'BDGT Office'!$C$3:$F$180,FK$4,0),0)</f>
        <v>0.967741935483871</v>
      </c>
      <c r="FL140" s="307">
        <f>IFERROR(VLOOKUP($A140,'BDGT Office'!$C$3:$F$180,FL$4,0),0)</f>
        <v>0.967741935483871</v>
      </c>
      <c r="FM140" s="307">
        <f>IFERROR(VLOOKUP($A140,'BDGT Office'!$C$3:$F$180,FM$4,0),0)</f>
        <v>0.967741935483871</v>
      </c>
      <c r="FN140" s="307">
        <f>IFERROR(VLOOKUP($A140,'BDGT Office'!$C$3:$F$180,FN$4,0),0)</f>
        <v>0.967741935483871</v>
      </c>
      <c r="FO140" s="307">
        <f>IFERROR(VLOOKUP($A140,'BDGT Office'!$C$3:$F$180,FO$4,0),0)</f>
        <v>0.967741935483871</v>
      </c>
      <c r="FP140" s="307">
        <f>IFERROR(VLOOKUP($A140,'BDGT Office'!$C$3:$F$180,FP$4,0),0)</f>
        <v>0.967741935483871</v>
      </c>
      <c r="FQ140" s="308">
        <f t="shared" si="43"/>
        <v>30.000000000000021</v>
      </c>
      <c r="FR140" s="307"/>
      <c r="FS140" s="307"/>
    </row>
    <row r="141" spans="1:175">
      <c r="A141" s="150" t="s">
        <v>75</v>
      </c>
      <c r="B141" s="303">
        <f>IFERROR(VLOOKUP($A141,'FCST Sales'!$A$1:$AH$160,B$1,0),0)</f>
        <v>47561.136738197507</v>
      </c>
      <c r="C141" s="303">
        <f>IFERROR(VLOOKUP($A141,'FCST Sales'!$A$1:$AH$160,C$1,0),0)</f>
        <v>41468.654569166407</v>
      </c>
      <c r="D141" s="303">
        <f>IFERROR(VLOOKUP($A141,'FCST Sales'!$A$1:$AH$160,D$1,0),0)</f>
        <v>31844.705288062163</v>
      </c>
      <c r="E141" s="303">
        <f>IFERROR(VLOOKUP($A141,'FCST Sales'!$A$1:$AH$160,E$1,0),0)</f>
        <v>30647.618054948951</v>
      </c>
      <c r="F141" s="303">
        <f>IFERROR(VLOOKUP($A141,'FCST Sales'!$A$1:$AH$160,F$1,0),0)</f>
        <v>30486.888458932386</v>
      </c>
      <c r="G141" s="303">
        <f>IFERROR(VLOOKUP($A141,'FCST Sales'!$A$1:$AH$160,G$1,0),0)</f>
        <v>31783.772796044861</v>
      </c>
      <c r="H141" s="303">
        <f>IFERROR(VLOOKUP($A141,'FCST Sales'!$A$1:$AH$160,H$1,0),0)</f>
        <v>32740.502179276278</v>
      </c>
      <c r="I141" s="303">
        <f>IFERROR(VLOOKUP($A141,'FCST Sales'!$A$1:$AH$160,I$1,0),0)</f>
        <v>40141.653478328604</v>
      </c>
      <c r="J141" s="303">
        <f>IFERROR(VLOOKUP($A141,'FCST Sales'!$A$1:$AH$160,J$1,0),0)</f>
        <v>37390.536708242369</v>
      </c>
      <c r="K141" s="303">
        <f>IFERROR(VLOOKUP($A141,'FCST Sales'!$A$1:$AH$160,K$1,0),0)</f>
        <v>35799.704355636619</v>
      </c>
      <c r="L141" s="303">
        <f>IFERROR(VLOOKUP($A141,'FCST Sales'!$A$1:$AH$160,L$1,0),0)</f>
        <v>34441.76710770488</v>
      </c>
      <c r="M141" s="303">
        <f>IFERROR(VLOOKUP($A141,'FCST Sales'!$A$1:$AH$160,M$1,0),0)</f>
        <v>34592.858387979482</v>
      </c>
      <c r="N141" s="303">
        <f>IFERROR(VLOOKUP($A141,'FCST Sales'!$A$1:$AH$160,N$1,0),0)</f>
        <v>36005.931011066081</v>
      </c>
      <c r="O141" s="303">
        <f>IFERROR(VLOOKUP($A141,'FCST Sales'!$A$1:$AH$160,O$1,0),0)</f>
        <v>36617.781494175608</v>
      </c>
      <c r="P141" s="303">
        <f>IFERROR(VLOOKUP($A141,'FCST Sales'!$A$1:$AH$160,P$1,0),0)</f>
        <v>0</v>
      </c>
      <c r="Q141" s="303">
        <f>IFERROR(VLOOKUP($A141,'FCST Sales'!$A$1:$AH$160,Q$1,0),0)</f>
        <v>34196.972210926557</v>
      </c>
      <c r="R141" s="303">
        <f>IFERROR(VLOOKUP($A141,'FCST Sales'!$A$1:$AH$160,R$1,0),0)</f>
        <v>37349.74524971041</v>
      </c>
      <c r="S141" s="303">
        <f>IFERROR(VLOOKUP($A141,'FCST Sales'!$A$1:$AH$160,S$1,0),0)</f>
        <v>34752.262117766295</v>
      </c>
      <c r="T141" s="303">
        <f>IFERROR(VLOOKUP($A141,'FCST Sales'!$A$1:$AH$160,T$1,0),0)</f>
        <v>37459.466357463811</v>
      </c>
      <c r="U141" s="303">
        <f>IFERROR(VLOOKUP($A141,'FCST Sales'!$A$1:$AH$160,U$1,0),0)</f>
        <v>37391.66670417865</v>
      </c>
      <c r="V141" s="303">
        <f>IFERROR(VLOOKUP($A141,'FCST Sales'!$A$1:$AH$160,V$1,0),0)</f>
        <v>37618.734544785766</v>
      </c>
      <c r="W141" s="303">
        <f>IFERROR(VLOOKUP($A141,'FCST Sales'!$A$1:$AH$160,W$1,0),0)</f>
        <v>45327.590576531067</v>
      </c>
      <c r="X141" s="303">
        <f>IFERROR(VLOOKUP($A141,'FCST Sales'!$A$1:$AH$160,X$1,0),0)</f>
        <v>44153.383168608649</v>
      </c>
      <c r="Y141" s="303">
        <f>IFERROR(VLOOKUP($A141,'FCST Sales'!$A$1:$AH$160,Y$1,0),0)</f>
        <v>35709.285303482291</v>
      </c>
      <c r="Z141" s="303">
        <f>IFERROR(VLOOKUP($A141,'FCST Sales'!$A$1:$AH$160,Z$1,0),0)</f>
        <v>33895.164204136483</v>
      </c>
      <c r="AA141" s="303">
        <f>IFERROR(VLOOKUP($A141,'FCST Sales'!$A$1:$AH$160,AA$1,0),0)</f>
        <v>35734.12706318307</v>
      </c>
      <c r="AB141" s="303">
        <f>IFERROR(VLOOKUP($A141,'FCST Sales'!$A$1:$AH$160,AB$1,0),0)</f>
        <v>36028.622603234442</v>
      </c>
      <c r="AC141" s="303">
        <f>IFERROR(VLOOKUP($A141,'FCST Sales'!$A$1:$AH$160,AC$1,0),0)</f>
        <v>39783.936561348302</v>
      </c>
      <c r="AD141" s="303">
        <f>IFERROR(VLOOKUP($A141,'FCST Sales'!$A$1:$AH$160,AD$1,0),0)</f>
        <v>52228.195589960858</v>
      </c>
      <c r="AE141" s="303">
        <f>IFERROR(VLOOKUP($A141,'FCST Sales'!$A$1:$AH$160,AE$1,0),0)</f>
        <v>45385.043433727456</v>
      </c>
      <c r="AF141" s="303">
        <f>IFERROR(VLOOKUP($A141,'FCST Sales'!$A$1:$AH$160,AF$1,0),0)</f>
        <v>30619.694422834968</v>
      </c>
      <c r="AG141" s="303">
        <f>IFERROR(VLOOKUP($A141,'FCST Sales'!$A$1:$AH$160,AG$1,0),0)</f>
        <v>1119157.4007396414</v>
      </c>
      <c r="AH141" s="303">
        <f>IFERROR(VLOOKUP($A141,'FCST Sales'!$A$1:$AH$160,AH$1,0),0)</f>
        <v>0</v>
      </c>
      <c r="AI141" s="303"/>
      <c r="AK141" s="306">
        <f>IFERROR(VLOOKUP($A141,'BDGT MW Services MTD'!$A$3:$AG$156,AK$4,0),0)</f>
        <v>459.43698958111355</v>
      </c>
      <c r="AL141" s="306">
        <f>IFERROR(VLOOKUP($A141,'BDGT MW Services MTD'!$A$3:$AG$156,AL$4,0),0)</f>
        <v>395.80394276333061</v>
      </c>
      <c r="AM141" s="306">
        <f>IFERROR(VLOOKUP($A141,'BDGT MW Services MTD'!$A$3:$AG$156,AM$4,0),0)</f>
        <v>307.61744851011559</v>
      </c>
      <c r="AN141" s="306">
        <f>IFERROR(VLOOKUP($A141,'BDGT MW Services MTD'!$A$3:$AG$156,AN$4,0),0)</f>
        <v>296.05367622950462</v>
      </c>
      <c r="AO141" s="306">
        <f>IFERROR(VLOOKUP($A141,'BDGT MW Services MTD'!$A$3:$AG$156,AO$4,0),0)</f>
        <v>294.50104046856978</v>
      </c>
      <c r="AP141" s="306">
        <f>IFERROR(VLOOKUP($A141,'BDGT MW Services MTD'!$A$3:$AG$156,AP$4,0),0)</f>
        <v>307.02884523820057</v>
      </c>
      <c r="AQ141" s="306">
        <f>IFERROR(VLOOKUP($A141,'BDGT MW Services MTD'!$A$3:$AG$156,AQ$4,0),0)</f>
        <v>316.27077883821522</v>
      </c>
      <c r="AR141" s="306">
        <f>IFERROR(VLOOKUP($A141,'BDGT MW Services MTD'!$A$3:$AG$156,AR$4,0),0)</f>
        <v>387.76534153103739</v>
      </c>
      <c r="AS141" s="306">
        <f>IFERROR(VLOOKUP($A141,'BDGT MW Services MTD'!$A$3:$AG$156,AS$4,0),0)</f>
        <v>356.87972047598743</v>
      </c>
      <c r="AT141" s="306">
        <f>IFERROR(VLOOKUP($A141,'BDGT MW Services MTD'!$A$3:$AG$156,AT$4,0),0)</f>
        <v>345.82244086352978</v>
      </c>
      <c r="AU141" s="306">
        <f>IFERROR(VLOOKUP($A141,'BDGT MW Services MTD'!$A$3:$AG$156,AU$4,0),0)</f>
        <v>332.70486958544967</v>
      </c>
      <c r="AV141" s="306">
        <f>IFERROR(VLOOKUP($A141,'BDGT MW Services MTD'!$A$3:$AG$156,AV$4,0),0)</f>
        <v>334.16439994410013</v>
      </c>
      <c r="AW141" s="306">
        <f>IFERROR(VLOOKUP($A141,'BDGT MW Services MTD'!$A$3:$AG$156,AW$4,0),0)</f>
        <v>347.81457478294061</v>
      </c>
      <c r="AX141" s="306">
        <f>IFERROR(VLOOKUP($A141,'BDGT MW Services MTD'!$A$3:$AG$156,AX$4,0),0)</f>
        <v>353.72500424935413</v>
      </c>
      <c r="AY141" s="306">
        <f>IFERROR(VLOOKUP($A141,'BDGT MW Services MTD'!$A$3:$AG$156,AY$4,0),0)</f>
        <v>53.01610667724762</v>
      </c>
      <c r="AZ141" s="306">
        <f>IFERROR(VLOOKUP($A141,'BDGT MW Services MTD'!$A$3:$AG$156,AZ$4,0),0)</f>
        <v>326.3982536273748</v>
      </c>
      <c r="BA141" s="306">
        <f>IFERROR(VLOOKUP($A141,'BDGT MW Services MTD'!$A$3:$AG$156,BA$4,0),0)</f>
        <v>360.79571885772327</v>
      </c>
      <c r="BB141" s="306">
        <f>IFERROR(VLOOKUP($A141,'BDGT MW Services MTD'!$A$3:$AG$156,BB$4,0),0)</f>
        <v>335.7042279373706</v>
      </c>
      <c r="BC141" s="306">
        <f>IFERROR(VLOOKUP($A141,'BDGT MW Services MTD'!$A$3:$AG$156,BC$4,0),0)</f>
        <v>361.85561647365319</v>
      </c>
      <c r="BD141" s="306">
        <f>IFERROR(VLOOKUP($A141,'BDGT MW Services MTD'!$A$3:$AG$156,BD$4,0),0)</f>
        <v>361.20067694242533</v>
      </c>
      <c r="BE141" s="306">
        <f>IFERROR(VLOOKUP($A141,'BDGT MW Services MTD'!$A$3:$AG$156,BE$4,0),0)</f>
        <v>363.39413513694791</v>
      </c>
      <c r="BF141" s="306">
        <f>IFERROR(VLOOKUP($A141,'BDGT MW Services MTD'!$A$3:$AG$156,BF$4,0),0)</f>
        <v>432.63615018493283</v>
      </c>
      <c r="BG141" s="306">
        <f>IFERROR(VLOOKUP($A141,'BDGT MW Services MTD'!$A$3:$AG$156,BG$4,0),0)</f>
        <v>426.51834741609576</v>
      </c>
      <c r="BH141" s="306">
        <f>IFERROR(VLOOKUP($A141,'BDGT MW Services MTD'!$A$3:$AG$156,BH$4,0),0)</f>
        <v>344.94899964720173</v>
      </c>
      <c r="BI141" s="306">
        <f>IFERROR(VLOOKUP($A141,'BDGT MW Services MTD'!$A$3:$AG$156,BI$4,0),0)</f>
        <v>327.42472681060161</v>
      </c>
      <c r="BJ141" s="306">
        <f>IFERROR(VLOOKUP($A141,'BDGT MW Services MTD'!$A$3:$AG$156,BJ$4,0),0)</f>
        <v>345.1889691701262</v>
      </c>
      <c r="BK141" s="306">
        <f>IFERROR(VLOOKUP($A141,'BDGT MW Services MTD'!$A$3:$AG$156,BK$4,0),0)</f>
        <v>348.03377384985953</v>
      </c>
      <c r="BL141" s="306">
        <f>IFERROR(VLOOKUP($A141,'BDGT MW Services MTD'!$A$3:$AG$156,BL$4,0),0)</f>
        <v>383.9556656678742</v>
      </c>
      <c r="BM141" s="306">
        <f>IFERROR(VLOOKUP($A141,'BDGT MW Services MTD'!$A$3:$AG$156,BM$4,0),0)</f>
        <v>504.52042568263045</v>
      </c>
      <c r="BN141" s="306">
        <f>IFERROR(VLOOKUP($A141,'BDGT MW Services MTD'!$A$3:$AG$156,BN$4,0),0)</f>
        <v>433.18451780470787</v>
      </c>
      <c r="BO141" s="306">
        <f>IFERROR(VLOOKUP($A141,'BDGT MW Services MTD'!$A$3:$AG$156,BO$4,0),0)</f>
        <v>295.78393605177848</v>
      </c>
      <c r="BP141" s="306">
        <f>IFERROR(VLOOKUP($A141,'BDGT MW Services MTD'!$A$3:$AG$156,BP$4,0),0)</f>
        <v>10840.149321000001</v>
      </c>
      <c r="BQ141" s="306"/>
      <c r="BR141" s="306"/>
      <c r="BS141" s="306"/>
      <c r="BT141" s="306">
        <f>IFERROR(VLOOKUP($A141,'BDGT Polizze MTD'!$A$3:$AG$156,BT$4,0),0)</f>
        <v>1714.2648499504553</v>
      </c>
      <c r="BU141" s="306">
        <f>IFERROR(VLOOKUP($A141,'BDGT Polizze MTD'!$A$3:$AG$156,BU$4,0),0)</f>
        <v>1476.8353483458218</v>
      </c>
      <c r="BV141" s="306">
        <f>IFERROR(VLOOKUP($A141,'BDGT Polizze MTD'!$A$3:$AG$156,BV$4,0),0)</f>
        <v>1147.791299288134</v>
      </c>
      <c r="BW141" s="306">
        <f>IFERROR(VLOOKUP($A141,'BDGT Polizze MTD'!$A$3:$AG$156,BW$4,0),0)</f>
        <v>1104.6442109974055</v>
      </c>
      <c r="BX141" s="306">
        <f>IFERROR(VLOOKUP($A141,'BDGT Polizze MTD'!$A$3:$AG$156,BX$4,0),0)</f>
        <v>1098.8509706399557</v>
      </c>
      <c r="BY141" s="306">
        <f>IFERROR(VLOOKUP($A141,'BDGT Polizze MTD'!$A$3:$AG$156,BY$4,0),0)</f>
        <v>1145.5950853948432</v>
      </c>
      <c r="BZ141" s="306">
        <f>IFERROR(VLOOKUP($A141,'BDGT Polizze MTD'!$A$3:$AG$156,BZ$4,0),0)</f>
        <v>1180.0788607010631</v>
      </c>
      <c r="CA141" s="306">
        <f>IFERROR(VLOOKUP($A141,'BDGT Polizze MTD'!$A$3:$AG$156,CA$4,0),0)</f>
        <v>1446.8414822710577</v>
      </c>
      <c r="CB141" s="306">
        <f>IFERROR(VLOOKUP($A141,'BDGT Polizze MTD'!$A$3:$AG$156,CB$4,0),0)</f>
        <v>1331.6001417951093</v>
      </c>
      <c r="CC141" s="306">
        <f>IFERROR(VLOOKUP($A141,'BDGT Polizze MTD'!$A$3:$AG$156,CC$4,0),0)</f>
        <v>1290.3428938904685</v>
      </c>
      <c r="CD141" s="306">
        <f>IFERROR(VLOOKUP($A141,'BDGT Polizze MTD'!$A$3:$AG$156,CD$4,0),0)</f>
        <v>1241.398224939815</v>
      </c>
      <c r="CE141" s="306">
        <f>IFERROR(VLOOKUP($A141,'BDGT Polizze MTD'!$A$3:$AG$156,CE$4,0),0)</f>
        <v>1246.8440676734429</v>
      </c>
      <c r="CF141" s="306">
        <f>IFERROR(VLOOKUP($A141,'BDGT Polizze MTD'!$A$3:$AG$156,CF$4,0),0)</f>
        <v>1297.7760027430093</v>
      </c>
      <c r="CG141" s="306">
        <f>IFERROR(VLOOKUP($A141,'BDGT Polizze MTD'!$A$3:$AG$156,CG$4,0),0)</f>
        <v>1319.8291715390653</v>
      </c>
      <c r="CH141" s="306">
        <f>IFERROR(VLOOKUP($A141,'BDGT Polizze MTD'!$A$3:$AG$156,CH$4,0),0)</f>
        <v>197.81526132863476</v>
      </c>
      <c r="CI141" s="306">
        <f>IFERROR(VLOOKUP($A141,'BDGT Polizze MTD'!$A$3:$AG$156,CI$4,0),0)</f>
        <v>1217.866793417679</v>
      </c>
      <c r="CJ141" s="306">
        <f>IFERROR(VLOOKUP($A141,'BDGT Polizze MTD'!$A$3:$AG$156,CJ$4,0),0)</f>
        <v>1346.2116304878095</v>
      </c>
      <c r="CK141" s="306">
        <f>IFERROR(VLOOKUP($A141,'BDGT Polizze MTD'!$A$3:$AG$156,CK$4,0),0)</f>
        <v>1252.5895193103256</v>
      </c>
      <c r="CL141" s="306">
        <f>IFERROR(VLOOKUP($A141,'BDGT Polizze MTD'!$A$3:$AG$156,CL$4,0),0)</f>
        <v>1350.1663517417328</v>
      </c>
      <c r="CM141" s="306">
        <f>IFERROR(VLOOKUP($A141,'BDGT Polizze MTD'!$A$3:$AG$156,CM$4,0),0)</f>
        <v>1347.7226220406249</v>
      </c>
      <c r="CN141" s="306">
        <f>IFERROR(VLOOKUP($A141,'BDGT Polizze MTD'!$A$3:$AG$156,CN$4,0),0)</f>
        <v>1355.9069179679821</v>
      </c>
      <c r="CO141" s="306">
        <f>IFERROR(VLOOKUP($A141,'BDGT Polizze MTD'!$A$3:$AG$156,CO$4,0),0)</f>
        <v>1614.2647673103338</v>
      </c>
      <c r="CP141" s="306">
        <f>IFERROR(VLOOKUP($A141,'BDGT Polizze MTD'!$A$3:$AG$156,CP$4,0),0)</f>
        <v>1591.4378411302957</v>
      </c>
      <c r="CQ141" s="306">
        <f>IFERROR(VLOOKUP($A141,'BDGT Polizze MTD'!$A$3:$AG$156,CQ$4,0),0)</f>
        <v>1287.0838842556232</v>
      </c>
      <c r="CR141" s="306">
        <f>IFERROR(VLOOKUP($A141,'BDGT Polizze MTD'!$A$3:$AG$156,CR$4,0),0)</f>
        <v>1221.6968004422042</v>
      </c>
      <c r="CS141" s="306">
        <f>IFERROR(VLOOKUP($A141,'BDGT Polizze MTD'!$A$3:$AG$156,CS$4,0),0)</f>
        <v>1287.9792656192001</v>
      </c>
      <c r="CT141" s="306">
        <f>IFERROR(VLOOKUP($A141,'BDGT Polizze MTD'!$A$3:$AG$156,CT$4,0),0)</f>
        <v>1298.5938847683628</v>
      </c>
      <c r="CU141" s="306">
        <f>IFERROR(VLOOKUP($A141,'BDGT Polizze MTD'!$A$3:$AG$156,CU$4,0),0)</f>
        <v>1432.6267072964094</v>
      </c>
      <c r="CV141" s="306">
        <f>IFERROR(VLOOKUP($A141,'BDGT Polizze MTD'!$A$3:$AG$156,CV$4,0),0)</f>
        <v>1882.4814967952848</v>
      </c>
      <c r="CW141" s="306">
        <f>IFERROR(VLOOKUP($A141,'BDGT Polizze MTD'!$A$3:$AG$156,CW$4,0),0)</f>
        <v>1616.3108527513175</v>
      </c>
      <c r="CX141" s="306">
        <f>IFERROR(VLOOKUP($A141,'BDGT Polizze MTD'!$A$3:$AG$156,CX$4,0),0)</f>
        <v>1103.6377484883315</v>
      </c>
      <c r="CY141" s="306">
        <f>IFERROR(VLOOKUP($A141,'BDGT Polizze MTD'!$A$3:$AG$156,CY$4,0),0)</f>
        <v>40447.084955321807</v>
      </c>
      <c r="CZ141" s="306"/>
      <c r="DD141" s="308">
        <f>IFERROR(VLOOKUP($A141,'BDGT McAfee'!$AZ$6:$BD$180,DD$4,0),0)</f>
        <v>6.9716978709677422</v>
      </c>
      <c r="DE141" s="308">
        <f>IFERROR(VLOOKUP($A141,'BDGT McAfee'!$AZ$6:$BD$180,DE$4,0),0)</f>
        <v>6.9716978709677422</v>
      </c>
      <c r="DF141" s="308">
        <f>IFERROR(VLOOKUP($A141,'BDGT McAfee'!$AZ$6:$BD$180,DF$4,0),0)</f>
        <v>6.9716978709677422</v>
      </c>
      <c r="DG141" s="308">
        <f>IFERROR(VLOOKUP($A141,'BDGT McAfee'!$AZ$6:$BD$180,DG$4,0),0)</f>
        <v>6.9716978709677422</v>
      </c>
      <c r="DH141" s="308">
        <f>IFERROR(VLOOKUP($A141,'BDGT McAfee'!$AZ$6:$BD$180,DH$4,0),0)</f>
        <v>6.9716978709677422</v>
      </c>
      <c r="DI141" s="308">
        <f>IFERROR(VLOOKUP($A141,'BDGT McAfee'!$AZ$6:$BD$180,DI$4,0),0)</f>
        <v>6.9716978709677422</v>
      </c>
      <c r="DJ141" s="308">
        <f>IFERROR(VLOOKUP($A141,'BDGT McAfee'!$AZ$6:$BD$180,DJ$4,0),0)</f>
        <v>6.9716978709677422</v>
      </c>
      <c r="DK141" s="308">
        <f>IFERROR(VLOOKUP($A141,'BDGT McAfee'!$AZ$6:$BD$180,DK$4,0),0)</f>
        <v>6.9716978709677422</v>
      </c>
      <c r="DL141" s="308">
        <f>IFERROR(VLOOKUP($A141,'BDGT McAfee'!$AZ$6:$BD$180,DL$4,0),0)</f>
        <v>6.9716978709677422</v>
      </c>
      <c r="DM141" s="308">
        <f>IFERROR(VLOOKUP($A141,'BDGT McAfee'!$AZ$6:$BD$180,DM$4,0),0)</f>
        <v>6.9716978709677422</v>
      </c>
      <c r="DN141" s="308">
        <f>IFERROR(VLOOKUP($A141,'BDGT McAfee'!$AZ$6:$BD$180,DN$4,0),0)</f>
        <v>6.9716978709677422</v>
      </c>
      <c r="DO141" s="308">
        <f>IFERROR(VLOOKUP($A141,'BDGT McAfee'!$AZ$6:$BD$180,DO$4,0),0)</f>
        <v>6.9716978709677422</v>
      </c>
      <c r="DP141" s="308">
        <f>IFERROR(VLOOKUP($A141,'BDGT McAfee'!$AZ$6:$BD$180,DP$4,0),0)</f>
        <v>6.9716978709677422</v>
      </c>
      <c r="DQ141" s="308">
        <f>IFERROR(VLOOKUP($A141,'BDGT McAfee'!$AZ$6:$BD$180,DQ$4,0),0)</f>
        <v>6.9716978709677422</v>
      </c>
      <c r="DR141" s="308">
        <f>IFERROR(VLOOKUP($A141,'BDGT McAfee'!$AZ$6:$BD$180,DR$4,0),0)</f>
        <v>6.9716978709677422</v>
      </c>
      <c r="DS141" s="308">
        <f>IFERROR(VLOOKUP($A141,'BDGT McAfee'!$AZ$6:$BD$180,DS$4,0),0)</f>
        <v>6.9716978709677422</v>
      </c>
      <c r="DT141" s="308">
        <f>IFERROR(VLOOKUP($A141,'BDGT McAfee'!$AZ$6:$BD$180,DT$4,0),0)</f>
        <v>6.9716978709677422</v>
      </c>
      <c r="DU141" s="308">
        <f>IFERROR(VLOOKUP($A141,'BDGT McAfee'!$AZ$6:$BD$180,DU$4,0),0)</f>
        <v>6.9716978709677422</v>
      </c>
      <c r="DV141" s="308">
        <f>IFERROR(VLOOKUP($A141,'BDGT McAfee'!$AZ$6:$BD$180,DV$4,0),0)</f>
        <v>6.9716978709677422</v>
      </c>
      <c r="DW141" s="308">
        <f>IFERROR(VLOOKUP($A141,'BDGT McAfee'!$AZ$6:$BD$180,DW$4,0),0)</f>
        <v>6.9716978709677422</v>
      </c>
      <c r="DX141" s="308">
        <f>IFERROR(VLOOKUP($A141,'BDGT McAfee'!$AZ$6:$BD$180,DX$4,0),0)</f>
        <v>6.9716978709677422</v>
      </c>
      <c r="DY141" s="308">
        <f>IFERROR(VLOOKUP($A141,'BDGT McAfee'!$AZ$6:$BD$180,DY$4,0),0)</f>
        <v>6.9716978709677422</v>
      </c>
      <c r="DZ141" s="308">
        <f>IFERROR(VLOOKUP($A141,'BDGT McAfee'!$AZ$6:$BD$180,DZ$4,0),0)</f>
        <v>6.9716978709677422</v>
      </c>
      <c r="EA141" s="308">
        <f>IFERROR(VLOOKUP($A141,'BDGT McAfee'!$AZ$6:$BD$180,EA$4,0),0)</f>
        <v>6.9716978709677422</v>
      </c>
      <c r="EB141" s="308">
        <f>IFERROR(VLOOKUP($A141,'BDGT McAfee'!$AZ$6:$BD$180,EB$4,0),0)</f>
        <v>6.9716978709677422</v>
      </c>
      <c r="EC141" s="308">
        <f>IFERROR(VLOOKUP($A141,'BDGT McAfee'!$AZ$6:$BD$180,EC$4,0),0)</f>
        <v>6.9716978709677422</v>
      </c>
      <c r="ED141" s="308">
        <f>IFERROR(VLOOKUP($A141,'BDGT McAfee'!$AZ$6:$BD$180,ED$4,0),0)</f>
        <v>6.9716978709677422</v>
      </c>
      <c r="EE141" s="308">
        <f>IFERROR(VLOOKUP($A141,'BDGT McAfee'!$AZ$6:$BD$180,EE$4,0),0)</f>
        <v>6.9716978709677422</v>
      </c>
      <c r="EF141" s="308">
        <f>IFERROR(VLOOKUP($A141,'BDGT McAfee'!$AZ$6:$BD$180,EF$4,0),0)</f>
        <v>6.9716978709677422</v>
      </c>
      <c r="EG141" s="308">
        <f>IFERROR(VLOOKUP($A141,'BDGT McAfee'!$AZ$6:$BD$180,EG$4,0),0)</f>
        <v>6.9716978709677422</v>
      </c>
      <c r="EH141" s="308">
        <f>IFERROR(VLOOKUP($A141,'BDGT McAfee'!$AZ$6:$BD$180,EH$4,0),0)</f>
        <v>6.9716978709677422</v>
      </c>
      <c r="EI141" s="308">
        <f t="shared" si="42"/>
        <v>216.12263400000006</v>
      </c>
      <c r="EJ141" s="308"/>
      <c r="EL141" s="307">
        <f>IFERROR(VLOOKUP($A141,'BDGT Office'!$C$3:$F$180,EL$4,0),0)</f>
        <v>0.73548387096774193</v>
      </c>
      <c r="EM141" s="307">
        <f>IFERROR(VLOOKUP($A141,'BDGT Office'!$C$3:$F$180,EM$4,0),0)</f>
        <v>0.73548387096774193</v>
      </c>
      <c r="EN141" s="307">
        <f>IFERROR(VLOOKUP($A141,'BDGT Office'!$C$3:$F$180,EN$4,0),0)</f>
        <v>0.73548387096774193</v>
      </c>
      <c r="EO141" s="307">
        <f>IFERROR(VLOOKUP($A141,'BDGT Office'!$C$3:$F$180,EO$4,0),0)</f>
        <v>0.73548387096774193</v>
      </c>
      <c r="EP141" s="307">
        <f>IFERROR(VLOOKUP($A141,'BDGT Office'!$C$3:$F$180,EP$4,0),0)</f>
        <v>0.73548387096774193</v>
      </c>
      <c r="EQ141" s="307">
        <f>IFERROR(VLOOKUP($A141,'BDGT Office'!$C$3:$F$180,EQ$4,0),0)</f>
        <v>0.73548387096774193</v>
      </c>
      <c r="ER141" s="307">
        <f>IFERROR(VLOOKUP($A141,'BDGT Office'!$C$3:$F$180,ER$4,0),0)</f>
        <v>0.73548387096774193</v>
      </c>
      <c r="ES141" s="307">
        <f>IFERROR(VLOOKUP($A141,'BDGT Office'!$C$3:$F$180,ES$4,0),0)</f>
        <v>0.73548387096774193</v>
      </c>
      <c r="ET141" s="307">
        <f>IFERROR(VLOOKUP($A141,'BDGT Office'!$C$3:$F$180,ET$4,0),0)</f>
        <v>0.73548387096774193</v>
      </c>
      <c r="EU141" s="307">
        <f>IFERROR(VLOOKUP($A141,'BDGT Office'!$C$3:$F$180,EU$4,0),0)</f>
        <v>0.73548387096774193</v>
      </c>
      <c r="EV141" s="307">
        <f>IFERROR(VLOOKUP($A141,'BDGT Office'!$C$3:$F$180,EV$4,0),0)</f>
        <v>0.73548387096774193</v>
      </c>
      <c r="EW141" s="307">
        <f>IFERROR(VLOOKUP($A141,'BDGT Office'!$C$3:$F$180,EW$4,0),0)</f>
        <v>0.73548387096774193</v>
      </c>
      <c r="EX141" s="307">
        <f>IFERROR(VLOOKUP($A141,'BDGT Office'!$C$3:$F$180,EX$4,0),0)</f>
        <v>0.73548387096774193</v>
      </c>
      <c r="EY141" s="307">
        <f>IFERROR(VLOOKUP($A141,'BDGT Office'!$C$3:$F$180,EY$4,0),0)</f>
        <v>0.73548387096774193</v>
      </c>
      <c r="EZ141" s="307">
        <f>IFERROR(VLOOKUP($A141,'BDGT Office'!$C$3:$F$180,EZ$4,0),0)</f>
        <v>0.73548387096774193</v>
      </c>
      <c r="FA141" s="307">
        <f>IFERROR(VLOOKUP($A141,'BDGT Office'!$C$3:$F$180,FA$4,0),0)</f>
        <v>0.73548387096774193</v>
      </c>
      <c r="FB141" s="307">
        <f>IFERROR(VLOOKUP($A141,'BDGT Office'!$C$3:$F$180,FB$4,0),0)</f>
        <v>0.73548387096774193</v>
      </c>
      <c r="FC141" s="307">
        <f>IFERROR(VLOOKUP($A141,'BDGT Office'!$C$3:$F$180,FC$4,0),0)</f>
        <v>0.73548387096774193</v>
      </c>
      <c r="FD141" s="307">
        <f>IFERROR(VLOOKUP($A141,'BDGT Office'!$C$3:$F$180,FD$4,0),0)</f>
        <v>0.73548387096774193</v>
      </c>
      <c r="FE141" s="307">
        <f>IFERROR(VLOOKUP($A141,'BDGT Office'!$C$3:$F$180,FE$4,0),0)</f>
        <v>0.73548387096774193</v>
      </c>
      <c r="FF141" s="307">
        <f>IFERROR(VLOOKUP($A141,'BDGT Office'!$C$3:$F$180,FF$4,0),0)</f>
        <v>0.73548387096774193</v>
      </c>
      <c r="FG141" s="307">
        <f>IFERROR(VLOOKUP($A141,'BDGT Office'!$C$3:$F$180,FG$4,0),0)</f>
        <v>0.73548387096774193</v>
      </c>
      <c r="FH141" s="307">
        <f>IFERROR(VLOOKUP($A141,'BDGT Office'!$C$3:$F$180,FH$4,0),0)</f>
        <v>0.73548387096774193</v>
      </c>
      <c r="FI141" s="307">
        <f>IFERROR(VLOOKUP($A141,'BDGT Office'!$C$3:$F$180,FI$4,0),0)</f>
        <v>0.73548387096774193</v>
      </c>
      <c r="FJ141" s="307">
        <f>IFERROR(VLOOKUP($A141,'BDGT Office'!$C$3:$F$180,FJ$4,0),0)</f>
        <v>0.73548387096774193</v>
      </c>
      <c r="FK141" s="307">
        <f>IFERROR(VLOOKUP($A141,'BDGT Office'!$C$3:$F$180,FK$4,0),0)</f>
        <v>0.73548387096774193</v>
      </c>
      <c r="FL141" s="307">
        <f>IFERROR(VLOOKUP($A141,'BDGT Office'!$C$3:$F$180,FL$4,0),0)</f>
        <v>0.73548387096774193</v>
      </c>
      <c r="FM141" s="307">
        <f>IFERROR(VLOOKUP($A141,'BDGT Office'!$C$3:$F$180,FM$4,0),0)</f>
        <v>0.73548387096774193</v>
      </c>
      <c r="FN141" s="307">
        <f>IFERROR(VLOOKUP($A141,'BDGT Office'!$C$3:$F$180,FN$4,0),0)</f>
        <v>0.73548387096774193</v>
      </c>
      <c r="FO141" s="307">
        <f>IFERROR(VLOOKUP($A141,'BDGT Office'!$C$3:$F$180,FO$4,0),0)</f>
        <v>0.73548387096774193</v>
      </c>
      <c r="FP141" s="307">
        <f>IFERROR(VLOOKUP($A141,'BDGT Office'!$C$3:$F$180,FP$4,0),0)</f>
        <v>0.73548387096774193</v>
      </c>
      <c r="FQ141" s="308">
        <f t="shared" si="43"/>
        <v>22.799999999999997</v>
      </c>
      <c r="FR141" s="307"/>
      <c r="FS141" s="307"/>
    </row>
    <row r="142" spans="1:175">
      <c r="A142" s="150" t="s">
        <v>90</v>
      </c>
      <c r="B142" s="303">
        <f>IFERROR(VLOOKUP($A142,'FCST Sales'!$A$1:$AH$160,B$1,0),0)</f>
        <v>46143.11584740314</v>
      </c>
      <c r="C142" s="303">
        <f>IFERROR(VLOOKUP($A142,'FCST Sales'!$A$1:$AH$160,C$1,0),0)</f>
        <v>40232.279189496665</v>
      </c>
      <c r="D142" s="303">
        <f>IFERROR(VLOOKUP($A142,'FCST Sales'!$A$1:$AH$160,D$1,0),0)</f>
        <v>30895.265042169223</v>
      </c>
      <c r="E142" s="303">
        <f>IFERROR(VLOOKUP($A142,'FCST Sales'!$A$1:$AH$160,E$1,0),0)</f>
        <v>29733.868602444774</v>
      </c>
      <c r="F142" s="303">
        <f>IFERROR(VLOOKUP($A142,'FCST Sales'!$A$1:$AH$160,F$1,0),0)</f>
        <v>29577.931110666072</v>
      </c>
      <c r="G142" s="303">
        <f>IFERROR(VLOOKUP($A142,'FCST Sales'!$A$1:$AH$160,G$1,0),0)</f>
        <v>30836.149233951644</v>
      </c>
      <c r="H142" s="303">
        <f>IFERROR(VLOOKUP($A142,'FCST Sales'!$A$1:$AH$160,H$1,0),0)</f>
        <v>31764.354020310475</v>
      </c>
      <c r="I142" s="303">
        <f>IFERROR(VLOOKUP($A142,'FCST Sales'!$A$1:$AH$160,I$1,0),0)</f>
        <v>38944.842234379023</v>
      </c>
      <c r="J142" s="303">
        <f>IFERROR(VLOOKUP($A142,'FCST Sales'!$A$1:$AH$160,J$1,0),0)</f>
        <v>36275.749177781203</v>
      </c>
      <c r="K142" s="303">
        <f>IFERROR(VLOOKUP($A142,'FCST Sales'!$A$1:$AH$160,K$1,0),0)</f>
        <v>34732.347010079648</v>
      </c>
      <c r="L142" s="303">
        <f>IFERROR(VLOOKUP($A142,'FCST Sales'!$A$1:$AH$160,L$1,0),0)</f>
        <v>33414.896250024642</v>
      </c>
      <c r="M142" s="303">
        <f>IFERROR(VLOOKUP($A142,'FCST Sales'!$A$1:$AH$160,M$1,0),0)</f>
        <v>33561.482789526846</v>
      </c>
      <c r="N142" s="303">
        <f>IFERROR(VLOOKUP($A142,'FCST Sales'!$A$1:$AH$160,N$1,0),0)</f>
        <v>34932.425080220928</v>
      </c>
      <c r="O142" s="303">
        <f>IFERROR(VLOOKUP($A142,'FCST Sales'!$A$1:$AH$160,O$1,0),0)</f>
        <v>35526.033426438989</v>
      </c>
      <c r="P142" s="303">
        <f>IFERROR(VLOOKUP($A142,'FCST Sales'!$A$1:$AH$160,P$1,0),0)</f>
        <v>0</v>
      </c>
      <c r="Q142" s="303">
        <f>IFERROR(VLOOKUP($A142,'FCST Sales'!$A$1:$AH$160,Q$1,0),0)</f>
        <v>33177.399838972226</v>
      </c>
      <c r="R142" s="303">
        <f>IFERROR(VLOOKUP($A142,'FCST Sales'!$A$1:$AH$160,R$1,0),0)</f>
        <v>36236.173904234107</v>
      </c>
      <c r="S142" s="303">
        <f>IFERROR(VLOOKUP($A142,'FCST Sales'!$A$1:$AH$160,S$1,0),0)</f>
        <v>33716.133945375987</v>
      </c>
      <c r="T142" s="303">
        <f>IFERROR(VLOOKUP($A142,'FCST Sales'!$A$1:$AH$160,T$1,0),0)</f>
        <v>36342.623710382344</v>
      </c>
      <c r="U142" s="303">
        <f>IFERROR(VLOOKUP($A142,'FCST Sales'!$A$1:$AH$160,U$1,0),0)</f>
        <v>36276.845483230791</v>
      </c>
      <c r="V142" s="303">
        <f>IFERROR(VLOOKUP($A142,'FCST Sales'!$A$1:$AH$160,V$1,0),0)</f>
        <v>36497.143364924166</v>
      </c>
      <c r="W142" s="303">
        <f>IFERROR(VLOOKUP($A142,'FCST Sales'!$A$1:$AH$160,W$1,0),0)</f>
        <v>43976.16218825047</v>
      </c>
      <c r="X142" s="303">
        <f>IFERROR(VLOOKUP($A142,'FCST Sales'!$A$1:$AH$160,X$1,0),0)</f>
        <v>42836.96341865656</v>
      </c>
      <c r="Y142" s="303">
        <f>IFERROR(VLOOKUP($A142,'FCST Sales'!$A$1:$AH$160,Y$1,0),0)</f>
        <v>34644.623774587286</v>
      </c>
      <c r="Z142" s="303">
        <f>IFERROR(VLOOKUP($A142,'FCST Sales'!$A$1:$AH$160,Z$1,0),0)</f>
        <v>32884.590146520037</v>
      </c>
      <c r="AA142" s="303">
        <f>IFERROR(VLOOKUP($A142,'FCST Sales'!$A$1:$AH$160,AA$1,0),0)</f>
        <v>34668.724884744428</v>
      </c>
      <c r="AB142" s="303">
        <f>IFERROR(VLOOKUP($A142,'FCST Sales'!$A$1:$AH$160,AB$1,0),0)</f>
        <v>34954.440129439572</v>
      </c>
      <c r="AC142" s="303">
        <f>IFERROR(VLOOKUP($A142,'FCST Sales'!$A$1:$AH$160,AC$1,0),0)</f>
        <v>38597.790538965382</v>
      </c>
      <c r="AD142" s="303">
        <f>IFERROR(VLOOKUP($A142,'FCST Sales'!$A$1:$AH$160,AD$1,0),0)</f>
        <v>50671.027752641719</v>
      </c>
      <c r="AE142" s="303">
        <f>IFERROR(VLOOKUP($A142,'FCST Sales'!$A$1:$AH$160,AE$1,0),0)</f>
        <v>44031.902105905734</v>
      </c>
      <c r="AF142" s="303">
        <f>IFERROR(VLOOKUP($A142,'FCST Sales'!$A$1:$AH$160,AF$1,0),0)</f>
        <v>29706.777504967267</v>
      </c>
      <c r="AG142" s="303">
        <f>IFERROR(VLOOKUP($A142,'FCST Sales'!$A$1:$AH$160,AG$1,0),0)</f>
        <v>1085790.0617066913</v>
      </c>
      <c r="AH142" s="303">
        <f>IFERROR(VLOOKUP($A142,'FCST Sales'!$A$1:$AH$160,AH$1,0),0)</f>
        <v>0</v>
      </c>
      <c r="AI142" s="303"/>
      <c r="AK142" s="306">
        <f>IFERROR(VLOOKUP($A142,'BDGT MW Services MTD'!$A$3:$AG$156,AK$4,0),0)</f>
        <v>490.31098903948907</v>
      </c>
      <c r="AL142" s="306">
        <f>IFERROR(VLOOKUP($A142,'BDGT MW Services MTD'!$A$3:$AG$156,AL$4,0),0)</f>
        <v>422.40182450036588</v>
      </c>
      <c r="AM142" s="306">
        <f>IFERROR(VLOOKUP($A142,'BDGT MW Services MTD'!$A$3:$AG$156,AM$4,0),0)</f>
        <v>328.28922974250463</v>
      </c>
      <c r="AN142" s="306">
        <f>IFERROR(VLOOKUP($A142,'BDGT MW Services MTD'!$A$3:$AG$156,AN$4,0),0)</f>
        <v>315.94837614884159</v>
      </c>
      <c r="AO142" s="306">
        <f>IFERROR(VLOOKUP($A142,'BDGT MW Services MTD'!$A$3:$AG$156,AO$4,0),0)</f>
        <v>314.29140382657363</v>
      </c>
      <c r="AP142" s="306">
        <f>IFERROR(VLOOKUP($A142,'BDGT MW Services MTD'!$A$3:$AG$156,AP$4,0),0)</f>
        <v>327.66107254369552</v>
      </c>
      <c r="AQ142" s="306">
        <f>IFERROR(VLOOKUP($A142,'BDGT MW Services MTD'!$A$3:$AG$156,AQ$4,0),0)</f>
        <v>337.52406073755424</v>
      </c>
      <c r="AR142" s="306">
        <f>IFERROR(VLOOKUP($A142,'BDGT MW Services MTD'!$A$3:$AG$156,AR$4,0),0)</f>
        <v>413.82303217392894</v>
      </c>
      <c r="AS142" s="306">
        <f>IFERROR(VLOOKUP($A142,'BDGT MW Services MTD'!$A$3:$AG$156,AS$4,0),0)</f>
        <v>380.86190855955175</v>
      </c>
      <c r="AT142" s="306">
        <f>IFERROR(VLOOKUP($A142,'BDGT MW Services MTD'!$A$3:$AG$156,AT$4,0),0)</f>
        <v>369.06158375807399</v>
      </c>
      <c r="AU142" s="306">
        <f>IFERROR(VLOOKUP($A142,'BDGT MW Services MTD'!$A$3:$AG$156,AU$4,0),0)</f>
        <v>355.06251643653445</v>
      </c>
      <c r="AV142" s="306">
        <f>IFERROR(VLOOKUP($A142,'BDGT MW Services MTD'!$A$3:$AG$156,AV$4,0),0)</f>
        <v>356.62012670717365</v>
      </c>
      <c r="AW142" s="306">
        <f>IFERROR(VLOOKUP($A142,'BDGT MW Services MTD'!$A$3:$AG$156,AW$4,0),0)</f>
        <v>371.18758835604075</v>
      </c>
      <c r="AX142" s="306">
        <f>IFERROR(VLOOKUP($A142,'BDGT MW Services MTD'!$A$3:$AG$156,AX$4,0),0)</f>
        <v>377.49519654398296</v>
      </c>
      <c r="AY142" s="306">
        <f>IFERROR(VLOOKUP($A142,'BDGT MW Services MTD'!$A$3:$AG$156,AY$4,0),0)</f>
        <v>56.578769862749674</v>
      </c>
      <c r="AZ142" s="306">
        <f>IFERROR(VLOOKUP($A142,'BDGT MW Services MTD'!$A$3:$AG$156,AZ$4,0),0)</f>
        <v>348.3320981680464</v>
      </c>
      <c r="BA142" s="306">
        <f>IFERROR(VLOOKUP($A142,'BDGT MW Services MTD'!$A$3:$AG$156,BA$4,0),0)</f>
        <v>385.04106061558571</v>
      </c>
      <c r="BB142" s="306">
        <f>IFERROR(VLOOKUP($A142,'BDGT MW Services MTD'!$A$3:$AG$156,BB$4,0),0)</f>
        <v>358.26343058442455</v>
      </c>
      <c r="BC142" s="306">
        <f>IFERROR(VLOOKUP($A142,'BDGT MW Services MTD'!$A$3:$AG$156,BC$4,0),0)</f>
        <v>386.17218296779549</v>
      </c>
      <c r="BD142" s="306">
        <f>IFERROR(VLOOKUP($A142,'BDGT MW Services MTD'!$A$3:$AG$156,BD$4,0),0)</f>
        <v>385.4732317370507</v>
      </c>
      <c r="BE142" s="306">
        <f>IFERROR(VLOOKUP($A142,'BDGT MW Services MTD'!$A$3:$AG$156,BE$4,0),0)</f>
        <v>387.81408952857009</v>
      </c>
      <c r="BF142" s="306">
        <f>IFERROR(VLOOKUP($A142,'BDGT MW Services MTD'!$A$3:$AG$156,BF$4,0),0)</f>
        <v>461.70914293343043</v>
      </c>
      <c r="BG142" s="306">
        <f>IFERROR(VLOOKUP($A142,'BDGT MW Services MTD'!$A$3:$AG$156,BG$4,0),0)</f>
        <v>455.18022603217725</v>
      </c>
      <c r="BH142" s="306">
        <f>IFERROR(VLOOKUP($A142,'BDGT MW Services MTD'!$A$3:$AG$156,BH$4,0),0)</f>
        <v>368.12944760805237</v>
      </c>
      <c r="BI142" s="306">
        <f>IFERROR(VLOOKUP($A142,'BDGT MW Services MTD'!$A$3:$AG$156,BI$4,0),0)</f>
        <v>349.42754997776962</v>
      </c>
      <c r="BJ142" s="306">
        <f>IFERROR(VLOOKUP($A142,'BDGT MW Services MTD'!$A$3:$AG$156,BJ$4,0),0)</f>
        <v>368.38554299608745</v>
      </c>
      <c r="BK142" s="306">
        <f>IFERROR(VLOOKUP($A142,'BDGT MW Services MTD'!$A$3:$AG$156,BK$4,0),0)</f>
        <v>371.42151752094219</v>
      </c>
      <c r="BL142" s="306">
        <f>IFERROR(VLOOKUP($A142,'BDGT MW Services MTD'!$A$3:$AG$156,BL$4,0),0)</f>
        <v>409.75734747124432</v>
      </c>
      <c r="BM142" s="306">
        <f>IFERROR(VLOOKUP($A142,'BDGT MW Services MTD'!$A$3:$AG$156,BM$4,0),0)</f>
        <v>538.42401573415566</v>
      </c>
      <c r="BN142" s="306">
        <f>IFERROR(VLOOKUP($A142,'BDGT MW Services MTD'!$A$3:$AG$156,BN$4,0),0)</f>
        <v>462.29436065883442</v>
      </c>
      <c r="BO142" s="306">
        <f>IFERROR(VLOOKUP($A142,'BDGT MW Services MTD'!$A$3:$AG$156,BO$4,0),0)</f>
        <v>315.66050952877441</v>
      </c>
      <c r="BP142" s="306">
        <f>IFERROR(VLOOKUP($A142,'BDGT MW Services MTD'!$A$3:$AG$156,BP$4,0),0)</f>
        <v>11568.603433000004</v>
      </c>
      <c r="BQ142" s="306"/>
      <c r="BR142" s="306"/>
      <c r="BS142" s="306"/>
      <c r="BT142" s="306">
        <f>IFERROR(VLOOKUP($A142,'BDGT Polizze MTD'!$A$3:$AG$156,BT$4,0),0)</f>
        <v>1654.3041108594996</v>
      </c>
      <c r="BU142" s="306">
        <f>IFERROR(VLOOKUP($A142,'BDGT Polizze MTD'!$A$3:$AG$156,BU$4,0),0)</f>
        <v>1425.1793052291332</v>
      </c>
      <c r="BV142" s="306">
        <f>IFERROR(VLOOKUP($A142,'BDGT Polizze MTD'!$A$3:$AG$156,BV$4,0),0)</f>
        <v>1107.6444021330803</v>
      </c>
      <c r="BW142" s="306">
        <f>IFERROR(VLOOKUP($A142,'BDGT Polizze MTD'!$A$3:$AG$156,BW$4,0),0)</f>
        <v>1066.0064921374146</v>
      </c>
      <c r="BX142" s="306">
        <f>IFERROR(VLOOKUP($A142,'BDGT Polizze MTD'!$A$3:$AG$156,BX$4,0),0)</f>
        <v>1060.4158849807648</v>
      </c>
      <c r="BY142" s="306">
        <f>IFERROR(VLOOKUP($A142,'BDGT Polizze MTD'!$A$3:$AG$156,BY$4,0),0)</f>
        <v>1105.5250063628741</v>
      </c>
      <c r="BZ142" s="306">
        <f>IFERROR(VLOOKUP($A142,'BDGT Polizze MTD'!$A$3:$AG$156,BZ$4,0),0)</f>
        <v>1138.8026246076183</v>
      </c>
      <c r="CA142" s="306">
        <f>IFERROR(VLOOKUP($A142,'BDGT Polizze MTD'!$A$3:$AG$156,CA$4,0),0)</f>
        <v>1396.2345503101453</v>
      </c>
      <c r="CB142" s="306">
        <f>IFERROR(VLOOKUP($A142,'BDGT Polizze MTD'!$A$3:$AG$156,CB$4,0),0)</f>
        <v>1285.0240665299812</v>
      </c>
      <c r="CC142" s="306">
        <f>IFERROR(VLOOKUP($A142,'BDGT Polizze MTD'!$A$3:$AG$156,CC$4,0),0)</f>
        <v>1245.2098949838696</v>
      </c>
      <c r="CD142" s="306">
        <f>IFERROR(VLOOKUP($A142,'BDGT Polizze MTD'!$A$3:$AG$156,CD$4,0),0)</f>
        <v>1197.9771893421109</v>
      </c>
      <c r="CE142" s="306">
        <f>IFERROR(VLOOKUP($A142,'BDGT Polizze MTD'!$A$3:$AG$156,CE$4,0),0)</f>
        <v>1203.2325499834931</v>
      </c>
      <c r="CF142" s="306">
        <f>IFERROR(VLOOKUP($A142,'BDGT Polizze MTD'!$A$3:$AG$156,CF$4,0),0)</f>
        <v>1252.3830120967705</v>
      </c>
      <c r="CG142" s="306">
        <f>IFERROR(VLOOKUP($A142,'BDGT Polizze MTD'!$A$3:$AG$156,CG$4,0),0)</f>
        <v>1273.6648156627996</v>
      </c>
      <c r="CH142" s="306">
        <f>IFERROR(VLOOKUP($A142,'BDGT Polizze MTD'!$A$3:$AG$156,CH$4,0),0)</f>
        <v>190.89617337493948</v>
      </c>
      <c r="CI142" s="306">
        <f>IFERROR(VLOOKUP($A142,'BDGT Polizze MTD'!$A$3:$AG$156,CI$4,0),0)</f>
        <v>1175.2688290192566</v>
      </c>
      <c r="CJ142" s="306">
        <f>IFERROR(VLOOKUP($A142,'BDGT Polizze MTD'!$A$3:$AG$156,CJ$4,0),0)</f>
        <v>1299.1244815334212</v>
      </c>
      <c r="CK142" s="306">
        <f>IFERROR(VLOOKUP($A142,'BDGT Polizze MTD'!$A$3:$AG$156,CK$4,0),0)</f>
        <v>1208.7770399506733</v>
      </c>
      <c r="CL142" s="306">
        <f>IFERROR(VLOOKUP($A142,'BDGT Polizze MTD'!$A$3:$AG$156,CL$4,0),0)</f>
        <v>1302.9408764317111</v>
      </c>
      <c r="CM142" s="306">
        <f>IFERROR(VLOOKUP($A142,'BDGT Polizze MTD'!$A$3:$AG$156,CM$4,0),0)</f>
        <v>1300.582622343675</v>
      </c>
      <c r="CN142" s="306">
        <f>IFERROR(VLOOKUP($A142,'BDGT Polizze MTD'!$A$3:$AG$156,CN$4,0),0)</f>
        <v>1308.4806518678226</v>
      </c>
      <c r="CO142" s="306">
        <f>IFERROR(VLOOKUP($A142,'BDGT Polizze MTD'!$A$3:$AG$156,CO$4,0),0)</f>
        <v>1557.8017834608927</v>
      </c>
      <c r="CP142" s="306">
        <f>IFERROR(VLOOKUP($A142,'BDGT Polizze MTD'!$A$3:$AG$156,CP$4,0),0)</f>
        <v>1535.7732866279707</v>
      </c>
      <c r="CQ142" s="306">
        <f>IFERROR(VLOOKUP($A142,'BDGT Polizze MTD'!$A$3:$AG$156,CQ$4,0),0)</f>
        <v>1242.0648774351453</v>
      </c>
      <c r="CR142" s="306">
        <f>IFERROR(VLOOKUP($A142,'BDGT Polizze MTD'!$A$3:$AG$156,CR$4,0),0)</f>
        <v>1178.9648718830395</v>
      </c>
      <c r="CS142" s="306">
        <f>IFERROR(VLOOKUP($A142,'BDGT Polizze MTD'!$A$3:$AG$156,CS$4,0),0)</f>
        <v>1242.9289405760276</v>
      </c>
      <c r="CT142" s="306">
        <f>IFERROR(VLOOKUP($A142,'BDGT Polizze MTD'!$A$3:$AG$156,CT$4,0),0)</f>
        <v>1253.1722866343544</v>
      </c>
      <c r="CU142" s="306">
        <f>IFERROR(VLOOKUP($A142,'BDGT Polizze MTD'!$A$3:$AG$156,CU$4,0),0)</f>
        <v>1382.5169729613579</v>
      </c>
      <c r="CV142" s="306">
        <f>IFERROR(VLOOKUP($A142,'BDGT Polizze MTD'!$A$3:$AG$156,CV$4,0),0)</f>
        <v>1816.636955984595</v>
      </c>
      <c r="CW142" s="306">
        <f>IFERROR(VLOOKUP($A142,'BDGT Polizze MTD'!$A$3:$AG$156,CW$4,0),0)</f>
        <v>1559.7763019002616</v>
      </c>
      <c r="CX142" s="306">
        <f>IFERROR(VLOOKUP($A142,'BDGT Polizze MTD'!$A$3:$AG$156,CX$4,0),0)</f>
        <v>1065.0352331944134</v>
      </c>
      <c r="CY142" s="306">
        <f>IFERROR(VLOOKUP($A142,'BDGT Polizze MTD'!$A$3:$AG$156,CY$4,0),0)</f>
        <v>39032.346090399107</v>
      </c>
      <c r="CZ142" s="306"/>
      <c r="DD142" s="308">
        <f>IFERROR(VLOOKUP($A142,'BDGT McAfee'!$AZ$6:$BD$180,DD$4,0),0)</f>
        <v>6.019280129032258</v>
      </c>
      <c r="DE142" s="308">
        <f>IFERROR(VLOOKUP($A142,'BDGT McAfee'!$AZ$6:$BD$180,DE$4,0),0)</f>
        <v>6.019280129032258</v>
      </c>
      <c r="DF142" s="308">
        <f>IFERROR(VLOOKUP($A142,'BDGT McAfee'!$AZ$6:$BD$180,DF$4,0),0)</f>
        <v>6.019280129032258</v>
      </c>
      <c r="DG142" s="308">
        <f>IFERROR(VLOOKUP($A142,'BDGT McAfee'!$AZ$6:$BD$180,DG$4,0),0)</f>
        <v>6.019280129032258</v>
      </c>
      <c r="DH142" s="308">
        <f>IFERROR(VLOOKUP($A142,'BDGT McAfee'!$AZ$6:$BD$180,DH$4,0),0)</f>
        <v>6.019280129032258</v>
      </c>
      <c r="DI142" s="308">
        <f>IFERROR(VLOOKUP($A142,'BDGT McAfee'!$AZ$6:$BD$180,DI$4,0),0)</f>
        <v>6.019280129032258</v>
      </c>
      <c r="DJ142" s="308">
        <f>IFERROR(VLOOKUP($A142,'BDGT McAfee'!$AZ$6:$BD$180,DJ$4,0),0)</f>
        <v>6.019280129032258</v>
      </c>
      <c r="DK142" s="308">
        <f>IFERROR(VLOOKUP($A142,'BDGT McAfee'!$AZ$6:$BD$180,DK$4,0),0)</f>
        <v>6.019280129032258</v>
      </c>
      <c r="DL142" s="308">
        <f>IFERROR(VLOOKUP($A142,'BDGT McAfee'!$AZ$6:$BD$180,DL$4,0),0)</f>
        <v>6.019280129032258</v>
      </c>
      <c r="DM142" s="308">
        <f>IFERROR(VLOOKUP($A142,'BDGT McAfee'!$AZ$6:$BD$180,DM$4,0),0)</f>
        <v>6.019280129032258</v>
      </c>
      <c r="DN142" s="308">
        <f>IFERROR(VLOOKUP($A142,'BDGT McAfee'!$AZ$6:$BD$180,DN$4,0),0)</f>
        <v>6.019280129032258</v>
      </c>
      <c r="DO142" s="308">
        <f>IFERROR(VLOOKUP($A142,'BDGT McAfee'!$AZ$6:$BD$180,DO$4,0),0)</f>
        <v>6.019280129032258</v>
      </c>
      <c r="DP142" s="308">
        <f>IFERROR(VLOOKUP($A142,'BDGT McAfee'!$AZ$6:$BD$180,DP$4,0),0)</f>
        <v>6.019280129032258</v>
      </c>
      <c r="DQ142" s="308">
        <f>IFERROR(VLOOKUP($A142,'BDGT McAfee'!$AZ$6:$BD$180,DQ$4,0),0)</f>
        <v>6.019280129032258</v>
      </c>
      <c r="DR142" s="308">
        <f>IFERROR(VLOOKUP($A142,'BDGT McAfee'!$AZ$6:$BD$180,DR$4,0),0)</f>
        <v>6.019280129032258</v>
      </c>
      <c r="DS142" s="308">
        <f>IFERROR(VLOOKUP($A142,'BDGT McAfee'!$AZ$6:$BD$180,DS$4,0),0)</f>
        <v>6.019280129032258</v>
      </c>
      <c r="DT142" s="308">
        <f>IFERROR(VLOOKUP($A142,'BDGT McAfee'!$AZ$6:$BD$180,DT$4,0),0)</f>
        <v>6.019280129032258</v>
      </c>
      <c r="DU142" s="308">
        <f>IFERROR(VLOOKUP($A142,'BDGT McAfee'!$AZ$6:$BD$180,DU$4,0),0)</f>
        <v>6.019280129032258</v>
      </c>
      <c r="DV142" s="308">
        <f>IFERROR(VLOOKUP($A142,'BDGT McAfee'!$AZ$6:$BD$180,DV$4,0),0)</f>
        <v>6.019280129032258</v>
      </c>
      <c r="DW142" s="308">
        <f>IFERROR(VLOOKUP($A142,'BDGT McAfee'!$AZ$6:$BD$180,DW$4,0),0)</f>
        <v>6.019280129032258</v>
      </c>
      <c r="DX142" s="308">
        <f>IFERROR(VLOOKUP($A142,'BDGT McAfee'!$AZ$6:$BD$180,DX$4,0),0)</f>
        <v>6.019280129032258</v>
      </c>
      <c r="DY142" s="308">
        <f>IFERROR(VLOOKUP($A142,'BDGT McAfee'!$AZ$6:$BD$180,DY$4,0),0)</f>
        <v>6.019280129032258</v>
      </c>
      <c r="DZ142" s="308">
        <f>IFERROR(VLOOKUP($A142,'BDGT McAfee'!$AZ$6:$BD$180,DZ$4,0),0)</f>
        <v>6.019280129032258</v>
      </c>
      <c r="EA142" s="308">
        <f>IFERROR(VLOOKUP($A142,'BDGT McAfee'!$AZ$6:$BD$180,EA$4,0),0)</f>
        <v>6.019280129032258</v>
      </c>
      <c r="EB142" s="308">
        <f>IFERROR(VLOOKUP($A142,'BDGT McAfee'!$AZ$6:$BD$180,EB$4,0),0)</f>
        <v>6.019280129032258</v>
      </c>
      <c r="EC142" s="308">
        <f>IFERROR(VLOOKUP($A142,'BDGT McAfee'!$AZ$6:$BD$180,EC$4,0),0)</f>
        <v>6.019280129032258</v>
      </c>
      <c r="ED142" s="308">
        <f>IFERROR(VLOOKUP($A142,'BDGT McAfee'!$AZ$6:$BD$180,ED$4,0),0)</f>
        <v>6.019280129032258</v>
      </c>
      <c r="EE142" s="308">
        <f>IFERROR(VLOOKUP($A142,'BDGT McAfee'!$AZ$6:$BD$180,EE$4,0),0)</f>
        <v>6.019280129032258</v>
      </c>
      <c r="EF142" s="308">
        <f>IFERROR(VLOOKUP($A142,'BDGT McAfee'!$AZ$6:$BD$180,EF$4,0),0)</f>
        <v>6.019280129032258</v>
      </c>
      <c r="EG142" s="308">
        <f>IFERROR(VLOOKUP($A142,'BDGT McAfee'!$AZ$6:$BD$180,EG$4,0),0)</f>
        <v>6.019280129032258</v>
      </c>
      <c r="EH142" s="308">
        <f>IFERROR(VLOOKUP($A142,'BDGT McAfee'!$AZ$6:$BD$180,EH$4,0),0)</f>
        <v>6.019280129032258</v>
      </c>
      <c r="EI142" s="308">
        <f t="shared" si="42"/>
        <v>186.59768400000004</v>
      </c>
      <c r="EJ142" s="308"/>
      <c r="EL142" s="307">
        <f>IFERROR(VLOOKUP($A142,'BDGT Office'!$C$3:$F$180,EL$4,0),0)</f>
        <v>0.81290322580645158</v>
      </c>
      <c r="EM142" s="307">
        <f>IFERROR(VLOOKUP($A142,'BDGT Office'!$C$3:$F$180,EM$4,0),0)</f>
        <v>0.81290322580645158</v>
      </c>
      <c r="EN142" s="307">
        <f>IFERROR(VLOOKUP($A142,'BDGT Office'!$C$3:$F$180,EN$4,0),0)</f>
        <v>0.81290322580645158</v>
      </c>
      <c r="EO142" s="307">
        <f>IFERROR(VLOOKUP($A142,'BDGT Office'!$C$3:$F$180,EO$4,0),0)</f>
        <v>0.81290322580645158</v>
      </c>
      <c r="EP142" s="307">
        <f>IFERROR(VLOOKUP($A142,'BDGT Office'!$C$3:$F$180,EP$4,0),0)</f>
        <v>0.81290322580645158</v>
      </c>
      <c r="EQ142" s="307">
        <f>IFERROR(VLOOKUP($A142,'BDGT Office'!$C$3:$F$180,EQ$4,0),0)</f>
        <v>0.81290322580645158</v>
      </c>
      <c r="ER142" s="307">
        <f>IFERROR(VLOOKUP($A142,'BDGT Office'!$C$3:$F$180,ER$4,0),0)</f>
        <v>0.81290322580645158</v>
      </c>
      <c r="ES142" s="307">
        <f>IFERROR(VLOOKUP($A142,'BDGT Office'!$C$3:$F$180,ES$4,0),0)</f>
        <v>0.81290322580645158</v>
      </c>
      <c r="ET142" s="307">
        <f>IFERROR(VLOOKUP($A142,'BDGT Office'!$C$3:$F$180,ET$4,0),0)</f>
        <v>0.81290322580645158</v>
      </c>
      <c r="EU142" s="307">
        <f>IFERROR(VLOOKUP($A142,'BDGT Office'!$C$3:$F$180,EU$4,0),0)</f>
        <v>0.81290322580645158</v>
      </c>
      <c r="EV142" s="307">
        <f>IFERROR(VLOOKUP($A142,'BDGT Office'!$C$3:$F$180,EV$4,0),0)</f>
        <v>0.81290322580645158</v>
      </c>
      <c r="EW142" s="307">
        <f>IFERROR(VLOOKUP($A142,'BDGT Office'!$C$3:$F$180,EW$4,0),0)</f>
        <v>0.81290322580645158</v>
      </c>
      <c r="EX142" s="307">
        <f>IFERROR(VLOOKUP($A142,'BDGT Office'!$C$3:$F$180,EX$4,0),0)</f>
        <v>0.81290322580645158</v>
      </c>
      <c r="EY142" s="307">
        <f>IFERROR(VLOOKUP($A142,'BDGT Office'!$C$3:$F$180,EY$4,0),0)</f>
        <v>0.81290322580645158</v>
      </c>
      <c r="EZ142" s="307">
        <f>IFERROR(VLOOKUP($A142,'BDGT Office'!$C$3:$F$180,EZ$4,0),0)</f>
        <v>0.81290322580645158</v>
      </c>
      <c r="FA142" s="307">
        <f>IFERROR(VLOOKUP($A142,'BDGT Office'!$C$3:$F$180,FA$4,0),0)</f>
        <v>0.81290322580645158</v>
      </c>
      <c r="FB142" s="307">
        <f>IFERROR(VLOOKUP($A142,'BDGT Office'!$C$3:$F$180,FB$4,0),0)</f>
        <v>0.81290322580645158</v>
      </c>
      <c r="FC142" s="307">
        <f>IFERROR(VLOOKUP($A142,'BDGT Office'!$C$3:$F$180,FC$4,0),0)</f>
        <v>0.81290322580645158</v>
      </c>
      <c r="FD142" s="307">
        <f>IFERROR(VLOOKUP($A142,'BDGT Office'!$C$3:$F$180,FD$4,0),0)</f>
        <v>0.81290322580645158</v>
      </c>
      <c r="FE142" s="307">
        <f>IFERROR(VLOOKUP($A142,'BDGT Office'!$C$3:$F$180,FE$4,0),0)</f>
        <v>0.81290322580645158</v>
      </c>
      <c r="FF142" s="307">
        <f>IFERROR(VLOOKUP($A142,'BDGT Office'!$C$3:$F$180,FF$4,0),0)</f>
        <v>0.81290322580645158</v>
      </c>
      <c r="FG142" s="307">
        <f>IFERROR(VLOOKUP($A142,'BDGT Office'!$C$3:$F$180,FG$4,0),0)</f>
        <v>0.81290322580645158</v>
      </c>
      <c r="FH142" s="307">
        <f>IFERROR(VLOOKUP($A142,'BDGT Office'!$C$3:$F$180,FH$4,0),0)</f>
        <v>0.81290322580645158</v>
      </c>
      <c r="FI142" s="307">
        <f>IFERROR(VLOOKUP($A142,'BDGT Office'!$C$3:$F$180,FI$4,0),0)</f>
        <v>0.81290322580645158</v>
      </c>
      <c r="FJ142" s="307">
        <f>IFERROR(VLOOKUP($A142,'BDGT Office'!$C$3:$F$180,FJ$4,0),0)</f>
        <v>0.81290322580645158</v>
      </c>
      <c r="FK142" s="307">
        <f>IFERROR(VLOOKUP($A142,'BDGT Office'!$C$3:$F$180,FK$4,0),0)</f>
        <v>0.81290322580645158</v>
      </c>
      <c r="FL142" s="307">
        <f>IFERROR(VLOOKUP($A142,'BDGT Office'!$C$3:$F$180,FL$4,0),0)</f>
        <v>0.81290322580645158</v>
      </c>
      <c r="FM142" s="307">
        <f>IFERROR(VLOOKUP($A142,'BDGT Office'!$C$3:$F$180,FM$4,0),0)</f>
        <v>0.81290322580645158</v>
      </c>
      <c r="FN142" s="307">
        <f>IFERROR(VLOOKUP($A142,'BDGT Office'!$C$3:$F$180,FN$4,0),0)</f>
        <v>0.81290322580645158</v>
      </c>
      <c r="FO142" s="307">
        <f>IFERROR(VLOOKUP($A142,'BDGT Office'!$C$3:$F$180,FO$4,0),0)</f>
        <v>0.81290322580645158</v>
      </c>
      <c r="FP142" s="307">
        <f>IFERROR(VLOOKUP($A142,'BDGT Office'!$C$3:$F$180,FP$4,0),0)</f>
        <v>0.81290322580645158</v>
      </c>
      <c r="FQ142" s="308">
        <f t="shared" si="43"/>
        <v>25.199999999999992</v>
      </c>
      <c r="FR142" s="307"/>
      <c r="FS142" s="307"/>
    </row>
    <row r="143" spans="1:175">
      <c r="A143" s="150" t="s">
        <v>112</v>
      </c>
      <c r="B143" s="303">
        <f>IFERROR(VLOOKUP($A143,'FCST Sales'!$A$1:$AH$160,B$1,0),0)</f>
        <v>54214.416041605618</v>
      </c>
      <c r="C143" s="303">
        <f>IFERROR(VLOOKUP($A143,'FCST Sales'!$A$1:$AH$160,C$1,0),0)</f>
        <v>47269.662705366631</v>
      </c>
      <c r="D143" s="303">
        <f>IFERROR(VLOOKUP($A143,'FCST Sales'!$A$1:$AH$160,D$1,0),0)</f>
        <v>36299.428895331119</v>
      </c>
      <c r="E143" s="303">
        <f>IFERROR(VLOOKUP($A143,'FCST Sales'!$A$1:$AH$160,E$1,0),0)</f>
        <v>34934.882340202799</v>
      </c>
      <c r="F143" s="303">
        <f>IFERROR(VLOOKUP($A143,'FCST Sales'!$A$1:$AH$160,F$1,0),0)</f>
        <v>34751.66844360048</v>
      </c>
      <c r="G143" s="303">
        <f>IFERROR(VLOOKUP($A143,'FCST Sales'!$A$1:$AH$160,G$1,0),0)</f>
        <v>36229.972618647444</v>
      </c>
      <c r="H143" s="303">
        <f>IFERROR(VLOOKUP($A143,'FCST Sales'!$A$1:$AH$160,H$1,0),0)</f>
        <v>37320.537907430386</v>
      </c>
      <c r="I143" s="303">
        <f>IFERROR(VLOOKUP($A143,'FCST Sales'!$A$1:$AH$160,I$1,0),0)</f>
        <v>45757.0287743831</v>
      </c>
      <c r="J143" s="303">
        <f>IFERROR(VLOOKUP($A143,'FCST Sales'!$A$1:$AH$160,J$1,0),0)</f>
        <v>42621.061062477958</v>
      </c>
      <c r="K143" s="303">
        <f>IFERROR(VLOOKUP($A143,'FCST Sales'!$A$1:$AH$160,K$1,0),0)</f>
        <v>40807.688781420838</v>
      </c>
      <c r="L143" s="303">
        <f>IFERROR(VLOOKUP($A143,'FCST Sales'!$A$1:$AH$160,L$1,0),0)</f>
        <v>39259.791065623845</v>
      </c>
      <c r="M143" s="303">
        <f>IFERROR(VLOOKUP($A143,'FCST Sales'!$A$1:$AH$160,M$1,0),0)</f>
        <v>39432.018352245606</v>
      </c>
      <c r="N143" s="303">
        <f>IFERROR(VLOOKUP($A143,'FCST Sales'!$A$1:$AH$160,N$1,0),0)</f>
        <v>41042.76427505054</v>
      </c>
      <c r="O143" s="303">
        <f>IFERROR(VLOOKUP($A143,'FCST Sales'!$A$1:$AH$160,O$1,0),0)</f>
        <v>41740.20590326791</v>
      </c>
      <c r="P143" s="303">
        <f>IFERROR(VLOOKUP($A143,'FCST Sales'!$A$1:$AH$160,P$1,0),0)</f>
        <v>13734.000452469001</v>
      </c>
      <c r="Q143" s="303">
        <f>IFERROR(VLOOKUP($A143,'FCST Sales'!$A$1:$AH$160,Q$1,0),0)</f>
        <v>38980.752058380276</v>
      </c>
      <c r="R143" s="303">
        <f>IFERROR(VLOOKUP($A143,'FCST Sales'!$A$1:$AH$160,R$1,0),0)</f>
        <v>42574.563328078351</v>
      </c>
      <c r="S143" s="303">
        <f>IFERROR(VLOOKUP($A143,'FCST Sales'!$A$1:$AH$160,S$1,0),0)</f>
        <v>39613.720908532596</v>
      </c>
      <c r="T143" s="303">
        <f>IFERROR(VLOOKUP($A143,'FCST Sales'!$A$1:$AH$160,T$1,0),0)</f>
        <v>42699.633210596767</v>
      </c>
      <c r="U143" s="303">
        <f>IFERROR(VLOOKUP($A143,'FCST Sales'!$A$1:$AH$160,U$1,0),0)</f>
        <v>42622.349132402596</v>
      </c>
      <c r="V143" s="303">
        <f>IFERROR(VLOOKUP($A143,'FCST Sales'!$A$1:$AH$160,V$1,0),0)</f>
        <v>42881.181263520615</v>
      </c>
      <c r="W143" s="303">
        <f>IFERROR(VLOOKUP($A143,'FCST Sales'!$A$1:$AH$160,W$1,0),0)</f>
        <v>51668.421366935348</v>
      </c>
      <c r="X143" s="303">
        <f>IFERROR(VLOOKUP($A143,'FCST Sales'!$A$1:$AH$160,X$1,0),0)</f>
        <v>50329.955272597545</v>
      </c>
      <c r="Y143" s="303">
        <f>IFERROR(VLOOKUP($A143,'FCST Sales'!$A$1:$AH$160,Y$1,0),0)</f>
        <v>40704.621099532451</v>
      </c>
      <c r="Z143" s="303">
        <f>IFERROR(VLOOKUP($A143,'FCST Sales'!$A$1:$AH$160,Z$1,0),0)</f>
        <v>38636.724434842356</v>
      </c>
      <c r="AA143" s="303">
        <f>IFERROR(VLOOKUP($A143,'FCST Sales'!$A$1:$AH$160,AA$1,0),0)</f>
        <v>40732.937947866783</v>
      </c>
      <c r="AB143" s="303">
        <f>IFERROR(VLOOKUP($A143,'FCST Sales'!$A$1:$AH$160,AB$1,0),0)</f>
        <v>41068.630171091536</v>
      </c>
      <c r="AC143" s="303">
        <f>IFERROR(VLOOKUP($A143,'FCST Sales'!$A$1:$AH$160,AC$1,0),0)</f>
        <v>45246.687995654036</v>
      </c>
      <c r="AD143" s="303">
        <f>IFERROR(VLOOKUP($A143,'FCST Sales'!$A$1:$AH$160,AD$1,0),0)</f>
        <v>59534.345034744016</v>
      </c>
      <c r="AE143" s="303">
        <f>IFERROR(VLOOKUP($A143,'FCST Sales'!$A$1:$AH$160,AE$1,0),0)</f>
        <v>51733.911246203148</v>
      </c>
      <c r="AF143" s="303">
        <f>IFERROR(VLOOKUP($A143,'FCST Sales'!$A$1:$AH$160,AF$1,0),0)</f>
        <v>34903.052499441153</v>
      </c>
      <c r="AG143" s="303">
        <f>IFERROR(VLOOKUP($A143,'FCST Sales'!$A$1:$AH$160,AG$1,0),0)</f>
        <v>1289346.6145895431</v>
      </c>
      <c r="AH143" s="303">
        <f>IFERROR(VLOOKUP($A143,'FCST Sales'!$A$1:$AH$160,AH$1,0),0)</f>
        <v>0</v>
      </c>
      <c r="AI143" s="303"/>
      <c r="AK143" s="306">
        <f>IFERROR(VLOOKUP($A143,'BDGT MW Services MTD'!$A$3:$AG$156,AK$4,0),0)</f>
        <v>564.56309805145622</v>
      </c>
      <c r="AL143" s="306">
        <f>IFERROR(VLOOKUP($A143,'BDGT MW Services MTD'!$A$3:$AG$156,AL$4,0),0)</f>
        <v>486.36985095862855</v>
      </c>
      <c r="AM143" s="306">
        <f>IFERROR(VLOOKUP($A143,'BDGT MW Services MTD'!$A$3:$AG$156,AM$4,0),0)</f>
        <v>378.00495755445451</v>
      </c>
      <c r="AN143" s="306">
        <f>IFERROR(VLOOKUP($A143,'BDGT MW Services MTD'!$A$3:$AG$156,AN$4,0),0)</f>
        <v>363.79521987126191</v>
      </c>
      <c r="AO143" s="306">
        <f>IFERROR(VLOOKUP($A143,'BDGT MW Services MTD'!$A$3:$AG$156,AO$4,0),0)</f>
        <v>361.88731764480423</v>
      </c>
      <c r="AP143" s="306">
        <f>IFERROR(VLOOKUP($A143,'BDGT MW Services MTD'!$A$3:$AG$156,AP$4,0),0)</f>
        <v>377.28167298170263</v>
      </c>
      <c r="AQ143" s="306">
        <f>IFERROR(VLOOKUP($A143,'BDGT MW Services MTD'!$A$3:$AG$156,AQ$4,0),0)</f>
        <v>388.63830029629321</v>
      </c>
      <c r="AR143" s="306">
        <f>IFERROR(VLOOKUP($A143,'BDGT MW Services MTD'!$A$3:$AG$156,AR$4,0),0)</f>
        <v>476.49189659574313</v>
      </c>
      <c r="AS143" s="306">
        <f>IFERROR(VLOOKUP($A143,'BDGT MW Services MTD'!$A$3:$AG$156,AS$4,0),0)</f>
        <v>438.53917989354602</v>
      </c>
      <c r="AT143" s="306">
        <f>IFERROR(VLOOKUP($A143,'BDGT MW Services MTD'!$A$3:$AG$156,AT$4,0),0)</f>
        <v>424.95182803552115</v>
      </c>
      <c r="AU143" s="306">
        <f>IFERROR(VLOOKUP($A143,'BDGT MW Services MTD'!$A$3:$AG$156,AU$4,0),0)</f>
        <v>408.83275872328363</v>
      </c>
      <c r="AV143" s="306">
        <f>IFERROR(VLOOKUP($A143,'BDGT MW Services MTD'!$A$3:$AG$156,AV$4,0),0)</f>
        <v>410.62625162800413</v>
      </c>
      <c r="AW143" s="306">
        <f>IFERROR(VLOOKUP($A143,'BDGT MW Services MTD'!$A$3:$AG$156,AW$4,0),0)</f>
        <v>427.3997922238234</v>
      </c>
      <c r="AX143" s="306">
        <f>IFERROR(VLOOKUP($A143,'BDGT MW Services MTD'!$A$3:$AG$156,AX$4,0),0)</f>
        <v>434.66261704211968</v>
      </c>
      <c r="AY143" s="306">
        <f>IFERROR(VLOOKUP($A143,'BDGT MW Services MTD'!$A$3:$AG$156,AY$4,0),0)</f>
        <v>65.146991015291576</v>
      </c>
      <c r="AZ143" s="306">
        <f>IFERROR(VLOOKUP($A143,'BDGT MW Services MTD'!$A$3:$AG$156,AZ$4,0),0)</f>
        <v>401.08309397217658</v>
      </c>
      <c r="BA143" s="306">
        <f>IFERROR(VLOOKUP($A143,'BDGT MW Services MTD'!$A$3:$AG$156,BA$4,0),0)</f>
        <v>443.35121773223415</v>
      </c>
      <c r="BB143" s="306">
        <f>IFERROR(VLOOKUP($A143,'BDGT MW Services MTD'!$A$3:$AG$156,BB$4,0),0)</f>
        <v>412.51841547649997</v>
      </c>
      <c r="BC143" s="306">
        <f>IFERROR(VLOOKUP($A143,'BDGT MW Services MTD'!$A$3:$AG$156,BC$4,0),0)</f>
        <v>444.65363589889574</v>
      </c>
      <c r="BD143" s="306">
        <f>IFERROR(VLOOKUP($A143,'BDGT MW Services MTD'!$A$3:$AG$156,BD$4,0),0)</f>
        <v>443.84883633079062</v>
      </c>
      <c r="BE143" s="306">
        <f>IFERROR(VLOOKUP($A143,'BDGT MW Services MTD'!$A$3:$AG$156,BE$4,0),0)</f>
        <v>446.54419082298136</v>
      </c>
      <c r="BF143" s="306">
        <f>IFERROR(VLOOKUP($A143,'BDGT MW Services MTD'!$A$3:$AG$156,BF$4,0),0)</f>
        <v>531.62982262301796</v>
      </c>
      <c r="BG143" s="306">
        <f>IFERROR(VLOOKUP($A143,'BDGT MW Services MTD'!$A$3:$AG$156,BG$4,0),0)</f>
        <v>524.11217436489346</v>
      </c>
      <c r="BH143" s="306">
        <f>IFERROR(VLOOKUP($A143,'BDGT MW Services MTD'!$A$3:$AG$156,BH$4,0),0)</f>
        <v>423.87853030321276</v>
      </c>
      <c r="BI143" s="306">
        <f>IFERROR(VLOOKUP($A143,'BDGT MW Services MTD'!$A$3:$AG$156,BI$4,0),0)</f>
        <v>402.34443969211441</v>
      </c>
      <c r="BJ143" s="306">
        <f>IFERROR(VLOOKUP($A143,'BDGT MW Services MTD'!$A$3:$AG$156,BJ$4,0),0)</f>
        <v>424.17340847012679</v>
      </c>
      <c r="BK143" s="306">
        <f>IFERROR(VLOOKUP($A143,'BDGT MW Services MTD'!$A$3:$AG$156,BK$4,0),0)</f>
        <v>427.66914734131745</v>
      </c>
      <c r="BL143" s="306">
        <f>IFERROR(VLOOKUP($A143,'BDGT MW Services MTD'!$A$3:$AG$156,BL$4,0),0)</f>
        <v>471.81050947051352</v>
      </c>
      <c r="BM143" s="306">
        <f>IFERROR(VLOOKUP($A143,'BDGT MW Services MTD'!$A$3:$AG$156,BM$4,0),0)</f>
        <v>619.96230389137611</v>
      </c>
      <c r="BN143" s="306">
        <f>IFERROR(VLOOKUP($A143,'BDGT MW Services MTD'!$A$3:$AG$156,BN$4,0),0)</f>
        <v>532.30366501993421</v>
      </c>
      <c r="BO143" s="306">
        <f>IFERROR(VLOOKUP($A143,'BDGT MW Services MTD'!$A$3:$AG$156,BO$4,0),0)</f>
        <v>363.46375907498424</v>
      </c>
      <c r="BP143" s="306">
        <f>IFERROR(VLOOKUP($A143,'BDGT MW Services MTD'!$A$3:$AG$156,BP$4,0),0)</f>
        <v>13320.538883001003</v>
      </c>
      <c r="BQ143" s="306"/>
      <c r="BR143" s="306"/>
      <c r="BS143" s="306"/>
      <c r="BT143" s="306">
        <f>IFERROR(VLOOKUP($A143,'BDGT Polizze MTD'!$A$3:$AG$156,BT$4,0),0)</f>
        <v>2760.4138390924941</v>
      </c>
      <c r="BU143" s="306">
        <f>IFERROR(VLOOKUP($A143,'BDGT Polizze MTD'!$A$3:$AG$156,BU$4,0),0)</f>
        <v>2378.0903713639191</v>
      </c>
      <c r="BV143" s="306">
        <f>IFERROR(VLOOKUP($A143,'BDGT Polizze MTD'!$A$3:$AG$156,BV$4,0),0)</f>
        <v>1848.2435704357417</v>
      </c>
      <c r="BW143" s="306">
        <f>IFERROR(VLOOKUP($A143,'BDGT Polizze MTD'!$A$3:$AG$156,BW$4,0),0)</f>
        <v>1778.7654967076853</v>
      </c>
      <c r="BX143" s="306">
        <f>IFERROR(VLOOKUP($A143,'BDGT Polizze MTD'!$A$3:$AG$156,BX$4,0),0)</f>
        <v>1769.4368676709551</v>
      </c>
      <c r="BY143" s="306">
        <f>IFERROR(VLOOKUP($A143,'BDGT Polizze MTD'!$A$3:$AG$156,BY$4,0),0)</f>
        <v>1844.7070928460489</v>
      </c>
      <c r="BZ143" s="306">
        <f>IFERROR(VLOOKUP($A143,'BDGT Polizze MTD'!$A$3:$AG$156,BZ$4,0),0)</f>
        <v>1900.2349715062203</v>
      </c>
      <c r="CA143" s="306">
        <f>IFERROR(VLOOKUP($A143,'BDGT Polizze MTD'!$A$3:$AG$156,CA$4,0),0)</f>
        <v>2329.7924184524663</v>
      </c>
      <c r="CB143" s="306">
        <f>IFERROR(VLOOKUP($A143,'BDGT Polizze MTD'!$A$3:$AG$156,CB$4,0),0)</f>
        <v>2144.2237817890173</v>
      </c>
      <c r="CC143" s="306">
        <f>IFERROR(VLOOKUP($A143,'BDGT Polizze MTD'!$A$3:$AG$156,CC$4,0),0)</f>
        <v>2077.7888443392226</v>
      </c>
      <c r="CD143" s="306">
        <f>IFERROR(VLOOKUP($A143,'BDGT Polizze MTD'!$A$3:$AG$156,CD$4,0),0)</f>
        <v>1998.9751525546133</v>
      </c>
      <c r="CE143" s="306">
        <f>IFERROR(VLOOKUP($A143,'BDGT Polizze MTD'!$A$3:$AG$156,CE$4,0),0)</f>
        <v>2007.7443807446807</v>
      </c>
      <c r="CF143" s="306">
        <f>IFERROR(VLOOKUP($A143,'BDGT Polizze MTD'!$A$3:$AG$156,CF$4,0),0)</f>
        <v>2089.7580896659451</v>
      </c>
      <c r="CG143" s="306">
        <f>IFERROR(VLOOKUP($A143,'BDGT Polizze MTD'!$A$3:$AG$156,CG$4,0),0)</f>
        <v>2125.2694474017321</v>
      </c>
      <c r="CH143" s="306">
        <f>IFERROR(VLOOKUP($A143,'BDGT Polizze MTD'!$A$3:$AG$156,CH$4,0),0)</f>
        <v>318.53420139311811</v>
      </c>
      <c r="CI143" s="306">
        <f>IFERROR(VLOOKUP($A143,'BDGT Polizze MTD'!$A$3:$AG$156,CI$4,0),0)</f>
        <v>1961.0834059967583</v>
      </c>
      <c r="CJ143" s="306">
        <f>IFERROR(VLOOKUP($A143,'BDGT Polizze MTD'!$A$3:$AG$156,CJ$4,0),0)</f>
        <v>2167.7520922471354</v>
      </c>
      <c r="CK143" s="306">
        <f>IFERROR(VLOOKUP($A143,'BDGT Polizze MTD'!$A$3:$AG$156,CK$4,0),0)</f>
        <v>2016.9960574682316</v>
      </c>
      <c r="CL143" s="306">
        <f>IFERROR(VLOOKUP($A143,'BDGT Polizze MTD'!$A$3:$AG$156,CL$4,0),0)</f>
        <v>2174.1202256656084</v>
      </c>
      <c r="CM143" s="306">
        <f>IFERROR(VLOOKUP($A143,'BDGT Polizze MTD'!$A$3:$AG$156,CM$4,0),0)</f>
        <v>2170.1851830226146</v>
      </c>
      <c r="CN143" s="306">
        <f>IFERROR(VLOOKUP($A143,'BDGT Polizze MTD'!$A$3:$AG$156,CN$4,0),0)</f>
        <v>2183.364035602925</v>
      </c>
      <c r="CO143" s="306">
        <f>IFERROR(VLOOKUP($A143,'BDGT Polizze MTD'!$A$3:$AG$156,CO$4,0),0)</f>
        <v>2599.3876055801156</v>
      </c>
      <c r="CP143" s="306">
        <f>IFERROR(VLOOKUP($A143,'BDGT Polizze MTD'!$A$3:$AG$156,CP$4,0),0)</f>
        <v>2562.6302965020345</v>
      </c>
      <c r="CQ143" s="306">
        <f>IFERROR(VLOOKUP($A143,'BDGT Polizze MTD'!$A$3:$AG$156,CQ$4,0),0)</f>
        <v>2072.5409882112604</v>
      </c>
      <c r="CR143" s="306">
        <f>IFERROR(VLOOKUP($A143,'BDGT Polizze MTD'!$A$3:$AG$156,CR$4,0),0)</f>
        <v>1967.2507169549376</v>
      </c>
      <c r="CS143" s="306">
        <f>IFERROR(VLOOKUP($A143,'BDGT Polizze MTD'!$A$3:$AG$156,CS$4,0),0)</f>
        <v>2073.9827859050965</v>
      </c>
      <c r="CT143" s="306">
        <f>IFERROR(VLOOKUP($A143,'BDGT Polizze MTD'!$A$3:$AG$156,CT$4,0),0)</f>
        <v>2091.0750931975736</v>
      </c>
      <c r="CU143" s="306">
        <f>IFERROR(VLOOKUP($A143,'BDGT Polizze MTD'!$A$3:$AG$156,CU$4,0),0)</f>
        <v>2306.902920624439</v>
      </c>
      <c r="CV143" s="306">
        <f>IFERROR(VLOOKUP($A143,'BDGT Polizze MTD'!$A$3:$AG$156,CV$4,0),0)</f>
        <v>3031.2865457980088</v>
      </c>
      <c r="CW143" s="306">
        <f>IFERROR(VLOOKUP($A143,'BDGT Polizze MTD'!$A$3:$AG$156,CW$4,0),0)</f>
        <v>2602.6823371774067</v>
      </c>
      <c r="CX143" s="306">
        <f>IFERROR(VLOOKUP($A143,'BDGT Polizze MTD'!$A$3:$AG$156,CX$4,0),0)</f>
        <v>1777.1448293769308</v>
      </c>
      <c r="CY143" s="306">
        <f>IFERROR(VLOOKUP($A143,'BDGT Polizze MTD'!$A$3:$AG$156,CY$4,0),0)</f>
        <v>65130.363645294936</v>
      </c>
      <c r="CZ143" s="306"/>
      <c r="DD143" s="308">
        <f>IFERROR(VLOOKUP($A143,'BDGT McAfee'!$AZ$6:$BD$180,DD$4,0),0)</f>
        <v>10.302438774193549</v>
      </c>
      <c r="DE143" s="308">
        <f>IFERROR(VLOOKUP($A143,'BDGT McAfee'!$AZ$6:$BD$180,DE$4,0),0)</f>
        <v>10.302438774193549</v>
      </c>
      <c r="DF143" s="308">
        <f>IFERROR(VLOOKUP($A143,'BDGT McAfee'!$AZ$6:$BD$180,DF$4,0),0)</f>
        <v>10.302438774193549</v>
      </c>
      <c r="DG143" s="308">
        <f>IFERROR(VLOOKUP($A143,'BDGT McAfee'!$AZ$6:$BD$180,DG$4,0),0)</f>
        <v>10.302438774193549</v>
      </c>
      <c r="DH143" s="308">
        <f>IFERROR(VLOOKUP($A143,'BDGT McAfee'!$AZ$6:$BD$180,DH$4,0),0)</f>
        <v>10.302438774193549</v>
      </c>
      <c r="DI143" s="308">
        <f>IFERROR(VLOOKUP($A143,'BDGT McAfee'!$AZ$6:$BD$180,DI$4,0),0)</f>
        <v>10.302438774193549</v>
      </c>
      <c r="DJ143" s="308">
        <f>IFERROR(VLOOKUP($A143,'BDGT McAfee'!$AZ$6:$BD$180,DJ$4,0),0)</f>
        <v>10.302438774193549</v>
      </c>
      <c r="DK143" s="308">
        <f>IFERROR(VLOOKUP($A143,'BDGT McAfee'!$AZ$6:$BD$180,DK$4,0),0)</f>
        <v>10.302438774193549</v>
      </c>
      <c r="DL143" s="308">
        <f>IFERROR(VLOOKUP($A143,'BDGT McAfee'!$AZ$6:$BD$180,DL$4,0),0)</f>
        <v>10.302438774193549</v>
      </c>
      <c r="DM143" s="308">
        <f>IFERROR(VLOOKUP($A143,'BDGT McAfee'!$AZ$6:$BD$180,DM$4,0),0)</f>
        <v>10.302438774193549</v>
      </c>
      <c r="DN143" s="308">
        <f>IFERROR(VLOOKUP($A143,'BDGT McAfee'!$AZ$6:$BD$180,DN$4,0),0)</f>
        <v>10.302438774193549</v>
      </c>
      <c r="DO143" s="308">
        <f>IFERROR(VLOOKUP($A143,'BDGT McAfee'!$AZ$6:$BD$180,DO$4,0),0)</f>
        <v>10.302438774193549</v>
      </c>
      <c r="DP143" s="308">
        <f>IFERROR(VLOOKUP($A143,'BDGT McAfee'!$AZ$6:$BD$180,DP$4,0),0)</f>
        <v>10.302438774193549</v>
      </c>
      <c r="DQ143" s="308">
        <f>IFERROR(VLOOKUP($A143,'BDGT McAfee'!$AZ$6:$BD$180,DQ$4,0),0)</f>
        <v>10.302438774193549</v>
      </c>
      <c r="DR143" s="308">
        <f>IFERROR(VLOOKUP($A143,'BDGT McAfee'!$AZ$6:$BD$180,DR$4,0),0)</f>
        <v>10.302438774193549</v>
      </c>
      <c r="DS143" s="308">
        <f>IFERROR(VLOOKUP($A143,'BDGT McAfee'!$AZ$6:$BD$180,DS$4,0),0)</f>
        <v>10.302438774193549</v>
      </c>
      <c r="DT143" s="308">
        <f>IFERROR(VLOOKUP($A143,'BDGT McAfee'!$AZ$6:$BD$180,DT$4,0),0)</f>
        <v>10.302438774193549</v>
      </c>
      <c r="DU143" s="308">
        <f>IFERROR(VLOOKUP($A143,'BDGT McAfee'!$AZ$6:$BD$180,DU$4,0),0)</f>
        <v>10.302438774193549</v>
      </c>
      <c r="DV143" s="308">
        <f>IFERROR(VLOOKUP($A143,'BDGT McAfee'!$AZ$6:$BD$180,DV$4,0),0)</f>
        <v>10.302438774193549</v>
      </c>
      <c r="DW143" s="308">
        <f>IFERROR(VLOOKUP($A143,'BDGT McAfee'!$AZ$6:$BD$180,DW$4,0),0)</f>
        <v>10.302438774193549</v>
      </c>
      <c r="DX143" s="308">
        <f>IFERROR(VLOOKUP($A143,'BDGT McAfee'!$AZ$6:$BD$180,DX$4,0),0)</f>
        <v>10.302438774193549</v>
      </c>
      <c r="DY143" s="308">
        <f>IFERROR(VLOOKUP($A143,'BDGT McAfee'!$AZ$6:$BD$180,DY$4,0),0)</f>
        <v>10.302438774193549</v>
      </c>
      <c r="DZ143" s="308">
        <f>IFERROR(VLOOKUP($A143,'BDGT McAfee'!$AZ$6:$BD$180,DZ$4,0),0)</f>
        <v>10.302438774193549</v>
      </c>
      <c r="EA143" s="308">
        <f>IFERROR(VLOOKUP($A143,'BDGT McAfee'!$AZ$6:$BD$180,EA$4,0),0)</f>
        <v>10.302438774193549</v>
      </c>
      <c r="EB143" s="308">
        <f>IFERROR(VLOOKUP($A143,'BDGT McAfee'!$AZ$6:$BD$180,EB$4,0),0)</f>
        <v>10.302438774193549</v>
      </c>
      <c r="EC143" s="308">
        <f>IFERROR(VLOOKUP($A143,'BDGT McAfee'!$AZ$6:$BD$180,EC$4,0),0)</f>
        <v>10.302438774193549</v>
      </c>
      <c r="ED143" s="308">
        <f>IFERROR(VLOOKUP($A143,'BDGT McAfee'!$AZ$6:$BD$180,ED$4,0),0)</f>
        <v>10.302438774193549</v>
      </c>
      <c r="EE143" s="308">
        <f>IFERROR(VLOOKUP($A143,'BDGT McAfee'!$AZ$6:$BD$180,EE$4,0),0)</f>
        <v>10.302438774193549</v>
      </c>
      <c r="EF143" s="308">
        <f>IFERROR(VLOOKUP($A143,'BDGT McAfee'!$AZ$6:$BD$180,EF$4,0),0)</f>
        <v>10.302438774193549</v>
      </c>
      <c r="EG143" s="308">
        <f>IFERROR(VLOOKUP($A143,'BDGT McAfee'!$AZ$6:$BD$180,EG$4,0),0)</f>
        <v>10.302438774193549</v>
      </c>
      <c r="EH143" s="308">
        <f>IFERROR(VLOOKUP($A143,'BDGT McAfee'!$AZ$6:$BD$180,EH$4,0),0)</f>
        <v>10.302438774193549</v>
      </c>
      <c r="EI143" s="308">
        <f>SUM(DD143:EH143)</f>
        <v>319.37560200000001</v>
      </c>
      <c r="EJ143" s="308"/>
      <c r="EL143" s="307">
        <f>IFERROR(VLOOKUP($A143,'BDGT Office'!$C$3:$F$180,EL$4,0),0)</f>
        <v>0.73548387096774193</v>
      </c>
      <c r="EM143" s="307">
        <f>IFERROR(VLOOKUP($A143,'BDGT Office'!$C$3:$F$180,EM$4,0),0)</f>
        <v>0.73548387096774193</v>
      </c>
      <c r="EN143" s="307">
        <f>IFERROR(VLOOKUP($A143,'BDGT Office'!$C$3:$F$180,EN$4,0),0)</f>
        <v>0.73548387096774193</v>
      </c>
      <c r="EO143" s="307">
        <f>IFERROR(VLOOKUP($A143,'BDGT Office'!$C$3:$F$180,EO$4,0),0)</f>
        <v>0.73548387096774193</v>
      </c>
      <c r="EP143" s="307">
        <f>IFERROR(VLOOKUP($A143,'BDGT Office'!$C$3:$F$180,EP$4,0),0)</f>
        <v>0.73548387096774193</v>
      </c>
      <c r="EQ143" s="307">
        <f>IFERROR(VLOOKUP($A143,'BDGT Office'!$C$3:$F$180,EQ$4,0),0)</f>
        <v>0.73548387096774193</v>
      </c>
      <c r="ER143" s="307">
        <f>IFERROR(VLOOKUP($A143,'BDGT Office'!$C$3:$F$180,ER$4,0),0)</f>
        <v>0.73548387096774193</v>
      </c>
      <c r="ES143" s="307">
        <f>IFERROR(VLOOKUP($A143,'BDGT Office'!$C$3:$F$180,ES$4,0),0)</f>
        <v>0.73548387096774193</v>
      </c>
      <c r="ET143" s="307">
        <f>IFERROR(VLOOKUP($A143,'BDGT Office'!$C$3:$F$180,ET$4,0),0)</f>
        <v>0.73548387096774193</v>
      </c>
      <c r="EU143" s="307">
        <f>IFERROR(VLOOKUP($A143,'BDGT Office'!$C$3:$F$180,EU$4,0),0)</f>
        <v>0.73548387096774193</v>
      </c>
      <c r="EV143" s="307">
        <f>IFERROR(VLOOKUP($A143,'BDGT Office'!$C$3:$F$180,EV$4,0),0)</f>
        <v>0.73548387096774193</v>
      </c>
      <c r="EW143" s="307">
        <f>IFERROR(VLOOKUP($A143,'BDGT Office'!$C$3:$F$180,EW$4,0),0)</f>
        <v>0.73548387096774193</v>
      </c>
      <c r="EX143" s="307">
        <f>IFERROR(VLOOKUP($A143,'BDGT Office'!$C$3:$F$180,EX$4,0),0)</f>
        <v>0.73548387096774193</v>
      </c>
      <c r="EY143" s="307">
        <f>IFERROR(VLOOKUP($A143,'BDGT Office'!$C$3:$F$180,EY$4,0),0)</f>
        <v>0.73548387096774193</v>
      </c>
      <c r="EZ143" s="307">
        <f>IFERROR(VLOOKUP($A143,'BDGT Office'!$C$3:$F$180,EZ$4,0),0)</f>
        <v>0.73548387096774193</v>
      </c>
      <c r="FA143" s="307">
        <f>IFERROR(VLOOKUP($A143,'BDGT Office'!$C$3:$F$180,FA$4,0),0)</f>
        <v>0.73548387096774193</v>
      </c>
      <c r="FB143" s="307">
        <f>IFERROR(VLOOKUP($A143,'BDGT Office'!$C$3:$F$180,FB$4,0),0)</f>
        <v>0.73548387096774193</v>
      </c>
      <c r="FC143" s="307">
        <f>IFERROR(VLOOKUP($A143,'BDGT Office'!$C$3:$F$180,FC$4,0),0)</f>
        <v>0.73548387096774193</v>
      </c>
      <c r="FD143" s="307">
        <f>IFERROR(VLOOKUP($A143,'BDGT Office'!$C$3:$F$180,FD$4,0),0)</f>
        <v>0.73548387096774193</v>
      </c>
      <c r="FE143" s="307">
        <f>IFERROR(VLOOKUP($A143,'BDGT Office'!$C$3:$F$180,FE$4,0),0)</f>
        <v>0.73548387096774193</v>
      </c>
      <c r="FF143" s="307">
        <f>IFERROR(VLOOKUP($A143,'BDGT Office'!$C$3:$F$180,FF$4,0),0)</f>
        <v>0.73548387096774193</v>
      </c>
      <c r="FG143" s="307">
        <f>IFERROR(VLOOKUP($A143,'BDGT Office'!$C$3:$F$180,FG$4,0),0)</f>
        <v>0.73548387096774193</v>
      </c>
      <c r="FH143" s="307">
        <f>IFERROR(VLOOKUP($A143,'BDGT Office'!$C$3:$F$180,FH$4,0),0)</f>
        <v>0.73548387096774193</v>
      </c>
      <c r="FI143" s="307">
        <f>IFERROR(VLOOKUP($A143,'BDGT Office'!$C$3:$F$180,FI$4,0),0)</f>
        <v>0.73548387096774193</v>
      </c>
      <c r="FJ143" s="307">
        <f>IFERROR(VLOOKUP($A143,'BDGT Office'!$C$3:$F$180,FJ$4,0),0)</f>
        <v>0.73548387096774193</v>
      </c>
      <c r="FK143" s="307">
        <f>IFERROR(VLOOKUP($A143,'BDGT Office'!$C$3:$F$180,FK$4,0),0)</f>
        <v>0.73548387096774193</v>
      </c>
      <c r="FL143" s="307">
        <f>IFERROR(VLOOKUP($A143,'BDGT Office'!$C$3:$F$180,FL$4,0),0)</f>
        <v>0.73548387096774193</v>
      </c>
      <c r="FM143" s="307">
        <f>IFERROR(VLOOKUP($A143,'BDGT Office'!$C$3:$F$180,FM$4,0),0)</f>
        <v>0.73548387096774193</v>
      </c>
      <c r="FN143" s="307">
        <f>IFERROR(VLOOKUP($A143,'BDGT Office'!$C$3:$F$180,FN$4,0),0)</f>
        <v>0.73548387096774193</v>
      </c>
      <c r="FO143" s="307">
        <f>IFERROR(VLOOKUP($A143,'BDGT Office'!$C$3:$F$180,FO$4,0),0)</f>
        <v>0.73548387096774193</v>
      </c>
      <c r="FP143" s="307">
        <f>IFERROR(VLOOKUP($A143,'BDGT Office'!$C$3:$F$180,FP$4,0),0)</f>
        <v>0.73548387096774193</v>
      </c>
      <c r="FQ143" s="308">
        <f>SUM(EL143:FP143)</f>
        <v>22.799999999999997</v>
      </c>
      <c r="FR143" s="307"/>
      <c r="FS143" s="307"/>
    </row>
    <row r="144" spans="1:175">
      <c r="A144" s="150" t="s">
        <v>113</v>
      </c>
      <c r="B144" s="303">
        <f>IFERROR(VLOOKUP($A144,'FCST Sales'!$A$1:$AH$160,B$1,0),0)</f>
        <v>36354.316096968585</v>
      </c>
      <c r="C144" s="303">
        <f>IFERROR(VLOOKUP($A144,'FCST Sales'!$A$1:$AH$160,C$1,0),0)</f>
        <v>31697.404219372118</v>
      </c>
      <c r="D144" s="303">
        <f>IFERROR(VLOOKUP($A144,'FCST Sales'!$A$1:$AH$160,D$1,0),0)</f>
        <v>24341.144082186078</v>
      </c>
      <c r="E144" s="303">
        <f>IFERROR(VLOOKUP($A144,'FCST Sales'!$A$1:$AH$160,E$1,0),0)</f>
        <v>23426.126261905683</v>
      </c>
      <c r="F144" s="303">
        <f>IFERROR(VLOOKUP($A144,'FCST Sales'!$A$1:$AH$160,F$1,0),0)</f>
        <v>23303.269346775829</v>
      </c>
      <c r="G144" s="303">
        <f>IFERROR(VLOOKUP($A144,'FCST Sales'!$A$1:$AH$160,G$1,0),0)</f>
        <v>24294.569100440651</v>
      </c>
      <c r="H144" s="303">
        <f>IFERROR(VLOOKUP($A144,'FCST Sales'!$A$1:$AH$160,H$1,0),0)</f>
        <v>25025.86454042788</v>
      </c>
      <c r="I144" s="303">
        <f>IFERROR(VLOOKUP($A144,'FCST Sales'!$A$1:$AH$160,I$1,0),0)</f>
        <v>30683.084116324728</v>
      </c>
      <c r="J144" s="303">
        <f>IFERROR(VLOOKUP($A144,'FCST Sales'!$A$1:$AH$160,J$1,0),0)</f>
        <v>28580.212411850494</v>
      </c>
      <c r="K144" s="303">
        <f>IFERROR(VLOOKUP($A144,'FCST Sales'!$A$1:$AH$160,K$1,0),0)</f>
        <v>27364.227551726945</v>
      </c>
      <c r="L144" s="303">
        <f>IFERROR(VLOOKUP($A144,'FCST Sales'!$A$1:$AH$160,L$1,0),0)</f>
        <v>26326.260771771693</v>
      </c>
      <c r="M144" s="303">
        <f>IFERROR(VLOOKUP($A144,'FCST Sales'!$A$1:$AH$160,M$1,0),0)</f>
        <v>26441.750445469657</v>
      </c>
      <c r="N144" s="303">
        <f>IFERROR(VLOOKUP($A144,'FCST Sales'!$A$1:$AH$160,N$1,0),0)</f>
        <v>27521.861063734283</v>
      </c>
      <c r="O144" s="303">
        <f>IFERROR(VLOOKUP($A144,'FCST Sales'!$A$1:$AH$160,O$1,0),0)</f>
        <v>27989.541346261733</v>
      </c>
      <c r="P144" s="303">
        <f>IFERROR(VLOOKUP($A144,'FCST Sales'!$A$1:$AH$160,P$1,0),0)</f>
        <v>0</v>
      </c>
      <c r="Q144" s="303">
        <f>IFERROR(VLOOKUP($A144,'FCST Sales'!$A$1:$AH$160,Q$1,0),0)</f>
        <v>26139.14684500853</v>
      </c>
      <c r="R144" s="303">
        <f>IFERROR(VLOOKUP($A144,'FCST Sales'!$A$1:$AH$160,R$1,0),0)</f>
        <v>28549.032636108575</v>
      </c>
      <c r="S144" s="303">
        <f>IFERROR(VLOOKUP($A144,'FCST Sales'!$A$1:$AH$160,S$1,0),0)</f>
        <v>26563.593907950471</v>
      </c>
      <c r="T144" s="303">
        <f>IFERROR(VLOOKUP($A144,'FCST Sales'!$A$1:$AH$160,T$1,0),0)</f>
        <v>28632.90018233089</v>
      </c>
      <c r="U144" s="303">
        <f>IFERROR(VLOOKUP($A144,'FCST Sales'!$A$1:$AH$160,U$1,0),0)</f>
        <v>28581.076147082083</v>
      </c>
      <c r="V144" s="303">
        <f>IFERROR(VLOOKUP($A144,'FCST Sales'!$A$1:$AH$160,V$1,0),0)</f>
        <v>28754.640040189319</v>
      </c>
      <c r="W144" s="303">
        <f>IFERROR(VLOOKUP($A144,'FCST Sales'!$A$1:$AH$160,W$1,0),0)</f>
        <v>34647.059947365677</v>
      </c>
      <c r="X144" s="303">
        <f>IFERROR(VLOOKUP($A144,'FCST Sales'!$A$1:$AH$160,X$1,0),0)</f>
        <v>33749.530783881019</v>
      </c>
      <c r="Y144" s="303">
        <f>IFERROR(VLOOKUP($A144,'FCST Sales'!$A$1:$AH$160,Y$1,0),0)</f>
        <v>27295.113921804663</v>
      </c>
      <c r="Z144" s="303">
        <f>IFERROR(VLOOKUP($A144,'FCST Sales'!$A$1:$AH$160,Z$1,0),0)</f>
        <v>25908.453795348298</v>
      </c>
      <c r="AA144" s="303">
        <f>IFERROR(VLOOKUP($A144,'FCST Sales'!$A$1:$AH$160,AA$1,0),0)</f>
        <v>27314.102222894653</v>
      </c>
      <c r="AB144" s="303">
        <f>IFERROR(VLOOKUP($A144,'FCST Sales'!$A$1:$AH$160,AB$1,0),0)</f>
        <v>27539.205840815051</v>
      </c>
      <c r="AC144" s="303">
        <f>IFERROR(VLOOKUP($A144,'FCST Sales'!$A$1:$AH$160,AC$1,0),0)</f>
        <v>30409.655961217552</v>
      </c>
      <c r="AD144" s="303">
        <f>IFERROR(VLOOKUP($A144,'FCST Sales'!$A$1:$AH$160,AD$1,0),0)</f>
        <v>39921.676853590194</v>
      </c>
      <c r="AE144" s="303">
        <f>IFERROR(VLOOKUP($A144,'FCST Sales'!$A$1:$AH$160,AE$1,0),0)</f>
        <v>34690.975199910812</v>
      </c>
      <c r="AF144" s="303">
        <f>IFERROR(VLOOKUP($A144,'FCST Sales'!$A$1:$AH$160,AF$1,0),0)</f>
        <v>23404.782269350686</v>
      </c>
      <c r="AG144" s="303">
        <f>IFERROR(VLOOKUP($A144,'FCST Sales'!$A$1:$AH$160,AG$1,0),0)</f>
        <v>855450.57791006472</v>
      </c>
      <c r="AH144" s="303">
        <f>IFERROR(VLOOKUP($A144,'FCST Sales'!$A$1:$AH$160,AH$1,0),0)</f>
        <v>0</v>
      </c>
      <c r="AI144" s="303"/>
      <c r="AK144" s="306">
        <f>IFERROR(VLOOKUP($A144,'BDGT MW Services MTD'!$A$3:$AG$156,AK$4,0),0)</f>
        <v>386.2971869085174</v>
      </c>
      <c r="AL144" s="306">
        <f>IFERROR(VLOOKUP($A144,'BDGT MW Services MTD'!$A$3:$AG$156,AL$4,0),0)</f>
        <v>332.79416573789024</v>
      </c>
      <c r="AM144" s="306">
        <f>IFERROR(VLOOKUP($A144,'BDGT MW Services MTD'!$A$3:$AG$156,AM$4,0),0)</f>
        <v>258.64646882650192</v>
      </c>
      <c r="AN144" s="306">
        <f>IFERROR(VLOOKUP($A144,'BDGT MW Services MTD'!$A$3:$AG$156,AN$4,0),0)</f>
        <v>248.92358450644855</v>
      </c>
      <c r="AO144" s="306">
        <f>IFERROR(VLOOKUP($A144,'BDGT MW Services MTD'!$A$3:$AG$156,AO$4,0),0)</f>
        <v>247.61811968680152</v>
      </c>
      <c r="AP144" s="306">
        <f>IFERROR(VLOOKUP($A144,'BDGT MW Services MTD'!$A$3:$AG$156,AP$4,0),0)</f>
        <v>258.15156790798153</v>
      </c>
      <c r="AQ144" s="306">
        <f>IFERROR(VLOOKUP($A144,'BDGT MW Services MTD'!$A$3:$AG$156,AQ$4,0),0)</f>
        <v>265.92223729734872</v>
      </c>
      <c r="AR144" s="306">
        <f>IFERROR(VLOOKUP($A144,'BDGT MW Services MTD'!$A$3:$AG$156,AR$4,0),0)</f>
        <v>326.03526492421082</v>
      </c>
      <c r="AS144" s="306">
        <f>IFERROR(VLOOKUP($A144,'BDGT MW Services MTD'!$A$3:$AG$156,AS$4,0),0)</f>
        <v>300.06646223732605</v>
      </c>
      <c r="AT144" s="306">
        <f>IFERROR(VLOOKUP($A144,'BDGT MW Services MTD'!$A$3:$AG$156,AT$4,0),0)</f>
        <v>290.7694397815423</v>
      </c>
      <c r="AU144" s="306">
        <f>IFERROR(VLOOKUP($A144,'BDGT MW Services MTD'!$A$3:$AG$156,AU$4,0),0)</f>
        <v>279.74011258606691</v>
      </c>
      <c r="AV144" s="306">
        <f>IFERROR(VLOOKUP($A144,'BDGT MW Services MTD'!$A$3:$AG$156,AV$4,0),0)</f>
        <v>280.96729386345669</v>
      </c>
      <c r="AW144" s="306">
        <f>IFERROR(VLOOKUP($A144,'BDGT MW Services MTD'!$A$3:$AG$156,AW$4,0),0)</f>
        <v>292.44443710754138</v>
      </c>
      <c r="AX144" s="306">
        <f>IFERROR(VLOOKUP($A144,'BDGT MW Services MTD'!$A$3:$AG$156,AX$4,0),0)</f>
        <v>297.41395921410583</v>
      </c>
      <c r="AY144" s="306">
        <f>IFERROR(VLOOKUP($A144,'BDGT MW Services MTD'!$A$3:$AG$156,AY$4,0),0)</f>
        <v>44.57623860224011</v>
      </c>
      <c r="AZ144" s="306">
        <f>IFERROR(VLOOKUP($A144,'BDGT MW Services MTD'!$A$3:$AG$156,AZ$4,0),0)</f>
        <v>274.43747466451453</v>
      </c>
      <c r="BA144" s="306">
        <f>IFERROR(VLOOKUP($A144,'BDGT MW Services MTD'!$A$3:$AG$156,BA$4,0),0)</f>
        <v>303.35905554850478</v>
      </c>
      <c r="BB144" s="306">
        <f>IFERROR(VLOOKUP($A144,'BDGT MW Services MTD'!$A$3:$AG$156,BB$4,0),0)</f>
        <v>282.261989840517</v>
      </c>
      <c r="BC144" s="306">
        <f>IFERROR(VLOOKUP($A144,'BDGT MW Services MTD'!$A$3:$AG$156,BC$4,0),0)</f>
        <v>304.25022338376783</v>
      </c>
      <c r="BD144" s="306">
        <f>IFERROR(VLOOKUP($A144,'BDGT MW Services MTD'!$A$3:$AG$156,BD$4,0),0)</f>
        <v>303.69954656791288</v>
      </c>
      <c r="BE144" s="306">
        <f>IFERROR(VLOOKUP($A144,'BDGT MW Services MTD'!$A$3:$AG$156,BE$4,0),0)</f>
        <v>305.54381846887162</v>
      </c>
      <c r="BF144" s="306">
        <f>IFERROR(VLOOKUP($A144,'BDGT MW Services MTD'!$A$3:$AG$156,BF$4,0),0)</f>
        <v>363.76289145492126</v>
      </c>
      <c r="BG144" s="306">
        <f>IFERROR(VLOOKUP($A144,'BDGT MW Services MTD'!$A$3:$AG$156,BG$4,0),0)</f>
        <v>358.6190087174482</v>
      </c>
      <c r="BH144" s="306">
        <f>IFERROR(VLOOKUP($A144,'BDGT MW Services MTD'!$A$3:$AG$156,BH$4,0),0)</f>
        <v>290.03504552846942</v>
      </c>
      <c r="BI144" s="306">
        <f>IFERROR(VLOOKUP($A144,'BDGT MW Services MTD'!$A$3:$AG$156,BI$4,0),0)</f>
        <v>275.30053905007708</v>
      </c>
      <c r="BJ144" s="306">
        <f>IFERROR(VLOOKUP($A144,'BDGT MW Services MTD'!$A$3:$AG$156,BJ$4,0),0)</f>
        <v>290.23681324363321</v>
      </c>
      <c r="BK144" s="306">
        <f>IFERROR(VLOOKUP($A144,'BDGT MW Services MTD'!$A$3:$AG$156,BK$4,0),0)</f>
        <v>292.62874090728758</v>
      </c>
      <c r="BL144" s="306">
        <f>IFERROR(VLOOKUP($A144,'BDGT MW Services MTD'!$A$3:$AG$156,BL$4,0),0)</f>
        <v>322.83206818048541</v>
      </c>
      <c r="BM144" s="306">
        <f>IFERROR(VLOOKUP($A144,'BDGT MW Services MTD'!$A$3:$AG$156,BM$4,0),0)</f>
        <v>424.20359178476468</v>
      </c>
      <c r="BN144" s="306">
        <f>IFERROR(VLOOKUP($A144,'BDGT MW Services MTD'!$A$3:$AG$156,BN$4,0),0)</f>
        <v>364.22396201239627</v>
      </c>
      <c r="BO144" s="306">
        <f>IFERROR(VLOOKUP($A144,'BDGT MW Services MTD'!$A$3:$AG$156,BO$4,0),0)</f>
        <v>248.69678545845113</v>
      </c>
      <c r="BP144" s="306">
        <f>IFERROR(VLOOKUP($A144,'BDGT MW Services MTD'!$A$3:$AG$156,BP$4,0),0)</f>
        <v>9114.4580940000033</v>
      </c>
      <c r="BQ144" s="306"/>
      <c r="BR144" s="306"/>
      <c r="BS144" s="306"/>
      <c r="BT144" s="306">
        <f>IFERROR(VLOOKUP($A144,'BDGT Polizze MTD'!$A$3:$AG$156,BT$4,0),0)</f>
        <v>1810.8772775049986</v>
      </c>
      <c r="BU144" s="306">
        <f>IFERROR(VLOOKUP($A144,'BDGT Polizze MTD'!$A$3:$AG$156,BU$4,0),0)</f>
        <v>1560.0667394031448</v>
      </c>
      <c r="BV144" s="306">
        <f>IFERROR(VLOOKUP($A144,'BDGT Polizze MTD'!$A$3:$AG$156,BV$4,0),0)</f>
        <v>1212.4784471074543</v>
      </c>
      <c r="BW144" s="306">
        <f>IFERROR(VLOOKUP($A144,'BDGT Polizze MTD'!$A$3:$AG$156,BW$4,0),0)</f>
        <v>1166.899678005095</v>
      </c>
      <c r="BX144" s="306">
        <f>IFERROR(VLOOKUP($A144,'BDGT Polizze MTD'!$A$3:$AG$156,BX$4,0),0)</f>
        <v>1160.7799425822202</v>
      </c>
      <c r="BY144" s="306">
        <f>IFERROR(VLOOKUP($A144,'BDGT Polizze MTD'!$A$3:$AG$156,BY$4,0),0)</f>
        <v>1210.1584591335911</v>
      </c>
      <c r="BZ144" s="306">
        <f>IFERROR(VLOOKUP($A144,'BDGT Polizze MTD'!$A$3:$AG$156,BZ$4,0),0)</f>
        <v>1246.5856688185045</v>
      </c>
      <c r="CA144" s="306">
        <f>IFERROR(VLOOKUP($A144,'BDGT Polizze MTD'!$A$3:$AG$156,CA$4,0),0)</f>
        <v>1528.3824809637979</v>
      </c>
      <c r="CB144" s="306">
        <f>IFERROR(VLOOKUP($A144,'BDGT Polizze MTD'!$A$3:$AG$156,CB$4,0),0)</f>
        <v>1406.6463764737925</v>
      </c>
      <c r="CC144" s="306">
        <f>IFERROR(VLOOKUP($A144,'BDGT Polizze MTD'!$A$3:$AG$156,CC$4,0),0)</f>
        <v>1363.063955259787</v>
      </c>
      <c r="CD144" s="306">
        <f>IFERROR(VLOOKUP($A144,'BDGT Polizze MTD'!$A$3:$AG$156,CD$4,0),0)</f>
        <v>1311.3608658215917</v>
      </c>
      <c r="CE144" s="306">
        <f>IFERROR(VLOOKUP($A144,'BDGT Polizze MTD'!$A$3:$AG$156,CE$4,0),0)</f>
        <v>1317.1136250078266</v>
      </c>
      <c r="CF144" s="306">
        <f>IFERROR(VLOOKUP($A144,'BDGT Polizze MTD'!$A$3:$AG$156,CF$4,0),0)</f>
        <v>1370.915978780351</v>
      </c>
      <c r="CG144" s="306">
        <f>IFERROR(VLOOKUP($A144,'BDGT Polizze MTD'!$A$3:$AG$156,CG$4,0),0)</f>
        <v>1394.2120186372695</v>
      </c>
      <c r="CH144" s="306">
        <f>IFERROR(VLOOKUP($A144,'BDGT Polizze MTD'!$A$3:$AG$156,CH$4,0),0)</f>
        <v>208.96372103417448</v>
      </c>
      <c r="CI144" s="306">
        <f>IFERROR(VLOOKUP($A144,'BDGT Polizze MTD'!$A$3:$AG$156,CI$4,0),0)</f>
        <v>1286.5032514034738</v>
      </c>
      <c r="CJ144" s="306">
        <f>IFERROR(VLOOKUP($A144,'BDGT Polizze MTD'!$A$3:$AG$156,CJ$4,0),0)</f>
        <v>1422.0813385013328</v>
      </c>
      <c r="CK144" s="306">
        <f>IFERROR(VLOOKUP($A144,'BDGT Polizze MTD'!$A$3:$AG$156,CK$4,0),0)</f>
        <v>1323.1828784365111</v>
      </c>
      <c r="CL144" s="306">
        <f>IFERROR(VLOOKUP($A144,'BDGT Polizze MTD'!$A$3:$AG$156,CL$4,0),0)</f>
        <v>1426.2589396799385</v>
      </c>
      <c r="CM144" s="306">
        <f>IFERROR(VLOOKUP($A144,'BDGT Polizze MTD'!$A$3:$AG$156,CM$4,0),0)</f>
        <v>1423.6774864183681</v>
      </c>
      <c r="CN144" s="306">
        <f>IFERROR(VLOOKUP($A144,'BDGT Polizze MTD'!$A$3:$AG$156,CN$4,0),0)</f>
        <v>1432.3230323663329</v>
      </c>
      <c r="CO144" s="306">
        <f>IFERROR(VLOOKUP($A144,'BDGT Polizze MTD'!$A$3:$AG$156,CO$4,0),0)</f>
        <v>1705.241396674302</v>
      </c>
      <c r="CP144" s="306">
        <f>IFERROR(VLOOKUP($A144,'BDGT Polizze MTD'!$A$3:$AG$156,CP$4,0),0)</f>
        <v>1681.127992064793</v>
      </c>
      <c r="CQ144" s="306">
        <f>IFERROR(VLOOKUP($A144,'BDGT Polizze MTD'!$A$3:$AG$156,CQ$4,0),0)</f>
        <v>1359.6212745706964</v>
      </c>
      <c r="CR144" s="306">
        <f>IFERROR(VLOOKUP($A144,'BDGT Polizze MTD'!$A$3:$AG$156,CR$4,0),0)</f>
        <v>1290.5491097162064</v>
      </c>
      <c r="CS144" s="306">
        <f>IFERROR(VLOOKUP($A144,'BDGT Polizze MTD'!$A$3:$AG$156,CS$4,0),0)</f>
        <v>1360.5671177792588</v>
      </c>
      <c r="CT144" s="306">
        <f>IFERROR(VLOOKUP($A144,'BDGT Polizze MTD'!$A$3:$AG$156,CT$4,0),0)</f>
        <v>1371.7799549479985</v>
      </c>
      <c r="CU144" s="306">
        <f>IFERROR(VLOOKUP($A144,'BDGT Polizze MTD'!$A$3:$AG$156,CU$4,0),0)</f>
        <v>1513.3665906203769</v>
      </c>
      <c r="CV144" s="306">
        <f>IFERROR(VLOOKUP($A144,'BDGT Polizze MTD'!$A$3:$AG$156,CV$4,0),0)</f>
        <v>1988.5742672543879</v>
      </c>
      <c r="CW144" s="306">
        <f>IFERROR(VLOOKUP($A144,'BDGT Polizze MTD'!$A$3:$AG$156,CW$4,0),0)</f>
        <v>1707.4027952662514</v>
      </c>
      <c r="CX144" s="306">
        <f>IFERROR(VLOOKUP($A144,'BDGT Polizze MTD'!$A$3:$AG$156,CX$4,0),0)</f>
        <v>1165.8364933470209</v>
      </c>
      <c r="CY144" s="306">
        <f>IFERROR(VLOOKUP($A144,'BDGT Polizze MTD'!$A$3:$AG$156,CY$4,0),0)</f>
        <v>42726.59915358085</v>
      </c>
      <c r="CZ144" s="306"/>
      <c r="DD144" s="308">
        <f>IFERROR(VLOOKUP($A144,'BDGT McAfee'!$AZ$6:$BD$180,DD$4,0),0)</f>
        <v>5.4478294838709687</v>
      </c>
      <c r="DE144" s="308">
        <f>IFERROR(VLOOKUP($A144,'BDGT McAfee'!$AZ$6:$BD$180,DE$4,0),0)</f>
        <v>5.4478294838709687</v>
      </c>
      <c r="DF144" s="308">
        <f>IFERROR(VLOOKUP($A144,'BDGT McAfee'!$AZ$6:$BD$180,DF$4,0),0)</f>
        <v>5.4478294838709687</v>
      </c>
      <c r="DG144" s="308">
        <f>IFERROR(VLOOKUP($A144,'BDGT McAfee'!$AZ$6:$BD$180,DG$4,0),0)</f>
        <v>5.4478294838709687</v>
      </c>
      <c r="DH144" s="308">
        <f>IFERROR(VLOOKUP($A144,'BDGT McAfee'!$AZ$6:$BD$180,DH$4,0),0)</f>
        <v>5.4478294838709687</v>
      </c>
      <c r="DI144" s="308">
        <f>IFERROR(VLOOKUP($A144,'BDGT McAfee'!$AZ$6:$BD$180,DI$4,0),0)</f>
        <v>5.4478294838709687</v>
      </c>
      <c r="DJ144" s="308">
        <f>IFERROR(VLOOKUP($A144,'BDGT McAfee'!$AZ$6:$BD$180,DJ$4,0),0)</f>
        <v>5.4478294838709687</v>
      </c>
      <c r="DK144" s="308">
        <f>IFERROR(VLOOKUP($A144,'BDGT McAfee'!$AZ$6:$BD$180,DK$4,0),0)</f>
        <v>5.4478294838709687</v>
      </c>
      <c r="DL144" s="308">
        <f>IFERROR(VLOOKUP($A144,'BDGT McAfee'!$AZ$6:$BD$180,DL$4,0),0)</f>
        <v>5.4478294838709687</v>
      </c>
      <c r="DM144" s="308">
        <f>IFERROR(VLOOKUP($A144,'BDGT McAfee'!$AZ$6:$BD$180,DM$4,0),0)</f>
        <v>5.4478294838709687</v>
      </c>
      <c r="DN144" s="308">
        <f>IFERROR(VLOOKUP($A144,'BDGT McAfee'!$AZ$6:$BD$180,DN$4,0),0)</f>
        <v>5.4478294838709687</v>
      </c>
      <c r="DO144" s="308">
        <f>IFERROR(VLOOKUP($A144,'BDGT McAfee'!$AZ$6:$BD$180,DO$4,0),0)</f>
        <v>5.4478294838709687</v>
      </c>
      <c r="DP144" s="308">
        <f>IFERROR(VLOOKUP($A144,'BDGT McAfee'!$AZ$6:$BD$180,DP$4,0),0)</f>
        <v>5.4478294838709687</v>
      </c>
      <c r="DQ144" s="308">
        <f>IFERROR(VLOOKUP($A144,'BDGT McAfee'!$AZ$6:$BD$180,DQ$4,0),0)</f>
        <v>5.4478294838709687</v>
      </c>
      <c r="DR144" s="308">
        <f>IFERROR(VLOOKUP($A144,'BDGT McAfee'!$AZ$6:$BD$180,DR$4,0),0)</f>
        <v>5.4478294838709687</v>
      </c>
      <c r="DS144" s="308">
        <f>IFERROR(VLOOKUP($A144,'BDGT McAfee'!$AZ$6:$BD$180,DS$4,0),0)</f>
        <v>5.4478294838709687</v>
      </c>
      <c r="DT144" s="308">
        <f>IFERROR(VLOOKUP($A144,'BDGT McAfee'!$AZ$6:$BD$180,DT$4,0),0)</f>
        <v>5.4478294838709687</v>
      </c>
      <c r="DU144" s="308">
        <f>IFERROR(VLOOKUP($A144,'BDGT McAfee'!$AZ$6:$BD$180,DU$4,0),0)</f>
        <v>5.4478294838709687</v>
      </c>
      <c r="DV144" s="308">
        <f>IFERROR(VLOOKUP($A144,'BDGT McAfee'!$AZ$6:$BD$180,DV$4,0),0)</f>
        <v>5.4478294838709687</v>
      </c>
      <c r="DW144" s="308">
        <f>IFERROR(VLOOKUP($A144,'BDGT McAfee'!$AZ$6:$BD$180,DW$4,0),0)</f>
        <v>5.4478294838709687</v>
      </c>
      <c r="DX144" s="308">
        <f>IFERROR(VLOOKUP($A144,'BDGT McAfee'!$AZ$6:$BD$180,DX$4,0),0)</f>
        <v>5.4478294838709687</v>
      </c>
      <c r="DY144" s="308">
        <f>IFERROR(VLOOKUP($A144,'BDGT McAfee'!$AZ$6:$BD$180,DY$4,0),0)</f>
        <v>5.4478294838709687</v>
      </c>
      <c r="DZ144" s="308">
        <f>IFERROR(VLOOKUP($A144,'BDGT McAfee'!$AZ$6:$BD$180,DZ$4,0),0)</f>
        <v>5.4478294838709687</v>
      </c>
      <c r="EA144" s="308">
        <f>IFERROR(VLOOKUP($A144,'BDGT McAfee'!$AZ$6:$BD$180,EA$4,0),0)</f>
        <v>5.4478294838709687</v>
      </c>
      <c r="EB144" s="308">
        <f>IFERROR(VLOOKUP($A144,'BDGT McAfee'!$AZ$6:$BD$180,EB$4,0),0)</f>
        <v>5.4478294838709687</v>
      </c>
      <c r="EC144" s="308">
        <f>IFERROR(VLOOKUP($A144,'BDGT McAfee'!$AZ$6:$BD$180,EC$4,0),0)</f>
        <v>5.4478294838709687</v>
      </c>
      <c r="ED144" s="308">
        <f>IFERROR(VLOOKUP($A144,'BDGT McAfee'!$AZ$6:$BD$180,ED$4,0),0)</f>
        <v>5.4478294838709687</v>
      </c>
      <c r="EE144" s="308">
        <f>IFERROR(VLOOKUP($A144,'BDGT McAfee'!$AZ$6:$BD$180,EE$4,0),0)</f>
        <v>5.4478294838709687</v>
      </c>
      <c r="EF144" s="308">
        <f>IFERROR(VLOOKUP($A144,'BDGT McAfee'!$AZ$6:$BD$180,EF$4,0),0)</f>
        <v>5.4478294838709687</v>
      </c>
      <c r="EG144" s="308">
        <f>IFERROR(VLOOKUP($A144,'BDGT McAfee'!$AZ$6:$BD$180,EG$4,0),0)</f>
        <v>5.4478294838709687</v>
      </c>
      <c r="EH144" s="308">
        <f>IFERROR(VLOOKUP($A144,'BDGT McAfee'!$AZ$6:$BD$180,EH$4,0),0)</f>
        <v>5.4478294838709687</v>
      </c>
      <c r="EI144" s="308">
        <f>SUM(DD144:EH144)</f>
        <v>168.88271400000016</v>
      </c>
      <c r="EJ144" s="308"/>
      <c r="EL144" s="307">
        <f>IFERROR(VLOOKUP($A144,'BDGT Office'!$C$3:$F$180,EL$4,0),0)</f>
        <v>0.34838709677419355</v>
      </c>
      <c r="EM144" s="307">
        <f>IFERROR(VLOOKUP($A144,'BDGT Office'!$C$3:$F$180,EM$4,0),0)</f>
        <v>0.34838709677419355</v>
      </c>
      <c r="EN144" s="307">
        <f>IFERROR(VLOOKUP($A144,'BDGT Office'!$C$3:$F$180,EN$4,0),0)</f>
        <v>0.34838709677419355</v>
      </c>
      <c r="EO144" s="307">
        <f>IFERROR(VLOOKUP($A144,'BDGT Office'!$C$3:$F$180,EO$4,0),0)</f>
        <v>0.34838709677419355</v>
      </c>
      <c r="EP144" s="307">
        <f>IFERROR(VLOOKUP($A144,'BDGT Office'!$C$3:$F$180,EP$4,0),0)</f>
        <v>0.34838709677419355</v>
      </c>
      <c r="EQ144" s="307">
        <f>IFERROR(VLOOKUP($A144,'BDGT Office'!$C$3:$F$180,EQ$4,0),0)</f>
        <v>0.34838709677419355</v>
      </c>
      <c r="ER144" s="307">
        <f>IFERROR(VLOOKUP($A144,'BDGT Office'!$C$3:$F$180,ER$4,0),0)</f>
        <v>0.34838709677419355</v>
      </c>
      <c r="ES144" s="307">
        <f>IFERROR(VLOOKUP($A144,'BDGT Office'!$C$3:$F$180,ES$4,0),0)</f>
        <v>0.34838709677419355</v>
      </c>
      <c r="ET144" s="307">
        <f>IFERROR(VLOOKUP($A144,'BDGT Office'!$C$3:$F$180,ET$4,0),0)</f>
        <v>0.34838709677419355</v>
      </c>
      <c r="EU144" s="307">
        <f>IFERROR(VLOOKUP($A144,'BDGT Office'!$C$3:$F$180,EU$4,0),0)</f>
        <v>0.34838709677419355</v>
      </c>
      <c r="EV144" s="307">
        <f>IFERROR(VLOOKUP($A144,'BDGT Office'!$C$3:$F$180,EV$4,0),0)</f>
        <v>0.34838709677419355</v>
      </c>
      <c r="EW144" s="307">
        <f>IFERROR(VLOOKUP($A144,'BDGT Office'!$C$3:$F$180,EW$4,0),0)</f>
        <v>0.34838709677419355</v>
      </c>
      <c r="EX144" s="307">
        <f>IFERROR(VLOOKUP($A144,'BDGT Office'!$C$3:$F$180,EX$4,0),0)</f>
        <v>0.34838709677419355</v>
      </c>
      <c r="EY144" s="307">
        <f>IFERROR(VLOOKUP($A144,'BDGT Office'!$C$3:$F$180,EY$4,0),0)</f>
        <v>0.34838709677419355</v>
      </c>
      <c r="EZ144" s="307">
        <f>IFERROR(VLOOKUP($A144,'BDGT Office'!$C$3:$F$180,EZ$4,0),0)</f>
        <v>0.34838709677419355</v>
      </c>
      <c r="FA144" s="307">
        <f>IFERROR(VLOOKUP($A144,'BDGT Office'!$C$3:$F$180,FA$4,0),0)</f>
        <v>0.34838709677419355</v>
      </c>
      <c r="FB144" s="307">
        <f>IFERROR(VLOOKUP($A144,'BDGT Office'!$C$3:$F$180,FB$4,0),0)</f>
        <v>0.34838709677419355</v>
      </c>
      <c r="FC144" s="307">
        <f>IFERROR(VLOOKUP($A144,'BDGT Office'!$C$3:$F$180,FC$4,0),0)</f>
        <v>0.34838709677419355</v>
      </c>
      <c r="FD144" s="307">
        <f>IFERROR(VLOOKUP($A144,'BDGT Office'!$C$3:$F$180,FD$4,0),0)</f>
        <v>0.34838709677419355</v>
      </c>
      <c r="FE144" s="307">
        <f>IFERROR(VLOOKUP($A144,'BDGT Office'!$C$3:$F$180,FE$4,0),0)</f>
        <v>0.34838709677419355</v>
      </c>
      <c r="FF144" s="307">
        <f>IFERROR(VLOOKUP($A144,'BDGT Office'!$C$3:$F$180,FF$4,0),0)</f>
        <v>0.34838709677419355</v>
      </c>
      <c r="FG144" s="307">
        <f>IFERROR(VLOOKUP($A144,'BDGT Office'!$C$3:$F$180,FG$4,0),0)</f>
        <v>0.34838709677419355</v>
      </c>
      <c r="FH144" s="307">
        <f>IFERROR(VLOOKUP($A144,'BDGT Office'!$C$3:$F$180,FH$4,0),0)</f>
        <v>0.34838709677419355</v>
      </c>
      <c r="FI144" s="307">
        <f>IFERROR(VLOOKUP($A144,'BDGT Office'!$C$3:$F$180,FI$4,0),0)</f>
        <v>0.34838709677419355</v>
      </c>
      <c r="FJ144" s="307">
        <f>IFERROR(VLOOKUP($A144,'BDGT Office'!$C$3:$F$180,FJ$4,0),0)</f>
        <v>0.34838709677419355</v>
      </c>
      <c r="FK144" s="307">
        <f>IFERROR(VLOOKUP($A144,'BDGT Office'!$C$3:$F$180,FK$4,0),0)</f>
        <v>0.34838709677419355</v>
      </c>
      <c r="FL144" s="307">
        <f>IFERROR(VLOOKUP($A144,'BDGT Office'!$C$3:$F$180,FL$4,0),0)</f>
        <v>0.34838709677419355</v>
      </c>
      <c r="FM144" s="307">
        <f>IFERROR(VLOOKUP($A144,'BDGT Office'!$C$3:$F$180,FM$4,0),0)</f>
        <v>0.34838709677419355</v>
      </c>
      <c r="FN144" s="307">
        <f>IFERROR(VLOOKUP($A144,'BDGT Office'!$C$3:$F$180,FN$4,0),0)</f>
        <v>0.34838709677419355</v>
      </c>
      <c r="FO144" s="307">
        <f>IFERROR(VLOOKUP($A144,'BDGT Office'!$C$3:$F$180,FO$4,0),0)</f>
        <v>0.34838709677419355</v>
      </c>
      <c r="FP144" s="307">
        <f>IFERROR(VLOOKUP($A144,'BDGT Office'!$C$3:$F$180,FP$4,0),0)</f>
        <v>0.34838709677419355</v>
      </c>
      <c r="FQ144" s="308">
        <f>SUM(EL144:FP144)</f>
        <v>10.799999999999997</v>
      </c>
      <c r="FR144" s="307"/>
      <c r="FS144" s="307"/>
    </row>
    <row r="145" spans="1:175">
      <c r="A145" s="150" t="s">
        <v>124</v>
      </c>
      <c r="B145" s="303">
        <f>IFERROR(VLOOKUP($A145,'FCST Sales'!$A$1:$AH$160,B$1,0),0)</f>
        <v>44067.276771816883</v>
      </c>
      <c r="C145" s="303">
        <f>IFERROR(VLOOKUP($A145,'FCST Sales'!$A$1:$AH$160,C$1,0),0)</f>
        <v>38422.350759053385</v>
      </c>
      <c r="D145" s="303">
        <f>IFERROR(VLOOKUP($A145,'FCST Sales'!$A$1:$AH$160,D$1,0),0)</f>
        <v>29505.380608763793</v>
      </c>
      <c r="E145" s="303">
        <f>IFERROR(VLOOKUP($A145,'FCST Sales'!$A$1:$AH$160,E$1,0),0)</f>
        <v>28396.231878530827</v>
      </c>
      <c r="F145" s="303">
        <f>IFERROR(VLOOKUP($A145,'FCST Sales'!$A$1:$AH$160,F$1,0),0)</f>
        <v>28247.309542379098</v>
      </c>
      <c r="G145" s="303">
        <f>IFERROR(VLOOKUP($A145,'FCST Sales'!$A$1:$AH$160,G$1,0),0)</f>
        <v>29448.924241774432</v>
      </c>
      <c r="H145" s="303">
        <f>IFERROR(VLOOKUP($A145,'FCST Sales'!$A$1:$AH$160,H$1,0),0)</f>
        <v>30335.371905098011</v>
      </c>
      <c r="I145" s="303">
        <f>IFERROR(VLOOKUP($A145,'FCST Sales'!$A$1:$AH$160,I$1,0),0)</f>
        <v>37192.83169460496</v>
      </c>
      <c r="J145" s="303">
        <f>IFERROR(VLOOKUP($A145,'FCST Sales'!$A$1:$AH$160,J$1,0),0)</f>
        <v>34643.813053475416</v>
      </c>
      <c r="K145" s="303">
        <f>IFERROR(VLOOKUP($A145,'FCST Sales'!$A$1:$AH$160,K$1,0),0)</f>
        <v>33169.843876377578</v>
      </c>
      <c r="L145" s="303">
        <f>IFERROR(VLOOKUP($A145,'FCST Sales'!$A$1:$AH$160,L$1,0),0)</f>
        <v>31911.661237203862</v>
      </c>
      <c r="M145" s="303">
        <f>IFERROR(VLOOKUP($A145,'FCST Sales'!$A$1:$AH$160,M$1,0),0)</f>
        <v>32051.653292110364</v>
      </c>
      <c r="N145" s="303">
        <f>IFERROR(VLOOKUP($A145,'FCST Sales'!$A$1:$AH$160,N$1,0),0)</f>
        <v>33360.921039914705</v>
      </c>
      <c r="O145" s="303">
        <f>IFERROR(VLOOKUP($A145,'FCST Sales'!$A$1:$AH$160,O$1,0),0)</f>
        <v>33927.824743889956</v>
      </c>
      <c r="P145" s="303">
        <f>IFERROR(VLOOKUP($A145,'FCST Sales'!$A$1:$AH$160,P$1,0),0)</f>
        <v>0</v>
      </c>
      <c r="Q145" s="303">
        <f>IFERROR(VLOOKUP($A145,'FCST Sales'!$A$1:$AH$160,Q$1,0),0)</f>
        <v>31684.849070622589</v>
      </c>
      <c r="R145" s="303">
        <f>IFERROR(VLOOKUP($A145,'FCST Sales'!$A$1:$AH$160,R$1,0),0)</f>
        <v>34606.01815166411</v>
      </c>
      <c r="S145" s="303">
        <f>IFERROR(VLOOKUP($A145,'FCST Sales'!$A$1:$AH$160,S$1,0),0)</f>
        <v>32199.347160691388</v>
      </c>
      <c r="T145" s="303">
        <f>IFERROR(VLOOKUP($A145,'FCST Sales'!$A$1:$AH$160,T$1,0),0)</f>
        <v>34707.679103329217</v>
      </c>
      <c r="U145" s="303">
        <f>IFERROR(VLOOKUP($A145,'FCST Sales'!$A$1:$AH$160,U$1,0),0)</f>
        <v>34644.860039462088</v>
      </c>
      <c r="V145" s="303">
        <f>IFERROR(VLOOKUP($A145,'FCST Sales'!$A$1:$AH$160,V$1,0),0)</f>
        <v>34855.247386448602</v>
      </c>
      <c r="W145" s="303">
        <f>IFERROR(VLOOKUP($A145,'FCST Sales'!$A$1:$AH$160,W$1,0),0)</f>
        <v>41997.807796956658</v>
      </c>
      <c r="X145" s="303">
        <f>IFERROR(VLOOKUP($A145,'FCST Sales'!$A$1:$AH$160,X$1,0),0)</f>
        <v>40909.858130882392</v>
      </c>
      <c r="Y145" s="303">
        <f>IFERROR(VLOOKUP($A145,'FCST Sales'!$A$1:$AH$160,Y$1,0),0)</f>
        <v>33086.067043652511</v>
      </c>
      <c r="Z145" s="303">
        <f>IFERROR(VLOOKUP($A145,'FCST Sales'!$A$1:$AH$160,Z$1,0),0)</f>
        <v>31405.211999701056</v>
      </c>
      <c r="AA145" s="303">
        <f>IFERROR(VLOOKUP($A145,'FCST Sales'!$A$1:$AH$160,AA$1,0),0)</f>
        <v>33109.083917834039</v>
      </c>
      <c r="AB145" s="303">
        <f>IFERROR(VLOOKUP($A145,'FCST Sales'!$A$1:$AH$160,AB$1,0),0)</f>
        <v>33381.945698723444</v>
      </c>
      <c r="AC145" s="303">
        <f>IFERROR(VLOOKUP($A145,'FCST Sales'!$A$1:$AH$160,AC$1,0),0)</f>
        <v>36861.392804207739</v>
      </c>
      <c r="AD145" s="303">
        <f>IFERROR(VLOOKUP($A145,'FCST Sales'!$A$1:$AH$160,AD$1,0),0)</f>
        <v>48391.49162948742</v>
      </c>
      <c r="AE145" s="303">
        <f>IFERROR(VLOOKUP($A145,'FCST Sales'!$A$1:$AH$160,AE$1,0),0)</f>
        <v>42051.040144479004</v>
      </c>
      <c r="AF145" s="303">
        <f>IFERROR(VLOOKUP($A145,'FCST Sales'!$A$1:$AH$160,AF$1,0),0)</f>
        <v>28370.359527505778</v>
      </c>
      <c r="AG145" s="303">
        <f>IFERROR(VLOOKUP($A145,'FCST Sales'!$A$1:$AH$160,AG$1,0),0)</f>
        <v>1036943.6542506415</v>
      </c>
      <c r="AH145" s="303">
        <f>IFERROR(VLOOKUP($A145,'FCST Sales'!$A$1:$AH$160,AH$1,0),0)</f>
        <v>0</v>
      </c>
      <c r="AI145" s="303"/>
      <c r="AK145" s="306">
        <f>IFERROR(VLOOKUP($A145,'BDGT MW Services MTD'!$A$3:$AG$156,AK$4,0),0)</f>
        <v>468.25891902521249</v>
      </c>
      <c r="AL145" s="306">
        <f>IFERROR(VLOOKUP($A145,'BDGT MW Services MTD'!$A$3:$AG$156,AL$4,0),0)</f>
        <v>403.40401532156727</v>
      </c>
      <c r="AM145" s="306">
        <f>IFERROR(VLOOKUP($A145,'BDGT MW Services MTD'!$A$3:$AG$156,AM$4,0),0)</f>
        <v>313.52419848469702</v>
      </c>
      <c r="AN145" s="306">
        <f>IFERROR(VLOOKUP($A145,'BDGT MW Services MTD'!$A$3:$AG$156,AN$4,0),0)</f>
        <v>301.7383831699363</v>
      </c>
      <c r="AO145" s="306">
        <f>IFERROR(VLOOKUP($A145,'BDGT MW Services MTD'!$A$3:$AG$156,AO$4,0),0)</f>
        <v>300.15593430416675</v>
      </c>
      <c r="AP145" s="306">
        <f>IFERROR(VLOOKUP($A145,'BDGT MW Services MTD'!$A$3:$AG$156,AP$4,0),0)</f>
        <v>312.92429308288564</v>
      </c>
      <c r="AQ145" s="306">
        <f>IFERROR(VLOOKUP($A145,'BDGT MW Services MTD'!$A$3:$AG$156,AQ$4,0),0)</f>
        <v>322.34368667849344</v>
      </c>
      <c r="AR145" s="306">
        <f>IFERROR(VLOOKUP($A145,'BDGT MW Services MTD'!$A$3:$AG$156,AR$4,0),0)</f>
        <v>395.21106001132921</v>
      </c>
      <c r="AS145" s="306">
        <f>IFERROR(VLOOKUP($A145,'BDGT MW Services MTD'!$A$3:$AG$156,AS$4,0),0)</f>
        <v>363.73238533638408</v>
      </c>
      <c r="AT145" s="306">
        <f>IFERROR(VLOOKUP($A145,'BDGT MW Services MTD'!$A$3:$AG$156,AT$4,0),0)</f>
        <v>352.46278816396313</v>
      </c>
      <c r="AU145" s="306">
        <f>IFERROR(VLOOKUP($A145,'BDGT MW Services MTD'!$A$3:$AG$156,AU$4,0),0)</f>
        <v>339.09333841088539</v>
      </c>
      <c r="AV145" s="306">
        <f>IFERROR(VLOOKUP($A145,'BDGT MW Services MTD'!$A$3:$AG$156,AV$4,0),0)</f>
        <v>340.58089410083818</v>
      </c>
      <c r="AW145" s="306">
        <f>IFERROR(VLOOKUP($A145,'BDGT MW Services MTD'!$A$3:$AG$156,AW$4,0),0)</f>
        <v>354.49317426001352</v>
      </c>
      <c r="AX145" s="306">
        <f>IFERROR(VLOOKUP($A145,'BDGT MW Services MTD'!$A$3:$AG$156,AX$4,0),0)</f>
        <v>360.51709348219219</v>
      </c>
      <c r="AY145" s="306">
        <f>IFERROR(VLOOKUP($A145,'BDGT MW Services MTD'!$A$3:$AG$156,AY$4,0),0)</f>
        <v>54.03410122952328</v>
      </c>
      <c r="AZ145" s="306">
        <f>IFERROR(VLOOKUP($A145,'BDGT MW Services MTD'!$A$3:$AG$156,AZ$4,0),0)</f>
        <v>332.66562527893279</v>
      </c>
      <c r="BA145" s="306">
        <f>IFERROR(VLOOKUP($A145,'BDGT MW Services MTD'!$A$3:$AG$156,BA$4,0),0)</f>
        <v>367.72357718797616</v>
      </c>
      <c r="BB145" s="306">
        <f>IFERROR(VLOOKUP($A145,'BDGT MW Services MTD'!$A$3:$AG$156,BB$4,0),0)</f>
        <v>342.15028926919626</v>
      </c>
      <c r="BC145" s="306">
        <f>IFERROR(VLOOKUP($A145,'BDGT MW Services MTD'!$A$3:$AG$156,BC$4,0),0)</f>
        <v>368.80382654353031</v>
      </c>
      <c r="BD145" s="306">
        <f>IFERROR(VLOOKUP($A145,'BDGT MW Services MTD'!$A$3:$AG$156,BD$4,0),0)</f>
        <v>368.13631111949081</v>
      </c>
      <c r="BE145" s="306">
        <f>IFERROR(VLOOKUP($A145,'BDGT MW Services MTD'!$A$3:$AG$156,BE$4,0),0)</f>
        <v>370.37188724067039</v>
      </c>
      <c r="BF145" s="306">
        <f>IFERROR(VLOOKUP($A145,'BDGT MW Services MTD'!$A$3:$AG$156,BF$4,0),0)</f>
        <v>440.9434603894897</v>
      </c>
      <c r="BG145" s="306">
        <f>IFERROR(VLOOKUP($A145,'BDGT MW Services MTD'!$A$3:$AG$156,BG$4,0),0)</f>
        <v>434.70818596381287</v>
      </c>
      <c r="BH145" s="306">
        <f>IFERROR(VLOOKUP($A145,'BDGT MW Services MTD'!$A$3:$AG$156,BH$4,0),0)</f>
        <v>351.57257547089557</v>
      </c>
      <c r="BI145" s="306">
        <f>IFERROR(VLOOKUP($A145,'BDGT MW Services MTD'!$A$3:$AG$156,BI$4,0),0)</f>
        <v>333.7118083988953</v>
      </c>
      <c r="BJ145" s="306">
        <f>IFERROR(VLOOKUP($A145,'BDGT MW Services MTD'!$A$3:$AG$156,BJ$4,0),0)</f>
        <v>351.8171527947764</v>
      </c>
      <c r="BK145" s="306">
        <f>IFERROR(VLOOKUP($A145,'BDGT MW Services MTD'!$A$3:$AG$156,BK$4,0),0)</f>
        <v>354.7165823017134</v>
      </c>
      <c r="BL145" s="306">
        <f>IFERROR(VLOOKUP($A145,'BDGT MW Services MTD'!$A$3:$AG$156,BL$4,0),0)</f>
        <v>391.32823224174172</v>
      </c>
      <c r="BM145" s="306">
        <f>IFERROR(VLOOKUP($A145,'BDGT MW Services MTD'!$A$3:$AG$156,BM$4,0),0)</f>
        <v>514.20802964011102</v>
      </c>
      <c r="BN145" s="306">
        <f>IFERROR(VLOOKUP($A145,'BDGT MW Services MTD'!$A$3:$AG$156,BN$4,0),0)</f>
        <v>441.5023575498999</v>
      </c>
      <c r="BO145" s="306">
        <f>IFERROR(VLOOKUP($A145,'BDGT MW Services MTD'!$A$3:$AG$156,BO$4,0),0)</f>
        <v>301.46346354678008</v>
      </c>
      <c r="BP145" s="306">
        <f>IFERROR(VLOOKUP($A145,'BDGT MW Services MTD'!$A$3:$AG$156,BP$4,0),0)</f>
        <v>11048.297630000001</v>
      </c>
      <c r="BQ145" s="306"/>
      <c r="BR145" s="306"/>
      <c r="BS145" s="306"/>
      <c r="BT145" s="306">
        <f>IFERROR(VLOOKUP($A145,'BDGT Polizze MTD'!$A$3:$AG$156,BT$4,0),0)</f>
        <v>1624.7669974436772</v>
      </c>
      <c r="BU145" s="306">
        <f>IFERROR(VLOOKUP($A145,'BDGT Polizze MTD'!$A$3:$AG$156,BU$4,0),0)</f>
        <v>1399.7331478387821</v>
      </c>
      <c r="BV145" s="306">
        <f>IFERROR(VLOOKUP($A145,'BDGT Polizze MTD'!$A$3:$AG$156,BV$4,0),0)</f>
        <v>1087.8677370595663</v>
      </c>
      <c r="BW145" s="306">
        <f>IFERROR(VLOOKUP($A145,'BDGT Polizze MTD'!$A$3:$AG$156,BW$4,0),0)</f>
        <v>1046.9732597023537</v>
      </c>
      <c r="BX145" s="306">
        <f>IFERROR(VLOOKUP($A145,'BDGT Polizze MTD'!$A$3:$AG$156,BX$4,0),0)</f>
        <v>1041.482471192448</v>
      </c>
      <c r="BY145" s="306">
        <f>IFERROR(VLOOKUP($A145,'BDGT Polizze MTD'!$A$3:$AG$156,BY$4,0),0)</f>
        <v>1085.7861824775835</v>
      </c>
      <c r="BZ145" s="306">
        <f>IFERROR(VLOOKUP($A145,'BDGT Polizze MTD'!$A$3:$AG$156,BZ$4,0),0)</f>
        <v>1118.4696386345647</v>
      </c>
      <c r="CA145" s="306">
        <f>IFERROR(VLOOKUP($A145,'BDGT Polizze MTD'!$A$3:$AG$156,CA$4,0),0)</f>
        <v>1371.3051930070471</v>
      </c>
      <c r="CB145" s="306">
        <f>IFERROR(VLOOKUP($A145,'BDGT Polizze MTD'!$A$3:$AG$156,CB$4,0),0)</f>
        <v>1262.0803397109521</v>
      </c>
      <c r="CC145" s="306">
        <f>IFERROR(VLOOKUP($A145,'BDGT Polizze MTD'!$A$3:$AG$156,CC$4,0),0)</f>
        <v>1222.9770384895858</v>
      </c>
      <c r="CD145" s="306">
        <f>IFERROR(VLOOKUP($A145,'BDGT Polizze MTD'!$A$3:$AG$156,CD$4,0),0)</f>
        <v>1176.5876589172715</v>
      </c>
      <c r="CE145" s="306">
        <f>IFERROR(VLOOKUP($A145,'BDGT Polizze MTD'!$A$3:$AG$156,CE$4,0),0)</f>
        <v>1181.7491866398534</v>
      </c>
      <c r="CF145" s="306">
        <f>IFERROR(VLOOKUP($A145,'BDGT Polizze MTD'!$A$3:$AG$156,CF$4,0),0)</f>
        <v>1230.0220817058446</v>
      </c>
      <c r="CG145" s="306">
        <f>IFERROR(VLOOKUP($A145,'BDGT Polizze MTD'!$A$3:$AG$156,CG$4,0),0)</f>
        <v>1250.9239049275727</v>
      </c>
      <c r="CH145" s="306">
        <f>IFERROR(VLOOKUP($A145,'BDGT Polizze MTD'!$A$3:$AG$156,CH$4,0),0)</f>
        <v>187.48777833644044</v>
      </c>
      <c r="CI145" s="306">
        <f>IFERROR(VLOOKUP($A145,'BDGT Polizze MTD'!$A$3:$AG$156,CI$4,0),0)</f>
        <v>1154.284749690102</v>
      </c>
      <c r="CJ145" s="306">
        <f>IFERROR(VLOOKUP($A145,'BDGT Polizze MTD'!$A$3:$AG$156,CJ$4,0),0)</f>
        <v>1275.9289959510347</v>
      </c>
      <c r="CK145" s="306">
        <f>IFERROR(VLOOKUP($A145,'BDGT Polizze MTD'!$A$3:$AG$156,CK$4,0),0)</f>
        <v>1187.1946813691454</v>
      </c>
      <c r="CL145" s="306">
        <f>IFERROR(VLOOKUP($A145,'BDGT Polizze MTD'!$A$3:$AG$156,CL$4,0),0)</f>
        <v>1279.6772502407084</v>
      </c>
      <c r="CM145" s="306">
        <f>IFERROR(VLOOKUP($A145,'BDGT Polizze MTD'!$A$3:$AG$156,CM$4,0),0)</f>
        <v>1277.3611020859189</v>
      </c>
      <c r="CN145" s="306">
        <f>IFERROR(VLOOKUP($A145,'BDGT Polizze MTD'!$A$3:$AG$156,CN$4,0),0)</f>
        <v>1285.1181146154979</v>
      </c>
      <c r="CO145" s="306">
        <f>IFERROR(VLOOKUP($A145,'BDGT Polizze MTD'!$A$3:$AG$156,CO$4,0),0)</f>
        <v>1529.9876907221951</v>
      </c>
      <c r="CP145" s="306">
        <f>IFERROR(VLOOKUP($A145,'BDGT Polizze MTD'!$A$3:$AG$156,CP$4,0),0)</f>
        <v>1508.3525062222734</v>
      </c>
      <c r="CQ145" s="306">
        <f>IFERROR(VLOOKUP($A145,'BDGT Polizze MTD'!$A$3:$AG$156,CQ$4,0),0)</f>
        <v>1219.8881743043344</v>
      </c>
      <c r="CR145" s="306">
        <f>IFERROR(VLOOKUP($A145,'BDGT Polizze MTD'!$A$3:$AG$156,CR$4,0),0)</f>
        <v>1157.9148007954525</v>
      </c>
      <c r="CS145" s="306">
        <f>IFERROR(VLOOKUP($A145,'BDGT Polizze MTD'!$A$3:$AG$156,CS$4,0),0)</f>
        <v>1220.7368098519323</v>
      </c>
      <c r="CT145" s="306">
        <f>IFERROR(VLOOKUP($A145,'BDGT Polizze MTD'!$A$3:$AG$156,CT$4,0),0)</f>
        <v>1230.7972639786631</v>
      </c>
      <c r="CU145" s="306">
        <f>IFERROR(VLOOKUP($A145,'BDGT Polizze MTD'!$A$3:$AG$156,CU$4,0),0)</f>
        <v>1357.8325389678746</v>
      </c>
      <c r="CV145" s="306">
        <f>IFERROR(VLOOKUP($A145,'BDGT Polizze MTD'!$A$3:$AG$156,CV$4,0),0)</f>
        <v>1784.201437356516</v>
      </c>
      <c r="CW145" s="306">
        <f>IFERROR(VLOOKUP($A145,'BDGT Polizze MTD'!$A$3:$AG$156,CW$4,0),0)</f>
        <v>1531.9269547154786</v>
      </c>
      <c r="CX145" s="306">
        <f>IFERROR(VLOOKUP($A145,'BDGT Polizze MTD'!$A$3:$AG$156,CX$4,0),0)</f>
        <v>1046.0193423021601</v>
      </c>
      <c r="CY145" s="306">
        <f>IFERROR(VLOOKUP($A145,'BDGT Polizze MTD'!$A$3:$AG$156,CY$4,0),0)</f>
        <v>38335.435029252832</v>
      </c>
      <c r="CZ145" s="306"/>
      <c r="DD145" s="308">
        <f>IFERROR(VLOOKUP($A145,'BDGT McAfee'!$AZ$6:$BD$180,DD$4,0),0)</f>
        <v>5.9049899999999997</v>
      </c>
      <c r="DE145" s="308">
        <f>IFERROR(VLOOKUP($A145,'BDGT McAfee'!$AZ$6:$BD$180,DE$4,0),0)</f>
        <v>5.9049899999999997</v>
      </c>
      <c r="DF145" s="308">
        <f>IFERROR(VLOOKUP($A145,'BDGT McAfee'!$AZ$6:$BD$180,DF$4,0),0)</f>
        <v>5.9049899999999997</v>
      </c>
      <c r="DG145" s="308">
        <f>IFERROR(VLOOKUP($A145,'BDGT McAfee'!$AZ$6:$BD$180,DG$4,0),0)</f>
        <v>5.9049899999999997</v>
      </c>
      <c r="DH145" s="308">
        <f>IFERROR(VLOOKUP($A145,'BDGT McAfee'!$AZ$6:$BD$180,DH$4,0),0)</f>
        <v>5.9049899999999997</v>
      </c>
      <c r="DI145" s="308">
        <f>IFERROR(VLOOKUP($A145,'BDGT McAfee'!$AZ$6:$BD$180,DI$4,0),0)</f>
        <v>5.9049899999999997</v>
      </c>
      <c r="DJ145" s="308">
        <f>IFERROR(VLOOKUP($A145,'BDGT McAfee'!$AZ$6:$BD$180,DJ$4,0),0)</f>
        <v>5.9049899999999997</v>
      </c>
      <c r="DK145" s="308">
        <f>IFERROR(VLOOKUP($A145,'BDGT McAfee'!$AZ$6:$BD$180,DK$4,0),0)</f>
        <v>5.9049899999999997</v>
      </c>
      <c r="DL145" s="308">
        <f>IFERROR(VLOOKUP($A145,'BDGT McAfee'!$AZ$6:$BD$180,DL$4,0),0)</f>
        <v>5.9049899999999997</v>
      </c>
      <c r="DM145" s="308">
        <f>IFERROR(VLOOKUP($A145,'BDGT McAfee'!$AZ$6:$BD$180,DM$4,0),0)</f>
        <v>5.9049899999999997</v>
      </c>
      <c r="DN145" s="308">
        <f>IFERROR(VLOOKUP($A145,'BDGT McAfee'!$AZ$6:$BD$180,DN$4,0),0)</f>
        <v>5.9049899999999997</v>
      </c>
      <c r="DO145" s="308">
        <f>IFERROR(VLOOKUP($A145,'BDGT McAfee'!$AZ$6:$BD$180,DO$4,0),0)</f>
        <v>5.9049899999999997</v>
      </c>
      <c r="DP145" s="308">
        <f>IFERROR(VLOOKUP($A145,'BDGT McAfee'!$AZ$6:$BD$180,DP$4,0),0)</f>
        <v>5.9049899999999997</v>
      </c>
      <c r="DQ145" s="308">
        <f>IFERROR(VLOOKUP($A145,'BDGT McAfee'!$AZ$6:$BD$180,DQ$4,0),0)</f>
        <v>5.9049899999999997</v>
      </c>
      <c r="DR145" s="308">
        <f>IFERROR(VLOOKUP($A145,'BDGT McAfee'!$AZ$6:$BD$180,DR$4,0),0)</f>
        <v>5.9049899999999997</v>
      </c>
      <c r="DS145" s="308">
        <f>IFERROR(VLOOKUP($A145,'BDGT McAfee'!$AZ$6:$BD$180,DS$4,0),0)</f>
        <v>5.9049899999999997</v>
      </c>
      <c r="DT145" s="308">
        <f>IFERROR(VLOOKUP($A145,'BDGT McAfee'!$AZ$6:$BD$180,DT$4,0),0)</f>
        <v>5.9049899999999997</v>
      </c>
      <c r="DU145" s="308">
        <f>IFERROR(VLOOKUP($A145,'BDGT McAfee'!$AZ$6:$BD$180,DU$4,0),0)</f>
        <v>5.9049899999999997</v>
      </c>
      <c r="DV145" s="308">
        <f>IFERROR(VLOOKUP($A145,'BDGT McAfee'!$AZ$6:$BD$180,DV$4,0),0)</f>
        <v>5.9049899999999997</v>
      </c>
      <c r="DW145" s="308">
        <f>IFERROR(VLOOKUP($A145,'BDGT McAfee'!$AZ$6:$BD$180,DW$4,0),0)</f>
        <v>5.9049899999999997</v>
      </c>
      <c r="DX145" s="308">
        <f>IFERROR(VLOOKUP($A145,'BDGT McAfee'!$AZ$6:$BD$180,DX$4,0),0)</f>
        <v>5.9049899999999997</v>
      </c>
      <c r="DY145" s="308">
        <f>IFERROR(VLOOKUP($A145,'BDGT McAfee'!$AZ$6:$BD$180,DY$4,0),0)</f>
        <v>5.9049899999999997</v>
      </c>
      <c r="DZ145" s="308">
        <f>IFERROR(VLOOKUP($A145,'BDGT McAfee'!$AZ$6:$BD$180,DZ$4,0),0)</f>
        <v>5.9049899999999997</v>
      </c>
      <c r="EA145" s="308">
        <f>IFERROR(VLOOKUP($A145,'BDGT McAfee'!$AZ$6:$BD$180,EA$4,0),0)</f>
        <v>5.9049899999999997</v>
      </c>
      <c r="EB145" s="308">
        <f>IFERROR(VLOOKUP($A145,'BDGT McAfee'!$AZ$6:$BD$180,EB$4,0),0)</f>
        <v>5.9049899999999997</v>
      </c>
      <c r="EC145" s="308">
        <f>IFERROR(VLOOKUP($A145,'BDGT McAfee'!$AZ$6:$BD$180,EC$4,0),0)</f>
        <v>5.9049899999999997</v>
      </c>
      <c r="ED145" s="308">
        <f>IFERROR(VLOOKUP($A145,'BDGT McAfee'!$AZ$6:$BD$180,ED$4,0),0)</f>
        <v>5.9049899999999997</v>
      </c>
      <c r="EE145" s="308">
        <f>IFERROR(VLOOKUP($A145,'BDGT McAfee'!$AZ$6:$BD$180,EE$4,0),0)</f>
        <v>5.9049899999999997</v>
      </c>
      <c r="EF145" s="308">
        <f>IFERROR(VLOOKUP($A145,'BDGT McAfee'!$AZ$6:$BD$180,EF$4,0),0)</f>
        <v>5.9049899999999997</v>
      </c>
      <c r="EG145" s="308">
        <f>IFERROR(VLOOKUP($A145,'BDGT McAfee'!$AZ$6:$BD$180,EG$4,0),0)</f>
        <v>5.9049899999999997</v>
      </c>
      <c r="EH145" s="308">
        <f>IFERROR(VLOOKUP($A145,'BDGT McAfee'!$AZ$6:$BD$180,EH$4,0),0)</f>
        <v>5.9049899999999997</v>
      </c>
      <c r="EI145" s="308">
        <f t="shared" si="42"/>
        <v>183.05468999999997</v>
      </c>
      <c r="EJ145" s="308"/>
      <c r="EL145" s="307">
        <f>IFERROR(VLOOKUP($A145,'BDGT Office'!$C$3:$F$180,EL$4,0),0)</f>
        <v>0.73548387096774193</v>
      </c>
      <c r="EM145" s="307">
        <f>IFERROR(VLOOKUP($A145,'BDGT Office'!$C$3:$F$180,EM$4,0),0)</f>
        <v>0.73548387096774193</v>
      </c>
      <c r="EN145" s="307">
        <f>IFERROR(VLOOKUP($A145,'BDGT Office'!$C$3:$F$180,EN$4,0),0)</f>
        <v>0.73548387096774193</v>
      </c>
      <c r="EO145" s="307">
        <f>IFERROR(VLOOKUP($A145,'BDGT Office'!$C$3:$F$180,EO$4,0),0)</f>
        <v>0.73548387096774193</v>
      </c>
      <c r="EP145" s="307">
        <f>IFERROR(VLOOKUP($A145,'BDGT Office'!$C$3:$F$180,EP$4,0),0)</f>
        <v>0.73548387096774193</v>
      </c>
      <c r="EQ145" s="307">
        <f>IFERROR(VLOOKUP($A145,'BDGT Office'!$C$3:$F$180,EQ$4,0),0)</f>
        <v>0.73548387096774193</v>
      </c>
      <c r="ER145" s="307">
        <f>IFERROR(VLOOKUP($A145,'BDGT Office'!$C$3:$F$180,ER$4,0),0)</f>
        <v>0.73548387096774193</v>
      </c>
      <c r="ES145" s="307">
        <f>IFERROR(VLOOKUP($A145,'BDGT Office'!$C$3:$F$180,ES$4,0),0)</f>
        <v>0.73548387096774193</v>
      </c>
      <c r="ET145" s="307">
        <f>IFERROR(VLOOKUP($A145,'BDGT Office'!$C$3:$F$180,ET$4,0),0)</f>
        <v>0.73548387096774193</v>
      </c>
      <c r="EU145" s="307">
        <f>IFERROR(VLOOKUP($A145,'BDGT Office'!$C$3:$F$180,EU$4,0),0)</f>
        <v>0.73548387096774193</v>
      </c>
      <c r="EV145" s="307">
        <f>IFERROR(VLOOKUP($A145,'BDGT Office'!$C$3:$F$180,EV$4,0),0)</f>
        <v>0.73548387096774193</v>
      </c>
      <c r="EW145" s="307">
        <f>IFERROR(VLOOKUP($A145,'BDGT Office'!$C$3:$F$180,EW$4,0),0)</f>
        <v>0.73548387096774193</v>
      </c>
      <c r="EX145" s="307">
        <f>IFERROR(VLOOKUP($A145,'BDGT Office'!$C$3:$F$180,EX$4,0),0)</f>
        <v>0.73548387096774193</v>
      </c>
      <c r="EY145" s="307">
        <f>IFERROR(VLOOKUP($A145,'BDGT Office'!$C$3:$F$180,EY$4,0),0)</f>
        <v>0.73548387096774193</v>
      </c>
      <c r="EZ145" s="307">
        <f>IFERROR(VLOOKUP($A145,'BDGT Office'!$C$3:$F$180,EZ$4,0),0)</f>
        <v>0.73548387096774193</v>
      </c>
      <c r="FA145" s="307">
        <f>IFERROR(VLOOKUP($A145,'BDGT Office'!$C$3:$F$180,FA$4,0),0)</f>
        <v>0.73548387096774193</v>
      </c>
      <c r="FB145" s="307">
        <f>IFERROR(VLOOKUP($A145,'BDGT Office'!$C$3:$F$180,FB$4,0),0)</f>
        <v>0.73548387096774193</v>
      </c>
      <c r="FC145" s="307">
        <f>IFERROR(VLOOKUP($A145,'BDGT Office'!$C$3:$F$180,FC$4,0),0)</f>
        <v>0.73548387096774193</v>
      </c>
      <c r="FD145" s="307">
        <f>IFERROR(VLOOKUP($A145,'BDGT Office'!$C$3:$F$180,FD$4,0),0)</f>
        <v>0.73548387096774193</v>
      </c>
      <c r="FE145" s="307">
        <f>IFERROR(VLOOKUP($A145,'BDGT Office'!$C$3:$F$180,FE$4,0),0)</f>
        <v>0.73548387096774193</v>
      </c>
      <c r="FF145" s="307">
        <f>IFERROR(VLOOKUP($A145,'BDGT Office'!$C$3:$F$180,FF$4,0),0)</f>
        <v>0.73548387096774193</v>
      </c>
      <c r="FG145" s="307">
        <f>IFERROR(VLOOKUP($A145,'BDGT Office'!$C$3:$F$180,FG$4,0),0)</f>
        <v>0.73548387096774193</v>
      </c>
      <c r="FH145" s="307">
        <f>IFERROR(VLOOKUP($A145,'BDGT Office'!$C$3:$F$180,FH$4,0),0)</f>
        <v>0.73548387096774193</v>
      </c>
      <c r="FI145" s="307">
        <f>IFERROR(VLOOKUP($A145,'BDGT Office'!$C$3:$F$180,FI$4,0),0)</f>
        <v>0.73548387096774193</v>
      </c>
      <c r="FJ145" s="307">
        <f>IFERROR(VLOOKUP($A145,'BDGT Office'!$C$3:$F$180,FJ$4,0),0)</f>
        <v>0.73548387096774193</v>
      </c>
      <c r="FK145" s="307">
        <f>IFERROR(VLOOKUP($A145,'BDGT Office'!$C$3:$F$180,FK$4,0),0)</f>
        <v>0.73548387096774193</v>
      </c>
      <c r="FL145" s="307">
        <f>IFERROR(VLOOKUP($A145,'BDGT Office'!$C$3:$F$180,FL$4,0),0)</f>
        <v>0.73548387096774193</v>
      </c>
      <c r="FM145" s="307">
        <f>IFERROR(VLOOKUP($A145,'BDGT Office'!$C$3:$F$180,FM$4,0),0)</f>
        <v>0.73548387096774193</v>
      </c>
      <c r="FN145" s="307">
        <f>IFERROR(VLOOKUP($A145,'BDGT Office'!$C$3:$F$180,FN$4,0),0)</f>
        <v>0.73548387096774193</v>
      </c>
      <c r="FO145" s="307">
        <f>IFERROR(VLOOKUP($A145,'BDGT Office'!$C$3:$F$180,FO$4,0),0)</f>
        <v>0.73548387096774193</v>
      </c>
      <c r="FP145" s="307">
        <f>IFERROR(VLOOKUP($A145,'BDGT Office'!$C$3:$F$180,FP$4,0),0)</f>
        <v>0.73548387096774193</v>
      </c>
      <c r="FQ145" s="308">
        <f t="shared" si="43"/>
        <v>22.799999999999997</v>
      </c>
      <c r="FR145" s="307"/>
      <c r="FS145" s="307"/>
    </row>
    <row r="146" spans="1:175">
      <c r="A146" s="150" t="s">
        <v>125</v>
      </c>
      <c r="B146" s="303">
        <f>IFERROR(VLOOKUP($A146,'FCST Sales'!$A$1:$AH$160,B$1,0),0)</f>
        <v>23985.092688385008</v>
      </c>
      <c r="C146" s="303">
        <f>IFERROR(VLOOKUP($A146,'FCST Sales'!$A$1:$AH$160,C$1,0),0)</f>
        <v>20912.652466215459</v>
      </c>
      <c r="D146" s="303">
        <f>IFERROR(VLOOKUP($A146,'FCST Sales'!$A$1:$AH$160,D$1,0),0)</f>
        <v>16059.292530639841</v>
      </c>
      <c r="E146" s="303">
        <f>IFERROR(VLOOKUP($A146,'FCST Sales'!$A$1:$AH$160,E$1,0),0)</f>
        <v>15455.601151261111</v>
      </c>
      <c r="F146" s="303">
        <f>IFERROR(VLOOKUP($A146,'FCST Sales'!$A$1:$AH$160,F$1,0),0)</f>
        <v>15374.545177358626</v>
      </c>
      <c r="G146" s="303">
        <f>IFERROR(VLOOKUP($A146,'FCST Sales'!$A$1:$AH$160,G$1,0),0)</f>
        <v>16028.564260270399</v>
      </c>
      <c r="H146" s="303">
        <f>IFERROR(VLOOKUP($A146,'FCST Sales'!$A$1:$AH$160,H$1,0),0)</f>
        <v>16511.043118183763</v>
      </c>
      <c r="I146" s="303">
        <f>IFERROR(VLOOKUP($A146,'FCST Sales'!$A$1:$AH$160,I$1,0),0)</f>
        <v>20243.44549716145</v>
      </c>
      <c r="J146" s="303">
        <f>IFERROR(VLOOKUP($A146,'FCST Sales'!$A$1:$AH$160,J$1,0),0)</f>
        <v>18856.056648776466</v>
      </c>
      <c r="K146" s="303">
        <f>IFERROR(VLOOKUP($A146,'FCST Sales'!$A$1:$AH$160,K$1,0),0)</f>
        <v>18053.799511001067</v>
      </c>
      <c r="L146" s="303">
        <f>IFERROR(VLOOKUP($A146,'FCST Sales'!$A$1:$AH$160,L$1,0),0)</f>
        <v>17368.991430489074</v>
      </c>
      <c r="M146" s="303">
        <f>IFERROR(VLOOKUP($A146,'FCST Sales'!$A$1:$AH$160,M$1,0),0)</f>
        <v>17445.186799446328</v>
      </c>
      <c r="N146" s="303">
        <f>IFERROR(VLOOKUP($A146,'FCST Sales'!$A$1:$AH$160,N$1,0),0)</f>
        <v>18157.799662900685</v>
      </c>
      <c r="O146" s="303">
        <f>IFERROR(VLOOKUP($A146,'FCST Sales'!$A$1:$AH$160,O$1,0),0)</f>
        <v>18466.356008590992</v>
      </c>
      <c r="P146" s="303">
        <f>IFERROR(VLOOKUP($A146,'FCST Sales'!$A$1:$AH$160,P$1,0),0)</f>
        <v>0</v>
      </c>
      <c r="Q146" s="303">
        <f>IFERROR(VLOOKUP($A146,'FCST Sales'!$A$1:$AH$160,Q$1,0),0)</f>
        <v>17245.541305207353</v>
      </c>
      <c r="R146" s="303">
        <f>IFERROR(VLOOKUP($A146,'FCST Sales'!$A$1:$AH$160,R$1,0),0)</f>
        <v>18835.485506434572</v>
      </c>
      <c r="S146" s="303">
        <f>IFERROR(VLOOKUP($A146,'FCST Sales'!$A$1:$AH$160,S$1,0),0)</f>
        <v>17525.574138690477</v>
      </c>
      <c r="T146" s="303">
        <f>IFERROR(VLOOKUP($A146,'FCST Sales'!$A$1:$AH$160,T$1,0),0)</f>
        <v>18890.817887446061</v>
      </c>
      <c r="U146" s="303">
        <f>IFERROR(VLOOKUP($A146,'FCST Sales'!$A$1:$AH$160,U$1,0),0)</f>
        <v>18856.626505998724</v>
      </c>
      <c r="V146" s="303">
        <f>IFERROR(VLOOKUP($A146,'FCST Sales'!$A$1:$AH$160,V$1,0),0)</f>
        <v>18971.136872592608</v>
      </c>
      <c r="W146" s="303">
        <f>IFERROR(VLOOKUP($A146,'FCST Sales'!$A$1:$AH$160,W$1,0),0)</f>
        <v>22858.714822224145</v>
      </c>
      <c r="X146" s="303">
        <f>IFERROR(VLOOKUP($A146,'FCST Sales'!$A$1:$AH$160,X$1,0),0)</f>
        <v>22266.561744188297</v>
      </c>
      <c r="Y146" s="303">
        <f>IFERROR(VLOOKUP($A146,'FCST Sales'!$A$1:$AH$160,Y$1,0),0)</f>
        <v>18008.201161267429</v>
      </c>
      <c r="Z146" s="303">
        <f>IFERROR(VLOOKUP($A146,'FCST Sales'!$A$1:$AH$160,Z$1,0),0)</f>
        <v>17093.339454843612</v>
      </c>
      <c r="AA146" s="303">
        <f>IFERROR(VLOOKUP($A146,'FCST Sales'!$A$1:$AH$160,AA$1,0),0)</f>
        <v>18020.728866655252</v>
      </c>
      <c r="AB146" s="303">
        <f>IFERROR(VLOOKUP($A146,'FCST Sales'!$A$1:$AH$160,AB$1,0),0)</f>
        <v>18169.243038285109</v>
      </c>
      <c r="AC146" s="303">
        <f>IFERROR(VLOOKUP($A146,'FCST Sales'!$A$1:$AH$160,AC$1,0),0)</f>
        <v>20063.048769950925</v>
      </c>
      <c r="AD146" s="303">
        <f>IFERROR(VLOOKUP($A146,'FCST Sales'!$A$1:$AH$160,AD$1,0),0)</f>
        <v>26338.691589056154</v>
      </c>
      <c r="AE146" s="303">
        <f>IFERROR(VLOOKUP($A146,'FCST Sales'!$A$1:$AH$160,AE$1,0),0)</f>
        <v>22887.688311917067</v>
      </c>
      <c r="AF146" s="303">
        <f>IFERROR(VLOOKUP($A146,'FCST Sales'!$A$1:$AH$160,AF$1,0),0)</f>
        <v>15441.51925687459</v>
      </c>
      <c r="AG146" s="303">
        <f>IFERROR(VLOOKUP($A146,'FCST Sales'!$A$1:$AH$160,AG$1,0),0)</f>
        <v>564391.34618231282</v>
      </c>
      <c r="AH146" s="303">
        <f>IFERROR(VLOOKUP($A146,'FCST Sales'!$A$1:$AH$160,AH$1,0),0)</f>
        <v>0</v>
      </c>
      <c r="AI146" s="303"/>
      <c r="AK146" s="306">
        <f>IFERROR(VLOOKUP($A146,'BDGT MW Services MTD'!$A$3:$AG$156,AK$4,0),0)</f>
        <v>254.89934590340621</v>
      </c>
      <c r="AL146" s="306">
        <f>IFERROR(VLOOKUP($A146,'BDGT MW Services MTD'!$A$3:$AG$156,AL$4,0),0)</f>
        <v>219.59521850503955</v>
      </c>
      <c r="AM146" s="306">
        <f>IFERROR(VLOOKUP($A146,'BDGT MW Services MTD'!$A$3:$AG$156,AM$4,0),0)</f>
        <v>170.66864051410835</v>
      </c>
      <c r="AN146" s="306">
        <f>IFERROR(VLOOKUP($A146,'BDGT MW Services MTD'!$A$3:$AG$156,AN$4,0),0)</f>
        <v>164.25296642310596</v>
      </c>
      <c r="AO146" s="306">
        <f>IFERROR(VLOOKUP($A146,'BDGT MW Services MTD'!$A$3:$AG$156,AO$4,0),0)</f>
        <v>163.39155158524244</v>
      </c>
      <c r="AP146" s="306">
        <f>IFERROR(VLOOKUP($A146,'BDGT MW Services MTD'!$A$3:$AG$156,AP$4,0),0)</f>
        <v>170.34207867339862</v>
      </c>
      <c r="AQ146" s="306">
        <f>IFERROR(VLOOKUP($A146,'BDGT MW Services MTD'!$A$3:$AG$156,AQ$4,0),0)</f>
        <v>175.46957794522322</v>
      </c>
      <c r="AR146" s="306">
        <f>IFERROR(VLOOKUP($A146,'BDGT MW Services MTD'!$A$3:$AG$156,AR$4,0),0)</f>
        <v>215.13533773236156</v>
      </c>
      <c r="AS146" s="306">
        <f>IFERROR(VLOOKUP($A146,'BDGT MW Services MTD'!$A$3:$AG$156,AS$4,0),0)</f>
        <v>197.99974616423256</v>
      </c>
      <c r="AT146" s="306">
        <f>IFERROR(VLOOKUP($A146,'BDGT MW Services MTD'!$A$3:$AG$156,AT$4,0),0)</f>
        <v>191.86507828897888</v>
      </c>
      <c r="AU146" s="306">
        <f>IFERROR(VLOOKUP($A146,'BDGT MW Services MTD'!$A$3:$AG$156,AU$4,0),0)</f>
        <v>184.58734398710544</v>
      </c>
      <c r="AV146" s="306">
        <f>IFERROR(VLOOKUP($A146,'BDGT MW Services MTD'!$A$3:$AG$156,AV$4,0),0)</f>
        <v>185.39710319714504</v>
      </c>
      <c r="AW146" s="306">
        <f>IFERROR(VLOOKUP($A146,'BDGT MW Services MTD'!$A$3:$AG$156,AW$4,0),0)</f>
        <v>192.97033024849739</v>
      </c>
      <c r="AX146" s="306">
        <f>IFERROR(VLOOKUP($A146,'BDGT MW Services MTD'!$A$3:$AG$156,AX$4,0),0)</f>
        <v>196.24948416766836</v>
      </c>
      <c r="AY146" s="306">
        <f>IFERROR(VLOOKUP($A146,'BDGT MW Services MTD'!$A$3:$AG$156,AY$4,0),0)</f>
        <v>29.413763412250834</v>
      </c>
      <c r="AZ146" s="306">
        <f>IFERROR(VLOOKUP($A146,'BDGT MW Services MTD'!$A$3:$AG$156,AZ$4,0),0)</f>
        <v>181.08838260821662</v>
      </c>
      <c r="BA146" s="306">
        <f>IFERROR(VLOOKUP($A146,'BDGT MW Services MTD'!$A$3:$AG$156,BA$4,0),0)</f>
        <v>200.17237363807473</v>
      </c>
      <c r="BB146" s="306">
        <f>IFERROR(VLOOKUP($A146,'BDGT MW Services MTD'!$A$3:$AG$156,BB$4,0),0)</f>
        <v>186.25141218224931</v>
      </c>
      <c r="BC146" s="306">
        <f>IFERROR(VLOOKUP($A146,'BDGT MW Services MTD'!$A$3:$AG$156,BC$4,0),0)</f>
        <v>200.76041338052437</v>
      </c>
      <c r="BD146" s="306">
        <f>IFERROR(VLOOKUP($A146,'BDGT MW Services MTD'!$A$3:$AG$156,BD$4,0),0)</f>
        <v>200.3970476483301</v>
      </c>
      <c r="BE146" s="306">
        <f>IFERROR(VLOOKUP($A146,'BDGT MW Services MTD'!$A$3:$AG$156,BE$4,0),0)</f>
        <v>201.61399593880199</v>
      </c>
      <c r="BF146" s="306">
        <f>IFERROR(VLOOKUP($A146,'BDGT MW Services MTD'!$A$3:$AG$156,BF$4,0),0)</f>
        <v>240.03002413204152</v>
      </c>
      <c r="BG146" s="306">
        <f>IFERROR(VLOOKUP($A146,'BDGT MW Services MTD'!$A$3:$AG$156,BG$4,0),0)</f>
        <v>236.63581783279602</v>
      </c>
      <c r="BH146" s="306">
        <f>IFERROR(VLOOKUP($A146,'BDGT MW Services MTD'!$A$3:$AG$156,BH$4,0),0)</f>
        <v>191.38048606028156</v>
      </c>
      <c r="BI146" s="306">
        <f>IFERROR(VLOOKUP($A146,'BDGT MW Services MTD'!$A$3:$AG$156,BI$4,0),0)</f>
        <v>181.65787820592732</v>
      </c>
      <c r="BJ146" s="306">
        <f>IFERROR(VLOOKUP($A146,'BDGT MW Services MTD'!$A$3:$AG$156,BJ$4,0),0)</f>
        <v>191.51362308628805</v>
      </c>
      <c r="BK146" s="306">
        <f>IFERROR(VLOOKUP($A146,'BDGT MW Services MTD'!$A$3:$AG$156,BK$4,0),0)</f>
        <v>193.09194365805592</v>
      </c>
      <c r="BL146" s="306">
        <f>IFERROR(VLOOKUP($A146,'BDGT MW Services MTD'!$A$3:$AG$156,BL$4,0),0)</f>
        <v>213.02169884901946</v>
      </c>
      <c r="BM146" s="306">
        <f>IFERROR(VLOOKUP($A146,'BDGT MW Services MTD'!$A$3:$AG$156,BM$4,0),0)</f>
        <v>279.91199972527664</v>
      </c>
      <c r="BN146" s="306">
        <f>IFERROR(VLOOKUP($A146,'BDGT MW Services MTD'!$A$3:$AG$156,BN$4,0),0)</f>
        <v>240.33426290855516</v>
      </c>
      <c r="BO146" s="306">
        <f>IFERROR(VLOOKUP($A146,'BDGT MW Services MTD'!$A$3:$AG$156,BO$4,0),0)</f>
        <v>164.10331239779785</v>
      </c>
      <c r="BP146" s="306">
        <f>IFERROR(VLOOKUP($A146,'BDGT MW Services MTD'!$A$3:$AG$156,BP$4,0),0)</f>
        <v>6014.202239000002</v>
      </c>
      <c r="BQ146" s="306"/>
      <c r="BR146" s="306"/>
      <c r="BS146" s="306"/>
      <c r="BT146" s="306">
        <f>IFERROR(VLOOKUP($A146,'BDGT Polizze MTD'!$A$3:$AG$156,BT$4,0),0)</f>
        <v>851.5163770938783</v>
      </c>
      <c r="BU146" s="306">
        <f>IFERROR(VLOOKUP($A146,'BDGT Polizze MTD'!$A$3:$AG$156,BU$4,0),0)</f>
        <v>733.57946143733568</v>
      </c>
      <c r="BV146" s="306">
        <f>IFERROR(VLOOKUP($A146,'BDGT Polizze MTD'!$A$3:$AG$156,BV$4,0),0)</f>
        <v>570.13540752349593</v>
      </c>
      <c r="BW146" s="306">
        <f>IFERROR(VLOOKUP($A146,'BDGT Polizze MTD'!$A$3:$AG$156,BW$4,0),0)</f>
        <v>548.70321616488945</v>
      </c>
      <c r="BX146" s="306">
        <f>IFERROR(VLOOKUP($A146,'BDGT Polizze MTD'!$A$3:$AG$156,BX$4,0),0)</f>
        <v>545.8255750343767</v>
      </c>
      <c r="BY146" s="306">
        <f>IFERROR(VLOOKUP($A146,'BDGT Polizze MTD'!$A$3:$AG$156,BY$4,0),0)</f>
        <v>569.04449552247547</v>
      </c>
      <c r="BZ146" s="306">
        <f>IFERROR(VLOOKUP($A146,'BDGT Polizze MTD'!$A$3:$AG$156,BZ$4,0),0)</f>
        <v>586.1734119895666</v>
      </c>
      <c r="CA146" s="306">
        <f>IFERROR(VLOOKUP($A146,'BDGT Polizze MTD'!$A$3:$AG$156,CA$4,0),0)</f>
        <v>718.68079033889933</v>
      </c>
      <c r="CB146" s="306">
        <f>IFERROR(VLOOKUP($A146,'BDGT Polizze MTD'!$A$3:$AG$156,CB$4,0),0)</f>
        <v>661.43765854607409</v>
      </c>
      <c r="CC146" s="306">
        <f>IFERROR(VLOOKUP($A146,'BDGT Polizze MTD'!$A$3:$AG$156,CC$4,0),0)</f>
        <v>640.94419613526918</v>
      </c>
      <c r="CD146" s="306">
        <f>IFERROR(VLOOKUP($A146,'BDGT Polizze MTD'!$A$3:$AG$156,CD$4,0),0)</f>
        <v>616.63220771403769</v>
      </c>
      <c r="CE146" s="306">
        <f>IFERROR(VLOOKUP($A146,'BDGT Polizze MTD'!$A$3:$AG$156,CE$4,0),0)</f>
        <v>619.33728813080972</v>
      </c>
      <c r="CF146" s="306">
        <f>IFERROR(VLOOKUP($A146,'BDGT Polizze MTD'!$A$3:$AG$156,CF$4,0),0)</f>
        <v>644.63639919294883</v>
      </c>
      <c r="CG146" s="306">
        <f>IFERROR(VLOOKUP($A146,'BDGT Polizze MTD'!$A$3:$AG$156,CG$4,0),0)</f>
        <v>655.59073591472213</v>
      </c>
      <c r="CH146" s="306">
        <f>IFERROR(VLOOKUP($A146,'BDGT Polizze MTD'!$A$3:$AG$156,CH$4,0),0)</f>
        <v>98.259574455665998</v>
      </c>
      <c r="CI146" s="306">
        <f>IFERROR(VLOOKUP($A146,'BDGT Polizze MTD'!$A$3:$AG$156,CI$4,0),0)</f>
        <v>604.94358251814617</v>
      </c>
      <c r="CJ146" s="306">
        <f>IFERROR(VLOOKUP($A146,'BDGT Polizze MTD'!$A$3:$AG$156,CJ$4,0),0)</f>
        <v>668.69553466475895</v>
      </c>
      <c r="CK146" s="306">
        <f>IFERROR(VLOOKUP($A146,'BDGT Polizze MTD'!$A$3:$AG$156,CK$4,0),0)</f>
        <v>622.19119146012781</v>
      </c>
      <c r="CL146" s="306">
        <f>IFERROR(VLOOKUP($A146,'BDGT Polizze MTD'!$A$3:$AG$156,CL$4,0),0)</f>
        <v>670.65993935674942</v>
      </c>
      <c r="CM146" s="306">
        <f>IFERROR(VLOOKUP($A146,'BDGT Polizze MTD'!$A$3:$AG$156,CM$4,0),0)</f>
        <v>669.44608033038935</v>
      </c>
      <c r="CN146" s="306">
        <f>IFERROR(VLOOKUP($A146,'BDGT Polizze MTD'!$A$3:$AG$156,CN$4,0),0)</f>
        <v>673.51141598568711</v>
      </c>
      <c r="CO146" s="306">
        <f>IFERROR(VLOOKUP($A146,'BDGT Polizze MTD'!$A$3:$AG$156,CO$4,0),0)</f>
        <v>801.8439428248879</v>
      </c>
      <c r="CP146" s="306">
        <f>IFERROR(VLOOKUP($A146,'BDGT Polizze MTD'!$A$3:$AG$156,CP$4,0),0)</f>
        <v>790.50526229277705</v>
      </c>
      <c r="CQ146" s="306">
        <f>IFERROR(VLOOKUP($A146,'BDGT Polizze MTD'!$A$3:$AG$156,CQ$4,0),0)</f>
        <v>639.32536805438212</v>
      </c>
      <c r="CR146" s="306">
        <f>IFERROR(VLOOKUP($A146,'BDGT Polizze MTD'!$A$3:$AG$156,CR$4,0),0)</f>
        <v>606.84603866770919</v>
      </c>
      <c r="CS146" s="306">
        <f>IFERROR(VLOOKUP($A146,'BDGT Polizze MTD'!$A$3:$AG$156,CS$4,0),0)</f>
        <v>639.77012540611361</v>
      </c>
      <c r="CT146" s="306">
        <f>IFERROR(VLOOKUP($A146,'BDGT Polizze MTD'!$A$3:$AG$156,CT$4,0),0)</f>
        <v>645.04266076865554</v>
      </c>
      <c r="CU146" s="306">
        <f>IFERROR(VLOOKUP($A146,'BDGT Polizze MTD'!$A$3:$AG$156,CU$4,0),0)</f>
        <v>711.61997141820166</v>
      </c>
      <c r="CV146" s="306">
        <f>IFERROR(VLOOKUP($A146,'BDGT Polizze MTD'!$A$3:$AG$156,CV$4,0),0)</f>
        <v>935.07361137557609</v>
      </c>
      <c r="CW146" s="306">
        <f>IFERROR(VLOOKUP($A146,'BDGT Polizze MTD'!$A$3:$AG$156,CW$4,0),0)</f>
        <v>802.86028243074372</v>
      </c>
      <c r="CX146" s="306">
        <f>IFERROR(VLOOKUP($A146,'BDGT Polizze MTD'!$A$3:$AG$156,CX$4,0),0)</f>
        <v>548.20328214977371</v>
      </c>
      <c r="CY146" s="306">
        <f>IFERROR(VLOOKUP($A146,'BDGT Polizze MTD'!$A$3:$AG$156,CY$4,0),0)</f>
        <v>20091.035084899129</v>
      </c>
      <c r="CZ146" s="306"/>
      <c r="DD146" s="308">
        <f>IFERROR(VLOOKUP($A146,'BDGT McAfee'!$AZ$6:$BD$180,DD$4,0),0)</f>
        <v>3.6899384516129032</v>
      </c>
      <c r="DE146" s="308">
        <f>IFERROR(VLOOKUP($A146,'BDGT McAfee'!$AZ$6:$BD$180,DE$4,0),0)</f>
        <v>3.6899384516129032</v>
      </c>
      <c r="DF146" s="308">
        <f>IFERROR(VLOOKUP($A146,'BDGT McAfee'!$AZ$6:$BD$180,DF$4,0),0)</f>
        <v>3.6899384516129032</v>
      </c>
      <c r="DG146" s="308">
        <f>IFERROR(VLOOKUP($A146,'BDGT McAfee'!$AZ$6:$BD$180,DG$4,0),0)</f>
        <v>3.6899384516129032</v>
      </c>
      <c r="DH146" s="308">
        <f>IFERROR(VLOOKUP($A146,'BDGT McAfee'!$AZ$6:$BD$180,DH$4,0),0)</f>
        <v>3.6899384516129032</v>
      </c>
      <c r="DI146" s="308">
        <f>IFERROR(VLOOKUP($A146,'BDGT McAfee'!$AZ$6:$BD$180,DI$4,0),0)</f>
        <v>3.6899384516129032</v>
      </c>
      <c r="DJ146" s="308">
        <f>IFERROR(VLOOKUP($A146,'BDGT McAfee'!$AZ$6:$BD$180,DJ$4,0),0)</f>
        <v>3.6899384516129032</v>
      </c>
      <c r="DK146" s="308">
        <f>IFERROR(VLOOKUP($A146,'BDGT McAfee'!$AZ$6:$BD$180,DK$4,0),0)</f>
        <v>3.6899384516129032</v>
      </c>
      <c r="DL146" s="308">
        <f>IFERROR(VLOOKUP($A146,'BDGT McAfee'!$AZ$6:$BD$180,DL$4,0),0)</f>
        <v>3.6899384516129032</v>
      </c>
      <c r="DM146" s="308">
        <f>IFERROR(VLOOKUP($A146,'BDGT McAfee'!$AZ$6:$BD$180,DM$4,0),0)</f>
        <v>3.6899384516129032</v>
      </c>
      <c r="DN146" s="308">
        <f>IFERROR(VLOOKUP($A146,'BDGT McAfee'!$AZ$6:$BD$180,DN$4,0),0)</f>
        <v>3.6899384516129032</v>
      </c>
      <c r="DO146" s="308">
        <f>IFERROR(VLOOKUP($A146,'BDGT McAfee'!$AZ$6:$BD$180,DO$4,0),0)</f>
        <v>3.6899384516129032</v>
      </c>
      <c r="DP146" s="308">
        <f>IFERROR(VLOOKUP($A146,'BDGT McAfee'!$AZ$6:$BD$180,DP$4,0),0)</f>
        <v>3.6899384516129032</v>
      </c>
      <c r="DQ146" s="308">
        <f>IFERROR(VLOOKUP($A146,'BDGT McAfee'!$AZ$6:$BD$180,DQ$4,0),0)</f>
        <v>3.6899384516129032</v>
      </c>
      <c r="DR146" s="308">
        <f>IFERROR(VLOOKUP($A146,'BDGT McAfee'!$AZ$6:$BD$180,DR$4,0),0)</f>
        <v>3.6899384516129032</v>
      </c>
      <c r="DS146" s="308">
        <f>IFERROR(VLOOKUP($A146,'BDGT McAfee'!$AZ$6:$BD$180,DS$4,0),0)</f>
        <v>3.6899384516129032</v>
      </c>
      <c r="DT146" s="308">
        <f>IFERROR(VLOOKUP($A146,'BDGT McAfee'!$AZ$6:$BD$180,DT$4,0),0)</f>
        <v>3.6899384516129032</v>
      </c>
      <c r="DU146" s="308">
        <f>IFERROR(VLOOKUP($A146,'BDGT McAfee'!$AZ$6:$BD$180,DU$4,0),0)</f>
        <v>3.6899384516129032</v>
      </c>
      <c r="DV146" s="308">
        <f>IFERROR(VLOOKUP($A146,'BDGT McAfee'!$AZ$6:$BD$180,DV$4,0),0)</f>
        <v>3.6899384516129032</v>
      </c>
      <c r="DW146" s="308">
        <f>IFERROR(VLOOKUP($A146,'BDGT McAfee'!$AZ$6:$BD$180,DW$4,0),0)</f>
        <v>3.6899384516129032</v>
      </c>
      <c r="DX146" s="308">
        <f>IFERROR(VLOOKUP($A146,'BDGT McAfee'!$AZ$6:$BD$180,DX$4,0),0)</f>
        <v>3.6899384516129032</v>
      </c>
      <c r="DY146" s="308">
        <f>IFERROR(VLOOKUP($A146,'BDGT McAfee'!$AZ$6:$BD$180,DY$4,0),0)</f>
        <v>3.6899384516129032</v>
      </c>
      <c r="DZ146" s="308">
        <f>IFERROR(VLOOKUP($A146,'BDGT McAfee'!$AZ$6:$BD$180,DZ$4,0),0)</f>
        <v>3.6899384516129032</v>
      </c>
      <c r="EA146" s="308">
        <f>IFERROR(VLOOKUP($A146,'BDGT McAfee'!$AZ$6:$BD$180,EA$4,0),0)</f>
        <v>3.6899384516129032</v>
      </c>
      <c r="EB146" s="308">
        <f>IFERROR(VLOOKUP($A146,'BDGT McAfee'!$AZ$6:$BD$180,EB$4,0),0)</f>
        <v>3.6899384516129032</v>
      </c>
      <c r="EC146" s="308">
        <f>IFERROR(VLOOKUP($A146,'BDGT McAfee'!$AZ$6:$BD$180,EC$4,0),0)</f>
        <v>3.6899384516129032</v>
      </c>
      <c r="ED146" s="308">
        <f>IFERROR(VLOOKUP($A146,'BDGT McAfee'!$AZ$6:$BD$180,ED$4,0),0)</f>
        <v>3.6899384516129032</v>
      </c>
      <c r="EE146" s="308">
        <f>IFERROR(VLOOKUP($A146,'BDGT McAfee'!$AZ$6:$BD$180,EE$4,0),0)</f>
        <v>3.6899384516129032</v>
      </c>
      <c r="EF146" s="308">
        <f>IFERROR(VLOOKUP($A146,'BDGT McAfee'!$AZ$6:$BD$180,EF$4,0),0)</f>
        <v>3.6899384516129032</v>
      </c>
      <c r="EG146" s="308">
        <f>IFERROR(VLOOKUP($A146,'BDGT McAfee'!$AZ$6:$BD$180,EG$4,0),0)</f>
        <v>3.6899384516129032</v>
      </c>
      <c r="EH146" s="308">
        <f>IFERROR(VLOOKUP($A146,'BDGT McAfee'!$AZ$6:$BD$180,EH$4,0),0)</f>
        <v>3.6899384516129032</v>
      </c>
      <c r="EI146" s="308">
        <f t="shared" si="42"/>
        <v>114.388092</v>
      </c>
      <c r="EJ146" s="308"/>
      <c r="EL146" s="307">
        <f>IFERROR(VLOOKUP($A146,'BDGT Office'!$C$3:$F$180,EL$4,0),0)</f>
        <v>0.38709677419354838</v>
      </c>
      <c r="EM146" s="307">
        <f>IFERROR(VLOOKUP($A146,'BDGT Office'!$C$3:$F$180,EM$4,0),0)</f>
        <v>0.38709677419354838</v>
      </c>
      <c r="EN146" s="307">
        <f>IFERROR(VLOOKUP($A146,'BDGT Office'!$C$3:$F$180,EN$4,0),0)</f>
        <v>0.38709677419354838</v>
      </c>
      <c r="EO146" s="307">
        <f>IFERROR(VLOOKUP($A146,'BDGT Office'!$C$3:$F$180,EO$4,0),0)</f>
        <v>0.38709677419354838</v>
      </c>
      <c r="EP146" s="307">
        <f>IFERROR(VLOOKUP($A146,'BDGT Office'!$C$3:$F$180,EP$4,0),0)</f>
        <v>0.38709677419354838</v>
      </c>
      <c r="EQ146" s="307">
        <f>IFERROR(VLOOKUP($A146,'BDGT Office'!$C$3:$F$180,EQ$4,0),0)</f>
        <v>0.38709677419354838</v>
      </c>
      <c r="ER146" s="307">
        <f>IFERROR(VLOOKUP($A146,'BDGT Office'!$C$3:$F$180,ER$4,0),0)</f>
        <v>0.38709677419354838</v>
      </c>
      <c r="ES146" s="307">
        <f>IFERROR(VLOOKUP($A146,'BDGT Office'!$C$3:$F$180,ES$4,0),0)</f>
        <v>0.38709677419354838</v>
      </c>
      <c r="ET146" s="307">
        <f>IFERROR(VLOOKUP($A146,'BDGT Office'!$C$3:$F$180,ET$4,0),0)</f>
        <v>0.38709677419354838</v>
      </c>
      <c r="EU146" s="307">
        <f>IFERROR(VLOOKUP($A146,'BDGT Office'!$C$3:$F$180,EU$4,0),0)</f>
        <v>0.38709677419354838</v>
      </c>
      <c r="EV146" s="307">
        <f>IFERROR(VLOOKUP($A146,'BDGT Office'!$C$3:$F$180,EV$4,0),0)</f>
        <v>0.38709677419354838</v>
      </c>
      <c r="EW146" s="307">
        <f>IFERROR(VLOOKUP($A146,'BDGT Office'!$C$3:$F$180,EW$4,0),0)</f>
        <v>0.38709677419354838</v>
      </c>
      <c r="EX146" s="307">
        <f>IFERROR(VLOOKUP($A146,'BDGT Office'!$C$3:$F$180,EX$4,0),0)</f>
        <v>0.38709677419354838</v>
      </c>
      <c r="EY146" s="307">
        <f>IFERROR(VLOOKUP($A146,'BDGT Office'!$C$3:$F$180,EY$4,0),0)</f>
        <v>0.38709677419354838</v>
      </c>
      <c r="EZ146" s="307">
        <f>IFERROR(VLOOKUP($A146,'BDGT Office'!$C$3:$F$180,EZ$4,0),0)</f>
        <v>0.38709677419354838</v>
      </c>
      <c r="FA146" s="307">
        <f>IFERROR(VLOOKUP($A146,'BDGT Office'!$C$3:$F$180,FA$4,0),0)</f>
        <v>0.38709677419354838</v>
      </c>
      <c r="FB146" s="307">
        <f>IFERROR(VLOOKUP($A146,'BDGT Office'!$C$3:$F$180,FB$4,0),0)</f>
        <v>0.38709677419354838</v>
      </c>
      <c r="FC146" s="307">
        <f>IFERROR(VLOOKUP($A146,'BDGT Office'!$C$3:$F$180,FC$4,0),0)</f>
        <v>0.38709677419354838</v>
      </c>
      <c r="FD146" s="307">
        <f>IFERROR(VLOOKUP($A146,'BDGT Office'!$C$3:$F$180,FD$4,0),0)</f>
        <v>0.38709677419354838</v>
      </c>
      <c r="FE146" s="307">
        <f>IFERROR(VLOOKUP($A146,'BDGT Office'!$C$3:$F$180,FE$4,0),0)</f>
        <v>0.38709677419354838</v>
      </c>
      <c r="FF146" s="307">
        <f>IFERROR(VLOOKUP($A146,'BDGT Office'!$C$3:$F$180,FF$4,0),0)</f>
        <v>0.38709677419354838</v>
      </c>
      <c r="FG146" s="307">
        <f>IFERROR(VLOOKUP($A146,'BDGT Office'!$C$3:$F$180,FG$4,0),0)</f>
        <v>0.38709677419354838</v>
      </c>
      <c r="FH146" s="307">
        <f>IFERROR(VLOOKUP($A146,'BDGT Office'!$C$3:$F$180,FH$4,0),0)</f>
        <v>0.38709677419354838</v>
      </c>
      <c r="FI146" s="307">
        <f>IFERROR(VLOOKUP($A146,'BDGT Office'!$C$3:$F$180,FI$4,0),0)</f>
        <v>0.38709677419354838</v>
      </c>
      <c r="FJ146" s="307">
        <f>IFERROR(VLOOKUP($A146,'BDGT Office'!$C$3:$F$180,FJ$4,0),0)</f>
        <v>0.38709677419354838</v>
      </c>
      <c r="FK146" s="307">
        <f>IFERROR(VLOOKUP($A146,'BDGT Office'!$C$3:$F$180,FK$4,0),0)</f>
        <v>0.38709677419354838</v>
      </c>
      <c r="FL146" s="307">
        <f>IFERROR(VLOOKUP($A146,'BDGT Office'!$C$3:$F$180,FL$4,0),0)</f>
        <v>0.38709677419354838</v>
      </c>
      <c r="FM146" s="307">
        <f>IFERROR(VLOOKUP($A146,'BDGT Office'!$C$3:$F$180,FM$4,0),0)</f>
        <v>0.38709677419354838</v>
      </c>
      <c r="FN146" s="307">
        <f>IFERROR(VLOOKUP($A146,'BDGT Office'!$C$3:$F$180,FN$4,0),0)</f>
        <v>0.38709677419354838</v>
      </c>
      <c r="FO146" s="307">
        <f>IFERROR(VLOOKUP($A146,'BDGT Office'!$C$3:$F$180,FO$4,0),0)</f>
        <v>0.38709677419354838</v>
      </c>
      <c r="FP146" s="307">
        <f>IFERROR(VLOOKUP($A146,'BDGT Office'!$C$3:$F$180,FP$4,0),0)</f>
        <v>0.38709677419354838</v>
      </c>
      <c r="FQ146" s="308">
        <f t="shared" si="43"/>
        <v>11.999999999999995</v>
      </c>
      <c r="FR146" s="307"/>
      <c r="FS146" s="307"/>
    </row>
    <row r="147" spans="1:175">
      <c r="A147" s="150" t="s">
        <v>126</v>
      </c>
      <c r="B147" s="303">
        <f>IFERROR(VLOOKUP($A147,'FCST Sales'!$A$1:$AH$160,B$1,0),0)</f>
        <v>16075.875541134877</v>
      </c>
      <c r="C147" s="303">
        <f>IFERROR(VLOOKUP($A147,'FCST Sales'!$A$1:$AH$160,C$1,0),0)</f>
        <v>14016.589497887975</v>
      </c>
      <c r="D147" s="303">
        <f>IFERROR(VLOOKUP($A147,'FCST Sales'!$A$1:$AH$160,D$1,0),0)</f>
        <v>10763.651879747069</v>
      </c>
      <c r="E147" s="303">
        <f>IFERROR(VLOOKUP($A147,'FCST Sales'!$A$1:$AH$160,E$1,0),0)</f>
        <v>10359.031076057279</v>
      </c>
      <c r="F147" s="303">
        <f>IFERROR(VLOOKUP($A147,'FCST Sales'!$A$1:$AH$160,F$1,0),0)</f>
        <v>10304.703758450003</v>
      </c>
      <c r="G147" s="303">
        <f>IFERROR(VLOOKUP($A147,'FCST Sales'!$A$1:$AH$160,G$1,0),0)</f>
        <v>10743.056426709996</v>
      </c>
      <c r="H147" s="303">
        <f>IFERROR(VLOOKUP($A147,'FCST Sales'!$A$1:$AH$160,H$1,0),0)</f>
        <v>11066.435209181835</v>
      </c>
      <c r="I147" s="303">
        <f>IFERROR(VLOOKUP($A147,'FCST Sales'!$A$1:$AH$160,I$1,0),0)</f>
        <v>13568.057233054073</v>
      </c>
      <c r="J147" s="303">
        <f>IFERROR(VLOOKUP($A147,'FCST Sales'!$A$1:$AH$160,J$1,0),0)</f>
        <v>12638.167541003975</v>
      </c>
      <c r="K147" s="303">
        <f>IFERROR(VLOOKUP($A147,'FCST Sales'!$A$1:$AH$160,K$1,0),0)</f>
        <v>12100.459137437545</v>
      </c>
      <c r="L147" s="303">
        <f>IFERROR(VLOOKUP($A147,'FCST Sales'!$A$1:$AH$160,L$1,0),0)</f>
        <v>11641.470314050366</v>
      </c>
      <c r="M147" s="303">
        <f>IFERROR(VLOOKUP($A147,'FCST Sales'!$A$1:$AH$160,M$1,0),0)</f>
        <v>11692.539838111899</v>
      </c>
      <c r="N147" s="303">
        <f>IFERROR(VLOOKUP($A147,'FCST Sales'!$A$1:$AH$160,N$1,0),0)</f>
        <v>12170.164663278896</v>
      </c>
      <c r="O147" s="303">
        <f>IFERROR(VLOOKUP($A147,'FCST Sales'!$A$1:$AH$160,O$1,0),0)</f>
        <v>12376.972845143746</v>
      </c>
      <c r="P147" s="303">
        <f>IFERROR(VLOOKUP($A147,'FCST Sales'!$A$1:$AH$160,P$1,0),0)</f>
        <v>4072.4607600005224</v>
      </c>
      <c r="Q147" s="303">
        <f>IFERROR(VLOOKUP($A147,'FCST Sales'!$A$1:$AH$160,Q$1,0),0)</f>
        <v>11558.728551266704</v>
      </c>
      <c r="R147" s="303">
        <f>IFERROR(VLOOKUP($A147,'FCST Sales'!$A$1:$AH$160,R$1,0),0)</f>
        <v>12624.379846775577</v>
      </c>
      <c r="S147" s="303">
        <f>IFERROR(VLOOKUP($A147,'FCST Sales'!$A$1:$AH$160,S$1,0),0)</f>
        <v>11746.419007042432</v>
      </c>
      <c r="T147" s="303">
        <f>IFERROR(VLOOKUP($A147,'FCST Sales'!$A$1:$AH$160,T$1,0),0)</f>
        <v>12661.466068709011</v>
      </c>
      <c r="U147" s="303">
        <f>IFERROR(VLOOKUP($A147,'FCST Sales'!$A$1:$AH$160,U$1,0),0)</f>
        <v>12638.549484651232</v>
      </c>
      <c r="V147" s="303">
        <f>IFERROR(VLOOKUP($A147,'FCST Sales'!$A$1:$AH$160,V$1,0),0)</f>
        <v>12715.299423684177</v>
      </c>
      <c r="W147" s="303">
        <f>IFERROR(VLOOKUP($A147,'FCST Sales'!$A$1:$AH$160,W$1,0),0)</f>
        <v>15320.927014400188</v>
      </c>
      <c r="X147" s="303">
        <f>IFERROR(VLOOKUP($A147,'FCST Sales'!$A$1:$AH$160,X$1,0),0)</f>
        <v>14924.039693284518</v>
      </c>
      <c r="Y147" s="303">
        <f>IFERROR(VLOOKUP($A147,'FCST Sales'!$A$1:$AH$160,Y$1,0),0)</f>
        <v>12069.897096059483</v>
      </c>
      <c r="Z147" s="303">
        <f>IFERROR(VLOOKUP($A147,'FCST Sales'!$A$1:$AH$160,Z$1,0),0)</f>
        <v>11456.716103978444</v>
      </c>
      <c r="AA147" s="303">
        <f>IFERROR(VLOOKUP($A147,'FCST Sales'!$A$1:$AH$160,AA$1,0),0)</f>
        <v>12078.293721215245</v>
      </c>
      <c r="AB147" s="303">
        <f>IFERROR(VLOOKUP($A147,'FCST Sales'!$A$1:$AH$160,AB$1,0),0)</f>
        <v>12177.834522255076</v>
      </c>
      <c r="AC147" s="303">
        <f>IFERROR(VLOOKUP($A147,'FCST Sales'!$A$1:$AH$160,AC$1,0),0)</f>
        <v>13416.728943616703</v>
      </c>
      <c r="AD147" s="303">
        <f>IFERROR(VLOOKUP($A147,'FCST Sales'!$A$1:$AH$160,AD$1,0),0)</f>
        <v>17653.362169704953</v>
      </c>
      <c r="AE147" s="303">
        <f>IFERROR(VLOOKUP($A147,'FCST Sales'!$A$1:$AH$160,AE$1,0),0)</f>
        <v>15340.346335407083</v>
      </c>
      <c r="AF147" s="303">
        <f>IFERROR(VLOOKUP($A147,'FCST Sales'!$A$1:$AH$160,AF$1,0),0)</f>
        <v>10349.592764332483</v>
      </c>
      <c r="AG147" s="303">
        <f>IFERROR(VLOOKUP($A147,'FCST Sales'!$A$1:$AH$160,AG$1,0),0)</f>
        <v>382322.21646763344</v>
      </c>
      <c r="AH147" s="303">
        <f>IFERROR(VLOOKUP($A147,'FCST Sales'!$A$1:$AH$160,AH$1,0),0)</f>
        <v>0</v>
      </c>
      <c r="AI147" s="303"/>
      <c r="AK147" s="306">
        <f>IFERROR(VLOOKUP($A147,'BDGT MW Services MTD'!$A$3:$AG$156,AK$4,0),0)</f>
        <v>143.44282585051269</v>
      </c>
      <c r="AL147" s="306">
        <f>IFERROR(VLOOKUP($A147,'BDGT MW Services MTD'!$A$3:$AG$156,AL$4,0),0)</f>
        <v>123.57567483739371</v>
      </c>
      <c r="AM147" s="306">
        <f>IFERROR(VLOOKUP($A147,'BDGT MW Services MTD'!$A$3:$AG$156,AM$4,0),0)</f>
        <v>96.04258493737413</v>
      </c>
      <c r="AN147" s="306">
        <f>IFERROR(VLOOKUP($A147,'BDGT MW Services MTD'!$A$3:$AG$156,AN$4,0),0)</f>
        <v>92.432209170862578</v>
      </c>
      <c r="AO147" s="306">
        <f>IFERROR(VLOOKUP($A147,'BDGT MW Services MTD'!$A$3:$AG$156,AO$4,0),0)</f>
        <v>91.947453989813482</v>
      </c>
      <c r="AP147" s="306">
        <f>IFERROR(VLOOKUP($A147,'BDGT MW Services MTD'!$A$3:$AG$156,AP$4,0),0)</f>
        <v>95.858814543298266</v>
      </c>
      <c r="AQ147" s="306">
        <f>IFERROR(VLOOKUP($A147,'BDGT MW Services MTD'!$A$3:$AG$156,AQ$4,0),0)</f>
        <v>98.744278931173497</v>
      </c>
      <c r="AR147" s="306">
        <f>IFERROR(VLOOKUP($A147,'BDGT MW Services MTD'!$A$3:$AG$156,AR$4,0),0)</f>
        <v>121.06590809506662</v>
      </c>
      <c r="AS147" s="306">
        <f>IFERROR(VLOOKUP($A147,'BDGT MW Services MTD'!$A$3:$AG$156,AS$4,0),0)</f>
        <v>111.42297367151541</v>
      </c>
      <c r="AT147" s="306">
        <f>IFERROR(VLOOKUP($A147,'BDGT MW Services MTD'!$A$3:$AG$156,AT$4,0),0)</f>
        <v>107.97073218944345</v>
      </c>
      <c r="AU147" s="306">
        <f>IFERROR(VLOOKUP($A147,'BDGT MW Services MTD'!$A$3:$AG$156,AU$4,0),0)</f>
        <v>103.87523806273222</v>
      </c>
      <c r="AV147" s="306">
        <f>IFERROR(VLOOKUP($A147,'BDGT MW Services MTD'!$A$3:$AG$156,AV$4,0),0)</f>
        <v>104.33092440015648</v>
      </c>
      <c r="AW147" s="306">
        <f>IFERROR(VLOOKUP($A147,'BDGT MW Services MTD'!$A$3:$AG$156,AW$4,0),0)</f>
        <v>108.59270500694228</v>
      </c>
      <c r="AX147" s="306">
        <f>IFERROR(VLOOKUP($A147,'BDGT MW Services MTD'!$A$3:$AG$156,AX$4,0),0)</f>
        <v>110.43802596254378</v>
      </c>
      <c r="AY147" s="306">
        <f>IFERROR(VLOOKUP($A147,'BDGT MW Services MTD'!$A$3:$AG$156,AY$4,0),0)</f>
        <v>16.552389837636291</v>
      </c>
      <c r="AZ147" s="306">
        <f>IFERROR(VLOOKUP($A147,'BDGT MW Services MTD'!$A$3:$AG$156,AZ$4,0),0)</f>
        <v>101.90622199503382</v>
      </c>
      <c r="BA147" s="306">
        <f>IFERROR(VLOOKUP($A147,'BDGT MW Services MTD'!$A$3:$AG$156,BA$4,0),0)</f>
        <v>112.64560460163354</v>
      </c>
      <c r="BB147" s="306">
        <f>IFERROR(VLOOKUP($A147,'BDGT MW Services MTD'!$A$3:$AG$156,BB$4,0),0)</f>
        <v>104.81168081221598</v>
      </c>
      <c r="BC147" s="306">
        <f>IFERROR(VLOOKUP($A147,'BDGT MW Services MTD'!$A$3:$AG$156,BC$4,0),0)</f>
        <v>112.97651985789061</v>
      </c>
      <c r="BD147" s="306">
        <f>IFERROR(VLOOKUP($A147,'BDGT MW Services MTD'!$A$3:$AG$156,BD$4,0),0)</f>
        <v>112.77203833104141</v>
      </c>
      <c r="BE147" s="306">
        <f>IFERROR(VLOOKUP($A147,'BDGT MW Services MTD'!$A$3:$AG$156,BE$4,0),0)</f>
        <v>113.45686747832917</v>
      </c>
      <c r="BF147" s="306">
        <f>IFERROR(VLOOKUP($A147,'BDGT MW Services MTD'!$A$3:$AG$156,BF$4,0),0)</f>
        <v>135.07521891999761</v>
      </c>
      <c r="BG147" s="306">
        <f>IFERROR(VLOOKUP($A147,'BDGT MW Services MTD'!$A$3:$AG$156,BG$4,0),0)</f>
        <v>133.16515304141396</v>
      </c>
      <c r="BH147" s="306">
        <f>IFERROR(VLOOKUP($A147,'BDGT MW Services MTD'!$A$3:$AG$156,BH$4,0),0)</f>
        <v>107.69803129873233</v>
      </c>
      <c r="BI147" s="306">
        <f>IFERROR(VLOOKUP($A147,'BDGT MW Services MTD'!$A$3:$AG$156,BI$4,0),0)</f>
        <v>102.22670166341243</v>
      </c>
      <c r="BJ147" s="306">
        <f>IFERROR(VLOOKUP($A147,'BDGT MW Services MTD'!$A$3:$AG$156,BJ$4,0),0)</f>
        <v>107.77295322984996</v>
      </c>
      <c r="BK147" s="306">
        <f>IFERROR(VLOOKUP($A147,'BDGT MW Services MTD'!$A$3:$AG$156,BK$4,0),0)</f>
        <v>108.66114210342272</v>
      </c>
      <c r="BL147" s="306">
        <f>IFERROR(VLOOKUP($A147,'BDGT MW Services MTD'!$A$3:$AG$156,BL$4,0),0)</f>
        <v>119.87647258208179</v>
      </c>
      <c r="BM147" s="306">
        <f>IFERROR(VLOOKUP($A147,'BDGT MW Services MTD'!$A$3:$AG$156,BM$4,0),0)</f>
        <v>157.51852201800833</v>
      </c>
      <c r="BN147" s="306">
        <f>IFERROR(VLOOKUP($A147,'BDGT MW Services MTD'!$A$3:$AG$156,BN$4,0),0)</f>
        <v>135.24642716567493</v>
      </c>
      <c r="BO147" s="306">
        <f>IFERROR(VLOOKUP($A147,'BDGT MW Services MTD'!$A$3:$AG$156,BO$4,0),0)</f>
        <v>92.347992413797101</v>
      </c>
      <c r="BP147" s="306">
        <f>IFERROR(VLOOKUP($A147,'BDGT MW Services MTD'!$A$3:$AG$156,BP$4,0),0)</f>
        <v>3384.4502869990001</v>
      </c>
      <c r="BQ147" s="306"/>
      <c r="BR147" s="306"/>
      <c r="BS147" s="306"/>
      <c r="BT147" s="306">
        <f>IFERROR(VLOOKUP($A147,'BDGT Polizze MTD'!$A$3:$AG$156,BT$4,0),0)</f>
        <v>623.09752557617571</v>
      </c>
      <c r="BU147" s="306">
        <f>IFERROR(VLOOKUP($A147,'BDGT Polizze MTD'!$A$3:$AG$156,BU$4,0),0)</f>
        <v>536.79712983924662</v>
      </c>
      <c r="BV147" s="306">
        <f>IFERROR(VLOOKUP($A147,'BDGT Polizze MTD'!$A$3:$AG$156,BV$4,0),0)</f>
        <v>417.19686341639101</v>
      </c>
      <c r="BW147" s="306">
        <f>IFERROR(VLOOKUP($A147,'BDGT Polizze MTD'!$A$3:$AG$156,BW$4,0),0)</f>
        <v>401.5138469031919</v>
      </c>
      <c r="BX147" s="306">
        <f>IFERROR(VLOOKUP($A147,'BDGT Polizze MTD'!$A$3:$AG$156,BX$4,0),0)</f>
        <v>399.40813159794055</v>
      </c>
      <c r="BY147" s="306">
        <f>IFERROR(VLOOKUP($A147,'BDGT Polizze MTD'!$A$3:$AG$156,BY$4,0),0)</f>
        <v>416.39858802587293</v>
      </c>
      <c r="BZ147" s="306">
        <f>IFERROR(VLOOKUP($A147,'BDGT Polizze MTD'!$A$3:$AG$156,BZ$4,0),0)</f>
        <v>428.93268103165997</v>
      </c>
      <c r="CA147" s="306">
        <f>IFERROR(VLOOKUP($A147,'BDGT Polizze MTD'!$A$3:$AG$156,CA$4,0),0)</f>
        <v>525.89501997320758</v>
      </c>
      <c r="CB147" s="306">
        <f>IFERROR(VLOOKUP($A147,'BDGT Polizze MTD'!$A$3:$AG$156,CB$4,0),0)</f>
        <v>484.00733027536404</v>
      </c>
      <c r="CC147" s="306">
        <f>IFERROR(VLOOKUP($A147,'BDGT Polizze MTD'!$A$3:$AG$156,CC$4,0),0)</f>
        <v>469.01122912902861</v>
      </c>
      <c r="CD147" s="306">
        <f>IFERROR(VLOOKUP($A147,'BDGT Polizze MTD'!$A$3:$AG$156,CD$4,0),0)</f>
        <v>451.22091970620011</v>
      </c>
      <c r="CE147" s="306">
        <f>IFERROR(VLOOKUP($A147,'BDGT Polizze MTD'!$A$3:$AG$156,CE$4,0),0)</f>
        <v>453.20036362473962</v>
      </c>
      <c r="CF147" s="306">
        <f>IFERROR(VLOOKUP($A147,'BDGT Polizze MTD'!$A$3:$AG$156,CF$4,0),0)</f>
        <v>471.71300052304065</v>
      </c>
      <c r="CG147" s="306">
        <f>IFERROR(VLOOKUP($A147,'BDGT Polizze MTD'!$A$3:$AG$156,CG$4,0),0)</f>
        <v>479.72884177903643</v>
      </c>
      <c r="CH147" s="306">
        <f>IFERROR(VLOOKUP($A147,'BDGT Polizze MTD'!$A$3:$AG$156,CH$4,0),0)</f>
        <v>71.901491685277932</v>
      </c>
      <c r="CI147" s="306">
        <f>IFERROR(VLOOKUP($A147,'BDGT Polizze MTD'!$A$3:$AG$156,CI$4,0),0)</f>
        <v>442.66776249998895</v>
      </c>
      <c r="CJ147" s="306">
        <f>IFERROR(VLOOKUP($A147,'BDGT Polizze MTD'!$A$3:$AG$156,CJ$4,0),0)</f>
        <v>489.31828467641179</v>
      </c>
      <c r="CK147" s="306">
        <f>IFERROR(VLOOKUP($A147,'BDGT Polizze MTD'!$A$3:$AG$156,CK$4,0),0)</f>
        <v>455.28870878235205</v>
      </c>
      <c r="CL147" s="306">
        <f>IFERROR(VLOOKUP($A147,'BDGT Polizze MTD'!$A$3:$AG$156,CL$4,0),0)</f>
        <v>490.75573877093768</v>
      </c>
      <c r="CM147" s="306">
        <f>IFERROR(VLOOKUP($A147,'BDGT Polizze MTD'!$A$3:$AG$156,CM$4,0),0)</f>
        <v>489.86749683447061</v>
      </c>
      <c r="CN147" s="306">
        <f>IFERROR(VLOOKUP($A147,'BDGT Polizze MTD'!$A$3:$AG$156,CN$4,0),0)</f>
        <v>492.84230818935941</v>
      </c>
      <c r="CO147" s="306">
        <f>IFERROR(VLOOKUP($A147,'BDGT Polizze MTD'!$A$3:$AG$156,CO$4,0),0)</f>
        <v>586.74969749565855</v>
      </c>
      <c r="CP147" s="306">
        <f>IFERROR(VLOOKUP($A147,'BDGT Polizze MTD'!$A$3:$AG$156,CP$4,0),0)</f>
        <v>578.45261246839289</v>
      </c>
      <c r="CQ147" s="306">
        <f>IFERROR(VLOOKUP($A147,'BDGT Polizze MTD'!$A$3:$AG$156,CQ$4,0),0)</f>
        <v>467.82665088876445</v>
      </c>
      <c r="CR147" s="306">
        <f>IFERROR(VLOOKUP($A147,'BDGT Polizze MTD'!$A$3:$AG$156,CR$4,0),0)</f>
        <v>444.05988571828283</v>
      </c>
      <c r="CS147" s="306">
        <f>IFERROR(VLOOKUP($A147,'BDGT Polizze MTD'!$A$3:$AG$156,CS$4,0),0)</f>
        <v>468.15210229850896</v>
      </c>
      <c r="CT147" s="306">
        <f>IFERROR(VLOOKUP($A147,'BDGT Polizze MTD'!$A$3:$AG$156,CT$4,0),0)</f>
        <v>472.0102826298434</v>
      </c>
      <c r="CU147" s="306">
        <f>IFERROR(VLOOKUP($A147,'BDGT Polizze MTD'!$A$3:$AG$156,CU$4,0),0)</f>
        <v>520.7282622732049</v>
      </c>
      <c r="CV147" s="306">
        <f>IFERROR(VLOOKUP($A147,'BDGT Polizze MTD'!$A$3:$AG$156,CV$4,0),0)</f>
        <v>684.24057264545684</v>
      </c>
      <c r="CW147" s="306">
        <f>IFERROR(VLOOKUP($A147,'BDGT Polizze MTD'!$A$3:$AG$156,CW$4,0),0)</f>
        <v>587.4934044995274</v>
      </c>
      <c r="CX147" s="306">
        <f>IFERROR(VLOOKUP($A147,'BDGT Polizze MTD'!$A$3:$AG$156,CX$4,0),0)</f>
        <v>401.14801994301865</v>
      </c>
      <c r="CY147" s="306">
        <f>IFERROR(VLOOKUP($A147,'BDGT Polizze MTD'!$A$3:$AG$156,CY$4,0),0)</f>
        <v>14701.624753700557</v>
      </c>
      <c r="CZ147" s="306"/>
      <c r="DD147" s="308">
        <f>IFERROR(VLOOKUP($A147,'BDGT McAfee'!$AZ$6:$BD$180,DD$4,0),0)</f>
        <v>2.3892079354838711</v>
      </c>
      <c r="DE147" s="308">
        <f>IFERROR(VLOOKUP($A147,'BDGT McAfee'!$AZ$6:$BD$180,DE$4,0),0)</f>
        <v>2.3892079354838711</v>
      </c>
      <c r="DF147" s="308">
        <f>IFERROR(VLOOKUP($A147,'BDGT McAfee'!$AZ$6:$BD$180,DF$4,0),0)</f>
        <v>2.3892079354838711</v>
      </c>
      <c r="DG147" s="308">
        <f>IFERROR(VLOOKUP($A147,'BDGT McAfee'!$AZ$6:$BD$180,DG$4,0),0)</f>
        <v>2.3892079354838711</v>
      </c>
      <c r="DH147" s="308">
        <f>IFERROR(VLOOKUP($A147,'BDGT McAfee'!$AZ$6:$BD$180,DH$4,0),0)</f>
        <v>2.3892079354838711</v>
      </c>
      <c r="DI147" s="308">
        <f>IFERROR(VLOOKUP($A147,'BDGT McAfee'!$AZ$6:$BD$180,DI$4,0),0)</f>
        <v>2.3892079354838711</v>
      </c>
      <c r="DJ147" s="308">
        <f>IFERROR(VLOOKUP($A147,'BDGT McAfee'!$AZ$6:$BD$180,DJ$4,0),0)</f>
        <v>2.3892079354838711</v>
      </c>
      <c r="DK147" s="308">
        <f>IFERROR(VLOOKUP($A147,'BDGT McAfee'!$AZ$6:$BD$180,DK$4,0),0)</f>
        <v>2.3892079354838711</v>
      </c>
      <c r="DL147" s="308">
        <f>IFERROR(VLOOKUP($A147,'BDGT McAfee'!$AZ$6:$BD$180,DL$4,0),0)</f>
        <v>2.3892079354838711</v>
      </c>
      <c r="DM147" s="308">
        <f>IFERROR(VLOOKUP($A147,'BDGT McAfee'!$AZ$6:$BD$180,DM$4,0),0)</f>
        <v>2.3892079354838711</v>
      </c>
      <c r="DN147" s="308">
        <f>IFERROR(VLOOKUP($A147,'BDGT McAfee'!$AZ$6:$BD$180,DN$4,0),0)</f>
        <v>2.3892079354838711</v>
      </c>
      <c r="DO147" s="308">
        <f>IFERROR(VLOOKUP($A147,'BDGT McAfee'!$AZ$6:$BD$180,DO$4,0),0)</f>
        <v>2.3892079354838711</v>
      </c>
      <c r="DP147" s="308">
        <f>IFERROR(VLOOKUP($A147,'BDGT McAfee'!$AZ$6:$BD$180,DP$4,0),0)</f>
        <v>2.3892079354838711</v>
      </c>
      <c r="DQ147" s="308">
        <f>IFERROR(VLOOKUP($A147,'BDGT McAfee'!$AZ$6:$BD$180,DQ$4,0),0)</f>
        <v>2.3892079354838711</v>
      </c>
      <c r="DR147" s="308">
        <f>IFERROR(VLOOKUP($A147,'BDGT McAfee'!$AZ$6:$BD$180,DR$4,0),0)</f>
        <v>2.3892079354838711</v>
      </c>
      <c r="DS147" s="308">
        <f>IFERROR(VLOOKUP($A147,'BDGT McAfee'!$AZ$6:$BD$180,DS$4,0),0)</f>
        <v>2.3892079354838711</v>
      </c>
      <c r="DT147" s="308">
        <f>IFERROR(VLOOKUP($A147,'BDGT McAfee'!$AZ$6:$BD$180,DT$4,0),0)</f>
        <v>2.3892079354838711</v>
      </c>
      <c r="DU147" s="308">
        <f>IFERROR(VLOOKUP($A147,'BDGT McAfee'!$AZ$6:$BD$180,DU$4,0),0)</f>
        <v>2.3892079354838711</v>
      </c>
      <c r="DV147" s="308">
        <f>IFERROR(VLOOKUP($A147,'BDGT McAfee'!$AZ$6:$BD$180,DV$4,0),0)</f>
        <v>2.3892079354838711</v>
      </c>
      <c r="DW147" s="308">
        <f>IFERROR(VLOOKUP($A147,'BDGT McAfee'!$AZ$6:$BD$180,DW$4,0),0)</f>
        <v>2.3892079354838711</v>
      </c>
      <c r="DX147" s="308">
        <f>IFERROR(VLOOKUP($A147,'BDGT McAfee'!$AZ$6:$BD$180,DX$4,0),0)</f>
        <v>2.3892079354838711</v>
      </c>
      <c r="DY147" s="308">
        <f>IFERROR(VLOOKUP($A147,'BDGT McAfee'!$AZ$6:$BD$180,DY$4,0),0)</f>
        <v>2.3892079354838711</v>
      </c>
      <c r="DZ147" s="308">
        <f>IFERROR(VLOOKUP($A147,'BDGT McAfee'!$AZ$6:$BD$180,DZ$4,0),0)</f>
        <v>2.3892079354838711</v>
      </c>
      <c r="EA147" s="308">
        <f>IFERROR(VLOOKUP($A147,'BDGT McAfee'!$AZ$6:$BD$180,EA$4,0),0)</f>
        <v>2.3892079354838711</v>
      </c>
      <c r="EB147" s="308">
        <f>IFERROR(VLOOKUP($A147,'BDGT McAfee'!$AZ$6:$BD$180,EB$4,0),0)</f>
        <v>2.3892079354838711</v>
      </c>
      <c r="EC147" s="308">
        <f>IFERROR(VLOOKUP($A147,'BDGT McAfee'!$AZ$6:$BD$180,EC$4,0),0)</f>
        <v>2.3892079354838711</v>
      </c>
      <c r="ED147" s="308">
        <f>IFERROR(VLOOKUP($A147,'BDGT McAfee'!$AZ$6:$BD$180,ED$4,0),0)</f>
        <v>2.3892079354838711</v>
      </c>
      <c r="EE147" s="308">
        <f>IFERROR(VLOOKUP($A147,'BDGT McAfee'!$AZ$6:$BD$180,EE$4,0),0)</f>
        <v>2.3892079354838711</v>
      </c>
      <c r="EF147" s="308">
        <f>IFERROR(VLOOKUP($A147,'BDGT McAfee'!$AZ$6:$BD$180,EF$4,0),0)</f>
        <v>2.3892079354838711</v>
      </c>
      <c r="EG147" s="308">
        <f>IFERROR(VLOOKUP($A147,'BDGT McAfee'!$AZ$6:$BD$180,EG$4,0),0)</f>
        <v>2.3892079354838711</v>
      </c>
      <c r="EH147" s="308">
        <f>IFERROR(VLOOKUP($A147,'BDGT McAfee'!$AZ$6:$BD$180,EH$4,0),0)</f>
        <v>2.3892079354838711</v>
      </c>
      <c r="EI147" s="308">
        <f t="shared" si="42"/>
        <v>74.065446000000023</v>
      </c>
      <c r="EJ147" s="308"/>
      <c r="EL147" s="307">
        <f>IFERROR(VLOOKUP($A147,'BDGT Office'!$C$3:$F$180,EL$4,0),0)</f>
        <v>0.58064516129032262</v>
      </c>
      <c r="EM147" s="307">
        <f>IFERROR(VLOOKUP($A147,'BDGT Office'!$C$3:$F$180,EM$4,0),0)</f>
        <v>0.58064516129032262</v>
      </c>
      <c r="EN147" s="307">
        <f>IFERROR(VLOOKUP($A147,'BDGT Office'!$C$3:$F$180,EN$4,0),0)</f>
        <v>0.58064516129032262</v>
      </c>
      <c r="EO147" s="307">
        <f>IFERROR(VLOOKUP($A147,'BDGT Office'!$C$3:$F$180,EO$4,0),0)</f>
        <v>0.58064516129032262</v>
      </c>
      <c r="EP147" s="307">
        <f>IFERROR(VLOOKUP($A147,'BDGT Office'!$C$3:$F$180,EP$4,0),0)</f>
        <v>0.58064516129032262</v>
      </c>
      <c r="EQ147" s="307">
        <f>IFERROR(VLOOKUP($A147,'BDGT Office'!$C$3:$F$180,EQ$4,0),0)</f>
        <v>0.58064516129032262</v>
      </c>
      <c r="ER147" s="307">
        <f>IFERROR(VLOOKUP($A147,'BDGT Office'!$C$3:$F$180,ER$4,0),0)</f>
        <v>0.58064516129032262</v>
      </c>
      <c r="ES147" s="307">
        <f>IFERROR(VLOOKUP($A147,'BDGT Office'!$C$3:$F$180,ES$4,0),0)</f>
        <v>0.58064516129032262</v>
      </c>
      <c r="ET147" s="307">
        <f>IFERROR(VLOOKUP($A147,'BDGT Office'!$C$3:$F$180,ET$4,0),0)</f>
        <v>0.58064516129032262</v>
      </c>
      <c r="EU147" s="307">
        <f>IFERROR(VLOOKUP($A147,'BDGT Office'!$C$3:$F$180,EU$4,0),0)</f>
        <v>0.58064516129032262</v>
      </c>
      <c r="EV147" s="307">
        <f>IFERROR(VLOOKUP($A147,'BDGT Office'!$C$3:$F$180,EV$4,0),0)</f>
        <v>0.58064516129032262</v>
      </c>
      <c r="EW147" s="307">
        <f>IFERROR(VLOOKUP($A147,'BDGT Office'!$C$3:$F$180,EW$4,0),0)</f>
        <v>0.58064516129032262</v>
      </c>
      <c r="EX147" s="307">
        <f>IFERROR(VLOOKUP($A147,'BDGT Office'!$C$3:$F$180,EX$4,0),0)</f>
        <v>0.58064516129032262</v>
      </c>
      <c r="EY147" s="307">
        <f>IFERROR(VLOOKUP($A147,'BDGT Office'!$C$3:$F$180,EY$4,0),0)</f>
        <v>0.58064516129032262</v>
      </c>
      <c r="EZ147" s="307">
        <f>IFERROR(VLOOKUP($A147,'BDGT Office'!$C$3:$F$180,EZ$4,0),0)</f>
        <v>0.58064516129032262</v>
      </c>
      <c r="FA147" s="307">
        <f>IFERROR(VLOOKUP($A147,'BDGT Office'!$C$3:$F$180,FA$4,0),0)</f>
        <v>0.58064516129032262</v>
      </c>
      <c r="FB147" s="307">
        <f>IFERROR(VLOOKUP($A147,'BDGT Office'!$C$3:$F$180,FB$4,0),0)</f>
        <v>0.58064516129032262</v>
      </c>
      <c r="FC147" s="307">
        <f>IFERROR(VLOOKUP($A147,'BDGT Office'!$C$3:$F$180,FC$4,0),0)</f>
        <v>0.58064516129032262</v>
      </c>
      <c r="FD147" s="307">
        <f>IFERROR(VLOOKUP($A147,'BDGT Office'!$C$3:$F$180,FD$4,0),0)</f>
        <v>0.58064516129032262</v>
      </c>
      <c r="FE147" s="307">
        <f>IFERROR(VLOOKUP($A147,'BDGT Office'!$C$3:$F$180,FE$4,0),0)</f>
        <v>0.58064516129032262</v>
      </c>
      <c r="FF147" s="307">
        <f>IFERROR(VLOOKUP($A147,'BDGT Office'!$C$3:$F$180,FF$4,0),0)</f>
        <v>0.58064516129032262</v>
      </c>
      <c r="FG147" s="307">
        <f>IFERROR(VLOOKUP($A147,'BDGT Office'!$C$3:$F$180,FG$4,0),0)</f>
        <v>0.58064516129032262</v>
      </c>
      <c r="FH147" s="307">
        <f>IFERROR(VLOOKUP($A147,'BDGT Office'!$C$3:$F$180,FH$4,0),0)</f>
        <v>0.58064516129032262</v>
      </c>
      <c r="FI147" s="307">
        <f>IFERROR(VLOOKUP($A147,'BDGT Office'!$C$3:$F$180,FI$4,0),0)</f>
        <v>0.58064516129032262</v>
      </c>
      <c r="FJ147" s="307">
        <f>IFERROR(VLOOKUP($A147,'BDGT Office'!$C$3:$F$180,FJ$4,0),0)</f>
        <v>0.58064516129032262</v>
      </c>
      <c r="FK147" s="307">
        <f>IFERROR(VLOOKUP($A147,'BDGT Office'!$C$3:$F$180,FK$4,0),0)</f>
        <v>0.58064516129032262</v>
      </c>
      <c r="FL147" s="307">
        <f>IFERROR(VLOOKUP($A147,'BDGT Office'!$C$3:$F$180,FL$4,0),0)</f>
        <v>0.58064516129032262</v>
      </c>
      <c r="FM147" s="307">
        <f>IFERROR(VLOOKUP($A147,'BDGT Office'!$C$3:$F$180,FM$4,0),0)</f>
        <v>0.58064516129032262</v>
      </c>
      <c r="FN147" s="307">
        <f>IFERROR(VLOOKUP($A147,'BDGT Office'!$C$3:$F$180,FN$4,0),0)</f>
        <v>0.58064516129032262</v>
      </c>
      <c r="FO147" s="307">
        <f>IFERROR(VLOOKUP($A147,'BDGT Office'!$C$3:$F$180,FO$4,0),0)</f>
        <v>0.58064516129032262</v>
      </c>
      <c r="FP147" s="307">
        <f>IFERROR(VLOOKUP($A147,'BDGT Office'!$C$3:$F$180,FP$4,0),0)</f>
        <v>0.58064516129032262</v>
      </c>
      <c r="FQ147" s="308">
        <f t="shared" si="43"/>
        <v>18</v>
      </c>
      <c r="FR147" s="307"/>
      <c r="FS147" s="307"/>
    </row>
    <row r="148" spans="1:175">
      <c r="A148" s="150" t="s">
        <v>138</v>
      </c>
      <c r="B148" s="303">
        <f>IFERROR(VLOOKUP($A148,'FCST Sales'!$A$1:$AH$160,B$1,0),0)</f>
        <v>41504.139368949916</v>
      </c>
      <c r="C148" s="303">
        <f>IFERROR(VLOOKUP($A148,'FCST Sales'!$A$1:$AH$160,C$1,0),0)</f>
        <v>36187.545898146076</v>
      </c>
      <c r="D148" s="303">
        <f>IFERROR(VLOOKUP($A148,'FCST Sales'!$A$1:$AH$160,D$1,0),0)</f>
        <v>27789.224082556237</v>
      </c>
      <c r="E148" s="303">
        <f>IFERROR(VLOOKUP($A148,'FCST Sales'!$A$1:$AH$160,E$1,0),0)</f>
        <v>26744.588088395511</v>
      </c>
      <c r="F148" s="303">
        <f>IFERROR(VLOOKUP($A148,'FCST Sales'!$A$1:$AH$160,F$1,0),0)</f>
        <v>26604.327699109464</v>
      </c>
      <c r="G148" s="303">
        <f>IFERROR(VLOOKUP($A148,'FCST Sales'!$A$1:$AH$160,G$1,0),0)</f>
        <v>27736.05145435132</v>
      </c>
      <c r="H148" s="303">
        <f>IFERROR(VLOOKUP($A148,'FCST Sales'!$A$1:$AH$160,H$1,0),0)</f>
        <v>28570.93960848821</v>
      </c>
      <c r="I148" s="303">
        <f>IFERROR(VLOOKUP($A148,'FCST Sales'!$A$1:$AH$160,I$1,0),0)</f>
        <v>35029.540812606407</v>
      </c>
      <c r="J148" s="303">
        <f>IFERROR(VLOOKUP($A148,'FCST Sales'!$A$1:$AH$160,J$1,0),0)</f>
        <v>32628.78377278968</v>
      </c>
      <c r="K148" s="303">
        <f>IFERROR(VLOOKUP($A148,'FCST Sales'!$A$1:$AH$160,K$1,0),0)</f>
        <v>31240.546817087212</v>
      </c>
      <c r="L148" s="303">
        <f>IFERROR(VLOOKUP($A148,'FCST Sales'!$A$1:$AH$160,L$1,0),0)</f>
        <v>30055.545350392171</v>
      </c>
      <c r="M148" s="303">
        <f>IFERROR(VLOOKUP($A148,'FCST Sales'!$A$1:$AH$160,M$1,0),0)</f>
        <v>30187.394880996726</v>
      </c>
      <c r="N148" s="303">
        <f>IFERROR(VLOOKUP($A148,'FCST Sales'!$A$1:$AH$160,N$1,0),0)</f>
        <v>31420.510132422831</v>
      </c>
      <c r="O148" s="303">
        <f>IFERROR(VLOOKUP($A148,'FCST Sales'!$A$1:$AH$160,O$1,0),0)</f>
        <v>31954.440342369693</v>
      </c>
      <c r="P148" s="303">
        <f>IFERROR(VLOOKUP($A148,'FCST Sales'!$A$1:$AH$160,P$1,0),0)</f>
        <v>10514.138313968881</v>
      </c>
      <c r="Q148" s="303">
        <f>IFERROR(VLOOKUP($A148,'FCST Sales'!$A$1:$AH$160,Q$1,0),0)</f>
        <v>29841.92552947365</v>
      </c>
      <c r="R148" s="303">
        <f>IFERROR(VLOOKUP($A148,'FCST Sales'!$A$1:$AH$160,R$1,0),0)</f>
        <v>32593.187180780264</v>
      </c>
      <c r="S148" s="303">
        <f>IFERROR(VLOOKUP($A148,'FCST Sales'!$A$1:$AH$160,S$1,0),0)</f>
        <v>30326.498255531696</v>
      </c>
      <c r="T148" s="303">
        <f>IFERROR(VLOOKUP($A148,'FCST Sales'!$A$1:$AH$160,T$1,0),0)</f>
        <v>32688.935105666496</v>
      </c>
      <c r="U148" s="303">
        <f>IFERROR(VLOOKUP($A148,'FCST Sales'!$A$1:$AH$160,U$1,0),0)</f>
        <v>32629.769861685814</v>
      </c>
      <c r="V148" s="303">
        <f>IFERROR(VLOOKUP($A148,'FCST Sales'!$A$1:$AH$160,V$1,0),0)</f>
        <v>32827.920199316315</v>
      </c>
      <c r="W148" s="303">
        <f>IFERROR(VLOOKUP($A148,'FCST Sales'!$A$1:$AH$160,W$1,0),0)</f>
        <v>39555.039378109366</v>
      </c>
      <c r="X148" s="303">
        <f>IFERROR(VLOOKUP($A148,'FCST Sales'!$A$1:$AH$160,X$1,0),0)</f>
        <v>38530.369421738753</v>
      </c>
      <c r="Y148" s="303">
        <f>IFERROR(VLOOKUP($A148,'FCST Sales'!$A$1:$AH$160,Y$1,0),0)</f>
        <v>31161.642795871765</v>
      </c>
      <c r="Z148" s="303">
        <f>IFERROR(VLOOKUP($A148,'FCST Sales'!$A$1:$AH$160,Z$1,0),0)</f>
        <v>29578.553321920415</v>
      </c>
      <c r="AA148" s="303">
        <f>IFERROR(VLOOKUP($A148,'FCST Sales'!$A$1:$AH$160,AA$1,0),0)</f>
        <v>31183.320912239473</v>
      </c>
      <c r="AB148" s="303">
        <f>IFERROR(VLOOKUP($A148,'FCST Sales'!$A$1:$AH$160,AB$1,0),0)</f>
        <v>31440.31190900868</v>
      </c>
      <c r="AC148" s="303">
        <f>IFERROR(VLOOKUP($A148,'FCST Sales'!$A$1:$AH$160,AC$1,0),0)</f>
        <v>34638.846669746781</v>
      </c>
      <c r="AD148" s="303">
        <f>IFERROR(VLOOKUP($A148,'FCST Sales'!$A$1:$AH$160,AD$1,0),0)</f>
        <v>45576.839777540241</v>
      </c>
      <c r="AE148" s="303">
        <f>IFERROR(VLOOKUP($A148,'FCST Sales'!$A$1:$AH$160,AE$1,0),0)</f>
        <v>39605.175509323999</v>
      </c>
      <c r="AF148" s="303">
        <f>IFERROR(VLOOKUP($A148,'FCST Sales'!$A$1:$AH$160,AF$1,0),0)</f>
        <v>26720.22058167831</v>
      </c>
      <c r="AG148" s="303">
        <f>IFERROR(VLOOKUP($A148,'FCST Sales'!$A$1:$AH$160,AG$1,0),0)</f>
        <v>987066.27303226211</v>
      </c>
      <c r="AH148" s="303">
        <f>IFERROR(VLOOKUP($A148,'FCST Sales'!$A$1:$AH$160,AH$1,0),0)</f>
        <v>0</v>
      </c>
      <c r="AI148" s="303"/>
      <c r="AK148" s="306">
        <f>IFERROR(VLOOKUP($A148,'BDGT MW Services MTD'!$A$3:$AG$156,AK$4,0),0)</f>
        <v>389.17314481897699</v>
      </c>
      <c r="AL148" s="306">
        <f>IFERROR(VLOOKUP($A148,'BDGT MW Services MTD'!$A$3:$AG$156,AL$4,0),0)</f>
        <v>335.27179706927075</v>
      </c>
      <c r="AM148" s="306">
        <f>IFERROR(VLOOKUP($A148,'BDGT MW Services MTD'!$A$3:$AG$156,AM$4,0),0)</f>
        <v>260.57207528506041</v>
      </c>
      <c r="AN148" s="306">
        <f>IFERROR(VLOOKUP($A148,'BDGT MW Services MTD'!$A$3:$AG$156,AN$4,0),0)</f>
        <v>250.77680471157214</v>
      </c>
      <c r="AO148" s="306">
        <f>IFERROR(VLOOKUP($A148,'BDGT MW Services MTD'!$A$3:$AG$156,AO$4,0),0)</f>
        <v>249.46162078963258</v>
      </c>
      <c r="AP148" s="306">
        <f>IFERROR(VLOOKUP($A148,'BDGT MW Services MTD'!$A$3:$AG$156,AP$4,0),0)</f>
        <v>260.0734898607767</v>
      </c>
      <c r="AQ148" s="306">
        <f>IFERROR(VLOOKUP($A148,'BDGT MW Services MTD'!$A$3:$AG$156,AQ$4,0),0)</f>
        <v>267.90201138797272</v>
      </c>
      <c r="AR148" s="306">
        <f>IFERROR(VLOOKUP($A148,'BDGT MW Services MTD'!$A$3:$AG$156,AR$4,0),0)</f>
        <v>328.46257667025679</v>
      </c>
      <c r="AS148" s="306">
        <f>IFERROR(VLOOKUP($A148,'BDGT MW Services MTD'!$A$3:$AG$156,AS$4,0),0)</f>
        <v>302.30043790419887</v>
      </c>
      <c r="AT148" s="306">
        <f>IFERROR(VLOOKUP($A148,'BDGT MW Services MTD'!$A$3:$AG$156,AT$4,0),0)</f>
        <v>292.93419970938942</v>
      </c>
      <c r="AU148" s="306">
        <f>IFERROR(VLOOKUP($A148,'BDGT MW Services MTD'!$A$3:$AG$156,AU$4,0),0)</f>
        <v>281.82275987662376</v>
      </c>
      <c r="AV148" s="306">
        <f>IFERROR(VLOOKUP($A148,'BDGT MW Services MTD'!$A$3:$AG$156,AV$4,0),0)</f>
        <v>283.05907744032856</v>
      </c>
      <c r="AW148" s="306">
        <f>IFERROR(VLOOKUP($A148,'BDGT MW Services MTD'!$A$3:$AG$156,AW$4,0),0)</f>
        <v>294.62166728361439</v>
      </c>
      <c r="AX148" s="306">
        <f>IFERROR(VLOOKUP($A148,'BDGT MW Services MTD'!$A$3:$AG$156,AX$4,0),0)</f>
        <v>299.62818716520269</v>
      </c>
      <c r="AY148" s="306">
        <f>IFERROR(VLOOKUP($A148,'BDGT MW Services MTD'!$A$3:$AG$156,AY$4,0),0)</f>
        <v>44.908105854633561</v>
      </c>
      <c r="AZ148" s="306">
        <f>IFERROR(VLOOKUP($A148,'BDGT MW Services MTD'!$A$3:$AG$156,AZ$4,0),0)</f>
        <v>276.48064415405804</v>
      </c>
      <c r="BA148" s="306">
        <f>IFERROR(VLOOKUP($A148,'BDGT MW Services MTD'!$A$3:$AG$156,BA$4,0),0)</f>
        <v>305.61754436250925</v>
      </c>
      <c r="BB148" s="306">
        <f>IFERROR(VLOOKUP($A148,'BDGT MW Services MTD'!$A$3:$AG$156,BB$4,0),0)</f>
        <v>284.36341234633539</v>
      </c>
      <c r="BC148" s="306">
        <f>IFERROR(VLOOKUP($A148,'BDGT MW Services MTD'!$A$3:$AG$156,BC$4,0),0)</f>
        <v>306.51534688544859</v>
      </c>
      <c r="BD148" s="306">
        <f>IFERROR(VLOOKUP($A148,'BDGT MW Services MTD'!$A$3:$AG$156,BD$4,0),0)</f>
        <v>305.96057031583319</v>
      </c>
      <c r="BE148" s="306">
        <f>IFERROR(VLOOKUP($A148,'BDGT MW Services MTD'!$A$3:$AG$156,BE$4,0),0)</f>
        <v>307.81857270342852</v>
      </c>
      <c r="BF148" s="306">
        <f>IFERROR(VLOOKUP($A148,'BDGT MW Services MTD'!$A$3:$AG$156,BF$4,0),0)</f>
        <v>366.47108297343522</v>
      </c>
      <c r="BG148" s="306">
        <f>IFERROR(VLOOKUP($A148,'BDGT MW Services MTD'!$A$3:$AG$156,BG$4,0),0)</f>
        <v>361.28890435716551</v>
      </c>
      <c r="BH148" s="306">
        <f>IFERROR(VLOOKUP($A148,'BDGT MW Services MTD'!$A$3:$AG$156,BH$4,0),0)</f>
        <v>292.19433793795736</v>
      </c>
      <c r="BI148" s="306">
        <f>IFERROR(VLOOKUP($A148,'BDGT MW Services MTD'!$A$3:$AG$156,BI$4,0),0)</f>
        <v>277.35013399890687</v>
      </c>
      <c r="BJ148" s="306">
        <f>IFERROR(VLOOKUP($A148,'BDGT MW Services MTD'!$A$3:$AG$156,BJ$4,0),0)</f>
        <v>292.39760780088761</v>
      </c>
      <c r="BK148" s="306">
        <f>IFERROR(VLOOKUP($A148,'BDGT MW Services MTD'!$A$3:$AG$156,BK$4,0),0)</f>
        <v>294.80734321339099</v>
      </c>
      <c r="BL148" s="306">
        <f>IFERROR(VLOOKUP($A148,'BDGT MW Services MTD'!$A$3:$AG$156,BL$4,0),0)</f>
        <v>325.23553233114097</v>
      </c>
      <c r="BM148" s="306">
        <f>IFERROR(VLOOKUP($A148,'BDGT MW Services MTD'!$A$3:$AG$156,BM$4,0),0)</f>
        <v>427.36176046106851</v>
      </c>
      <c r="BN148" s="306">
        <f>IFERROR(VLOOKUP($A148,'BDGT MW Services MTD'!$A$3:$AG$156,BN$4,0),0)</f>
        <v>366.93558617179394</v>
      </c>
      <c r="BO148" s="306">
        <f>IFERROR(VLOOKUP($A148,'BDGT MW Services MTD'!$A$3:$AG$156,BO$4,0),0)</f>
        <v>250.54831715913235</v>
      </c>
      <c r="BP148" s="306">
        <f>IFERROR(VLOOKUP($A148,'BDGT MW Services MTD'!$A$3:$AG$156,BP$4,0),0)</f>
        <v>9182.3146530000031</v>
      </c>
      <c r="BQ148" s="306"/>
      <c r="BR148" s="306"/>
      <c r="BS148" s="306"/>
      <c r="BT148" s="306">
        <f>IFERROR(VLOOKUP($A148,'BDGT Polizze MTD'!$A$3:$AG$156,BT$4,0),0)</f>
        <v>1489.2202422900627</v>
      </c>
      <c r="BU148" s="306">
        <f>IFERROR(VLOOKUP($A148,'BDGT Polizze MTD'!$A$3:$AG$156,BU$4,0),0)</f>
        <v>1282.9599203119974</v>
      </c>
      <c r="BV148" s="306">
        <f>IFERROR(VLOOKUP($A148,'BDGT Polizze MTD'!$A$3:$AG$156,BV$4,0),0)</f>
        <v>997.11199052684469</v>
      </c>
      <c r="BW148" s="306">
        <f>IFERROR(VLOOKUP($A148,'BDGT Polizze MTD'!$A$3:$AG$156,BW$4,0),0)</f>
        <v>959.62914924926338</v>
      </c>
      <c r="BX148" s="306">
        <f>IFERROR(VLOOKUP($A148,'BDGT Polizze MTD'!$A$3:$AG$156,BX$4,0),0)</f>
        <v>954.59643169163769</v>
      </c>
      <c r="BY148" s="306">
        <f>IFERROR(VLOOKUP($A148,'BDGT Polizze MTD'!$A$3:$AG$156,BY$4,0),0)</f>
        <v>995.20409036405351</v>
      </c>
      <c r="BZ148" s="306">
        <f>IFERROR(VLOOKUP($A148,'BDGT Polizze MTD'!$A$3:$AG$156,BZ$4,0),0)</f>
        <v>1025.1609177574924</v>
      </c>
      <c r="CA148" s="306">
        <f>IFERROR(VLOOKUP($A148,'BDGT Polizze MTD'!$A$3:$AG$156,CA$4,0),0)</f>
        <v>1256.9035775570451</v>
      </c>
      <c r="CB148" s="306">
        <f>IFERROR(VLOOKUP($A148,'BDGT Polizze MTD'!$A$3:$AG$156,CB$4,0),0)</f>
        <v>1156.7908458572826</v>
      </c>
      <c r="CC148" s="306">
        <f>IFERROR(VLOOKUP($A148,'BDGT Polizze MTD'!$A$3:$AG$156,CC$4,0),0)</f>
        <v>1120.9497512198081</v>
      </c>
      <c r="CD148" s="306">
        <f>IFERROR(VLOOKUP($A148,'BDGT Polizze MTD'!$A$3:$AG$156,CD$4,0),0)</f>
        <v>1078.4304218667003</v>
      </c>
      <c r="CE148" s="306">
        <f>IFERROR(VLOOKUP($A148,'BDGT Polizze MTD'!$A$3:$AG$156,CE$4,0),0)</f>
        <v>1083.1613473333698</v>
      </c>
      <c r="CF148" s="306">
        <f>IFERROR(VLOOKUP($A148,'BDGT Polizze MTD'!$A$3:$AG$156,CF$4,0),0)</f>
        <v>1127.4070592411847</v>
      </c>
      <c r="CG148" s="306">
        <f>IFERROR(VLOOKUP($A148,'BDGT Polizze MTD'!$A$3:$AG$156,CG$4,0),0)</f>
        <v>1146.5651405485598</v>
      </c>
      <c r="CH148" s="306">
        <f>IFERROR(VLOOKUP($A148,'BDGT Polizze MTD'!$A$3:$AG$156,CH$4,0),0)</f>
        <v>171.84654483991528</v>
      </c>
      <c r="CI148" s="306">
        <f>IFERROR(VLOOKUP($A148,'BDGT Polizze MTD'!$A$3:$AG$156,CI$4,0),0)</f>
        <v>1057.988140644029</v>
      </c>
      <c r="CJ148" s="306">
        <f>IFERROR(VLOOKUP($A148,'BDGT Polizze MTD'!$A$3:$AG$156,CJ$4,0),0)</f>
        <v>1169.4841731058641</v>
      </c>
      <c r="CK148" s="306">
        <f>IFERROR(VLOOKUP($A148,'BDGT Polizze MTD'!$A$3:$AG$156,CK$4,0),0)</f>
        <v>1088.1525497598743</v>
      </c>
      <c r="CL148" s="306">
        <f>IFERROR(VLOOKUP($A148,'BDGT Polizze MTD'!$A$3:$AG$156,CL$4,0),0)</f>
        <v>1172.9197279701707</v>
      </c>
      <c r="CM148" s="306">
        <f>IFERROR(VLOOKUP($A148,'BDGT Polizze MTD'!$A$3:$AG$156,CM$4,0),0)</f>
        <v>1170.7968052854521</v>
      </c>
      <c r="CN148" s="306">
        <f>IFERROR(VLOOKUP($A148,'BDGT Polizze MTD'!$A$3:$AG$156,CN$4,0),0)</f>
        <v>1177.906686331117</v>
      </c>
      <c r="CO148" s="306">
        <f>IFERROR(VLOOKUP($A148,'BDGT Polizze MTD'!$A$3:$AG$156,CO$4,0),0)</f>
        <v>1402.347932388444</v>
      </c>
      <c r="CP148" s="306">
        <f>IFERROR(VLOOKUP($A148,'BDGT Polizze MTD'!$A$3:$AG$156,CP$4,0),0)</f>
        <v>1382.5176707240601</v>
      </c>
      <c r="CQ148" s="306">
        <f>IFERROR(VLOOKUP($A148,'BDGT Polizze MTD'!$A$3:$AG$156,CQ$4,0),0)</f>
        <v>1118.1185766097879</v>
      </c>
      <c r="CR148" s="306">
        <f>IFERROR(VLOOKUP($A148,'BDGT Polizze MTD'!$A$3:$AG$156,CR$4,0),0)</f>
        <v>1061.3153534660157</v>
      </c>
      <c r="CS148" s="306">
        <f>IFERROR(VLOOKUP($A148,'BDGT Polizze MTD'!$A$3:$AG$156,CS$4,0),0)</f>
        <v>1118.8964144399495</v>
      </c>
      <c r="CT148" s="306">
        <f>IFERROR(VLOOKUP($A148,'BDGT Polizze MTD'!$A$3:$AG$156,CT$4,0),0)</f>
        <v>1128.1175716617113</v>
      </c>
      <c r="CU148" s="306">
        <f>IFERROR(VLOOKUP($A148,'BDGT Polizze MTD'!$A$3:$AG$156,CU$4,0),0)</f>
        <v>1244.5548843942261</v>
      </c>
      <c r="CV148" s="306">
        <f>IFERROR(VLOOKUP($A148,'BDGT Polizze MTD'!$A$3:$AG$156,CV$4,0),0)</f>
        <v>1635.3538082782584</v>
      </c>
      <c r="CW148" s="306">
        <f>IFERROR(VLOOKUP($A148,'BDGT Polizze MTD'!$A$3:$AG$156,CW$4,0),0)</f>
        <v>1404.1254126046756</v>
      </c>
      <c r="CX148" s="306">
        <f>IFERROR(VLOOKUP($A148,'BDGT Polizze MTD'!$A$3:$AG$156,CX$4,0),0)</f>
        <v>958.75481274188974</v>
      </c>
      <c r="CY148" s="306">
        <f>IFERROR(VLOOKUP($A148,'BDGT Polizze MTD'!$A$3:$AG$156,CY$4,0),0)</f>
        <v>35137.287951060745</v>
      </c>
      <c r="CZ148" s="306"/>
      <c r="DD148" s="308">
        <f>IFERROR(VLOOKUP($A148,'BDGT McAfee'!$AZ$6:$BD$180,DD$4,0),0)</f>
        <v>5.6111010967741937</v>
      </c>
      <c r="DE148" s="308">
        <f>IFERROR(VLOOKUP($A148,'BDGT McAfee'!$AZ$6:$BD$180,DE$4,0),0)</f>
        <v>5.6111010967741937</v>
      </c>
      <c r="DF148" s="308">
        <f>IFERROR(VLOOKUP($A148,'BDGT McAfee'!$AZ$6:$BD$180,DF$4,0),0)</f>
        <v>5.6111010967741937</v>
      </c>
      <c r="DG148" s="308">
        <f>IFERROR(VLOOKUP($A148,'BDGT McAfee'!$AZ$6:$BD$180,DG$4,0),0)</f>
        <v>5.6111010967741937</v>
      </c>
      <c r="DH148" s="308">
        <f>IFERROR(VLOOKUP($A148,'BDGT McAfee'!$AZ$6:$BD$180,DH$4,0),0)</f>
        <v>5.6111010967741937</v>
      </c>
      <c r="DI148" s="308">
        <f>IFERROR(VLOOKUP($A148,'BDGT McAfee'!$AZ$6:$BD$180,DI$4,0),0)</f>
        <v>5.6111010967741937</v>
      </c>
      <c r="DJ148" s="308">
        <f>IFERROR(VLOOKUP($A148,'BDGT McAfee'!$AZ$6:$BD$180,DJ$4,0),0)</f>
        <v>5.6111010967741937</v>
      </c>
      <c r="DK148" s="308">
        <f>IFERROR(VLOOKUP($A148,'BDGT McAfee'!$AZ$6:$BD$180,DK$4,0),0)</f>
        <v>5.6111010967741937</v>
      </c>
      <c r="DL148" s="308">
        <f>IFERROR(VLOOKUP($A148,'BDGT McAfee'!$AZ$6:$BD$180,DL$4,0),0)</f>
        <v>5.6111010967741937</v>
      </c>
      <c r="DM148" s="308">
        <f>IFERROR(VLOOKUP($A148,'BDGT McAfee'!$AZ$6:$BD$180,DM$4,0),0)</f>
        <v>5.6111010967741937</v>
      </c>
      <c r="DN148" s="308">
        <f>IFERROR(VLOOKUP($A148,'BDGT McAfee'!$AZ$6:$BD$180,DN$4,0),0)</f>
        <v>5.6111010967741937</v>
      </c>
      <c r="DO148" s="308">
        <f>IFERROR(VLOOKUP($A148,'BDGT McAfee'!$AZ$6:$BD$180,DO$4,0),0)</f>
        <v>5.6111010967741937</v>
      </c>
      <c r="DP148" s="308">
        <f>IFERROR(VLOOKUP($A148,'BDGT McAfee'!$AZ$6:$BD$180,DP$4,0),0)</f>
        <v>5.6111010967741937</v>
      </c>
      <c r="DQ148" s="308">
        <f>IFERROR(VLOOKUP($A148,'BDGT McAfee'!$AZ$6:$BD$180,DQ$4,0),0)</f>
        <v>5.6111010967741937</v>
      </c>
      <c r="DR148" s="308">
        <f>IFERROR(VLOOKUP($A148,'BDGT McAfee'!$AZ$6:$BD$180,DR$4,0),0)</f>
        <v>5.6111010967741937</v>
      </c>
      <c r="DS148" s="308">
        <f>IFERROR(VLOOKUP($A148,'BDGT McAfee'!$AZ$6:$BD$180,DS$4,0),0)</f>
        <v>5.6111010967741937</v>
      </c>
      <c r="DT148" s="308">
        <f>IFERROR(VLOOKUP($A148,'BDGT McAfee'!$AZ$6:$BD$180,DT$4,0),0)</f>
        <v>5.6111010967741937</v>
      </c>
      <c r="DU148" s="308">
        <f>IFERROR(VLOOKUP($A148,'BDGT McAfee'!$AZ$6:$BD$180,DU$4,0),0)</f>
        <v>5.6111010967741937</v>
      </c>
      <c r="DV148" s="308">
        <f>IFERROR(VLOOKUP($A148,'BDGT McAfee'!$AZ$6:$BD$180,DV$4,0),0)</f>
        <v>5.6111010967741937</v>
      </c>
      <c r="DW148" s="308">
        <f>IFERROR(VLOOKUP($A148,'BDGT McAfee'!$AZ$6:$BD$180,DW$4,0),0)</f>
        <v>5.6111010967741937</v>
      </c>
      <c r="DX148" s="308">
        <f>IFERROR(VLOOKUP($A148,'BDGT McAfee'!$AZ$6:$BD$180,DX$4,0),0)</f>
        <v>5.6111010967741937</v>
      </c>
      <c r="DY148" s="308">
        <f>IFERROR(VLOOKUP($A148,'BDGT McAfee'!$AZ$6:$BD$180,DY$4,0),0)</f>
        <v>5.6111010967741937</v>
      </c>
      <c r="DZ148" s="308">
        <f>IFERROR(VLOOKUP($A148,'BDGT McAfee'!$AZ$6:$BD$180,DZ$4,0),0)</f>
        <v>5.6111010967741937</v>
      </c>
      <c r="EA148" s="308">
        <f>IFERROR(VLOOKUP($A148,'BDGT McAfee'!$AZ$6:$BD$180,EA$4,0),0)</f>
        <v>5.6111010967741937</v>
      </c>
      <c r="EB148" s="308">
        <f>IFERROR(VLOOKUP($A148,'BDGT McAfee'!$AZ$6:$BD$180,EB$4,0),0)</f>
        <v>5.6111010967741937</v>
      </c>
      <c r="EC148" s="308">
        <f>IFERROR(VLOOKUP($A148,'BDGT McAfee'!$AZ$6:$BD$180,EC$4,0),0)</f>
        <v>5.6111010967741937</v>
      </c>
      <c r="ED148" s="308">
        <f>IFERROR(VLOOKUP($A148,'BDGT McAfee'!$AZ$6:$BD$180,ED$4,0),0)</f>
        <v>5.6111010967741937</v>
      </c>
      <c r="EE148" s="308">
        <f>IFERROR(VLOOKUP($A148,'BDGT McAfee'!$AZ$6:$BD$180,EE$4,0),0)</f>
        <v>5.6111010967741937</v>
      </c>
      <c r="EF148" s="308">
        <f>IFERROR(VLOOKUP($A148,'BDGT McAfee'!$AZ$6:$BD$180,EF$4,0),0)</f>
        <v>5.6111010967741937</v>
      </c>
      <c r="EG148" s="308">
        <f>IFERROR(VLOOKUP($A148,'BDGT McAfee'!$AZ$6:$BD$180,EG$4,0),0)</f>
        <v>5.6111010967741937</v>
      </c>
      <c r="EH148" s="308">
        <f>IFERROR(VLOOKUP($A148,'BDGT McAfee'!$AZ$6:$BD$180,EH$4,0),0)</f>
        <v>5.6111010967741937</v>
      </c>
      <c r="EI148" s="308">
        <f t="shared" si="42"/>
        <v>173.94413400000008</v>
      </c>
      <c r="EJ148" s="308"/>
      <c r="EL148" s="307">
        <f>IFERROR(VLOOKUP($A148,'BDGT Office'!$C$3:$F$180,EL$4,0),0)</f>
        <v>1.1225806451612903</v>
      </c>
      <c r="EM148" s="307">
        <f>IFERROR(VLOOKUP($A148,'BDGT Office'!$C$3:$F$180,EM$4,0),0)</f>
        <v>1.1225806451612903</v>
      </c>
      <c r="EN148" s="307">
        <f>IFERROR(VLOOKUP($A148,'BDGT Office'!$C$3:$F$180,EN$4,0),0)</f>
        <v>1.1225806451612903</v>
      </c>
      <c r="EO148" s="307">
        <f>IFERROR(VLOOKUP($A148,'BDGT Office'!$C$3:$F$180,EO$4,0),0)</f>
        <v>1.1225806451612903</v>
      </c>
      <c r="EP148" s="307">
        <f>IFERROR(VLOOKUP($A148,'BDGT Office'!$C$3:$F$180,EP$4,0),0)</f>
        <v>1.1225806451612903</v>
      </c>
      <c r="EQ148" s="307">
        <f>IFERROR(VLOOKUP($A148,'BDGT Office'!$C$3:$F$180,EQ$4,0),0)</f>
        <v>1.1225806451612903</v>
      </c>
      <c r="ER148" s="307">
        <f>IFERROR(VLOOKUP($A148,'BDGT Office'!$C$3:$F$180,ER$4,0),0)</f>
        <v>1.1225806451612903</v>
      </c>
      <c r="ES148" s="307">
        <f>IFERROR(VLOOKUP($A148,'BDGT Office'!$C$3:$F$180,ES$4,0),0)</f>
        <v>1.1225806451612903</v>
      </c>
      <c r="ET148" s="307">
        <f>IFERROR(VLOOKUP($A148,'BDGT Office'!$C$3:$F$180,ET$4,0),0)</f>
        <v>1.1225806451612903</v>
      </c>
      <c r="EU148" s="307">
        <f>IFERROR(VLOOKUP($A148,'BDGT Office'!$C$3:$F$180,EU$4,0),0)</f>
        <v>1.1225806451612903</v>
      </c>
      <c r="EV148" s="307">
        <f>IFERROR(VLOOKUP($A148,'BDGT Office'!$C$3:$F$180,EV$4,0),0)</f>
        <v>1.1225806451612903</v>
      </c>
      <c r="EW148" s="307">
        <f>IFERROR(VLOOKUP($A148,'BDGT Office'!$C$3:$F$180,EW$4,0),0)</f>
        <v>1.1225806451612903</v>
      </c>
      <c r="EX148" s="307">
        <f>IFERROR(VLOOKUP($A148,'BDGT Office'!$C$3:$F$180,EX$4,0),0)</f>
        <v>1.1225806451612903</v>
      </c>
      <c r="EY148" s="307">
        <f>IFERROR(VLOOKUP($A148,'BDGT Office'!$C$3:$F$180,EY$4,0),0)</f>
        <v>1.1225806451612903</v>
      </c>
      <c r="EZ148" s="307">
        <f>IFERROR(VLOOKUP($A148,'BDGT Office'!$C$3:$F$180,EZ$4,0),0)</f>
        <v>1.1225806451612903</v>
      </c>
      <c r="FA148" s="307">
        <f>IFERROR(VLOOKUP($A148,'BDGT Office'!$C$3:$F$180,FA$4,0),0)</f>
        <v>1.1225806451612903</v>
      </c>
      <c r="FB148" s="307">
        <f>IFERROR(VLOOKUP($A148,'BDGT Office'!$C$3:$F$180,FB$4,0),0)</f>
        <v>1.1225806451612903</v>
      </c>
      <c r="FC148" s="307">
        <f>IFERROR(VLOOKUP($A148,'BDGT Office'!$C$3:$F$180,FC$4,0),0)</f>
        <v>1.1225806451612903</v>
      </c>
      <c r="FD148" s="307">
        <f>IFERROR(VLOOKUP($A148,'BDGT Office'!$C$3:$F$180,FD$4,0),0)</f>
        <v>1.1225806451612903</v>
      </c>
      <c r="FE148" s="307">
        <f>IFERROR(VLOOKUP($A148,'BDGT Office'!$C$3:$F$180,FE$4,0),0)</f>
        <v>1.1225806451612903</v>
      </c>
      <c r="FF148" s="307">
        <f>IFERROR(VLOOKUP($A148,'BDGT Office'!$C$3:$F$180,FF$4,0),0)</f>
        <v>1.1225806451612903</v>
      </c>
      <c r="FG148" s="307">
        <f>IFERROR(VLOOKUP($A148,'BDGT Office'!$C$3:$F$180,FG$4,0),0)</f>
        <v>1.1225806451612903</v>
      </c>
      <c r="FH148" s="307">
        <f>IFERROR(VLOOKUP($A148,'BDGT Office'!$C$3:$F$180,FH$4,0),0)</f>
        <v>1.1225806451612903</v>
      </c>
      <c r="FI148" s="307">
        <f>IFERROR(VLOOKUP($A148,'BDGT Office'!$C$3:$F$180,FI$4,0),0)</f>
        <v>1.1225806451612903</v>
      </c>
      <c r="FJ148" s="307">
        <f>IFERROR(VLOOKUP($A148,'BDGT Office'!$C$3:$F$180,FJ$4,0),0)</f>
        <v>1.1225806451612903</v>
      </c>
      <c r="FK148" s="307">
        <f>IFERROR(VLOOKUP($A148,'BDGT Office'!$C$3:$F$180,FK$4,0),0)</f>
        <v>1.1225806451612903</v>
      </c>
      <c r="FL148" s="307">
        <f>IFERROR(VLOOKUP($A148,'BDGT Office'!$C$3:$F$180,FL$4,0),0)</f>
        <v>1.1225806451612903</v>
      </c>
      <c r="FM148" s="307">
        <f>IFERROR(VLOOKUP($A148,'BDGT Office'!$C$3:$F$180,FM$4,0),0)</f>
        <v>1.1225806451612903</v>
      </c>
      <c r="FN148" s="307">
        <f>IFERROR(VLOOKUP($A148,'BDGT Office'!$C$3:$F$180,FN$4,0),0)</f>
        <v>1.1225806451612903</v>
      </c>
      <c r="FO148" s="307">
        <f>IFERROR(VLOOKUP($A148,'BDGT Office'!$C$3:$F$180,FO$4,0),0)</f>
        <v>1.1225806451612903</v>
      </c>
      <c r="FP148" s="307">
        <f>IFERROR(VLOOKUP($A148,'BDGT Office'!$C$3:$F$180,FP$4,0),0)</f>
        <v>1.1225806451612903</v>
      </c>
      <c r="FQ148" s="308">
        <f t="shared" si="43"/>
        <v>34.79999999999999</v>
      </c>
      <c r="FR148" s="307"/>
      <c r="FS148" s="307"/>
    </row>
    <row r="149" spans="1:175">
      <c r="A149" s="150" t="s">
        <v>139</v>
      </c>
      <c r="B149" s="303">
        <f>IFERROR(VLOOKUP($A149,'FCST Sales'!$A$1:$AH$160,B$1,0),0)</f>
        <v>82967.774515936006</v>
      </c>
      <c r="C149" s="303">
        <f>IFERROR(VLOOKUP($A149,'FCST Sales'!$A$1:$AH$160,C$1,0),0)</f>
        <v>72339.776080470285</v>
      </c>
      <c r="D149" s="303">
        <f>IFERROR(VLOOKUP($A149,'FCST Sales'!$A$1:$AH$160,D$1,0),0)</f>
        <v>55551.328438801895</v>
      </c>
      <c r="E149" s="303">
        <f>IFERROR(VLOOKUP($A149,'FCST Sales'!$A$1:$AH$160,E$1,0),0)</f>
        <v>53463.075919112292</v>
      </c>
      <c r="F149" s="303">
        <f>IFERROR(VLOOKUP($A149,'FCST Sales'!$A$1:$AH$160,F$1,0),0)</f>
        <v>53182.692021777264</v>
      </c>
      <c r="G149" s="303">
        <f>IFERROR(VLOOKUP($A149,'FCST Sales'!$A$1:$AH$160,G$1,0),0)</f>
        <v>55445.035073985709</v>
      </c>
      <c r="H149" s="303">
        <f>IFERROR(VLOOKUP($A149,'FCST Sales'!$A$1:$AH$160,H$1,0),0)</f>
        <v>57113.996608224312</v>
      </c>
      <c r="I149" s="303">
        <f>IFERROR(VLOOKUP($A149,'FCST Sales'!$A$1:$AH$160,I$1,0),0)</f>
        <v>70024.896015826918</v>
      </c>
      <c r="J149" s="303">
        <f>IFERROR(VLOOKUP($A149,'FCST Sales'!$A$1:$AH$160,J$1,0),0)</f>
        <v>65225.7248542132</v>
      </c>
      <c r="K149" s="303">
        <f>IFERROR(VLOOKUP($A149,'FCST Sales'!$A$1:$AH$160,K$1,0),0)</f>
        <v>62450.605734369972</v>
      </c>
      <c r="L149" s="303">
        <f>IFERROR(VLOOKUP($A149,'FCST Sales'!$A$1:$AH$160,L$1,0),0)</f>
        <v>60081.759253400392</v>
      </c>
      <c r="M149" s="303">
        <f>IFERROR(VLOOKUP($A149,'FCST Sales'!$A$1:$AH$160,M$1,0),0)</f>
        <v>60345.329641596778</v>
      </c>
      <c r="N149" s="303">
        <f>IFERROR(VLOOKUP($A149,'FCST Sales'!$A$1:$AH$160,N$1,0),0)</f>
        <v>62810.356737400674</v>
      </c>
      <c r="O149" s="303">
        <f>IFERROR(VLOOKUP($A149,'FCST Sales'!$A$1:$AH$160,O$1,0),0)</f>
        <v>63877.696090526944</v>
      </c>
      <c r="P149" s="303">
        <f>IFERROR(VLOOKUP($A149,'FCST Sales'!$A$1:$AH$160,P$1,0),0)</f>
        <v>0</v>
      </c>
      <c r="Q149" s="303">
        <f>IFERROR(VLOOKUP($A149,'FCST Sales'!$A$1:$AH$160,Q$1,0),0)</f>
        <v>59654.728084857197</v>
      </c>
      <c r="R149" s="303">
        <f>IFERROR(VLOOKUP($A149,'FCST Sales'!$A$1:$AH$160,R$1,0),0)</f>
        <v>65154.566409193576</v>
      </c>
      <c r="S149" s="303">
        <f>IFERROR(VLOOKUP($A149,'FCST Sales'!$A$1:$AH$160,S$1,0),0)</f>
        <v>60623.400638569598</v>
      </c>
      <c r="T149" s="303">
        <f>IFERROR(VLOOKUP($A149,'FCST Sales'!$A$1:$AH$160,T$1,0),0)</f>
        <v>65345.968817799418</v>
      </c>
      <c r="U149" s="303">
        <f>IFERROR(VLOOKUP($A149,'FCST Sales'!$A$1:$AH$160,U$1,0),0)</f>
        <v>65227.696069673439</v>
      </c>
      <c r="V149" s="303">
        <f>IFERROR(VLOOKUP($A149,'FCST Sales'!$A$1:$AH$160,V$1,0),0)</f>
        <v>65623.803368433204</v>
      </c>
      <c r="W149" s="303">
        <f>IFERROR(VLOOKUP($A149,'FCST Sales'!$A$1:$AH$160,W$1,0),0)</f>
        <v>79071.476676543796</v>
      </c>
      <c r="X149" s="303">
        <f>IFERROR(VLOOKUP($A149,'FCST Sales'!$A$1:$AH$160,X$1,0),0)</f>
        <v>77023.136747418306</v>
      </c>
      <c r="Y149" s="303">
        <f>IFERROR(VLOOKUP($A149,'FCST Sales'!$A$1:$AH$160,Y$1,0),0)</f>
        <v>62292.874695005215</v>
      </c>
      <c r="Z149" s="303">
        <f>IFERROR(VLOOKUP($A149,'FCST Sales'!$A$1:$AH$160,Z$1,0),0)</f>
        <v>59128.240696797096</v>
      </c>
      <c r="AA149" s="303">
        <f>IFERROR(VLOOKUP($A149,'FCST Sales'!$A$1:$AH$160,AA$1,0),0)</f>
        <v>62336.209771893278</v>
      </c>
      <c r="AB149" s="303">
        <f>IFERROR(VLOOKUP($A149,'FCST Sales'!$A$1:$AH$160,AB$1,0),0)</f>
        <v>62849.940965860042</v>
      </c>
      <c r="AC149" s="303">
        <f>IFERROR(VLOOKUP($A149,'FCST Sales'!$A$1:$AH$160,AC$1,0),0)</f>
        <v>69400.878623813769</v>
      </c>
      <c r="AD149" s="303">
        <f>IFERROR(VLOOKUP($A149,'FCST Sales'!$A$1:$AH$160,AD$1,0),0)</f>
        <v>91109.200752174875</v>
      </c>
      <c r="AE149" s="303">
        <f>IFERROR(VLOOKUP($A149,'FCST Sales'!$A$1:$AH$160,AE$1,0),0)</f>
        <v>79171.700010721135</v>
      </c>
      <c r="AF149" s="303">
        <f>IFERROR(VLOOKUP($A149,'FCST Sales'!$A$1:$AH$160,AF$1,0),0)</f>
        <v>53414.364686122819</v>
      </c>
      <c r="AG149" s="303">
        <f>IFERROR(VLOOKUP($A149,'FCST Sales'!$A$1:$AH$160,AG$1,0),0)</f>
        <v>1952308.2340005194</v>
      </c>
      <c r="AH149" s="303">
        <f>IFERROR(VLOOKUP($A149,'FCST Sales'!$A$1:$AH$160,AH$1,0),0)</f>
        <v>0</v>
      </c>
      <c r="AI149" s="303"/>
      <c r="AK149" s="306">
        <f>IFERROR(VLOOKUP($A149,'BDGT MW Services MTD'!$A$3:$AG$156,AK$4,0),0)</f>
        <v>774.7816438105167</v>
      </c>
      <c r="AL149" s="306">
        <f>IFERROR(VLOOKUP($A149,'BDGT MW Services MTD'!$A$3:$AG$156,AL$4,0),0)</f>
        <v>667.47265970128399</v>
      </c>
      <c r="AM149" s="306">
        <f>IFERROR(VLOOKUP($A149,'BDGT MW Services MTD'!$A$3:$AG$156,AM$4,0),0)</f>
        <v>518.75743099998283</v>
      </c>
      <c r="AN149" s="306">
        <f>IFERROR(VLOOKUP($A149,'BDGT MW Services MTD'!$A$3:$AG$156,AN$4,0),0)</f>
        <v>499.2566099964522</v>
      </c>
      <c r="AO149" s="306">
        <f>IFERROR(VLOOKUP($A149,'BDGT MW Services MTD'!$A$3:$AG$156,AO$4,0),0)</f>
        <v>496.63828862839512</v>
      </c>
      <c r="AP149" s="306">
        <f>IFERROR(VLOOKUP($A149,'BDGT MW Services MTD'!$A$3:$AG$156,AP$4,0),0)</f>
        <v>517.76482696306721</v>
      </c>
      <c r="AQ149" s="306">
        <f>IFERROR(VLOOKUP($A149,'BDGT MW Services MTD'!$A$3:$AG$156,AQ$4,0),0)</f>
        <v>533.35016438471348</v>
      </c>
      <c r="AR149" s="306">
        <f>IFERROR(VLOOKUP($A149,'BDGT MW Services MTD'!$A$3:$AG$156,AR$4,0),0)</f>
        <v>653.9165882095831</v>
      </c>
      <c r="AS149" s="306">
        <f>IFERROR(VLOOKUP($A149,'BDGT MW Services MTD'!$A$3:$AG$156,AS$4,0),0)</f>
        <v>601.83194375603603</v>
      </c>
      <c r="AT149" s="306">
        <f>IFERROR(VLOOKUP($A149,'BDGT MW Services MTD'!$A$3:$AG$156,AT$4,0),0)</f>
        <v>583.18525777190735</v>
      </c>
      <c r="AU149" s="306">
        <f>IFERROR(VLOOKUP($A149,'BDGT MW Services MTD'!$A$3:$AG$156,AU$4,0),0)</f>
        <v>561.06415375087761</v>
      </c>
      <c r="AV149" s="306">
        <f>IFERROR(VLOOKUP($A149,'BDGT MW Services MTD'!$A$3:$AG$156,AV$4,0),0)</f>
        <v>563.52546478179306</v>
      </c>
      <c r="AW149" s="306">
        <f>IFERROR(VLOOKUP($A149,'BDGT MW Services MTD'!$A$3:$AG$156,AW$4,0),0)</f>
        <v>586.54473649863985</v>
      </c>
      <c r="AX149" s="306">
        <f>IFERROR(VLOOKUP($A149,'BDGT MW Services MTD'!$A$3:$AG$156,AX$4,0),0)</f>
        <v>596.51191885761614</v>
      </c>
      <c r="AY149" s="306">
        <f>IFERROR(VLOOKUP($A149,'BDGT MW Services MTD'!$A$3:$AG$156,AY$4,0),0)</f>
        <v>89.404874251161431</v>
      </c>
      <c r="AZ149" s="306">
        <f>IFERROR(VLOOKUP($A149,'BDGT MW Services MTD'!$A$3:$AG$156,AZ$4,0),0)</f>
        <v>550.4288536124759</v>
      </c>
      <c r="BA149" s="306">
        <f>IFERROR(VLOOKUP($A149,'BDGT MW Services MTD'!$A$3:$AG$156,BA$4,0),0)</f>
        <v>608.43577351325018</v>
      </c>
      <c r="BB149" s="306">
        <f>IFERROR(VLOOKUP($A149,'BDGT MW Services MTD'!$A$3:$AG$156,BB$4,0),0)</f>
        <v>566.12218748994792</v>
      </c>
      <c r="BC149" s="306">
        <f>IFERROR(VLOOKUP($A149,'BDGT MW Services MTD'!$A$3:$AG$156,BC$4,0),0)</f>
        <v>610.22315510368276</v>
      </c>
      <c r="BD149" s="306">
        <f>IFERROR(VLOOKUP($A149,'BDGT MW Services MTD'!$A$3:$AG$156,BD$4,0),0)</f>
        <v>609.11868346097958</v>
      </c>
      <c r="BE149" s="306">
        <f>IFERROR(VLOOKUP($A149,'BDGT MW Services MTD'!$A$3:$AG$156,BE$4,0),0)</f>
        <v>612.81766979451652</v>
      </c>
      <c r="BF149" s="306">
        <f>IFERROR(VLOOKUP($A149,'BDGT MW Services MTD'!$A$3:$AG$156,BF$4,0),0)</f>
        <v>729.58546049535391</v>
      </c>
      <c r="BG149" s="306">
        <f>IFERROR(VLOOKUP($A149,'BDGT MW Services MTD'!$A$3:$AG$156,BG$4,0),0)</f>
        <v>719.26856961969816</v>
      </c>
      <c r="BH149" s="306">
        <f>IFERROR(VLOOKUP($A149,'BDGT MW Services MTD'!$A$3:$AG$156,BH$4,0),0)</f>
        <v>581.7123110203288</v>
      </c>
      <c r="BI149" s="306">
        <f>IFERROR(VLOOKUP($A149,'BDGT MW Services MTD'!$A$3:$AG$156,BI$4,0),0)</f>
        <v>552.15986917775069</v>
      </c>
      <c r="BJ149" s="306">
        <f>IFERROR(VLOOKUP($A149,'BDGT MW Services MTD'!$A$3:$AG$156,BJ$4,0),0)</f>
        <v>582.11698888835463</v>
      </c>
      <c r="BK149" s="306">
        <f>IFERROR(VLOOKUP($A149,'BDGT MW Services MTD'!$A$3:$AG$156,BK$4,0),0)</f>
        <v>586.91438765264036</v>
      </c>
      <c r="BL149" s="306">
        <f>IFERROR(VLOOKUP($A149,'BDGT MW Services MTD'!$A$3:$AG$156,BL$4,0),0)</f>
        <v>647.49205776344297</v>
      </c>
      <c r="BM149" s="306">
        <f>IFERROR(VLOOKUP($A149,'BDGT MW Services MTD'!$A$3:$AG$156,BM$4,0),0)</f>
        <v>850.80908505595607</v>
      </c>
      <c r="BN149" s="306">
        <f>IFERROR(VLOOKUP($A149,'BDGT MW Services MTD'!$A$3:$AG$156,BN$4,0),0)</f>
        <v>730.51021225782972</v>
      </c>
      <c r="BO149" s="306">
        <f>IFERROR(VLOOKUP($A149,'BDGT MW Services MTD'!$A$3:$AG$156,BO$4,0),0)</f>
        <v>498.80172773176793</v>
      </c>
      <c r="BP149" s="306">
        <f>IFERROR(VLOOKUP($A149,'BDGT MW Services MTD'!$A$3:$AG$156,BP$4,0),0)</f>
        <v>18280.523555</v>
      </c>
      <c r="BQ149" s="306"/>
      <c r="BR149" s="306"/>
      <c r="BS149" s="306"/>
      <c r="BT149" s="306">
        <f>IFERROR(VLOOKUP($A149,'BDGT Polizze MTD'!$A$3:$AG$156,BT$4,0),0)</f>
        <v>3189.862284293707</v>
      </c>
      <c r="BU149" s="306">
        <f>IFERROR(VLOOKUP($A149,'BDGT Polizze MTD'!$A$3:$AG$156,BU$4,0),0)</f>
        <v>2748.0592499672657</v>
      </c>
      <c r="BV149" s="306">
        <f>IFERROR(VLOOKUP($A149,'BDGT Polizze MTD'!$A$3:$AG$156,BV$4,0),0)</f>
        <v>2135.7820968828159</v>
      </c>
      <c r="BW149" s="306">
        <f>IFERROR(VLOOKUP($A149,'BDGT Polizze MTD'!$A$3:$AG$156,BW$4,0),0)</f>
        <v>2055.4950457776945</v>
      </c>
      <c r="BX149" s="306">
        <f>IFERROR(VLOOKUP($A149,'BDGT Polizze MTD'!$A$3:$AG$156,BX$4,0),0)</f>
        <v>2044.7151252067208</v>
      </c>
      <c r="BY149" s="306">
        <f>IFERROR(VLOOKUP($A149,'BDGT Polizze MTD'!$A$3:$AG$156,BY$4,0),0)</f>
        <v>2131.695435555861</v>
      </c>
      <c r="BZ149" s="306">
        <f>IFERROR(VLOOKUP($A149,'BDGT Polizze MTD'!$A$3:$AG$156,BZ$4,0),0)</f>
        <v>2195.8620048421349</v>
      </c>
      <c r="CA149" s="306">
        <f>IFERROR(VLOOKUP($A149,'BDGT Polizze MTD'!$A$3:$AG$156,CA$4,0),0)</f>
        <v>2692.2473944335006</v>
      </c>
      <c r="CB149" s="306">
        <f>IFERROR(VLOOKUP($A149,'BDGT Polizze MTD'!$A$3:$AG$156,CB$4,0),0)</f>
        <v>2477.8091146155939</v>
      </c>
      <c r="CC149" s="306">
        <f>IFERROR(VLOOKUP($A149,'BDGT Polizze MTD'!$A$3:$AG$156,CC$4,0),0)</f>
        <v>2401.0386324765168</v>
      </c>
      <c r="CD149" s="306">
        <f>IFERROR(VLOOKUP($A149,'BDGT Polizze MTD'!$A$3:$AG$156,CD$4,0),0)</f>
        <v>2309.963584471278</v>
      </c>
      <c r="CE149" s="306">
        <f>IFERROR(VLOOKUP($A149,'BDGT Polizze MTD'!$A$3:$AG$156,CE$4,0),0)</f>
        <v>2320.0970760042205</v>
      </c>
      <c r="CF149" s="306">
        <f>IFERROR(VLOOKUP($A149,'BDGT Polizze MTD'!$A$3:$AG$156,CF$4,0),0)</f>
        <v>2414.8699804064786</v>
      </c>
      <c r="CG149" s="306">
        <f>IFERROR(VLOOKUP($A149,'BDGT Polizze MTD'!$A$3:$AG$156,CG$4,0),0)</f>
        <v>2455.9059798284675</v>
      </c>
      <c r="CH149" s="306">
        <f>IFERROR(VLOOKUP($A149,'BDGT Polizze MTD'!$A$3:$AG$156,CH$4,0),0)</f>
        <v>368.08982076961587</v>
      </c>
      <c r="CI149" s="306">
        <f>IFERROR(VLOOKUP($A149,'BDGT Polizze MTD'!$A$3:$AG$156,CI$4,0),0)</f>
        <v>2266.1768697695961</v>
      </c>
      <c r="CJ149" s="306">
        <f>IFERROR(VLOOKUP($A149,'BDGT Polizze MTD'!$A$3:$AG$156,CJ$4,0),0)</f>
        <v>2504.9978169328442</v>
      </c>
      <c r="CK149" s="306">
        <f>IFERROR(VLOOKUP($A149,'BDGT Polizze MTD'!$A$3:$AG$156,CK$4,0),0)</f>
        <v>2330.7880724877896</v>
      </c>
      <c r="CL149" s="306">
        <f>IFERROR(VLOOKUP($A149,'BDGT Polizze MTD'!$A$3:$AG$156,CL$4,0),0)</f>
        <v>2512.3566659305056</v>
      </c>
      <c r="CM149" s="306">
        <f>IFERROR(VLOOKUP($A149,'BDGT Polizze MTD'!$A$3:$AG$156,CM$4,0),0)</f>
        <v>2507.8094332162623</v>
      </c>
      <c r="CN149" s="306">
        <f>IFERROR(VLOOKUP($A149,'BDGT Polizze MTD'!$A$3:$AG$156,CN$4,0),0)</f>
        <v>2523.0385717609447</v>
      </c>
      <c r="CO149" s="306">
        <f>IFERROR(VLOOKUP($A149,'BDGT Polizze MTD'!$A$3:$AG$156,CO$4,0),0)</f>
        <v>3003.7845658774445</v>
      </c>
      <c r="CP149" s="306">
        <f>IFERROR(VLOOKUP($A149,'BDGT Polizze MTD'!$A$3:$AG$156,CP$4,0),0)</f>
        <v>2961.3087775591084</v>
      </c>
      <c r="CQ149" s="306">
        <f>IFERROR(VLOOKUP($A149,'BDGT Polizze MTD'!$A$3:$AG$156,CQ$4,0),0)</f>
        <v>2394.9743467165636</v>
      </c>
      <c r="CR149" s="306">
        <f>IFERROR(VLOOKUP($A149,'BDGT Polizze MTD'!$A$3:$AG$156,CR$4,0),0)</f>
        <v>2273.3036535664328</v>
      </c>
      <c r="CS149" s="306">
        <f>IFERROR(VLOOKUP($A149,'BDGT Polizze MTD'!$A$3:$AG$156,CS$4,0),0)</f>
        <v>2396.6404505521618</v>
      </c>
      <c r="CT149" s="306">
        <f>IFERROR(VLOOKUP($A149,'BDGT Polizze MTD'!$A$3:$AG$156,CT$4,0),0)</f>
        <v>2416.3918753608982</v>
      </c>
      <c r="CU149" s="306">
        <f>IFERROR(VLOOKUP($A149,'BDGT Polizze MTD'!$A$3:$AG$156,CU$4,0),0)</f>
        <v>2665.7968873414006</v>
      </c>
      <c r="CV149" s="306">
        <f>IFERROR(VLOOKUP($A149,'BDGT Polizze MTD'!$A$3:$AG$156,CV$4,0),0)</f>
        <v>3502.8757240642208</v>
      </c>
      <c r="CW149" s="306">
        <f>IFERROR(VLOOKUP($A149,'BDGT Polizze MTD'!$A$3:$AG$156,CW$4,0),0)</f>
        <v>3007.5918718365119</v>
      </c>
      <c r="CX149" s="306">
        <f>IFERROR(VLOOKUP($A149,'BDGT Polizze MTD'!$A$3:$AG$156,CX$4,0),0)</f>
        <v>2053.6222448517792</v>
      </c>
      <c r="CY149" s="306">
        <f>IFERROR(VLOOKUP($A149,'BDGT Polizze MTD'!$A$3:$AG$156,CY$4,0),0)</f>
        <v>75262.95065335634</v>
      </c>
      <c r="CZ149" s="306"/>
      <c r="DD149" s="308">
        <f>IFERROR(VLOOKUP($A149,'BDGT McAfee'!$AZ$6:$BD$180,DD$4,0),0)</f>
        <v>10.307881161290322</v>
      </c>
      <c r="DE149" s="308">
        <f>IFERROR(VLOOKUP($A149,'BDGT McAfee'!$AZ$6:$BD$180,DE$4,0),0)</f>
        <v>10.307881161290322</v>
      </c>
      <c r="DF149" s="308">
        <f>IFERROR(VLOOKUP($A149,'BDGT McAfee'!$AZ$6:$BD$180,DF$4,0),0)</f>
        <v>10.307881161290322</v>
      </c>
      <c r="DG149" s="308">
        <f>IFERROR(VLOOKUP($A149,'BDGT McAfee'!$AZ$6:$BD$180,DG$4,0),0)</f>
        <v>10.307881161290322</v>
      </c>
      <c r="DH149" s="308">
        <f>IFERROR(VLOOKUP($A149,'BDGT McAfee'!$AZ$6:$BD$180,DH$4,0),0)</f>
        <v>10.307881161290322</v>
      </c>
      <c r="DI149" s="308">
        <f>IFERROR(VLOOKUP($A149,'BDGT McAfee'!$AZ$6:$BD$180,DI$4,0),0)</f>
        <v>10.307881161290322</v>
      </c>
      <c r="DJ149" s="308">
        <f>IFERROR(VLOOKUP($A149,'BDGT McAfee'!$AZ$6:$BD$180,DJ$4,0),0)</f>
        <v>10.307881161290322</v>
      </c>
      <c r="DK149" s="308">
        <f>IFERROR(VLOOKUP($A149,'BDGT McAfee'!$AZ$6:$BD$180,DK$4,0),0)</f>
        <v>10.307881161290322</v>
      </c>
      <c r="DL149" s="308">
        <f>IFERROR(VLOOKUP($A149,'BDGT McAfee'!$AZ$6:$BD$180,DL$4,0),0)</f>
        <v>10.307881161290322</v>
      </c>
      <c r="DM149" s="308">
        <f>IFERROR(VLOOKUP($A149,'BDGT McAfee'!$AZ$6:$BD$180,DM$4,0),0)</f>
        <v>10.307881161290322</v>
      </c>
      <c r="DN149" s="308">
        <f>IFERROR(VLOOKUP($A149,'BDGT McAfee'!$AZ$6:$BD$180,DN$4,0),0)</f>
        <v>10.307881161290322</v>
      </c>
      <c r="DO149" s="308">
        <f>IFERROR(VLOOKUP($A149,'BDGT McAfee'!$AZ$6:$BD$180,DO$4,0),0)</f>
        <v>10.307881161290322</v>
      </c>
      <c r="DP149" s="308">
        <f>IFERROR(VLOOKUP($A149,'BDGT McAfee'!$AZ$6:$BD$180,DP$4,0),0)</f>
        <v>10.307881161290322</v>
      </c>
      <c r="DQ149" s="308">
        <f>IFERROR(VLOOKUP($A149,'BDGT McAfee'!$AZ$6:$BD$180,DQ$4,0),0)</f>
        <v>10.307881161290322</v>
      </c>
      <c r="DR149" s="308">
        <f>IFERROR(VLOOKUP($A149,'BDGT McAfee'!$AZ$6:$BD$180,DR$4,0),0)</f>
        <v>10.307881161290322</v>
      </c>
      <c r="DS149" s="308">
        <f>IFERROR(VLOOKUP($A149,'BDGT McAfee'!$AZ$6:$BD$180,DS$4,0),0)</f>
        <v>10.307881161290322</v>
      </c>
      <c r="DT149" s="308">
        <f>IFERROR(VLOOKUP($A149,'BDGT McAfee'!$AZ$6:$BD$180,DT$4,0),0)</f>
        <v>10.307881161290322</v>
      </c>
      <c r="DU149" s="308">
        <f>IFERROR(VLOOKUP($A149,'BDGT McAfee'!$AZ$6:$BD$180,DU$4,0),0)</f>
        <v>10.307881161290322</v>
      </c>
      <c r="DV149" s="308">
        <f>IFERROR(VLOOKUP($A149,'BDGT McAfee'!$AZ$6:$BD$180,DV$4,0),0)</f>
        <v>10.307881161290322</v>
      </c>
      <c r="DW149" s="308">
        <f>IFERROR(VLOOKUP($A149,'BDGT McAfee'!$AZ$6:$BD$180,DW$4,0),0)</f>
        <v>10.307881161290322</v>
      </c>
      <c r="DX149" s="308">
        <f>IFERROR(VLOOKUP($A149,'BDGT McAfee'!$AZ$6:$BD$180,DX$4,0),0)</f>
        <v>10.307881161290322</v>
      </c>
      <c r="DY149" s="308">
        <f>IFERROR(VLOOKUP($A149,'BDGT McAfee'!$AZ$6:$BD$180,DY$4,0),0)</f>
        <v>10.307881161290322</v>
      </c>
      <c r="DZ149" s="308">
        <f>IFERROR(VLOOKUP($A149,'BDGT McAfee'!$AZ$6:$BD$180,DZ$4,0),0)</f>
        <v>10.307881161290322</v>
      </c>
      <c r="EA149" s="308">
        <f>IFERROR(VLOOKUP($A149,'BDGT McAfee'!$AZ$6:$BD$180,EA$4,0),0)</f>
        <v>10.307881161290322</v>
      </c>
      <c r="EB149" s="308">
        <f>IFERROR(VLOOKUP($A149,'BDGT McAfee'!$AZ$6:$BD$180,EB$4,0),0)</f>
        <v>10.307881161290322</v>
      </c>
      <c r="EC149" s="308">
        <f>IFERROR(VLOOKUP($A149,'BDGT McAfee'!$AZ$6:$BD$180,EC$4,0),0)</f>
        <v>10.307881161290322</v>
      </c>
      <c r="ED149" s="308">
        <f>IFERROR(VLOOKUP($A149,'BDGT McAfee'!$AZ$6:$BD$180,ED$4,0),0)</f>
        <v>10.307881161290322</v>
      </c>
      <c r="EE149" s="308">
        <f>IFERROR(VLOOKUP($A149,'BDGT McAfee'!$AZ$6:$BD$180,EE$4,0),0)</f>
        <v>10.307881161290322</v>
      </c>
      <c r="EF149" s="308">
        <f>IFERROR(VLOOKUP($A149,'BDGT McAfee'!$AZ$6:$BD$180,EF$4,0),0)</f>
        <v>10.307881161290322</v>
      </c>
      <c r="EG149" s="308">
        <f>IFERROR(VLOOKUP($A149,'BDGT McAfee'!$AZ$6:$BD$180,EG$4,0),0)</f>
        <v>10.307881161290322</v>
      </c>
      <c r="EH149" s="308">
        <f>IFERROR(VLOOKUP($A149,'BDGT McAfee'!$AZ$6:$BD$180,EH$4,0),0)</f>
        <v>10.307881161290322</v>
      </c>
      <c r="EI149" s="308">
        <f t="shared" si="42"/>
        <v>319.54431599999981</v>
      </c>
      <c r="EJ149" s="308"/>
      <c r="EL149" s="307">
        <f>IFERROR(VLOOKUP($A149,'BDGT Office'!$C$3:$F$180,EL$4,0),0)</f>
        <v>1.6258064516129032</v>
      </c>
      <c r="EM149" s="307">
        <f>IFERROR(VLOOKUP($A149,'BDGT Office'!$C$3:$F$180,EM$4,0),0)</f>
        <v>1.6258064516129032</v>
      </c>
      <c r="EN149" s="307">
        <f>IFERROR(VLOOKUP($A149,'BDGT Office'!$C$3:$F$180,EN$4,0),0)</f>
        <v>1.6258064516129032</v>
      </c>
      <c r="EO149" s="307">
        <f>IFERROR(VLOOKUP($A149,'BDGT Office'!$C$3:$F$180,EO$4,0),0)</f>
        <v>1.6258064516129032</v>
      </c>
      <c r="EP149" s="307">
        <f>IFERROR(VLOOKUP($A149,'BDGT Office'!$C$3:$F$180,EP$4,0),0)</f>
        <v>1.6258064516129032</v>
      </c>
      <c r="EQ149" s="307">
        <f>IFERROR(VLOOKUP($A149,'BDGT Office'!$C$3:$F$180,EQ$4,0),0)</f>
        <v>1.6258064516129032</v>
      </c>
      <c r="ER149" s="307">
        <f>IFERROR(VLOOKUP($A149,'BDGT Office'!$C$3:$F$180,ER$4,0),0)</f>
        <v>1.6258064516129032</v>
      </c>
      <c r="ES149" s="307">
        <f>IFERROR(VLOOKUP($A149,'BDGT Office'!$C$3:$F$180,ES$4,0),0)</f>
        <v>1.6258064516129032</v>
      </c>
      <c r="ET149" s="307">
        <f>IFERROR(VLOOKUP($A149,'BDGT Office'!$C$3:$F$180,ET$4,0),0)</f>
        <v>1.6258064516129032</v>
      </c>
      <c r="EU149" s="307">
        <f>IFERROR(VLOOKUP($A149,'BDGT Office'!$C$3:$F$180,EU$4,0),0)</f>
        <v>1.6258064516129032</v>
      </c>
      <c r="EV149" s="307">
        <f>IFERROR(VLOOKUP($A149,'BDGT Office'!$C$3:$F$180,EV$4,0),0)</f>
        <v>1.6258064516129032</v>
      </c>
      <c r="EW149" s="307">
        <f>IFERROR(VLOOKUP($A149,'BDGT Office'!$C$3:$F$180,EW$4,0),0)</f>
        <v>1.6258064516129032</v>
      </c>
      <c r="EX149" s="307">
        <f>IFERROR(VLOOKUP($A149,'BDGT Office'!$C$3:$F$180,EX$4,0),0)</f>
        <v>1.6258064516129032</v>
      </c>
      <c r="EY149" s="307">
        <f>IFERROR(VLOOKUP($A149,'BDGT Office'!$C$3:$F$180,EY$4,0),0)</f>
        <v>1.6258064516129032</v>
      </c>
      <c r="EZ149" s="307">
        <f>IFERROR(VLOOKUP($A149,'BDGT Office'!$C$3:$F$180,EZ$4,0),0)</f>
        <v>1.6258064516129032</v>
      </c>
      <c r="FA149" s="307">
        <f>IFERROR(VLOOKUP($A149,'BDGT Office'!$C$3:$F$180,FA$4,0),0)</f>
        <v>1.6258064516129032</v>
      </c>
      <c r="FB149" s="307">
        <f>IFERROR(VLOOKUP($A149,'BDGT Office'!$C$3:$F$180,FB$4,0),0)</f>
        <v>1.6258064516129032</v>
      </c>
      <c r="FC149" s="307">
        <f>IFERROR(VLOOKUP($A149,'BDGT Office'!$C$3:$F$180,FC$4,0),0)</f>
        <v>1.6258064516129032</v>
      </c>
      <c r="FD149" s="307">
        <f>IFERROR(VLOOKUP($A149,'BDGT Office'!$C$3:$F$180,FD$4,0),0)</f>
        <v>1.6258064516129032</v>
      </c>
      <c r="FE149" s="307">
        <f>IFERROR(VLOOKUP($A149,'BDGT Office'!$C$3:$F$180,FE$4,0),0)</f>
        <v>1.6258064516129032</v>
      </c>
      <c r="FF149" s="307">
        <f>IFERROR(VLOOKUP($A149,'BDGT Office'!$C$3:$F$180,FF$4,0),0)</f>
        <v>1.6258064516129032</v>
      </c>
      <c r="FG149" s="307">
        <f>IFERROR(VLOOKUP($A149,'BDGT Office'!$C$3:$F$180,FG$4,0),0)</f>
        <v>1.6258064516129032</v>
      </c>
      <c r="FH149" s="307">
        <f>IFERROR(VLOOKUP($A149,'BDGT Office'!$C$3:$F$180,FH$4,0),0)</f>
        <v>1.6258064516129032</v>
      </c>
      <c r="FI149" s="307">
        <f>IFERROR(VLOOKUP($A149,'BDGT Office'!$C$3:$F$180,FI$4,0),0)</f>
        <v>1.6258064516129032</v>
      </c>
      <c r="FJ149" s="307">
        <f>IFERROR(VLOOKUP($A149,'BDGT Office'!$C$3:$F$180,FJ$4,0),0)</f>
        <v>1.6258064516129032</v>
      </c>
      <c r="FK149" s="307">
        <f>IFERROR(VLOOKUP($A149,'BDGT Office'!$C$3:$F$180,FK$4,0),0)</f>
        <v>1.6258064516129032</v>
      </c>
      <c r="FL149" s="307">
        <f>IFERROR(VLOOKUP($A149,'BDGT Office'!$C$3:$F$180,FL$4,0),0)</f>
        <v>1.6258064516129032</v>
      </c>
      <c r="FM149" s="307">
        <f>IFERROR(VLOOKUP($A149,'BDGT Office'!$C$3:$F$180,FM$4,0),0)</f>
        <v>1.6258064516129032</v>
      </c>
      <c r="FN149" s="307">
        <f>IFERROR(VLOOKUP($A149,'BDGT Office'!$C$3:$F$180,FN$4,0),0)</f>
        <v>1.6258064516129032</v>
      </c>
      <c r="FO149" s="307">
        <f>IFERROR(VLOOKUP($A149,'BDGT Office'!$C$3:$F$180,FO$4,0),0)</f>
        <v>1.6258064516129032</v>
      </c>
      <c r="FP149" s="307">
        <f>IFERROR(VLOOKUP($A149,'BDGT Office'!$C$3:$F$180,FP$4,0),0)</f>
        <v>1.6258064516129032</v>
      </c>
      <c r="FQ149" s="308">
        <f t="shared" si="43"/>
        <v>50.399999999999984</v>
      </c>
      <c r="FR149" s="307"/>
      <c r="FS149" s="307"/>
    </row>
    <row r="150" spans="1:175">
      <c r="A150" s="150" t="s">
        <v>140</v>
      </c>
      <c r="B150" s="303">
        <f>IFERROR(VLOOKUP($A150,'FCST Sales'!$A$1:$AH$160,B$1,0),0)</f>
        <v>149057.54984782086</v>
      </c>
      <c r="C150" s="303">
        <f>IFERROR(VLOOKUP($A150,'FCST Sales'!$A$1:$AH$160,C$1,0),0)</f>
        <v>129963.58938160745</v>
      </c>
      <c r="D150" s="303">
        <f>IFERROR(VLOOKUP($A150,'FCST Sales'!$A$1:$AH$160,D$1,0),0)</f>
        <v>99801.940647316485</v>
      </c>
      <c r="E150" s="303">
        <f>IFERROR(VLOOKUP($A150,'FCST Sales'!$A$1:$AH$160,E$1,0),0)</f>
        <v>96050.245415468569</v>
      </c>
      <c r="F150" s="303">
        <f>IFERROR(VLOOKUP($A150,'FCST Sales'!$A$1:$AH$160,F$1,0),0)</f>
        <v>95546.515660182515</v>
      </c>
      <c r="G150" s="303">
        <f>IFERROR(VLOOKUP($A150,'FCST Sales'!$A$1:$AH$160,G$1,0),0)</f>
        <v>99610.977003696767</v>
      </c>
      <c r="H150" s="303">
        <f>IFERROR(VLOOKUP($A150,'FCST Sales'!$A$1:$AH$160,H$1,0),0)</f>
        <v>102609.38594663022</v>
      </c>
      <c r="I150" s="303">
        <f>IFERROR(VLOOKUP($A150,'FCST Sales'!$A$1:$AH$160,I$1,0),0)</f>
        <v>125804.74153206038</v>
      </c>
      <c r="J150" s="303">
        <f>IFERROR(VLOOKUP($A150,'FCST Sales'!$A$1:$AH$160,J$1,0),0)</f>
        <v>117182.68677858425</v>
      </c>
      <c r="K150" s="303">
        <f>IFERROR(VLOOKUP($A150,'FCST Sales'!$A$1:$AH$160,K$1,0),0)</f>
        <v>112196.98649973415</v>
      </c>
      <c r="L150" s="303">
        <f>IFERROR(VLOOKUP($A150,'FCST Sales'!$A$1:$AH$160,L$1,0),0)</f>
        <v>107941.18411767633</v>
      </c>
      <c r="M150" s="303">
        <f>IFERROR(VLOOKUP($A150,'FCST Sales'!$A$1:$AH$160,M$1,0),0)</f>
        <v>108414.70719945365</v>
      </c>
      <c r="N150" s="303">
        <f>IFERROR(VLOOKUP($A150,'FCST Sales'!$A$1:$AH$160,N$1,0),0)</f>
        <v>112843.3049454188</v>
      </c>
      <c r="O150" s="303">
        <f>IFERROR(VLOOKUP($A150,'FCST Sales'!$A$1:$AH$160,O$1,0),0)</f>
        <v>114760.85654616232</v>
      </c>
      <c r="P150" s="303">
        <f>IFERROR(VLOOKUP($A150,'FCST Sales'!$A$1:$AH$160,P$1,0),0)</f>
        <v>0</v>
      </c>
      <c r="Q150" s="303">
        <f>IFERROR(VLOOKUP($A150,'FCST Sales'!$A$1:$AH$160,Q$1,0),0)</f>
        <v>107173.99203541222</v>
      </c>
      <c r="R150" s="303">
        <f>IFERROR(VLOOKUP($A150,'FCST Sales'!$A$1:$AH$160,R$1,0),0)</f>
        <v>117054.84553507144</v>
      </c>
      <c r="S150" s="303">
        <f>IFERROR(VLOOKUP($A150,'FCST Sales'!$A$1:$AH$160,S$1,0),0)</f>
        <v>108914.28166356742</v>
      </c>
      <c r="T150" s="303">
        <f>IFERROR(VLOOKUP($A150,'FCST Sales'!$A$1:$AH$160,T$1,0),0)</f>
        <v>117398.713672167</v>
      </c>
      <c r="U150" s="303">
        <f>IFERROR(VLOOKUP($A150,'FCST Sales'!$A$1:$AH$160,U$1,0),0)</f>
        <v>117186.2282083555</v>
      </c>
      <c r="V150" s="303">
        <f>IFERROR(VLOOKUP($A150,'FCST Sales'!$A$1:$AH$160,V$1,0),0)</f>
        <v>117897.86334349618</v>
      </c>
      <c r="W150" s="303">
        <f>IFERROR(VLOOKUP($A150,'FCST Sales'!$A$1:$AH$160,W$1,0),0)</f>
        <v>142057.5716899687</v>
      </c>
      <c r="X150" s="303">
        <f>IFERROR(VLOOKUP($A150,'FCST Sales'!$A$1:$AH$160,X$1,0),0)</f>
        <v>138377.58228598311</v>
      </c>
      <c r="Y150" s="303">
        <f>IFERROR(VLOOKUP($A150,'FCST Sales'!$A$1:$AH$160,Y$1,0),0)</f>
        <v>111913.61138933941</v>
      </c>
      <c r="Z150" s="303">
        <f>IFERROR(VLOOKUP($A150,'FCST Sales'!$A$1:$AH$160,Z$1,0),0)</f>
        <v>106228.11973079902</v>
      </c>
      <c r="AA150" s="303">
        <f>IFERROR(VLOOKUP($A150,'FCST Sales'!$A$1:$AH$160,AA$1,0),0)</f>
        <v>111991.46595903335</v>
      </c>
      <c r="AB150" s="303">
        <f>IFERROR(VLOOKUP($A150,'FCST Sales'!$A$1:$AH$160,AB$1,0),0)</f>
        <v>112914.42084723964</v>
      </c>
      <c r="AC150" s="303">
        <f>IFERROR(VLOOKUP($A150,'FCST Sales'!$A$1:$AH$160,AC$1,0),0)</f>
        <v>124683.64958933176</v>
      </c>
      <c r="AD150" s="303">
        <f>IFERROR(VLOOKUP($A150,'FCST Sales'!$A$1:$AH$160,AD$1,0),0)</f>
        <v>163684.20524650748</v>
      </c>
      <c r="AE150" s="303">
        <f>IFERROR(VLOOKUP($A150,'FCST Sales'!$A$1:$AH$160,AE$1,0),0)</f>
        <v>142237.63008875318</v>
      </c>
      <c r="AF150" s="303">
        <f>IFERROR(VLOOKUP($A150,'FCST Sales'!$A$1:$AH$160,AF$1,0),0)</f>
        <v>95962.732196247729</v>
      </c>
      <c r="AG150" s="303">
        <f>IFERROR(VLOOKUP($A150,'FCST Sales'!$A$1:$AH$160,AG$1,0),0)</f>
        <v>3507461.5850030868</v>
      </c>
      <c r="AH150" s="303">
        <f>IFERROR(VLOOKUP($A150,'FCST Sales'!$A$1:$AH$160,AH$1,0),0)</f>
        <v>0</v>
      </c>
      <c r="AI150" s="303"/>
      <c r="AK150" s="306">
        <f>IFERROR(VLOOKUP($A150,'BDGT MW Services MTD'!$A$3:$AG$156,AK$4,0),0)</f>
        <v>1439.9077616549991</v>
      </c>
      <c r="AL150" s="306">
        <f>IFERROR(VLOOKUP($A150,'BDGT MW Services MTD'!$A$3:$AG$156,AL$4,0),0)</f>
        <v>1240.4773281276066</v>
      </c>
      <c r="AM150" s="306">
        <f>IFERROR(VLOOKUP($A150,'BDGT MW Services MTD'!$A$3:$AG$156,AM$4,0),0)</f>
        <v>964.0946675496649</v>
      </c>
      <c r="AN150" s="306">
        <f>IFERROR(VLOOKUP($A150,'BDGT MW Services MTD'!$A$3:$AG$156,AN$4,0),0)</f>
        <v>927.85299385237749</v>
      </c>
      <c r="AO150" s="306">
        <f>IFERROR(VLOOKUP($A150,'BDGT MW Services MTD'!$A$3:$AG$156,AO$4,0),0)</f>
        <v>922.98692443721916</v>
      </c>
      <c r="AP150" s="306">
        <f>IFERROR(VLOOKUP($A150,'BDGT MW Services MTD'!$A$3:$AG$156,AP$4,0),0)</f>
        <v>962.24994359624804</v>
      </c>
      <c r="AQ150" s="306">
        <f>IFERROR(VLOOKUP($A150,'BDGT MW Services MTD'!$A$3:$AG$156,AQ$4,0),0)</f>
        <v>991.2148119571832</v>
      </c>
      <c r="AR150" s="306">
        <f>IFERROR(VLOOKUP($A150,'BDGT MW Services MTD'!$A$3:$AG$156,AR$4,0),0)</f>
        <v>1215.283787838694</v>
      </c>
      <c r="AS150" s="306">
        <f>IFERROR(VLOOKUP($A150,'BDGT MW Services MTD'!$A$3:$AG$156,AS$4,0),0)</f>
        <v>1118.4860843685212</v>
      </c>
      <c r="AT150" s="306">
        <f>IFERROR(VLOOKUP($A150,'BDGT MW Services MTD'!$A$3:$AG$156,AT$4,0),0)</f>
        <v>1083.8317942311871</v>
      </c>
      <c r="AU150" s="306">
        <f>IFERROR(VLOOKUP($A150,'BDGT MW Services MTD'!$A$3:$AG$156,AU$4,0),0)</f>
        <v>1042.7204054538245</v>
      </c>
      <c r="AV150" s="306">
        <f>IFERROR(VLOOKUP($A150,'BDGT MW Services MTD'!$A$3:$AG$156,AV$4,0),0)</f>
        <v>1047.2946760055013</v>
      </c>
      <c r="AW150" s="306">
        <f>IFERROR(VLOOKUP($A150,'BDGT MW Services MTD'!$A$3:$AG$156,AW$4,0),0)</f>
        <v>1090.075281712313</v>
      </c>
      <c r="AX150" s="306">
        <f>IFERROR(VLOOKUP($A150,'BDGT MW Services MTD'!$A$3:$AG$156,AX$4,0),0)</f>
        <v>1108.5989823641969</v>
      </c>
      <c r="AY150" s="306">
        <f>IFERROR(VLOOKUP($A150,'BDGT MW Services MTD'!$A$3:$AG$156,AY$4,0),0)</f>
        <v>166.15619819139695</v>
      </c>
      <c r="AZ150" s="306">
        <f>IFERROR(VLOOKUP($A150,'BDGT MW Services MTD'!$A$3:$AG$156,AZ$4,0),0)</f>
        <v>1022.9550285387251</v>
      </c>
      <c r="BA150" s="306">
        <f>IFERROR(VLOOKUP($A150,'BDGT MW Services MTD'!$A$3:$AG$156,BA$4,0),0)</f>
        <v>1130.759098062153</v>
      </c>
      <c r="BB150" s="306">
        <f>IFERROR(VLOOKUP($A150,'BDGT MW Services MTD'!$A$3:$AG$156,BB$4,0),0)</f>
        <v>1052.1206049781451</v>
      </c>
      <c r="BC150" s="306">
        <f>IFERROR(VLOOKUP($A150,'BDGT MW Services MTD'!$A$3:$AG$156,BC$4,0),0)</f>
        <v>1134.0808915579892</v>
      </c>
      <c r="BD150" s="306">
        <f>IFERROR(VLOOKUP($A150,'BDGT MW Services MTD'!$A$3:$AG$156,BD$4,0),0)</f>
        <v>1132.028265113415</v>
      </c>
      <c r="BE150" s="306">
        <f>IFERROR(VLOOKUP($A150,'BDGT MW Services MTD'!$A$3:$AG$156,BE$4,0),0)</f>
        <v>1138.9027169986202</v>
      </c>
      <c r="BF150" s="306">
        <f>IFERROR(VLOOKUP($A150,'BDGT MW Services MTD'!$A$3:$AG$156,BF$4,0),0)</f>
        <v>1355.91205051164</v>
      </c>
      <c r="BG150" s="306">
        <f>IFERROR(VLOOKUP($A150,'BDGT MW Services MTD'!$A$3:$AG$156,BG$4,0),0)</f>
        <v>1336.7384273796531</v>
      </c>
      <c r="BH150" s="306">
        <f>IFERROR(VLOOKUP($A150,'BDGT MW Services MTD'!$A$3:$AG$156,BH$4,0),0)</f>
        <v>1081.0943681743804</v>
      </c>
      <c r="BI150" s="306">
        <f>IFERROR(VLOOKUP($A150,'BDGT MW Services MTD'!$A$3:$AG$156,BI$4,0),0)</f>
        <v>1026.1720675172508</v>
      </c>
      <c r="BJ150" s="306">
        <f>IFERROR(VLOOKUP($A150,'BDGT MW Services MTD'!$A$3:$AG$156,BJ$4,0),0)</f>
        <v>1081.8464494966411</v>
      </c>
      <c r="BK150" s="306">
        <f>IFERROR(VLOOKUP($A150,'BDGT MW Services MTD'!$A$3:$AG$156,BK$4,0),0)</f>
        <v>1090.762266968097</v>
      </c>
      <c r="BL150" s="306">
        <f>IFERROR(VLOOKUP($A150,'BDGT MW Services MTD'!$A$3:$AG$156,BL$4,0),0)</f>
        <v>1203.3439963783683</v>
      </c>
      <c r="BM150" s="306">
        <f>IFERROR(VLOOKUP($A150,'BDGT MW Services MTD'!$A$3:$AG$156,BM$4,0),0)</f>
        <v>1581.2024136677546</v>
      </c>
      <c r="BN150" s="306">
        <f>IFERROR(VLOOKUP($A150,'BDGT MW Services MTD'!$A$3:$AG$156,BN$4,0),0)</f>
        <v>1357.6306731081233</v>
      </c>
      <c r="BO150" s="306">
        <f>IFERROR(VLOOKUP($A150,'BDGT MW Services MTD'!$A$3:$AG$156,BO$4,0),0)</f>
        <v>927.00760920911637</v>
      </c>
      <c r="BP150" s="306">
        <f>IFERROR(VLOOKUP($A150,'BDGT MW Services MTD'!$A$3:$AG$156,BP$4,0),0)</f>
        <v>33973.788569001008</v>
      </c>
      <c r="BQ150" s="306"/>
      <c r="BR150" s="306"/>
      <c r="BS150" s="306"/>
      <c r="BT150" s="306">
        <f>IFERROR(VLOOKUP($A150,'BDGT Polizze MTD'!$A$3:$AG$156,BT$4,0),0)</f>
        <v>5291.8261465642236</v>
      </c>
      <c r="BU150" s="306">
        <f>IFERROR(VLOOKUP($A150,'BDGT Polizze MTD'!$A$3:$AG$156,BU$4,0),0)</f>
        <v>4558.8964335193432</v>
      </c>
      <c r="BV150" s="306">
        <f>IFERROR(VLOOKUP($A150,'BDGT Polizze MTD'!$A$3:$AG$156,BV$4,0),0)</f>
        <v>3543.1584615104343</v>
      </c>
      <c r="BW150" s="306">
        <f>IFERROR(VLOOKUP($A150,'BDGT Polizze MTD'!$A$3:$AG$156,BW$4,0),0)</f>
        <v>3409.9661546323036</v>
      </c>
      <c r="BX150" s="306">
        <f>IFERROR(VLOOKUP($A150,'BDGT Polizze MTD'!$A$3:$AG$156,BX$4,0),0)</f>
        <v>3392.082791511506</v>
      </c>
      <c r="BY150" s="306">
        <f>IFERROR(VLOOKUP($A150,'BDGT Polizze MTD'!$A$3:$AG$156,BY$4,0),0)</f>
        <v>3536.3788894365503</v>
      </c>
      <c r="BZ150" s="306">
        <f>IFERROR(VLOOKUP($A150,'BDGT Polizze MTD'!$A$3:$AG$156,BZ$4,0),0)</f>
        <v>3642.8281022305796</v>
      </c>
      <c r="CA150" s="306">
        <f>IFERROR(VLOOKUP($A150,'BDGT Polizze MTD'!$A$3:$AG$156,CA$4,0),0)</f>
        <v>4466.307283869819</v>
      </c>
      <c r="CB150" s="306">
        <f>IFERROR(VLOOKUP($A150,'BDGT Polizze MTD'!$A$3:$AG$156,CB$4,0),0)</f>
        <v>4110.5646232690615</v>
      </c>
      <c r="CC150" s="306">
        <f>IFERROR(VLOOKUP($A150,'BDGT Polizze MTD'!$A$3:$AG$156,CC$4,0),0)</f>
        <v>3983.2061330081369</v>
      </c>
      <c r="CD150" s="306">
        <f>IFERROR(VLOOKUP($A150,'BDGT Polizze MTD'!$A$3:$AG$156,CD$4,0),0)</f>
        <v>3832.1170647725698</v>
      </c>
      <c r="CE150" s="306">
        <f>IFERROR(VLOOKUP($A150,'BDGT Polizze MTD'!$A$3:$AG$156,CE$4,0),0)</f>
        <v>3848.9280336078236</v>
      </c>
      <c r="CF150" s="306">
        <f>IFERROR(VLOOKUP($A150,'BDGT Polizze MTD'!$A$3:$AG$156,CF$4,0),0)</f>
        <v>4006.1516654777956</v>
      </c>
      <c r="CG150" s="306">
        <f>IFERROR(VLOOKUP($A150,'BDGT Polizze MTD'!$A$3:$AG$156,CG$4,0),0)</f>
        <v>4074.2283895924716</v>
      </c>
      <c r="CH150" s="306">
        <f>IFERROR(VLOOKUP($A150,'BDGT Polizze MTD'!$A$3:$AG$156,CH$4,0),0)</f>
        <v>610.64308243767482</v>
      </c>
      <c r="CI150" s="306">
        <f>IFERROR(VLOOKUP($A150,'BDGT Polizze MTD'!$A$3:$AG$156,CI$4,0),0)</f>
        <v>3759.4770380004379</v>
      </c>
      <c r="CJ150" s="306">
        <f>IFERROR(VLOOKUP($A150,'BDGT Polizze MTD'!$A$3:$AG$156,CJ$4,0),0)</f>
        <v>4155.6693560100339</v>
      </c>
      <c r="CK150" s="306">
        <f>IFERROR(VLOOKUP($A150,'BDGT Polizze MTD'!$A$3:$AG$156,CK$4,0),0)</f>
        <v>3866.6638759992461</v>
      </c>
      <c r="CL150" s="306">
        <f>IFERROR(VLOOKUP($A150,'BDGT Polizze MTD'!$A$3:$AG$156,CL$4,0),0)</f>
        <v>4167.8773280363457</v>
      </c>
      <c r="CM150" s="306">
        <f>IFERROR(VLOOKUP($A150,'BDGT Polizze MTD'!$A$3:$AG$156,CM$4,0),0)</f>
        <v>4160.3336904660873</v>
      </c>
      <c r="CN150" s="306">
        <f>IFERROR(VLOOKUP($A150,'BDGT Polizze MTD'!$A$3:$AG$156,CN$4,0),0)</f>
        <v>4185.5980894770455</v>
      </c>
      <c r="CO150" s="306">
        <f>IFERROR(VLOOKUP($A150,'BDGT Polizze MTD'!$A$3:$AG$156,CO$4,0),0)</f>
        <v>4983.1322758423967</v>
      </c>
      <c r="CP150" s="306">
        <f>IFERROR(VLOOKUP($A150,'BDGT Polizze MTD'!$A$3:$AG$156,CP$4,0),0)</f>
        <v>4912.6670120830031</v>
      </c>
      <c r="CQ150" s="306">
        <f>IFERROR(VLOOKUP($A150,'BDGT Polizze MTD'!$A$3:$AG$156,CQ$4,0),0)</f>
        <v>3973.1457783330252</v>
      </c>
      <c r="CR150" s="306">
        <f>IFERROR(VLOOKUP($A150,'BDGT Polizze MTD'!$A$3:$AG$156,CR$4,0),0)</f>
        <v>3771.3000251628323</v>
      </c>
      <c r="CS150" s="306">
        <f>IFERROR(VLOOKUP($A150,'BDGT Polizze MTD'!$A$3:$AG$156,CS$4,0),0)</f>
        <v>3975.9097634378118</v>
      </c>
      <c r="CT150" s="306">
        <f>IFERROR(VLOOKUP($A150,'BDGT Polizze MTD'!$A$3:$AG$156,CT$4,0),0)</f>
        <v>4008.676415073342</v>
      </c>
      <c r="CU150" s="306">
        <f>IFERROR(VLOOKUP($A150,'BDGT Polizze MTD'!$A$3:$AG$156,CU$4,0),0)</f>
        <v>4422.4271810487508</v>
      </c>
      <c r="CV150" s="306">
        <f>IFERROR(VLOOKUP($A150,'BDGT Polizze MTD'!$A$3:$AG$156,CV$4,0),0)</f>
        <v>5811.1001957792887</v>
      </c>
      <c r="CW150" s="306">
        <f>IFERROR(VLOOKUP($A150,'BDGT Polizze MTD'!$A$3:$AG$156,CW$4,0),0)</f>
        <v>4989.4484109687828</v>
      </c>
      <c r="CX150" s="306">
        <f>IFERROR(VLOOKUP($A150,'BDGT Polizze MTD'!$A$3:$AG$156,CX$4,0),0)</f>
        <v>3406.8592691232129</v>
      </c>
      <c r="CY150" s="306">
        <f>IFERROR(VLOOKUP($A150,'BDGT Polizze MTD'!$A$3:$AG$156,CY$4,0),0)</f>
        <v>124857.5689602819</v>
      </c>
      <c r="CZ150" s="306"/>
      <c r="DD150" s="308">
        <f>IFERROR(VLOOKUP($A150,'BDGT McAfee'!$AZ$6:$BD$180,DD$4,0),0)</f>
        <v>20.539568903225806</v>
      </c>
      <c r="DE150" s="308">
        <f>IFERROR(VLOOKUP($A150,'BDGT McAfee'!$AZ$6:$BD$180,DE$4,0),0)</f>
        <v>20.539568903225806</v>
      </c>
      <c r="DF150" s="308">
        <f>IFERROR(VLOOKUP($A150,'BDGT McAfee'!$AZ$6:$BD$180,DF$4,0),0)</f>
        <v>20.539568903225806</v>
      </c>
      <c r="DG150" s="308">
        <f>IFERROR(VLOOKUP($A150,'BDGT McAfee'!$AZ$6:$BD$180,DG$4,0),0)</f>
        <v>20.539568903225806</v>
      </c>
      <c r="DH150" s="308">
        <f>IFERROR(VLOOKUP($A150,'BDGT McAfee'!$AZ$6:$BD$180,DH$4,0),0)</f>
        <v>20.539568903225806</v>
      </c>
      <c r="DI150" s="308">
        <f>IFERROR(VLOOKUP($A150,'BDGT McAfee'!$AZ$6:$BD$180,DI$4,0),0)</f>
        <v>20.539568903225806</v>
      </c>
      <c r="DJ150" s="308">
        <f>IFERROR(VLOOKUP($A150,'BDGT McAfee'!$AZ$6:$BD$180,DJ$4,0),0)</f>
        <v>20.539568903225806</v>
      </c>
      <c r="DK150" s="308">
        <f>IFERROR(VLOOKUP($A150,'BDGT McAfee'!$AZ$6:$BD$180,DK$4,0),0)</f>
        <v>20.539568903225806</v>
      </c>
      <c r="DL150" s="308">
        <f>IFERROR(VLOOKUP($A150,'BDGT McAfee'!$AZ$6:$BD$180,DL$4,0),0)</f>
        <v>20.539568903225806</v>
      </c>
      <c r="DM150" s="308">
        <f>IFERROR(VLOOKUP($A150,'BDGT McAfee'!$AZ$6:$BD$180,DM$4,0),0)</f>
        <v>20.539568903225806</v>
      </c>
      <c r="DN150" s="308">
        <f>IFERROR(VLOOKUP($A150,'BDGT McAfee'!$AZ$6:$BD$180,DN$4,0),0)</f>
        <v>20.539568903225806</v>
      </c>
      <c r="DO150" s="308">
        <f>IFERROR(VLOOKUP($A150,'BDGT McAfee'!$AZ$6:$BD$180,DO$4,0),0)</f>
        <v>20.539568903225806</v>
      </c>
      <c r="DP150" s="308">
        <f>IFERROR(VLOOKUP($A150,'BDGT McAfee'!$AZ$6:$BD$180,DP$4,0),0)</f>
        <v>20.539568903225806</v>
      </c>
      <c r="DQ150" s="308">
        <f>IFERROR(VLOOKUP($A150,'BDGT McAfee'!$AZ$6:$BD$180,DQ$4,0),0)</f>
        <v>20.539568903225806</v>
      </c>
      <c r="DR150" s="308">
        <f>IFERROR(VLOOKUP($A150,'BDGT McAfee'!$AZ$6:$BD$180,DR$4,0),0)</f>
        <v>20.539568903225806</v>
      </c>
      <c r="DS150" s="308">
        <f>IFERROR(VLOOKUP($A150,'BDGT McAfee'!$AZ$6:$BD$180,DS$4,0),0)</f>
        <v>20.539568903225806</v>
      </c>
      <c r="DT150" s="308">
        <f>IFERROR(VLOOKUP($A150,'BDGT McAfee'!$AZ$6:$BD$180,DT$4,0),0)</f>
        <v>20.539568903225806</v>
      </c>
      <c r="DU150" s="308">
        <f>IFERROR(VLOOKUP($A150,'BDGT McAfee'!$AZ$6:$BD$180,DU$4,0),0)</f>
        <v>20.539568903225806</v>
      </c>
      <c r="DV150" s="308">
        <f>IFERROR(VLOOKUP($A150,'BDGT McAfee'!$AZ$6:$BD$180,DV$4,0),0)</f>
        <v>20.539568903225806</v>
      </c>
      <c r="DW150" s="308">
        <f>IFERROR(VLOOKUP($A150,'BDGT McAfee'!$AZ$6:$BD$180,DW$4,0),0)</f>
        <v>20.539568903225806</v>
      </c>
      <c r="DX150" s="308">
        <f>IFERROR(VLOOKUP($A150,'BDGT McAfee'!$AZ$6:$BD$180,DX$4,0),0)</f>
        <v>20.539568903225806</v>
      </c>
      <c r="DY150" s="308">
        <f>IFERROR(VLOOKUP($A150,'BDGT McAfee'!$AZ$6:$BD$180,DY$4,0),0)</f>
        <v>20.539568903225806</v>
      </c>
      <c r="DZ150" s="308">
        <f>IFERROR(VLOOKUP($A150,'BDGT McAfee'!$AZ$6:$BD$180,DZ$4,0),0)</f>
        <v>20.539568903225806</v>
      </c>
      <c r="EA150" s="308">
        <f>IFERROR(VLOOKUP($A150,'BDGT McAfee'!$AZ$6:$BD$180,EA$4,0),0)</f>
        <v>20.539568903225806</v>
      </c>
      <c r="EB150" s="308">
        <f>IFERROR(VLOOKUP($A150,'BDGT McAfee'!$AZ$6:$BD$180,EB$4,0),0)</f>
        <v>20.539568903225806</v>
      </c>
      <c r="EC150" s="308">
        <f>IFERROR(VLOOKUP($A150,'BDGT McAfee'!$AZ$6:$BD$180,EC$4,0),0)</f>
        <v>20.539568903225806</v>
      </c>
      <c r="ED150" s="308">
        <f>IFERROR(VLOOKUP($A150,'BDGT McAfee'!$AZ$6:$BD$180,ED$4,0),0)</f>
        <v>20.539568903225806</v>
      </c>
      <c r="EE150" s="308">
        <f>IFERROR(VLOOKUP($A150,'BDGT McAfee'!$AZ$6:$BD$180,EE$4,0),0)</f>
        <v>20.539568903225806</v>
      </c>
      <c r="EF150" s="308">
        <f>IFERROR(VLOOKUP($A150,'BDGT McAfee'!$AZ$6:$BD$180,EF$4,0),0)</f>
        <v>20.539568903225806</v>
      </c>
      <c r="EG150" s="308">
        <f>IFERROR(VLOOKUP($A150,'BDGT McAfee'!$AZ$6:$BD$180,EG$4,0),0)</f>
        <v>20.539568903225806</v>
      </c>
      <c r="EH150" s="308">
        <f>IFERROR(VLOOKUP($A150,'BDGT McAfee'!$AZ$6:$BD$180,EH$4,0),0)</f>
        <v>20.539568903225806</v>
      </c>
      <c r="EI150" s="308">
        <f t="shared" si="42"/>
        <v>636.7266360000001</v>
      </c>
      <c r="EJ150" s="308"/>
      <c r="EL150" s="307">
        <f>IFERROR(VLOOKUP($A150,'BDGT Office'!$C$3:$F$180,EL$4,0),0)</f>
        <v>2.8645161290322578</v>
      </c>
      <c r="EM150" s="307">
        <f>IFERROR(VLOOKUP($A150,'BDGT Office'!$C$3:$F$180,EM$4,0),0)</f>
        <v>2.8645161290322578</v>
      </c>
      <c r="EN150" s="307">
        <f>IFERROR(VLOOKUP($A150,'BDGT Office'!$C$3:$F$180,EN$4,0),0)</f>
        <v>2.8645161290322578</v>
      </c>
      <c r="EO150" s="307">
        <f>IFERROR(VLOOKUP($A150,'BDGT Office'!$C$3:$F$180,EO$4,0),0)</f>
        <v>2.8645161290322578</v>
      </c>
      <c r="EP150" s="307">
        <f>IFERROR(VLOOKUP($A150,'BDGT Office'!$C$3:$F$180,EP$4,0),0)</f>
        <v>2.8645161290322578</v>
      </c>
      <c r="EQ150" s="307">
        <f>IFERROR(VLOOKUP($A150,'BDGT Office'!$C$3:$F$180,EQ$4,0),0)</f>
        <v>2.8645161290322578</v>
      </c>
      <c r="ER150" s="307">
        <f>IFERROR(VLOOKUP($A150,'BDGT Office'!$C$3:$F$180,ER$4,0),0)</f>
        <v>2.8645161290322578</v>
      </c>
      <c r="ES150" s="307">
        <f>IFERROR(VLOOKUP($A150,'BDGT Office'!$C$3:$F$180,ES$4,0),0)</f>
        <v>2.8645161290322578</v>
      </c>
      <c r="ET150" s="307">
        <f>IFERROR(VLOOKUP($A150,'BDGT Office'!$C$3:$F$180,ET$4,0),0)</f>
        <v>2.8645161290322578</v>
      </c>
      <c r="EU150" s="307">
        <f>IFERROR(VLOOKUP($A150,'BDGT Office'!$C$3:$F$180,EU$4,0),0)</f>
        <v>2.8645161290322578</v>
      </c>
      <c r="EV150" s="307">
        <f>IFERROR(VLOOKUP($A150,'BDGT Office'!$C$3:$F$180,EV$4,0),0)</f>
        <v>2.8645161290322578</v>
      </c>
      <c r="EW150" s="307">
        <f>IFERROR(VLOOKUP($A150,'BDGT Office'!$C$3:$F$180,EW$4,0),0)</f>
        <v>2.8645161290322578</v>
      </c>
      <c r="EX150" s="307">
        <f>IFERROR(VLOOKUP($A150,'BDGT Office'!$C$3:$F$180,EX$4,0),0)</f>
        <v>2.8645161290322578</v>
      </c>
      <c r="EY150" s="307">
        <f>IFERROR(VLOOKUP($A150,'BDGT Office'!$C$3:$F$180,EY$4,0),0)</f>
        <v>2.8645161290322578</v>
      </c>
      <c r="EZ150" s="307">
        <f>IFERROR(VLOOKUP($A150,'BDGT Office'!$C$3:$F$180,EZ$4,0),0)</f>
        <v>2.8645161290322578</v>
      </c>
      <c r="FA150" s="307">
        <f>IFERROR(VLOOKUP($A150,'BDGT Office'!$C$3:$F$180,FA$4,0),0)</f>
        <v>2.8645161290322578</v>
      </c>
      <c r="FB150" s="307">
        <f>IFERROR(VLOOKUP($A150,'BDGT Office'!$C$3:$F$180,FB$4,0),0)</f>
        <v>2.8645161290322578</v>
      </c>
      <c r="FC150" s="307">
        <f>IFERROR(VLOOKUP($A150,'BDGT Office'!$C$3:$F$180,FC$4,0),0)</f>
        <v>2.8645161290322578</v>
      </c>
      <c r="FD150" s="307">
        <f>IFERROR(VLOOKUP($A150,'BDGT Office'!$C$3:$F$180,FD$4,0),0)</f>
        <v>2.8645161290322578</v>
      </c>
      <c r="FE150" s="307">
        <f>IFERROR(VLOOKUP($A150,'BDGT Office'!$C$3:$F$180,FE$4,0),0)</f>
        <v>2.8645161290322578</v>
      </c>
      <c r="FF150" s="307">
        <f>IFERROR(VLOOKUP($A150,'BDGT Office'!$C$3:$F$180,FF$4,0),0)</f>
        <v>2.8645161290322578</v>
      </c>
      <c r="FG150" s="307">
        <f>IFERROR(VLOOKUP($A150,'BDGT Office'!$C$3:$F$180,FG$4,0),0)</f>
        <v>2.8645161290322578</v>
      </c>
      <c r="FH150" s="307">
        <f>IFERROR(VLOOKUP($A150,'BDGT Office'!$C$3:$F$180,FH$4,0),0)</f>
        <v>2.8645161290322578</v>
      </c>
      <c r="FI150" s="307">
        <f>IFERROR(VLOOKUP($A150,'BDGT Office'!$C$3:$F$180,FI$4,0),0)</f>
        <v>2.8645161290322578</v>
      </c>
      <c r="FJ150" s="307">
        <f>IFERROR(VLOOKUP($A150,'BDGT Office'!$C$3:$F$180,FJ$4,0),0)</f>
        <v>2.8645161290322578</v>
      </c>
      <c r="FK150" s="307">
        <f>IFERROR(VLOOKUP($A150,'BDGT Office'!$C$3:$F$180,FK$4,0),0)</f>
        <v>2.8645161290322578</v>
      </c>
      <c r="FL150" s="307">
        <f>IFERROR(VLOOKUP($A150,'BDGT Office'!$C$3:$F$180,FL$4,0),0)</f>
        <v>2.8645161290322578</v>
      </c>
      <c r="FM150" s="307">
        <f>IFERROR(VLOOKUP($A150,'BDGT Office'!$C$3:$F$180,FM$4,0),0)</f>
        <v>2.8645161290322578</v>
      </c>
      <c r="FN150" s="307">
        <f>IFERROR(VLOOKUP($A150,'BDGT Office'!$C$3:$F$180,FN$4,0),0)</f>
        <v>2.8645161290322578</v>
      </c>
      <c r="FO150" s="307">
        <f>IFERROR(VLOOKUP($A150,'BDGT Office'!$C$3:$F$180,FO$4,0),0)</f>
        <v>2.8645161290322578</v>
      </c>
      <c r="FP150" s="307">
        <f>IFERROR(VLOOKUP($A150,'BDGT Office'!$C$3:$F$180,FP$4,0),0)</f>
        <v>2.8645161290322578</v>
      </c>
      <c r="FQ150" s="308">
        <f t="shared" si="43"/>
        <v>88.799999999999983</v>
      </c>
      <c r="FR150" s="307"/>
      <c r="FS150" s="307"/>
    </row>
    <row r="151" spans="1:175">
      <c r="A151" s="150" t="s">
        <v>141</v>
      </c>
      <c r="B151" s="303">
        <f>IFERROR(VLOOKUP($A151,'FCST Sales'!$A$1:$AH$160,B$1,0),0)</f>
        <v>79561.974934210491</v>
      </c>
      <c r="C151" s="303">
        <f>IFERROR(VLOOKUP($A151,'FCST Sales'!$A$1:$AH$160,C$1,0),0)</f>
        <v>69370.252303866408</v>
      </c>
      <c r="D151" s="303">
        <f>IFERROR(VLOOKUP($A151,'FCST Sales'!$A$1:$AH$160,D$1,0),0)</f>
        <v>53270.964860713779</v>
      </c>
      <c r="E151" s="303">
        <f>IFERROR(VLOOKUP($A151,'FCST Sales'!$A$1:$AH$160,E$1,0),0)</f>
        <v>51268.43441323343</v>
      </c>
      <c r="F151" s="303">
        <f>IFERROR(VLOOKUP($A151,'FCST Sales'!$A$1:$AH$160,F$1,0),0)</f>
        <v>50999.560181739609</v>
      </c>
      <c r="G151" s="303">
        <f>IFERROR(VLOOKUP($A151,'FCST Sales'!$A$1:$AH$160,G$1,0),0)</f>
        <v>53169.034803212315</v>
      </c>
      <c r="H151" s="303">
        <f>IFERROR(VLOOKUP($A151,'FCST Sales'!$A$1:$AH$160,H$1,0),0)</f>
        <v>54769.486020904675</v>
      </c>
      <c r="I151" s="303">
        <f>IFERROR(VLOOKUP($A151,'FCST Sales'!$A$1:$AH$160,I$1,0),0)</f>
        <v>67150.397296866271</v>
      </c>
      <c r="J151" s="303">
        <f>IFERROR(VLOOKUP($A151,'FCST Sales'!$A$1:$AH$160,J$1,0),0)</f>
        <v>62548.230517137148</v>
      </c>
      <c r="K151" s="303">
        <f>IFERROR(VLOOKUP($A151,'FCST Sales'!$A$1:$AH$160,K$1,0),0)</f>
        <v>59887.029115260244</v>
      </c>
      <c r="L151" s="303">
        <f>IFERROR(VLOOKUP($A151,'FCST Sales'!$A$1:$AH$160,L$1,0),0)</f>
        <v>57615.422995396279</v>
      </c>
      <c r="M151" s="303">
        <f>IFERROR(VLOOKUP($A151,'FCST Sales'!$A$1:$AH$160,M$1,0),0)</f>
        <v>57868.173906716111</v>
      </c>
      <c r="N151" s="303">
        <f>IFERROR(VLOOKUP($A151,'FCST Sales'!$A$1:$AH$160,N$1,0),0)</f>
        <v>60232.012459126949</v>
      </c>
      <c r="O151" s="303">
        <f>IFERROR(VLOOKUP($A151,'FCST Sales'!$A$1:$AH$160,O$1,0),0)</f>
        <v>61255.537886380851</v>
      </c>
      <c r="P151" s="303">
        <f>IFERROR(VLOOKUP($A151,'FCST Sales'!$A$1:$AH$160,P$1,0),0)</f>
        <v>0</v>
      </c>
      <c r="Q151" s="303">
        <f>IFERROR(VLOOKUP($A151,'FCST Sales'!$A$1:$AH$160,Q$1,0),0)</f>
        <v>57205.921314460691</v>
      </c>
      <c r="R151" s="303">
        <f>IFERROR(VLOOKUP($A151,'FCST Sales'!$A$1:$AH$160,R$1,0),0)</f>
        <v>62479.993102646513</v>
      </c>
      <c r="S151" s="303">
        <f>IFERROR(VLOOKUP($A151,'FCST Sales'!$A$1:$AH$160,S$1,0),0)</f>
        <v>58134.830181639249</v>
      </c>
      <c r="T151" s="303">
        <f>IFERROR(VLOOKUP($A151,'FCST Sales'!$A$1:$AH$160,T$1,0),0)</f>
        <v>62663.538505963566</v>
      </c>
      <c r="U151" s="303">
        <f>IFERROR(VLOOKUP($A151,'FCST Sales'!$A$1:$AH$160,U$1,0),0)</f>
        <v>62550.120814857582</v>
      </c>
      <c r="V151" s="303">
        <f>IFERROR(VLOOKUP($A151,'FCST Sales'!$A$1:$AH$160,V$1,0),0)</f>
        <v>62929.968040591346</v>
      </c>
      <c r="W151" s="303">
        <f>IFERROR(VLOOKUP($A151,'FCST Sales'!$A$1:$AH$160,W$1,0),0)</f>
        <v>75825.618826763064</v>
      </c>
      <c r="X151" s="303">
        <f>IFERROR(VLOOKUP($A151,'FCST Sales'!$A$1:$AH$160,X$1,0),0)</f>
        <v>73861.362571263235</v>
      </c>
      <c r="Y151" s="303">
        <f>IFERROR(VLOOKUP($A151,'FCST Sales'!$A$1:$AH$160,Y$1,0),0)</f>
        <v>59735.77288266267</v>
      </c>
      <c r="Z151" s="303">
        <f>IFERROR(VLOOKUP($A151,'FCST Sales'!$A$1:$AH$160,Z$1,0),0)</f>
        <v>56701.046058779713</v>
      </c>
      <c r="AA151" s="303">
        <f>IFERROR(VLOOKUP($A151,'FCST Sales'!$A$1:$AH$160,AA$1,0),0)</f>
        <v>59777.329069040527</v>
      </c>
      <c r="AB151" s="303">
        <f>IFERROR(VLOOKUP($A151,'FCST Sales'!$A$1:$AH$160,AB$1,0),0)</f>
        <v>60269.971768158051</v>
      </c>
      <c r="AC151" s="303">
        <f>IFERROR(VLOOKUP($A151,'FCST Sales'!$A$1:$AH$160,AC$1,0),0)</f>
        <v>66551.995611494975</v>
      </c>
      <c r="AD151" s="303">
        <f>IFERROR(VLOOKUP($A151,'FCST Sales'!$A$1:$AH$160,AD$1,0),0)</f>
        <v>87369.198328058977</v>
      </c>
      <c r="AE151" s="303">
        <f>IFERROR(VLOOKUP($A151,'FCST Sales'!$A$1:$AH$160,AE$1,0),0)</f>
        <v>75921.728026366924</v>
      </c>
      <c r="AF151" s="303">
        <f>IFERROR(VLOOKUP($A151,'FCST Sales'!$A$1:$AH$160,AF$1,0),0)</f>
        <v>51221.722760176148</v>
      </c>
      <c r="AG151" s="303">
        <f>IFERROR(VLOOKUP($A151,'FCST Sales'!$A$1:$AH$160,AG$1,0),0)</f>
        <v>1872166.6295576873</v>
      </c>
      <c r="AH151" s="303">
        <f>IFERROR(VLOOKUP($A151,'FCST Sales'!$A$1:$AH$160,AH$1,0),0)</f>
        <v>0</v>
      </c>
      <c r="AI151" s="303"/>
      <c r="AK151" s="306">
        <f>IFERROR(VLOOKUP($A151,'BDGT MW Services MTD'!$A$3:$AG$156,AK$4,0),0)</f>
        <v>789.04756978851469</v>
      </c>
      <c r="AL151" s="306">
        <f>IFERROR(VLOOKUP($A151,'BDGT MW Services MTD'!$A$3:$AG$156,AL$4,0),0)</f>
        <v>679.76272314264861</v>
      </c>
      <c r="AM151" s="306">
        <f>IFERROR(VLOOKUP($A151,'BDGT MW Services MTD'!$A$3:$AG$156,AM$4,0),0)</f>
        <v>528.30922558662917</v>
      </c>
      <c r="AN151" s="306">
        <f>IFERROR(VLOOKUP($A151,'BDGT MW Services MTD'!$A$3:$AG$156,AN$4,0),0)</f>
        <v>508.4493391984588</v>
      </c>
      <c r="AO151" s="306">
        <f>IFERROR(VLOOKUP($A151,'BDGT MW Services MTD'!$A$3:$AG$156,AO$4,0),0)</f>
        <v>505.78280711307031</v>
      </c>
      <c r="AP151" s="306">
        <f>IFERROR(VLOOKUP($A151,'BDGT MW Services MTD'!$A$3:$AG$156,AP$4,0),0)</f>
        <v>527.2983448961179</v>
      </c>
      <c r="AQ151" s="306">
        <f>IFERROR(VLOOKUP($A151,'BDGT MW Services MTD'!$A$3:$AG$156,AQ$4,0),0)</f>
        <v>543.17065255224963</v>
      </c>
      <c r="AR151" s="306">
        <f>IFERROR(VLOOKUP($A151,'BDGT MW Services MTD'!$A$3:$AG$156,AR$4,0),0)</f>
        <v>665.95704595365487</v>
      </c>
      <c r="AS151" s="306">
        <f>IFERROR(VLOOKUP($A151,'BDGT MW Services MTD'!$A$3:$AG$156,AS$4,0),0)</f>
        <v>612.91337557544819</v>
      </c>
      <c r="AT151" s="306">
        <f>IFERROR(VLOOKUP($A151,'BDGT MW Services MTD'!$A$3:$AG$156,AT$4,0),0)</f>
        <v>593.92335125320881</v>
      </c>
      <c r="AU151" s="306">
        <f>IFERROR(VLOOKUP($A151,'BDGT MW Services MTD'!$A$3:$AG$156,AU$4,0),0)</f>
        <v>571.39493501068205</v>
      </c>
      <c r="AV151" s="306">
        <f>IFERROR(VLOOKUP($A151,'BDGT MW Services MTD'!$A$3:$AG$156,AV$4,0),0)</f>
        <v>573.90156575361743</v>
      </c>
      <c r="AW151" s="306">
        <f>IFERROR(VLOOKUP($A151,'BDGT MW Services MTD'!$A$3:$AG$156,AW$4,0),0)</f>
        <v>597.34468750486224</v>
      </c>
      <c r="AX151" s="306">
        <f>IFERROR(VLOOKUP($A151,'BDGT MW Services MTD'!$A$3:$AG$156,AX$4,0),0)</f>
        <v>607.49539394043245</v>
      </c>
      <c r="AY151" s="306">
        <f>IFERROR(VLOOKUP($A151,'BDGT MW Services MTD'!$A$3:$AG$156,AY$4,0),0)</f>
        <v>91.051071380802284</v>
      </c>
      <c r="AZ151" s="306">
        <f>IFERROR(VLOOKUP($A151,'BDGT MW Services MTD'!$A$3:$AG$156,AZ$4,0),0)</f>
        <v>560.56380885376234</v>
      </c>
      <c r="BA151" s="306">
        <f>IFERROR(VLOOKUP($A151,'BDGT MW Services MTD'!$A$3:$AG$156,BA$4,0),0)</f>
        <v>619.63880055531672</v>
      </c>
      <c r="BB151" s="306">
        <f>IFERROR(VLOOKUP($A151,'BDGT MW Services MTD'!$A$3:$AG$156,BB$4,0),0)</f>
        <v>576.54610148655911</v>
      </c>
      <c r="BC151" s="306">
        <f>IFERROR(VLOOKUP($A151,'BDGT MW Services MTD'!$A$3:$AG$156,BC$4,0),0)</f>
        <v>621.45909290669374</v>
      </c>
      <c r="BD151" s="306">
        <f>IFERROR(VLOOKUP($A151,'BDGT MW Services MTD'!$A$3:$AG$156,BD$4,0),0)</f>
        <v>620.33428481071303</v>
      </c>
      <c r="BE151" s="306">
        <f>IFERROR(VLOOKUP($A151,'BDGT MW Services MTD'!$A$3:$AG$156,BE$4,0),0)</f>
        <v>624.10137996645744</v>
      </c>
      <c r="BF151" s="306">
        <f>IFERROR(VLOOKUP($A151,'BDGT MW Services MTD'!$A$3:$AG$156,BF$4,0),0)</f>
        <v>743.01919664178718</v>
      </c>
      <c r="BG151" s="306">
        <f>IFERROR(VLOOKUP($A151,'BDGT MW Services MTD'!$A$3:$AG$156,BG$4,0),0)</f>
        <v>732.51234256458827</v>
      </c>
      <c r="BH151" s="306">
        <f>IFERROR(VLOOKUP($A151,'BDGT MW Services MTD'!$A$3:$AG$156,BH$4,0),0)</f>
        <v>592.42328337725235</v>
      </c>
      <c r="BI151" s="306">
        <f>IFERROR(VLOOKUP($A151,'BDGT MW Services MTD'!$A$3:$AG$156,BI$4,0),0)</f>
        <v>562.32669732170359</v>
      </c>
      <c r="BJ151" s="306">
        <f>IFERROR(VLOOKUP($A151,'BDGT MW Services MTD'!$A$3:$AG$156,BJ$4,0),0)</f>
        <v>592.83541251178178</v>
      </c>
      <c r="BK151" s="306">
        <f>IFERROR(VLOOKUP($A151,'BDGT MW Services MTD'!$A$3:$AG$156,BK$4,0),0)</f>
        <v>597.72114498428709</v>
      </c>
      <c r="BL151" s="306">
        <f>IFERROR(VLOOKUP($A151,'BDGT MW Services MTD'!$A$3:$AG$156,BL$4,0),0)</f>
        <v>659.41422169335408</v>
      </c>
      <c r="BM151" s="306">
        <f>IFERROR(VLOOKUP($A151,'BDGT MW Services MTD'!$A$3:$AG$156,BM$4,0),0)</f>
        <v>866.47489170713288</v>
      </c>
      <c r="BN151" s="306">
        <f>IFERROR(VLOOKUP($A151,'BDGT MW Services MTD'!$A$3:$AG$156,BN$4,0),0)</f>
        <v>743.96097570517668</v>
      </c>
      <c r="BO151" s="306">
        <f>IFERROR(VLOOKUP($A151,'BDGT MW Services MTD'!$A$3:$AG$156,BO$4,0),0)</f>
        <v>507.9860812620372</v>
      </c>
      <c r="BP151" s="306">
        <f>IFERROR(VLOOKUP($A151,'BDGT MW Services MTD'!$A$3:$AG$156,BP$4,0),0)</f>
        <v>18617.119804999002</v>
      </c>
      <c r="BQ151" s="306"/>
      <c r="BR151" s="306"/>
      <c r="BS151" s="306"/>
      <c r="BT151" s="306">
        <f>IFERROR(VLOOKUP($A151,'BDGT Polizze MTD'!$A$3:$AG$156,BT$4,0),0)</f>
        <v>3026.9538885473557</v>
      </c>
      <c r="BU151" s="306">
        <f>IFERROR(VLOOKUP($A151,'BDGT Polizze MTD'!$A$3:$AG$156,BU$4,0),0)</f>
        <v>2607.7140300396245</v>
      </c>
      <c r="BV151" s="306">
        <f>IFERROR(VLOOKUP($A151,'BDGT Polizze MTD'!$A$3:$AG$156,BV$4,0),0)</f>
        <v>2026.7062797918607</v>
      </c>
      <c r="BW151" s="306">
        <f>IFERROR(VLOOKUP($A151,'BDGT Polizze MTD'!$A$3:$AG$156,BW$4,0),0)</f>
        <v>1950.5195419695856</v>
      </c>
      <c r="BX151" s="306">
        <f>IFERROR(VLOOKUP($A151,'BDGT Polizze MTD'!$A$3:$AG$156,BX$4,0),0)</f>
        <v>1940.2901591366008</v>
      </c>
      <c r="BY151" s="306">
        <f>IFERROR(VLOOKUP($A151,'BDGT Polizze MTD'!$A$3:$AG$156,BY$4,0),0)</f>
        <v>2022.828326986277</v>
      </c>
      <c r="BZ151" s="306">
        <f>IFERROR(VLOOKUP($A151,'BDGT Polizze MTD'!$A$3:$AG$156,BZ$4,0),0)</f>
        <v>2083.7178667548678</v>
      </c>
      <c r="CA151" s="306">
        <f>IFERROR(VLOOKUP($A151,'BDGT Polizze MTD'!$A$3:$AG$156,CA$4,0),0)</f>
        <v>2554.7525232163352</v>
      </c>
      <c r="CB151" s="306">
        <f>IFERROR(VLOOKUP($A151,'BDGT Polizze MTD'!$A$3:$AG$156,CB$4,0),0)</f>
        <v>2351.265749463048</v>
      </c>
      <c r="CC151" s="306">
        <f>IFERROR(VLOOKUP($A151,'BDGT Polizze MTD'!$A$3:$AG$156,CC$4,0),0)</f>
        <v>2278.4159870827925</v>
      </c>
      <c r="CD151" s="306">
        <f>IFERROR(VLOOKUP($A151,'BDGT Polizze MTD'!$A$3:$AG$156,CD$4,0),0)</f>
        <v>2191.9922025619085</v>
      </c>
      <c r="CE151" s="306">
        <f>IFERROR(VLOOKUP($A151,'BDGT Polizze MTD'!$A$3:$AG$156,CE$4,0),0)</f>
        <v>2201.6081699192559</v>
      </c>
      <c r="CF151" s="306">
        <f>IFERROR(VLOOKUP($A151,'BDGT Polizze MTD'!$A$3:$AG$156,CF$4,0),0)</f>
        <v>2291.5409588430452</v>
      </c>
      <c r="CG151" s="306">
        <f>IFERROR(VLOOKUP($A151,'BDGT Polizze MTD'!$A$3:$AG$156,CG$4,0),0)</f>
        <v>2330.4812223874692</v>
      </c>
      <c r="CH151" s="306">
        <f>IFERROR(VLOOKUP($A151,'BDGT Polizze MTD'!$A$3:$AG$156,CH$4,0),0)</f>
        <v>349.29122796283662</v>
      </c>
      <c r="CI151" s="306">
        <f>IFERROR(VLOOKUP($A151,'BDGT Polizze MTD'!$A$3:$AG$156,CI$4,0),0)</f>
        <v>2150.4417046029298</v>
      </c>
      <c r="CJ151" s="306">
        <f>IFERROR(VLOOKUP($A151,'BDGT Polizze MTD'!$A$3:$AG$156,CJ$4,0),0)</f>
        <v>2377.0659066074431</v>
      </c>
      <c r="CK151" s="306">
        <f>IFERROR(VLOOKUP($A151,'BDGT Polizze MTD'!$A$3:$AG$156,CK$4,0),0)</f>
        <v>2211.753170077327</v>
      </c>
      <c r="CL151" s="306">
        <f>IFERROR(VLOOKUP($A151,'BDGT Polizze MTD'!$A$3:$AG$156,CL$4,0),0)</f>
        <v>2384.0489342755595</v>
      </c>
      <c r="CM151" s="306">
        <f>IFERROR(VLOOKUP($A151,'BDGT Polizze MTD'!$A$3:$AG$156,CM$4,0),0)</f>
        <v>2379.7339317708179</v>
      </c>
      <c r="CN151" s="306">
        <f>IFERROR(VLOOKUP($A151,'BDGT Polizze MTD'!$A$3:$AG$156,CN$4,0),0)</f>
        <v>2394.1853080462233</v>
      </c>
      <c r="CO151" s="306">
        <f>IFERROR(VLOOKUP($A151,'BDGT Polizze MTD'!$A$3:$AG$156,CO$4,0),0)</f>
        <v>2850.3792833973284</v>
      </c>
      <c r="CP151" s="306">
        <f>IFERROR(VLOOKUP($A151,'BDGT Polizze MTD'!$A$3:$AG$156,CP$4,0),0)</f>
        <v>2810.0727619363965</v>
      </c>
      <c r="CQ151" s="306">
        <f>IFERROR(VLOOKUP($A151,'BDGT Polizze MTD'!$A$3:$AG$156,CQ$4,0),0)</f>
        <v>2272.6614084438538</v>
      </c>
      <c r="CR151" s="306">
        <f>IFERROR(VLOOKUP($A151,'BDGT Polizze MTD'!$A$3:$AG$156,CR$4,0),0)</f>
        <v>2157.2045187949057</v>
      </c>
      <c r="CS151" s="306">
        <f>IFERROR(VLOOKUP($A151,'BDGT Polizze MTD'!$A$3:$AG$156,CS$4,0),0)</f>
        <v>2274.2424232446242</v>
      </c>
      <c r="CT151" s="306">
        <f>IFERROR(VLOOKUP($A151,'BDGT Polizze MTD'!$A$3:$AG$156,CT$4,0),0)</f>
        <v>2292.9851296064421</v>
      </c>
      <c r="CU151" s="306">
        <f>IFERROR(VLOOKUP($A151,'BDGT Polizze MTD'!$A$3:$AG$156,CU$4,0),0)</f>
        <v>2529.6528611742769</v>
      </c>
      <c r="CV151" s="306">
        <f>IFERROR(VLOOKUP($A151,'BDGT Polizze MTD'!$A$3:$AG$156,CV$4,0),0)</f>
        <v>3323.9815230462318</v>
      </c>
      <c r="CW151" s="306">
        <f>IFERROR(VLOOKUP($A151,'BDGT Polizze MTD'!$A$3:$AG$156,CW$4,0),0)</f>
        <v>2853.9921477001021</v>
      </c>
      <c r="CX151" s="306">
        <f>IFERROR(VLOOKUP($A151,'BDGT Polizze MTD'!$A$3:$AG$156,CX$4,0),0)</f>
        <v>1948.7423862368487</v>
      </c>
      <c r="CY151" s="306">
        <f>IFERROR(VLOOKUP($A151,'BDGT Polizze MTD'!$A$3:$AG$156,CY$4,0),0)</f>
        <v>71419.221533624164</v>
      </c>
      <c r="CZ151" s="306"/>
      <c r="DD151" s="308">
        <f>IFERROR(VLOOKUP($A151,'BDGT McAfee'!$AZ$6:$BD$180,DD$4,0),0)</f>
        <v>9.5459469677419353</v>
      </c>
      <c r="DE151" s="308">
        <f>IFERROR(VLOOKUP($A151,'BDGT McAfee'!$AZ$6:$BD$180,DE$4,0),0)</f>
        <v>9.5459469677419353</v>
      </c>
      <c r="DF151" s="308">
        <f>IFERROR(VLOOKUP($A151,'BDGT McAfee'!$AZ$6:$BD$180,DF$4,0),0)</f>
        <v>9.5459469677419353</v>
      </c>
      <c r="DG151" s="308">
        <f>IFERROR(VLOOKUP($A151,'BDGT McAfee'!$AZ$6:$BD$180,DG$4,0),0)</f>
        <v>9.5459469677419353</v>
      </c>
      <c r="DH151" s="308">
        <f>IFERROR(VLOOKUP($A151,'BDGT McAfee'!$AZ$6:$BD$180,DH$4,0),0)</f>
        <v>9.5459469677419353</v>
      </c>
      <c r="DI151" s="308">
        <f>IFERROR(VLOOKUP($A151,'BDGT McAfee'!$AZ$6:$BD$180,DI$4,0),0)</f>
        <v>9.5459469677419353</v>
      </c>
      <c r="DJ151" s="308">
        <f>IFERROR(VLOOKUP($A151,'BDGT McAfee'!$AZ$6:$BD$180,DJ$4,0),0)</f>
        <v>9.5459469677419353</v>
      </c>
      <c r="DK151" s="308">
        <f>IFERROR(VLOOKUP($A151,'BDGT McAfee'!$AZ$6:$BD$180,DK$4,0),0)</f>
        <v>9.5459469677419353</v>
      </c>
      <c r="DL151" s="308">
        <f>IFERROR(VLOOKUP($A151,'BDGT McAfee'!$AZ$6:$BD$180,DL$4,0),0)</f>
        <v>9.5459469677419353</v>
      </c>
      <c r="DM151" s="308">
        <f>IFERROR(VLOOKUP($A151,'BDGT McAfee'!$AZ$6:$BD$180,DM$4,0),0)</f>
        <v>9.5459469677419353</v>
      </c>
      <c r="DN151" s="308">
        <f>IFERROR(VLOOKUP($A151,'BDGT McAfee'!$AZ$6:$BD$180,DN$4,0),0)</f>
        <v>9.5459469677419353</v>
      </c>
      <c r="DO151" s="308">
        <f>IFERROR(VLOOKUP($A151,'BDGT McAfee'!$AZ$6:$BD$180,DO$4,0),0)</f>
        <v>9.5459469677419353</v>
      </c>
      <c r="DP151" s="308">
        <f>IFERROR(VLOOKUP($A151,'BDGT McAfee'!$AZ$6:$BD$180,DP$4,0),0)</f>
        <v>9.5459469677419353</v>
      </c>
      <c r="DQ151" s="308">
        <f>IFERROR(VLOOKUP($A151,'BDGT McAfee'!$AZ$6:$BD$180,DQ$4,0),0)</f>
        <v>9.5459469677419353</v>
      </c>
      <c r="DR151" s="308">
        <f>IFERROR(VLOOKUP($A151,'BDGT McAfee'!$AZ$6:$BD$180,DR$4,0),0)</f>
        <v>9.5459469677419353</v>
      </c>
      <c r="DS151" s="308">
        <f>IFERROR(VLOOKUP($A151,'BDGT McAfee'!$AZ$6:$BD$180,DS$4,0),0)</f>
        <v>9.5459469677419353</v>
      </c>
      <c r="DT151" s="308">
        <f>IFERROR(VLOOKUP($A151,'BDGT McAfee'!$AZ$6:$BD$180,DT$4,0),0)</f>
        <v>9.5459469677419353</v>
      </c>
      <c r="DU151" s="308">
        <f>IFERROR(VLOOKUP($A151,'BDGT McAfee'!$AZ$6:$BD$180,DU$4,0),0)</f>
        <v>9.5459469677419353</v>
      </c>
      <c r="DV151" s="308">
        <f>IFERROR(VLOOKUP($A151,'BDGT McAfee'!$AZ$6:$BD$180,DV$4,0),0)</f>
        <v>9.5459469677419353</v>
      </c>
      <c r="DW151" s="308">
        <f>IFERROR(VLOOKUP($A151,'BDGT McAfee'!$AZ$6:$BD$180,DW$4,0),0)</f>
        <v>9.5459469677419353</v>
      </c>
      <c r="DX151" s="308">
        <f>IFERROR(VLOOKUP($A151,'BDGT McAfee'!$AZ$6:$BD$180,DX$4,0),0)</f>
        <v>9.5459469677419353</v>
      </c>
      <c r="DY151" s="308">
        <f>IFERROR(VLOOKUP($A151,'BDGT McAfee'!$AZ$6:$BD$180,DY$4,0),0)</f>
        <v>9.5459469677419353</v>
      </c>
      <c r="DZ151" s="308">
        <f>IFERROR(VLOOKUP($A151,'BDGT McAfee'!$AZ$6:$BD$180,DZ$4,0),0)</f>
        <v>9.5459469677419353</v>
      </c>
      <c r="EA151" s="308">
        <f>IFERROR(VLOOKUP($A151,'BDGT McAfee'!$AZ$6:$BD$180,EA$4,0),0)</f>
        <v>9.5459469677419353</v>
      </c>
      <c r="EB151" s="308">
        <f>IFERROR(VLOOKUP($A151,'BDGT McAfee'!$AZ$6:$BD$180,EB$4,0),0)</f>
        <v>9.5459469677419353</v>
      </c>
      <c r="EC151" s="308">
        <f>IFERROR(VLOOKUP($A151,'BDGT McAfee'!$AZ$6:$BD$180,EC$4,0),0)</f>
        <v>9.5459469677419353</v>
      </c>
      <c r="ED151" s="308">
        <f>IFERROR(VLOOKUP($A151,'BDGT McAfee'!$AZ$6:$BD$180,ED$4,0),0)</f>
        <v>9.5459469677419353</v>
      </c>
      <c r="EE151" s="308">
        <f>IFERROR(VLOOKUP($A151,'BDGT McAfee'!$AZ$6:$BD$180,EE$4,0),0)</f>
        <v>9.5459469677419353</v>
      </c>
      <c r="EF151" s="308">
        <f>IFERROR(VLOOKUP($A151,'BDGT McAfee'!$AZ$6:$BD$180,EF$4,0),0)</f>
        <v>9.5459469677419353</v>
      </c>
      <c r="EG151" s="308">
        <f>IFERROR(VLOOKUP($A151,'BDGT McAfee'!$AZ$6:$BD$180,EG$4,0),0)</f>
        <v>9.5459469677419353</v>
      </c>
      <c r="EH151" s="308">
        <f>IFERROR(VLOOKUP($A151,'BDGT McAfee'!$AZ$6:$BD$180,EH$4,0),0)</f>
        <v>9.5459469677419353</v>
      </c>
      <c r="EI151" s="308">
        <f t="shared" si="42"/>
        <v>295.9243560000001</v>
      </c>
      <c r="EJ151" s="308"/>
      <c r="EL151" s="307">
        <f>IFERROR(VLOOKUP($A151,'BDGT Office'!$C$3:$F$180,EL$4,0),0)</f>
        <v>1.7419354838709677</v>
      </c>
      <c r="EM151" s="307">
        <f>IFERROR(VLOOKUP($A151,'BDGT Office'!$C$3:$F$180,EM$4,0),0)</f>
        <v>1.7419354838709677</v>
      </c>
      <c r="EN151" s="307">
        <f>IFERROR(VLOOKUP($A151,'BDGT Office'!$C$3:$F$180,EN$4,0),0)</f>
        <v>1.7419354838709677</v>
      </c>
      <c r="EO151" s="307">
        <f>IFERROR(VLOOKUP($A151,'BDGT Office'!$C$3:$F$180,EO$4,0),0)</f>
        <v>1.7419354838709677</v>
      </c>
      <c r="EP151" s="307">
        <f>IFERROR(VLOOKUP($A151,'BDGT Office'!$C$3:$F$180,EP$4,0),0)</f>
        <v>1.7419354838709677</v>
      </c>
      <c r="EQ151" s="307">
        <f>IFERROR(VLOOKUP($A151,'BDGT Office'!$C$3:$F$180,EQ$4,0),0)</f>
        <v>1.7419354838709677</v>
      </c>
      <c r="ER151" s="307">
        <f>IFERROR(VLOOKUP($A151,'BDGT Office'!$C$3:$F$180,ER$4,0),0)</f>
        <v>1.7419354838709677</v>
      </c>
      <c r="ES151" s="307">
        <f>IFERROR(VLOOKUP($A151,'BDGT Office'!$C$3:$F$180,ES$4,0),0)</f>
        <v>1.7419354838709677</v>
      </c>
      <c r="ET151" s="307">
        <f>IFERROR(VLOOKUP($A151,'BDGT Office'!$C$3:$F$180,ET$4,0),0)</f>
        <v>1.7419354838709677</v>
      </c>
      <c r="EU151" s="307">
        <f>IFERROR(VLOOKUP($A151,'BDGT Office'!$C$3:$F$180,EU$4,0),0)</f>
        <v>1.7419354838709677</v>
      </c>
      <c r="EV151" s="307">
        <f>IFERROR(VLOOKUP($A151,'BDGT Office'!$C$3:$F$180,EV$4,0),0)</f>
        <v>1.7419354838709677</v>
      </c>
      <c r="EW151" s="307">
        <f>IFERROR(VLOOKUP($A151,'BDGT Office'!$C$3:$F$180,EW$4,0),0)</f>
        <v>1.7419354838709677</v>
      </c>
      <c r="EX151" s="307">
        <f>IFERROR(VLOOKUP($A151,'BDGT Office'!$C$3:$F$180,EX$4,0),0)</f>
        <v>1.7419354838709677</v>
      </c>
      <c r="EY151" s="307">
        <f>IFERROR(VLOOKUP($A151,'BDGT Office'!$C$3:$F$180,EY$4,0),0)</f>
        <v>1.7419354838709677</v>
      </c>
      <c r="EZ151" s="307">
        <f>IFERROR(VLOOKUP($A151,'BDGT Office'!$C$3:$F$180,EZ$4,0),0)</f>
        <v>1.7419354838709677</v>
      </c>
      <c r="FA151" s="307">
        <f>IFERROR(VLOOKUP($A151,'BDGT Office'!$C$3:$F$180,FA$4,0),0)</f>
        <v>1.7419354838709677</v>
      </c>
      <c r="FB151" s="307">
        <f>IFERROR(VLOOKUP($A151,'BDGT Office'!$C$3:$F$180,FB$4,0),0)</f>
        <v>1.7419354838709677</v>
      </c>
      <c r="FC151" s="307">
        <f>IFERROR(VLOOKUP($A151,'BDGT Office'!$C$3:$F$180,FC$4,0),0)</f>
        <v>1.7419354838709677</v>
      </c>
      <c r="FD151" s="307">
        <f>IFERROR(VLOOKUP($A151,'BDGT Office'!$C$3:$F$180,FD$4,0),0)</f>
        <v>1.7419354838709677</v>
      </c>
      <c r="FE151" s="307">
        <f>IFERROR(VLOOKUP($A151,'BDGT Office'!$C$3:$F$180,FE$4,0),0)</f>
        <v>1.7419354838709677</v>
      </c>
      <c r="FF151" s="307">
        <f>IFERROR(VLOOKUP($A151,'BDGT Office'!$C$3:$F$180,FF$4,0),0)</f>
        <v>1.7419354838709677</v>
      </c>
      <c r="FG151" s="307">
        <f>IFERROR(VLOOKUP($A151,'BDGT Office'!$C$3:$F$180,FG$4,0),0)</f>
        <v>1.7419354838709677</v>
      </c>
      <c r="FH151" s="307">
        <f>IFERROR(VLOOKUP($A151,'BDGT Office'!$C$3:$F$180,FH$4,0),0)</f>
        <v>1.7419354838709677</v>
      </c>
      <c r="FI151" s="307">
        <f>IFERROR(VLOOKUP($A151,'BDGT Office'!$C$3:$F$180,FI$4,0),0)</f>
        <v>1.7419354838709677</v>
      </c>
      <c r="FJ151" s="307">
        <f>IFERROR(VLOOKUP($A151,'BDGT Office'!$C$3:$F$180,FJ$4,0),0)</f>
        <v>1.7419354838709677</v>
      </c>
      <c r="FK151" s="307">
        <f>IFERROR(VLOOKUP($A151,'BDGT Office'!$C$3:$F$180,FK$4,0),0)</f>
        <v>1.7419354838709677</v>
      </c>
      <c r="FL151" s="307">
        <f>IFERROR(VLOOKUP($A151,'BDGT Office'!$C$3:$F$180,FL$4,0),0)</f>
        <v>1.7419354838709677</v>
      </c>
      <c r="FM151" s="307">
        <f>IFERROR(VLOOKUP($A151,'BDGT Office'!$C$3:$F$180,FM$4,0),0)</f>
        <v>1.7419354838709677</v>
      </c>
      <c r="FN151" s="307">
        <f>IFERROR(VLOOKUP($A151,'BDGT Office'!$C$3:$F$180,FN$4,0),0)</f>
        <v>1.7419354838709677</v>
      </c>
      <c r="FO151" s="307">
        <f>IFERROR(VLOOKUP($A151,'BDGT Office'!$C$3:$F$180,FO$4,0),0)</f>
        <v>1.7419354838709677</v>
      </c>
      <c r="FP151" s="307">
        <f>IFERROR(VLOOKUP($A151,'BDGT Office'!$C$3:$F$180,FP$4,0),0)</f>
        <v>1.7419354838709677</v>
      </c>
      <c r="FQ151" s="308">
        <f t="shared" si="43"/>
        <v>54</v>
      </c>
      <c r="FR151" s="307"/>
      <c r="FS151" s="307"/>
    </row>
    <row r="152" spans="1:175">
      <c r="A152" s="150" t="s">
        <v>142</v>
      </c>
      <c r="B152" s="303">
        <f>IFERROR(VLOOKUP($A152,'FCST Sales'!$A$1:$AH$160,B$1,0),0)</f>
        <v>23068.839743777316</v>
      </c>
      <c r="C152" s="303">
        <f>IFERROR(VLOOKUP($A152,'FCST Sales'!$A$1:$AH$160,C$1,0),0)</f>
        <v>20113.769607988845</v>
      </c>
      <c r="D152" s="303">
        <f>IFERROR(VLOOKUP($A152,'FCST Sales'!$A$1:$AH$160,D$1,0),0)</f>
        <v>15445.81255536167</v>
      </c>
      <c r="E152" s="303">
        <f>IFERROR(VLOOKUP($A152,'FCST Sales'!$A$1:$AH$160,E$1,0),0)</f>
        <v>14865.18275056914</v>
      </c>
      <c r="F152" s="303">
        <f>IFERROR(VLOOKUP($A152,'FCST Sales'!$A$1:$AH$160,F$1,0),0)</f>
        <v>14787.223190582208</v>
      </c>
      <c r="G152" s="303">
        <f>IFERROR(VLOOKUP($A152,'FCST Sales'!$A$1:$AH$160,G$1,0),0)</f>
        <v>15416.258133622898</v>
      </c>
      <c r="H152" s="303">
        <f>IFERROR(VLOOKUP($A152,'FCST Sales'!$A$1:$AH$160,H$1,0),0)</f>
        <v>15880.305848491806</v>
      </c>
      <c r="I152" s="303">
        <f>IFERROR(VLOOKUP($A152,'FCST Sales'!$A$1:$AH$160,I$1,0),0)</f>
        <v>19470.1269702432</v>
      </c>
      <c r="J152" s="303">
        <f>IFERROR(VLOOKUP($A152,'FCST Sales'!$A$1:$AH$160,J$1,0),0)</f>
        <v>18135.737671793842</v>
      </c>
      <c r="K152" s="303">
        <f>IFERROR(VLOOKUP($A152,'FCST Sales'!$A$1:$AH$160,K$1,0),0)</f>
        <v>17364.127506051002</v>
      </c>
      <c r="L152" s="303">
        <f>IFERROR(VLOOKUP($A152,'FCST Sales'!$A$1:$AH$160,L$1,0),0)</f>
        <v>16705.479733877703</v>
      </c>
      <c r="M152" s="303">
        <f>IFERROR(VLOOKUP($A152,'FCST Sales'!$A$1:$AH$160,M$1,0),0)</f>
        <v>16778.764368568485</v>
      </c>
      <c r="N152" s="303">
        <f>IFERROR(VLOOKUP($A152,'FCST Sales'!$A$1:$AH$160,N$1,0),0)</f>
        <v>17464.154755003958</v>
      </c>
      <c r="O152" s="303">
        <f>IFERROR(VLOOKUP($A152,'FCST Sales'!$A$1:$AH$160,O$1,0),0)</f>
        <v>17760.923960073666</v>
      </c>
      <c r="P152" s="303">
        <f>IFERROR(VLOOKUP($A152,'FCST Sales'!$A$1:$AH$160,P$1,0),0)</f>
        <v>5843.9706375483329</v>
      </c>
      <c r="Q152" s="303">
        <f>IFERROR(VLOOKUP($A152,'FCST Sales'!$A$1:$AH$160,Q$1,0),0)</f>
        <v>16586.745518693599</v>
      </c>
      <c r="R152" s="303">
        <f>IFERROR(VLOOKUP($A152,'FCST Sales'!$A$1:$AH$160,R$1,0),0)</f>
        <v>18115.952366304431</v>
      </c>
      <c r="S152" s="303">
        <f>IFERROR(VLOOKUP($A152,'FCST Sales'!$A$1:$AH$160,S$1,0),0)</f>
        <v>16856.080836365585</v>
      </c>
      <c r="T152" s="303">
        <f>IFERROR(VLOOKUP($A152,'FCST Sales'!$A$1:$AH$160,T$1,0),0)</f>
        <v>18169.170998676611</v>
      </c>
      <c r="U152" s="303">
        <f>IFERROR(VLOOKUP($A152,'FCST Sales'!$A$1:$AH$160,U$1,0),0)</f>
        <v>18136.28575993792</v>
      </c>
      <c r="V152" s="303">
        <f>IFERROR(VLOOKUP($A152,'FCST Sales'!$A$1:$AH$160,V$1,0),0)</f>
        <v>18246.42172356648</v>
      </c>
      <c r="W152" s="303">
        <f>IFERROR(VLOOKUP($A152,'FCST Sales'!$A$1:$AH$160,W$1,0),0)</f>
        <v>21985.49056422689</v>
      </c>
      <c r="X152" s="303">
        <f>IFERROR(VLOOKUP($A152,'FCST Sales'!$A$1:$AH$160,X$1,0),0)</f>
        <v>21415.958286888286</v>
      </c>
      <c r="Y152" s="303">
        <f>IFERROR(VLOOKUP($A152,'FCST Sales'!$A$1:$AH$160,Y$1,0),0)</f>
        <v>17320.27105586954</v>
      </c>
      <c r="Z152" s="303">
        <f>IFERROR(VLOOKUP($A152,'FCST Sales'!$A$1:$AH$160,Z$1,0),0)</f>
        <v>16440.357921181927</v>
      </c>
      <c r="AA152" s="303">
        <f>IFERROR(VLOOKUP($A152,'FCST Sales'!$A$1:$AH$160,AA$1,0),0)</f>
        <v>17332.320191209707</v>
      </c>
      <c r="AB152" s="303">
        <f>IFERROR(VLOOKUP($A152,'FCST Sales'!$A$1:$AH$160,AB$1,0),0)</f>
        <v>17475.160982759709</v>
      </c>
      <c r="AC152" s="303">
        <f>IFERROR(VLOOKUP($A152,'FCST Sales'!$A$1:$AH$160,AC$1,0),0)</f>
        <v>19252.971267040964</v>
      </c>
      <c r="AD152" s="303">
        <f>IFERROR(VLOOKUP($A152,'FCST Sales'!$A$1:$AH$160,AD$1,0),0)</f>
        <v>25332.52896800141</v>
      </c>
      <c r="AE152" s="303">
        <f>IFERROR(VLOOKUP($A152,'FCST Sales'!$A$1:$AH$160,AE$1,0),0)</f>
        <v>22013.357239550089</v>
      </c>
      <c r="AF152" s="303">
        <f>IFERROR(VLOOKUP($A152,'FCST Sales'!$A$1:$AH$160,AF$1,0),0)</f>
        <v>14851.638797701749</v>
      </c>
      <c r="AG152" s="303">
        <f>IFERROR(VLOOKUP($A152,'FCST Sales'!$A$1:$AH$160,AG$1,0),0)</f>
        <v>548631.38991152891</v>
      </c>
      <c r="AH152" s="303">
        <f>IFERROR(VLOOKUP($A152,'FCST Sales'!$A$1:$AH$160,AH$1,0),0)</f>
        <v>0</v>
      </c>
      <c r="AI152" s="303"/>
      <c r="AK152" s="306">
        <f>IFERROR(VLOOKUP($A152,'BDGT MW Services MTD'!$A$3:$AG$156,AK$4,0),0)</f>
        <v>234.19481610638579</v>
      </c>
      <c r="AL152" s="306">
        <f>IFERROR(VLOOKUP($A152,'BDGT MW Services MTD'!$A$3:$AG$156,AL$4,0),0)</f>
        <v>201.75831222069098</v>
      </c>
      <c r="AM152" s="306">
        <f>IFERROR(VLOOKUP($A152,'BDGT MW Services MTD'!$A$3:$AG$156,AM$4,0),0)</f>
        <v>156.80585895059511</v>
      </c>
      <c r="AN152" s="306">
        <f>IFERROR(VLOOKUP($A152,'BDGT MW Services MTD'!$A$3:$AG$156,AN$4,0),0)</f>
        <v>150.91130630427256</v>
      </c>
      <c r="AO152" s="306">
        <f>IFERROR(VLOOKUP($A152,'BDGT MW Services MTD'!$A$3:$AG$156,AO$4,0),0)</f>
        <v>150.11986100326655</v>
      </c>
      <c r="AP152" s="306">
        <f>IFERROR(VLOOKUP($A152,'BDGT MW Services MTD'!$A$3:$AG$156,AP$4,0),0)</f>
        <v>156.5058225187191</v>
      </c>
      <c r="AQ152" s="306">
        <f>IFERROR(VLOOKUP($A152,'BDGT MW Services MTD'!$A$3:$AG$156,AQ$4,0),0)</f>
        <v>161.21683401541259</v>
      </c>
      <c r="AR152" s="306">
        <f>IFERROR(VLOOKUP($A152,'BDGT MW Services MTD'!$A$3:$AG$156,AR$4,0),0)</f>
        <v>197.66069104511712</v>
      </c>
      <c r="AS152" s="306">
        <f>IFERROR(VLOOKUP($A152,'BDGT MW Services MTD'!$A$3:$AG$156,AS$4,0),0)</f>
        <v>181.91696011497635</v>
      </c>
      <c r="AT152" s="306">
        <f>IFERROR(VLOOKUP($A152,'BDGT MW Services MTD'!$A$3:$AG$156,AT$4,0),0)</f>
        <v>176.28058859025998</v>
      </c>
      <c r="AU152" s="306">
        <f>IFERROR(VLOOKUP($A152,'BDGT MW Services MTD'!$A$3:$AG$156,AU$4,0),0)</f>
        <v>169.59399769118301</v>
      </c>
      <c r="AV152" s="306">
        <f>IFERROR(VLOOKUP($A152,'BDGT MW Services MTD'!$A$3:$AG$156,AV$4,0),0)</f>
        <v>170.33798315969631</v>
      </c>
      <c r="AW152" s="306">
        <f>IFERROR(VLOOKUP($A152,'BDGT MW Services MTD'!$A$3:$AG$156,AW$4,0),0)</f>
        <v>177.2960650266285</v>
      </c>
      <c r="AX152" s="306">
        <f>IFERROR(VLOOKUP($A152,'BDGT MW Services MTD'!$A$3:$AG$156,AX$4,0),0)</f>
        <v>180.30886541794766</v>
      </c>
      <c r="AY152" s="306">
        <f>IFERROR(VLOOKUP($A152,'BDGT MW Services MTD'!$A$3:$AG$156,AY$4,0),0)</f>
        <v>27.024592350029923</v>
      </c>
      <c r="AZ152" s="306">
        <f>IFERROR(VLOOKUP($A152,'BDGT MW Services MTD'!$A$3:$AG$156,AZ$4,0),0)</f>
        <v>166.37924398599799</v>
      </c>
      <c r="BA152" s="306">
        <f>IFERROR(VLOOKUP($A152,'BDGT MW Services MTD'!$A$3:$AG$156,BA$4,0),0)</f>
        <v>183.91311310587875</v>
      </c>
      <c r="BB152" s="306">
        <f>IFERROR(VLOOKUP($A152,'BDGT MW Services MTD'!$A$3:$AG$156,BB$4,0),0)</f>
        <v>171.12289979004476</v>
      </c>
      <c r="BC152" s="306">
        <f>IFERROR(VLOOKUP($A152,'BDGT MW Services MTD'!$A$3:$AG$156,BC$4,0),0)</f>
        <v>184.453388557972</v>
      </c>
      <c r="BD152" s="306">
        <f>IFERROR(VLOOKUP($A152,'BDGT MW Services MTD'!$A$3:$AG$156,BD$4,0),0)</f>
        <v>184.1195376784062</v>
      </c>
      <c r="BE152" s="306">
        <f>IFERROR(VLOOKUP($A152,'BDGT MW Services MTD'!$A$3:$AG$156,BE$4,0),0)</f>
        <v>185.23763776645447</v>
      </c>
      <c r="BF152" s="306">
        <f>IFERROR(VLOOKUP($A152,'BDGT MW Services MTD'!$A$3:$AG$156,BF$4,0),0)</f>
        <v>220.53327427100166</v>
      </c>
      <c r="BG152" s="306">
        <f>IFERROR(VLOOKUP($A152,'BDGT MW Services MTD'!$A$3:$AG$156,BG$4,0),0)</f>
        <v>217.4147667783219</v>
      </c>
      <c r="BH152" s="306">
        <f>IFERROR(VLOOKUP($A152,'BDGT MW Services MTD'!$A$3:$AG$156,BH$4,0),0)</f>
        <v>175.83535799351549</v>
      </c>
      <c r="BI152" s="306">
        <f>IFERROR(VLOOKUP($A152,'BDGT MW Services MTD'!$A$3:$AG$156,BI$4,0),0)</f>
        <v>166.9024815655475</v>
      </c>
      <c r="BJ152" s="306">
        <f>IFERROR(VLOOKUP($A152,'BDGT MW Services MTD'!$A$3:$AG$156,BJ$4,0),0)</f>
        <v>175.95768079199908</v>
      </c>
      <c r="BK152" s="306">
        <f>IFERROR(VLOOKUP($A152,'BDGT MW Services MTD'!$A$3:$AG$156,BK$4,0),0)</f>
        <v>177.40780022934817</v>
      </c>
      <c r="BL152" s="306">
        <f>IFERROR(VLOOKUP($A152,'BDGT MW Services MTD'!$A$3:$AG$156,BL$4,0),0)</f>
        <v>195.7187352199845</v>
      </c>
      <c r="BM152" s="306">
        <f>IFERROR(VLOOKUP($A152,'BDGT MW Services MTD'!$A$3:$AG$156,BM$4,0),0)</f>
        <v>257.17578469767216</v>
      </c>
      <c r="BN152" s="306">
        <f>IFERROR(VLOOKUP($A152,'BDGT MW Services MTD'!$A$3:$AG$156,BN$4,0),0)</f>
        <v>220.81280085850824</v>
      </c>
      <c r="BO152" s="306">
        <f>IFERROR(VLOOKUP($A152,'BDGT MW Services MTD'!$A$3:$AG$156,BO$4,0),0)</f>
        <v>150.77380812116661</v>
      </c>
      <c r="BP152" s="306">
        <f>IFERROR(VLOOKUP($A152,'BDGT MW Services MTD'!$A$3:$AG$156,BP$4,0),0)</f>
        <v>5525.6908659270011</v>
      </c>
      <c r="BQ152" s="306"/>
      <c r="BR152" s="306"/>
      <c r="BS152" s="306"/>
      <c r="BT152" s="306">
        <f>IFERROR(VLOOKUP($A152,'BDGT Polizze MTD'!$A$3:$AG$156,BT$4,0),0)</f>
        <v>742.0200048666569</v>
      </c>
      <c r="BU152" s="306">
        <f>IFERROR(VLOOKUP($A152,'BDGT Polizze MTD'!$A$3:$AG$156,BU$4,0),0)</f>
        <v>639.24858075372015</v>
      </c>
      <c r="BV152" s="306">
        <f>IFERROR(VLOOKUP($A152,'BDGT Polizze MTD'!$A$3:$AG$156,BV$4,0),0)</f>
        <v>496.82177494819581</v>
      </c>
      <c r="BW152" s="306">
        <f>IFERROR(VLOOKUP($A152,'BDGT Polizze MTD'!$A$3:$AG$156,BW$4,0),0)</f>
        <v>478.1455460886973</v>
      </c>
      <c r="BX152" s="306">
        <f>IFERROR(VLOOKUP($A152,'BDGT Polizze MTD'!$A$3:$AG$156,BX$4,0),0)</f>
        <v>475.63794043000757</v>
      </c>
      <c r="BY152" s="306">
        <f>IFERROR(VLOOKUP($A152,'BDGT Polizze MTD'!$A$3:$AG$156,BY$4,0),0)</f>
        <v>495.87114316931104</v>
      </c>
      <c r="BZ152" s="306">
        <f>IFERROR(VLOOKUP($A152,'BDGT Polizze MTD'!$A$3:$AG$156,BZ$4,0),0)</f>
        <v>510.79745465570801</v>
      </c>
      <c r="CA152" s="306">
        <f>IFERROR(VLOOKUP($A152,'BDGT Polizze MTD'!$A$3:$AG$156,CA$4,0),0)</f>
        <v>626.26572769492384</v>
      </c>
      <c r="CB152" s="306">
        <f>IFERROR(VLOOKUP($A152,'BDGT Polizze MTD'!$A$3:$AG$156,CB$4,0),0)</f>
        <v>576.38348223951789</v>
      </c>
      <c r="CC152" s="306">
        <f>IFERROR(VLOOKUP($A152,'BDGT Polizze MTD'!$A$3:$AG$156,CC$4,0),0)</f>
        <v>558.52527130328406</v>
      </c>
      <c r="CD152" s="306">
        <f>IFERROR(VLOOKUP($A152,'BDGT Polizze MTD'!$A$3:$AG$156,CD$4,0),0)</f>
        <v>537.33955808399332</v>
      </c>
      <c r="CE152" s="306">
        <f>IFERROR(VLOOKUP($A152,'BDGT Polizze MTD'!$A$3:$AG$156,CE$4,0),0)</f>
        <v>539.69679258706697</v>
      </c>
      <c r="CF152" s="306">
        <f>IFERROR(VLOOKUP($A152,'BDGT Polizze MTD'!$A$3:$AG$156,CF$4,0),0)</f>
        <v>561.74269448447808</v>
      </c>
      <c r="CG152" s="306">
        <f>IFERROR(VLOOKUP($A152,'BDGT Polizze MTD'!$A$3:$AG$156,CG$4,0),0)</f>
        <v>571.28841457425744</v>
      </c>
      <c r="CH152" s="306">
        <f>IFERROR(VLOOKUP($A152,'BDGT Polizze MTD'!$A$3:$AG$156,CH$4,0),0)</f>
        <v>85.62438947401553</v>
      </c>
      <c r="CI152" s="306">
        <f>IFERROR(VLOOKUP($A152,'BDGT Polizze MTD'!$A$3:$AG$156,CI$4,0),0)</f>
        <v>527.15397157262112</v>
      </c>
      <c r="CJ152" s="306">
        <f>IFERROR(VLOOKUP($A152,'BDGT Polizze MTD'!$A$3:$AG$156,CJ$4,0),0)</f>
        <v>582.70806907986514</v>
      </c>
      <c r="CK152" s="306">
        <f>IFERROR(VLOOKUP($A152,'BDGT Polizze MTD'!$A$3:$AG$156,CK$4,0),0)</f>
        <v>542.18371288510843</v>
      </c>
      <c r="CL152" s="306">
        <f>IFERROR(VLOOKUP($A152,'BDGT Polizze MTD'!$A$3:$AG$156,CL$4,0),0)</f>
        <v>584.41987124635489</v>
      </c>
      <c r="CM152" s="306">
        <f>IFERROR(VLOOKUP($A152,'BDGT Polizze MTD'!$A$3:$AG$156,CM$4,0),0)</f>
        <v>583.36210218297981</v>
      </c>
      <c r="CN152" s="306">
        <f>IFERROR(VLOOKUP($A152,'BDGT Polizze MTD'!$A$3:$AG$156,CN$4,0),0)</f>
        <v>586.90467689307968</v>
      </c>
      <c r="CO152" s="306">
        <f>IFERROR(VLOOKUP($A152,'BDGT Polizze MTD'!$A$3:$AG$156,CO$4,0),0)</f>
        <v>698.73494199586787</v>
      </c>
      <c r="CP152" s="306">
        <f>IFERROR(VLOOKUP($A152,'BDGT Polizze MTD'!$A$3:$AG$156,CP$4,0),0)</f>
        <v>688.85430081274376</v>
      </c>
      <c r="CQ152" s="306">
        <f>IFERROR(VLOOKUP($A152,'BDGT Polizze MTD'!$A$3:$AG$156,CQ$4,0),0)</f>
        <v>557.11460809965001</v>
      </c>
      <c r="CR152" s="306">
        <f>IFERROR(VLOOKUP($A152,'BDGT Polizze MTD'!$A$3:$AG$156,CR$4,0),0)</f>
        <v>528.81179115111843</v>
      </c>
      <c r="CS152" s="306">
        <f>IFERROR(VLOOKUP($A152,'BDGT Polizze MTD'!$A$3:$AG$156,CS$4,0),0)</f>
        <v>557.50217416552255</v>
      </c>
      <c r="CT152" s="306">
        <f>IFERROR(VLOOKUP($A152,'BDGT Polizze MTD'!$A$3:$AG$156,CT$4,0),0)</f>
        <v>562.09671494079839</v>
      </c>
      <c r="CU152" s="306">
        <f>IFERROR(VLOOKUP($A152,'BDGT Polizze MTD'!$A$3:$AG$156,CU$4,0),0)</f>
        <v>620.11285849494482</v>
      </c>
      <c r="CV152" s="306">
        <f>IFERROR(VLOOKUP($A152,'BDGT Polizze MTD'!$A$3:$AG$156,CV$4,0),0)</f>
        <v>814.83262604013578</v>
      </c>
      <c r="CW152" s="306">
        <f>IFERROR(VLOOKUP($A152,'BDGT Polizze MTD'!$A$3:$AG$156,CW$4,0),0)</f>
        <v>699.6205906334867</v>
      </c>
      <c r="CX152" s="306">
        <f>IFERROR(VLOOKUP($A152,'BDGT Polizze MTD'!$A$3:$AG$156,CX$4,0),0)</f>
        <v>477.70989851889334</v>
      </c>
      <c r="CY152" s="306">
        <f>IFERROR(VLOOKUP($A152,'BDGT Polizze MTD'!$A$3:$AG$156,CY$4,0),0)</f>
        <v>17507.531684067002</v>
      </c>
      <c r="CZ152" s="306"/>
      <c r="DD152" s="308">
        <f>IFERROR(VLOOKUP($A152,'BDGT McAfee'!$AZ$6:$BD$180,DD$4,0),0)</f>
        <v>2.1443005161290327</v>
      </c>
      <c r="DE152" s="308">
        <f>IFERROR(VLOOKUP($A152,'BDGT McAfee'!$AZ$6:$BD$180,DE$4,0),0)</f>
        <v>2.1443005161290327</v>
      </c>
      <c r="DF152" s="308">
        <f>IFERROR(VLOOKUP($A152,'BDGT McAfee'!$AZ$6:$BD$180,DF$4,0),0)</f>
        <v>2.1443005161290327</v>
      </c>
      <c r="DG152" s="308">
        <f>IFERROR(VLOOKUP($A152,'BDGT McAfee'!$AZ$6:$BD$180,DG$4,0),0)</f>
        <v>2.1443005161290327</v>
      </c>
      <c r="DH152" s="308">
        <f>IFERROR(VLOOKUP($A152,'BDGT McAfee'!$AZ$6:$BD$180,DH$4,0),0)</f>
        <v>2.1443005161290327</v>
      </c>
      <c r="DI152" s="308">
        <f>IFERROR(VLOOKUP($A152,'BDGT McAfee'!$AZ$6:$BD$180,DI$4,0),0)</f>
        <v>2.1443005161290327</v>
      </c>
      <c r="DJ152" s="308">
        <f>IFERROR(VLOOKUP($A152,'BDGT McAfee'!$AZ$6:$BD$180,DJ$4,0),0)</f>
        <v>2.1443005161290327</v>
      </c>
      <c r="DK152" s="308">
        <f>IFERROR(VLOOKUP($A152,'BDGT McAfee'!$AZ$6:$BD$180,DK$4,0),0)</f>
        <v>2.1443005161290327</v>
      </c>
      <c r="DL152" s="308">
        <f>IFERROR(VLOOKUP($A152,'BDGT McAfee'!$AZ$6:$BD$180,DL$4,0),0)</f>
        <v>2.1443005161290327</v>
      </c>
      <c r="DM152" s="308">
        <f>IFERROR(VLOOKUP($A152,'BDGT McAfee'!$AZ$6:$BD$180,DM$4,0),0)</f>
        <v>2.1443005161290327</v>
      </c>
      <c r="DN152" s="308">
        <f>IFERROR(VLOOKUP($A152,'BDGT McAfee'!$AZ$6:$BD$180,DN$4,0),0)</f>
        <v>2.1443005161290327</v>
      </c>
      <c r="DO152" s="308">
        <f>IFERROR(VLOOKUP($A152,'BDGT McAfee'!$AZ$6:$BD$180,DO$4,0),0)</f>
        <v>2.1443005161290327</v>
      </c>
      <c r="DP152" s="308">
        <f>IFERROR(VLOOKUP($A152,'BDGT McAfee'!$AZ$6:$BD$180,DP$4,0),0)</f>
        <v>2.1443005161290327</v>
      </c>
      <c r="DQ152" s="308">
        <f>IFERROR(VLOOKUP($A152,'BDGT McAfee'!$AZ$6:$BD$180,DQ$4,0),0)</f>
        <v>2.1443005161290327</v>
      </c>
      <c r="DR152" s="308">
        <f>IFERROR(VLOOKUP($A152,'BDGT McAfee'!$AZ$6:$BD$180,DR$4,0),0)</f>
        <v>2.1443005161290327</v>
      </c>
      <c r="DS152" s="308">
        <f>IFERROR(VLOOKUP($A152,'BDGT McAfee'!$AZ$6:$BD$180,DS$4,0),0)</f>
        <v>2.1443005161290327</v>
      </c>
      <c r="DT152" s="308">
        <f>IFERROR(VLOOKUP($A152,'BDGT McAfee'!$AZ$6:$BD$180,DT$4,0),0)</f>
        <v>2.1443005161290327</v>
      </c>
      <c r="DU152" s="308">
        <f>IFERROR(VLOOKUP($A152,'BDGT McAfee'!$AZ$6:$BD$180,DU$4,0),0)</f>
        <v>2.1443005161290327</v>
      </c>
      <c r="DV152" s="308">
        <f>IFERROR(VLOOKUP($A152,'BDGT McAfee'!$AZ$6:$BD$180,DV$4,0),0)</f>
        <v>2.1443005161290327</v>
      </c>
      <c r="DW152" s="308">
        <f>IFERROR(VLOOKUP($A152,'BDGT McAfee'!$AZ$6:$BD$180,DW$4,0),0)</f>
        <v>2.1443005161290327</v>
      </c>
      <c r="DX152" s="308">
        <f>IFERROR(VLOOKUP($A152,'BDGT McAfee'!$AZ$6:$BD$180,DX$4,0),0)</f>
        <v>2.1443005161290327</v>
      </c>
      <c r="DY152" s="308">
        <f>IFERROR(VLOOKUP($A152,'BDGT McAfee'!$AZ$6:$BD$180,DY$4,0),0)</f>
        <v>2.1443005161290327</v>
      </c>
      <c r="DZ152" s="308">
        <f>IFERROR(VLOOKUP($A152,'BDGT McAfee'!$AZ$6:$BD$180,DZ$4,0),0)</f>
        <v>2.1443005161290327</v>
      </c>
      <c r="EA152" s="308">
        <f>IFERROR(VLOOKUP($A152,'BDGT McAfee'!$AZ$6:$BD$180,EA$4,0),0)</f>
        <v>2.1443005161290327</v>
      </c>
      <c r="EB152" s="308">
        <f>IFERROR(VLOOKUP($A152,'BDGT McAfee'!$AZ$6:$BD$180,EB$4,0),0)</f>
        <v>2.1443005161290327</v>
      </c>
      <c r="EC152" s="308">
        <f>IFERROR(VLOOKUP($A152,'BDGT McAfee'!$AZ$6:$BD$180,EC$4,0),0)</f>
        <v>2.1443005161290327</v>
      </c>
      <c r="ED152" s="308">
        <f>IFERROR(VLOOKUP($A152,'BDGT McAfee'!$AZ$6:$BD$180,ED$4,0),0)</f>
        <v>2.1443005161290327</v>
      </c>
      <c r="EE152" s="308">
        <f>IFERROR(VLOOKUP($A152,'BDGT McAfee'!$AZ$6:$BD$180,EE$4,0),0)</f>
        <v>2.1443005161290327</v>
      </c>
      <c r="EF152" s="308">
        <f>IFERROR(VLOOKUP($A152,'BDGT McAfee'!$AZ$6:$BD$180,EF$4,0),0)</f>
        <v>2.1443005161290327</v>
      </c>
      <c r="EG152" s="308">
        <f>IFERROR(VLOOKUP($A152,'BDGT McAfee'!$AZ$6:$BD$180,EG$4,0),0)</f>
        <v>2.1443005161290327</v>
      </c>
      <c r="EH152" s="308">
        <f>IFERROR(VLOOKUP($A152,'BDGT McAfee'!$AZ$6:$BD$180,EH$4,0),0)</f>
        <v>2.1443005161290327</v>
      </c>
      <c r="EI152" s="308">
        <f t="shared" si="42"/>
        <v>66.473316000000054</v>
      </c>
      <c r="EJ152" s="308"/>
      <c r="EL152" s="307">
        <f>IFERROR(VLOOKUP($A152,'BDGT Office'!$C$3:$F$180,EL$4,0),0)</f>
        <v>0.46451612903225808</v>
      </c>
      <c r="EM152" s="307">
        <f>IFERROR(VLOOKUP($A152,'BDGT Office'!$C$3:$F$180,EM$4,0),0)</f>
        <v>0.46451612903225808</v>
      </c>
      <c r="EN152" s="307">
        <f>IFERROR(VLOOKUP($A152,'BDGT Office'!$C$3:$F$180,EN$4,0),0)</f>
        <v>0.46451612903225808</v>
      </c>
      <c r="EO152" s="307">
        <f>IFERROR(VLOOKUP($A152,'BDGT Office'!$C$3:$F$180,EO$4,0),0)</f>
        <v>0.46451612903225808</v>
      </c>
      <c r="EP152" s="307">
        <f>IFERROR(VLOOKUP($A152,'BDGT Office'!$C$3:$F$180,EP$4,0),0)</f>
        <v>0.46451612903225808</v>
      </c>
      <c r="EQ152" s="307">
        <f>IFERROR(VLOOKUP($A152,'BDGT Office'!$C$3:$F$180,EQ$4,0),0)</f>
        <v>0.46451612903225808</v>
      </c>
      <c r="ER152" s="307">
        <f>IFERROR(VLOOKUP($A152,'BDGT Office'!$C$3:$F$180,ER$4,0),0)</f>
        <v>0.46451612903225808</v>
      </c>
      <c r="ES152" s="307">
        <f>IFERROR(VLOOKUP($A152,'BDGT Office'!$C$3:$F$180,ES$4,0),0)</f>
        <v>0.46451612903225808</v>
      </c>
      <c r="ET152" s="307">
        <f>IFERROR(VLOOKUP($A152,'BDGT Office'!$C$3:$F$180,ET$4,0),0)</f>
        <v>0.46451612903225808</v>
      </c>
      <c r="EU152" s="307">
        <f>IFERROR(VLOOKUP($A152,'BDGT Office'!$C$3:$F$180,EU$4,0),0)</f>
        <v>0.46451612903225808</v>
      </c>
      <c r="EV152" s="307">
        <f>IFERROR(VLOOKUP($A152,'BDGT Office'!$C$3:$F$180,EV$4,0),0)</f>
        <v>0.46451612903225808</v>
      </c>
      <c r="EW152" s="307">
        <f>IFERROR(VLOOKUP($A152,'BDGT Office'!$C$3:$F$180,EW$4,0),0)</f>
        <v>0.46451612903225808</v>
      </c>
      <c r="EX152" s="307">
        <f>IFERROR(VLOOKUP($A152,'BDGT Office'!$C$3:$F$180,EX$4,0),0)</f>
        <v>0.46451612903225808</v>
      </c>
      <c r="EY152" s="307">
        <f>IFERROR(VLOOKUP($A152,'BDGT Office'!$C$3:$F$180,EY$4,0),0)</f>
        <v>0.46451612903225808</v>
      </c>
      <c r="EZ152" s="307">
        <f>IFERROR(VLOOKUP($A152,'BDGT Office'!$C$3:$F$180,EZ$4,0),0)</f>
        <v>0.46451612903225808</v>
      </c>
      <c r="FA152" s="307">
        <f>IFERROR(VLOOKUP($A152,'BDGT Office'!$C$3:$F$180,FA$4,0),0)</f>
        <v>0.46451612903225808</v>
      </c>
      <c r="FB152" s="307">
        <f>IFERROR(VLOOKUP($A152,'BDGT Office'!$C$3:$F$180,FB$4,0),0)</f>
        <v>0.46451612903225808</v>
      </c>
      <c r="FC152" s="307">
        <f>IFERROR(VLOOKUP($A152,'BDGT Office'!$C$3:$F$180,FC$4,0),0)</f>
        <v>0.46451612903225808</v>
      </c>
      <c r="FD152" s="307">
        <f>IFERROR(VLOOKUP($A152,'BDGT Office'!$C$3:$F$180,FD$4,0),0)</f>
        <v>0.46451612903225808</v>
      </c>
      <c r="FE152" s="307">
        <f>IFERROR(VLOOKUP($A152,'BDGT Office'!$C$3:$F$180,FE$4,0),0)</f>
        <v>0.46451612903225808</v>
      </c>
      <c r="FF152" s="307">
        <f>IFERROR(VLOOKUP($A152,'BDGT Office'!$C$3:$F$180,FF$4,0),0)</f>
        <v>0.46451612903225808</v>
      </c>
      <c r="FG152" s="307">
        <f>IFERROR(VLOOKUP($A152,'BDGT Office'!$C$3:$F$180,FG$4,0),0)</f>
        <v>0.46451612903225808</v>
      </c>
      <c r="FH152" s="307">
        <f>IFERROR(VLOOKUP($A152,'BDGT Office'!$C$3:$F$180,FH$4,0),0)</f>
        <v>0.46451612903225808</v>
      </c>
      <c r="FI152" s="307">
        <f>IFERROR(VLOOKUP($A152,'BDGT Office'!$C$3:$F$180,FI$4,0),0)</f>
        <v>0.46451612903225808</v>
      </c>
      <c r="FJ152" s="307">
        <f>IFERROR(VLOOKUP($A152,'BDGT Office'!$C$3:$F$180,FJ$4,0),0)</f>
        <v>0.46451612903225808</v>
      </c>
      <c r="FK152" s="307">
        <f>IFERROR(VLOOKUP($A152,'BDGT Office'!$C$3:$F$180,FK$4,0),0)</f>
        <v>0.46451612903225808</v>
      </c>
      <c r="FL152" s="307">
        <f>IFERROR(VLOOKUP($A152,'BDGT Office'!$C$3:$F$180,FL$4,0),0)</f>
        <v>0.46451612903225808</v>
      </c>
      <c r="FM152" s="307">
        <f>IFERROR(VLOOKUP($A152,'BDGT Office'!$C$3:$F$180,FM$4,0),0)</f>
        <v>0.46451612903225808</v>
      </c>
      <c r="FN152" s="307">
        <f>IFERROR(VLOOKUP($A152,'BDGT Office'!$C$3:$F$180,FN$4,0),0)</f>
        <v>0.46451612903225808</v>
      </c>
      <c r="FO152" s="307">
        <f>IFERROR(VLOOKUP($A152,'BDGT Office'!$C$3:$F$180,FO$4,0),0)</f>
        <v>0.46451612903225808</v>
      </c>
      <c r="FP152" s="307">
        <f>IFERROR(VLOOKUP($A152,'BDGT Office'!$C$3:$F$180,FP$4,0),0)</f>
        <v>0.46451612903225808</v>
      </c>
      <c r="FQ152" s="308">
        <f t="shared" si="43"/>
        <v>14.400000000000006</v>
      </c>
      <c r="FR152" s="307"/>
      <c r="FS152" s="307"/>
    </row>
    <row r="153" spans="1:175">
      <c r="A153" s="150" t="s">
        <v>143</v>
      </c>
      <c r="B153" s="303">
        <f>IFERROR(VLOOKUP($A153,'FCST Sales'!$A$1:$AH$160,B$1,0),0)</f>
        <v>23141.070014598678</v>
      </c>
      <c r="C153" s="303">
        <f>IFERROR(VLOOKUP($A153,'FCST Sales'!$A$1:$AH$160,C$1,0),0)</f>
        <v>20176.747332146617</v>
      </c>
      <c r="D153" s="303">
        <f>IFERROR(VLOOKUP($A153,'FCST Sales'!$A$1:$AH$160,D$1,0),0)</f>
        <v>15494.17455519873</v>
      </c>
      <c r="E153" s="303">
        <f>IFERROR(VLOOKUP($A153,'FCST Sales'!$A$1:$AH$160,E$1,0),0)</f>
        <v>14911.726754854064</v>
      </c>
      <c r="F153" s="303">
        <f>IFERROR(VLOOKUP($A153,'FCST Sales'!$A$1:$AH$160,F$1,0),0)</f>
        <v>14833.523097626285</v>
      </c>
      <c r="G153" s="303">
        <f>IFERROR(VLOOKUP($A153,'FCST Sales'!$A$1:$AH$160,G$1,0),0)</f>
        <v>15464.527596344527</v>
      </c>
      <c r="H153" s="303">
        <f>IFERROR(VLOOKUP($A153,'FCST Sales'!$A$1:$AH$160,H$1,0),0)</f>
        <v>15930.028279481081</v>
      </c>
      <c r="I153" s="303">
        <f>IFERROR(VLOOKUP($A153,'FCST Sales'!$A$1:$AH$160,I$1,0),0)</f>
        <v>19531.089400933553</v>
      </c>
      <c r="J153" s="303">
        <f>IFERROR(VLOOKUP($A153,'FCST Sales'!$A$1:$AH$160,J$1,0),0)</f>
        <v>18192.522029313688</v>
      </c>
      <c r="K153" s="303">
        <f>IFERROR(VLOOKUP($A153,'FCST Sales'!$A$1:$AH$160,K$1,0),0)</f>
        <v>17418.495894156738</v>
      </c>
      <c r="L153" s="303">
        <f>IFERROR(VLOOKUP($A153,'FCST Sales'!$A$1:$AH$160,L$1,0),0)</f>
        <v>16757.785846312516</v>
      </c>
      <c r="M153" s="303">
        <f>IFERROR(VLOOKUP($A153,'FCST Sales'!$A$1:$AH$160,M$1,0),0)</f>
        <v>16831.299940701727</v>
      </c>
      <c r="N153" s="303">
        <f>IFERROR(VLOOKUP($A153,'FCST Sales'!$A$1:$AH$160,N$1,0),0)</f>
        <v>17518.836335943044</v>
      </c>
      <c r="O153" s="303">
        <f>IFERROR(VLOOKUP($A153,'FCST Sales'!$A$1:$AH$160,O$1,0),0)</f>
        <v>17816.534747695514</v>
      </c>
      <c r="P153" s="303">
        <f>IFERROR(VLOOKUP($A153,'FCST Sales'!$A$1:$AH$160,P$1,0),0)</f>
        <v>0</v>
      </c>
      <c r="Q153" s="303">
        <f>IFERROR(VLOOKUP($A153,'FCST Sales'!$A$1:$AH$160,Q$1,0),0)</f>
        <v>16638.679865377999</v>
      </c>
      <c r="R153" s="303">
        <f>IFERROR(VLOOKUP($A153,'FCST Sales'!$A$1:$AH$160,R$1,0),0)</f>
        <v>18172.674774545962</v>
      </c>
      <c r="S153" s="303">
        <f>IFERROR(VLOOKUP($A153,'FCST Sales'!$A$1:$AH$160,S$1,0),0)</f>
        <v>16908.8584921697</v>
      </c>
      <c r="T153" s="303">
        <f>IFERROR(VLOOKUP($A153,'FCST Sales'!$A$1:$AH$160,T$1,0),0)</f>
        <v>18226.060038455384</v>
      </c>
      <c r="U153" s="303">
        <f>IFERROR(VLOOKUP($A153,'FCST Sales'!$A$1:$AH$160,U$1,0),0)</f>
        <v>18193.071833562932</v>
      </c>
      <c r="V153" s="303">
        <f>IFERROR(VLOOKUP($A153,'FCST Sales'!$A$1:$AH$160,V$1,0),0)</f>
        <v>18303.552641170143</v>
      </c>
      <c r="W153" s="303">
        <f>IFERROR(VLOOKUP($A153,'FCST Sales'!$A$1:$AH$160,W$1,0),0)</f>
        <v>22054.328787355251</v>
      </c>
      <c r="X153" s="303">
        <f>IFERROR(VLOOKUP($A153,'FCST Sales'!$A$1:$AH$160,X$1,0),0)</f>
        <v>21483.013261656924</v>
      </c>
      <c r="Y153" s="303">
        <f>IFERROR(VLOOKUP($A153,'FCST Sales'!$A$1:$AH$160,Y$1,0),0)</f>
        <v>17374.502126134019</v>
      </c>
      <c r="Z153" s="303">
        <f>IFERROR(VLOOKUP($A153,'FCST Sales'!$A$1:$AH$160,Z$1,0),0)</f>
        <v>16491.833917297739</v>
      </c>
      <c r="AA153" s="303">
        <f>IFERROR(VLOOKUP($A153,'FCST Sales'!$A$1:$AH$160,AA$1,0),0)</f>
        <v>17386.588988222411</v>
      </c>
      <c r="AB153" s="303">
        <f>IFERROR(VLOOKUP($A153,'FCST Sales'!$A$1:$AH$160,AB$1,0),0)</f>
        <v>17529.877025024991</v>
      </c>
      <c r="AC153" s="303">
        <f>IFERROR(VLOOKUP($A153,'FCST Sales'!$A$1:$AH$160,AC$1,0),0)</f>
        <v>19357.040738749143</v>
      </c>
      <c r="AD153" s="303">
        <f>IFERROR(VLOOKUP($A153,'FCST Sales'!$A$1:$AH$160,AD$1,0),0)</f>
        <v>25411.847019896159</v>
      </c>
      <c r="AE153" s="303">
        <f>IFERROR(VLOOKUP($A153,'FCST Sales'!$A$1:$AH$160,AE$1,0),0)</f>
        <v>22082.282715333018</v>
      </c>
      <c r="AF153" s="303">
        <f>IFERROR(VLOOKUP($A153,'FCST Sales'!$A$1:$AH$160,AF$1,0),0)</f>
        <v>14898.140394852442</v>
      </c>
      <c r="AG153" s="303">
        <f>IFERROR(VLOOKUP($A153,'FCST Sales'!$A$1:$AH$160,AG$1,0),0)</f>
        <v>544530.71444511099</v>
      </c>
      <c r="AH153" s="303">
        <f>IFERROR(VLOOKUP($A153,'FCST Sales'!$A$1:$AH$160,AH$1,0),0)</f>
        <v>0</v>
      </c>
      <c r="AI153" s="303"/>
      <c r="AK153" s="306">
        <f>IFERROR(VLOOKUP($A153,'BDGT MW Services MTD'!$A$3:$AG$156,AK$4,0),0)</f>
        <v>226.55604251044406</v>
      </c>
      <c r="AL153" s="306">
        <f>IFERROR(VLOOKUP($A153,'BDGT MW Services MTD'!$A$3:$AG$156,AL$4,0),0)</f>
        <v>195.17752578922241</v>
      </c>
      <c r="AM153" s="306">
        <f>IFERROR(VLOOKUP($A153,'BDGT MW Services MTD'!$A$3:$AG$156,AM$4,0),0)</f>
        <v>151.69129461072239</v>
      </c>
      <c r="AN153" s="306">
        <f>IFERROR(VLOOKUP($A153,'BDGT MW Services MTD'!$A$3:$AG$156,AN$4,0),0)</f>
        <v>145.98900562703432</v>
      </c>
      <c r="AO153" s="306">
        <f>IFERROR(VLOOKUP($A153,'BDGT MW Services MTD'!$A$3:$AG$156,AO$4,0),0)</f>
        <v>145.22337503691077</v>
      </c>
      <c r="AP153" s="306">
        <f>IFERROR(VLOOKUP($A153,'BDGT MW Services MTD'!$A$3:$AG$156,AP$4,0),0)</f>
        <v>151.4010445200291</v>
      </c>
      <c r="AQ153" s="306">
        <f>IFERROR(VLOOKUP($A153,'BDGT MW Services MTD'!$A$3:$AG$156,AQ$4,0),0)</f>
        <v>155.95839612437564</v>
      </c>
      <c r="AR153" s="306">
        <f>IFERROR(VLOOKUP($A153,'BDGT MW Services MTD'!$A$3:$AG$156,AR$4,0),0)</f>
        <v>191.21355744577585</v>
      </c>
      <c r="AS153" s="306">
        <f>IFERROR(VLOOKUP($A153,'BDGT MW Services MTD'!$A$3:$AG$156,AS$4,0),0)</f>
        <v>175.98334256236146</v>
      </c>
      <c r="AT153" s="306">
        <f>IFERROR(VLOOKUP($A153,'BDGT MW Services MTD'!$A$3:$AG$156,AT$4,0),0)</f>
        <v>170.53081356112932</v>
      </c>
      <c r="AU153" s="306">
        <f>IFERROR(VLOOKUP($A153,'BDGT MW Services MTD'!$A$3:$AG$156,AU$4,0),0)</f>
        <v>164.06232037598096</v>
      </c>
      <c r="AV153" s="306">
        <f>IFERROR(VLOOKUP($A153,'BDGT MW Services MTD'!$A$3:$AG$156,AV$4,0),0)</f>
        <v>164.78203913933345</v>
      </c>
      <c r="AW153" s="306">
        <f>IFERROR(VLOOKUP($A153,'BDGT MW Services MTD'!$A$3:$AG$156,AW$4,0),0)</f>
        <v>171.51316802358571</v>
      </c>
      <c r="AX153" s="306">
        <f>IFERROR(VLOOKUP($A153,'BDGT MW Services MTD'!$A$3:$AG$156,AX$4,0),0)</f>
        <v>174.42769937350732</v>
      </c>
      <c r="AY153" s="306">
        <f>IFERROR(VLOOKUP($A153,'BDGT MW Services MTD'!$A$3:$AG$156,AY$4,0),0)</f>
        <v>26.143126458014954</v>
      </c>
      <c r="AZ153" s="306">
        <f>IFERROR(VLOOKUP($A153,'BDGT MW Services MTD'!$A$3:$AG$156,AZ$4,0),0)</f>
        <v>160.95242285902802</v>
      </c>
      <c r="BA153" s="306">
        <f>IFERROR(VLOOKUP($A153,'BDGT MW Services MTD'!$A$3:$AG$156,BA$4,0),0)</f>
        <v>177.91438667931922</v>
      </c>
      <c r="BB153" s="306">
        <f>IFERROR(VLOOKUP($A153,'BDGT MW Services MTD'!$A$3:$AG$156,BB$4,0),0)</f>
        <v>165.54135400560102</v>
      </c>
      <c r="BC153" s="306">
        <f>IFERROR(VLOOKUP($A153,'BDGT MW Services MTD'!$A$3:$AG$156,BC$4,0),0)</f>
        <v>178.43703987176301</v>
      </c>
      <c r="BD153" s="306">
        <f>IFERROR(VLOOKUP($A153,'BDGT MW Services MTD'!$A$3:$AG$156,BD$4,0),0)</f>
        <v>178.1140782651803</v>
      </c>
      <c r="BE153" s="306">
        <f>IFERROR(VLOOKUP($A153,'BDGT MW Services MTD'!$A$3:$AG$156,BE$4,0),0)</f>
        <v>179.19570908558123</v>
      </c>
      <c r="BF153" s="306">
        <f>IFERROR(VLOOKUP($A153,'BDGT MW Services MTD'!$A$3:$AG$156,BF$4,0),0)</f>
        <v>213.34010159307761</v>
      </c>
      <c r="BG153" s="306">
        <f>IFERROR(VLOOKUP($A153,'BDGT MW Services MTD'!$A$3:$AG$156,BG$4,0),0)</f>
        <v>210.32331100895234</v>
      </c>
      <c r="BH153" s="306">
        <f>IFERROR(VLOOKUP($A153,'BDGT MW Services MTD'!$A$3:$AG$156,BH$4,0),0)</f>
        <v>170.10010512923486</v>
      </c>
      <c r="BI153" s="306">
        <f>IFERROR(VLOOKUP($A153,'BDGT MW Services MTD'!$A$3:$AG$156,BI$4,0),0)</f>
        <v>161.45859390621987</v>
      </c>
      <c r="BJ153" s="306">
        <f>IFERROR(VLOOKUP($A153,'BDGT MW Services MTD'!$A$3:$AG$156,BJ$4,0),0)</f>
        <v>170.21843810343978</v>
      </c>
      <c r="BK153" s="306">
        <f>IFERROR(VLOOKUP($A153,'BDGT MW Services MTD'!$A$3:$AG$156,BK$4,0),0)</f>
        <v>171.62125873950393</v>
      </c>
      <c r="BL153" s="306">
        <f>IFERROR(VLOOKUP($A153,'BDGT MW Services MTD'!$A$3:$AG$156,BL$4,0),0)</f>
        <v>189.33494273607923</v>
      </c>
      <c r="BM153" s="306">
        <f>IFERROR(VLOOKUP($A153,'BDGT MW Services MTD'!$A$3:$AG$156,BM$4,0),0)</f>
        <v>248.78743679858047</v>
      </c>
      <c r="BN153" s="306">
        <f>IFERROR(VLOOKUP($A153,'BDGT MW Services MTD'!$A$3:$AG$156,BN$4,0),0)</f>
        <v>213.61051081261036</v>
      </c>
      <c r="BO153" s="306">
        <f>IFERROR(VLOOKUP($A153,'BDGT MW Services MTD'!$A$3:$AG$156,BO$4,0),0)</f>
        <v>145.85599224640205</v>
      </c>
      <c r="BP153" s="306">
        <f>IFERROR(VLOOKUP($A153,'BDGT MW Services MTD'!$A$3:$AG$156,BP$4,0),0)</f>
        <v>5345.4584329990012</v>
      </c>
      <c r="BQ153" s="306"/>
      <c r="BR153" s="306"/>
      <c r="BS153" s="306"/>
      <c r="BT153" s="306">
        <f>IFERROR(VLOOKUP($A153,'BDGT Polizze MTD'!$A$3:$AG$156,BT$4,0),0)</f>
        <v>821.5521235508163</v>
      </c>
      <c r="BU153" s="306">
        <f>IFERROR(VLOOKUP($A153,'BDGT Polizze MTD'!$A$3:$AG$156,BU$4,0),0)</f>
        <v>707.76532377916135</v>
      </c>
      <c r="BV153" s="306">
        <f>IFERROR(VLOOKUP($A153,'BDGT Polizze MTD'!$A$3:$AG$156,BV$4,0),0)</f>
        <v>550.072749464921</v>
      </c>
      <c r="BW153" s="306">
        <f>IFERROR(VLOOKUP($A153,'BDGT Polizze MTD'!$A$3:$AG$156,BW$4,0),0)</f>
        <v>529.39474162307135</v>
      </c>
      <c r="BX153" s="306">
        <f>IFERROR(VLOOKUP($A153,'BDGT Polizze MTD'!$A$3:$AG$156,BX$4,0),0)</f>
        <v>526.61836263003488</v>
      </c>
      <c r="BY153" s="306">
        <f>IFERROR(VLOOKUP($A153,'BDGT Polizze MTD'!$A$3:$AG$156,BY$4,0),0)</f>
        <v>549.02022587858187</v>
      </c>
      <c r="BZ153" s="306">
        <f>IFERROR(VLOOKUP($A153,'BDGT Polizze MTD'!$A$3:$AG$156,BZ$4,0),0)</f>
        <v>565.54638800090095</v>
      </c>
      <c r="CA153" s="306">
        <f>IFERROR(VLOOKUP($A153,'BDGT Polizze MTD'!$A$3:$AG$156,CA$4,0),0)</f>
        <v>693.390926282804</v>
      </c>
      <c r="CB153" s="306">
        <f>IFERROR(VLOOKUP($A153,'BDGT Polizze MTD'!$A$3:$AG$156,CB$4,0),0)</f>
        <v>638.16213944068079</v>
      </c>
      <c r="CC153" s="306">
        <f>IFERROR(VLOOKUP($A153,'BDGT Polizze MTD'!$A$3:$AG$156,CC$4,0),0)</f>
        <v>618.38982734497415</v>
      </c>
      <c r="CD153" s="306">
        <f>IFERROR(VLOOKUP($A153,'BDGT Polizze MTD'!$A$3:$AG$156,CD$4,0),0)</f>
        <v>594.933360443688</v>
      </c>
      <c r="CE153" s="306">
        <f>IFERROR(VLOOKUP($A153,'BDGT Polizze MTD'!$A$3:$AG$156,CE$4,0),0)</f>
        <v>597.54325101133577</v>
      </c>
      <c r="CF153" s="306">
        <f>IFERROR(VLOOKUP($A153,'BDGT Polizze MTD'!$A$3:$AG$156,CF$4,0),0)</f>
        <v>621.95210441235122</v>
      </c>
      <c r="CG153" s="306">
        <f>IFERROR(VLOOKUP($A153,'BDGT Polizze MTD'!$A$3:$AG$156,CG$4,0),0)</f>
        <v>632.52096584350534</v>
      </c>
      <c r="CH153" s="306">
        <f>IFERROR(VLOOKUP($A153,'BDGT Polizze MTD'!$A$3:$AG$156,CH$4,0),0)</f>
        <v>94.801890163002824</v>
      </c>
      <c r="CI153" s="306">
        <f>IFERROR(VLOOKUP($A153,'BDGT Polizze MTD'!$A$3:$AG$156,CI$4,0),0)</f>
        <v>583.65604962572411</v>
      </c>
      <c r="CJ153" s="306">
        <f>IFERROR(VLOOKUP($A153,'BDGT Polizze MTD'!$A$3:$AG$156,CJ$4,0),0)</f>
        <v>645.16461607903318</v>
      </c>
      <c r="CK153" s="306">
        <f>IFERROR(VLOOKUP($A153,'BDGT Polizze MTD'!$A$3:$AG$156,CK$4,0),0)</f>
        <v>600.29672751945873</v>
      </c>
      <c r="CL153" s="306">
        <f>IFERROR(VLOOKUP($A153,'BDGT Polizze MTD'!$A$3:$AG$156,CL$4,0),0)</f>
        <v>647.05989477199944</v>
      </c>
      <c r="CM153" s="306">
        <f>IFERROR(VLOOKUP($A153,'BDGT Polizze MTD'!$A$3:$AG$156,CM$4,0),0)</f>
        <v>645.88875057838936</v>
      </c>
      <c r="CN153" s="306">
        <f>IFERROR(VLOOKUP($A153,'BDGT Polizze MTD'!$A$3:$AG$156,CN$4,0),0)</f>
        <v>649.81102997359642</v>
      </c>
      <c r="CO153" s="306">
        <f>IFERROR(VLOOKUP($A153,'BDGT Polizze MTD'!$A$3:$AG$156,CO$4,0),0)</f>
        <v>773.62762679022342</v>
      </c>
      <c r="CP153" s="306">
        <f>IFERROR(VLOOKUP($A153,'BDGT Polizze MTD'!$A$3:$AG$156,CP$4,0),0)</f>
        <v>762.68794633309335</v>
      </c>
      <c r="CQ153" s="306">
        <f>IFERROR(VLOOKUP($A153,'BDGT Polizze MTD'!$A$3:$AG$156,CQ$4,0),0)</f>
        <v>616.82796466882053</v>
      </c>
      <c r="CR153" s="306">
        <f>IFERROR(VLOOKUP($A153,'BDGT Polizze MTD'!$A$3:$AG$156,CR$4,0),0)</f>
        <v>585.49155970125548</v>
      </c>
      <c r="CS153" s="306">
        <f>IFERROR(VLOOKUP($A153,'BDGT Polizze MTD'!$A$3:$AG$156,CS$4,0),0)</f>
        <v>617.2570713267886</v>
      </c>
      <c r="CT153" s="306">
        <f>IFERROR(VLOOKUP($A153,'BDGT Polizze MTD'!$A$3:$AG$156,CT$4,0),0)</f>
        <v>622.34406993317657</v>
      </c>
      <c r="CU153" s="306">
        <f>IFERROR(VLOOKUP($A153,'BDGT Polizze MTD'!$A$3:$AG$156,CU$4,0),0)</f>
        <v>686.57857254029057</v>
      </c>
      <c r="CV153" s="306">
        <f>IFERROR(VLOOKUP($A153,'BDGT Polizze MTD'!$A$3:$AG$156,CV$4,0),0)</f>
        <v>902.16903839682834</v>
      </c>
      <c r="CW153" s="306">
        <f>IFERROR(VLOOKUP($A153,'BDGT Polizze MTD'!$A$3:$AG$156,CW$4,0),0)</f>
        <v>774.60820213075795</v>
      </c>
      <c r="CX153" s="306">
        <f>IFERROR(VLOOKUP($A153,'BDGT Polizze MTD'!$A$3:$AG$156,CX$4,0),0)</f>
        <v>528.91239992912131</v>
      </c>
      <c r="CY153" s="306">
        <f>IFERROR(VLOOKUP($A153,'BDGT Polizze MTD'!$A$3:$AG$156,CY$4,0),0)</f>
        <v>19384.045900168385</v>
      </c>
      <c r="CZ153" s="306"/>
      <c r="DD153" s="308">
        <f>IFERROR(VLOOKUP($A153,'BDGT McAfee'!$AZ$6:$BD$180,DD$4,0),0)</f>
        <v>2.906234709677419</v>
      </c>
      <c r="DE153" s="308">
        <f>IFERROR(VLOOKUP($A153,'BDGT McAfee'!$AZ$6:$BD$180,DE$4,0),0)</f>
        <v>2.906234709677419</v>
      </c>
      <c r="DF153" s="308">
        <f>IFERROR(VLOOKUP($A153,'BDGT McAfee'!$AZ$6:$BD$180,DF$4,0),0)</f>
        <v>2.906234709677419</v>
      </c>
      <c r="DG153" s="308">
        <f>IFERROR(VLOOKUP($A153,'BDGT McAfee'!$AZ$6:$BD$180,DG$4,0),0)</f>
        <v>2.906234709677419</v>
      </c>
      <c r="DH153" s="308">
        <f>IFERROR(VLOOKUP($A153,'BDGT McAfee'!$AZ$6:$BD$180,DH$4,0),0)</f>
        <v>2.906234709677419</v>
      </c>
      <c r="DI153" s="308">
        <f>IFERROR(VLOOKUP($A153,'BDGT McAfee'!$AZ$6:$BD$180,DI$4,0),0)</f>
        <v>2.906234709677419</v>
      </c>
      <c r="DJ153" s="308">
        <f>IFERROR(VLOOKUP($A153,'BDGT McAfee'!$AZ$6:$BD$180,DJ$4,0),0)</f>
        <v>2.906234709677419</v>
      </c>
      <c r="DK153" s="308">
        <f>IFERROR(VLOOKUP($A153,'BDGT McAfee'!$AZ$6:$BD$180,DK$4,0),0)</f>
        <v>2.906234709677419</v>
      </c>
      <c r="DL153" s="308">
        <f>IFERROR(VLOOKUP($A153,'BDGT McAfee'!$AZ$6:$BD$180,DL$4,0),0)</f>
        <v>2.906234709677419</v>
      </c>
      <c r="DM153" s="308">
        <f>IFERROR(VLOOKUP($A153,'BDGT McAfee'!$AZ$6:$BD$180,DM$4,0),0)</f>
        <v>2.906234709677419</v>
      </c>
      <c r="DN153" s="308">
        <f>IFERROR(VLOOKUP($A153,'BDGT McAfee'!$AZ$6:$BD$180,DN$4,0),0)</f>
        <v>2.906234709677419</v>
      </c>
      <c r="DO153" s="308">
        <f>IFERROR(VLOOKUP($A153,'BDGT McAfee'!$AZ$6:$BD$180,DO$4,0),0)</f>
        <v>2.906234709677419</v>
      </c>
      <c r="DP153" s="308">
        <f>IFERROR(VLOOKUP($A153,'BDGT McAfee'!$AZ$6:$BD$180,DP$4,0),0)</f>
        <v>2.906234709677419</v>
      </c>
      <c r="DQ153" s="308">
        <f>IFERROR(VLOOKUP($A153,'BDGT McAfee'!$AZ$6:$BD$180,DQ$4,0),0)</f>
        <v>2.906234709677419</v>
      </c>
      <c r="DR153" s="308">
        <f>IFERROR(VLOOKUP($A153,'BDGT McAfee'!$AZ$6:$BD$180,DR$4,0),0)</f>
        <v>2.906234709677419</v>
      </c>
      <c r="DS153" s="308">
        <f>IFERROR(VLOOKUP($A153,'BDGT McAfee'!$AZ$6:$BD$180,DS$4,0),0)</f>
        <v>2.906234709677419</v>
      </c>
      <c r="DT153" s="308">
        <f>IFERROR(VLOOKUP($A153,'BDGT McAfee'!$AZ$6:$BD$180,DT$4,0),0)</f>
        <v>2.906234709677419</v>
      </c>
      <c r="DU153" s="308">
        <f>IFERROR(VLOOKUP($A153,'BDGT McAfee'!$AZ$6:$BD$180,DU$4,0),0)</f>
        <v>2.906234709677419</v>
      </c>
      <c r="DV153" s="308">
        <f>IFERROR(VLOOKUP($A153,'BDGT McAfee'!$AZ$6:$BD$180,DV$4,0),0)</f>
        <v>2.906234709677419</v>
      </c>
      <c r="DW153" s="308">
        <f>IFERROR(VLOOKUP($A153,'BDGT McAfee'!$AZ$6:$BD$180,DW$4,0),0)</f>
        <v>2.906234709677419</v>
      </c>
      <c r="DX153" s="308">
        <f>IFERROR(VLOOKUP($A153,'BDGT McAfee'!$AZ$6:$BD$180,DX$4,0),0)</f>
        <v>2.906234709677419</v>
      </c>
      <c r="DY153" s="308">
        <f>IFERROR(VLOOKUP($A153,'BDGT McAfee'!$AZ$6:$BD$180,DY$4,0),0)</f>
        <v>2.906234709677419</v>
      </c>
      <c r="DZ153" s="308">
        <f>IFERROR(VLOOKUP($A153,'BDGT McAfee'!$AZ$6:$BD$180,DZ$4,0),0)</f>
        <v>2.906234709677419</v>
      </c>
      <c r="EA153" s="308">
        <f>IFERROR(VLOOKUP($A153,'BDGT McAfee'!$AZ$6:$BD$180,EA$4,0),0)</f>
        <v>2.906234709677419</v>
      </c>
      <c r="EB153" s="308">
        <f>IFERROR(VLOOKUP($A153,'BDGT McAfee'!$AZ$6:$BD$180,EB$4,0),0)</f>
        <v>2.906234709677419</v>
      </c>
      <c r="EC153" s="308">
        <f>IFERROR(VLOOKUP($A153,'BDGT McAfee'!$AZ$6:$BD$180,EC$4,0),0)</f>
        <v>2.906234709677419</v>
      </c>
      <c r="ED153" s="308">
        <f>IFERROR(VLOOKUP($A153,'BDGT McAfee'!$AZ$6:$BD$180,ED$4,0),0)</f>
        <v>2.906234709677419</v>
      </c>
      <c r="EE153" s="308">
        <f>IFERROR(VLOOKUP($A153,'BDGT McAfee'!$AZ$6:$BD$180,EE$4,0),0)</f>
        <v>2.906234709677419</v>
      </c>
      <c r="EF153" s="308">
        <f>IFERROR(VLOOKUP($A153,'BDGT McAfee'!$AZ$6:$BD$180,EF$4,0),0)</f>
        <v>2.906234709677419</v>
      </c>
      <c r="EG153" s="308">
        <f>IFERROR(VLOOKUP($A153,'BDGT McAfee'!$AZ$6:$BD$180,EG$4,0),0)</f>
        <v>2.906234709677419</v>
      </c>
      <c r="EH153" s="308">
        <f>IFERROR(VLOOKUP($A153,'BDGT McAfee'!$AZ$6:$BD$180,EH$4,0),0)</f>
        <v>2.906234709677419</v>
      </c>
      <c r="EI153" s="308">
        <f t="shared" si="42"/>
        <v>90.093276000000017</v>
      </c>
      <c r="EJ153" s="308"/>
      <c r="EL153" s="307">
        <f>IFERROR(VLOOKUP($A153,'BDGT Office'!$C$3:$F$180,EL$4,0),0)</f>
        <v>0.6967741935483871</v>
      </c>
      <c r="EM153" s="307">
        <f>IFERROR(VLOOKUP($A153,'BDGT Office'!$C$3:$F$180,EM$4,0),0)</f>
        <v>0.6967741935483871</v>
      </c>
      <c r="EN153" s="307">
        <f>IFERROR(VLOOKUP($A153,'BDGT Office'!$C$3:$F$180,EN$4,0),0)</f>
        <v>0.6967741935483871</v>
      </c>
      <c r="EO153" s="307">
        <f>IFERROR(VLOOKUP($A153,'BDGT Office'!$C$3:$F$180,EO$4,0),0)</f>
        <v>0.6967741935483871</v>
      </c>
      <c r="EP153" s="307">
        <f>IFERROR(VLOOKUP($A153,'BDGT Office'!$C$3:$F$180,EP$4,0),0)</f>
        <v>0.6967741935483871</v>
      </c>
      <c r="EQ153" s="307">
        <f>IFERROR(VLOOKUP($A153,'BDGT Office'!$C$3:$F$180,EQ$4,0),0)</f>
        <v>0.6967741935483871</v>
      </c>
      <c r="ER153" s="307">
        <f>IFERROR(VLOOKUP($A153,'BDGT Office'!$C$3:$F$180,ER$4,0),0)</f>
        <v>0.6967741935483871</v>
      </c>
      <c r="ES153" s="307">
        <f>IFERROR(VLOOKUP($A153,'BDGT Office'!$C$3:$F$180,ES$4,0),0)</f>
        <v>0.6967741935483871</v>
      </c>
      <c r="ET153" s="307">
        <f>IFERROR(VLOOKUP($A153,'BDGT Office'!$C$3:$F$180,ET$4,0),0)</f>
        <v>0.6967741935483871</v>
      </c>
      <c r="EU153" s="307">
        <f>IFERROR(VLOOKUP($A153,'BDGT Office'!$C$3:$F$180,EU$4,0),0)</f>
        <v>0.6967741935483871</v>
      </c>
      <c r="EV153" s="307">
        <f>IFERROR(VLOOKUP($A153,'BDGT Office'!$C$3:$F$180,EV$4,0),0)</f>
        <v>0.6967741935483871</v>
      </c>
      <c r="EW153" s="307">
        <f>IFERROR(VLOOKUP($A153,'BDGT Office'!$C$3:$F$180,EW$4,0),0)</f>
        <v>0.6967741935483871</v>
      </c>
      <c r="EX153" s="307">
        <f>IFERROR(VLOOKUP($A153,'BDGT Office'!$C$3:$F$180,EX$4,0),0)</f>
        <v>0.6967741935483871</v>
      </c>
      <c r="EY153" s="307">
        <f>IFERROR(VLOOKUP($A153,'BDGT Office'!$C$3:$F$180,EY$4,0),0)</f>
        <v>0.6967741935483871</v>
      </c>
      <c r="EZ153" s="307">
        <f>IFERROR(VLOOKUP($A153,'BDGT Office'!$C$3:$F$180,EZ$4,0),0)</f>
        <v>0.6967741935483871</v>
      </c>
      <c r="FA153" s="307">
        <f>IFERROR(VLOOKUP($A153,'BDGT Office'!$C$3:$F$180,FA$4,0),0)</f>
        <v>0.6967741935483871</v>
      </c>
      <c r="FB153" s="307">
        <f>IFERROR(VLOOKUP($A153,'BDGT Office'!$C$3:$F$180,FB$4,0),0)</f>
        <v>0.6967741935483871</v>
      </c>
      <c r="FC153" s="307">
        <f>IFERROR(VLOOKUP($A153,'BDGT Office'!$C$3:$F$180,FC$4,0),0)</f>
        <v>0.6967741935483871</v>
      </c>
      <c r="FD153" s="307">
        <f>IFERROR(VLOOKUP($A153,'BDGT Office'!$C$3:$F$180,FD$4,0),0)</f>
        <v>0.6967741935483871</v>
      </c>
      <c r="FE153" s="307">
        <f>IFERROR(VLOOKUP($A153,'BDGT Office'!$C$3:$F$180,FE$4,0),0)</f>
        <v>0.6967741935483871</v>
      </c>
      <c r="FF153" s="307">
        <f>IFERROR(VLOOKUP($A153,'BDGT Office'!$C$3:$F$180,FF$4,0),0)</f>
        <v>0.6967741935483871</v>
      </c>
      <c r="FG153" s="307">
        <f>IFERROR(VLOOKUP($A153,'BDGT Office'!$C$3:$F$180,FG$4,0),0)</f>
        <v>0.6967741935483871</v>
      </c>
      <c r="FH153" s="307">
        <f>IFERROR(VLOOKUP($A153,'BDGT Office'!$C$3:$F$180,FH$4,0),0)</f>
        <v>0.6967741935483871</v>
      </c>
      <c r="FI153" s="307">
        <f>IFERROR(VLOOKUP($A153,'BDGT Office'!$C$3:$F$180,FI$4,0),0)</f>
        <v>0.6967741935483871</v>
      </c>
      <c r="FJ153" s="307">
        <f>IFERROR(VLOOKUP($A153,'BDGT Office'!$C$3:$F$180,FJ$4,0),0)</f>
        <v>0.6967741935483871</v>
      </c>
      <c r="FK153" s="307">
        <f>IFERROR(VLOOKUP($A153,'BDGT Office'!$C$3:$F$180,FK$4,0),0)</f>
        <v>0.6967741935483871</v>
      </c>
      <c r="FL153" s="307">
        <f>IFERROR(VLOOKUP($A153,'BDGT Office'!$C$3:$F$180,FL$4,0),0)</f>
        <v>0.6967741935483871</v>
      </c>
      <c r="FM153" s="307">
        <f>IFERROR(VLOOKUP($A153,'BDGT Office'!$C$3:$F$180,FM$4,0),0)</f>
        <v>0.6967741935483871</v>
      </c>
      <c r="FN153" s="307">
        <f>IFERROR(VLOOKUP($A153,'BDGT Office'!$C$3:$F$180,FN$4,0),0)</f>
        <v>0.6967741935483871</v>
      </c>
      <c r="FO153" s="307">
        <f>IFERROR(VLOOKUP($A153,'BDGT Office'!$C$3:$F$180,FO$4,0),0)</f>
        <v>0.6967741935483871</v>
      </c>
      <c r="FP153" s="307">
        <f>IFERROR(VLOOKUP($A153,'BDGT Office'!$C$3:$F$180,FP$4,0),0)</f>
        <v>0.6967741935483871</v>
      </c>
      <c r="FQ153" s="308">
        <f t="shared" si="43"/>
        <v>21.599999999999994</v>
      </c>
      <c r="FR153" s="307"/>
      <c r="FS153" s="307"/>
    </row>
    <row r="154" spans="1:175">
      <c r="A154" s="150" t="s">
        <v>145</v>
      </c>
      <c r="B154" s="303">
        <f>IFERROR(VLOOKUP($A154,'FCST Sales'!$A$1:$AH$160,B$1,0),0)</f>
        <v>47961.496969966749</v>
      </c>
      <c r="C154" s="303">
        <f>IFERROR(VLOOKUP($A154,'FCST Sales'!$A$1:$AH$160,C$1,0),0)</f>
        <v>41817.729492372273</v>
      </c>
      <c r="D154" s="303">
        <f>IFERROR(VLOOKUP($A154,'FCST Sales'!$A$1:$AH$160,D$1,0),0)</f>
        <v>32112.767711799657</v>
      </c>
      <c r="E154" s="303">
        <f>IFERROR(VLOOKUP($A154,'FCST Sales'!$A$1:$AH$160,E$1,0),0)</f>
        <v>30905.603635386102</v>
      </c>
      <c r="F154" s="303">
        <f>IFERROR(VLOOKUP($A154,'FCST Sales'!$A$1:$AH$160,F$1,0),0)</f>
        <v>30743.521049455372</v>
      </c>
      <c r="G154" s="303">
        <f>IFERROR(VLOOKUP($A154,'FCST Sales'!$A$1:$AH$160,G$1,0),0)</f>
        <v>32051.322302129436</v>
      </c>
      <c r="H154" s="303">
        <f>IFERROR(VLOOKUP($A154,'FCST Sales'!$A$1:$AH$160,H$1,0),0)</f>
        <v>33016.105243872691</v>
      </c>
      <c r="I154" s="303">
        <f>IFERROR(VLOOKUP($A154,'FCST Sales'!$A$1:$AH$160,I$1,0),0)</f>
        <v>40479.557969103262</v>
      </c>
      <c r="J154" s="303">
        <f>IFERROR(VLOOKUP($A154,'FCST Sales'!$A$1:$AH$160,J$1,0),0)</f>
        <v>37705.282842778441</v>
      </c>
      <c r="K154" s="303">
        <f>IFERROR(VLOOKUP($A154,'FCST Sales'!$A$1:$AH$160,K$1,0),0)</f>
        <v>36101.059178419535</v>
      </c>
      <c r="L154" s="303">
        <f>IFERROR(VLOOKUP($A154,'FCST Sales'!$A$1:$AH$160,L$1,0),0)</f>
        <v>34731.691083611629</v>
      </c>
      <c r="M154" s="303">
        <f>IFERROR(VLOOKUP($A154,'FCST Sales'!$A$1:$AH$160,M$1,0),0)</f>
        <v>34884.054220366925</v>
      </c>
      <c r="N154" s="303">
        <f>IFERROR(VLOOKUP($A154,'FCST Sales'!$A$1:$AH$160,N$1,0),0)</f>
        <v>36309.021809000704</v>
      </c>
      <c r="O154" s="303">
        <f>IFERROR(VLOOKUP($A154,'FCST Sales'!$A$1:$AH$160,O$1,0),0)</f>
        <v>36926.022728328244</v>
      </c>
      <c r="P154" s="303">
        <f>IFERROR(VLOOKUP($A154,'FCST Sales'!$A$1:$AH$160,P$1,0),0)</f>
        <v>0</v>
      </c>
      <c r="Q154" s="303">
        <f>IFERROR(VLOOKUP($A154,'FCST Sales'!$A$1:$AH$160,Q$1,0),0)</f>
        <v>34484.83555186259</v>
      </c>
      <c r="R154" s="303">
        <f>IFERROR(VLOOKUP($A154,'FCST Sales'!$A$1:$AH$160,R$1,0),0)</f>
        <v>37664.148009825411</v>
      </c>
      <c r="S154" s="303">
        <f>IFERROR(VLOOKUP($A154,'FCST Sales'!$A$1:$AH$160,S$1,0),0)</f>
        <v>35044.799779188514</v>
      </c>
      <c r="T154" s="303">
        <f>IFERROR(VLOOKUP($A154,'FCST Sales'!$A$1:$AH$160,T$1,0),0)</f>
        <v>37774.792728138673</v>
      </c>
      <c r="U154" s="303">
        <f>IFERROR(VLOOKUP($A154,'FCST Sales'!$A$1:$AH$160,U$1,0),0)</f>
        <v>37706.422350796754</v>
      </c>
      <c r="V154" s="303">
        <f>IFERROR(VLOOKUP($A154,'FCST Sales'!$A$1:$AH$160,V$1,0),0)</f>
        <v>37935.401603525766</v>
      </c>
      <c r="W154" s="303">
        <f>IFERROR(VLOOKUP($A154,'FCST Sales'!$A$1:$AH$160,W$1,0),0)</f>
        <v>45709.149258962359</v>
      </c>
      <c r="X154" s="303">
        <f>IFERROR(VLOOKUP($A154,'FCST Sales'!$A$1:$AH$160,X$1,0),0)</f>
        <v>44525.057605577756</v>
      </c>
      <c r="Y154" s="303">
        <f>IFERROR(VLOOKUP($A154,'FCST Sales'!$A$1:$AH$160,Y$1,0),0)</f>
        <v>36009.878996587497</v>
      </c>
      <c r="Z154" s="303">
        <f>IFERROR(VLOOKUP($A154,'FCST Sales'!$A$1:$AH$160,Z$1,0),0)</f>
        <v>34180.48698503054</v>
      </c>
      <c r="AA154" s="303">
        <f>IFERROR(VLOOKUP($A154,'FCST Sales'!$A$1:$AH$160,AA$1,0),0)</f>
        <v>36034.929869302665</v>
      </c>
      <c r="AB154" s="303">
        <f>IFERROR(VLOOKUP($A154,'FCST Sales'!$A$1:$AH$160,AB$1,0),0)</f>
        <v>36331.904414498909</v>
      </c>
      <c r="AC154" s="303">
        <f>IFERROR(VLOOKUP($A154,'FCST Sales'!$A$1:$AH$160,AC$1,0),0)</f>
        <v>40118.829861945145</v>
      </c>
      <c r="AD154" s="303">
        <f>IFERROR(VLOOKUP($A154,'FCST Sales'!$A$1:$AH$160,AD$1,0),0)</f>
        <v>52667.842199048158</v>
      </c>
      <c r="AE154" s="303">
        <f>IFERROR(VLOOKUP($A154,'FCST Sales'!$A$1:$AH$160,AE$1,0),0)</f>
        <v>45767.085742934731</v>
      </c>
      <c r="AF154" s="303">
        <f>IFERROR(VLOOKUP($A154,'FCST Sales'!$A$1:$AH$160,AF$1,0),0)</f>
        <v>30877.444947665979</v>
      </c>
      <c r="AG154" s="303">
        <f>IFERROR(VLOOKUP($A154,'FCST Sales'!$A$1:$AH$160,AG$1,0),0)</f>
        <v>1128578.2461414826</v>
      </c>
      <c r="AH154" s="303">
        <f>IFERROR(VLOOKUP($A154,'FCST Sales'!$A$1:$AH$160,AH$1,0),0)</f>
        <v>0</v>
      </c>
      <c r="AI154" s="303"/>
      <c r="AK154" s="306">
        <f>IFERROR(VLOOKUP($A154,'BDGT MW Services MTD'!$A$3:$AG$156,AK$4,0),0)</f>
        <v>494.18538979982787</v>
      </c>
      <c r="AL154" s="306">
        <f>IFERROR(VLOOKUP($A154,'BDGT MW Services MTD'!$A$3:$AG$156,AL$4,0),0)</f>
        <v>425.73961212209286</v>
      </c>
      <c r="AM154" s="306">
        <f>IFERROR(VLOOKUP($A154,'BDGT MW Services MTD'!$A$3:$AG$156,AM$4,0),0)</f>
        <v>330.88334668003665</v>
      </c>
      <c r="AN154" s="306">
        <f>IFERROR(VLOOKUP($A154,'BDGT MW Services MTD'!$A$3:$AG$156,AN$4,0),0)</f>
        <v>318.444976584367</v>
      </c>
      <c r="AO154" s="306">
        <f>IFERROR(VLOOKUP($A154,'BDGT MW Services MTD'!$A$3:$AG$156,AO$4,0),0)</f>
        <v>316.77491099074933</v>
      </c>
      <c r="AP154" s="306">
        <f>IFERROR(VLOOKUP($A154,'BDGT MW Services MTD'!$A$3:$AG$156,AP$4,0),0)</f>
        <v>330.25022583002846</v>
      </c>
      <c r="AQ154" s="306">
        <f>IFERROR(VLOOKUP($A154,'BDGT MW Services MTD'!$A$3:$AG$156,AQ$4,0),0)</f>
        <v>340.1911506188477</v>
      </c>
      <c r="AR154" s="306">
        <f>IFERROR(VLOOKUP($A154,'BDGT MW Services MTD'!$A$3:$AG$156,AR$4,0),0)</f>
        <v>417.09303082038241</v>
      </c>
      <c r="AS154" s="306">
        <f>IFERROR(VLOOKUP($A154,'BDGT MW Services MTD'!$A$3:$AG$156,AS$4,0),0)</f>
        <v>383.87145087268226</v>
      </c>
      <c r="AT154" s="306">
        <f>IFERROR(VLOOKUP($A154,'BDGT MW Services MTD'!$A$3:$AG$156,AT$4,0),0)</f>
        <v>371.97788078728252</v>
      </c>
      <c r="AU154" s="306">
        <f>IFERROR(VLOOKUP($A154,'BDGT MW Services MTD'!$A$3:$AG$156,AU$4,0),0)</f>
        <v>357.86819388289234</v>
      </c>
      <c r="AV154" s="306">
        <f>IFERROR(VLOOKUP($A154,'BDGT MW Services MTD'!$A$3:$AG$156,AV$4,0),0)</f>
        <v>359.43811227338153</v>
      </c>
      <c r="AW154" s="306">
        <f>IFERROR(VLOOKUP($A154,'BDGT MW Services MTD'!$A$3:$AG$156,AW$4,0),0)</f>
        <v>374.12068491455813</v>
      </c>
      <c r="AX154" s="306">
        <f>IFERROR(VLOOKUP($A154,'BDGT MW Services MTD'!$A$3:$AG$156,AX$4,0),0)</f>
        <v>380.4781353505951</v>
      </c>
      <c r="AY154" s="306">
        <f>IFERROR(VLOOKUP($A154,'BDGT MW Services MTD'!$A$3:$AG$156,AY$4,0),0)</f>
        <v>57.025851070137456</v>
      </c>
      <c r="AZ154" s="306">
        <f>IFERROR(VLOOKUP($A154,'BDGT MW Services MTD'!$A$3:$AG$156,AZ$4,0),0)</f>
        <v>351.08459235267907</v>
      </c>
      <c r="BA154" s="306">
        <f>IFERROR(VLOOKUP($A154,'BDGT MW Services MTD'!$A$3:$AG$156,BA$4,0),0)</f>
        <v>388.08362627566424</v>
      </c>
      <c r="BB154" s="306">
        <f>IFERROR(VLOOKUP($A154,'BDGT MW Services MTD'!$A$3:$AG$156,BB$4,0),0)</f>
        <v>361.09440141495207</v>
      </c>
      <c r="BC154" s="306">
        <f>IFERROR(VLOOKUP($A154,'BDGT MW Services MTD'!$A$3:$AG$156,BC$4,0),0)</f>
        <v>389.22368667209372</v>
      </c>
      <c r="BD154" s="306">
        <f>IFERROR(VLOOKUP($A154,'BDGT MW Services MTD'!$A$3:$AG$156,BD$4,0),0)</f>
        <v>388.51921238100482</v>
      </c>
      <c r="BE154" s="306">
        <f>IFERROR(VLOOKUP($A154,'BDGT MW Services MTD'!$A$3:$AG$156,BE$4,0),0)</f>
        <v>390.87856745569763</v>
      </c>
      <c r="BF154" s="306">
        <f>IFERROR(VLOOKUP($A154,'BDGT MW Services MTD'!$A$3:$AG$156,BF$4,0),0)</f>
        <v>465.35753404524496</v>
      </c>
      <c r="BG154" s="306">
        <f>IFERROR(VLOOKUP($A154,'BDGT MW Services MTD'!$A$3:$AG$156,BG$4,0),0)</f>
        <v>458.77702613099825</v>
      </c>
      <c r="BH154" s="306">
        <f>IFERROR(VLOOKUP($A154,'BDGT MW Services MTD'!$A$3:$AG$156,BH$4,0),0)</f>
        <v>371.03837896712679</v>
      </c>
      <c r="BI154" s="306">
        <f>IFERROR(VLOOKUP($A154,'BDGT MW Services MTD'!$A$3:$AG$156,BI$4,0),0)</f>
        <v>352.18870034066344</v>
      </c>
      <c r="BJ154" s="306">
        <f>IFERROR(VLOOKUP($A154,'BDGT MW Services MTD'!$A$3:$AG$156,BJ$4,0),0)</f>
        <v>371.29649800176225</v>
      </c>
      <c r="BK154" s="306">
        <f>IFERROR(VLOOKUP($A154,'BDGT MW Services MTD'!$A$3:$AG$156,BK$4,0),0)</f>
        <v>374.35646257022279</v>
      </c>
      <c r="BL154" s="306">
        <f>IFERROR(VLOOKUP($A154,'BDGT MW Services MTD'!$A$3:$AG$156,BL$4,0),0)</f>
        <v>412.99521938128862</v>
      </c>
      <c r="BM154" s="306">
        <f>IFERROR(VLOOKUP($A154,'BDGT MW Services MTD'!$A$3:$AG$156,BM$4,0),0)</f>
        <v>542.67860203260204</v>
      </c>
      <c r="BN154" s="306">
        <f>IFERROR(VLOOKUP($A154,'BDGT MW Services MTD'!$A$3:$AG$156,BN$4,0),0)</f>
        <v>465.94737611734109</v>
      </c>
      <c r="BO154" s="306">
        <f>IFERROR(VLOOKUP($A154,'BDGT MW Services MTD'!$A$3:$AG$156,BO$4,0),0)</f>
        <v>318.15483526380035</v>
      </c>
      <c r="BP154" s="306">
        <f>IFERROR(VLOOKUP($A154,'BDGT MW Services MTD'!$A$3:$AG$156,BP$4,0),0)</f>
        <v>11660.017672001002</v>
      </c>
      <c r="BQ154" s="306"/>
      <c r="BR154" s="306"/>
      <c r="BS154" s="306"/>
      <c r="BT154" s="306">
        <f>IFERROR(VLOOKUP($A154,'BDGT Polizze MTD'!$A$3:$AG$156,BT$4,0),0)</f>
        <v>1862.0947561488867</v>
      </c>
      <c r="BU154" s="306">
        <f>IFERROR(VLOOKUP($A154,'BDGT Polizze MTD'!$A$3:$AG$156,BU$4,0),0)</f>
        <v>1604.1904831272418</v>
      </c>
      <c r="BV154" s="306">
        <f>IFERROR(VLOOKUP($A154,'BDGT Polizze MTD'!$A$3:$AG$156,BV$4,0),0)</f>
        <v>1246.7712673566882</v>
      </c>
      <c r="BW154" s="306">
        <f>IFERROR(VLOOKUP($A154,'BDGT Polizze MTD'!$A$3:$AG$156,BW$4,0),0)</f>
        <v>1199.9033829387226</v>
      </c>
      <c r="BX154" s="306">
        <f>IFERROR(VLOOKUP($A154,'BDGT Polizze MTD'!$A$3:$AG$156,BX$4,0),0)</f>
        <v>1193.6105615634087</v>
      </c>
      <c r="BY154" s="306">
        <f>IFERROR(VLOOKUP($A154,'BDGT Polizze MTD'!$A$3:$AG$156,BY$4,0),0)</f>
        <v>1244.385662603609</v>
      </c>
      <c r="BZ154" s="306">
        <f>IFERROR(VLOOKUP($A154,'BDGT Polizze MTD'!$A$3:$AG$156,BZ$4,0),0)</f>
        <v>1281.8431518426753</v>
      </c>
      <c r="CA154" s="306">
        <f>IFERROR(VLOOKUP($A154,'BDGT Polizze MTD'!$A$3:$AG$156,CA$4,0),0)</f>
        <v>1571.6100911673504</v>
      </c>
      <c r="CB154" s="306">
        <f>IFERROR(VLOOKUP($A154,'BDGT Polizze MTD'!$A$3:$AG$156,CB$4,0),0)</f>
        <v>1446.4308950833649</v>
      </c>
      <c r="CC154" s="306">
        <f>IFERROR(VLOOKUP($A154,'BDGT Polizze MTD'!$A$3:$AG$156,CC$4,0),0)</f>
        <v>1401.6158217424008</v>
      </c>
      <c r="CD154" s="306">
        <f>IFERROR(VLOOKUP($A154,'BDGT Polizze MTD'!$A$3:$AG$156,CD$4,0),0)</f>
        <v>1348.4504013599617</v>
      </c>
      <c r="CE154" s="306">
        <f>IFERROR(VLOOKUP($A154,'BDGT Polizze MTD'!$A$3:$AG$156,CE$4,0),0)</f>
        <v>1354.3658672212566</v>
      </c>
      <c r="CF154" s="306">
        <f>IFERROR(VLOOKUP($A154,'BDGT Polizze MTD'!$A$3:$AG$156,CF$4,0),0)</f>
        <v>1409.6899259373272</v>
      </c>
      <c r="CG154" s="306">
        <f>IFERROR(VLOOKUP($A154,'BDGT Polizze MTD'!$A$3:$AG$156,CG$4,0),0)</f>
        <v>1433.6448533062162</v>
      </c>
      <c r="CH154" s="306">
        <f>IFERROR(VLOOKUP($A154,'BDGT Polizze MTD'!$A$3:$AG$156,CH$4,0),0)</f>
        <v>214.8738923375337</v>
      </c>
      <c r="CI154" s="306">
        <f>IFERROR(VLOOKUP($A154,'BDGT Polizze MTD'!$A$3:$AG$156,CI$4,0),0)</f>
        <v>1322.8897330400619</v>
      </c>
      <c r="CJ154" s="306">
        <f>IFERROR(VLOOKUP($A154,'BDGT Polizze MTD'!$A$3:$AG$156,CJ$4,0),0)</f>
        <v>1462.3024078633139</v>
      </c>
      <c r="CK154" s="306">
        <f>IFERROR(VLOOKUP($A154,'BDGT Polizze MTD'!$A$3:$AG$156,CK$4,0),0)</f>
        <v>1360.6067788079672</v>
      </c>
      <c r="CL154" s="306">
        <f>IFERROR(VLOOKUP($A154,'BDGT Polizze MTD'!$A$3:$AG$156,CL$4,0),0)</f>
        <v>1466.5981651432778</v>
      </c>
      <c r="CM154" s="306">
        <f>IFERROR(VLOOKUP($A154,'BDGT Polizze MTD'!$A$3:$AG$156,CM$4,0),0)</f>
        <v>1463.9437000167195</v>
      </c>
      <c r="CN154" s="306">
        <f>IFERROR(VLOOKUP($A154,'BDGT Polizze MTD'!$A$3:$AG$156,CN$4,0),0)</f>
        <v>1472.8337700251798</v>
      </c>
      <c r="CO154" s="306">
        <f>IFERROR(VLOOKUP($A154,'BDGT Polizze MTD'!$A$3:$AG$156,CO$4,0),0)</f>
        <v>1753.4711502317455</v>
      </c>
      <c r="CP154" s="306">
        <f>IFERROR(VLOOKUP($A154,'BDGT Polizze MTD'!$A$3:$AG$156,CP$4,0),0)</f>
        <v>1728.6757403859012</v>
      </c>
      <c r="CQ154" s="306">
        <f>IFERROR(VLOOKUP($A154,'BDGT Polizze MTD'!$A$3:$AG$156,CQ$4,0),0)</f>
        <v>1398.0757708853473</v>
      </c>
      <c r="CR154" s="306">
        <f>IFERROR(VLOOKUP($A154,'BDGT Polizze MTD'!$A$3:$AG$156,CR$4,0),0)</f>
        <v>1327.0500213389139</v>
      </c>
      <c r="CS154" s="306">
        <f>IFERROR(VLOOKUP($A154,'BDGT Polizze MTD'!$A$3:$AG$156,CS$4,0),0)</f>
        <v>1399.0483656054212</v>
      </c>
      <c r="CT154" s="306">
        <f>IFERROR(VLOOKUP($A154,'BDGT Polizze MTD'!$A$3:$AG$156,CT$4,0),0)</f>
        <v>1410.5783381512297</v>
      </c>
      <c r="CU154" s="306">
        <f>IFERROR(VLOOKUP($A154,'BDGT Polizze MTD'!$A$3:$AG$156,CU$4,0),0)</f>
        <v>1556.1695027770011</v>
      </c>
      <c r="CV154" s="306">
        <f>IFERROR(VLOOKUP($A154,'BDGT Polizze MTD'!$A$3:$AG$156,CV$4,0),0)</f>
        <v>2044.8175927022696</v>
      </c>
      <c r="CW154" s="306">
        <f>IFERROR(VLOOKUP($A154,'BDGT Polizze MTD'!$A$3:$AG$156,CW$4,0),0)</f>
        <v>1755.6936801811862</v>
      </c>
      <c r="CX154" s="306">
        <f>IFERROR(VLOOKUP($A154,'BDGT Polizze MTD'!$A$3:$AG$156,CX$4,0),0)</f>
        <v>1198.8101279726297</v>
      </c>
      <c r="CY154" s="306">
        <f>IFERROR(VLOOKUP($A154,'BDGT Polizze MTD'!$A$3:$AG$156,CY$4,0),0)</f>
        <v>43935.045858864811</v>
      </c>
      <c r="CZ154" s="306"/>
      <c r="DD154" s="308">
        <f>IFERROR(VLOOKUP($A154,'BDGT McAfee'!$AZ$6:$BD$180,DD$4,0),0)</f>
        <v>8.9709677419354854</v>
      </c>
      <c r="DE154" s="308">
        <f>IFERROR(VLOOKUP($A154,'BDGT McAfee'!$AZ$6:$BD$180,DE$4,0),0)</f>
        <v>8.9709677419354854</v>
      </c>
      <c r="DF154" s="308">
        <f>IFERROR(VLOOKUP($A154,'BDGT McAfee'!$AZ$6:$BD$180,DF$4,0),0)</f>
        <v>8.9709677419354854</v>
      </c>
      <c r="DG154" s="308">
        <f>IFERROR(VLOOKUP($A154,'BDGT McAfee'!$AZ$6:$BD$180,DG$4,0),0)</f>
        <v>8.9709677419354854</v>
      </c>
      <c r="DH154" s="308">
        <f>IFERROR(VLOOKUP($A154,'BDGT McAfee'!$AZ$6:$BD$180,DH$4,0),0)</f>
        <v>8.9709677419354854</v>
      </c>
      <c r="DI154" s="308">
        <f>IFERROR(VLOOKUP($A154,'BDGT McAfee'!$AZ$6:$BD$180,DI$4,0),0)</f>
        <v>8.9709677419354854</v>
      </c>
      <c r="DJ154" s="308">
        <f>IFERROR(VLOOKUP($A154,'BDGT McAfee'!$AZ$6:$BD$180,DJ$4,0),0)</f>
        <v>8.9709677419354854</v>
      </c>
      <c r="DK154" s="308">
        <f>IFERROR(VLOOKUP($A154,'BDGT McAfee'!$AZ$6:$BD$180,DK$4,0),0)</f>
        <v>8.9709677419354854</v>
      </c>
      <c r="DL154" s="308">
        <f>IFERROR(VLOOKUP($A154,'BDGT McAfee'!$AZ$6:$BD$180,DL$4,0),0)</f>
        <v>8.9709677419354854</v>
      </c>
      <c r="DM154" s="308">
        <f>IFERROR(VLOOKUP($A154,'BDGT McAfee'!$AZ$6:$BD$180,DM$4,0),0)</f>
        <v>8.9709677419354854</v>
      </c>
      <c r="DN154" s="308">
        <f>IFERROR(VLOOKUP($A154,'BDGT McAfee'!$AZ$6:$BD$180,DN$4,0),0)</f>
        <v>8.9709677419354854</v>
      </c>
      <c r="DO154" s="308">
        <f>IFERROR(VLOOKUP($A154,'BDGT McAfee'!$AZ$6:$BD$180,DO$4,0),0)</f>
        <v>8.9709677419354854</v>
      </c>
      <c r="DP154" s="308">
        <f>IFERROR(VLOOKUP($A154,'BDGT McAfee'!$AZ$6:$BD$180,DP$4,0),0)</f>
        <v>8.9709677419354854</v>
      </c>
      <c r="DQ154" s="308">
        <f>IFERROR(VLOOKUP($A154,'BDGT McAfee'!$AZ$6:$BD$180,DQ$4,0),0)</f>
        <v>8.9709677419354854</v>
      </c>
      <c r="DR154" s="308">
        <f>IFERROR(VLOOKUP($A154,'BDGT McAfee'!$AZ$6:$BD$180,DR$4,0),0)</f>
        <v>8.9709677419354854</v>
      </c>
      <c r="DS154" s="308">
        <f>IFERROR(VLOOKUP($A154,'BDGT McAfee'!$AZ$6:$BD$180,DS$4,0),0)</f>
        <v>8.9709677419354854</v>
      </c>
      <c r="DT154" s="308">
        <f>IFERROR(VLOOKUP($A154,'BDGT McAfee'!$AZ$6:$BD$180,DT$4,0),0)</f>
        <v>8.9709677419354854</v>
      </c>
      <c r="DU154" s="308">
        <f>IFERROR(VLOOKUP($A154,'BDGT McAfee'!$AZ$6:$BD$180,DU$4,0),0)</f>
        <v>8.9709677419354854</v>
      </c>
      <c r="DV154" s="308">
        <f>IFERROR(VLOOKUP($A154,'BDGT McAfee'!$AZ$6:$BD$180,DV$4,0),0)</f>
        <v>8.9709677419354854</v>
      </c>
      <c r="DW154" s="308">
        <f>IFERROR(VLOOKUP($A154,'BDGT McAfee'!$AZ$6:$BD$180,DW$4,0),0)</f>
        <v>8.9709677419354854</v>
      </c>
      <c r="DX154" s="308">
        <f>IFERROR(VLOOKUP($A154,'BDGT McAfee'!$AZ$6:$BD$180,DX$4,0),0)</f>
        <v>8.9709677419354854</v>
      </c>
      <c r="DY154" s="308">
        <f>IFERROR(VLOOKUP($A154,'BDGT McAfee'!$AZ$6:$BD$180,DY$4,0),0)</f>
        <v>8.9709677419354854</v>
      </c>
      <c r="DZ154" s="308">
        <f>IFERROR(VLOOKUP($A154,'BDGT McAfee'!$AZ$6:$BD$180,DZ$4,0),0)</f>
        <v>8.9709677419354854</v>
      </c>
      <c r="EA154" s="308">
        <f>IFERROR(VLOOKUP($A154,'BDGT McAfee'!$AZ$6:$BD$180,EA$4,0),0)</f>
        <v>8.9709677419354854</v>
      </c>
      <c r="EB154" s="308">
        <f>IFERROR(VLOOKUP($A154,'BDGT McAfee'!$AZ$6:$BD$180,EB$4,0),0)</f>
        <v>8.9709677419354854</v>
      </c>
      <c r="EC154" s="308">
        <f>IFERROR(VLOOKUP($A154,'BDGT McAfee'!$AZ$6:$BD$180,EC$4,0),0)</f>
        <v>8.9709677419354854</v>
      </c>
      <c r="ED154" s="308">
        <f>IFERROR(VLOOKUP($A154,'BDGT McAfee'!$AZ$6:$BD$180,ED$4,0),0)</f>
        <v>8.9709677419354854</v>
      </c>
      <c r="EE154" s="308">
        <f>IFERROR(VLOOKUP($A154,'BDGT McAfee'!$AZ$6:$BD$180,EE$4,0),0)</f>
        <v>8.9709677419354854</v>
      </c>
      <c r="EF154" s="308">
        <f>IFERROR(VLOOKUP($A154,'BDGT McAfee'!$AZ$6:$BD$180,EF$4,0),0)</f>
        <v>8.9709677419354854</v>
      </c>
      <c r="EG154" s="308">
        <f>IFERROR(VLOOKUP($A154,'BDGT McAfee'!$AZ$6:$BD$180,EG$4,0),0)</f>
        <v>8.9709677419354854</v>
      </c>
      <c r="EH154" s="308">
        <f>IFERROR(VLOOKUP($A154,'BDGT McAfee'!$AZ$6:$BD$180,EH$4,0),0)</f>
        <v>8.9709677419354854</v>
      </c>
      <c r="EI154" s="308">
        <f t="shared" si="42"/>
        <v>278.10000000000002</v>
      </c>
      <c r="EJ154" s="308"/>
      <c r="EL154" s="307">
        <f>IFERROR(VLOOKUP($A154,'BDGT Office'!$C$3:$F$180,EL$4,0),0)</f>
        <v>0.81290322580645158</v>
      </c>
      <c r="EM154" s="307">
        <f>IFERROR(VLOOKUP($A154,'BDGT Office'!$C$3:$F$180,EM$4,0),0)</f>
        <v>0.81290322580645158</v>
      </c>
      <c r="EN154" s="307">
        <f>IFERROR(VLOOKUP($A154,'BDGT Office'!$C$3:$F$180,EN$4,0),0)</f>
        <v>0.81290322580645158</v>
      </c>
      <c r="EO154" s="307">
        <f>IFERROR(VLOOKUP($A154,'BDGT Office'!$C$3:$F$180,EO$4,0),0)</f>
        <v>0.81290322580645158</v>
      </c>
      <c r="EP154" s="307">
        <f>IFERROR(VLOOKUP($A154,'BDGT Office'!$C$3:$F$180,EP$4,0),0)</f>
        <v>0.81290322580645158</v>
      </c>
      <c r="EQ154" s="307">
        <f>IFERROR(VLOOKUP($A154,'BDGT Office'!$C$3:$F$180,EQ$4,0),0)</f>
        <v>0.81290322580645158</v>
      </c>
      <c r="ER154" s="307">
        <f>IFERROR(VLOOKUP($A154,'BDGT Office'!$C$3:$F$180,ER$4,0),0)</f>
        <v>0.81290322580645158</v>
      </c>
      <c r="ES154" s="307">
        <f>IFERROR(VLOOKUP($A154,'BDGT Office'!$C$3:$F$180,ES$4,0),0)</f>
        <v>0.81290322580645158</v>
      </c>
      <c r="ET154" s="307">
        <f>IFERROR(VLOOKUP($A154,'BDGT Office'!$C$3:$F$180,ET$4,0),0)</f>
        <v>0.81290322580645158</v>
      </c>
      <c r="EU154" s="307">
        <f>IFERROR(VLOOKUP($A154,'BDGT Office'!$C$3:$F$180,EU$4,0),0)</f>
        <v>0.81290322580645158</v>
      </c>
      <c r="EV154" s="307">
        <f>IFERROR(VLOOKUP($A154,'BDGT Office'!$C$3:$F$180,EV$4,0),0)</f>
        <v>0.81290322580645158</v>
      </c>
      <c r="EW154" s="307">
        <f>IFERROR(VLOOKUP($A154,'BDGT Office'!$C$3:$F$180,EW$4,0),0)</f>
        <v>0.81290322580645158</v>
      </c>
      <c r="EX154" s="307">
        <f>IFERROR(VLOOKUP($A154,'BDGT Office'!$C$3:$F$180,EX$4,0),0)</f>
        <v>0.81290322580645158</v>
      </c>
      <c r="EY154" s="307">
        <f>IFERROR(VLOOKUP($A154,'BDGT Office'!$C$3:$F$180,EY$4,0),0)</f>
        <v>0.81290322580645158</v>
      </c>
      <c r="EZ154" s="307">
        <f>IFERROR(VLOOKUP($A154,'BDGT Office'!$C$3:$F$180,EZ$4,0),0)</f>
        <v>0.81290322580645158</v>
      </c>
      <c r="FA154" s="307">
        <f>IFERROR(VLOOKUP($A154,'BDGT Office'!$C$3:$F$180,FA$4,0),0)</f>
        <v>0.81290322580645158</v>
      </c>
      <c r="FB154" s="307">
        <f>IFERROR(VLOOKUP($A154,'BDGT Office'!$C$3:$F$180,FB$4,0),0)</f>
        <v>0.81290322580645158</v>
      </c>
      <c r="FC154" s="307">
        <f>IFERROR(VLOOKUP($A154,'BDGT Office'!$C$3:$F$180,FC$4,0),0)</f>
        <v>0.81290322580645158</v>
      </c>
      <c r="FD154" s="307">
        <f>IFERROR(VLOOKUP($A154,'BDGT Office'!$C$3:$F$180,FD$4,0),0)</f>
        <v>0.81290322580645158</v>
      </c>
      <c r="FE154" s="307">
        <f>IFERROR(VLOOKUP($A154,'BDGT Office'!$C$3:$F$180,FE$4,0),0)</f>
        <v>0.81290322580645158</v>
      </c>
      <c r="FF154" s="307">
        <f>IFERROR(VLOOKUP($A154,'BDGT Office'!$C$3:$F$180,FF$4,0),0)</f>
        <v>0.81290322580645158</v>
      </c>
      <c r="FG154" s="307">
        <f>IFERROR(VLOOKUP($A154,'BDGT Office'!$C$3:$F$180,FG$4,0),0)</f>
        <v>0.81290322580645158</v>
      </c>
      <c r="FH154" s="307">
        <f>IFERROR(VLOOKUP($A154,'BDGT Office'!$C$3:$F$180,FH$4,0),0)</f>
        <v>0.81290322580645158</v>
      </c>
      <c r="FI154" s="307">
        <f>IFERROR(VLOOKUP($A154,'BDGT Office'!$C$3:$F$180,FI$4,0),0)</f>
        <v>0.81290322580645158</v>
      </c>
      <c r="FJ154" s="307">
        <f>IFERROR(VLOOKUP($A154,'BDGT Office'!$C$3:$F$180,FJ$4,0),0)</f>
        <v>0.81290322580645158</v>
      </c>
      <c r="FK154" s="307">
        <f>IFERROR(VLOOKUP($A154,'BDGT Office'!$C$3:$F$180,FK$4,0),0)</f>
        <v>0.81290322580645158</v>
      </c>
      <c r="FL154" s="307">
        <f>IFERROR(VLOOKUP($A154,'BDGT Office'!$C$3:$F$180,FL$4,0),0)</f>
        <v>0.81290322580645158</v>
      </c>
      <c r="FM154" s="307">
        <f>IFERROR(VLOOKUP($A154,'BDGT Office'!$C$3:$F$180,FM$4,0),0)</f>
        <v>0.81290322580645158</v>
      </c>
      <c r="FN154" s="307">
        <f>IFERROR(VLOOKUP($A154,'BDGT Office'!$C$3:$F$180,FN$4,0),0)</f>
        <v>0.81290322580645158</v>
      </c>
      <c r="FO154" s="307">
        <f>IFERROR(VLOOKUP($A154,'BDGT Office'!$C$3:$F$180,FO$4,0),0)</f>
        <v>0.81290322580645158</v>
      </c>
      <c r="FP154" s="307">
        <f>IFERROR(VLOOKUP($A154,'BDGT Office'!$C$3:$F$180,FP$4,0),0)</f>
        <v>0.81290322580645158</v>
      </c>
      <c r="FQ154" s="308">
        <f t="shared" si="43"/>
        <v>25.199999999999992</v>
      </c>
      <c r="FR154" s="307"/>
      <c r="FS154" s="307"/>
    </row>
    <row r="155" spans="1:175">
      <c r="A155" s="150" t="s">
        <v>154</v>
      </c>
      <c r="B155" s="303">
        <f>IFERROR(VLOOKUP($A155,'FCST Sales'!$A$1:$AH$160,B$1,0),0)</f>
        <v>28944.071254148494</v>
      </c>
      <c r="C155" s="303">
        <f>IFERROR(VLOOKUP($A155,'FCST Sales'!$A$1:$AH$160,C$1,0),0)</f>
        <v>25236.396246594657</v>
      </c>
      <c r="D155" s="303">
        <f>IFERROR(VLOOKUP($A155,'FCST Sales'!$A$1:$AH$160,D$1,0),0)</f>
        <v>19379.591871377175</v>
      </c>
      <c r="E155" s="303">
        <f>IFERROR(VLOOKUP($A155,'FCST Sales'!$A$1:$AH$160,E$1,0),0)</f>
        <v>18651.085772723873</v>
      </c>
      <c r="F155" s="303">
        <f>IFERROR(VLOOKUP($A155,'FCST Sales'!$A$1:$AH$160,F$1,0),0)</f>
        <v>18553.271271246296</v>
      </c>
      <c r="G155" s="303">
        <f>IFERROR(VLOOKUP($A155,'FCST Sales'!$A$1:$AH$160,G$1,0),0)</f>
        <v>19342.510453404564</v>
      </c>
      <c r="H155" s="303">
        <f>IFERROR(VLOOKUP($A155,'FCST Sales'!$A$1:$AH$160,H$1,0),0)</f>
        <v>19924.743035262676</v>
      </c>
      <c r="I155" s="303">
        <f>IFERROR(VLOOKUP($A155,'FCST Sales'!$A$1:$AH$160,I$1,0),0)</f>
        <v>24428.829044427788</v>
      </c>
      <c r="J155" s="303">
        <f>IFERROR(VLOOKUP($A155,'FCST Sales'!$A$1:$AH$160,J$1,0),0)</f>
        <v>22754.594043271751</v>
      </c>
      <c r="K155" s="303">
        <f>IFERROR(VLOOKUP($A155,'FCST Sales'!$A$1:$AH$160,K$1,0),0)</f>
        <v>21786.468213548982</v>
      </c>
      <c r="L155" s="303">
        <f>IFERROR(VLOOKUP($A155,'FCST Sales'!$A$1:$AH$160,L$1,0),0)</f>
        <v>20960.074330678795</v>
      </c>
      <c r="M155" s="303">
        <f>IFERROR(VLOOKUP($A155,'FCST Sales'!$A$1:$AH$160,M$1,0),0)</f>
        <v>21052.023284847433</v>
      </c>
      <c r="N155" s="303">
        <f>IFERROR(VLOOKUP($A155,'FCST Sales'!$A$1:$AH$160,N$1,0),0)</f>
        <v>21911.970659844825</v>
      </c>
      <c r="O155" s="303">
        <f>IFERROR(VLOOKUP($A155,'FCST Sales'!$A$1:$AH$160,O$1,0),0)</f>
        <v>22284.321810270223</v>
      </c>
      <c r="P155" s="303">
        <f>IFERROR(VLOOKUP($A155,'FCST Sales'!$A$1:$AH$160,P$1,0),0)</f>
        <v>0</v>
      </c>
      <c r="Q155" s="303">
        <f>IFERROR(VLOOKUP($A155,'FCST Sales'!$A$1:$AH$160,Q$1,0),0)</f>
        <v>20811.100579819868</v>
      </c>
      <c r="R155" s="303">
        <f>IFERROR(VLOOKUP($A155,'FCST Sales'!$A$1:$AH$160,R$1,0),0)</f>
        <v>22729.769765231282</v>
      </c>
      <c r="S155" s="303">
        <f>IFERROR(VLOOKUP($A155,'FCST Sales'!$A$1:$AH$160,S$1,0),0)</f>
        <v>21149.030909760259</v>
      </c>
      <c r="T155" s="303">
        <f>IFERROR(VLOOKUP($A155,'FCST Sales'!$A$1:$AH$160,T$1,0),0)</f>
        <v>22796.542255938974</v>
      </c>
      <c r="U155" s="303">
        <f>IFERROR(VLOOKUP($A155,'FCST Sales'!$A$1:$AH$160,U$1,0),0)</f>
        <v>22755.28171991574</v>
      </c>
      <c r="V155" s="303">
        <f>IFERROR(VLOOKUP($A155,'FCST Sales'!$A$1:$AH$160,V$1,0),0)</f>
        <v>22893.467394371659</v>
      </c>
      <c r="W155" s="303">
        <f>IFERROR(VLOOKUP($A155,'FCST Sales'!$A$1:$AH$160,W$1,0),0)</f>
        <v>27584.811915824419</v>
      </c>
      <c r="X155" s="303">
        <f>IFERROR(VLOOKUP($A155,'FCST Sales'!$A$1:$AH$160,X$1,0),0)</f>
        <v>26870.229691494187</v>
      </c>
      <c r="Y155" s="303">
        <f>IFERROR(VLOOKUP($A155,'FCST Sales'!$A$1:$AH$160,Y$1,0),0)</f>
        <v>21731.44228970083</v>
      </c>
      <c r="Z155" s="303">
        <f>IFERROR(VLOOKUP($A155,'FCST Sales'!$A$1:$AH$160,Z$1,0),0)</f>
        <v>20627.430612012125</v>
      </c>
      <c r="AA155" s="303">
        <f>IFERROR(VLOOKUP($A155,'FCST Sales'!$A$1:$AH$160,AA$1,0),0)</f>
        <v>21746.560129857087</v>
      </c>
      <c r="AB155" s="303">
        <f>IFERROR(VLOOKUP($A155,'FCST Sales'!$A$1:$AH$160,AB$1,0),0)</f>
        <v>21925.779982027478</v>
      </c>
      <c r="AC155" s="303">
        <f>IFERROR(VLOOKUP($A155,'FCST Sales'!$A$1:$AH$160,AC$1,0),0)</f>
        <v>24211.134837687448</v>
      </c>
      <c r="AD155" s="303">
        <f>IFERROR(VLOOKUP($A155,'FCST Sales'!$A$1:$AH$160,AD$1,0),0)</f>
        <v>31784.282679210039</v>
      </c>
      <c r="AE155" s="303">
        <f>IFERROR(VLOOKUP($A155,'FCST Sales'!$A$1:$AH$160,AE$1,0),0)</f>
        <v>27619.775747778232</v>
      </c>
      <c r="AF155" s="303">
        <f>IFERROR(VLOOKUP($A155,'FCST Sales'!$A$1:$AH$160,AF$1,0),0)</f>
        <v>18634.09241106327</v>
      </c>
      <c r="AG155" s="303">
        <f>IFERROR(VLOOKUP($A155,'FCST Sales'!$A$1:$AH$160,AG$1,0),0)</f>
        <v>681080.68421334052</v>
      </c>
      <c r="AH155" s="303">
        <f>IFERROR(VLOOKUP($A155,'FCST Sales'!$A$1:$AH$160,AH$1,0),0)</f>
        <v>0</v>
      </c>
      <c r="AI155" s="303"/>
      <c r="AK155" s="306">
        <f>IFERROR(VLOOKUP($A155,'BDGT MW Services MTD'!$A$3:$AG$156,AK$4,0),0)</f>
        <v>307.55667442009457</v>
      </c>
      <c r="AL155" s="306">
        <f>IFERROR(VLOOKUP($A155,'BDGT MW Services MTD'!$A$3:$AG$156,AL$4,0),0)</f>
        <v>264.95938968614462</v>
      </c>
      <c r="AM155" s="306">
        <f>IFERROR(VLOOKUP($A155,'BDGT MW Services MTD'!$A$3:$AG$156,AM$4,0),0)</f>
        <v>205.92551667123112</v>
      </c>
      <c r="AN155" s="306">
        <f>IFERROR(VLOOKUP($A155,'BDGT MW Services MTD'!$A$3:$AG$156,AN$4,0),0)</f>
        <v>198.18448704795546</v>
      </c>
      <c r="AO155" s="306">
        <f>IFERROR(VLOOKUP($A155,'BDGT MW Services MTD'!$A$3:$AG$156,AO$4,0),0)</f>
        <v>197.14512038386906</v>
      </c>
      <c r="AP155" s="306">
        <f>IFERROR(VLOOKUP($A155,'BDGT MW Services MTD'!$A$3:$AG$156,AP$4,0),0)</f>
        <v>205.53149340151566</v>
      </c>
      <c r="AQ155" s="306">
        <f>IFERROR(VLOOKUP($A155,'BDGT MW Services MTD'!$A$3:$AG$156,AQ$4,0),0)</f>
        <v>211.71823593137464</v>
      </c>
      <c r="AR155" s="306">
        <f>IFERROR(VLOOKUP($A155,'BDGT MW Services MTD'!$A$3:$AG$156,AR$4,0),0)</f>
        <v>259.57818286549332</v>
      </c>
      <c r="AS155" s="306">
        <f>IFERROR(VLOOKUP($A155,'BDGT MW Services MTD'!$A$3:$AG$156,AS$4,0),0)</f>
        <v>238.90270589148847</v>
      </c>
      <c r="AT155" s="306">
        <f>IFERROR(VLOOKUP($A155,'BDGT MW Services MTD'!$A$3:$AG$156,AT$4,0),0)</f>
        <v>231.50073299235129</v>
      </c>
      <c r="AU155" s="306">
        <f>IFERROR(VLOOKUP($A155,'BDGT MW Services MTD'!$A$3:$AG$156,AU$4,0),0)</f>
        <v>222.71955801026462</v>
      </c>
      <c r="AV155" s="306">
        <f>IFERROR(VLOOKUP($A155,'BDGT MW Services MTD'!$A$3:$AG$156,AV$4,0),0)</f>
        <v>223.69659798201567</v>
      </c>
      <c r="AW155" s="306">
        <f>IFERROR(VLOOKUP($A155,'BDGT MW Services MTD'!$A$3:$AG$156,AW$4,0),0)</f>
        <v>232.83430886270529</v>
      </c>
      <c r="AX155" s="306">
        <f>IFERROR(VLOOKUP($A155,'BDGT MW Services MTD'!$A$3:$AG$156,AX$4,0),0)</f>
        <v>236.79087324978704</v>
      </c>
      <c r="AY155" s="306">
        <f>IFERROR(VLOOKUP($A155,'BDGT MW Services MTD'!$A$3:$AG$156,AY$4,0),0)</f>
        <v>35.490084233795727</v>
      </c>
      <c r="AZ155" s="306">
        <f>IFERROR(VLOOKUP($A155,'BDGT MW Services MTD'!$A$3:$AG$156,AZ$4,0),0)</f>
        <v>218.49777814730965</v>
      </c>
      <c r="BA155" s="306">
        <f>IFERROR(VLOOKUP($A155,'BDGT MW Services MTD'!$A$3:$AG$156,BA$4,0),0)</f>
        <v>241.52415663801904</v>
      </c>
      <c r="BB155" s="306">
        <f>IFERROR(VLOOKUP($A155,'BDGT MW Services MTD'!$A$3:$AG$156,BB$4,0),0)</f>
        <v>224.72739086010114</v>
      </c>
      <c r="BC155" s="306">
        <f>IFERROR(VLOOKUP($A155,'BDGT MW Services MTD'!$A$3:$AG$156,BC$4,0),0)</f>
        <v>242.23367414177596</v>
      </c>
      <c r="BD155" s="306">
        <f>IFERROR(VLOOKUP($A155,'BDGT MW Services MTD'!$A$3:$AG$156,BD$4,0),0)</f>
        <v>241.79524400067137</v>
      </c>
      <c r="BE155" s="306">
        <f>IFERROR(VLOOKUP($A155,'BDGT MW Services MTD'!$A$3:$AG$156,BE$4,0),0)</f>
        <v>243.26359052714926</v>
      </c>
      <c r="BF155" s="306">
        <f>IFERROR(VLOOKUP($A155,'BDGT MW Services MTD'!$A$3:$AG$156,BF$4,0),0)</f>
        <v>289.6156352280355</v>
      </c>
      <c r="BG155" s="306">
        <f>IFERROR(VLOOKUP($A155,'BDGT MW Services MTD'!$A$3:$AG$156,BG$4,0),0)</f>
        <v>285.52025084016316</v>
      </c>
      <c r="BH155" s="306">
        <f>IFERROR(VLOOKUP($A155,'BDGT MW Services MTD'!$A$3:$AG$156,BH$4,0),0)</f>
        <v>230.91603327968727</v>
      </c>
      <c r="BI155" s="306">
        <f>IFERROR(VLOOKUP($A155,'BDGT MW Services MTD'!$A$3:$AG$156,BI$4,0),0)</f>
        <v>219.18492064078296</v>
      </c>
      <c r="BJ155" s="306">
        <f>IFERROR(VLOOKUP($A155,'BDGT MW Services MTD'!$A$3:$AG$156,BJ$4,0),0)</f>
        <v>231.07667386829141</v>
      </c>
      <c r="BK155" s="306">
        <f>IFERROR(VLOOKUP($A155,'BDGT MW Services MTD'!$A$3:$AG$156,BK$4,0),0)</f>
        <v>232.98104527615567</v>
      </c>
      <c r="BL155" s="306">
        <f>IFERROR(VLOOKUP($A155,'BDGT MW Services MTD'!$A$3:$AG$156,BL$4,0),0)</f>
        <v>257.0279066237801</v>
      </c>
      <c r="BM155" s="306">
        <f>IFERROR(VLOOKUP($A155,'BDGT MW Services MTD'!$A$3:$AG$156,BM$4,0),0)</f>
        <v>337.73646401747828</v>
      </c>
      <c r="BN155" s="306">
        <f>IFERROR(VLOOKUP($A155,'BDGT MW Services MTD'!$A$3:$AG$156,BN$4,0),0)</f>
        <v>289.98272391554286</v>
      </c>
      <c r="BO155" s="306">
        <f>IFERROR(VLOOKUP($A155,'BDGT MW Services MTD'!$A$3:$AG$156,BO$4,0),0)</f>
        <v>198.00391736397211</v>
      </c>
      <c r="BP155" s="306">
        <f>IFERROR(VLOOKUP($A155,'BDGT MW Services MTD'!$A$3:$AG$156,BP$4,0),0)</f>
        <v>7256.6213669990029</v>
      </c>
      <c r="BQ155" s="306"/>
      <c r="BR155" s="306"/>
      <c r="BS155" s="306"/>
      <c r="BT155" s="306">
        <f>IFERROR(VLOOKUP($A155,'BDGT Polizze MTD'!$A$3:$AG$156,BT$4,0),0)</f>
        <v>1577.3126607263187</v>
      </c>
      <c r="BU155" s="306">
        <f>IFERROR(VLOOKUP($A155,'BDGT Polizze MTD'!$A$3:$AG$156,BU$4,0),0)</f>
        <v>1358.8513424990028</v>
      </c>
      <c r="BV155" s="306">
        <f>IFERROR(VLOOKUP($A155,'BDGT Polizze MTD'!$A$3:$AG$156,BV$4,0),0)</f>
        <v>1056.0945400537198</v>
      </c>
      <c r="BW155" s="306">
        <f>IFERROR(VLOOKUP($A155,'BDGT Polizze MTD'!$A$3:$AG$156,BW$4,0),0)</f>
        <v>1016.3944618327789</v>
      </c>
      <c r="BX155" s="306">
        <f>IFERROR(VLOOKUP($A155,'BDGT Polizze MTD'!$A$3:$AG$156,BX$4,0),0)</f>
        <v>1011.0640419955523</v>
      </c>
      <c r="BY155" s="306">
        <f>IFERROR(VLOOKUP($A155,'BDGT Polizze MTD'!$A$3:$AG$156,BY$4,0),0)</f>
        <v>1054.0737811379367</v>
      </c>
      <c r="BZ155" s="306">
        <f>IFERROR(VLOOKUP($A155,'BDGT Polizze MTD'!$A$3:$AG$156,BZ$4,0),0)</f>
        <v>1085.8026562774546</v>
      </c>
      <c r="CA155" s="306">
        <f>IFERROR(VLOOKUP($A155,'BDGT Polizze MTD'!$A$3:$AG$156,CA$4,0),0)</f>
        <v>1331.2536788677255</v>
      </c>
      <c r="CB155" s="306">
        <f>IFERROR(VLOOKUP($A155,'BDGT Polizze MTD'!$A$3:$AG$156,CB$4,0),0)</f>
        <v>1225.2189401999874</v>
      </c>
      <c r="CC155" s="306">
        <f>IFERROR(VLOOKUP($A155,'BDGT Polizze MTD'!$A$3:$AG$156,CC$4,0),0)</f>
        <v>1187.2577234903317</v>
      </c>
      <c r="CD155" s="306">
        <f>IFERROR(VLOOKUP($A155,'BDGT Polizze MTD'!$A$3:$AG$156,CD$4,0),0)</f>
        <v>1142.2232318753661</v>
      </c>
      <c r="CE155" s="306">
        <f>IFERROR(VLOOKUP($A155,'BDGT Polizze MTD'!$A$3:$AG$156,CE$4,0),0)</f>
        <v>1147.2340075978711</v>
      </c>
      <c r="CF155" s="306">
        <f>IFERROR(VLOOKUP($A155,'BDGT Polizze MTD'!$A$3:$AG$156,CF$4,0),0)</f>
        <v>1194.0970031395693</v>
      </c>
      <c r="CG155" s="306">
        <f>IFERROR(VLOOKUP($A155,'BDGT Polizze MTD'!$A$3:$AG$156,CG$4,0),0)</f>
        <v>1214.3883498075938</v>
      </c>
      <c r="CH155" s="306">
        <f>IFERROR(VLOOKUP($A155,'BDGT Polizze MTD'!$A$3:$AG$156,CH$4,0),0)</f>
        <v>182.01184967862969</v>
      </c>
      <c r="CI155" s="306">
        <f>IFERROR(VLOOKUP($A155,'BDGT Polizze MTD'!$A$3:$AG$156,CI$4,0),0)</f>
        <v>1120.5717205199578</v>
      </c>
      <c r="CJ155" s="306">
        <f>IFERROR(VLOOKUP($A155,'BDGT Polizze MTD'!$A$3:$AG$156,CJ$4,0),0)</f>
        <v>1238.6631207230387</v>
      </c>
      <c r="CK155" s="306">
        <f>IFERROR(VLOOKUP($A155,'BDGT Polizze MTD'!$A$3:$AG$156,CK$4,0),0)</f>
        <v>1152.5204565434399</v>
      </c>
      <c r="CL155" s="306">
        <f>IFERROR(VLOOKUP($A155,'BDGT Polizze MTD'!$A$3:$AG$156,CL$4,0),0)</f>
        <v>1242.3019002871399</v>
      </c>
      <c r="CM155" s="306">
        <f>IFERROR(VLOOKUP($A155,'BDGT Polizze MTD'!$A$3:$AG$156,CM$4,0),0)</f>
        <v>1240.0533995393926</v>
      </c>
      <c r="CN155" s="306">
        <f>IFERROR(VLOOKUP($A155,'BDGT Polizze MTD'!$A$3:$AG$156,CN$4,0),0)</f>
        <v>1247.5838541163059</v>
      </c>
      <c r="CO155" s="306">
        <f>IFERROR(VLOOKUP($A155,'BDGT Polizze MTD'!$A$3:$AG$156,CO$4,0),0)</f>
        <v>1485.3015596257503</v>
      </c>
      <c r="CP155" s="306">
        <f>IFERROR(VLOOKUP($A155,'BDGT Polizze MTD'!$A$3:$AG$156,CP$4,0),0)</f>
        <v>1464.298270857227</v>
      </c>
      <c r="CQ155" s="306">
        <f>IFERROR(VLOOKUP($A155,'BDGT Polizze MTD'!$A$3:$AG$156,CQ$4,0),0)</f>
        <v>1184.2590753184236</v>
      </c>
      <c r="CR155" s="306">
        <f>IFERROR(VLOOKUP($A155,'BDGT Polizze MTD'!$A$3:$AG$156,CR$4,0),0)</f>
        <v>1124.095749243191</v>
      </c>
      <c r="CS155" s="306">
        <f>IFERROR(VLOOKUP($A155,'BDGT Polizze MTD'!$A$3:$AG$156,CS$4,0),0)</f>
        <v>1185.0829248892696</v>
      </c>
      <c r="CT155" s="306">
        <f>IFERROR(VLOOKUP($A155,'BDGT Polizze MTD'!$A$3:$AG$156,CT$4,0),0)</f>
        <v>1194.8495447748996</v>
      </c>
      <c r="CU155" s="306">
        <f>IFERROR(VLOOKUP($A155,'BDGT Polizze MTD'!$A$3:$AG$156,CU$4,0),0)</f>
        <v>1318.1745187032175</v>
      </c>
      <c r="CV155" s="306">
        <f>IFERROR(VLOOKUP($A155,'BDGT Polizze MTD'!$A$3:$AG$156,CV$4,0),0)</f>
        <v>1732.0905218140881</v>
      </c>
      <c r="CW155" s="306">
        <f>IFERROR(VLOOKUP($A155,'BDGT Polizze MTD'!$A$3:$AG$156,CW$4,0),0)</f>
        <v>1487.184183813655</v>
      </c>
      <c r="CX155" s="306">
        <f>IFERROR(VLOOKUP($A155,'BDGT Polizze MTD'!$A$3:$AG$156,CX$4,0),0)</f>
        <v>1015.4684053613097</v>
      </c>
      <c r="CY155" s="306">
        <f>IFERROR(VLOOKUP($A155,'BDGT Polizze MTD'!$A$3:$AG$156,CY$4,0),0)</f>
        <v>37215.777475310148</v>
      </c>
      <c r="CZ155" s="306"/>
      <c r="DD155" s="308">
        <f>IFERROR(VLOOKUP($A155,'BDGT McAfee'!$AZ$6:$BD$180,DD$4,0),0)</f>
        <v>5.9806451612903224</v>
      </c>
      <c r="DE155" s="308">
        <f>IFERROR(VLOOKUP($A155,'BDGT McAfee'!$AZ$6:$BD$180,DE$4,0),0)</f>
        <v>5.9806451612903224</v>
      </c>
      <c r="DF155" s="308">
        <f>IFERROR(VLOOKUP($A155,'BDGT McAfee'!$AZ$6:$BD$180,DF$4,0),0)</f>
        <v>5.9806451612903224</v>
      </c>
      <c r="DG155" s="308">
        <f>IFERROR(VLOOKUP($A155,'BDGT McAfee'!$AZ$6:$BD$180,DG$4,0),0)</f>
        <v>5.9806451612903224</v>
      </c>
      <c r="DH155" s="308">
        <f>IFERROR(VLOOKUP($A155,'BDGT McAfee'!$AZ$6:$BD$180,DH$4,0),0)</f>
        <v>5.9806451612903224</v>
      </c>
      <c r="DI155" s="308">
        <f>IFERROR(VLOOKUP($A155,'BDGT McAfee'!$AZ$6:$BD$180,DI$4,0),0)</f>
        <v>5.9806451612903224</v>
      </c>
      <c r="DJ155" s="308">
        <f>IFERROR(VLOOKUP($A155,'BDGT McAfee'!$AZ$6:$BD$180,DJ$4,0),0)</f>
        <v>5.9806451612903224</v>
      </c>
      <c r="DK155" s="308">
        <f>IFERROR(VLOOKUP($A155,'BDGT McAfee'!$AZ$6:$BD$180,DK$4,0),0)</f>
        <v>5.9806451612903224</v>
      </c>
      <c r="DL155" s="308">
        <f>IFERROR(VLOOKUP($A155,'BDGT McAfee'!$AZ$6:$BD$180,DL$4,0),0)</f>
        <v>5.9806451612903224</v>
      </c>
      <c r="DM155" s="308">
        <f>IFERROR(VLOOKUP($A155,'BDGT McAfee'!$AZ$6:$BD$180,DM$4,0),0)</f>
        <v>5.9806451612903224</v>
      </c>
      <c r="DN155" s="308">
        <f>IFERROR(VLOOKUP($A155,'BDGT McAfee'!$AZ$6:$BD$180,DN$4,0),0)</f>
        <v>5.9806451612903224</v>
      </c>
      <c r="DO155" s="308">
        <f>IFERROR(VLOOKUP($A155,'BDGT McAfee'!$AZ$6:$BD$180,DO$4,0),0)</f>
        <v>5.9806451612903224</v>
      </c>
      <c r="DP155" s="308">
        <f>IFERROR(VLOOKUP($A155,'BDGT McAfee'!$AZ$6:$BD$180,DP$4,0),0)</f>
        <v>5.9806451612903224</v>
      </c>
      <c r="DQ155" s="308">
        <f>IFERROR(VLOOKUP($A155,'BDGT McAfee'!$AZ$6:$BD$180,DQ$4,0),0)</f>
        <v>5.9806451612903224</v>
      </c>
      <c r="DR155" s="308">
        <f>IFERROR(VLOOKUP($A155,'BDGT McAfee'!$AZ$6:$BD$180,DR$4,0),0)</f>
        <v>5.9806451612903224</v>
      </c>
      <c r="DS155" s="308">
        <f>IFERROR(VLOOKUP($A155,'BDGT McAfee'!$AZ$6:$BD$180,DS$4,0),0)</f>
        <v>5.9806451612903224</v>
      </c>
      <c r="DT155" s="308">
        <f>IFERROR(VLOOKUP($A155,'BDGT McAfee'!$AZ$6:$BD$180,DT$4,0),0)</f>
        <v>5.9806451612903224</v>
      </c>
      <c r="DU155" s="308">
        <f>IFERROR(VLOOKUP($A155,'BDGT McAfee'!$AZ$6:$BD$180,DU$4,0),0)</f>
        <v>5.9806451612903224</v>
      </c>
      <c r="DV155" s="308">
        <f>IFERROR(VLOOKUP($A155,'BDGT McAfee'!$AZ$6:$BD$180,DV$4,0),0)</f>
        <v>5.9806451612903224</v>
      </c>
      <c r="DW155" s="308">
        <f>IFERROR(VLOOKUP($A155,'BDGT McAfee'!$AZ$6:$BD$180,DW$4,0),0)</f>
        <v>5.9806451612903224</v>
      </c>
      <c r="DX155" s="308">
        <f>IFERROR(VLOOKUP($A155,'BDGT McAfee'!$AZ$6:$BD$180,DX$4,0),0)</f>
        <v>5.9806451612903224</v>
      </c>
      <c r="DY155" s="308">
        <f>IFERROR(VLOOKUP($A155,'BDGT McAfee'!$AZ$6:$BD$180,DY$4,0),0)</f>
        <v>5.9806451612903224</v>
      </c>
      <c r="DZ155" s="308">
        <f>IFERROR(VLOOKUP($A155,'BDGT McAfee'!$AZ$6:$BD$180,DZ$4,0),0)</f>
        <v>5.9806451612903224</v>
      </c>
      <c r="EA155" s="308">
        <f>IFERROR(VLOOKUP($A155,'BDGT McAfee'!$AZ$6:$BD$180,EA$4,0),0)</f>
        <v>5.9806451612903224</v>
      </c>
      <c r="EB155" s="308">
        <f>IFERROR(VLOOKUP($A155,'BDGT McAfee'!$AZ$6:$BD$180,EB$4,0),0)</f>
        <v>5.9806451612903224</v>
      </c>
      <c r="EC155" s="308">
        <f>IFERROR(VLOOKUP($A155,'BDGT McAfee'!$AZ$6:$BD$180,EC$4,0),0)</f>
        <v>5.9806451612903224</v>
      </c>
      <c r="ED155" s="308">
        <f>IFERROR(VLOOKUP($A155,'BDGT McAfee'!$AZ$6:$BD$180,ED$4,0),0)</f>
        <v>5.9806451612903224</v>
      </c>
      <c r="EE155" s="308">
        <f>IFERROR(VLOOKUP($A155,'BDGT McAfee'!$AZ$6:$BD$180,EE$4,0),0)</f>
        <v>5.9806451612903224</v>
      </c>
      <c r="EF155" s="308">
        <f>IFERROR(VLOOKUP($A155,'BDGT McAfee'!$AZ$6:$BD$180,EF$4,0),0)</f>
        <v>5.9806451612903224</v>
      </c>
      <c r="EG155" s="308">
        <f>IFERROR(VLOOKUP($A155,'BDGT McAfee'!$AZ$6:$BD$180,EG$4,0),0)</f>
        <v>5.9806451612903224</v>
      </c>
      <c r="EH155" s="308">
        <f>IFERROR(VLOOKUP($A155,'BDGT McAfee'!$AZ$6:$BD$180,EH$4,0),0)</f>
        <v>5.9806451612903224</v>
      </c>
      <c r="EI155" s="308">
        <f>SUM(DD155:EH155)</f>
        <v>185.39999999999995</v>
      </c>
      <c r="EJ155" s="308"/>
      <c r="EL155" s="307">
        <f>IFERROR(VLOOKUP($A155,'BDGT Office'!$C$3:$F$180,EL$4,0),0)</f>
        <v>0.58064516129032262</v>
      </c>
      <c r="EM155" s="307">
        <f>IFERROR(VLOOKUP($A155,'BDGT Office'!$C$3:$F$180,EM$4,0),0)</f>
        <v>0.58064516129032262</v>
      </c>
      <c r="EN155" s="307">
        <f>IFERROR(VLOOKUP($A155,'BDGT Office'!$C$3:$F$180,EN$4,0),0)</f>
        <v>0.58064516129032262</v>
      </c>
      <c r="EO155" s="307">
        <f>IFERROR(VLOOKUP($A155,'BDGT Office'!$C$3:$F$180,EO$4,0),0)</f>
        <v>0.58064516129032262</v>
      </c>
      <c r="EP155" s="307">
        <f>IFERROR(VLOOKUP($A155,'BDGT Office'!$C$3:$F$180,EP$4,0),0)</f>
        <v>0.58064516129032262</v>
      </c>
      <c r="EQ155" s="307">
        <f>IFERROR(VLOOKUP($A155,'BDGT Office'!$C$3:$F$180,EQ$4,0),0)</f>
        <v>0.58064516129032262</v>
      </c>
      <c r="ER155" s="307">
        <f>IFERROR(VLOOKUP($A155,'BDGT Office'!$C$3:$F$180,ER$4,0),0)</f>
        <v>0.58064516129032262</v>
      </c>
      <c r="ES155" s="307">
        <f>IFERROR(VLOOKUP($A155,'BDGT Office'!$C$3:$F$180,ES$4,0),0)</f>
        <v>0.58064516129032262</v>
      </c>
      <c r="ET155" s="307">
        <f>IFERROR(VLOOKUP($A155,'BDGT Office'!$C$3:$F$180,ET$4,0),0)</f>
        <v>0.58064516129032262</v>
      </c>
      <c r="EU155" s="307">
        <f>IFERROR(VLOOKUP($A155,'BDGT Office'!$C$3:$F$180,EU$4,0),0)</f>
        <v>0.58064516129032262</v>
      </c>
      <c r="EV155" s="307">
        <f>IFERROR(VLOOKUP($A155,'BDGT Office'!$C$3:$F$180,EV$4,0),0)</f>
        <v>0.58064516129032262</v>
      </c>
      <c r="EW155" s="307">
        <f>IFERROR(VLOOKUP($A155,'BDGT Office'!$C$3:$F$180,EW$4,0),0)</f>
        <v>0.58064516129032262</v>
      </c>
      <c r="EX155" s="307">
        <f>IFERROR(VLOOKUP($A155,'BDGT Office'!$C$3:$F$180,EX$4,0),0)</f>
        <v>0.58064516129032262</v>
      </c>
      <c r="EY155" s="307">
        <f>IFERROR(VLOOKUP($A155,'BDGT Office'!$C$3:$F$180,EY$4,0),0)</f>
        <v>0.58064516129032262</v>
      </c>
      <c r="EZ155" s="307">
        <f>IFERROR(VLOOKUP($A155,'BDGT Office'!$C$3:$F$180,EZ$4,0),0)</f>
        <v>0.58064516129032262</v>
      </c>
      <c r="FA155" s="307">
        <f>IFERROR(VLOOKUP($A155,'BDGT Office'!$C$3:$F$180,FA$4,0),0)</f>
        <v>0.58064516129032262</v>
      </c>
      <c r="FB155" s="307">
        <f>IFERROR(VLOOKUP($A155,'BDGT Office'!$C$3:$F$180,FB$4,0),0)</f>
        <v>0.58064516129032262</v>
      </c>
      <c r="FC155" s="307">
        <f>IFERROR(VLOOKUP($A155,'BDGT Office'!$C$3:$F$180,FC$4,0),0)</f>
        <v>0.58064516129032262</v>
      </c>
      <c r="FD155" s="307">
        <f>IFERROR(VLOOKUP($A155,'BDGT Office'!$C$3:$F$180,FD$4,0),0)</f>
        <v>0.58064516129032262</v>
      </c>
      <c r="FE155" s="307">
        <f>IFERROR(VLOOKUP($A155,'BDGT Office'!$C$3:$F$180,FE$4,0),0)</f>
        <v>0.58064516129032262</v>
      </c>
      <c r="FF155" s="307">
        <f>IFERROR(VLOOKUP($A155,'BDGT Office'!$C$3:$F$180,FF$4,0),0)</f>
        <v>0.58064516129032262</v>
      </c>
      <c r="FG155" s="307">
        <f>IFERROR(VLOOKUP($A155,'BDGT Office'!$C$3:$F$180,FG$4,0),0)</f>
        <v>0.58064516129032262</v>
      </c>
      <c r="FH155" s="307">
        <f>IFERROR(VLOOKUP($A155,'BDGT Office'!$C$3:$F$180,FH$4,0),0)</f>
        <v>0.58064516129032262</v>
      </c>
      <c r="FI155" s="307">
        <f>IFERROR(VLOOKUP($A155,'BDGT Office'!$C$3:$F$180,FI$4,0),0)</f>
        <v>0.58064516129032262</v>
      </c>
      <c r="FJ155" s="307">
        <f>IFERROR(VLOOKUP($A155,'BDGT Office'!$C$3:$F$180,FJ$4,0),0)</f>
        <v>0.58064516129032262</v>
      </c>
      <c r="FK155" s="307">
        <f>IFERROR(VLOOKUP($A155,'BDGT Office'!$C$3:$F$180,FK$4,0),0)</f>
        <v>0.58064516129032262</v>
      </c>
      <c r="FL155" s="307">
        <f>IFERROR(VLOOKUP($A155,'BDGT Office'!$C$3:$F$180,FL$4,0),0)</f>
        <v>0.58064516129032262</v>
      </c>
      <c r="FM155" s="307">
        <f>IFERROR(VLOOKUP($A155,'BDGT Office'!$C$3:$F$180,FM$4,0),0)</f>
        <v>0.58064516129032262</v>
      </c>
      <c r="FN155" s="307">
        <f>IFERROR(VLOOKUP($A155,'BDGT Office'!$C$3:$F$180,FN$4,0),0)</f>
        <v>0.58064516129032262</v>
      </c>
      <c r="FO155" s="307">
        <f>IFERROR(VLOOKUP($A155,'BDGT Office'!$C$3:$F$180,FO$4,0),0)</f>
        <v>0.58064516129032262</v>
      </c>
      <c r="FP155" s="307">
        <f>IFERROR(VLOOKUP($A155,'BDGT Office'!$C$3:$F$180,FP$4,0),0)</f>
        <v>0.58064516129032262</v>
      </c>
      <c r="FQ155" s="308">
        <f>SUM(EL155:FP155)</f>
        <v>18</v>
      </c>
      <c r="FR155" s="307"/>
      <c r="FS155" s="307"/>
    </row>
    <row r="156" spans="1:175"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  <c r="AA156" s="303"/>
      <c r="AB156" s="303"/>
      <c r="AC156" s="303"/>
      <c r="AD156" s="303"/>
      <c r="AE156" s="303"/>
      <c r="AF156" s="303"/>
      <c r="AG156" s="303"/>
      <c r="AH156" s="303"/>
      <c r="AI156" s="303"/>
      <c r="AK156" s="306"/>
      <c r="AL156" s="306"/>
      <c r="AM156" s="306"/>
      <c r="AN156" s="306"/>
      <c r="AO156" s="306"/>
      <c r="AP156" s="306"/>
      <c r="AQ156" s="306"/>
      <c r="AR156" s="306"/>
      <c r="AS156" s="306"/>
      <c r="AT156" s="306"/>
      <c r="AU156" s="306"/>
      <c r="AV156" s="306"/>
      <c r="AW156" s="306"/>
      <c r="AX156" s="306"/>
      <c r="AY156" s="306"/>
      <c r="AZ156" s="306"/>
      <c r="BA156" s="306"/>
      <c r="BB156" s="306"/>
      <c r="BC156" s="306"/>
      <c r="BD156" s="306"/>
      <c r="BE156" s="306"/>
      <c r="BF156" s="306"/>
      <c r="BG156" s="306"/>
      <c r="BH156" s="306"/>
      <c r="BI156" s="306"/>
      <c r="BJ156" s="306"/>
      <c r="BK156" s="306"/>
      <c r="BL156" s="306"/>
      <c r="BM156" s="306"/>
      <c r="BN156" s="306"/>
      <c r="BO156" s="306"/>
      <c r="BP156" s="306"/>
      <c r="BQ156" s="306"/>
      <c r="BR156" s="306"/>
      <c r="BS156" s="306"/>
      <c r="BT156" s="306"/>
      <c r="BU156" s="306"/>
      <c r="BV156" s="306"/>
      <c r="BW156" s="306"/>
      <c r="BX156" s="306"/>
      <c r="BY156" s="306"/>
      <c r="BZ156" s="306"/>
      <c r="CA156" s="306"/>
      <c r="CB156" s="306"/>
      <c r="CC156" s="306"/>
      <c r="CD156" s="306"/>
      <c r="CE156" s="306"/>
      <c r="CF156" s="306"/>
      <c r="CG156" s="306"/>
      <c r="CH156" s="306"/>
      <c r="CI156" s="306"/>
      <c r="CJ156" s="306"/>
      <c r="CK156" s="306"/>
      <c r="CL156" s="306"/>
      <c r="CM156" s="306"/>
      <c r="CN156" s="306"/>
      <c r="CO156" s="306"/>
      <c r="CP156" s="306"/>
      <c r="CQ156" s="306"/>
      <c r="CR156" s="306"/>
      <c r="CS156" s="306"/>
      <c r="CT156" s="306"/>
      <c r="CU156" s="306"/>
      <c r="CV156" s="306"/>
      <c r="CW156" s="306"/>
      <c r="CX156" s="306"/>
      <c r="CY156" s="306"/>
      <c r="CZ156" s="306"/>
      <c r="DD156" s="308"/>
      <c r="DE156" s="308"/>
      <c r="DF156" s="308"/>
      <c r="DG156" s="308"/>
      <c r="DH156" s="308"/>
      <c r="DI156" s="308"/>
      <c r="DJ156" s="308"/>
      <c r="DK156" s="308"/>
      <c r="DL156" s="308"/>
      <c r="DM156" s="308"/>
      <c r="DN156" s="308"/>
      <c r="DO156" s="308"/>
      <c r="DP156" s="308"/>
      <c r="DQ156" s="308"/>
      <c r="DR156" s="308"/>
      <c r="DS156" s="308"/>
      <c r="DT156" s="308"/>
      <c r="DU156" s="308"/>
      <c r="DV156" s="308"/>
      <c r="DW156" s="308"/>
      <c r="DX156" s="308"/>
      <c r="DY156" s="308"/>
      <c r="DZ156" s="308"/>
      <c r="EA156" s="308"/>
      <c r="EB156" s="308"/>
      <c r="EC156" s="308"/>
      <c r="ED156" s="308"/>
      <c r="EE156" s="308"/>
      <c r="EF156" s="308"/>
      <c r="EG156" s="308"/>
      <c r="EH156" s="308"/>
      <c r="EI156" s="308">
        <f t="shared" si="42"/>
        <v>0</v>
      </c>
      <c r="EJ156" s="308"/>
      <c r="EL156" s="307"/>
      <c r="EM156" s="307"/>
      <c r="EN156" s="307"/>
      <c r="EO156" s="307"/>
      <c r="EP156" s="307"/>
      <c r="EQ156" s="307"/>
      <c r="ER156" s="307"/>
      <c r="ES156" s="307"/>
      <c r="ET156" s="307"/>
      <c r="EU156" s="307"/>
      <c r="EV156" s="307"/>
      <c r="EW156" s="307"/>
      <c r="EX156" s="307"/>
      <c r="EY156" s="307"/>
      <c r="EZ156" s="307"/>
      <c r="FA156" s="307"/>
      <c r="FB156" s="307"/>
      <c r="FC156" s="307"/>
      <c r="FD156" s="307"/>
      <c r="FE156" s="307"/>
      <c r="FF156" s="307"/>
      <c r="FG156" s="307"/>
      <c r="FH156" s="307"/>
      <c r="FI156" s="307"/>
      <c r="FJ156" s="307"/>
      <c r="FK156" s="307"/>
      <c r="FL156" s="307"/>
      <c r="FM156" s="307"/>
      <c r="FN156" s="307"/>
      <c r="FO156" s="307"/>
      <c r="FP156" s="307"/>
      <c r="FQ156" s="308">
        <f t="shared" si="43"/>
        <v>0</v>
      </c>
      <c r="FR156" s="307"/>
      <c r="FS156" s="307"/>
    </row>
    <row r="157" spans="1:175"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  <c r="X157" s="303"/>
      <c r="Y157" s="303"/>
      <c r="Z157" s="303"/>
      <c r="AA157" s="303"/>
      <c r="AB157" s="303"/>
      <c r="AC157" s="303"/>
      <c r="AD157" s="303"/>
      <c r="AE157" s="303"/>
      <c r="AF157" s="303"/>
      <c r="AG157" s="303"/>
      <c r="AH157" s="303"/>
      <c r="AI157" s="303"/>
      <c r="AK157" s="306"/>
      <c r="AL157" s="306"/>
      <c r="AM157" s="306"/>
      <c r="AN157" s="306"/>
      <c r="AO157" s="306"/>
      <c r="AP157" s="306"/>
      <c r="AQ157" s="306"/>
      <c r="AR157" s="306"/>
      <c r="AS157" s="306"/>
      <c r="AT157" s="306"/>
      <c r="AU157" s="306"/>
      <c r="AV157" s="306"/>
      <c r="AW157" s="306"/>
      <c r="AX157" s="306"/>
      <c r="AY157" s="306"/>
      <c r="AZ157" s="306"/>
      <c r="BA157" s="306"/>
      <c r="BB157" s="306"/>
      <c r="BC157" s="306"/>
      <c r="BD157" s="306"/>
      <c r="BE157" s="306"/>
      <c r="BF157" s="306"/>
      <c r="BG157" s="306"/>
      <c r="BH157" s="306"/>
      <c r="BI157" s="306"/>
      <c r="BJ157" s="306"/>
      <c r="BK157" s="306"/>
      <c r="BL157" s="306"/>
      <c r="BM157" s="306"/>
      <c r="BN157" s="306"/>
      <c r="BO157" s="306"/>
      <c r="BP157" s="306"/>
      <c r="BQ157" s="306"/>
      <c r="BR157" s="306"/>
      <c r="BS157" s="306"/>
      <c r="BT157" s="306"/>
      <c r="BU157" s="306"/>
      <c r="BV157" s="306"/>
      <c r="BW157" s="306"/>
      <c r="BX157" s="306"/>
      <c r="BY157" s="306"/>
      <c r="BZ157" s="306"/>
      <c r="CA157" s="306"/>
      <c r="CB157" s="306"/>
      <c r="CC157" s="306"/>
      <c r="CD157" s="306"/>
      <c r="CE157" s="306"/>
      <c r="CF157" s="306"/>
      <c r="CG157" s="306"/>
      <c r="CH157" s="306"/>
      <c r="CI157" s="306"/>
      <c r="CJ157" s="306"/>
      <c r="CK157" s="306"/>
      <c r="CL157" s="306"/>
      <c r="CM157" s="306"/>
      <c r="CN157" s="306"/>
      <c r="CO157" s="306"/>
      <c r="CP157" s="306"/>
      <c r="CQ157" s="306"/>
      <c r="CR157" s="306"/>
      <c r="CS157" s="306"/>
      <c r="CT157" s="306"/>
      <c r="CU157" s="306"/>
      <c r="CV157" s="306"/>
      <c r="CW157" s="306"/>
      <c r="CX157" s="306"/>
      <c r="CY157" s="306"/>
      <c r="CZ157" s="306"/>
      <c r="DD157" s="308"/>
      <c r="DE157" s="308"/>
      <c r="DF157" s="308"/>
      <c r="DG157" s="308"/>
      <c r="DH157" s="308"/>
      <c r="DI157" s="308"/>
      <c r="DJ157" s="308"/>
      <c r="DK157" s="308"/>
      <c r="DL157" s="308"/>
      <c r="DM157" s="308"/>
      <c r="DN157" s="308"/>
      <c r="DO157" s="308"/>
      <c r="DP157" s="308"/>
      <c r="DQ157" s="308"/>
      <c r="DR157" s="308"/>
      <c r="DS157" s="308"/>
      <c r="DT157" s="308"/>
      <c r="DU157" s="308"/>
      <c r="DV157" s="308"/>
      <c r="DW157" s="308"/>
      <c r="DX157" s="308"/>
      <c r="DY157" s="308"/>
      <c r="DZ157" s="308"/>
      <c r="EA157" s="308"/>
      <c r="EB157" s="308"/>
      <c r="EC157" s="308"/>
      <c r="ED157" s="308"/>
      <c r="EE157" s="308"/>
      <c r="EF157" s="308"/>
      <c r="EG157" s="308"/>
      <c r="EH157" s="308"/>
      <c r="EI157" s="308">
        <f t="shared" si="42"/>
        <v>0</v>
      </c>
      <c r="EJ157" s="308"/>
      <c r="EL157" s="307"/>
      <c r="EM157" s="307"/>
      <c r="EN157" s="307"/>
      <c r="EO157" s="307"/>
      <c r="EP157" s="307"/>
      <c r="EQ157" s="307"/>
      <c r="ER157" s="307"/>
      <c r="ES157" s="307"/>
      <c r="ET157" s="307"/>
      <c r="EU157" s="307"/>
      <c r="EV157" s="307"/>
      <c r="EW157" s="307"/>
      <c r="EX157" s="307"/>
      <c r="EY157" s="307"/>
      <c r="EZ157" s="307"/>
      <c r="FA157" s="307"/>
      <c r="FB157" s="307"/>
      <c r="FC157" s="307"/>
      <c r="FD157" s="307"/>
      <c r="FE157" s="307"/>
      <c r="FF157" s="307"/>
      <c r="FG157" s="307"/>
      <c r="FH157" s="307"/>
      <c r="FI157" s="307"/>
      <c r="FJ157" s="307"/>
      <c r="FK157" s="307"/>
      <c r="FL157" s="307"/>
      <c r="FM157" s="307"/>
      <c r="FN157" s="307"/>
      <c r="FO157" s="307"/>
      <c r="FP157" s="307"/>
      <c r="FQ157" s="308">
        <f t="shared" si="43"/>
        <v>0</v>
      </c>
      <c r="FR157" s="307"/>
      <c r="FS157" s="307"/>
    </row>
    <row r="158" spans="1:175">
      <c r="A158" s="150" t="s">
        <v>273</v>
      </c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3"/>
      <c r="Y158" s="303"/>
      <c r="Z158" s="303"/>
      <c r="AA158" s="303"/>
      <c r="AB158" s="303"/>
      <c r="AC158" s="303"/>
      <c r="AD158" s="303"/>
      <c r="AE158" s="303"/>
      <c r="AF158" s="303"/>
      <c r="AG158" s="303"/>
      <c r="AH158" s="303"/>
      <c r="AI158" s="303"/>
      <c r="AK158" s="306"/>
      <c r="AL158" s="306"/>
      <c r="AM158" s="306"/>
      <c r="AN158" s="306"/>
      <c r="AO158" s="306"/>
      <c r="AP158" s="306"/>
      <c r="AQ158" s="306"/>
      <c r="AR158" s="306"/>
      <c r="AS158" s="306"/>
      <c r="AT158" s="306"/>
      <c r="AU158" s="306"/>
      <c r="AV158" s="306"/>
      <c r="AW158" s="306"/>
      <c r="AX158" s="306"/>
      <c r="AY158" s="306"/>
      <c r="AZ158" s="306"/>
      <c r="BA158" s="306"/>
      <c r="BB158" s="306"/>
      <c r="BC158" s="306"/>
      <c r="BD158" s="306"/>
      <c r="BE158" s="306"/>
      <c r="BF158" s="306"/>
      <c r="BG158" s="306"/>
      <c r="BH158" s="306"/>
      <c r="BI158" s="306"/>
      <c r="BJ158" s="306"/>
      <c r="BK158" s="306"/>
      <c r="BL158" s="306"/>
      <c r="BM158" s="306"/>
      <c r="BN158" s="306"/>
      <c r="BO158" s="306"/>
      <c r="BP158" s="306"/>
      <c r="BQ158" s="306"/>
      <c r="BR158" s="306"/>
      <c r="BS158" s="306"/>
      <c r="BT158" s="306"/>
      <c r="BU158" s="306"/>
      <c r="BV158" s="306"/>
      <c r="BW158" s="306"/>
      <c r="BX158" s="306"/>
      <c r="BY158" s="306"/>
      <c r="BZ158" s="306"/>
      <c r="CA158" s="306"/>
      <c r="CB158" s="306"/>
      <c r="CC158" s="306"/>
      <c r="CD158" s="306"/>
      <c r="CE158" s="306"/>
      <c r="CF158" s="306"/>
      <c r="CG158" s="306"/>
      <c r="CH158" s="306"/>
      <c r="CI158" s="306"/>
      <c r="CJ158" s="306"/>
      <c r="CK158" s="306"/>
      <c r="CL158" s="306"/>
      <c r="CM158" s="306"/>
      <c r="CN158" s="306"/>
      <c r="CO158" s="306"/>
      <c r="CP158" s="306"/>
      <c r="CQ158" s="306"/>
      <c r="CR158" s="306"/>
      <c r="CS158" s="306"/>
      <c r="CT158" s="306"/>
      <c r="CU158" s="306"/>
      <c r="CV158" s="306"/>
      <c r="CW158" s="306"/>
      <c r="CX158" s="306"/>
      <c r="CY158" s="306"/>
      <c r="CZ158" s="306"/>
      <c r="DD158" s="308"/>
      <c r="DE158" s="308"/>
      <c r="DF158" s="308"/>
      <c r="DG158" s="308"/>
      <c r="DH158" s="308"/>
      <c r="DI158" s="308"/>
      <c r="DJ158" s="308"/>
      <c r="DK158" s="308"/>
      <c r="DL158" s="308"/>
      <c r="DM158" s="308"/>
      <c r="DN158" s="308"/>
      <c r="DO158" s="308"/>
      <c r="DP158" s="308"/>
      <c r="DQ158" s="308"/>
      <c r="DR158" s="308"/>
      <c r="DS158" s="308"/>
      <c r="DT158" s="308"/>
      <c r="DU158" s="308"/>
      <c r="DV158" s="308"/>
      <c r="DW158" s="308"/>
      <c r="DX158" s="308"/>
      <c r="DY158" s="308"/>
      <c r="DZ158" s="308"/>
      <c r="EA158" s="308"/>
      <c r="EB158" s="308"/>
      <c r="EC158" s="308"/>
      <c r="ED158" s="308"/>
      <c r="EE158" s="308"/>
      <c r="EF158" s="308"/>
      <c r="EG158" s="308"/>
      <c r="EH158" s="308"/>
      <c r="EI158" s="308">
        <f t="shared" si="42"/>
        <v>0</v>
      </c>
      <c r="EJ158" s="308"/>
      <c r="EL158" s="307"/>
      <c r="EM158" s="307"/>
      <c r="EN158" s="307"/>
      <c r="EO158" s="307"/>
      <c r="EP158" s="307"/>
      <c r="EQ158" s="307"/>
      <c r="ER158" s="307"/>
      <c r="ES158" s="307"/>
      <c r="ET158" s="307"/>
      <c r="EU158" s="307"/>
      <c r="EV158" s="307"/>
      <c r="EW158" s="307"/>
      <c r="EX158" s="307"/>
      <c r="EY158" s="307"/>
      <c r="EZ158" s="307"/>
      <c r="FA158" s="307"/>
      <c r="FB158" s="307"/>
      <c r="FC158" s="307"/>
      <c r="FD158" s="307"/>
      <c r="FE158" s="307"/>
      <c r="FF158" s="307"/>
      <c r="FG158" s="307"/>
      <c r="FH158" s="307"/>
      <c r="FI158" s="307"/>
      <c r="FJ158" s="307"/>
      <c r="FK158" s="307"/>
      <c r="FL158" s="307"/>
      <c r="FM158" s="307"/>
      <c r="FN158" s="307"/>
      <c r="FO158" s="307"/>
      <c r="FP158" s="307"/>
      <c r="FQ158" s="308">
        <f t="shared" si="43"/>
        <v>0</v>
      </c>
      <c r="FR158" s="307"/>
      <c r="FS158" s="307"/>
    </row>
    <row r="159" spans="1:175"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3"/>
      <c r="Y159" s="303"/>
      <c r="Z159" s="303"/>
      <c r="AA159" s="303"/>
      <c r="AB159" s="303"/>
      <c r="AC159" s="303"/>
      <c r="AD159" s="303"/>
      <c r="AE159" s="303"/>
      <c r="AF159" s="303"/>
      <c r="AG159" s="303"/>
      <c r="AH159" s="303"/>
      <c r="AI159" s="303"/>
      <c r="AK159" s="306"/>
      <c r="AL159" s="306"/>
      <c r="AM159" s="306"/>
      <c r="AN159" s="306"/>
      <c r="AO159" s="306"/>
      <c r="AP159" s="306"/>
      <c r="AQ159" s="306"/>
      <c r="AR159" s="306"/>
      <c r="AS159" s="306"/>
      <c r="AT159" s="306"/>
      <c r="AU159" s="306"/>
      <c r="AV159" s="306"/>
      <c r="AW159" s="306"/>
      <c r="AX159" s="306"/>
      <c r="AY159" s="306"/>
      <c r="AZ159" s="306"/>
      <c r="BA159" s="306"/>
      <c r="BB159" s="306"/>
      <c r="BC159" s="306"/>
      <c r="BD159" s="306"/>
      <c r="BE159" s="306"/>
      <c r="BF159" s="306"/>
      <c r="BG159" s="306"/>
      <c r="BH159" s="306"/>
      <c r="BI159" s="306"/>
      <c r="BJ159" s="306"/>
      <c r="BK159" s="306"/>
      <c r="BL159" s="306"/>
      <c r="BM159" s="306"/>
      <c r="BN159" s="306"/>
      <c r="BO159" s="306"/>
      <c r="BP159" s="306"/>
      <c r="BQ159" s="306"/>
      <c r="BR159" s="306"/>
      <c r="BS159" s="306"/>
      <c r="BT159" s="306"/>
      <c r="BU159" s="306"/>
      <c r="BV159" s="306"/>
      <c r="BW159" s="306"/>
      <c r="BX159" s="306"/>
      <c r="BY159" s="306"/>
      <c r="BZ159" s="306"/>
      <c r="CA159" s="306"/>
      <c r="CB159" s="306"/>
      <c r="CC159" s="306"/>
      <c r="CD159" s="306"/>
      <c r="CE159" s="306"/>
      <c r="CF159" s="306"/>
      <c r="CG159" s="306"/>
      <c r="CH159" s="306"/>
      <c r="CI159" s="306"/>
      <c r="CJ159" s="306"/>
      <c r="CK159" s="306"/>
      <c r="CL159" s="306"/>
      <c r="CM159" s="306"/>
      <c r="CN159" s="306"/>
      <c r="CO159" s="306"/>
      <c r="CP159" s="306"/>
      <c r="CQ159" s="306"/>
      <c r="CR159" s="306"/>
      <c r="CS159" s="306"/>
      <c r="CT159" s="306"/>
      <c r="CU159" s="306"/>
      <c r="CV159" s="306"/>
      <c r="CW159" s="306"/>
      <c r="CX159" s="306"/>
      <c r="CY159" s="306"/>
      <c r="CZ159" s="306"/>
      <c r="DD159" s="308"/>
      <c r="DE159" s="308"/>
      <c r="DF159" s="308"/>
      <c r="DG159" s="308"/>
      <c r="DH159" s="308"/>
      <c r="DI159" s="308"/>
      <c r="DJ159" s="308"/>
      <c r="DK159" s="308"/>
      <c r="DL159" s="308"/>
      <c r="DM159" s="308"/>
      <c r="DN159" s="308"/>
      <c r="DO159" s="308"/>
      <c r="DP159" s="308"/>
      <c r="DQ159" s="308"/>
      <c r="DR159" s="308"/>
      <c r="DS159" s="308"/>
      <c r="DT159" s="308"/>
      <c r="DU159" s="308"/>
      <c r="DV159" s="308"/>
      <c r="DW159" s="308"/>
      <c r="DX159" s="308"/>
      <c r="DY159" s="308"/>
      <c r="DZ159" s="308"/>
      <c r="EA159" s="308"/>
      <c r="EB159" s="308"/>
      <c r="EC159" s="308"/>
      <c r="ED159" s="308"/>
      <c r="EE159" s="308"/>
      <c r="EF159" s="308"/>
      <c r="EG159" s="308"/>
      <c r="EH159" s="308"/>
      <c r="EI159" s="308">
        <f t="shared" si="42"/>
        <v>0</v>
      </c>
      <c r="EJ159" s="308"/>
      <c r="EL159" s="307"/>
      <c r="EM159" s="307"/>
      <c r="EN159" s="307"/>
      <c r="EO159" s="307"/>
      <c r="EP159" s="307"/>
      <c r="EQ159" s="307"/>
      <c r="ER159" s="307"/>
      <c r="ES159" s="307"/>
      <c r="ET159" s="307"/>
      <c r="EU159" s="307"/>
      <c r="EV159" s="307"/>
      <c r="EW159" s="307"/>
      <c r="EX159" s="307"/>
      <c r="EY159" s="307"/>
      <c r="EZ159" s="307"/>
      <c r="FA159" s="307"/>
      <c r="FB159" s="307"/>
      <c r="FC159" s="307"/>
      <c r="FD159" s="307"/>
      <c r="FE159" s="307"/>
      <c r="FF159" s="307"/>
      <c r="FG159" s="307"/>
      <c r="FH159" s="307"/>
      <c r="FI159" s="307"/>
      <c r="FJ159" s="307"/>
      <c r="FK159" s="307"/>
      <c r="FL159" s="307"/>
      <c r="FM159" s="307"/>
      <c r="FN159" s="307"/>
      <c r="FO159" s="307"/>
      <c r="FP159" s="307"/>
      <c r="FQ159" s="308">
        <f t="shared" si="43"/>
        <v>0</v>
      </c>
      <c r="FR159" s="307"/>
      <c r="FS159" s="307"/>
    </row>
    <row r="160" spans="1:175">
      <c r="A160" s="150" t="s">
        <v>27</v>
      </c>
      <c r="B160" s="303">
        <f>IFERROR(VLOOKUP($A160,'FCST Sales'!$A$1:$AH$160,B$1,0),0)</f>
        <v>32024.062134460743</v>
      </c>
      <c r="C160" s="303">
        <f>IFERROR(VLOOKUP($A160,'FCST Sales'!$A$1:$AH$160,C$1,0),0)</f>
        <v>27921.846735192288</v>
      </c>
      <c r="D160" s="303">
        <f>IFERROR(VLOOKUP($A160,'FCST Sales'!$A$1:$AH$160,D$1,0),0)</f>
        <v>21441.809232020933</v>
      </c>
      <c r="E160" s="303">
        <f>IFERROR(VLOOKUP($A160,'FCST Sales'!$A$1:$AH$160,E$1,0),0)</f>
        <v>20635.781484101299</v>
      </c>
      <c r="F160" s="303">
        <f>IFERROR(VLOOKUP($A160,'FCST Sales'!$A$1:$AH$160,F$1,0),0)</f>
        <v>20527.558364918626</v>
      </c>
      <c r="G160" s="303">
        <f>IFERROR(VLOOKUP($A160,'FCST Sales'!$A$1:$AH$160,G$1,0),0)</f>
        <v>21400.781913411822</v>
      </c>
      <c r="H160" s="303">
        <f>IFERROR(VLOOKUP($A160,'FCST Sales'!$A$1:$AH$160,H$1,0),0)</f>
        <v>22044.970915519094</v>
      </c>
      <c r="I160" s="303">
        <f>IFERROR(VLOOKUP($A160,'FCST Sales'!$A$1:$AH$160,I$1,0),0)</f>
        <v>27028.344848990371</v>
      </c>
      <c r="J160" s="303">
        <f>IFERROR(VLOOKUP($A160,'FCST Sales'!$A$1:$AH$160,J$1,0),0)</f>
        <v>25175.951478550985</v>
      </c>
      <c r="K160" s="303">
        <f>IFERROR(VLOOKUP($A160,'FCST Sales'!$A$1:$AH$160,K$1,0),0)</f>
        <v>24104.805631348347</v>
      </c>
      <c r="L160" s="303">
        <f>IFERROR(VLOOKUP($A160,'FCST Sales'!$A$1:$AH$160,L$1,0),0)</f>
        <v>23190.473683358137</v>
      </c>
      <c r="M160" s="303">
        <f>IFERROR(VLOOKUP($A160,'FCST Sales'!$A$1:$AH$160,M$1,0),0)</f>
        <v>23292.207091752545</v>
      </c>
      <c r="N160" s="303">
        <f>IFERROR(VLOOKUP($A160,'FCST Sales'!$A$1:$AH$160,N$1,0),0)</f>
        <v>24243.663019547628</v>
      </c>
      <c r="O160" s="303">
        <f>IFERROR(VLOOKUP($A160,'FCST Sales'!$A$1:$AH$160,O$1,0),0)</f>
        <v>24655.636728165133</v>
      </c>
      <c r="P160" s="303">
        <f>IFERROR(VLOOKUP($A160,'FCST Sales'!$A$1:$AH$160,P$1,0),0)</f>
        <v>0</v>
      </c>
      <c r="Q160" s="303">
        <f>IFERROR(VLOOKUP($A160,'FCST Sales'!$A$1:$AH$160,Q$1,0),0)</f>
        <v>23025.647366700068</v>
      </c>
      <c r="R160" s="303">
        <f>IFERROR(VLOOKUP($A160,'FCST Sales'!$A$1:$AH$160,R$1,0),0)</f>
        <v>25148.485604264304</v>
      </c>
      <c r="S160" s="303">
        <f>IFERROR(VLOOKUP($A160,'FCST Sales'!$A$1:$AH$160,S$1,0),0)</f>
        <v>23399.537473178396</v>
      </c>
      <c r="T160" s="303">
        <f>IFERROR(VLOOKUP($A160,'FCST Sales'!$A$1:$AH$160,T$1,0),0)</f>
        <v>25222.363476265098</v>
      </c>
      <c r="U160" s="303">
        <f>IFERROR(VLOOKUP($A160,'FCST Sales'!$A$1:$AH$160,U$1,0),0)</f>
        <v>25176.712332108251</v>
      </c>
      <c r="V160" s="303">
        <f>IFERROR(VLOOKUP($A160,'FCST Sales'!$A$1:$AH$160,V$1,0),0)</f>
        <v>25329.602593675529</v>
      </c>
      <c r="W160" s="303">
        <f>IFERROR(VLOOKUP($A160,'FCST Sales'!$A$1:$AH$160,W$1,0),0)</f>
        <v>30520.161555819883</v>
      </c>
      <c r="X160" s="303">
        <f>IFERROR(VLOOKUP($A160,'FCST Sales'!$A$1:$AH$160,X$1,0),0)</f>
        <v>29729.53934682941</v>
      </c>
      <c r="Y160" s="303">
        <f>IFERROR(VLOOKUP($A160,'FCST Sales'!$A$1:$AH$160,Y$1,0),0)</f>
        <v>24043.924299594903</v>
      </c>
      <c r="Z160" s="303">
        <f>IFERROR(VLOOKUP($A160,'FCST Sales'!$A$1:$AH$160,Z$1,0),0)</f>
        <v>22822.43274600408</v>
      </c>
      <c r="AA160" s="303">
        <f>IFERROR(VLOOKUP($A160,'FCST Sales'!$A$1:$AH$160,AA$1,0),0)</f>
        <v>24060.650856417255</v>
      </c>
      <c r="AB160" s="303">
        <f>IFERROR(VLOOKUP($A160,'FCST Sales'!$A$1:$AH$160,AB$1,0),0)</f>
        <v>24258.941816636299</v>
      </c>
      <c r="AC160" s="303">
        <f>IFERROR(VLOOKUP($A160,'FCST Sales'!$A$1:$AH$160,AC$1,0),0)</f>
        <v>26787.485408666649</v>
      </c>
      <c r="AD160" s="303">
        <f>IFERROR(VLOOKUP($A160,'FCST Sales'!$A$1:$AH$160,AD$1,0),0)</f>
        <v>35166.505585229257</v>
      </c>
      <c r="AE160" s="303">
        <f>IFERROR(VLOOKUP($A160,'FCST Sales'!$A$1:$AH$160,AE$1,0),0)</f>
        <v>30558.84595225866</v>
      </c>
      <c r="AF160" s="303">
        <f>IFERROR(VLOOKUP($A160,'FCST Sales'!$A$1:$AH$160,AF$1,0),0)</f>
        <v>20616.979828145082</v>
      </c>
      <c r="AG160" s="303">
        <f>IFERROR(VLOOKUP($A160,'FCST Sales'!$A$1:$AH$160,AG$1,0),0)</f>
        <v>753555.7095031311</v>
      </c>
      <c r="AH160" s="303">
        <f>IFERROR(VLOOKUP($A160,'FCST Sales'!$A$1:$AH$160,AH$1,0),0)</f>
        <v>0</v>
      </c>
      <c r="AI160" s="303"/>
      <c r="AK160" s="306">
        <f>IFERROR(VLOOKUP($A160,'BDGT MW Services MTD'!$A$3:$AG$156,AK$4,0),0)</f>
        <v>303.37619023065884</v>
      </c>
      <c r="AL160" s="306">
        <f>IFERROR(VLOOKUP($A160,'BDGT MW Services MTD'!$A$3:$AG$156,AL$4,0),0)</f>
        <v>261.35791187229461</v>
      </c>
      <c r="AM160" s="306">
        <f>IFERROR(VLOOKUP($A160,'BDGT MW Services MTD'!$A$3:$AG$156,AM$4,0),0)</f>
        <v>203.12646063296225</v>
      </c>
      <c r="AN160" s="306">
        <f>IFERROR(VLOOKUP($A160,'BDGT MW Services MTD'!$A$3:$AG$156,AN$4,0),0)</f>
        <v>195.49065146055494</v>
      </c>
      <c r="AO160" s="306">
        <f>IFERROR(VLOOKUP($A160,'BDGT MW Services MTD'!$A$3:$AG$156,AO$4,0),0)</f>
        <v>194.46541245575096</v>
      </c>
      <c r="AP160" s="306">
        <f>IFERROR(VLOOKUP($A160,'BDGT MW Services MTD'!$A$3:$AG$156,AP$4,0),0)</f>
        <v>202.73779315028153</v>
      </c>
      <c r="AQ160" s="306">
        <f>IFERROR(VLOOKUP($A160,'BDGT MW Services MTD'!$A$3:$AG$156,AQ$4,0),0)</f>
        <v>208.84044197812949</v>
      </c>
      <c r="AR160" s="306">
        <f>IFERROR(VLOOKUP($A160,'BDGT MW Services MTD'!$A$3:$AG$156,AR$4,0),0)</f>
        <v>256.04984945690205</v>
      </c>
      <c r="AS160" s="306">
        <f>IFERROR(VLOOKUP($A160,'BDGT MW Services MTD'!$A$3:$AG$156,AS$4,0),0)</f>
        <v>235.65540525437532</v>
      </c>
      <c r="AT160" s="306">
        <f>IFERROR(VLOOKUP($A160,'BDGT MW Services MTD'!$A$3:$AG$156,AT$4,0),0)</f>
        <v>228.3540441554334</v>
      </c>
      <c r="AU160" s="306">
        <f>IFERROR(VLOOKUP($A160,'BDGT MW Services MTD'!$A$3:$AG$156,AU$4,0),0)</f>
        <v>219.69222786795643</v>
      </c>
      <c r="AV160" s="306">
        <f>IFERROR(VLOOKUP($A160,'BDGT MW Services MTD'!$A$3:$AG$156,AV$4,0),0)</f>
        <v>220.65598736006237</v>
      </c>
      <c r="AW160" s="306">
        <f>IFERROR(VLOOKUP($A160,'BDGT MW Services MTD'!$A$3:$AG$156,AW$4,0),0)</f>
        <v>229.66949330864838</v>
      </c>
      <c r="AX160" s="306">
        <f>IFERROR(VLOOKUP($A160,'BDGT MW Services MTD'!$A$3:$AG$156,AX$4,0),0)</f>
        <v>233.57227783582019</v>
      </c>
      <c r="AY160" s="306">
        <f>IFERROR(VLOOKUP($A160,'BDGT MW Services MTD'!$A$3:$AG$156,AY$4,0),0)</f>
        <v>35.007682945314926</v>
      </c>
      <c r="AZ160" s="306">
        <f>IFERROR(VLOOKUP($A160,'BDGT MW Services MTD'!$A$3:$AG$156,AZ$4,0),0)</f>
        <v>215.52783282359349</v>
      </c>
      <c r="BA160" s="306">
        <f>IFERROR(VLOOKUP($A160,'BDGT MW Services MTD'!$A$3:$AG$156,BA$4,0),0)</f>
        <v>238.24122376037681</v>
      </c>
      <c r="BB160" s="306">
        <f>IFERROR(VLOOKUP($A160,'BDGT MW Services MTD'!$A$3:$AG$156,BB$4,0),0)</f>
        <v>221.67276911861174</v>
      </c>
      <c r="BC160" s="306">
        <f>IFERROR(VLOOKUP($A160,'BDGT MW Services MTD'!$A$3:$AG$156,BC$4,0),0)</f>
        <v>238.94109710111184</v>
      </c>
      <c r="BD160" s="306">
        <f>IFERROR(VLOOKUP($A160,'BDGT MW Services MTD'!$A$3:$AG$156,BD$4,0),0)</f>
        <v>238.50862635034244</v>
      </c>
      <c r="BE160" s="306">
        <f>IFERROR(VLOOKUP($A160,'BDGT MW Services MTD'!$A$3:$AG$156,BE$4,0),0)</f>
        <v>239.95701428073352</v>
      </c>
      <c r="BF160" s="306">
        <f>IFERROR(VLOOKUP($A160,'BDGT MW Services MTD'!$A$3:$AG$156,BF$4,0),0)</f>
        <v>285.67901578588862</v>
      </c>
      <c r="BG160" s="306">
        <f>IFERROR(VLOOKUP($A160,'BDGT MW Services MTD'!$A$3:$AG$156,BG$4,0),0)</f>
        <v>281.63929817785589</v>
      </c>
      <c r="BH160" s="306">
        <f>IFERROR(VLOOKUP($A160,'BDGT MW Services MTD'!$A$3:$AG$156,BH$4,0),0)</f>
        <v>227.77729201181162</v>
      </c>
      <c r="BI160" s="306">
        <f>IFERROR(VLOOKUP($A160,'BDGT MW Services MTD'!$A$3:$AG$156,BI$4,0),0)</f>
        <v>216.2056352878339</v>
      </c>
      <c r="BJ160" s="306">
        <f>IFERROR(VLOOKUP($A160,'BDGT MW Services MTD'!$A$3:$AG$156,BJ$4,0),0)</f>
        <v>227.93574908272066</v>
      </c>
      <c r="BK160" s="306">
        <f>IFERROR(VLOOKUP($A160,'BDGT MW Services MTD'!$A$3:$AG$156,BK$4,0),0)</f>
        <v>229.81423519781279</v>
      </c>
      <c r="BL160" s="306">
        <f>IFERROR(VLOOKUP($A160,'BDGT MW Services MTD'!$A$3:$AG$156,BL$4,0),0)</f>
        <v>253.53423801161139</v>
      </c>
      <c r="BM160" s="306">
        <f>IFERROR(VLOOKUP($A160,'BDGT MW Services MTD'!$A$3:$AG$156,BM$4,0),0)</f>
        <v>333.14575906632359</v>
      </c>
      <c r="BN160" s="306">
        <f>IFERROR(VLOOKUP($A160,'BDGT MW Services MTD'!$A$3:$AG$156,BN$4,0),0)</f>
        <v>286.0411147964295</v>
      </c>
      <c r="BO160" s="306">
        <f>IFERROR(VLOOKUP($A160,'BDGT MW Services MTD'!$A$3:$AG$156,BO$4,0),0)</f>
        <v>195.31253618179758</v>
      </c>
      <c r="BP160" s="306">
        <f>IFERROR(VLOOKUP($A160,'BDGT MW Services MTD'!$A$3:$AG$156,BP$4,0),0)</f>
        <v>7157.9852670000009</v>
      </c>
      <c r="BQ160" s="306"/>
      <c r="BR160" s="306"/>
      <c r="BS160" s="306"/>
      <c r="BT160" s="306">
        <f>IFERROR(VLOOKUP($A160,'BDGT Polizze MTD'!$A$3:$AG$156,BT$4,0),0)</f>
        <v>1129.7417967095807</v>
      </c>
      <c r="BU160" s="306">
        <f>IFERROR(VLOOKUP($A160,'BDGT Polizze MTD'!$A$3:$AG$156,BU$4,0),0)</f>
        <v>973.27004046816251</v>
      </c>
      <c r="BV160" s="306">
        <f>IFERROR(VLOOKUP($A160,'BDGT Polizze MTD'!$A$3:$AG$156,BV$4,0),0)</f>
        <v>756.42209238722796</v>
      </c>
      <c r="BW160" s="306">
        <f>IFERROR(VLOOKUP($A160,'BDGT Polizze MTD'!$A$3:$AG$156,BW$4,0),0)</f>
        <v>727.98712269758892</v>
      </c>
      <c r="BX160" s="306">
        <f>IFERROR(VLOOKUP($A160,'BDGT Polizze MTD'!$A$3:$AG$156,BX$4,0),0)</f>
        <v>724.16923786469101</v>
      </c>
      <c r="BY160" s="306">
        <f>IFERROR(VLOOKUP($A160,'BDGT Polizze MTD'!$A$3:$AG$156,BY$4,0),0)</f>
        <v>754.97473457093906</v>
      </c>
      <c r="BZ160" s="306">
        <f>IFERROR(VLOOKUP($A160,'BDGT Polizze MTD'!$A$3:$AG$156,BZ$4,0),0)</f>
        <v>777.70037248675135</v>
      </c>
      <c r="CA160" s="306">
        <f>IFERROR(VLOOKUP($A160,'BDGT Polizze MTD'!$A$3:$AG$156,CA$4,0),0)</f>
        <v>953.50336080337809</v>
      </c>
      <c r="CB160" s="306">
        <f>IFERROR(VLOOKUP($A160,'BDGT Polizze MTD'!$A$3:$AG$156,CB$4,0),0)</f>
        <v>877.55654368916078</v>
      </c>
      <c r="CC160" s="306">
        <f>IFERROR(VLOOKUP($A160,'BDGT Polizze MTD'!$A$3:$AG$156,CC$4,0),0)</f>
        <v>850.36702430046842</v>
      </c>
      <c r="CD160" s="306">
        <f>IFERROR(VLOOKUP($A160,'BDGT Polizze MTD'!$A$3:$AG$156,CD$4,0),0)</f>
        <v>818.11130941413398</v>
      </c>
      <c r="CE160" s="306">
        <f>IFERROR(VLOOKUP($A160,'BDGT Polizze MTD'!$A$3:$AG$156,CE$4,0),0)</f>
        <v>821.70025085142947</v>
      </c>
      <c r="CF160" s="306">
        <f>IFERROR(VLOOKUP($A160,'BDGT Polizze MTD'!$A$3:$AG$156,CF$4,0),0)</f>
        <v>855.26562194157964</v>
      </c>
      <c r="CG160" s="306">
        <f>IFERROR(VLOOKUP($A160,'BDGT Polizze MTD'!$A$3:$AG$156,CG$4,0),0)</f>
        <v>869.79919097527716</v>
      </c>
      <c r="CH160" s="306">
        <f>IFERROR(VLOOKUP($A160,'BDGT Polizze MTD'!$A$3:$AG$156,CH$4,0),0)</f>
        <v>130.36501842550524</v>
      </c>
      <c r="CI160" s="306">
        <f>IFERROR(VLOOKUP($A160,'BDGT Polizze MTD'!$A$3:$AG$156,CI$4,0),0)</f>
        <v>802.60352966368589</v>
      </c>
      <c r="CJ160" s="306">
        <f>IFERROR(VLOOKUP($A160,'BDGT Polizze MTD'!$A$3:$AG$156,CJ$4,0),0)</f>
        <v>887.18586642115861</v>
      </c>
      <c r="CK160" s="306">
        <f>IFERROR(VLOOKUP($A160,'BDGT Polizze MTD'!$A$3:$AG$156,CK$4,0),0)</f>
        <v>825.48664176724833</v>
      </c>
      <c r="CL160" s="306">
        <f>IFERROR(VLOOKUP($A160,'BDGT Polizze MTD'!$A$3:$AG$156,CL$4,0),0)</f>
        <v>889.79212291356816</v>
      </c>
      <c r="CM160" s="306">
        <f>IFERROR(VLOOKUP($A160,'BDGT Polizze MTD'!$A$3:$AG$156,CM$4,0),0)</f>
        <v>888.18164622247684</v>
      </c>
      <c r="CN160" s="306">
        <f>IFERROR(VLOOKUP($A160,'BDGT Polizze MTD'!$A$3:$AG$156,CN$4,0),0)</f>
        <v>893.57529422619257</v>
      </c>
      <c r="CO160" s="306">
        <f>IFERROR(VLOOKUP($A160,'BDGT Polizze MTD'!$A$3:$AG$156,CO$4,0),0)</f>
        <v>1063.8393353505774</v>
      </c>
      <c r="CP160" s="306">
        <f>IFERROR(VLOOKUP($A160,'BDGT Polizze MTD'!$A$3:$AG$156,CP$4,0),0)</f>
        <v>1048.7958415772912</v>
      </c>
      <c r="CQ160" s="306">
        <f>IFERROR(VLOOKUP($A160,'BDGT Polizze MTD'!$A$3:$AG$156,CQ$4,0),0)</f>
        <v>848.21925851009462</v>
      </c>
      <c r="CR160" s="306">
        <f>IFERROR(VLOOKUP($A160,'BDGT Polizze MTD'!$A$3:$AG$156,CR$4,0),0)</f>
        <v>805.12759647717894</v>
      </c>
      <c r="CS160" s="306">
        <f>IFERROR(VLOOKUP($A160,'BDGT Polizze MTD'!$A$3:$AG$156,CS$4,0),0)</f>
        <v>848.8093363796005</v>
      </c>
      <c r="CT160" s="306">
        <f>IFERROR(VLOOKUP($A160,'BDGT Polizze MTD'!$A$3:$AG$156,CT$4,0),0)</f>
        <v>855.8046258818672</v>
      </c>
      <c r="CU160" s="306">
        <f>IFERROR(VLOOKUP($A160,'BDGT Polizze MTD'!$A$3:$AG$156,CU$4,0),0)</f>
        <v>944.13548196006775</v>
      </c>
      <c r="CV160" s="306">
        <f>IFERROR(VLOOKUP($A160,'BDGT Polizze MTD'!$A$3:$AG$156,CV$4,0),0)</f>
        <v>1240.6006157820427</v>
      </c>
      <c r="CW160" s="306">
        <f>IFERROR(VLOOKUP($A160,'BDGT Polizze MTD'!$A$3:$AG$156,CW$4,0),0)</f>
        <v>1065.1877549033584</v>
      </c>
      <c r="CX160" s="306">
        <f>IFERROR(VLOOKUP($A160,'BDGT Polizze MTD'!$A$3:$AG$156,CX$4,0),0)</f>
        <v>727.32383967959152</v>
      </c>
      <c r="CY160" s="306">
        <f>IFERROR(VLOOKUP($A160,'BDGT Polizze MTD'!$A$3:$AG$156,CY$4,0),0)</f>
        <v>26655.602505301875</v>
      </c>
      <c r="CZ160" s="306"/>
      <c r="DD160" s="308">
        <f>IFERROR(VLOOKUP($A160,'BDGT McAfee'!$AZ$6:$BD$180,DD$4,0),0)</f>
        <v>4.7845161290322578</v>
      </c>
      <c r="DE160" s="308">
        <f>IFERROR(VLOOKUP($A160,'BDGT McAfee'!$AZ$6:$BD$180,DE$4,0),0)</f>
        <v>4.7845161290322578</v>
      </c>
      <c r="DF160" s="308">
        <f>IFERROR(VLOOKUP($A160,'BDGT McAfee'!$AZ$6:$BD$180,DF$4,0),0)</f>
        <v>4.7845161290322578</v>
      </c>
      <c r="DG160" s="308">
        <f>IFERROR(VLOOKUP($A160,'BDGT McAfee'!$AZ$6:$BD$180,DG$4,0),0)</f>
        <v>4.7845161290322578</v>
      </c>
      <c r="DH160" s="308">
        <f>IFERROR(VLOOKUP($A160,'BDGT McAfee'!$AZ$6:$BD$180,DH$4,0),0)</f>
        <v>4.7845161290322578</v>
      </c>
      <c r="DI160" s="308">
        <f>IFERROR(VLOOKUP($A160,'BDGT McAfee'!$AZ$6:$BD$180,DI$4,0),0)</f>
        <v>4.7845161290322578</v>
      </c>
      <c r="DJ160" s="308">
        <f>IFERROR(VLOOKUP($A160,'BDGT McAfee'!$AZ$6:$BD$180,DJ$4,0),0)</f>
        <v>4.7845161290322578</v>
      </c>
      <c r="DK160" s="308">
        <f>IFERROR(VLOOKUP($A160,'BDGT McAfee'!$AZ$6:$BD$180,DK$4,0),0)</f>
        <v>4.7845161290322578</v>
      </c>
      <c r="DL160" s="308">
        <f>IFERROR(VLOOKUP($A160,'BDGT McAfee'!$AZ$6:$BD$180,DL$4,0),0)</f>
        <v>4.7845161290322578</v>
      </c>
      <c r="DM160" s="308">
        <f>IFERROR(VLOOKUP($A160,'BDGT McAfee'!$AZ$6:$BD$180,DM$4,0),0)</f>
        <v>4.7845161290322578</v>
      </c>
      <c r="DN160" s="308">
        <f>IFERROR(VLOOKUP($A160,'BDGT McAfee'!$AZ$6:$BD$180,DN$4,0),0)</f>
        <v>4.7845161290322578</v>
      </c>
      <c r="DO160" s="308">
        <f>IFERROR(VLOOKUP($A160,'BDGT McAfee'!$AZ$6:$BD$180,DO$4,0),0)</f>
        <v>4.7845161290322578</v>
      </c>
      <c r="DP160" s="308">
        <f>IFERROR(VLOOKUP($A160,'BDGT McAfee'!$AZ$6:$BD$180,DP$4,0),0)</f>
        <v>4.7845161290322578</v>
      </c>
      <c r="DQ160" s="308">
        <f>IFERROR(VLOOKUP($A160,'BDGT McAfee'!$AZ$6:$BD$180,DQ$4,0),0)</f>
        <v>4.7845161290322578</v>
      </c>
      <c r="DR160" s="308">
        <f>IFERROR(VLOOKUP($A160,'BDGT McAfee'!$AZ$6:$BD$180,DR$4,0),0)</f>
        <v>4.7845161290322578</v>
      </c>
      <c r="DS160" s="308">
        <f>IFERROR(VLOOKUP($A160,'BDGT McAfee'!$AZ$6:$BD$180,DS$4,0),0)</f>
        <v>4.7845161290322578</v>
      </c>
      <c r="DT160" s="308">
        <f>IFERROR(VLOOKUP($A160,'BDGT McAfee'!$AZ$6:$BD$180,DT$4,0),0)</f>
        <v>4.7845161290322578</v>
      </c>
      <c r="DU160" s="308">
        <f>IFERROR(VLOOKUP($A160,'BDGT McAfee'!$AZ$6:$BD$180,DU$4,0),0)</f>
        <v>4.7845161290322578</v>
      </c>
      <c r="DV160" s="308">
        <f>IFERROR(VLOOKUP($A160,'BDGT McAfee'!$AZ$6:$BD$180,DV$4,0),0)</f>
        <v>4.7845161290322578</v>
      </c>
      <c r="DW160" s="308">
        <f>IFERROR(VLOOKUP($A160,'BDGT McAfee'!$AZ$6:$BD$180,DW$4,0),0)</f>
        <v>4.7845161290322578</v>
      </c>
      <c r="DX160" s="308">
        <f>IFERROR(VLOOKUP($A160,'BDGT McAfee'!$AZ$6:$BD$180,DX$4,0),0)</f>
        <v>4.7845161290322578</v>
      </c>
      <c r="DY160" s="308">
        <f>IFERROR(VLOOKUP($A160,'BDGT McAfee'!$AZ$6:$BD$180,DY$4,0),0)</f>
        <v>4.7845161290322578</v>
      </c>
      <c r="DZ160" s="308">
        <f>IFERROR(VLOOKUP($A160,'BDGT McAfee'!$AZ$6:$BD$180,DZ$4,0),0)</f>
        <v>4.7845161290322578</v>
      </c>
      <c r="EA160" s="308">
        <f>IFERROR(VLOOKUP($A160,'BDGT McAfee'!$AZ$6:$BD$180,EA$4,0),0)</f>
        <v>4.7845161290322578</v>
      </c>
      <c r="EB160" s="308">
        <f>IFERROR(VLOOKUP($A160,'BDGT McAfee'!$AZ$6:$BD$180,EB$4,0),0)</f>
        <v>4.7845161290322578</v>
      </c>
      <c r="EC160" s="308">
        <f>IFERROR(VLOOKUP($A160,'BDGT McAfee'!$AZ$6:$BD$180,EC$4,0),0)</f>
        <v>4.7845161290322578</v>
      </c>
      <c r="ED160" s="308">
        <f>IFERROR(VLOOKUP($A160,'BDGT McAfee'!$AZ$6:$BD$180,ED$4,0),0)</f>
        <v>4.7845161290322578</v>
      </c>
      <c r="EE160" s="308">
        <f>IFERROR(VLOOKUP($A160,'BDGT McAfee'!$AZ$6:$BD$180,EE$4,0),0)</f>
        <v>4.7845161290322578</v>
      </c>
      <c r="EF160" s="308">
        <f>IFERROR(VLOOKUP($A160,'BDGT McAfee'!$AZ$6:$BD$180,EF$4,0),0)</f>
        <v>4.7845161290322578</v>
      </c>
      <c r="EG160" s="308">
        <f>IFERROR(VLOOKUP($A160,'BDGT McAfee'!$AZ$6:$BD$180,EG$4,0),0)</f>
        <v>4.7845161290322578</v>
      </c>
      <c r="EH160" s="308">
        <f>IFERROR(VLOOKUP($A160,'BDGT McAfee'!$AZ$6:$BD$180,EH$4,0),0)</f>
        <v>4.7845161290322578</v>
      </c>
      <c r="EI160" s="308">
        <f t="shared" si="42"/>
        <v>148.31999999999994</v>
      </c>
      <c r="EJ160" s="308"/>
      <c r="EL160" s="307">
        <f>IFERROR(VLOOKUP($A160,'BDGT Office'!$C$3:$F$180,EL$4,0),0)</f>
        <v>0.50322580645161286</v>
      </c>
      <c r="EM160" s="307">
        <f>IFERROR(VLOOKUP($A160,'BDGT Office'!$C$3:$F$180,EM$4,0),0)</f>
        <v>0.50322580645161286</v>
      </c>
      <c r="EN160" s="307">
        <f>IFERROR(VLOOKUP($A160,'BDGT Office'!$C$3:$F$180,EN$4,0),0)</f>
        <v>0.50322580645161286</v>
      </c>
      <c r="EO160" s="307">
        <f>IFERROR(VLOOKUP($A160,'BDGT Office'!$C$3:$F$180,EO$4,0),0)</f>
        <v>0.50322580645161286</v>
      </c>
      <c r="EP160" s="307">
        <f>IFERROR(VLOOKUP($A160,'BDGT Office'!$C$3:$F$180,EP$4,0),0)</f>
        <v>0.50322580645161286</v>
      </c>
      <c r="EQ160" s="307">
        <f>IFERROR(VLOOKUP($A160,'BDGT Office'!$C$3:$F$180,EQ$4,0),0)</f>
        <v>0.50322580645161286</v>
      </c>
      <c r="ER160" s="307">
        <f>IFERROR(VLOOKUP($A160,'BDGT Office'!$C$3:$F$180,ER$4,0),0)</f>
        <v>0.50322580645161286</v>
      </c>
      <c r="ES160" s="307">
        <f>IFERROR(VLOOKUP($A160,'BDGT Office'!$C$3:$F$180,ES$4,0),0)</f>
        <v>0.50322580645161286</v>
      </c>
      <c r="ET160" s="307">
        <f>IFERROR(VLOOKUP($A160,'BDGT Office'!$C$3:$F$180,ET$4,0),0)</f>
        <v>0.50322580645161286</v>
      </c>
      <c r="EU160" s="307">
        <f>IFERROR(VLOOKUP($A160,'BDGT Office'!$C$3:$F$180,EU$4,0),0)</f>
        <v>0.50322580645161286</v>
      </c>
      <c r="EV160" s="307">
        <f>IFERROR(VLOOKUP($A160,'BDGT Office'!$C$3:$F$180,EV$4,0),0)</f>
        <v>0.50322580645161286</v>
      </c>
      <c r="EW160" s="307">
        <f>IFERROR(VLOOKUP($A160,'BDGT Office'!$C$3:$F$180,EW$4,0),0)</f>
        <v>0.50322580645161286</v>
      </c>
      <c r="EX160" s="307">
        <f>IFERROR(VLOOKUP($A160,'BDGT Office'!$C$3:$F$180,EX$4,0),0)</f>
        <v>0.50322580645161286</v>
      </c>
      <c r="EY160" s="307">
        <f>IFERROR(VLOOKUP($A160,'BDGT Office'!$C$3:$F$180,EY$4,0),0)</f>
        <v>0.50322580645161286</v>
      </c>
      <c r="EZ160" s="307">
        <f>IFERROR(VLOOKUP($A160,'BDGT Office'!$C$3:$F$180,EZ$4,0),0)</f>
        <v>0.50322580645161286</v>
      </c>
      <c r="FA160" s="307">
        <f>IFERROR(VLOOKUP($A160,'BDGT Office'!$C$3:$F$180,FA$4,0),0)</f>
        <v>0.50322580645161286</v>
      </c>
      <c r="FB160" s="307">
        <f>IFERROR(VLOOKUP($A160,'BDGT Office'!$C$3:$F$180,FB$4,0),0)</f>
        <v>0.50322580645161286</v>
      </c>
      <c r="FC160" s="307">
        <f>IFERROR(VLOOKUP($A160,'BDGT Office'!$C$3:$F$180,FC$4,0),0)</f>
        <v>0.50322580645161286</v>
      </c>
      <c r="FD160" s="307">
        <f>IFERROR(VLOOKUP($A160,'BDGT Office'!$C$3:$F$180,FD$4,0),0)</f>
        <v>0.50322580645161286</v>
      </c>
      <c r="FE160" s="307">
        <f>IFERROR(VLOOKUP($A160,'BDGT Office'!$C$3:$F$180,FE$4,0),0)</f>
        <v>0.50322580645161286</v>
      </c>
      <c r="FF160" s="307">
        <f>IFERROR(VLOOKUP($A160,'BDGT Office'!$C$3:$F$180,FF$4,0),0)</f>
        <v>0.50322580645161286</v>
      </c>
      <c r="FG160" s="307">
        <f>IFERROR(VLOOKUP($A160,'BDGT Office'!$C$3:$F$180,FG$4,0),0)</f>
        <v>0.50322580645161286</v>
      </c>
      <c r="FH160" s="307">
        <f>IFERROR(VLOOKUP($A160,'BDGT Office'!$C$3:$F$180,FH$4,0),0)</f>
        <v>0.50322580645161286</v>
      </c>
      <c r="FI160" s="307">
        <f>IFERROR(VLOOKUP($A160,'BDGT Office'!$C$3:$F$180,FI$4,0),0)</f>
        <v>0.50322580645161286</v>
      </c>
      <c r="FJ160" s="307">
        <f>IFERROR(VLOOKUP($A160,'BDGT Office'!$C$3:$F$180,FJ$4,0),0)</f>
        <v>0.50322580645161286</v>
      </c>
      <c r="FK160" s="307">
        <f>IFERROR(VLOOKUP($A160,'BDGT Office'!$C$3:$F$180,FK$4,0),0)</f>
        <v>0.50322580645161286</v>
      </c>
      <c r="FL160" s="307">
        <f>IFERROR(VLOOKUP($A160,'BDGT Office'!$C$3:$F$180,FL$4,0),0)</f>
        <v>0.50322580645161286</v>
      </c>
      <c r="FM160" s="307">
        <f>IFERROR(VLOOKUP($A160,'BDGT Office'!$C$3:$F$180,FM$4,0),0)</f>
        <v>0.50322580645161286</v>
      </c>
      <c r="FN160" s="307">
        <f>IFERROR(VLOOKUP($A160,'BDGT Office'!$C$3:$F$180,FN$4,0),0)</f>
        <v>0.50322580645161286</v>
      </c>
      <c r="FO160" s="307">
        <f>IFERROR(VLOOKUP($A160,'BDGT Office'!$C$3:$F$180,FO$4,0),0)</f>
        <v>0.50322580645161286</v>
      </c>
      <c r="FP160" s="307">
        <f>IFERROR(VLOOKUP($A160,'BDGT Office'!$C$3:$F$180,FP$4,0),0)</f>
        <v>0.50322580645161286</v>
      </c>
      <c r="FQ160" s="308">
        <f t="shared" si="43"/>
        <v>15.600000000000007</v>
      </c>
      <c r="FR160" s="307"/>
      <c r="FS160" s="307"/>
    </row>
    <row r="161" spans="1:175">
      <c r="A161" s="150" t="s">
        <v>30</v>
      </c>
      <c r="B161" s="303">
        <f>IFERROR(VLOOKUP($A161,'FCST Sales'!$A$1:$AH$160,B$1,0),0)</f>
        <v>41668.862333380974</v>
      </c>
      <c r="C161" s="303">
        <f>IFERROR(VLOOKUP($A161,'FCST Sales'!$A$1:$AH$160,C$1,0),0)</f>
        <v>36331.168195258128</v>
      </c>
      <c r="D161" s="303">
        <f>IFERROR(VLOOKUP($A161,'FCST Sales'!$A$1:$AH$160,D$1,0),0)</f>
        <v>27899.514849687341</v>
      </c>
      <c r="E161" s="303">
        <f>IFERROR(VLOOKUP($A161,'FCST Sales'!$A$1:$AH$160,E$1,0),0)</f>
        <v>26850.732870564003</v>
      </c>
      <c r="F161" s="303">
        <f>IFERROR(VLOOKUP($A161,'FCST Sales'!$A$1:$AH$160,F$1,0),0)</f>
        <v>26709.915811329691</v>
      </c>
      <c r="G161" s="303">
        <f>IFERROR(VLOOKUP($A161,'FCST Sales'!$A$1:$AH$160,G$1,0),0)</f>
        <v>27846.131188243864</v>
      </c>
      <c r="H161" s="303">
        <f>IFERROR(VLOOKUP($A161,'FCST Sales'!$A$1:$AH$160,H$1,0),0)</f>
        <v>28684.332873363659</v>
      </c>
      <c r="I161" s="303">
        <f>IFERROR(VLOOKUP($A161,'FCST Sales'!$A$1:$AH$160,I$1,0),0)</f>
        <v>35168.567181856408</v>
      </c>
      <c r="J161" s="303">
        <f>IFERROR(VLOOKUP($A161,'FCST Sales'!$A$1:$AH$160,J$1,0),0)</f>
        <v>32758.281940214751</v>
      </c>
      <c r="K161" s="303">
        <f>IFERROR(VLOOKUP($A161,'FCST Sales'!$A$1:$AH$160,K$1,0),0)</f>
        <v>31364.535304992292</v>
      </c>
      <c r="L161" s="303">
        <f>IFERROR(VLOOKUP($A161,'FCST Sales'!$A$1:$AH$160,L$1,0),0)</f>
        <v>30174.830766328596</v>
      </c>
      <c r="M161" s="303">
        <f>IFERROR(VLOOKUP($A161,'FCST Sales'!$A$1:$AH$160,M$1,0),0)</f>
        <v>30307.203585594725</v>
      </c>
      <c r="N161" s="303">
        <f>IFERROR(VLOOKUP($A161,'FCST Sales'!$A$1:$AH$160,N$1,0),0)</f>
        <v>31545.21286452721</v>
      </c>
      <c r="O161" s="303">
        <f>IFERROR(VLOOKUP($A161,'FCST Sales'!$A$1:$AH$160,O$1,0),0)</f>
        <v>32081.262153879612</v>
      </c>
      <c r="P161" s="303">
        <f>IFERROR(VLOOKUP($A161,'FCST Sales'!$A$1:$AH$160,P$1,0),0)</f>
        <v>0</v>
      </c>
      <c r="Q161" s="303">
        <f>IFERROR(VLOOKUP($A161,'FCST Sales'!$A$1:$AH$160,Q$1,0),0)</f>
        <v>29960.363124187952</v>
      </c>
      <c r="R161" s="303">
        <f>IFERROR(VLOOKUP($A161,'FCST Sales'!$A$1:$AH$160,R$1,0),0)</f>
        <v>32722.544071305038</v>
      </c>
      <c r="S161" s="303">
        <f>IFERROR(VLOOKUP($A161,'FCST Sales'!$A$1:$AH$160,S$1,0),0)</f>
        <v>30446.859038080573</v>
      </c>
      <c r="T161" s="303">
        <f>IFERROR(VLOOKUP($A161,'FCST Sales'!$A$1:$AH$160,T$1,0),0)</f>
        <v>32818.672003637876</v>
      </c>
      <c r="U161" s="303">
        <f>IFERROR(VLOOKUP($A161,'FCST Sales'!$A$1:$AH$160,U$1,0),0)</f>
        <v>32759.271942732248</v>
      </c>
      <c r="V161" s="303">
        <f>IFERROR(VLOOKUP($A161,'FCST Sales'!$A$1:$AH$160,V$1,0),0)</f>
        <v>32958.208705801597</v>
      </c>
      <c r="W161" s="303">
        <f>IFERROR(VLOOKUP($A161,'FCST Sales'!$A$1:$AH$160,W$1,0),0)</f>
        <v>39712.026691751234</v>
      </c>
      <c r="X161" s="303">
        <f>IFERROR(VLOOKUP($A161,'FCST Sales'!$A$1:$AH$160,X$1,0),0)</f>
        <v>38683.289992271551</v>
      </c>
      <c r="Y161" s="303">
        <f>IFERROR(VLOOKUP($A161,'FCST Sales'!$A$1:$AH$160,Y$1,0),0)</f>
        <v>31285.318126957362</v>
      </c>
      <c r="Z161" s="303">
        <f>IFERROR(VLOOKUP($A161,'FCST Sales'!$A$1:$AH$160,Z$1,0),0)</f>
        <v>29695.945636538898</v>
      </c>
      <c r="AA161" s="303">
        <f>IFERROR(VLOOKUP($A161,'FCST Sales'!$A$1:$AH$160,AA$1,0),0)</f>
        <v>31307.082280131177</v>
      </c>
      <c r="AB161" s="303">
        <f>IFERROR(VLOOKUP($A161,'FCST Sales'!$A$1:$AH$160,AB$1,0),0)</f>
        <v>31565.093231041428</v>
      </c>
      <c r="AC161" s="303">
        <f>IFERROR(VLOOKUP($A161,'FCST Sales'!$A$1:$AH$160,AC$1,0),0)</f>
        <v>34855.167250941544</v>
      </c>
      <c r="AD161" s="303">
        <f>IFERROR(VLOOKUP($A161,'FCST Sales'!$A$1:$AH$160,AD$1,0),0)</f>
        <v>45757.726606461518</v>
      </c>
      <c r="AE161" s="303">
        <f>IFERROR(VLOOKUP($A161,'FCST Sales'!$A$1:$AH$160,AE$1,0),0)</f>
        <v>39762.361804857421</v>
      </c>
      <c r="AF161" s="303">
        <f>IFERROR(VLOOKUP($A161,'FCST Sales'!$A$1:$AH$160,AF$1,0),0)</f>
        <v>26826.2686533017</v>
      </c>
      <c r="AG161" s="303">
        <f>IFERROR(VLOOKUP($A161,'FCST Sales'!$A$1:$AH$160,AG$1,0),0)</f>
        <v>980506.75107922032</v>
      </c>
      <c r="AH161" s="303">
        <f>IFERROR(VLOOKUP($A161,'FCST Sales'!$A$1:$AH$160,AH$1,0),0)</f>
        <v>0</v>
      </c>
      <c r="AI161" s="303"/>
      <c r="AK161" s="306">
        <f>IFERROR(VLOOKUP($A161,'BDGT MW Services MTD'!$A$3:$AG$156,AK$4,0),0)</f>
        <v>456.17659162170003</v>
      </c>
      <c r="AL161" s="306">
        <f>IFERROR(VLOOKUP($A161,'BDGT MW Services MTD'!$A$3:$AG$156,AL$4,0),0)</f>
        <v>392.99511718642191</v>
      </c>
      <c r="AM161" s="306">
        <f>IFERROR(VLOOKUP($A161,'BDGT MW Services MTD'!$A$3:$AG$156,AM$4,0),0)</f>
        <v>305.43443903515629</v>
      </c>
      <c r="AN161" s="306">
        <f>IFERROR(VLOOKUP($A161,'BDGT MW Services MTD'!$A$3:$AG$156,AN$4,0),0)</f>
        <v>293.9527291491757</v>
      </c>
      <c r="AO161" s="306">
        <f>IFERROR(VLOOKUP($A161,'BDGT MW Services MTD'!$A$3:$AG$156,AO$4,0),0)</f>
        <v>292.4111116792829</v>
      </c>
      <c r="AP161" s="306">
        <f>IFERROR(VLOOKUP($A161,'BDGT MW Services MTD'!$A$3:$AG$156,AP$4,0),0)</f>
        <v>304.85001279066864</v>
      </c>
      <c r="AQ161" s="306">
        <f>IFERROR(VLOOKUP($A161,'BDGT MW Services MTD'!$A$3:$AG$156,AQ$4,0),0)</f>
        <v>314.02636094124443</v>
      </c>
      <c r="AR161" s="306">
        <f>IFERROR(VLOOKUP($A161,'BDGT MW Services MTD'!$A$3:$AG$156,AR$4,0),0)</f>
        <v>385.01356194661219</v>
      </c>
      <c r="AS161" s="306">
        <f>IFERROR(VLOOKUP($A161,'BDGT MW Services MTD'!$A$3:$AG$156,AS$4,0),0)</f>
        <v>354.34712092744684</v>
      </c>
      <c r="AT161" s="306">
        <f>IFERROR(VLOOKUP($A161,'BDGT MW Services MTD'!$A$3:$AG$156,AT$4,0),0)</f>
        <v>343.36830938069284</v>
      </c>
      <c r="AU161" s="306">
        <f>IFERROR(VLOOKUP($A161,'BDGT MW Services MTD'!$A$3:$AG$156,AU$4,0),0)</f>
        <v>330.34382704320171</v>
      </c>
      <c r="AV161" s="306">
        <f>IFERROR(VLOOKUP($A161,'BDGT MW Services MTD'!$A$3:$AG$156,AV$4,0),0)</f>
        <v>331.79299983397902</v>
      </c>
      <c r="AW161" s="306">
        <f>IFERROR(VLOOKUP($A161,'BDGT MW Services MTD'!$A$3:$AG$156,AW$4,0),0)</f>
        <v>345.34630610716312</v>
      </c>
      <c r="AX161" s="306">
        <f>IFERROR(VLOOKUP($A161,'BDGT MW Services MTD'!$A$3:$AG$156,AX$4,0),0)</f>
        <v>351.21479216760684</v>
      </c>
      <c r="AY161" s="306">
        <f>IFERROR(VLOOKUP($A161,'BDGT MW Services MTD'!$A$3:$AG$156,AY$4,0),0)</f>
        <v>52.639877488160899</v>
      </c>
      <c r="AZ161" s="306">
        <f>IFERROR(VLOOKUP($A161,'BDGT MW Services MTD'!$A$3:$AG$156,AZ$4,0),0)</f>
        <v>324.08196603143466</v>
      </c>
      <c r="BA161" s="306">
        <f>IFERROR(VLOOKUP($A161,'BDGT MW Services MTD'!$A$3:$AG$156,BA$4,0),0)</f>
        <v>358.23532939800356</v>
      </c>
      <c r="BB161" s="306">
        <f>IFERROR(VLOOKUP($A161,'BDGT MW Services MTD'!$A$3:$AG$156,BB$4,0),0)</f>
        <v>333.32190042662444</v>
      </c>
      <c r="BC161" s="306">
        <f>IFERROR(VLOOKUP($A161,'BDGT MW Services MTD'!$A$3:$AG$156,BC$4,0),0)</f>
        <v>359.28770544274408</v>
      </c>
      <c r="BD161" s="306">
        <f>IFERROR(VLOOKUP($A161,'BDGT MW Services MTD'!$A$3:$AG$156,BD$4,0),0)</f>
        <v>358.63741369469341</v>
      </c>
      <c r="BE161" s="306">
        <f>IFERROR(VLOOKUP($A161,'BDGT MW Services MTD'!$A$3:$AG$156,BE$4,0),0)</f>
        <v>360.81530599708356</v>
      </c>
      <c r="BF161" s="306">
        <f>IFERROR(VLOOKUP($A161,'BDGT MW Services MTD'!$A$3:$AG$156,BF$4,0),0)</f>
        <v>429.56594457846319</v>
      </c>
      <c r="BG161" s="306">
        <f>IFERROR(VLOOKUP($A161,'BDGT MW Services MTD'!$A$3:$AG$156,BG$4,0),0)</f>
        <v>423.49155684175446</v>
      </c>
      <c r="BH161" s="306">
        <f>IFERROR(VLOOKUP($A161,'BDGT MW Services MTD'!$A$3:$AG$156,BH$4,0),0)</f>
        <v>342.50106654634959</v>
      </c>
      <c r="BI161" s="306">
        <f>IFERROR(VLOOKUP($A161,'BDGT MW Services MTD'!$A$3:$AG$156,BI$4,0),0)</f>
        <v>325.10115484020338</v>
      </c>
      <c r="BJ161" s="306">
        <f>IFERROR(VLOOKUP($A161,'BDGT MW Services MTD'!$A$3:$AG$156,BJ$4,0),0)</f>
        <v>342.73933312379819</v>
      </c>
      <c r="BK161" s="306">
        <f>IFERROR(VLOOKUP($A161,'BDGT MW Services MTD'!$A$3:$AG$156,BK$4,0),0)</f>
        <v>345.56394962629923</v>
      </c>
      <c r="BL161" s="306">
        <f>IFERROR(VLOOKUP($A161,'BDGT MW Services MTD'!$A$3:$AG$156,BL$4,0),0)</f>
        <v>381.23092147609691</v>
      </c>
      <c r="BM161" s="306">
        <f>IFERROR(VLOOKUP($A161,'BDGT MW Services MTD'!$A$3:$AG$156,BM$4,0),0)</f>
        <v>500.94009278893412</v>
      </c>
      <c r="BN161" s="306">
        <f>IFERROR(VLOOKUP($A161,'BDGT MW Services MTD'!$A$3:$AG$156,BN$4,0),0)</f>
        <v>430.11042070341068</v>
      </c>
      <c r="BO161" s="306">
        <f>IFERROR(VLOOKUP($A161,'BDGT MW Services MTD'!$A$3:$AG$156,BO$4,0),0)</f>
        <v>293.68490318459521</v>
      </c>
      <c r="BP161" s="306">
        <f>IFERROR(VLOOKUP($A161,'BDGT MW Services MTD'!$A$3:$AG$156,BP$4,0),0)</f>
        <v>10763.222121999004</v>
      </c>
      <c r="BQ161" s="306"/>
      <c r="BR161" s="306"/>
      <c r="BS161" s="306"/>
      <c r="BT161" s="306">
        <f>IFERROR(VLOOKUP($A161,'BDGT Polizze MTD'!$A$3:$AG$156,BT$4,0),0)</f>
        <v>1479.3237387390971</v>
      </c>
      <c r="BU161" s="306">
        <f>IFERROR(VLOOKUP($A161,'BDGT Polizze MTD'!$A$3:$AG$156,BU$4,0),0)</f>
        <v>1274.4341045551623</v>
      </c>
      <c r="BV161" s="306">
        <f>IFERROR(VLOOKUP($A161,'BDGT Polizze MTD'!$A$3:$AG$156,BV$4,0),0)</f>
        <v>990.48575615617494</v>
      </c>
      <c r="BW161" s="306">
        <f>IFERROR(VLOOKUP($A161,'BDGT Polizze MTD'!$A$3:$AG$156,BW$4,0),0)</f>
        <v>953.25200434250894</v>
      </c>
      <c r="BX161" s="306">
        <f>IFERROR(VLOOKUP($A161,'BDGT Polizze MTD'!$A$3:$AG$156,BX$4,0),0)</f>
        <v>948.25273133913106</v>
      </c>
      <c r="BY161" s="306">
        <f>IFERROR(VLOOKUP($A161,'BDGT Polizze MTD'!$A$3:$AG$156,BY$4,0),0)</f>
        <v>988.59053480354214</v>
      </c>
      <c r="BZ161" s="306">
        <f>IFERROR(VLOOKUP($A161,'BDGT Polizze MTD'!$A$3:$AG$156,BZ$4,0),0)</f>
        <v>1018.3482863046073</v>
      </c>
      <c r="CA161" s="306">
        <f>IFERROR(VLOOKUP($A161,'BDGT Polizze MTD'!$A$3:$AG$156,CA$4,0),0)</f>
        <v>1248.5509173088963</v>
      </c>
      <c r="CB161" s="306">
        <f>IFERROR(VLOOKUP($A161,'BDGT Polizze MTD'!$A$3:$AG$156,CB$4,0),0)</f>
        <v>1149.1034774018642</v>
      </c>
      <c r="CC161" s="306">
        <f>IFERROR(VLOOKUP($A161,'BDGT Polizze MTD'!$A$3:$AG$156,CC$4,0),0)</f>
        <v>1113.5005621217995</v>
      </c>
      <c r="CD161" s="306">
        <f>IFERROR(VLOOKUP($A161,'BDGT Polizze MTD'!$A$3:$AG$156,CD$4,0),0)</f>
        <v>1071.2637918435539</v>
      </c>
      <c r="CE161" s="306">
        <f>IFERROR(VLOOKUP($A161,'BDGT Polizze MTD'!$A$3:$AG$156,CE$4,0),0)</f>
        <v>1075.9632782931117</v>
      </c>
      <c r="CF161" s="306">
        <f>IFERROR(VLOOKUP($A161,'BDGT Polizze MTD'!$A$3:$AG$156,CF$4,0),0)</f>
        <v>1119.9149585778155</v>
      </c>
      <c r="CG161" s="306">
        <f>IFERROR(VLOOKUP($A161,'BDGT Polizze MTD'!$A$3:$AG$156,CG$4,0),0)</f>
        <v>1138.9457262654157</v>
      </c>
      <c r="CH161" s="306">
        <f>IFERROR(VLOOKUP($A161,'BDGT Polizze MTD'!$A$3:$AG$156,CH$4,0),0)</f>
        <v>170.70455126976734</v>
      </c>
      <c r="CI161" s="306">
        <f>IFERROR(VLOOKUP($A161,'BDGT Polizze MTD'!$A$3:$AG$156,CI$4,0),0)</f>
        <v>1050.95735829671</v>
      </c>
      <c r="CJ161" s="306">
        <f>IFERROR(VLOOKUP($A161,'BDGT Polizze MTD'!$A$3:$AG$156,CJ$4,0),0)</f>
        <v>1161.7124520781251</v>
      </c>
      <c r="CK161" s="306">
        <f>IFERROR(VLOOKUP($A161,'BDGT Polizze MTD'!$A$3:$AG$156,CK$4,0),0)</f>
        <v>1080.9213120511181</v>
      </c>
      <c r="CL161" s="306">
        <f>IFERROR(VLOOKUP($A161,'BDGT Polizze MTD'!$A$3:$AG$156,CL$4,0),0)</f>
        <v>1165.1251762153513</v>
      </c>
      <c r="CM161" s="306">
        <f>IFERROR(VLOOKUP($A161,'BDGT Polizze MTD'!$A$3:$AG$156,CM$4,0),0)</f>
        <v>1163.0163612571405</v>
      </c>
      <c r="CN161" s="306">
        <f>IFERROR(VLOOKUP($A161,'BDGT Polizze MTD'!$A$3:$AG$156,CN$4,0),0)</f>
        <v>1170.0789941114249</v>
      </c>
      <c r="CO161" s="306">
        <f>IFERROR(VLOOKUP($A161,'BDGT Polizze MTD'!$A$3:$AG$156,CO$4,0),0)</f>
        <v>1393.0287323813113</v>
      </c>
      <c r="CP161" s="306">
        <f>IFERROR(VLOOKUP($A161,'BDGT Polizze MTD'!$A$3:$AG$156,CP$4,0),0)</f>
        <v>1373.3302512618093</v>
      </c>
      <c r="CQ161" s="306">
        <f>IFERROR(VLOOKUP($A161,'BDGT Polizze MTD'!$A$3:$AG$156,CQ$4,0),0)</f>
        <v>1110.6882018743468</v>
      </c>
      <c r="CR161" s="306">
        <f>IFERROR(VLOOKUP($A161,'BDGT Polizze MTD'!$A$3:$AG$156,CR$4,0),0)</f>
        <v>1054.2624603706874</v>
      </c>
      <c r="CS161" s="306">
        <f>IFERROR(VLOOKUP($A161,'BDGT Polizze MTD'!$A$3:$AG$156,CS$4,0),0)</f>
        <v>1111.4608706404374</v>
      </c>
      <c r="CT161" s="306">
        <f>IFERROR(VLOOKUP($A161,'BDGT Polizze MTD'!$A$3:$AG$156,CT$4,0),0)</f>
        <v>1120.6207493403274</v>
      </c>
      <c r="CU161" s="306">
        <f>IFERROR(VLOOKUP($A161,'BDGT Polizze MTD'!$A$3:$AG$156,CU$4,0),0)</f>
        <v>1236.2842864779373</v>
      </c>
      <c r="CV161" s="306">
        <f>IFERROR(VLOOKUP($A161,'BDGT Polizze MTD'!$A$3:$AG$156,CV$4,0),0)</f>
        <v>1624.4861848662749</v>
      </c>
      <c r="CW161" s="306">
        <f>IFERROR(VLOOKUP($A161,'BDGT Polizze MTD'!$A$3:$AG$156,CW$4,0),0)</f>
        <v>1394.7944004835438</v>
      </c>
      <c r="CX161" s="306">
        <f>IFERROR(VLOOKUP($A161,'BDGT Polizze MTD'!$A$3:$AG$156,CX$4,0),0)</f>
        <v>952.38347817406589</v>
      </c>
      <c r="CY161" s="306">
        <f>IFERROR(VLOOKUP($A161,'BDGT Polizze MTD'!$A$3:$AG$156,CY$4,0),0)</f>
        <v>34903.785689203061</v>
      </c>
      <c r="CZ161" s="306"/>
      <c r="DD161" s="308">
        <f>IFERROR(VLOOKUP($A161,'BDGT McAfee'!$AZ$6:$BD$180,DD$4,0),0)</f>
        <v>5.1920372903225811</v>
      </c>
      <c r="DE161" s="308">
        <f>IFERROR(VLOOKUP($A161,'BDGT McAfee'!$AZ$6:$BD$180,DE$4,0),0)</f>
        <v>5.1920372903225811</v>
      </c>
      <c r="DF161" s="308">
        <f>IFERROR(VLOOKUP($A161,'BDGT McAfee'!$AZ$6:$BD$180,DF$4,0),0)</f>
        <v>5.1920372903225811</v>
      </c>
      <c r="DG161" s="308">
        <f>IFERROR(VLOOKUP($A161,'BDGT McAfee'!$AZ$6:$BD$180,DG$4,0),0)</f>
        <v>5.1920372903225811</v>
      </c>
      <c r="DH161" s="308">
        <f>IFERROR(VLOOKUP($A161,'BDGT McAfee'!$AZ$6:$BD$180,DH$4,0),0)</f>
        <v>5.1920372903225811</v>
      </c>
      <c r="DI161" s="308">
        <f>IFERROR(VLOOKUP($A161,'BDGT McAfee'!$AZ$6:$BD$180,DI$4,0),0)</f>
        <v>5.1920372903225811</v>
      </c>
      <c r="DJ161" s="308">
        <f>IFERROR(VLOOKUP($A161,'BDGT McAfee'!$AZ$6:$BD$180,DJ$4,0),0)</f>
        <v>5.1920372903225811</v>
      </c>
      <c r="DK161" s="308">
        <f>IFERROR(VLOOKUP($A161,'BDGT McAfee'!$AZ$6:$BD$180,DK$4,0),0)</f>
        <v>5.1920372903225811</v>
      </c>
      <c r="DL161" s="308">
        <f>IFERROR(VLOOKUP($A161,'BDGT McAfee'!$AZ$6:$BD$180,DL$4,0),0)</f>
        <v>5.1920372903225811</v>
      </c>
      <c r="DM161" s="308">
        <f>IFERROR(VLOOKUP($A161,'BDGT McAfee'!$AZ$6:$BD$180,DM$4,0),0)</f>
        <v>5.1920372903225811</v>
      </c>
      <c r="DN161" s="308">
        <f>IFERROR(VLOOKUP($A161,'BDGT McAfee'!$AZ$6:$BD$180,DN$4,0),0)</f>
        <v>5.1920372903225811</v>
      </c>
      <c r="DO161" s="308">
        <f>IFERROR(VLOOKUP($A161,'BDGT McAfee'!$AZ$6:$BD$180,DO$4,0),0)</f>
        <v>5.1920372903225811</v>
      </c>
      <c r="DP161" s="308">
        <f>IFERROR(VLOOKUP($A161,'BDGT McAfee'!$AZ$6:$BD$180,DP$4,0),0)</f>
        <v>5.1920372903225811</v>
      </c>
      <c r="DQ161" s="308">
        <f>IFERROR(VLOOKUP($A161,'BDGT McAfee'!$AZ$6:$BD$180,DQ$4,0),0)</f>
        <v>5.1920372903225811</v>
      </c>
      <c r="DR161" s="308">
        <f>IFERROR(VLOOKUP($A161,'BDGT McAfee'!$AZ$6:$BD$180,DR$4,0),0)</f>
        <v>5.1920372903225811</v>
      </c>
      <c r="DS161" s="308">
        <f>IFERROR(VLOOKUP($A161,'BDGT McAfee'!$AZ$6:$BD$180,DS$4,0),0)</f>
        <v>5.1920372903225811</v>
      </c>
      <c r="DT161" s="308">
        <f>IFERROR(VLOOKUP($A161,'BDGT McAfee'!$AZ$6:$BD$180,DT$4,0),0)</f>
        <v>5.1920372903225811</v>
      </c>
      <c r="DU161" s="308">
        <f>IFERROR(VLOOKUP($A161,'BDGT McAfee'!$AZ$6:$BD$180,DU$4,0),0)</f>
        <v>5.1920372903225811</v>
      </c>
      <c r="DV161" s="308">
        <f>IFERROR(VLOOKUP($A161,'BDGT McAfee'!$AZ$6:$BD$180,DV$4,0),0)</f>
        <v>5.1920372903225811</v>
      </c>
      <c r="DW161" s="308">
        <f>IFERROR(VLOOKUP($A161,'BDGT McAfee'!$AZ$6:$BD$180,DW$4,0),0)</f>
        <v>5.1920372903225811</v>
      </c>
      <c r="DX161" s="308">
        <f>IFERROR(VLOOKUP($A161,'BDGT McAfee'!$AZ$6:$BD$180,DX$4,0),0)</f>
        <v>5.1920372903225811</v>
      </c>
      <c r="DY161" s="308">
        <f>IFERROR(VLOOKUP($A161,'BDGT McAfee'!$AZ$6:$BD$180,DY$4,0),0)</f>
        <v>5.1920372903225811</v>
      </c>
      <c r="DZ161" s="308">
        <f>IFERROR(VLOOKUP($A161,'BDGT McAfee'!$AZ$6:$BD$180,DZ$4,0),0)</f>
        <v>5.1920372903225811</v>
      </c>
      <c r="EA161" s="308">
        <f>IFERROR(VLOOKUP($A161,'BDGT McAfee'!$AZ$6:$BD$180,EA$4,0),0)</f>
        <v>5.1920372903225811</v>
      </c>
      <c r="EB161" s="308">
        <f>IFERROR(VLOOKUP($A161,'BDGT McAfee'!$AZ$6:$BD$180,EB$4,0),0)</f>
        <v>5.1920372903225811</v>
      </c>
      <c r="EC161" s="308">
        <f>IFERROR(VLOOKUP($A161,'BDGT McAfee'!$AZ$6:$BD$180,EC$4,0),0)</f>
        <v>5.1920372903225811</v>
      </c>
      <c r="ED161" s="308">
        <f>IFERROR(VLOOKUP($A161,'BDGT McAfee'!$AZ$6:$BD$180,ED$4,0),0)</f>
        <v>5.1920372903225811</v>
      </c>
      <c r="EE161" s="308">
        <f>IFERROR(VLOOKUP($A161,'BDGT McAfee'!$AZ$6:$BD$180,EE$4,0),0)</f>
        <v>5.1920372903225811</v>
      </c>
      <c r="EF161" s="308">
        <f>IFERROR(VLOOKUP($A161,'BDGT McAfee'!$AZ$6:$BD$180,EF$4,0),0)</f>
        <v>5.1920372903225811</v>
      </c>
      <c r="EG161" s="308">
        <f>IFERROR(VLOOKUP($A161,'BDGT McAfee'!$AZ$6:$BD$180,EG$4,0),0)</f>
        <v>5.1920372903225811</v>
      </c>
      <c r="EH161" s="308">
        <f>IFERROR(VLOOKUP($A161,'BDGT McAfee'!$AZ$6:$BD$180,EH$4,0),0)</f>
        <v>5.1920372903225811</v>
      </c>
      <c r="EI161" s="308">
        <f t="shared" si="42"/>
        <v>160.95315600000015</v>
      </c>
      <c r="EJ161" s="308"/>
      <c r="EL161" s="307">
        <f>IFERROR(VLOOKUP($A161,'BDGT Office'!$C$3:$F$180,EL$4,0),0)</f>
        <v>1.1612903225806452</v>
      </c>
      <c r="EM161" s="307">
        <f>IFERROR(VLOOKUP($A161,'BDGT Office'!$C$3:$F$180,EM$4,0),0)</f>
        <v>1.1612903225806452</v>
      </c>
      <c r="EN161" s="307">
        <f>IFERROR(VLOOKUP($A161,'BDGT Office'!$C$3:$F$180,EN$4,0),0)</f>
        <v>1.1612903225806452</v>
      </c>
      <c r="EO161" s="307">
        <f>IFERROR(VLOOKUP($A161,'BDGT Office'!$C$3:$F$180,EO$4,0),0)</f>
        <v>1.1612903225806452</v>
      </c>
      <c r="EP161" s="307">
        <f>IFERROR(VLOOKUP($A161,'BDGT Office'!$C$3:$F$180,EP$4,0),0)</f>
        <v>1.1612903225806452</v>
      </c>
      <c r="EQ161" s="307">
        <f>IFERROR(VLOOKUP($A161,'BDGT Office'!$C$3:$F$180,EQ$4,0),0)</f>
        <v>1.1612903225806452</v>
      </c>
      <c r="ER161" s="307">
        <f>IFERROR(VLOOKUP($A161,'BDGT Office'!$C$3:$F$180,ER$4,0),0)</f>
        <v>1.1612903225806452</v>
      </c>
      <c r="ES161" s="307">
        <f>IFERROR(VLOOKUP($A161,'BDGT Office'!$C$3:$F$180,ES$4,0),0)</f>
        <v>1.1612903225806452</v>
      </c>
      <c r="ET161" s="307">
        <f>IFERROR(VLOOKUP($A161,'BDGT Office'!$C$3:$F$180,ET$4,0),0)</f>
        <v>1.1612903225806452</v>
      </c>
      <c r="EU161" s="307">
        <f>IFERROR(VLOOKUP($A161,'BDGT Office'!$C$3:$F$180,EU$4,0),0)</f>
        <v>1.1612903225806452</v>
      </c>
      <c r="EV161" s="307">
        <f>IFERROR(VLOOKUP($A161,'BDGT Office'!$C$3:$F$180,EV$4,0),0)</f>
        <v>1.1612903225806452</v>
      </c>
      <c r="EW161" s="307">
        <f>IFERROR(VLOOKUP($A161,'BDGT Office'!$C$3:$F$180,EW$4,0),0)</f>
        <v>1.1612903225806452</v>
      </c>
      <c r="EX161" s="307">
        <f>IFERROR(VLOOKUP($A161,'BDGT Office'!$C$3:$F$180,EX$4,0),0)</f>
        <v>1.1612903225806452</v>
      </c>
      <c r="EY161" s="307">
        <f>IFERROR(VLOOKUP($A161,'BDGT Office'!$C$3:$F$180,EY$4,0),0)</f>
        <v>1.1612903225806452</v>
      </c>
      <c r="EZ161" s="307">
        <f>IFERROR(VLOOKUP($A161,'BDGT Office'!$C$3:$F$180,EZ$4,0),0)</f>
        <v>1.1612903225806452</v>
      </c>
      <c r="FA161" s="307">
        <f>IFERROR(VLOOKUP($A161,'BDGT Office'!$C$3:$F$180,FA$4,0),0)</f>
        <v>1.1612903225806452</v>
      </c>
      <c r="FB161" s="307">
        <f>IFERROR(VLOOKUP($A161,'BDGT Office'!$C$3:$F$180,FB$4,0),0)</f>
        <v>1.1612903225806452</v>
      </c>
      <c r="FC161" s="307">
        <f>IFERROR(VLOOKUP($A161,'BDGT Office'!$C$3:$F$180,FC$4,0),0)</f>
        <v>1.1612903225806452</v>
      </c>
      <c r="FD161" s="307">
        <f>IFERROR(VLOOKUP($A161,'BDGT Office'!$C$3:$F$180,FD$4,0),0)</f>
        <v>1.1612903225806452</v>
      </c>
      <c r="FE161" s="307">
        <f>IFERROR(VLOOKUP($A161,'BDGT Office'!$C$3:$F$180,FE$4,0),0)</f>
        <v>1.1612903225806452</v>
      </c>
      <c r="FF161" s="307">
        <f>IFERROR(VLOOKUP($A161,'BDGT Office'!$C$3:$F$180,FF$4,0),0)</f>
        <v>1.1612903225806452</v>
      </c>
      <c r="FG161" s="307">
        <f>IFERROR(VLOOKUP($A161,'BDGT Office'!$C$3:$F$180,FG$4,0),0)</f>
        <v>1.1612903225806452</v>
      </c>
      <c r="FH161" s="307">
        <f>IFERROR(VLOOKUP($A161,'BDGT Office'!$C$3:$F$180,FH$4,0),0)</f>
        <v>1.1612903225806452</v>
      </c>
      <c r="FI161" s="307">
        <f>IFERROR(VLOOKUP($A161,'BDGT Office'!$C$3:$F$180,FI$4,0),0)</f>
        <v>1.1612903225806452</v>
      </c>
      <c r="FJ161" s="307">
        <f>IFERROR(VLOOKUP($A161,'BDGT Office'!$C$3:$F$180,FJ$4,0),0)</f>
        <v>1.1612903225806452</v>
      </c>
      <c r="FK161" s="307">
        <f>IFERROR(VLOOKUP($A161,'BDGT Office'!$C$3:$F$180,FK$4,0),0)</f>
        <v>1.1612903225806452</v>
      </c>
      <c r="FL161" s="307">
        <f>IFERROR(VLOOKUP($A161,'BDGT Office'!$C$3:$F$180,FL$4,0),0)</f>
        <v>1.1612903225806452</v>
      </c>
      <c r="FM161" s="307">
        <f>IFERROR(VLOOKUP($A161,'BDGT Office'!$C$3:$F$180,FM$4,0),0)</f>
        <v>1.1612903225806452</v>
      </c>
      <c r="FN161" s="307">
        <f>IFERROR(VLOOKUP($A161,'BDGT Office'!$C$3:$F$180,FN$4,0),0)</f>
        <v>1.1612903225806452</v>
      </c>
      <c r="FO161" s="307">
        <f>IFERROR(VLOOKUP($A161,'BDGT Office'!$C$3:$F$180,FO$4,0),0)</f>
        <v>1.1612903225806452</v>
      </c>
      <c r="FP161" s="307">
        <f>IFERROR(VLOOKUP($A161,'BDGT Office'!$C$3:$F$180,FP$4,0),0)</f>
        <v>1.1612903225806452</v>
      </c>
      <c r="FQ161" s="308">
        <f t="shared" si="43"/>
        <v>36</v>
      </c>
      <c r="FR161" s="307"/>
      <c r="FS161" s="307"/>
    </row>
    <row r="162" spans="1:175">
      <c r="A162" s="150" t="s">
        <v>33</v>
      </c>
      <c r="B162" s="303">
        <f>IFERROR(VLOOKUP($A162,'FCST Sales'!$A$1:$AH$160,B$1,0),0)</f>
        <v>75914.326704529114</v>
      </c>
      <c r="C162" s="303">
        <f>IFERROR(VLOOKUP($A162,'FCST Sales'!$A$1:$AH$160,C$1,0),0)</f>
        <v>66189.860185420577</v>
      </c>
      <c r="D162" s="303">
        <f>IFERROR(VLOOKUP($A162,'FCST Sales'!$A$1:$AH$160,D$1,0),0)</f>
        <v>50828.670777035251</v>
      </c>
      <c r="E162" s="303">
        <f>IFERROR(VLOOKUP($A162,'FCST Sales'!$A$1:$AH$160,E$1,0),0)</f>
        <v>48917.949597080937</v>
      </c>
      <c r="F162" s="303">
        <f>IFERROR(VLOOKUP($A162,'FCST Sales'!$A$1:$AH$160,F$1,0),0)</f>
        <v>48661.402342328533</v>
      </c>
      <c r="G162" s="303">
        <f>IFERROR(VLOOKUP($A162,'FCST Sales'!$A$1:$AH$160,G$1,0),0)</f>
        <v>50731.413868913296</v>
      </c>
      <c r="H162" s="303">
        <f>IFERROR(VLOOKUP($A162,'FCST Sales'!$A$1:$AH$160,H$1,0),0)</f>
        <v>52258.489795761816</v>
      </c>
      <c r="I162" s="303">
        <f>IFERROR(VLOOKUP($A162,'FCST Sales'!$A$1:$AH$160,I$1,0),0)</f>
        <v>64071.778044078019</v>
      </c>
      <c r="J162" s="303">
        <f>IFERROR(VLOOKUP($A162,'FCST Sales'!$A$1:$AH$160,J$1,0),0)</f>
        <v>59680.605090490833</v>
      </c>
      <c r="K162" s="303">
        <f>IFERROR(VLOOKUP($A162,'FCST Sales'!$A$1:$AH$160,K$1,0),0)</f>
        <v>57141.410798045399</v>
      </c>
      <c r="L162" s="303">
        <f>IFERROR(VLOOKUP($A162,'FCST Sales'!$A$1:$AH$160,L$1,0),0)</f>
        <v>54973.950157834333</v>
      </c>
      <c r="M162" s="303">
        <f>IFERROR(VLOOKUP($A162,'FCST Sales'!$A$1:$AH$160,M$1,0),0)</f>
        <v>55215.113292267168</v>
      </c>
      <c r="N162" s="303">
        <f>IFERROR(VLOOKUP($A162,'FCST Sales'!$A$1:$AH$160,N$1,0),0)</f>
        <v>57470.577819044738</v>
      </c>
      <c r="O162" s="303">
        <f>IFERROR(VLOOKUP($A162,'FCST Sales'!$A$1:$AH$160,O$1,0),0)</f>
        <v>58447.178057276571</v>
      </c>
      <c r="P162" s="303">
        <f>IFERROR(VLOOKUP($A162,'FCST Sales'!$A$1:$AH$160,P$1,0),0)</f>
        <v>19231.183759477502</v>
      </c>
      <c r="Q162" s="303">
        <f>IFERROR(VLOOKUP($A162,'FCST Sales'!$A$1:$AH$160,Q$1,0),0)</f>
        <v>54583.222747934007</v>
      </c>
      <c r="R162" s="303">
        <f>IFERROR(VLOOKUP($A162,'FCST Sales'!$A$1:$AH$160,R$1,0),0)</f>
        <v>59615.496131325373</v>
      </c>
      <c r="S162" s="303">
        <f>IFERROR(VLOOKUP($A162,'FCST Sales'!$A$1:$AH$160,S$1,0),0)</f>
        <v>55469.544276277644</v>
      </c>
      <c r="T162" s="303">
        <f>IFERROR(VLOOKUP($A162,'FCST Sales'!$A$1:$AH$160,T$1,0),0)</f>
        <v>59790.626596903283</v>
      </c>
      <c r="U162" s="303">
        <f>IFERROR(VLOOKUP($A162,'FCST Sales'!$A$1:$AH$160,U$1,0),0)</f>
        <v>59682.40872443578</v>
      </c>
      <c r="V162" s="303">
        <f>IFERROR(VLOOKUP($A162,'FCST Sales'!$A$1:$AH$160,V$1,0),0)</f>
        <v>60044.84123589626</v>
      </c>
      <c r="W162" s="303">
        <f>IFERROR(VLOOKUP($A162,'FCST Sales'!$A$1:$AH$160,W$1,0),0)</f>
        <v>72349.269923827407</v>
      </c>
      <c r="X162" s="303">
        <f>IFERROR(VLOOKUP($A162,'FCST Sales'!$A$1:$AH$160,X$1,0),0)</f>
        <v>70475.068193230167</v>
      </c>
      <c r="Y162" s="303">
        <f>IFERROR(VLOOKUP($A162,'FCST Sales'!$A$1:$AH$160,Y$1,0),0)</f>
        <v>56997.089153604022</v>
      </c>
      <c r="Z162" s="303">
        <f>IFERROR(VLOOKUP($A162,'FCST Sales'!$A$1:$AH$160,Z$1,0),0)</f>
        <v>54101.494320045051</v>
      </c>
      <c r="AA162" s="303">
        <f>IFERROR(VLOOKUP($A162,'FCST Sales'!$A$1:$AH$160,AA$1,0),0)</f>
        <v>57036.740128983809</v>
      </c>
      <c r="AB162" s="303">
        <f>IFERROR(VLOOKUP($A162,'FCST Sales'!$A$1:$AH$160,AB$1,0),0)</f>
        <v>57506.796821773729</v>
      </c>
      <c r="AC162" s="303">
        <f>IFERROR(VLOOKUP($A162,'FCST Sales'!$A$1:$AH$160,AC$1,0),0)</f>
        <v>63357.167808723316</v>
      </c>
      <c r="AD162" s="303">
        <f>IFERROR(VLOOKUP($A162,'FCST Sales'!$A$1:$AH$160,AD$1,0),0)</f>
        <v>83363.615235462887</v>
      </c>
      <c r="AE162" s="303">
        <f>IFERROR(VLOOKUP($A162,'FCST Sales'!$A$1:$AH$160,AE$1,0),0)</f>
        <v>72440.972840755625</v>
      </c>
      <c r="AF162" s="303">
        <f>IFERROR(VLOOKUP($A162,'FCST Sales'!$A$1:$AH$160,AF$1,0),0)</f>
        <v>48873.379515782282</v>
      </c>
      <c r="AG162" s="303">
        <f>IFERROR(VLOOKUP($A162,'FCST Sales'!$A$1:$AH$160,AG$1,0),0)</f>
        <v>1805421.643944545</v>
      </c>
      <c r="AH162" s="303">
        <f>IFERROR(VLOOKUP($A162,'FCST Sales'!$A$1:$AH$160,AH$1,0),0)</f>
        <v>0</v>
      </c>
      <c r="AI162" s="303"/>
      <c r="AK162" s="306">
        <f>IFERROR(VLOOKUP($A162,'BDGT MW Services MTD'!$A$3:$AG$156,AK$4,0),0)</f>
        <v>631.14659789312293</v>
      </c>
      <c r="AL162" s="306">
        <f>IFERROR(VLOOKUP($A162,'BDGT MW Services MTD'!$A$3:$AG$156,AL$4,0),0)</f>
        <v>543.73138770459514</v>
      </c>
      <c r="AM162" s="306">
        <f>IFERROR(VLOOKUP($A162,'BDGT MW Services MTD'!$A$3:$AG$156,AM$4,0),0)</f>
        <v>422.58614452601654</v>
      </c>
      <c r="AN162" s="306">
        <f>IFERROR(VLOOKUP($A162,'BDGT MW Services MTD'!$A$3:$AG$156,AN$4,0),0)</f>
        <v>406.70053736066245</v>
      </c>
      <c r="AO162" s="306">
        <f>IFERROR(VLOOKUP($A162,'BDGT MW Services MTD'!$A$3:$AG$156,AO$4,0),0)</f>
        <v>404.5676207681725</v>
      </c>
      <c r="AP162" s="306">
        <f>IFERROR(VLOOKUP($A162,'BDGT MW Services MTD'!$A$3:$AG$156,AP$4,0),0)</f>
        <v>421.77755714406311</v>
      </c>
      <c r="AQ162" s="306">
        <f>IFERROR(VLOOKUP($A162,'BDGT MW Services MTD'!$A$3:$AG$156,AQ$4,0),0)</f>
        <v>434.47356352117612</v>
      </c>
      <c r="AR162" s="306">
        <f>IFERROR(VLOOKUP($A162,'BDGT MW Services MTD'!$A$3:$AG$156,AR$4,0),0)</f>
        <v>532.68844615953788</v>
      </c>
      <c r="AS162" s="306">
        <f>IFERROR(VLOOKUP($A162,'BDGT MW Services MTD'!$A$3:$AG$156,AS$4,0),0)</f>
        <v>490.25965811074832</v>
      </c>
      <c r="AT162" s="306">
        <f>IFERROR(VLOOKUP($A162,'BDGT MW Services MTD'!$A$3:$AG$156,AT$4,0),0)</f>
        <v>475.06983977305106</v>
      </c>
      <c r="AU162" s="306">
        <f>IFERROR(VLOOKUP($A162,'BDGT MW Services MTD'!$A$3:$AG$156,AU$4,0),0)</f>
        <v>457.04971803159265</v>
      </c>
      <c r="AV162" s="306">
        <f>IFERROR(VLOOKUP($A162,'BDGT MW Services MTD'!$A$3:$AG$156,AV$4,0),0)</f>
        <v>459.05473208417004</v>
      </c>
      <c r="AW162" s="306">
        <f>IFERROR(VLOOKUP($A162,'BDGT MW Services MTD'!$A$3:$AG$156,AW$4,0),0)</f>
        <v>477.80651220974357</v>
      </c>
      <c r="AX162" s="306">
        <f>IFERROR(VLOOKUP($A162,'BDGT MW Services MTD'!$A$3:$AG$156,AX$4,0),0)</f>
        <v>485.92590079709976</v>
      </c>
      <c r="AY162" s="306">
        <f>IFERROR(VLOOKUP($A162,'BDGT MW Services MTD'!$A$3:$AG$156,AY$4,0),0)</f>
        <v>72.830303440285348</v>
      </c>
      <c r="AZ162" s="306">
        <f>IFERROR(VLOOKUP($A162,'BDGT MW Services MTD'!$A$3:$AG$156,AZ$4,0),0)</f>
        <v>448.38607253411863</v>
      </c>
      <c r="BA162" s="306">
        <f>IFERROR(VLOOKUP($A162,'BDGT MW Services MTD'!$A$3:$AG$156,BA$4,0),0)</f>
        <v>495.63921855545914</v>
      </c>
      <c r="BB162" s="306">
        <f>IFERROR(VLOOKUP($A162,'BDGT MW Services MTD'!$A$3:$AG$156,BB$4,0),0)</f>
        <v>461.17005414428394</v>
      </c>
      <c r="BC162" s="306">
        <f>IFERROR(VLOOKUP($A162,'BDGT MW Services MTD'!$A$3:$AG$156,BC$4,0),0)</f>
        <v>497.09524144778021</v>
      </c>
      <c r="BD162" s="306">
        <f>IFERROR(VLOOKUP($A162,'BDGT MW Services MTD'!$A$3:$AG$156,BD$4,0),0)</f>
        <v>496.19552534669509</v>
      </c>
      <c r="BE162" s="306">
        <f>IFERROR(VLOOKUP($A162,'BDGT MW Services MTD'!$A$3:$AG$156,BE$4,0),0)</f>
        <v>499.20876482999387</v>
      </c>
      <c r="BF162" s="306">
        <f>IFERROR(VLOOKUP($A162,'BDGT MW Services MTD'!$A$3:$AG$156,BF$4,0),0)</f>
        <v>594.32923449144789</v>
      </c>
      <c r="BG162" s="306">
        <f>IFERROR(VLOOKUP($A162,'BDGT MW Services MTD'!$A$3:$AG$156,BG$4,0),0)</f>
        <v>585.92496907160648</v>
      </c>
      <c r="BH162" s="306">
        <f>IFERROR(VLOOKUP($A162,'BDGT MW Services MTD'!$A$3:$AG$156,BH$4,0),0)</f>
        <v>473.86995934407707</v>
      </c>
      <c r="BI162" s="306">
        <f>IFERROR(VLOOKUP($A162,'BDGT MW Services MTD'!$A$3:$AG$156,BI$4,0),0)</f>
        <v>449.79617897333412</v>
      </c>
      <c r="BJ162" s="306">
        <f>IFERROR(VLOOKUP($A162,'BDGT MW Services MTD'!$A$3:$AG$156,BJ$4,0),0)</f>
        <v>474.19961488210834</v>
      </c>
      <c r="BK162" s="306">
        <f>IFERROR(VLOOKUP($A162,'BDGT MW Services MTD'!$A$3:$AG$156,BK$4,0),0)</f>
        <v>478.10763455836718</v>
      </c>
      <c r="BL162" s="306">
        <f>IFERROR(VLOOKUP($A162,'BDGT MW Services MTD'!$A$3:$AG$156,BL$4,0),0)</f>
        <v>527.45494512536288</v>
      </c>
      <c r="BM162" s="306">
        <f>IFERROR(VLOOKUP($A162,'BDGT MW Services MTD'!$A$3:$AG$156,BM$4,0),0)</f>
        <v>693.07948088268643</v>
      </c>
      <c r="BN162" s="306">
        <f>IFERROR(VLOOKUP($A162,'BDGT MW Services MTD'!$A$3:$AG$156,BN$4,0),0)</f>
        <v>595.08254858122405</v>
      </c>
      <c r="BO162" s="306">
        <f>IFERROR(VLOOKUP($A162,'BDGT MW Services MTD'!$A$3:$AG$156,BO$4,0),0)</f>
        <v>406.32998470742024</v>
      </c>
      <c r="BP162" s="306">
        <f>IFERROR(VLOOKUP($A162,'BDGT MW Services MTD'!$A$3:$AG$156,BP$4,0),0)</f>
        <v>14891.537947000001</v>
      </c>
      <c r="BQ162" s="306"/>
      <c r="BR162" s="306"/>
      <c r="BS162" s="306"/>
      <c r="BT162" s="306">
        <f>IFERROR(VLOOKUP($A162,'BDGT Polizze MTD'!$A$3:$AG$156,BT$4,0),0)</f>
        <v>3113.1538206996897</v>
      </c>
      <c r="BU162" s="306">
        <f>IFERROR(VLOOKUP($A162,'BDGT Polizze MTD'!$A$3:$AG$156,BU$4,0),0)</f>
        <v>2681.9750795100481</v>
      </c>
      <c r="BV162" s="306">
        <f>IFERROR(VLOOKUP($A162,'BDGT Polizze MTD'!$A$3:$AG$156,BV$4,0),0)</f>
        <v>2084.4217093105467</v>
      </c>
      <c r="BW162" s="306">
        <f>IFERROR(VLOOKUP($A162,'BDGT Polizze MTD'!$A$3:$AG$156,BW$4,0),0)</f>
        <v>2006.0653673671004</v>
      </c>
      <c r="BX162" s="306">
        <f>IFERROR(VLOOKUP($A162,'BDGT Polizze MTD'!$A$3:$AG$156,BX$4,0),0)</f>
        <v>1995.5446777819711</v>
      </c>
      <c r="BY162" s="306">
        <f>IFERROR(VLOOKUP($A162,'BDGT Polizze MTD'!$A$3:$AG$156,BY$4,0),0)</f>
        <v>2080.433322292537</v>
      </c>
      <c r="BZ162" s="306">
        <f>IFERROR(VLOOKUP($A162,'BDGT Polizze MTD'!$A$3:$AG$156,BZ$4,0),0)</f>
        <v>2143.0568409686689</v>
      </c>
      <c r="CA162" s="306">
        <f>IFERROR(VLOOKUP($A162,'BDGT Polizze MTD'!$A$3:$AG$156,CA$4,0),0)</f>
        <v>2627.5053639518569</v>
      </c>
      <c r="CB162" s="306">
        <f>IFERROR(VLOOKUP($A162,'BDGT Polizze MTD'!$A$3:$AG$156,CB$4,0),0)</f>
        <v>2418.2238054951099</v>
      </c>
      <c r="CC162" s="306">
        <f>IFERROR(VLOOKUP($A162,'BDGT Polizze MTD'!$A$3:$AG$156,CC$4,0),0)</f>
        <v>2343.2994675495474</v>
      </c>
      <c r="CD162" s="306">
        <f>IFERROR(VLOOKUP($A162,'BDGT Polizze MTD'!$A$3:$AG$156,CD$4,0),0)</f>
        <v>2254.4145539079873</v>
      </c>
      <c r="CE162" s="306">
        <f>IFERROR(VLOOKUP($A162,'BDGT Polizze MTD'!$A$3:$AG$156,CE$4,0),0)</f>
        <v>2264.3043595081035</v>
      </c>
      <c r="CF162" s="306">
        <f>IFERROR(VLOOKUP($A162,'BDGT Polizze MTD'!$A$3:$AG$156,CF$4,0),0)</f>
        <v>2356.7982050548007</v>
      </c>
      <c r="CG162" s="306">
        <f>IFERROR(VLOOKUP($A162,'BDGT Polizze MTD'!$A$3:$AG$156,CG$4,0),0)</f>
        <v>2396.8473880605429</v>
      </c>
      <c r="CH162" s="306">
        <f>IFERROR(VLOOKUP($A162,'BDGT Polizze MTD'!$A$3:$AG$156,CH$4,0),0)</f>
        <v>359.23815192019208</v>
      </c>
      <c r="CI162" s="306">
        <f>IFERROR(VLOOKUP($A162,'BDGT Polizze MTD'!$A$3:$AG$156,CI$4,0),0)</f>
        <v>2211.6808036640919</v>
      </c>
      <c r="CJ162" s="306">
        <f>IFERROR(VLOOKUP($A162,'BDGT Polizze MTD'!$A$3:$AG$156,CJ$4,0),0)</f>
        <v>2444.7586853598546</v>
      </c>
      <c r="CK162" s="306">
        <f>IFERROR(VLOOKUP($A162,'BDGT Polizze MTD'!$A$3:$AG$156,CK$4,0),0)</f>
        <v>2274.738263414798</v>
      </c>
      <c r="CL162" s="306">
        <f>IFERROR(VLOOKUP($A162,'BDGT Polizze MTD'!$A$3:$AG$156,CL$4,0),0)</f>
        <v>2451.9405718587873</v>
      </c>
      <c r="CM162" s="306">
        <f>IFERROR(VLOOKUP($A162,'BDGT Polizze MTD'!$A$3:$AG$156,CM$4,0),0)</f>
        <v>2447.5026890800664</v>
      </c>
      <c r="CN162" s="306">
        <f>IFERROR(VLOOKUP($A162,'BDGT Polizze MTD'!$A$3:$AG$156,CN$4,0),0)</f>
        <v>2462.365603720546</v>
      </c>
      <c r="CO162" s="306">
        <f>IFERROR(VLOOKUP($A162,'BDGT Polizze MTD'!$A$3:$AG$156,CO$4,0),0)</f>
        <v>2931.5508208187925</v>
      </c>
      <c r="CP162" s="306">
        <f>IFERROR(VLOOKUP($A162,'BDGT Polizze MTD'!$A$3:$AG$156,CP$4,0),0)</f>
        <v>2890.0964723531697</v>
      </c>
      <c r="CQ162" s="306">
        <f>IFERROR(VLOOKUP($A162,'BDGT Polizze MTD'!$A$3:$AG$156,CQ$4,0),0)</f>
        <v>2337.3810131772789</v>
      </c>
      <c r="CR162" s="306">
        <f>IFERROR(VLOOKUP($A162,'BDGT Polizze MTD'!$A$3:$AG$156,CR$4,0),0)</f>
        <v>2218.6362055683267</v>
      </c>
      <c r="CS162" s="306">
        <f>IFERROR(VLOOKUP($A162,'BDGT Polizze MTD'!$A$3:$AG$156,CS$4,0),0)</f>
        <v>2339.0070512501493</v>
      </c>
      <c r="CT162" s="306">
        <f>IFERROR(VLOOKUP($A162,'BDGT Polizze MTD'!$A$3:$AG$156,CT$4,0),0)</f>
        <v>2358.2835021208784</v>
      </c>
      <c r="CU162" s="306">
        <f>IFERROR(VLOOKUP($A162,'BDGT Polizze MTD'!$A$3:$AG$156,CU$4,0),0)</f>
        <v>2601.6909275046582</v>
      </c>
      <c r="CV162" s="306">
        <f>IFERROR(VLOOKUP($A162,'BDGT Polizze MTD'!$A$3:$AG$156,CV$4,0),0)</f>
        <v>3418.6400452147682</v>
      </c>
      <c r="CW162" s="306">
        <f>IFERROR(VLOOKUP($A162,'BDGT Polizze MTD'!$A$3:$AG$156,CW$4,0),0)</f>
        <v>2935.2665702890454</v>
      </c>
      <c r="CX162" s="306">
        <f>IFERROR(VLOOKUP($A162,'BDGT Polizze MTD'!$A$3:$AG$156,CX$4,0),0)</f>
        <v>2004.2376027684122</v>
      </c>
      <c r="CY162" s="306">
        <f>IFERROR(VLOOKUP($A162,'BDGT Polizze MTD'!$A$3:$AG$156,CY$4,0),0)</f>
        <v>73453.058941542331</v>
      </c>
      <c r="CZ162" s="306"/>
      <c r="DD162" s="308">
        <f>IFERROR(VLOOKUP($A162,'BDGT McAfee'!$AZ$6:$BD$180,DD$4,0),0)</f>
        <v>11.462903225806452</v>
      </c>
      <c r="DE162" s="308">
        <f>IFERROR(VLOOKUP($A162,'BDGT McAfee'!$AZ$6:$BD$180,DE$4,0),0)</f>
        <v>11.462903225806452</v>
      </c>
      <c r="DF162" s="308">
        <f>IFERROR(VLOOKUP($A162,'BDGT McAfee'!$AZ$6:$BD$180,DF$4,0),0)</f>
        <v>11.462903225806452</v>
      </c>
      <c r="DG162" s="308">
        <f>IFERROR(VLOOKUP($A162,'BDGT McAfee'!$AZ$6:$BD$180,DG$4,0),0)</f>
        <v>11.462903225806452</v>
      </c>
      <c r="DH162" s="308">
        <f>IFERROR(VLOOKUP($A162,'BDGT McAfee'!$AZ$6:$BD$180,DH$4,0),0)</f>
        <v>11.462903225806452</v>
      </c>
      <c r="DI162" s="308">
        <f>IFERROR(VLOOKUP($A162,'BDGT McAfee'!$AZ$6:$BD$180,DI$4,0),0)</f>
        <v>11.462903225806452</v>
      </c>
      <c r="DJ162" s="308">
        <f>IFERROR(VLOOKUP($A162,'BDGT McAfee'!$AZ$6:$BD$180,DJ$4,0),0)</f>
        <v>11.462903225806452</v>
      </c>
      <c r="DK162" s="308">
        <f>IFERROR(VLOOKUP($A162,'BDGT McAfee'!$AZ$6:$BD$180,DK$4,0),0)</f>
        <v>11.462903225806452</v>
      </c>
      <c r="DL162" s="308">
        <f>IFERROR(VLOOKUP($A162,'BDGT McAfee'!$AZ$6:$BD$180,DL$4,0),0)</f>
        <v>11.462903225806452</v>
      </c>
      <c r="DM162" s="308">
        <f>IFERROR(VLOOKUP($A162,'BDGT McAfee'!$AZ$6:$BD$180,DM$4,0),0)</f>
        <v>11.462903225806452</v>
      </c>
      <c r="DN162" s="308">
        <f>IFERROR(VLOOKUP($A162,'BDGT McAfee'!$AZ$6:$BD$180,DN$4,0),0)</f>
        <v>11.462903225806452</v>
      </c>
      <c r="DO162" s="308">
        <f>IFERROR(VLOOKUP($A162,'BDGT McAfee'!$AZ$6:$BD$180,DO$4,0),0)</f>
        <v>11.462903225806452</v>
      </c>
      <c r="DP162" s="308">
        <f>IFERROR(VLOOKUP($A162,'BDGT McAfee'!$AZ$6:$BD$180,DP$4,0),0)</f>
        <v>11.462903225806452</v>
      </c>
      <c r="DQ162" s="308">
        <f>IFERROR(VLOOKUP($A162,'BDGT McAfee'!$AZ$6:$BD$180,DQ$4,0),0)</f>
        <v>11.462903225806452</v>
      </c>
      <c r="DR162" s="308">
        <f>IFERROR(VLOOKUP($A162,'BDGT McAfee'!$AZ$6:$BD$180,DR$4,0),0)</f>
        <v>11.462903225806452</v>
      </c>
      <c r="DS162" s="308">
        <f>IFERROR(VLOOKUP($A162,'BDGT McAfee'!$AZ$6:$BD$180,DS$4,0),0)</f>
        <v>11.462903225806452</v>
      </c>
      <c r="DT162" s="308">
        <f>IFERROR(VLOOKUP($A162,'BDGT McAfee'!$AZ$6:$BD$180,DT$4,0),0)</f>
        <v>11.462903225806452</v>
      </c>
      <c r="DU162" s="308">
        <f>IFERROR(VLOOKUP($A162,'BDGT McAfee'!$AZ$6:$BD$180,DU$4,0),0)</f>
        <v>11.462903225806452</v>
      </c>
      <c r="DV162" s="308">
        <f>IFERROR(VLOOKUP($A162,'BDGT McAfee'!$AZ$6:$BD$180,DV$4,0),0)</f>
        <v>11.462903225806452</v>
      </c>
      <c r="DW162" s="308">
        <f>IFERROR(VLOOKUP($A162,'BDGT McAfee'!$AZ$6:$BD$180,DW$4,0),0)</f>
        <v>11.462903225806452</v>
      </c>
      <c r="DX162" s="308">
        <f>IFERROR(VLOOKUP($A162,'BDGT McAfee'!$AZ$6:$BD$180,DX$4,0),0)</f>
        <v>11.462903225806452</v>
      </c>
      <c r="DY162" s="308">
        <f>IFERROR(VLOOKUP($A162,'BDGT McAfee'!$AZ$6:$BD$180,DY$4,0),0)</f>
        <v>11.462903225806452</v>
      </c>
      <c r="DZ162" s="308">
        <f>IFERROR(VLOOKUP($A162,'BDGT McAfee'!$AZ$6:$BD$180,DZ$4,0),0)</f>
        <v>11.462903225806452</v>
      </c>
      <c r="EA162" s="308">
        <f>IFERROR(VLOOKUP($A162,'BDGT McAfee'!$AZ$6:$BD$180,EA$4,0),0)</f>
        <v>11.462903225806452</v>
      </c>
      <c r="EB162" s="308">
        <f>IFERROR(VLOOKUP($A162,'BDGT McAfee'!$AZ$6:$BD$180,EB$4,0),0)</f>
        <v>11.462903225806452</v>
      </c>
      <c r="EC162" s="308">
        <f>IFERROR(VLOOKUP($A162,'BDGT McAfee'!$AZ$6:$BD$180,EC$4,0),0)</f>
        <v>11.462903225806452</v>
      </c>
      <c r="ED162" s="308">
        <f>IFERROR(VLOOKUP($A162,'BDGT McAfee'!$AZ$6:$BD$180,ED$4,0),0)</f>
        <v>11.462903225806452</v>
      </c>
      <c r="EE162" s="308">
        <f>IFERROR(VLOOKUP($A162,'BDGT McAfee'!$AZ$6:$BD$180,EE$4,0),0)</f>
        <v>11.462903225806452</v>
      </c>
      <c r="EF162" s="308">
        <f>IFERROR(VLOOKUP($A162,'BDGT McAfee'!$AZ$6:$BD$180,EF$4,0),0)</f>
        <v>11.462903225806452</v>
      </c>
      <c r="EG162" s="308">
        <f>IFERROR(VLOOKUP($A162,'BDGT McAfee'!$AZ$6:$BD$180,EG$4,0),0)</f>
        <v>11.462903225806452</v>
      </c>
      <c r="EH162" s="308">
        <f>IFERROR(VLOOKUP($A162,'BDGT McAfee'!$AZ$6:$BD$180,EH$4,0),0)</f>
        <v>11.462903225806452</v>
      </c>
      <c r="EI162" s="308">
        <f t="shared" si="42"/>
        <v>355.34999999999991</v>
      </c>
      <c r="EJ162" s="308"/>
      <c r="EL162" s="307">
        <f>IFERROR(VLOOKUP($A162,'BDGT Office'!$C$3:$F$180,EL$4,0),0)</f>
        <v>1.935483870967742</v>
      </c>
      <c r="EM162" s="307">
        <f>IFERROR(VLOOKUP($A162,'BDGT Office'!$C$3:$F$180,EM$4,0),0)</f>
        <v>1.935483870967742</v>
      </c>
      <c r="EN162" s="307">
        <f>IFERROR(VLOOKUP($A162,'BDGT Office'!$C$3:$F$180,EN$4,0),0)</f>
        <v>1.935483870967742</v>
      </c>
      <c r="EO162" s="307">
        <f>IFERROR(VLOOKUP($A162,'BDGT Office'!$C$3:$F$180,EO$4,0),0)</f>
        <v>1.935483870967742</v>
      </c>
      <c r="EP162" s="307">
        <f>IFERROR(VLOOKUP($A162,'BDGT Office'!$C$3:$F$180,EP$4,0),0)</f>
        <v>1.935483870967742</v>
      </c>
      <c r="EQ162" s="307">
        <f>IFERROR(VLOOKUP($A162,'BDGT Office'!$C$3:$F$180,EQ$4,0),0)</f>
        <v>1.935483870967742</v>
      </c>
      <c r="ER162" s="307">
        <f>IFERROR(VLOOKUP($A162,'BDGT Office'!$C$3:$F$180,ER$4,0),0)</f>
        <v>1.935483870967742</v>
      </c>
      <c r="ES162" s="307">
        <f>IFERROR(VLOOKUP($A162,'BDGT Office'!$C$3:$F$180,ES$4,0),0)</f>
        <v>1.935483870967742</v>
      </c>
      <c r="ET162" s="307">
        <f>IFERROR(VLOOKUP($A162,'BDGT Office'!$C$3:$F$180,ET$4,0),0)</f>
        <v>1.935483870967742</v>
      </c>
      <c r="EU162" s="307">
        <f>IFERROR(VLOOKUP($A162,'BDGT Office'!$C$3:$F$180,EU$4,0),0)</f>
        <v>1.935483870967742</v>
      </c>
      <c r="EV162" s="307">
        <f>IFERROR(VLOOKUP($A162,'BDGT Office'!$C$3:$F$180,EV$4,0),0)</f>
        <v>1.935483870967742</v>
      </c>
      <c r="EW162" s="307">
        <f>IFERROR(VLOOKUP($A162,'BDGT Office'!$C$3:$F$180,EW$4,0),0)</f>
        <v>1.935483870967742</v>
      </c>
      <c r="EX162" s="307">
        <f>IFERROR(VLOOKUP($A162,'BDGT Office'!$C$3:$F$180,EX$4,0),0)</f>
        <v>1.935483870967742</v>
      </c>
      <c r="EY162" s="307">
        <f>IFERROR(VLOOKUP($A162,'BDGT Office'!$C$3:$F$180,EY$4,0),0)</f>
        <v>1.935483870967742</v>
      </c>
      <c r="EZ162" s="307">
        <f>IFERROR(VLOOKUP($A162,'BDGT Office'!$C$3:$F$180,EZ$4,0),0)</f>
        <v>1.935483870967742</v>
      </c>
      <c r="FA162" s="307">
        <f>IFERROR(VLOOKUP($A162,'BDGT Office'!$C$3:$F$180,FA$4,0),0)</f>
        <v>1.935483870967742</v>
      </c>
      <c r="FB162" s="307">
        <f>IFERROR(VLOOKUP($A162,'BDGT Office'!$C$3:$F$180,FB$4,0),0)</f>
        <v>1.935483870967742</v>
      </c>
      <c r="FC162" s="307">
        <f>IFERROR(VLOOKUP($A162,'BDGT Office'!$C$3:$F$180,FC$4,0),0)</f>
        <v>1.935483870967742</v>
      </c>
      <c r="FD162" s="307">
        <f>IFERROR(VLOOKUP($A162,'BDGT Office'!$C$3:$F$180,FD$4,0),0)</f>
        <v>1.935483870967742</v>
      </c>
      <c r="FE162" s="307">
        <f>IFERROR(VLOOKUP($A162,'BDGT Office'!$C$3:$F$180,FE$4,0),0)</f>
        <v>1.935483870967742</v>
      </c>
      <c r="FF162" s="307">
        <f>IFERROR(VLOOKUP($A162,'BDGT Office'!$C$3:$F$180,FF$4,0),0)</f>
        <v>1.935483870967742</v>
      </c>
      <c r="FG162" s="307">
        <f>IFERROR(VLOOKUP($A162,'BDGT Office'!$C$3:$F$180,FG$4,0),0)</f>
        <v>1.935483870967742</v>
      </c>
      <c r="FH162" s="307">
        <f>IFERROR(VLOOKUP($A162,'BDGT Office'!$C$3:$F$180,FH$4,0),0)</f>
        <v>1.935483870967742</v>
      </c>
      <c r="FI162" s="307">
        <f>IFERROR(VLOOKUP($A162,'BDGT Office'!$C$3:$F$180,FI$4,0),0)</f>
        <v>1.935483870967742</v>
      </c>
      <c r="FJ162" s="307">
        <f>IFERROR(VLOOKUP($A162,'BDGT Office'!$C$3:$F$180,FJ$4,0),0)</f>
        <v>1.935483870967742</v>
      </c>
      <c r="FK162" s="307">
        <f>IFERROR(VLOOKUP($A162,'BDGT Office'!$C$3:$F$180,FK$4,0),0)</f>
        <v>1.935483870967742</v>
      </c>
      <c r="FL162" s="307">
        <f>IFERROR(VLOOKUP($A162,'BDGT Office'!$C$3:$F$180,FL$4,0),0)</f>
        <v>1.935483870967742</v>
      </c>
      <c r="FM162" s="307">
        <f>IFERROR(VLOOKUP($A162,'BDGT Office'!$C$3:$F$180,FM$4,0),0)</f>
        <v>1.935483870967742</v>
      </c>
      <c r="FN162" s="307">
        <f>IFERROR(VLOOKUP($A162,'BDGT Office'!$C$3:$F$180,FN$4,0),0)</f>
        <v>1.935483870967742</v>
      </c>
      <c r="FO162" s="307">
        <f>IFERROR(VLOOKUP($A162,'BDGT Office'!$C$3:$F$180,FO$4,0),0)</f>
        <v>1.935483870967742</v>
      </c>
      <c r="FP162" s="307">
        <f>IFERROR(VLOOKUP($A162,'BDGT Office'!$C$3:$F$180,FP$4,0),0)</f>
        <v>1.935483870967742</v>
      </c>
      <c r="FQ162" s="308">
        <f t="shared" si="43"/>
        <v>60.000000000000043</v>
      </c>
      <c r="FR162" s="307"/>
      <c r="FS162" s="307"/>
    </row>
    <row r="163" spans="1:175">
      <c r="A163" s="150" t="s">
        <v>34</v>
      </c>
      <c r="B163" s="303">
        <f>IFERROR(VLOOKUP($A163,'FCST Sales'!$A$1:$AH$160,B$1,0),0)</f>
        <v>48266.720468419837</v>
      </c>
      <c r="C163" s="303">
        <f>IFERROR(VLOOKUP($A163,'FCST Sales'!$A$1:$AH$160,C$1,0),0)</f>
        <v>42083.854498875284</v>
      </c>
      <c r="D163" s="303">
        <f>IFERROR(VLOOKUP($A163,'FCST Sales'!$A$1:$AH$160,D$1,0),0)</f>
        <v>32317.131043330875</v>
      </c>
      <c r="E163" s="303">
        <f>IFERROR(VLOOKUP($A163,'FCST Sales'!$A$1:$AH$160,E$1,0),0)</f>
        <v>31102.284662029288</v>
      </c>
      <c r="F163" s="303">
        <f>IFERROR(VLOOKUP($A163,'FCST Sales'!$A$1:$AH$160,F$1,0),0)</f>
        <v>30939.170594242449</v>
      </c>
      <c r="G163" s="303">
        <f>IFERROR(VLOOKUP($A163,'FCST Sales'!$A$1:$AH$160,G$1,0),0)</f>
        <v>32255.294599516845</v>
      </c>
      <c r="H163" s="303">
        <f>IFERROR(VLOOKUP($A163,'FCST Sales'!$A$1:$AH$160,H$1,0),0)</f>
        <v>33226.217350134524</v>
      </c>
      <c r="I163" s="303">
        <f>IFERROR(VLOOKUP($A163,'FCST Sales'!$A$1:$AH$160,I$1,0),0)</f>
        <v>40737.166948800063</v>
      </c>
      <c r="J163" s="303">
        <f>IFERROR(VLOOKUP($A163,'FCST Sales'!$A$1:$AH$160,J$1,0),0)</f>
        <v>37945.236536188851</v>
      </c>
      <c r="K163" s="303">
        <f>IFERROR(VLOOKUP($A163,'FCST Sales'!$A$1:$AH$160,K$1,0),0)</f>
        <v>36330.803708436993</v>
      </c>
      <c r="L163" s="303">
        <f>IFERROR(VLOOKUP($A163,'FCST Sales'!$A$1:$AH$160,L$1,0),0)</f>
        <v>34952.721054097543</v>
      </c>
      <c r="M163" s="303">
        <f>IFERROR(VLOOKUP($A163,'FCST Sales'!$A$1:$AH$160,M$1,0),0)</f>
        <v>35106.053818837237</v>
      </c>
      <c r="N163" s="303">
        <f>IFERROR(VLOOKUP($A163,'FCST Sales'!$A$1:$AH$160,N$1,0),0)</f>
        <v>36540.089798160683</v>
      </c>
      <c r="O163" s="303">
        <f>IFERROR(VLOOKUP($A163,'FCST Sales'!$A$1:$AH$160,O$1,0),0)</f>
        <v>37161.017266721319</v>
      </c>
      <c r="P163" s="303">
        <f>IFERROR(VLOOKUP($A163,'FCST Sales'!$A$1:$AH$160,P$1,0),0)</f>
        <v>12227.285824562769</v>
      </c>
      <c r="Q163" s="303">
        <f>IFERROR(VLOOKUP($A163,'FCST Sales'!$A$1:$AH$160,Q$1,0),0)</f>
        <v>34704.294551595434</v>
      </c>
      <c r="R163" s="303">
        <f>IFERROR(VLOOKUP($A163,'FCST Sales'!$A$1:$AH$160,R$1,0),0)</f>
        <v>37903.839924133521</v>
      </c>
      <c r="S163" s="303">
        <f>IFERROR(VLOOKUP($A163,'FCST Sales'!$A$1:$AH$160,S$1,0),0)</f>
        <v>35267.822350771094</v>
      </c>
      <c r="T163" s="303">
        <f>IFERROR(VLOOKUP($A163,'FCST Sales'!$A$1:$AH$160,T$1,0),0)</f>
        <v>38015.18877743301</v>
      </c>
      <c r="U163" s="303">
        <f>IFERROR(VLOOKUP($A163,'FCST Sales'!$A$1:$AH$160,U$1,0),0)</f>
        <v>37946.38329595379</v>
      </c>
      <c r="V163" s="303">
        <f>IFERROR(VLOOKUP($A163,'FCST Sales'!$A$1:$AH$160,V$1,0),0)</f>
        <v>38176.819756088888</v>
      </c>
      <c r="W163" s="303">
        <f>IFERROR(VLOOKUP($A163,'FCST Sales'!$A$1:$AH$160,W$1,0),0)</f>
        <v>46000.038979457771</v>
      </c>
      <c r="X163" s="303">
        <f>IFERROR(VLOOKUP($A163,'FCST Sales'!$A$1:$AH$160,X$1,0),0)</f>
        <v>44808.41185241683</v>
      </c>
      <c r="Y163" s="303">
        <f>IFERROR(VLOOKUP($A163,'FCST Sales'!$A$1:$AH$160,Y$1,0),0)</f>
        <v>36239.043262521343</v>
      </c>
      <c r="Z163" s="303">
        <f>IFERROR(VLOOKUP($A163,'FCST Sales'!$A$1:$AH$160,Z$1,0),0)</f>
        <v>34398.009132492582</v>
      </c>
      <c r="AA163" s="303">
        <f>IFERROR(VLOOKUP($A163,'FCST Sales'!$A$1:$AH$160,AA$1,0),0)</f>
        <v>36264.253557178956</v>
      </c>
      <c r="AB163" s="303">
        <f>IFERROR(VLOOKUP($A163,'FCST Sales'!$A$1:$AH$160,AB$1,0),0)</f>
        <v>36563.118026905548</v>
      </c>
      <c r="AC163" s="303">
        <f>IFERROR(VLOOKUP($A163,'FCST Sales'!$A$1:$AH$160,AC$1,0),0)</f>
        <v>40282.814075356524</v>
      </c>
      <c r="AD163" s="303">
        <f>IFERROR(VLOOKUP($A163,'FCST Sales'!$A$1:$AH$160,AD$1,0),0)</f>
        <v>53003.016538206823</v>
      </c>
      <c r="AE163" s="303">
        <f>IFERROR(VLOOKUP($A163,'FCST Sales'!$A$1:$AH$160,AE$1,0),0)</f>
        <v>46058.344167024559</v>
      </c>
      <c r="AF163" s="303">
        <f>IFERROR(VLOOKUP($A163,'FCST Sales'!$A$1:$AH$160,AF$1,0),0)</f>
        <v>31073.946774456763</v>
      </c>
      <c r="AG163" s="303">
        <f>IFERROR(VLOOKUP($A163,'FCST Sales'!$A$1:$AH$160,AG$1,0),0)</f>
        <v>1147896.3931943481</v>
      </c>
      <c r="AH163" s="303">
        <f>IFERROR(VLOOKUP($A163,'FCST Sales'!$A$1:$AH$160,AH$1,0),0)</f>
        <v>0</v>
      </c>
      <c r="AI163" s="303"/>
      <c r="AK163" s="306">
        <f>IFERROR(VLOOKUP($A163,'BDGT MW Services MTD'!$A$3:$AG$156,AK$4,0),0)</f>
        <v>401.7911183189189</v>
      </c>
      <c r="AL163" s="306">
        <f>IFERROR(VLOOKUP($A163,'BDGT MW Services MTD'!$A$3:$AG$156,AL$4,0),0)</f>
        <v>346.14215312291299</v>
      </c>
      <c r="AM163" s="306">
        <f>IFERROR(VLOOKUP($A163,'BDGT MW Services MTD'!$A$3:$AG$156,AM$4,0),0)</f>
        <v>269.02047822483962</v>
      </c>
      <c r="AN163" s="306">
        <f>IFERROR(VLOOKUP($A163,'BDGT MW Services MTD'!$A$3:$AG$156,AN$4,0),0)</f>
        <v>258.90762030965919</v>
      </c>
      <c r="AO163" s="306">
        <f>IFERROR(VLOOKUP($A163,'BDGT MW Services MTD'!$A$3:$AG$156,AO$4,0),0)</f>
        <v>257.54979481263791</v>
      </c>
      <c r="AP163" s="306">
        <f>IFERROR(VLOOKUP($A163,'BDGT MW Services MTD'!$A$3:$AG$156,AP$4,0),0)</f>
        <v>268.50572740539741</v>
      </c>
      <c r="AQ163" s="306">
        <f>IFERROR(VLOOKUP($A163,'BDGT MW Services MTD'!$A$3:$AG$156,AQ$4,0),0)</f>
        <v>276.58806931688497</v>
      </c>
      <c r="AR163" s="306">
        <f>IFERROR(VLOOKUP($A163,'BDGT MW Services MTD'!$A$3:$AG$156,AR$4,0),0)</f>
        <v>339.11216064932546</v>
      </c>
      <c r="AS163" s="306">
        <f>IFERROR(VLOOKUP($A163,'BDGT MW Services MTD'!$A$3:$AG$156,AS$4,0),0)</f>
        <v>312.10177945429552</v>
      </c>
      <c r="AT163" s="306">
        <f>IFERROR(VLOOKUP($A163,'BDGT MW Services MTD'!$A$3:$AG$156,AT$4,0),0)</f>
        <v>302.43186422804234</v>
      </c>
      <c r="AU163" s="306">
        <f>IFERROR(VLOOKUP($A163,'BDGT MW Services MTD'!$A$3:$AG$156,AU$4,0),0)</f>
        <v>290.96016353138469</v>
      </c>
      <c r="AV163" s="306">
        <f>IFERROR(VLOOKUP($A163,'BDGT MW Services MTD'!$A$3:$AG$156,AV$4,0),0)</f>
        <v>292.23656562420979</v>
      </c>
      <c r="AW163" s="306">
        <f>IFERROR(VLOOKUP($A163,'BDGT MW Services MTD'!$A$3:$AG$156,AW$4,0),0)</f>
        <v>304.1740437509643</v>
      </c>
      <c r="AX163" s="306">
        <f>IFERROR(VLOOKUP($A163,'BDGT MW Services MTD'!$A$3:$AG$156,AX$4,0),0)</f>
        <v>309.3428876161928</v>
      </c>
      <c r="AY163" s="306">
        <f>IFERROR(VLOOKUP($A163,'BDGT MW Services MTD'!$A$3:$AG$156,AY$4,0),0)</f>
        <v>46.364139748929965</v>
      </c>
      <c r="AZ163" s="306">
        <f>IFERROR(VLOOKUP($A163,'BDGT MW Services MTD'!$A$3:$AG$156,AZ$4,0),0)</f>
        <v>285.44484296280547</v>
      </c>
      <c r="BA163" s="306">
        <f>IFERROR(VLOOKUP($A163,'BDGT MW Services MTD'!$A$3:$AG$156,BA$4,0),0)</f>
        <v>315.52643485822216</v>
      </c>
      <c r="BB163" s="306">
        <f>IFERROR(VLOOKUP($A163,'BDGT MW Services MTD'!$A$3:$AG$156,BB$4,0),0)</f>
        <v>293.58319035287826</v>
      </c>
      <c r="BC163" s="306">
        <f>IFERROR(VLOOKUP($A163,'BDGT MW Services MTD'!$A$3:$AG$156,BC$4,0),0)</f>
        <v>316.45334640009935</v>
      </c>
      <c r="BD163" s="306">
        <f>IFERROR(VLOOKUP($A163,'BDGT MW Services MTD'!$A$3:$AG$156,BD$4,0),0)</f>
        <v>315.88058257687464</v>
      </c>
      <c r="BE163" s="306">
        <f>IFERROR(VLOOKUP($A163,'BDGT MW Services MTD'!$A$3:$AG$156,BE$4,0),0)</f>
        <v>317.79882608131373</v>
      </c>
      <c r="BF163" s="306">
        <f>IFERROR(VLOOKUP($A163,'BDGT MW Services MTD'!$A$3:$AG$156,BF$4,0),0)</f>
        <v>378.35299845248176</v>
      </c>
      <c r="BG163" s="306">
        <f>IFERROR(VLOOKUP($A163,'BDGT MW Services MTD'!$A$3:$AG$156,BG$4,0),0)</f>
        <v>373.00280055399139</v>
      </c>
      <c r="BH163" s="306">
        <f>IFERROR(VLOOKUP($A163,'BDGT MW Services MTD'!$A$3:$AG$156,BH$4,0),0)</f>
        <v>301.66801427461513</v>
      </c>
      <c r="BI163" s="306">
        <f>IFERROR(VLOOKUP($A163,'BDGT MW Services MTD'!$A$3:$AG$156,BI$4,0),0)</f>
        <v>286.3425238582621</v>
      </c>
      <c r="BJ163" s="306">
        <f>IFERROR(VLOOKUP($A163,'BDGT MW Services MTD'!$A$3:$AG$156,BJ$4,0),0)</f>
        <v>301.87787465844315</v>
      </c>
      <c r="BK163" s="306">
        <f>IFERROR(VLOOKUP($A163,'BDGT MW Services MTD'!$A$3:$AG$156,BK$4,0),0)</f>
        <v>304.36573976201498</v>
      </c>
      <c r="BL163" s="306">
        <f>IFERROR(VLOOKUP($A163,'BDGT MW Services MTD'!$A$3:$AG$156,BL$4,0),0)</f>
        <v>335.78048740532194</v>
      </c>
      <c r="BM163" s="306">
        <f>IFERROR(VLOOKUP($A163,'BDGT MW Services MTD'!$A$3:$AG$156,BM$4,0),0)</f>
        <v>441.21790505936696</v>
      </c>
      <c r="BN163" s="306">
        <f>IFERROR(VLOOKUP($A163,'BDGT MW Services MTD'!$A$3:$AG$156,BN$4,0),0)</f>
        <v>378.8325620143973</v>
      </c>
      <c r="BO163" s="306">
        <f>IFERROR(VLOOKUP($A163,'BDGT MW Services MTD'!$A$3:$AG$156,BO$4,0),0)</f>
        <v>258.67172461531618</v>
      </c>
      <c r="BP163" s="306">
        <f>IFERROR(VLOOKUP($A163,'BDGT MW Services MTD'!$A$3:$AG$156,BP$4,0),0)</f>
        <v>9480.028420001001</v>
      </c>
      <c r="BQ163" s="306"/>
      <c r="BR163" s="306"/>
      <c r="BS163" s="306"/>
      <c r="BT163" s="306">
        <f>IFERROR(VLOOKUP($A163,'BDGT Polizze MTD'!$A$3:$AG$156,BT$4,0),0)</f>
        <v>1779.2539112971276</v>
      </c>
      <c r="BU163" s="306">
        <f>IFERROR(VLOOKUP($A163,'BDGT Polizze MTD'!$A$3:$AG$156,BU$4,0),0)</f>
        <v>1532.8232798812289</v>
      </c>
      <c r="BV163" s="306">
        <f>IFERROR(VLOOKUP($A163,'BDGT Polizze MTD'!$A$3:$AG$156,BV$4,0),0)</f>
        <v>1191.30492506467</v>
      </c>
      <c r="BW163" s="306">
        <f>IFERROR(VLOOKUP($A163,'BDGT Polizze MTD'!$A$3:$AG$156,BW$4,0),0)</f>
        <v>1146.5220984176788</v>
      </c>
      <c r="BX163" s="306">
        <f>IFERROR(VLOOKUP($A163,'BDGT Polizze MTD'!$A$3:$AG$156,BX$4,0),0)</f>
        <v>1140.5092319896148</v>
      </c>
      <c r="BY163" s="306">
        <f>IFERROR(VLOOKUP($A163,'BDGT Polizze MTD'!$A$3:$AG$156,BY$4,0),0)</f>
        <v>1189.0254510616908</v>
      </c>
      <c r="BZ163" s="306">
        <f>IFERROR(VLOOKUP($A163,'BDGT Polizze MTD'!$A$3:$AG$156,BZ$4,0),0)</f>
        <v>1224.8165320557719</v>
      </c>
      <c r="CA163" s="306">
        <f>IFERROR(VLOOKUP($A163,'BDGT Polizze MTD'!$A$3:$AG$156,CA$4,0),0)</f>
        <v>1501.6923239323924</v>
      </c>
      <c r="CB163" s="306">
        <f>IFERROR(VLOOKUP($A163,'BDGT Polizze MTD'!$A$3:$AG$156,CB$4,0),0)</f>
        <v>1382.0820981315885</v>
      </c>
      <c r="CC163" s="306">
        <f>IFERROR(VLOOKUP($A163,'BDGT Polizze MTD'!$A$3:$AG$156,CC$4,0),0)</f>
        <v>1339.2607571317956</v>
      </c>
      <c r="CD163" s="306">
        <f>IFERROR(VLOOKUP($A163,'BDGT Polizze MTD'!$A$3:$AG$156,CD$4,0),0)</f>
        <v>1288.4605592101557</v>
      </c>
      <c r="CE163" s="306">
        <f>IFERROR(VLOOKUP($A163,'BDGT Polizze MTD'!$A$3:$AG$156,CE$4,0),0)</f>
        <v>1294.1128579109056</v>
      </c>
      <c r="CF163" s="306">
        <f>IFERROR(VLOOKUP($A163,'BDGT Polizze MTD'!$A$3:$AG$156,CF$4,0),0)</f>
        <v>1346.9756606948959</v>
      </c>
      <c r="CG163" s="306">
        <f>IFERROR(VLOOKUP($A163,'BDGT Polizze MTD'!$A$3:$AG$156,CG$4,0),0)</f>
        <v>1369.8648815979625</v>
      </c>
      <c r="CH163" s="306">
        <f>IFERROR(VLOOKUP($A163,'BDGT Polizze MTD'!$A$3:$AG$156,CH$4,0),0)</f>
        <v>205.31458569159199</v>
      </c>
      <c r="CI163" s="306">
        <f>IFERROR(VLOOKUP($A163,'BDGT Polizze MTD'!$A$3:$AG$156,CI$4,0),0)</f>
        <v>1264.0370335365171</v>
      </c>
      <c r="CJ163" s="306">
        <f>IFERROR(VLOOKUP($A163,'BDGT Polizze MTD'!$A$3:$AG$156,CJ$4,0),0)</f>
        <v>1397.2475192782172</v>
      </c>
      <c r="CK163" s="306">
        <f>IFERROR(VLOOKUP($A163,'BDGT Polizze MTD'!$A$3:$AG$156,CK$4,0),0)</f>
        <v>1300.0761239122985</v>
      </c>
      <c r="CL163" s="306">
        <f>IFERROR(VLOOKUP($A163,'BDGT Polizze MTD'!$A$3:$AG$156,CL$4,0),0)</f>
        <v>1401.352166969813</v>
      </c>
      <c r="CM163" s="306">
        <f>IFERROR(VLOOKUP($A163,'BDGT Polizze MTD'!$A$3:$AG$156,CM$4,0),0)</f>
        <v>1398.8157936498005</v>
      </c>
      <c r="CN163" s="306">
        <f>IFERROR(VLOOKUP($A163,'BDGT Polizze MTD'!$A$3:$AG$156,CN$4,0),0)</f>
        <v>1407.3103623510044</v>
      </c>
      <c r="CO163" s="306">
        <f>IFERROR(VLOOKUP($A163,'BDGT Polizze MTD'!$A$3:$AG$156,CO$4,0),0)</f>
        <v>1675.4627508048534</v>
      </c>
      <c r="CP163" s="306">
        <f>IFERROR(VLOOKUP($A163,'BDGT Polizze MTD'!$A$3:$AG$156,CP$4,0),0)</f>
        <v>1651.7704387972326</v>
      </c>
      <c r="CQ163" s="306">
        <f>IFERROR(VLOOKUP($A163,'BDGT Polizze MTD'!$A$3:$AG$156,CQ$4,0),0)</f>
        <v>1335.8781960065871</v>
      </c>
      <c r="CR163" s="306">
        <f>IFERROR(VLOOKUP($A163,'BDGT Polizze MTD'!$A$3:$AG$156,CR$4,0),0)</f>
        <v>1268.012238989093</v>
      </c>
      <c r="CS163" s="306">
        <f>IFERROR(VLOOKUP($A163,'BDGT Polizze MTD'!$A$3:$AG$156,CS$4,0),0)</f>
        <v>1336.8075219466791</v>
      </c>
      <c r="CT163" s="306">
        <f>IFERROR(VLOOKUP($A163,'BDGT Polizze MTD'!$A$3:$AG$156,CT$4,0),0)</f>
        <v>1347.8245492389456</v>
      </c>
      <c r="CU163" s="306">
        <f>IFERROR(VLOOKUP($A163,'BDGT Polizze MTD'!$A$3:$AG$156,CU$4,0),0)</f>
        <v>1486.9386562172888</v>
      </c>
      <c r="CV163" s="306">
        <f>IFERROR(VLOOKUP($A163,'BDGT Polizze MTD'!$A$3:$AG$156,CV$4,0),0)</f>
        <v>1953.8477769139843</v>
      </c>
      <c r="CW163" s="306">
        <f>IFERROR(VLOOKUP($A163,'BDGT Polizze MTD'!$A$3:$AG$156,CW$4,0),0)</f>
        <v>1677.5864048737235</v>
      </c>
      <c r="CX163" s="306">
        <f>IFERROR(VLOOKUP($A163,'BDGT Polizze MTD'!$A$3:$AG$156,CX$4,0),0)</f>
        <v>1145.477480162865</v>
      </c>
      <c r="CY163" s="306">
        <f>IFERROR(VLOOKUP($A163,'BDGT Polizze MTD'!$A$3:$AG$156,CY$4,0),0)</f>
        <v>41980.464167717968</v>
      </c>
      <c r="CZ163" s="306"/>
      <c r="DD163" s="308">
        <f>IFERROR(VLOOKUP($A163,'BDGT McAfee'!$AZ$6:$BD$180,DD$4,0),0)</f>
        <v>6.9553707096774211</v>
      </c>
      <c r="DE163" s="308">
        <f>IFERROR(VLOOKUP($A163,'BDGT McAfee'!$AZ$6:$BD$180,DE$4,0),0)</f>
        <v>6.9553707096774211</v>
      </c>
      <c r="DF163" s="308">
        <f>IFERROR(VLOOKUP($A163,'BDGT McAfee'!$AZ$6:$BD$180,DF$4,0),0)</f>
        <v>6.9553707096774211</v>
      </c>
      <c r="DG163" s="308">
        <f>IFERROR(VLOOKUP($A163,'BDGT McAfee'!$AZ$6:$BD$180,DG$4,0),0)</f>
        <v>6.9553707096774211</v>
      </c>
      <c r="DH163" s="308">
        <f>IFERROR(VLOOKUP($A163,'BDGT McAfee'!$AZ$6:$BD$180,DH$4,0),0)</f>
        <v>6.9553707096774211</v>
      </c>
      <c r="DI163" s="308">
        <f>IFERROR(VLOOKUP($A163,'BDGT McAfee'!$AZ$6:$BD$180,DI$4,0),0)</f>
        <v>6.9553707096774211</v>
      </c>
      <c r="DJ163" s="308">
        <f>IFERROR(VLOOKUP($A163,'BDGT McAfee'!$AZ$6:$BD$180,DJ$4,0),0)</f>
        <v>6.9553707096774211</v>
      </c>
      <c r="DK163" s="308">
        <f>IFERROR(VLOOKUP($A163,'BDGT McAfee'!$AZ$6:$BD$180,DK$4,0),0)</f>
        <v>6.9553707096774211</v>
      </c>
      <c r="DL163" s="308">
        <f>IFERROR(VLOOKUP($A163,'BDGT McAfee'!$AZ$6:$BD$180,DL$4,0),0)</f>
        <v>6.9553707096774211</v>
      </c>
      <c r="DM163" s="308">
        <f>IFERROR(VLOOKUP($A163,'BDGT McAfee'!$AZ$6:$BD$180,DM$4,0),0)</f>
        <v>6.9553707096774211</v>
      </c>
      <c r="DN163" s="308">
        <f>IFERROR(VLOOKUP($A163,'BDGT McAfee'!$AZ$6:$BD$180,DN$4,0),0)</f>
        <v>6.9553707096774211</v>
      </c>
      <c r="DO163" s="308">
        <f>IFERROR(VLOOKUP($A163,'BDGT McAfee'!$AZ$6:$BD$180,DO$4,0),0)</f>
        <v>6.9553707096774211</v>
      </c>
      <c r="DP163" s="308">
        <f>IFERROR(VLOOKUP($A163,'BDGT McAfee'!$AZ$6:$BD$180,DP$4,0),0)</f>
        <v>6.9553707096774211</v>
      </c>
      <c r="DQ163" s="308">
        <f>IFERROR(VLOOKUP($A163,'BDGT McAfee'!$AZ$6:$BD$180,DQ$4,0),0)</f>
        <v>6.9553707096774211</v>
      </c>
      <c r="DR163" s="308">
        <f>IFERROR(VLOOKUP($A163,'BDGT McAfee'!$AZ$6:$BD$180,DR$4,0),0)</f>
        <v>6.9553707096774211</v>
      </c>
      <c r="DS163" s="308">
        <f>IFERROR(VLOOKUP($A163,'BDGT McAfee'!$AZ$6:$BD$180,DS$4,0),0)</f>
        <v>6.9553707096774211</v>
      </c>
      <c r="DT163" s="308">
        <f>IFERROR(VLOOKUP($A163,'BDGT McAfee'!$AZ$6:$BD$180,DT$4,0),0)</f>
        <v>6.9553707096774211</v>
      </c>
      <c r="DU163" s="308">
        <f>IFERROR(VLOOKUP($A163,'BDGT McAfee'!$AZ$6:$BD$180,DU$4,0),0)</f>
        <v>6.9553707096774211</v>
      </c>
      <c r="DV163" s="308">
        <f>IFERROR(VLOOKUP($A163,'BDGT McAfee'!$AZ$6:$BD$180,DV$4,0),0)</f>
        <v>6.9553707096774211</v>
      </c>
      <c r="DW163" s="308">
        <f>IFERROR(VLOOKUP($A163,'BDGT McAfee'!$AZ$6:$BD$180,DW$4,0),0)</f>
        <v>6.9553707096774211</v>
      </c>
      <c r="DX163" s="308">
        <f>IFERROR(VLOOKUP($A163,'BDGT McAfee'!$AZ$6:$BD$180,DX$4,0),0)</f>
        <v>6.9553707096774211</v>
      </c>
      <c r="DY163" s="308">
        <f>IFERROR(VLOOKUP($A163,'BDGT McAfee'!$AZ$6:$BD$180,DY$4,0),0)</f>
        <v>6.9553707096774211</v>
      </c>
      <c r="DZ163" s="308">
        <f>IFERROR(VLOOKUP($A163,'BDGT McAfee'!$AZ$6:$BD$180,DZ$4,0),0)</f>
        <v>6.9553707096774211</v>
      </c>
      <c r="EA163" s="308">
        <f>IFERROR(VLOOKUP($A163,'BDGT McAfee'!$AZ$6:$BD$180,EA$4,0),0)</f>
        <v>6.9553707096774211</v>
      </c>
      <c r="EB163" s="308">
        <f>IFERROR(VLOOKUP($A163,'BDGT McAfee'!$AZ$6:$BD$180,EB$4,0),0)</f>
        <v>6.9553707096774211</v>
      </c>
      <c r="EC163" s="308">
        <f>IFERROR(VLOOKUP($A163,'BDGT McAfee'!$AZ$6:$BD$180,EC$4,0),0)</f>
        <v>6.9553707096774211</v>
      </c>
      <c r="ED163" s="308">
        <f>IFERROR(VLOOKUP($A163,'BDGT McAfee'!$AZ$6:$BD$180,ED$4,0),0)</f>
        <v>6.9553707096774211</v>
      </c>
      <c r="EE163" s="308">
        <f>IFERROR(VLOOKUP($A163,'BDGT McAfee'!$AZ$6:$BD$180,EE$4,0),0)</f>
        <v>6.9553707096774211</v>
      </c>
      <c r="EF163" s="308">
        <f>IFERROR(VLOOKUP($A163,'BDGT McAfee'!$AZ$6:$BD$180,EF$4,0),0)</f>
        <v>6.9553707096774211</v>
      </c>
      <c r="EG163" s="308">
        <f>IFERROR(VLOOKUP($A163,'BDGT McAfee'!$AZ$6:$BD$180,EG$4,0),0)</f>
        <v>6.9553707096774211</v>
      </c>
      <c r="EH163" s="308">
        <f>IFERROR(VLOOKUP($A163,'BDGT McAfee'!$AZ$6:$BD$180,EH$4,0),0)</f>
        <v>6.9553707096774211</v>
      </c>
      <c r="EI163" s="308">
        <f t="shared" ref="EI163:EI219" si="50">SUM(DD163:EH163)</f>
        <v>215.61649200000014</v>
      </c>
      <c r="EJ163" s="308"/>
      <c r="EL163" s="307">
        <f>IFERROR(VLOOKUP($A163,'BDGT Office'!$C$3:$F$180,EL$4,0),0)</f>
        <v>0.89032258064516134</v>
      </c>
      <c r="EM163" s="307">
        <f>IFERROR(VLOOKUP($A163,'BDGT Office'!$C$3:$F$180,EM$4,0),0)</f>
        <v>0.89032258064516134</v>
      </c>
      <c r="EN163" s="307">
        <f>IFERROR(VLOOKUP($A163,'BDGT Office'!$C$3:$F$180,EN$4,0),0)</f>
        <v>0.89032258064516134</v>
      </c>
      <c r="EO163" s="307">
        <f>IFERROR(VLOOKUP($A163,'BDGT Office'!$C$3:$F$180,EO$4,0),0)</f>
        <v>0.89032258064516134</v>
      </c>
      <c r="EP163" s="307">
        <f>IFERROR(VLOOKUP($A163,'BDGT Office'!$C$3:$F$180,EP$4,0),0)</f>
        <v>0.89032258064516134</v>
      </c>
      <c r="EQ163" s="307">
        <f>IFERROR(VLOOKUP($A163,'BDGT Office'!$C$3:$F$180,EQ$4,0),0)</f>
        <v>0.89032258064516134</v>
      </c>
      <c r="ER163" s="307">
        <f>IFERROR(VLOOKUP($A163,'BDGT Office'!$C$3:$F$180,ER$4,0),0)</f>
        <v>0.89032258064516134</v>
      </c>
      <c r="ES163" s="307">
        <f>IFERROR(VLOOKUP($A163,'BDGT Office'!$C$3:$F$180,ES$4,0),0)</f>
        <v>0.89032258064516134</v>
      </c>
      <c r="ET163" s="307">
        <f>IFERROR(VLOOKUP($A163,'BDGT Office'!$C$3:$F$180,ET$4,0),0)</f>
        <v>0.89032258064516134</v>
      </c>
      <c r="EU163" s="307">
        <f>IFERROR(VLOOKUP($A163,'BDGT Office'!$C$3:$F$180,EU$4,0),0)</f>
        <v>0.89032258064516134</v>
      </c>
      <c r="EV163" s="307">
        <f>IFERROR(VLOOKUP($A163,'BDGT Office'!$C$3:$F$180,EV$4,0),0)</f>
        <v>0.89032258064516134</v>
      </c>
      <c r="EW163" s="307">
        <f>IFERROR(VLOOKUP($A163,'BDGT Office'!$C$3:$F$180,EW$4,0),0)</f>
        <v>0.89032258064516134</v>
      </c>
      <c r="EX163" s="307">
        <f>IFERROR(VLOOKUP($A163,'BDGT Office'!$C$3:$F$180,EX$4,0),0)</f>
        <v>0.89032258064516134</v>
      </c>
      <c r="EY163" s="307">
        <f>IFERROR(VLOOKUP($A163,'BDGT Office'!$C$3:$F$180,EY$4,0),0)</f>
        <v>0.89032258064516134</v>
      </c>
      <c r="EZ163" s="307">
        <f>IFERROR(VLOOKUP($A163,'BDGT Office'!$C$3:$F$180,EZ$4,0),0)</f>
        <v>0.89032258064516134</v>
      </c>
      <c r="FA163" s="307">
        <f>IFERROR(VLOOKUP($A163,'BDGT Office'!$C$3:$F$180,FA$4,0),0)</f>
        <v>0.89032258064516134</v>
      </c>
      <c r="FB163" s="307">
        <f>IFERROR(VLOOKUP($A163,'BDGT Office'!$C$3:$F$180,FB$4,0),0)</f>
        <v>0.89032258064516134</v>
      </c>
      <c r="FC163" s="307">
        <f>IFERROR(VLOOKUP($A163,'BDGT Office'!$C$3:$F$180,FC$4,0),0)</f>
        <v>0.89032258064516134</v>
      </c>
      <c r="FD163" s="307">
        <f>IFERROR(VLOOKUP($A163,'BDGT Office'!$C$3:$F$180,FD$4,0),0)</f>
        <v>0.89032258064516134</v>
      </c>
      <c r="FE163" s="307">
        <f>IFERROR(VLOOKUP($A163,'BDGT Office'!$C$3:$F$180,FE$4,0),0)</f>
        <v>0.89032258064516134</v>
      </c>
      <c r="FF163" s="307">
        <f>IFERROR(VLOOKUP($A163,'BDGT Office'!$C$3:$F$180,FF$4,0),0)</f>
        <v>0.89032258064516134</v>
      </c>
      <c r="FG163" s="307">
        <f>IFERROR(VLOOKUP($A163,'BDGT Office'!$C$3:$F$180,FG$4,0),0)</f>
        <v>0.89032258064516134</v>
      </c>
      <c r="FH163" s="307">
        <f>IFERROR(VLOOKUP($A163,'BDGT Office'!$C$3:$F$180,FH$4,0),0)</f>
        <v>0.89032258064516134</v>
      </c>
      <c r="FI163" s="307">
        <f>IFERROR(VLOOKUP($A163,'BDGT Office'!$C$3:$F$180,FI$4,0),0)</f>
        <v>0.89032258064516134</v>
      </c>
      <c r="FJ163" s="307">
        <f>IFERROR(VLOOKUP($A163,'BDGT Office'!$C$3:$F$180,FJ$4,0),0)</f>
        <v>0.89032258064516134</v>
      </c>
      <c r="FK163" s="307">
        <f>IFERROR(VLOOKUP($A163,'BDGT Office'!$C$3:$F$180,FK$4,0),0)</f>
        <v>0.89032258064516134</v>
      </c>
      <c r="FL163" s="307">
        <f>IFERROR(VLOOKUP($A163,'BDGT Office'!$C$3:$F$180,FL$4,0),0)</f>
        <v>0.89032258064516134</v>
      </c>
      <c r="FM163" s="307">
        <f>IFERROR(VLOOKUP($A163,'BDGT Office'!$C$3:$F$180,FM$4,0),0)</f>
        <v>0.89032258064516134</v>
      </c>
      <c r="FN163" s="307">
        <f>IFERROR(VLOOKUP($A163,'BDGT Office'!$C$3:$F$180,FN$4,0),0)</f>
        <v>0.89032258064516134</v>
      </c>
      <c r="FO163" s="307">
        <f>IFERROR(VLOOKUP($A163,'BDGT Office'!$C$3:$F$180,FO$4,0),0)</f>
        <v>0.89032258064516134</v>
      </c>
      <c r="FP163" s="307">
        <f>IFERROR(VLOOKUP($A163,'BDGT Office'!$C$3:$F$180,FP$4,0),0)</f>
        <v>0.89032258064516134</v>
      </c>
      <c r="FQ163" s="308">
        <f t="shared" ref="FQ163:FQ219" si="51">SUM(EL163:FP163)</f>
        <v>27.600000000000005</v>
      </c>
      <c r="FR163" s="307"/>
      <c r="FS163" s="307"/>
    </row>
    <row r="164" spans="1:175">
      <c r="A164" s="150" t="s">
        <v>35</v>
      </c>
      <c r="B164" s="303">
        <f>IFERROR(VLOOKUP($A164,'FCST Sales'!$A$1:$AH$160,B$1,0),0)</f>
        <v>23108.897231327686</v>
      </c>
      <c r="C164" s="303">
        <f>IFERROR(VLOOKUP($A164,'FCST Sales'!$A$1:$AH$160,C$1,0),0)</f>
        <v>20148.69581514152</v>
      </c>
      <c r="D164" s="303">
        <f>IFERROR(VLOOKUP($A164,'FCST Sales'!$A$1:$AH$160,D$1,0),0)</f>
        <v>15472.633169272631</v>
      </c>
      <c r="E164" s="303">
        <f>IFERROR(VLOOKUP($A164,'FCST Sales'!$A$1:$AH$160,E$1,0),0)</f>
        <v>14890.995139903782</v>
      </c>
      <c r="F164" s="303">
        <f>IFERROR(VLOOKUP($A164,'FCST Sales'!$A$1:$AH$160,F$1,0),0)</f>
        <v>14812.900208388057</v>
      </c>
      <c r="G164" s="303">
        <f>IFERROR(VLOOKUP($A164,'FCST Sales'!$A$1:$AH$160,G$1,0),0)</f>
        <v>15443.027428269688</v>
      </c>
      <c r="H164" s="303">
        <f>IFERROR(VLOOKUP($A164,'FCST Sales'!$A$1:$AH$160,H$1,0),0)</f>
        <v>15907.880930762411</v>
      </c>
      <c r="I164" s="303">
        <f>IFERROR(VLOOKUP($A164,'FCST Sales'!$A$1:$AH$160,I$1,0),0)</f>
        <v>19503.93553527625</v>
      </c>
      <c r="J164" s="303">
        <f>IFERROR(VLOOKUP($A164,'FCST Sales'!$A$1:$AH$160,J$1,0),0)</f>
        <v>18167.229159622151</v>
      </c>
      <c r="K164" s="303">
        <f>IFERROR(VLOOKUP($A164,'FCST Sales'!$A$1:$AH$160,K$1,0),0)</f>
        <v>17394.279144760279</v>
      </c>
      <c r="L164" s="303">
        <f>IFERROR(VLOOKUP($A164,'FCST Sales'!$A$1:$AH$160,L$1,0),0)</f>
        <v>16734.487675061358</v>
      </c>
      <c r="M164" s="303">
        <f>IFERROR(VLOOKUP($A164,'FCST Sales'!$A$1:$AH$160,M$1,0),0)</f>
        <v>16807.899563587805</v>
      </c>
      <c r="N164" s="303">
        <f>IFERROR(VLOOKUP($A164,'FCST Sales'!$A$1:$AH$160,N$1,0),0)</f>
        <v>17494.480084298641</v>
      </c>
      <c r="O164" s="303">
        <f>IFERROR(VLOOKUP($A164,'FCST Sales'!$A$1:$AH$160,O$1,0),0)</f>
        <v>17791.764609118687</v>
      </c>
      <c r="P164" s="303">
        <f>IFERROR(VLOOKUP($A164,'FCST Sales'!$A$1:$AH$160,P$1,0),0)</f>
        <v>0</v>
      </c>
      <c r="Q164" s="303">
        <f>IFERROR(VLOOKUP($A164,'FCST Sales'!$A$1:$AH$160,Q$1,0),0)</f>
        <v>16615.547285904082</v>
      </c>
      <c r="R164" s="303">
        <f>IFERROR(VLOOKUP($A164,'FCST Sales'!$A$1:$AH$160,R$1,0),0)</f>
        <v>18147.409498281431</v>
      </c>
      <c r="S164" s="303">
        <f>IFERROR(VLOOKUP($A164,'FCST Sales'!$A$1:$AH$160,S$1,0),0)</f>
        <v>16885.3502862274</v>
      </c>
      <c r="T164" s="303">
        <f>IFERROR(VLOOKUP($A164,'FCST Sales'!$A$1:$AH$160,T$1,0),0)</f>
        <v>18200.720541226801</v>
      </c>
      <c r="U164" s="303">
        <f>IFERROR(VLOOKUP($A164,'FCST Sales'!$A$1:$AH$160,U$1,0),0)</f>
        <v>18167.778199484408</v>
      </c>
      <c r="V164" s="303">
        <f>IFERROR(VLOOKUP($A164,'FCST Sales'!$A$1:$AH$160,V$1,0),0)</f>
        <v>18278.105406801027</v>
      </c>
      <c r="W164" s="303">
        <f>IFERROR(VLOOKUP($A164,'FCST Sales'!$A$1:$AH$160,W$1,0),0)</f>
        <v>22023.666888842556</v>
      </c>
      <c r="X164" s="303">
        <f>IFERROR(VLOOKUP($A164,'FCST Sales'!$A$1:$AH$160,X$1,0),0)</f>
        <v>21453.145657037127</v>
      </c>
      <c r="Y164" s="303">
        <f>IFERROR(VLOOKUP($A164,'FCST Sales'!$A$1:$AH$160,Y$1,0),0)</f>
        <v>17350.346540804869</v>
      </c>
      <c r="Z164" s="303">
        <f>IFERROR(VLOOKUP($A164,'FCST Sales'!$A$1:$AH$160,Z$1,0),0)</f>
        <v>16468.905496182055</v>
      </c>
      <c r="AA164" s="303">
        <f>IFERROR(VLOOKUP($A164,'FCST Sales'!$A$1:$AH$160,AA$1,0),0)</f>
        <v>17362.416598657579</v>
      </c>
      <c r="AB164" s="303">
        <f>IFERROR(VLOOKUP($A164,'FCST Sales'!$A$1:$AH$160,AB$1,0),0)</f>
        <v>17505.505423628103</v>
      </c>
      <c r="AC164" s="303">
        <f>IFERROR(VLOOKUP($A164,'FCST Sales'!$A$1:$AH$160,AC$1,0),0)</f>
        <v>19330.128851094003</v>
      </c>
      <c r="AD164" s="303">
        <f>IFERROR(VLOOKUP($A164,'FCST Sales'!$A$1:$AH$160,AD$1,0),0)</f>
        <v>25376.517199530423</v>
      </c>
      <c r="AE164" s="303">
        <f>IFERROR(VLOOKUP($A164,'FCST Sales'!$A$1:$AH$160,AE$1,0),0)</f>
        <v>22051.581952771867</v>
      </c>
      <c r="AF164" s="303">
        <f>IFERROR(VLOOKUP($A164,'FCST Sales'!$A$1:$AH$160,AF$1,0),0)</f>
        <v>14877.427668873821</v>
      </c>
      <c r="AG164" s="303">
        <f>IFERROR(VLOOKUP($A164,'FCST Sales'!$A$1:$AH$160,AG$1,0),0)</f>
        <v>543773.65919013845</v>
      </c>
      <c r="AH164" s="303">
        <f>IFERROR(VLOOKUP($A164,'FCST Sales'!$A$1:$AH$160,AH$1,0),0)</f>
        <v>0</v>
      </c>
      <c r="AI164" s="303"/>
      <c r="AK164" s="306">
        <f>IFERROR(VLOOKUP($A164,'BDGT MW Services MTD'!$A$3:$AG$156,AK$4,0),0)</f>
        <v>190.88572041586863</v>
      </c>
      <c r="AL164" s="306">
        <f>IFERROR(VLOOKUP($A164,'BDGT MW Services MTD'!$A$3:$AG$156,AL$4,0),0)</f>
        <v>164.44762278871903</v>
      </c>
      <c r="AM164" s="306">
        <f>IFERROR(VLOOKUP($A164,'BDGT MW Services MTD'!$A$3:$AG$156,AM$4,0),0)</f>
        <v>127.80812081517834</v>
      </c>
      <c r="AN164" s="306">
        <f>IFERROR(VLOOKUP($A164,'BDGT MW Services MTD'!$A$3:$AG$156,AN$4,0),0)</f>
        <v>123.00363390496673</v>
      </c>
      <c r="AO164" s="306">
        <f>IFERROR(VLOOKUP($A164,'BDGT MW Services MTD'!$A$3:$AG$156,AO$4,0),0)</f>
        <v>122.35854871920559</v>
      </c>
      <c r="AP164" s="306">
        <f>IFERROR(VLOOKUP($A164,'BDGT MW Services MTD'!$A$3:$AG$156,AP$4,0),0)</f>
        <v>127.56356941390548</v>
      </c>
      <c r="AQ164" s="306">
        <f>IFERROR(VLOOKUP($A164,'BDGT MW Services MTD'!$A$3:$AG$156,AQ$4,0),0)</f>
        <v>131.40338465142668</v>
      </c>
      <c r="AR164" s="306">
        <f>IFERROR(VLOOKUP($A164,'BDGT MW Services MTD'!$A$3:$AG$156,AR$4,0),0)</f>
        <v>161.10776504508979</v>
      </c>
      <c r="AS164" s="306">
        <f>IFERROR(VLOOKUP($A164,'BDGT MW Services MTD'!$A$3:$AG$156,AS$4,0),0)</f>
        <v>148.27548519108851</v>
      </c>
      <c r="AT164" s="306">
        <f>IFERROR(VLOOKUP($A164,'BDGT MW Services MTD'!$A$3:$AG$156,AT$4,0),0)</f>
        <v>143.68143457581684</v>
      </c>
      <c r="AU164" s="306">
        <f>IFERROR(VLOOKUP($A164,'BDGT MW Services MTD'!$A$3:$AG$156,AU$4,0),0)</f>
        <v>138.23137918126582</v>
      </c>
      <c r="AV164" s="306">
        <f>IFERROR(VLOOKUP($A164,'BDGT MW Services MTD'!$A$3:$AG$156,AV$4,0),0)</f>
        <v>138.83778116956424</v>
      </c>
      <c r="AW164" s="306">
        <f>IFERROR(VLOOKUP($A164,'BDGT MW Services MTD'!$A$3:$AG$156,AW$4,0),0)</f>
        <v>144.50912134678913</v>
      </c>
      <c r="AX164" s="306">
        <f>IFERROR(VLOOKUP($A164,'BDGT MW Services MTD'!$A$3:$AG$156,AX$4,0),0)</f>
        <v>146.96477165847207</v>
      </c>
      <c r="AY164" s="306">
        <f>IFERROR(VLOOKUP($A164,'BDGT MW Services MTD'!$A$3:$AG$156,AY$4,0),0)</f>
        <v>22.026998143875545</v>
      </c>
      <c r="AZ164" s="306">
        <f>IFERROR(VLOOKUP($A164,'BDGT MW Services MTD'!$A$3:$AG$156,AZ$4,0),0)</f>
        <v>135.61112230634393</v>
      </c>
      <c r="BA164" s="306">
        <f>IFERROR(VLOOKUP($A164,'BDGT MW Services MTD'!$A$3:$AG$156,BA$4,0),0)</f>
        <v>149.90249431137408</v>
      </c>
      <c r="BB164" s="306">
        <f>IFERROR(VLOOKUP($A164,'BDGT MW Services MTD'!$A$3:$AG$156,BB$4,0),0)</f>
        <v>139.47754501635407</v>
      </c>
      <c r="BC164" s="306">
        <f>IFERROR(VLOOKUP($A164,'BDGT MW Services MTD'!$A$3:$AG$156,BC$4,0),0)</f>
        <v>150.34285789674476</v>
      </c>
      <c r="BD164" s="306">
        <f>IFERROR(VLOOKUP($A164,'BDGT MW Services MTD'!$A$3:$AG$156,BD$4,0),0)</f>
        <v>150.07074527394255</v>
      </c>
      <c r="BE164" s="306">
        <f>IFERROR(VLOOKUP($A164,'BDGT MW Services MTD'!$A$3:$AG$156,BE$4,0),0)</f>
        <v>150.98207774642214</v>
      </c>
      <c r="BF164" s="306">
        <f>IFERROR(VLOOKUP($A164,'BDGT MW Services MTD'!$A$3:$AG$156,BF$4,0),0)</f>
        <v>179.75057533198168</v>
      </c>
      <c r="BG164" s="306">
        <f>IFERROR(VLOOKUP($A164,'BDGT MW Services MTD'!$A$3:$AG$156,BG$4,0),0)</f>
        <v>177.20876608419695</v>
      </c>
      <c r="BH164" s="306">
        <f>IFERROR(VLOOKUP($A164,'BDGT MW Services MTD'!$A$3:$AG$156,BH$4,0),0)</f>
        <v>143.31853942457596</v>
      </c>
      <c r="BI164" s="306">
        <f>IFERROR(VLOOKUP($A164,'BDGT MW Services MTD'!$A$3:$AG$156,BI$4,0),0)</f>
        <v>136.03759879280719</v>
      </c>
      <c r="BJ164" s="306">
        <f>IFERROR(VLOOKUP($A164,'BDGT MW Services MTD'!$A$3:$AG$156,BJ$4,0),0)</f>
        <v>143.41824135607052</v>
      </c>
      <c r="BK164" s="306">
        <f>IFERROR(VLOOKUP($A164,'BDGT MW Services MTD'!$A$3:$AG$156,BK$4,0),0)</f>
        <v>144.60019362166508</v>
      </c>
      <c r="BL164" s="306">
        <f>IFERROR(VLOOKUP($A164,'BDGT MW Services MTD'!$A$3:$AG$156,BL$4,0),0)</f>
        <v>159.52493053637104</v>
      </c>
      <c r="BM164" s="306">
        <f>IFERROR(VLOOKUP($A164,'BDGT MW Services MTD'!$A$3:$AG$156,BM$4,0),0)</f>
        <v>209.61687261784317</v>
      </c>
      <c r="BN164" s="306">
        <f>IFERROR(VLOOKUP($A164,'BDGT MW Services MTD'!$A$3:$AG$156,BN$4,0),0)</f>
        <v>179.97840972609291</v>
      </c>
      <c r="BO164" s="306">
        <f>IFERROR(VLOOKUP($A164,'BDGT MW Services MTD'!$A$3:$AG$156,BO$4,0),0)</f>
        <v>122.891562936982</v>
      </c>
      <c r="BP164" s="306">
        <f>IFERROR(VLOOKUP($A164,'BDGT MW Services MTD'!$A$3:$AG$156,BP$4,0),0)</f>
        <v>4503.8378700010007</v>
      </c>
      <c r="BQ164" s="306"/>
      <c r="BR164" s="306"/>
      <c r="BS164" s="306"/>
      <c r="BT164" s="306">
        <f>IFERROR(VLOOKUP($A164,'BDGT Polizze MTD'!$A$3:$AG$156,BT$4,0),0)</f>
        <v>904.7703971383927</v>
      </c>
      <c r="BU164" s="306">
        <f>IFERROR(VLOOKUP($A164,'BDGT Polizze MTD'!$A$3:$AG$156,BU$4,0),0)</f>
        <v>779.45768104005845</v>
      </c>
      <c r="BV164" s="306">
        <f>IFERROR(VLOOKUP($A164,'BDGT Polizze MTD'!$A$3:$AG$156,BV$4,0),0)</f>
        <v>605.79180032707939</v>
      </c>
      <c r="BW164" s="306">
        <f>IFERROR(VLOOKUP($A164,'BDGT Polizze MTD'!$A$3:$AG$156,BW$4,0),0)</f>
        <v>583.01923504389333</v>
      </c>
      <c r="BX164" s="306">
        <f>IFERROR(VLOOKUP($A164,'BDGT Polizze MTD'!$A$3:$AG$156,BX$4,0),0)</f>
        <v>579.96162560910875</v>
      </c>
      <c r="BY164" s="306">
        <f>IFERROR(VLOOKUP($A164,'BDGT Polizze MTD'!$A$3:$AG$156,BY$4,0),0)</f>
        <v>604.63266245145223</v>
      </c>
      <c r="BZ164" s="306">
        <f>IFERROR(VLOOKUP($A164,'BDGT Polizze MTD'!$A$3:$AG$156,BZ$4,0),0)</f>
        <v>622.83282509233095</v>
      </c>
      <c r="CA164" s="306">
        <f>IFERROR(VLOOKUP($A164,'BDGT Polizze MTD'!$A$3:$AG$156,CA$4,0),0)</f>
        <v>763.62724379988265</v>
      </c>
      <c r="CB164" s="306">
        <f>IFERROR(VLOOKUP($A164,'BDGT Polizze MTD'!$A$3:$AG$156,CB$4,0),0)</f>
        <v>702.80411405292557</v>
      </c>
      <c r="CC164" s="306">
        <f>IFERROR(VLOOKUP($A164,'BDGT Polizze MTD'!$A$3:$AG$156,CC$4,0),0)</f>
        <v>681.0289860307895</v>
      </c>
      <c r="CD164" s="306">
        <f>IFERROR(VLOOKUP($A164,'BDGT Polizze MTD'!$A$3:$AG$156,CD$4,0),0)</f>
        <v>655.19652054824178</v>
      </c>
      <c r="CE164" s="306">
        <f>IFERROR(VLOOKUP($A164,'BDGT Polizze MTD'!$A$3:$AG$156,CE$4,0),0)</f>
        <v>658.07077728459149</v>
      </c>
      <c r="CF164" s="306">
        <f>IFERROR(VLOOKUP($A164,'BDGT Polizze MTD'!$A$3:$AG$156,CF$4,0),0)</f>
        <v>684.95210027342273</v>
      </c>
      <c r="CG164" s="306">
        <f>IFERROR(VLOOKUP($A164,'BDGT Polizze MTD'!$A$3:$AG$156,CG$4,0),0)</f>
        <v>696.59152360427174</v>
      </c>
      <c r="CH164" s="306">
        <f>IFERROR(VLOOKUP($A164,'BDGT Polizze MTD'!$A$3:$AG$156,CH$4,0),0)</f>
        <v>104.40474968469225</v>
      </c>
      <c r="CI164" s="306">
        <f>IFERROR(VLOOKUP($A164,'BDGT Polizze MTD'!$A$3:$AG$156,CI$4,0),0)</f>
        <v>642.77688618186414</v>
      </c>
      <c r="CJ164" s="306">
        <f>IFERROR(VLOOKUP($A164,'BDGT Polizze MTD'!$A$3:$AG$156,CJ$4,0),0)</f>
        <v>710.51589932791364</v>
      </c>
      <c r="CK164" s="306">
        <f>IFERROR(VLOOKUP($A164,'BDGT Polizze MTD'!$A$3:$AG$156,CK$4,0),0)</f>
        <v>661.10316435091454</v>
      </c>
      <c r="CL164" s="306">
        <f>IFERROR(VLOOKUP($A164,'BDGT Polizze MTD'!$A$3:$AG$156,CL$4,0),0)</f>
        <v>712.60315831802075</v>
      </c>
      <c r="CM164" s="306">
        <f>IFERROR(VLOOKUP($A164,'BDGT Polizze MTD'!$A$3:$AG$156,CM$4,0),0)</f>
        <v>711.31338428325932</v>
      </c>
      <c r="CN164" s="306">
        <f>IFERROR(VLOOKUP($A164,'BDGT Polizze MTD'!$A$3:$AG$156,CN$4,0),0)</f>
        <v>715.63296691759206</v>
      </c>
      <c r="CO164" s="306">
        <f>IFERROR(VLOOKUP($A164,'BDGT Polizze MTD'!$A$3:$AG$156,CO$4,0),0)</f>
        <v>851.99143799051672</v>
      </c>
      <c r="CP164" s="306">
        <f>IFERROR(VLOOKUP($A164,'BDGT Polizze MTD'!$A$3:$AG$156,CP$4,0),0)</f>
        <v>839.94363390355863</v>
      </c>
      <c r="CQ164" s="306">
        <f>IFERROR(VLOOKUP($A164,'BDGT Polizze MTD'!$A$3:$AG$156,CQ$4,0),0)</f>
        <v>679.30891608845707</v>
      </c>
      <c r="CR164" s="306">
        <f>IFERROR(VLOOKUP($A164,'BDGT Polizze MTD'!$A$3:$AG$156,CR$4,0),0)</f>
        <v>644.79832235418178</v>
      </c>
      <c r="CS164" s="306">
        <f>IFERROR(VLOOKUP($A164,'BDGT Polizze MTD'!$A$3:$AG$156,CS$4,0),0)</f>
        <v>679.78148866202241</v>
      </c>
      <c r="CT164" s="306">
        <f>IFERROR(VLOOKUP($A164,'BDGT Polizze MTD'!$A$3:$AG$156,CT$4,0),0)</f>
        <v>685.38376953673003</v>
      </c>
      <c r="CU164" s="306">
        <f>IFERROR(VLOOKUP($A164,'BDGT Polizze MTD'!$A$3:$AG$156,CU$4,0),0)</f>
        <v>756.12483972304642</v>
      </c>
      <c r="CV164" s="306">
        <f>IFERROR(VLOOKUP($A164,'BDGT Polizze MTD'!$A$3:$AG$156,CV$4,0),0)</f>
        <v>993.55331908623748</v>
      </c>
      <c r="CW164" s="306">
        <f>IFERROR(VLOOKUP($A164,'BDGT Polizze MTD'!$A$3:$AG$156,CW$4,0),0)</f>
        <v>853.07133969711208</v>
      </c>
      <c r="CX164" s="306">
        <f>IFERROR(VLOOKUP($A164,'BDGT Polizze MTD'!$A$3:$AG$156,CX$4,0),0)</f>
        <v>582.48803504637476</v>
      </c>
      <c r="CY164" s="306">
        <f>IFERROR(VLOOKUP($A164,'BDGT Polizze MTD'!$A$3:$AG$156,CY$4,0),0)</f>
        <v>21347.532803448932</v>
      </c>
      <c r="CZ164" s="306"/>
      <c r="DD164" s="308">
        <f>IFERROR(VLOOKUP($A164,'BDGT McAfee'!$AZ$6:$BD$180,DD$4,0),0)</f>
        <v>3.0803910967741936</v>
      </c>
      <c r="DE164" s="308">
        <f>IFERROR(VLOOKUP($A164,'BDGT McAfee'!$AZ$6:$BD$180,DE$4,0),0)</f>
        <v>3.0803910967741936</v>
      </c>
      <c r="DF164" s="308">
        <f>IFERROR(VLOOKUP($A164,'BDGT McAfee'!$AZ$6:$BD$180,DF$4,0),0)</f>
        <v>3.0803910967741936</v>
      </c>
      <c r="DG164" s="308">
        <f>IFERROR(VLOOKUP($A164,'BDGT McAfee'!$AZ$6:$BD$180,DG$4,0),0)</f>
        <v>3.0803910967741936</v>
      </c>
      <c r="DH164" s="308">
        <f>IFERROR(VLOOKUP($A164,'BDGT McAfee'!$AZ$6:$BD$180,DH$4,0),0)</f>
        <v>3.0803910967741936</v>
      </c>
      <c r="DI164" s="308">
        <f>IFERROR(VLOOKUP($A164,'BDGT McAfee'!$AZ$6:$BD$180,DI$4,0),0)</f>
        <v>3.0803910967741936</v>
      </c>
      <c r="DJ164" s="308">
        <f>IFERROR(VLOOKUP($A164,'BDGT McAfee'!$AZ$6:$BD$180,DJ$4,0),0)</f>
        <v>3.0803910967741936</v>
      </c>
      <c r="DK164" s="308">
        <f>IFERROR(VLOOKUP($A164,'BDGT McAfee'!$AZ$6:$BD$180,DK$4,0),0)</f>
        <v>3.0803910967741936</v>
      </c>
      <c r="DL164" s="308">
        <f>IFERROR(VLOOKUP($A164,'BDGT McAfee'!$AZ$6:$BD$180,DL$4,0),0)</f>
        <v>3.0803910967741936</v>
      </c>
      <c r="DM164" s="308">
        <f>IFERROR(VLOOKUP($A164,'BDGT McAfee'!$AZ$6:$BD$180,DM$4,0),0)</f>
        <v>3.0803910967741936</v>
      </c>
      <c r="DN164" s="308">
        <f>IFERROR(VLOOKUP($A164,'BDGT McAfee'!$AZ$6:$BD$180,DN$4,0),0)</f>
        <v>3.0803910967741936</v>
      </c>
      <c r="DO164" s="308">
        <f>IFERROR(VLOOKUP($A164,'BDGT McAfee'!$AZ$6:$BD$180,DO$4,0),0)</f>
        <v>3.0803910967741936</v>
      </c>
      <c r="DP164" s="308">
        <f>IFERROR(VLOOKUP($A164,'BDGT McAfee'!$AZ$6:$BD$180,DP$4,0),0)</f>
        <v>3.0803910967741936</v>
      </c>
      <c r="DQ164" s="308">
        <f>IFERROR(VLOOKUP($A164,'BDGT McAfee'!$AZ$6:$BD$180,DQ$4,0),0)</f>
        <v>3.0803910967741936</v>
      </c>
      <c r="DR164" s="308">
        <f>IFERROR(VLOOKUP($A164,'BDGT McAfee'!$AZ$6:$BD$180,DR$4,0),0)</f>
        <v>3.0803910967741936</v>
      </c>
      <c r="DS164" s="308">
        <f>IFERROR(VLOOKUP($A164,'BDGT McAfee'!$AZ$6:$BD$180,DS$4,0),0)</f>
        <v>3.0803910967741936</v>
      </c>
      <c r="DT164" s="308">
        <f>IFERROR(VLOOKUP($A164,'BDGT McAfee'!$AZ$6:$BD$180,DT$4,0),0)</f>
        <v>3.0803910967741936</v>
      </c>
      <c r="DU164" s="308">
        <f>IFERROR(VLOOKUP($A164,'BDGT McAfee'!$AZ$6:$BD$180,DU$4,0),0)</f>
        <v>3.0803910967741936</v>
      </c>
      <c r="DV164" s="308">
        <f>IFERROR(VLOOKUP($A164,'BDGT McAfee'!$AZ$6:$BD$180,DV$4,0),0)</f>
        <v>3.0803910967741936</v>
      </c>
      <c r="DW164" s="308">
        <f>IFERROR(VLOOKUP($A164,'BDGT McAfee'!$AZ$6:$BD$180,DW$4,0),0)</f>
        <v>3.0803910967741936</v>
      </c>
      <c r="DX164" s="308">
        <f>IFERROR(VLOOKUP($A164,'BDGT McAfee'!$AZ$6:$BD$180,DX$4,0),0)</f>
        <v>3.0803910967741936</v>
      </c>
      <c r="DY164" s="308">
        <f>IFERROR(VLOOKUP($A164,'BDGT McAfee'!$AZ$6:$BD$180,DY$4,0),0)</f>
        <v>3.0803910967741936</v>
      </c>
      <c r="DZ164" s="308">
        <f>IFERROR(VLOOKUP($A164,'BDGT McAfee'!$AZ$6:$BD$180,DZ$4,0),0)</f>
        <v>3.0803910967741936</v>
      </c>
      <c r="EA164" s="308">
        <f>IFERROR(VLOOKUP($A164,'BDGT McAfee'!$AZ$6:$BD$180,EA$4,0),0)</f>
        <v>3.0803910967741936</v>
      </c>
      <c r="EB164" s="308">
        <f>IFERROR(VLOOKUP($A164,'BDGT McAfee'!$AZ$6:$BD$180,EB$4,0),0)</f>
        <v>3.0803910967741936</v>
      </c>
      <c r="EC164" s="308">
        <f>IFERROR(VLOOKUP($A164,'BDGT McAfee'!$AZ$6:$BD$180,EC$4,0),0)</f>
        <v>3.0803910967741936</v>
      </c>
      <c r="ED164" s="308">
        <f>IFERROR(VLOOKUP($A164,'BDGT McAfee'!$AZ$6:$BD$180,ED$4,0),0)</f>
        <v>3.0803910967741936</v>
      </c>
      <c r="EE164" s="308">
        <f>IFERROR(VLOOKUP($A164,'BDGT McAfee'!$AZ$6:$BD$180,EE$4,0),0)</f>
        <v>3.0803910967741936</v>
      </c>
      <c r="EF164" s="308">
        <f>IFERROR(VLOOKUP($A164,'BDGT McAfee'!$AZ$6:$BD$180,EF$4,0),0)</f>
        <v>3.0803910967741936</v>
      </c>
      <c r="EG164" s="308">
        <f>IFERROR(VLOOKUP($A164,'BDGT McAfee'!$AZ$6:$BD$180,EG$4,0),0)</f>
        <v>3.0803910967741936</v>
      </c>
      <c r="EH164" s="308">
        <f>IFERROR(VLOOKUP($A164,'BDGT McAfee'!$AZ$6:$BD$180,EH$4,0),0)</f>
        <v>3.0803910967741936</v>
      </c>
      <c r="EI164" s="308">
        <f t="shared" si="50"/>
        <v>95.49212399999999</v>
      </c>
      <c r="EJ164" s="308"/>
      <c r="EL164" s="307">
        <f>IFERROR(VLOOKUP($A164,'BDGT Office'!$C$3:$F$180,EL$4,0),0)</f>
        <v>0.15483870967741936</v>
      </c>
      <c r="EM164" s="307">
        <f>IFERROR(VLOOKUP($A164,'BDGT Office'!$C$3:$F$180,EM$4,0),0)</f>
        <v>0.15483870967741936</v>
      </c>
      <c r="EN164" s="307">
        <f>IFERROR(VLOOKUP($A164,'BDGT Office'!$C$3:$F$180,EN$4,0),0)</f>
        <v>0.15483870967741936</v>
      </c>
      <c r="EO164" s="307">
        <f>IFERROR(VLOOKUP($A164,'BDGT Office'!$C$3:$F$180,EO$4,0),0)</f>
        <v>0.15483870967741936</v>
      </c>
      <c r="EP164" s="307">
        <f>IFERROR(VLOOKUP($A164,'BDGT Office'!$C$3:$F$180,EP$4,0),0)</f>
        <v>0.15483870967741936</v>
      </c>
      <c r="EQ164" s="307">
        <f>IFERROR(VLOOKUP($A164,'BDGT Office'!$C$3:$F$180,EQ$4,0),0)</f>
        <v>0.15483870967741936</v>
      </c>
      <c r="ER164" s="307">
        <f>IFERROR(VLOOKUP($A164,'BDGT Office'!$C$3:$F$180,ER$4,0),0)</f>
        <v>0.15483870967741936</v>
      </c>
      <c r="ES164" s="307">
        <f>IFERROR(VLOOKUP($A164,'BDGT Office'!$C$3:$F$180,ES$4,0),0)</f>
        <v>0.15483870967741936</v>
      </c>
      <c r="ET164" s="307">
        <f>IFERROR(VLOOKUP($A164,'BDGT Office'!$C$3:$F$180,ET$4,0),0)</f>
        <v>0.15483870967741936</v>
      </c>
      <c r="EU164" s="307">
        <f>IFERROR(VLOOKUP($A164,'BDGT Office'!$C$3:$F$180,EU$4,0),0)</f>
        <v>0.15483870967741936</v>
      </c>
      <c r="EV164" s="307">
        <f>IFERROR(VLOOKUP($A164,'BDGT Office'!$C$3:$F$180,EV$4,0),0)</f>
        <v>0.15483870967741936</v>
      </c>
      <c r="EW164" s="307">
        <f>IFERROR(VLOOKUP($A164,'BDGT Office'!$C$3:$F$180,EW$4,0),0)</f>
        <v>0.15483870967741936</v>
      </c>
      <c r="EX164" s="307">
        <f>IFERROR(VLOOKUP($A164,'BDGT Office'!$C$3:$F$180,EX$4,0),0)</f>
        <v>0.15483870967741936</v>
      </c>
      <c r="EY164" s="307">
        <f>IFERROR(VLOOKUP($A164,'BDGT Office'!$C$3:$F$180,EY$4,0),0)</f>
        <v>0.15483870967741936</v>
      </c>
      <c r="EZ164" s="307">
        <f>IFERROR(VLOOKUP($A164,'BDGT Office'!$C$3:$F$180,EZ$4,0),0)</f>
        <v>0.15483870967741936</v>
      </c>
      <c r="FA164" s="307">
        <f>IFERROR(VLOOKUP($A164,'BDGT Office'!$C$3:$F$180,FA$4,0),0)</f>
        <v>0.15483870967741936</v>
      </c>
      <c r="FB164" s="307">
        <f>IFERROR(VLOOKUP($A164,'BDGT Office'!$C$3:$F$180,FB$4,0),0)</f>
        <v>0.15483870967741936</v>
      </c>
      <c r="FC164" s="307">
        <f>IFERROR(VLOOKUP($A164,'BDGT Office'!$C$3:$F$180,FC$4,0),0)</f>
        <v>0.15483870967741936</v>
      </c>
      <c r="FD164" s="307">
        <f>IFERROR(VLOOKUP($A164,'BDGT Office'!$C$3:$F$180,FD$4,0),0)</f>
        <v>0.15483870967741936</v>
      </c>
      <c r="FE164" s="307">
        <f>IFERROR(VLOOKUP($A164,'BDGT Office'!$C$3:$F$180,FE$4,0),0)</f>
        <v>0.15483870967741936</v>
      </c>
      <c r="FF164" s="307">
        <f>IFERROR(VLOOKUP($A164,'BDGT Office'!$C$3:$F$180,FF$4,0),0)</f>
        <v>0.15483870967741936</v>
      </c>
      <c r="FG164" s="307">
        <f>IFERROR(VLOOKUP($A164,'BDGT Office'!$C$3:$F$180,FG$4,0),0)</f>
        <v>0.15483870967741936</v>
      </c>
      <c r="FH164" s="307">
        <f>IFERROR(VLOOKUP($A164,'BDGT Office'!$C$3:$F$180,FH$4,0),0)</f>
        <v>0.15483870967741936</v>
      </c>
      <c r="FI164" s="307">
        <f>IFERROR(VLOOKUP($A164,'BDGT Office'!$C$3:$F$180,FI$4,0),0)</f>
        <v>0.15483870967741936</v>
      </c>
      <c r="FJ164" s="307">
        <f>IFERROR(VLOOKUP($A164,'BDGT Office'!$C$3:$F$180,FJ$4,0),0)</f>
        <v>0.15483870967741936</v>
      </c>
      <c r="FK164" s="307">
        <f>IFERROR(VLOOKUP($A164,'BDGT Office'!$C$3:$F$180,FK$4,0),0)</f>
        <v>0.15483870967741936</v>
      </c>
      <c r="FL164" s="307">
        <f>IFERROR(VLOOKUP($A164,'BDGT Office'!$C$3:$F$180,FL$4,0),0)</f>
        <v>0.15483870967741936</v>
      </c>
      <c r="FM164" s="307">
        <f>IFERROR(VLOOKUP($A164,'BDGT Office'!$C$3:$F$180,FM$4,0),0)</f>
        <v>0.15483870967741936</v>
      </c>
      <c r="FN164" s="307">
        <f>IFERROR(VLOOKUP($A164,'BDGT Office'!$C$3:$F$180,FN$4,0),0)</f>
        <v>0.15483870967741936</v>
      </c>
      <c r="FO164" s="307">
        <f>IFERROR(VLOOKUP($A164,'BDGT Office'!$C$3:$F$180,FO$4,0),0)</f>
        <v>0.15483870967741936</v>
      </c>
      <c r="FP164" s="307">
        <f>IFERROR(VLOOKUP($A164,'BDGT Office'!$C$3:$F$180,FP$4,0),0)</f>
        <v>0.15483870967741936</v>
      </c>
      <c r="FQ164" s="308">
        <f t="shared" si="51"/>
        <v>4.8000000000000016</v>
      </c>
      <c r="FR164" s="307"/>
      <c r="FS164" s="307"/>
    </row>
    <row r="165" spans="1:175">
      <c r="A165" s="150" t="s">
        <v>37</v>
      </c>
      <c r="B165" s="303">
        <f>IFERROR(VLOOKUP($A165,'FCST Sales'!$A$1:$AH$160,B$1,0),0)</f>
        <v>26894.833172249335</v>
      </c>
      <c r="C165" s="303">
        <f>IFERROR(VLOOKUP($A165,'FCST Sales'!$A$1:$AH$160,C$1,0),0)</f>
        <v>23449.661278168045</v>
      </c>
      <c r="D165" s="303">
        <f>IFERROR(VLOOKUP($A165,'FCST Sales'!$A$1:$AH$160,D$1,0),0)</f>
        <v>18007.518215056367</v>
      </c>
      <c r="E165" s="303">
        <f>IFERROR(VLOOKUP($A165,'FCST Sales'!$A$1:$AH$160,E$1,0),0)</f>
        <v>17330.590293748879</v>
      </c>
      <c r="F165" s="303">
        <f>IFERROR(VLOOKUP($A165,'FCST Sales'!$A$1:$AH$160,F$1,0),0)</f>
        <v>17239.701051666558</v>
      </c>
      <c r="G165" s="303">
        <f>IFERROR(VLOOKUP($A165,'FCST Sales'!$A$1:$AH$160,G$1,0),0)</f>
        <v>17973.062158705248</v>
      </c>
      <c r="H165" s="303">
        <f>IFERROR(VLOOKUP($A165,'FCST Sales'!$A$1:$AH$160,H$1,0),0)</f>
        <v>18514.072717276118</v>
      </c>
      <c r="I165" s="303">
        <f>IFERROR(VLOOKUP($A165,'FCST Sales'!$A$1:$AH$160,I$1,0),0)</f>
        <v>22699.269773567768</v>
      </c>
      <c r="J165" s="303">
        <f>IFERROR(VLOOKUP($A165,'FCST Sales'!$A$1:$AH$160,J$1,0),0)</f>
        <v>21143.570485383541</v>
      </c>
      <c r="K165" s="303">
        <f>IFERROR(VLOOKUP($A165,'FCST Sales'!$A$1:$AH$160,K$1,0),0)</f>
        <v>20243.987892060308</v>
      </c>
      <c r="L165" s="303">
        <f>IFERROR(VLOOKUP($A165,'FCST Sales'!$A$1:$AH$160,L$1,0),0)</f>
        <v>19476.102634343653</v>
      </c>
      <c r="M165" s="303">
        <f>IFERROR(VLOOKUP($A165,'FCST Sales'!$A$1:$AH$160,M$1,0),0)</f>
        <v>19561.541609428194</v>
      </c>
      <c r="N165" s="303">
        <f>IFERROR(VLOOKUP($A165,'FCST Sales'!$A$1:$AH$160,N$1,0),0)</f>
        <v>20360.604774536791</v>
      </c>
      <c r="O165" s="303">
        <f>IFERROR(VLOOKUP($A165,'FCST Sales'!$A$1:$AH$160,O$1,0),0)</f>
        <v>20706.593491336633</v>
      </c>
      <c r="P165" s="303">
        <f>IFERROR(VLOOKUP($A165,'FCST Sales'!$A$1:$AH$160,P$1,0),0)</f>
        <v>6813.1998447291835</v>
      </c>
      <c r="Q165" s="303">
        <f>IFERROR(VLOOKUP($A165,'FCST Sales'!$A$1:$AH$160,Q$1,0),0)</f>
        <v>19337.676213913226</v>
      </c>
      <c r="R165" s="303">
        <f>IFERROR(VLOOKUP($A165,'FCST Sales'!$A$1:$AH$160,R$1,0),0)</f>
        <v>21120.503764373301</v>
      </c>
      <c r="S165" s="303">
        <f>IFERROR(VLOOKUP($A165,'FCST Sales'!$A$1:$AH$160,S$1,0),0)</f>
        <v>19651.681101746246</v>
      </c>
      <c r="T165" s="303">
        <f>IFERROR(VLOOKUP($A165,'FCST Sales'!$A$1:$AH$160,T$1,0),0)</f>
        <v>21182.548767728575</v>
      </c>
      <c r="U165" s="303">
        <f>IFERROR(VLOOKUP($A165,'FCST Sales'!$A$1:$AH$160,U$1,0),0)</f>
        <v>21144.209474572523</v>
      </c>
      <c r="V165" s="303">
        <f>IFERROR(VLOOKUP($A165,'FCST Sales'!$A$1:$AH$160,V$1,0),0)</f>
        <v>21272.611613603123</v>
      </c>
      <c r="W165" s="303">
        <f>IFERROR(VLOOKUP($A165,'FCST Sales'!$A$1:$AH$160,W$1,0),0)</f>
        <v>25631.809293505656</v>
      </c>
      <c r="X165" s="303">
        <f>IFERROR(VLOOKUP($A165,'FCST Sales'!$A$1:$AH$160,X$1,0),0)</f>
        <v>24967.819437259644</v>
      </c>
      <c r="Y165" s="303">
        <f>IFERROR(VLOOKUP($A165,'FCST Sales'!$A$1:$AH$160,Y$1,0),0)</f>
        <v>20192.857799508703</v>
      </c>
      <c r="Z165" s="303">
        <f>IFERROR(VLOOKUP($A165,'FCST Sales'!$A$1:$AH$160,Z$1,0),0)</f>
        <v>19167.010066101222</v>
      </c>
      <c r="AA165" s="303">
        <f>IFERROR(VLOOKUP($A165,'FCST Sales'!$A$1:$AH$160,AA$1,0),0)</f>
        <v>20206.905297711601</v>
      </c>
      <c r="AB165" s="303">
        <f>IFERROR(VLOOKUP($A165,'FCST Sales'!$A$1:$AH$160,AB$1,0),0)</f>
        <v>20373.436397740836</v>
      </c>
      <c r="AC165" s="303">
        <f>IFERROR(VLOOKUP($A165,'FCST Sales'!$A$1:$AH$160,AC$1,0),0)</f>
        <v>22446.098548881102</v>
      </c>
      <c r="AD165" s="303">
        <f>IFERROR(VLOOKUP($A165,'FCST Sales'!$A$1:$AH$160,AD$1,0),0)</f>
        <v>29533.957840656116</v>
      </c>
      <c r="AE165" s="303">
        <f>IFERROR(VLOOKUP($A165,'FCST Sales'!$A$1:$AH$160,AE$1,0),0)</f>
        <v>25664.297688769875</v>
      </c>
      <c r="AF165" s="303">
        <f>IFERROR(VLOOKUP($A165,'FCST Sales'!$A$1:$AH$160,AF$1,0),0)</f>
        <v>17314.800060823989</v>
      </c>
      <c r="AG165" s="303">
        <f>IFERROR(VLOOKUP($A165,'FCST Sales'!$A$1:$AH$160,AG$1,0),0)</f>
        <v>639622.53275915247</v>
      </c>
      <c r="AH165" s="303">
        <f>IFERROR(VLOOKUP($A165,'FCST Sales'!$A$1:$AH$160,AH$1,0),0)</f>
        <v>0</v>
      </c>
      <c r="AI165" s="303"/>
      <c r="AK165" s="306">
        <f>IFERROR(VLOOKUP($A165,'BDGT MW Services MTD'!$A$3:$AG$156,AK$4,0),0)</f>
        <v>242.20118005317178</v>
      </c>
      <c r="AL165" s="306">
        <f>IFERROR(VLOOKUP($A165,'BDGT MW Services MTD'!$A$3:$AG$156,AL$4,0),0)</f>
        <v>208.65577692031246</v>
      </c>
      <c r="AM165" s="306">
        <f>IFERROR(VLOOKUP($A165,'BDGT MW Services MTD'!$A$3:$AG$156,AM$4,0),0)</f>
        <v>162.16654453970978</v>
      </c>
      <c r="AN165" s="306">
        <f>IFERROR(VLOOKUP($A165,'BDGT MW Services MTD'!$A$3:$AG$156,AN$4,0),0)</f>
        <v>156.07047618704249</v>
      </c>
      <c r="AO165" s="306">
        <f>IFERROR(VLOOKUP($A165,'BDGT MW Services MTD'!$A$3:$AG$156,AO$4,0),0)</f>
        <v>155.25197392880241</v>
      </c>
      <c r="AP165" s="306">
        <f>IFERROR(VLOOKUP($A165,'BDGT MW Services MTD'!$A$3:$AG$156,AP$4,0),0)</f>
        <v>161.85625083181532</v>
      </c>
      <c r="AQ165" s="306">
        <f>IFERROR(VLOOKUP($A165,'BDGT MW Services MTD'!$A$3:$AG$156,AQ$4,0),0)</f>
        <v>166.72831658763846</v>
      </c>
      <c r="AR165" s="306">
        <f>IFERROR(VLOOKUP($A165,'BDGT MW Services MTD'!$A$3:$AG$156,AR$4,0),0)</f>
        <v>204.41807131847699</v>
      </c>
      <c r="AS165" s="306">
        <f>IFERROR(VLOOKUP($A165,'BDGT MW Services MTD'!$A$3:$AG$156,AS$4,0),0)</f>
        <v>188.13611310473266</v>
      </c>
      <c r="AT165" s="306">
        <f>IFERROR(VLOOKUP($A165,'BDGT MW Services MTD'!$A$3:$AG$156,AT$4,0),0)</f>
        <v>182.30705225189007</v>
      </c>
      <c r="AU165" s="306">
        <f>IFERROR(VLOOKUP($A165,'BDGT MW Services MTD'!$A$3:$AG$156,AU$4,0),0)</f>
        <v>175.39186841813023</v>
      </c>
      <c r="AV165" s="306">
        <f>IFERROR(VLOOKUP($A165,'BDGT MW Services MTD'!$A$3:$AG$156,AV$4,0),0)</f>
        <v>176.16128834557421</v>
      </c>
      <c r="AW165" s="306">
        <f>IFERROR(VLOOKUP($A165,'BDGT MW Services MTD'!$A$3:$AG$156,AW$4,0),0)</f>
        <v>183.3572445460394</v>
      </c>
      <c r="AX165" s="306">
        <f>IFERROR(VLOOKUP($A165,'BDGT MW Services MTD'!$A$3:$AG$156,AX$4,0),0)</f>
        <v>186.47304284667592</v>
      </c>
      <c r="AY165" s="306">
        <f>IFERROR(VLOOKUP($A165,'BDGT MW Services MTD'!$A$3:$AG$156,AY$4,0),0)</f>
        <v>27.948475830736776</v>
      </c>
      <c r="AZ165" s="306">
        <f>IFERROR(VLOOKUP($A165,'BDGT MW Services MTD'!$A$3:$AG$156,AZ$4,0),0)</f>
        <v>172.06721267245214</v>
      </c>
      <c r="BA165" s="306">
        <f>IFERROR(VLOOKUP($A165,'BDGT MW Services MTD'!$A$3:$AG$156,BA$4,0),0)</f>
        <v>190.20050811569484</v>
      </c>
      <c r="BB165" s="306">
        <f>IFERROR(VLOOKUP($A165,'BDGT MW Services MTD'!$A$3:$AG$156,BB$4,0),0)</f>
        <v>176.97303873900475</v>
      </c>
      <c r="BC165" s="306">
        <f>IFERROR(VLOOKUP($A165,'BDGT MW Services MTD'!$A$3:$AG$156,BC$4,0),0)</f>
        <v>190.75925383955965</v>
      </c>
      <c r="BD165" s="306">
        <f>IFERROR(VLOOKUP($A165,'BDGT MW Services MTD'!$A$3:$AG$156,BD$4,0),0)</f>
        <v>190.41398967728247</v>
      </c>
      <c r="BE165" s="306">
        <f>IFERROR(VLOOKUP($A165,'BDGT MW Services MTD'!$A$3:$AG$156,BE$4,0),0)</f>
        <v>191.57031399412742</v>
      </c>
      <c r="BF165" s="306">
        <f>IFERROR(VLOOKUP($A165,'BDGT MW Services MTD'!$A$3:$AG$156,BF$4,0),0)</f>
        <v>228.07259425060334</v>
      </c>
      <c r="BG165" s="306">
        <f>IFERROR(VLOOKUP($A165,'BDGT MW Services MTD'!$A$3:$AG$156,BG$4,0),0)</f>
        <v>224.84747506441016</v>
      </c>
      <c r="BH165" s="306">
        <f>IFERROR(VLOOKUP($A165,'BDGT MW Services MTD'!$A$3:$AG$156,BH$4,0),0)</f>
        <v>181.84660065983473</v>
      </c>
      <c r="BI165" s="306">
        <f>IFERROR(VLOOKUP($A165,'BDGT MW Services MTD'!$A$3:$AG$156,BI$4,0),0)</f>
        <v>172.60833805396993</v>
      </c>
      <c r="BJ165" s="306">
        <f>IFERROR(VLOOKUP($A165,'BDGT MW Services MTD'!$A$3:$AG$156,BJ$4,0),0)</f>
        <v>181.97310527950432</v>
      </c>
      <c r="BK165" s="306">
        <f>IFERROR(VLOOKUP($A165,'BDGT MW Services MTD'!$A$3:$AG$156,BK$4,0),0)</f>
        <v>183.47279961426042</v>
      </c>
      <c r="BL165" s="306">
        <f>IFERROR(VLOOKUP($A165,'BDGT MW Services MTD'!$A$3:$AG$156,BL$4,0),0)</f>
        <v>202.40972629924056</v>
      </c>
      <c r="BM165" s="306">
        <f>IFERROR(VLOOKUP($A165,'BDGT MW Services MTD'!$A$3:$AG$156,BM$4,0),0)</f>
        <v>265.96779369608868</v>
      </c>
      <c r="BN165" s="306">
        <f>IFERROR(VLOOKUP($A165,'BDGT MW Services MTD'!$A$3:$AG$156,BN$4,0),0)</f>
        <v>228.36167694882832</v>
      </c>
      <c r="BO165" s="306">
        <f>IFERROR(VLOOKUP($A165,'BDGT MW Services MTD'!$A$3:$AG$156,BO$4,0),0)</f>
        <v>155.92827738539054</v>
      </c>
      <c r="BP165" s="306">
        <f>IFERROR(VLOOKUP($A165,'BDGT MW Services MTD'!$A$3:$AG$156,BP$4,0),0)</f>
        <v>5714.5963800010004</v>
      </c>
      <c r="BQ165" s="306"/>
      <c r="BR165" s="306"/>
      <c r="BS165" s="306"/>
      <c r="BT165" s="306">
        <f>IFERROR(VLOOKUP($A165,'BDGT Polizze MTD'!$A$3:$AG$156,BT$4,0),0)</f>
        <v>958.93143733766055</v>
      </c>
      <c r="BU165" s="306">
        <f>IFERROR(VLOOKUP($A165,'BDGT Polizze MTD'!$A$3:$AG$156,BU$4,0),0)</f>
        <v>826.11729648499374</v>
      </c>
      <c r="BV165" s="306">
        <f>IFERROR(VLOOKUP($A165,'BDGT Polizze MTD'!$A$3:$AG$156,BV$4,0),0)</f>
        <v>642.05549126311598</v>
      </c>
      <c r="BW165" s="306">
        <f>IFERROR(VLOOKUP($A165,'BDGT Polizze MTD'!$A$3:$AG$156,BW$4,0),0)</f>
        <v>617.91972286492523</v>
      </c>
      <c r="BX165" s="306">
        <f>IFERROR(VLOOKUP($A165,'BDGT Polizze MTD'!$A$3:$AG$156,BX$4,0),0)</f>
        <v>614.67907991353275</v>
      </c>
      <c r="BY165" s="306">
        <f>IFERROR(VLOOKUP($A165,'BDGT Polizze MTD'!$A$3:$AG$156,BY$4,0),0)</f>
        <v>640.82696549275136</v>
      </c>
      <c r="BZ165" s="306">
        <f>IFERROR(VLOOKUP($A165,'BDGT Polizze MTD'!$A$3:$AG$156,BZ$4,0),0)</f>
        <v>660.11661972568868</v>
      </c>
      <c r="CA165" s="306">
        <f>IFERROR(VLOOKUP($A165,'BDGT Polizze MTD'!$A$3:$AG$156,CA$4,0),0)</f>
        <v>809.33922330265079</v>
      </c>
      <c r="CB165" s="306">
        <f>IFERROR(VLOOKUP($A165,'BDGT Polizze MTD'!$A$3:$AG$156,CB$4,0),0)</f>
        <v>744.87512123200884</v>
      </c>
      <c r="CC165" s="306">
        <f>IFERROR(VLOOKUP($A165,'BDGT Polizze MTD'!$A$3:$AG$156,CC$4,0),0)</f>
        <v>721.79649832555606</v>
      </c>
      <c r="CD165" s="306">
        <f>IFERROR(VLOOKUP($A165,'BDGT Polizze MTD'!$A$3:$AG$156,CD$4,0),0)</f>
        <v>694.41765908247021</v>
      </c>
      <c r="CE165" s="306">
        <f>IFERROR(VLOOKUP($A165,'BDGT Polizze MTD'!$A$3:$AG$156,CE$4,0),0)</f>
        <v>697.46397354211956</v>
      </c>
      <c r="CF165" s="306">
        <f>IFERROR(VLOOKUP($A165,'BDGT Polizze MTD'!$A$3:$AG$156,CF$4,0),0)</f>
        <v>725.95445662240854</v>
      </c>
      <c r="CG165" s="306">
        <f>IFERROR(VLOOKUP($A165,'BDGT Polizze MTD'!$A$3:$AG$156,CG$4,0),0)</f>
        <v>738.29063492768228</v>
      </c>
      <c r="CH165" s="306">
        <f>IFERROR(VLOOKUP($A165,'BDGT Polizze MTD'!$A$3:$AG$156,CH$4,0),0)</f>
        <v>110.65458927112402</v>
      </c>
      <c r="CI165" s="306">
        <f>IFERROR(VLOOKUP($A165,'BDGT Polizze MTD'!$A$3:$AG$156,CI$4,0),0)</f>
        <v>681.25456502918735</v>
      </c>
      <c r="CJ165" s="306">
        <f>IFERROR(VLOOKUP($A165,'BDGT Polizze MTD'!$A$3:$AG$156,CJ$4,0),0)</f>
        <v>753.04854662432149</v>
      </c>
      <c r="CK165" s="306">
        <f>IFERROR(VLOOKUP($A165,'BDGT Polizze MTD'!$A$3:$AG$156,CK$4,0),0)</f>
        <v>700.67788427269841</v>
      </c>
      <c r="CL165" s="306">
        <f>IFERROR(VLOOKUP($A165,'BDGT Polizze MTD'!$A$3:$AG$156,CL$4,0),0)</f>
        <v>755.26075236161114</v>
      </c>
      <c r="CM165" s="306">
        <f>IFERROR(VLOOKUP($A165,'BDGT Polizze MTD'!$A$3:$AG$156,CM$4,0),0)</f>
        <v>753.89377033732478</v>
      </c>
      <c r="CN165" s="306">
        <f>IFERROR(VLOOKUP($A165,'BDGT Polizze MTD'!$A$3:$AG$156,CN$4,0),0)</f>
        <v>758.47193027418882</v>
      </c>
      <c r="CO165" s="306">
        <f>IFERROR(VLOOKUP($A165,'BDGT Polizze MTD'!$A$3:$AG$156,CO$4,0),0)</f>
        <v>902.9930431141845</v>
      </c>
      <c r="CP165" s="306">
        <f>IFERROR(VLOOKUP($A165,'BDGT Polizze MTD'!$A$3:$AG$156,CP$4,0),0)</f>
        <v>890.22403771081463</v>
      </c>
      <c r="CQ165" s="306">
        <f>IFERROR(VLOOKUP($A165,'BDGT Polizze MTD'!$A$3:$AG$156,CQ$4,0),0)</f>
        <v>719.97346217479458</v>
      </c>
      <c r="CR165" s="306">
        <f>IFERROR(VLOOKUP($A165,'BDGT Polizze MTD'!$A$3:$AG$156,CR$4,0),0)</f>
        <v>683.39700768683599</v>
      </c>
      <c r="CS165" s="306">
        <f>IFERROR(VLOOKUP($A165,'BDGT Polizze MTD'!$A$3:$AG$156,CS$4,0),0)</f>
        <v>720.47432371784316</v>
      </c>
      <c r="CT165" s="306">
        <f>IFERROR(VLOOKUP($A165,'BDGT Polizze MTD'!$A$3:$AG$156,CT$4,0),0)</f>
        <v>726.41196631594732</v>
      </c>
      <c r="CU165" s="306">
        <f>IFERROR(VLOOKUP($A165,'BDGT Polizze MTD'!$A$3:$AG$156,CU$4,0),0)</f>
        <v>801.38771301048985</v>
      </c>
      <c r="CV165" s="306">
        <f>IFERROR(VLOOKUP($A165,'BDGT Polizze MTD'!$A$3:$AG$156,CV$4,0),0)</f>
        <v>1053.0290506368519</v>
      </c>
      <c r="CW165" s="306">
        <f>IFERROR(VLOOKUP($A165,'BDGT Polizze MTD'!$A$3:$AG$156,CW$4,0),0)</f>
        <v>904.13758950845659</v>
      </c>
      <c r="CX165" s="306">
        <f>IFERROR(VLOOKUP($A165,'BDGT Polizze MTD'!$A$3:$AG$156,CX$4,0),0)</f>
        <v>617.35672436415064</v>
      </c>
      <c r="CY165" s="306">
        <f>IFERROR(VLOOKUP($A165,'BDGT Polizze MTD'!$A$3:$AG$156,CY$4,0),0)</f>
        <v>22625.431136528387</v>
      </c>
      <c r="CZ165" s="306"/>
      <c r="DD165" s="308">
        <f>IFERROR(VLOOKUP($A165,'BDGT McAfee'!$AZ$6:$BD$180,DD$4,0),0)</f>
        <v>4.4518726451612904</v>
      </c>
      <c r="DE165" s="308">
        <f>IFERROR(VLOOKUP($A165,'BDGT McAfee'!$AZ$6:$BD$180,DE$4,0),0)</f>
        <v>4.4518726451612904</v>
      </c>
      <c r="DF165" s="308">
        <f>IFERROR(VLOOKUP($A165,'BDGT McAfee'!$AZ$6:$BD$180,DF$4,0),0)</f>
        <v>4.4518726451612904</v>
      </c>
      <c r="DG165" s="308">
        <f>IFERROR(VLOOKUP($A165,'BDGT McAfee'!$AZ$6:$BD$180,DG$4,0),0)</f>
        <v>4.4518726451612904</v>
      </c>
      <c r="DH165" s="308">
        <f>IFERROR(VLOOKUP($A165,'BDGT McAfee'!$AZ$6:$BD$180,DH$4,0),0)</f>
        <v>4.4518726451612904</v>
      </c>
      <c r="DI165" s="308">
        <f>IFERROR(VLOOKUP($A165,'BDGT McAfee'!$AZ$6:$BD$180,DI$4,0),0)</f>
        <v>4.4518726451612904</v>
      </c>
      <c r="DJ165" s="308">
        <f>IFERROR(VLOOKUP($A165,'BDGT McAfee'!$AZ$6:$BD$180,DJ$4,0),0)</f>
        <v>4.4518726451612904</v>
      </c>
      <c r="DK165" s="308">
        <f>IFERROR(VLOOKUP($A165,'BDGT McAfee'!$AZ$6:$BD$180,DK$4,0),0)</f>
        <v>4.4518726451612904</v>
      </c>
      <c r="DL165" s="308">
        <f>IFERROR(VLOOKUP($A165,'BDGT McAfee'!$AZ$6:$BD$180,DL$4,0),0)</f>
        <v>4.4518726451612904</v>
      </c>
      <c r="DM165" s="308">
        <f>IFERROR(VLOOKUP($A165,'BDGT McAfee'!$AZ$6:$BD$180,DM$4,0),0)</f>
        <v>4.4518726451612904</v>
      </c>
      <c r="DN165" s="308">
        <f>IFERROR(VLOOKUP($A165,'BDGT McAfee'!$AZ$6:$BD$180,DN$4,0),0)</f>
        <v>4.4518726451612904</v>
      </c>
      <c r="DO165" s="308">
        <f>IFERROR(VLOOKUP($A165,'BDGT McAfee'!$AZ$6:$BD$180,DO$4,0),0)</f>
        <v>4.4518726451612904</v>
      </c>
      <c r="DP165" s="308">
        <f>IFERROR(VLOOKUP($A165,'BDGT McAfee'!$AZ$6:$BD$180,DP$4,0),0)</f>
        <v>4.4518726451612904</v>
      </c>
      <c r="DQ165" s="308">
        <f>IFERROR(VLOOKUP($A165,'BDGT McAfee'!$AZ$6:$BD$180,DQ$4,0),0)</f>
        <v>4.4518726451612904</v>
      </c>
      <c r="DR165" s="308">
        <f>IFERROR(VLOOKUP($A165,'BDGT McAfee'!$AZ$6:$BD$180,DR$4,0),0)</f>
        <v>4.4518726451612904</v>
      </c>
      <c r="DS165" s="308">
        <f>IFERROR(VLOOKUP($A165,'BDGT McAfee'!$AZ$6:$BD$180,DS$4,0),0)</f>
        <v>4.4518726451612904</v>
      </c>
      <c r="DT165" s="308">
        <f>IFERROR(VLOOKUP($A165,'BDGT McAfee'!$AZ$6:$BD$180,DT$4,0),0)</f>
        <v>4.4518726451612904</v>
      </c>
      <c r="DU165" s="308">
        <f>IFERROR(VLOOKUP($A165,'BDGT McAfee'!$AZ$6:$BD$180,DU$4,0),0)</f>
        <v>4.4518726451612904</v>
      </c>
      <c r="DV165" s="308">
        <f>IFERROR(VLOOKUP($A165,'BDGT McAfee'!$AZ$6:$BD$180,DV$4,0),0)</f>
        <v>4.4518726451612904</v>
      </c>
      <c r="DW165" s="308">
        <f>IFERROR(VLOOKUP($A165,'BDGT McAfee'!$AZ$6:$BD$180,DW$4,0),0)</f>
        <v>4.4518726451612904</v>
      </c>
      <c r="DX165" s="308">
        <f>IFERROR(VLOOKUP($A165,'BDGT McAfee'!$AZ$6:$BD$180,DX$4,0),0)</f>
        <v>4.4518726451612904</v>
      </c>
      <c r="DY165" s="308">
        <f>IFERROR(VLOOKUP($A165,'BDGT McAfee'!$AZ$6:$BD$180,DY$4,0),0)</f>
        <v>4.4518726451612904</v>
      </c>
      <c r="DZ165" s="308">
        <f>IFERROR(VLOOKUP($A165,'BDGT McAfee'!$AZ$6:$BD$180,DZ$4,0),0)</f>
        <v>4.4518726451612904</v>
      </c>
      <c r="EA165" s="308">
        <f>IFERROR(VLOOKUP($A165,'BDGT McAfee'!$AZ$6:$BD$180,EA$4,0),0)</f>
        <v>4.4518726451612904</v>
      </c>
      <c r="EB165" s="308">
        <f>IFERROR(VLOOKUP($A165,'BDGT McAfee'!$AZ$6:$BD$180,EB$4,0),0)</f>
        <v>4.4518726451612904</v>
      </c>
      <c r="EC165" s="308">
        <f>IFERROR(VLOOKUP($A165,'BDGT McAfee'!$AZ$6:$BD$180,EC$4,0),0)</f>
        <v>4.4518726451612904</v>
      </c>
      <c r="ED165" s="308">
        <f>IFERROR(VLOOKUP($A165,'BDGT McAfee'!$AZ$6:$BD$180,ED$4,0),0)</f>
        <v>4.4518726451612904</v>
      </c>
      <c r="EE165" s="308">
        <f>IFERROR(VLOOKUP($A165,'BDGT McAfee'!$AZ$6:$BD$180,EE$4,0),0)</f>
        <v>4.4518726451612904</v>
      </c>
      <c r="EF165" s="308">
        <f>IFERROR(VLOOKUP($A165,'BDGT McAfee'!$AZ$6:$BD$180,EF$4,0),0)</f>
        <v>4.4518726451612904</v>
      </c>
      <c r="EG165" s="308">
        <f>IFERROR(VLOOKUP($A165,'BDGT McAfee'!$AZ$6:$BD$180,EG$4,0),0)</f>
        <v>4.4518726451612904</v>
      </c>
      <c r="EH165" s="308">
        <f>IFERROR(VLOOKUP($A165,'BDGT McAfee'!$AZ$6:$BD$180,EH$4,0),0)</f>
        <v>4.4518726451612904</v>
      </c>
      <c r="EI165" s="308">
        <f t="shared" si="50"/>
        <v>138.00805199999999</v>
      </c>
      <c r="EJ165" s="308"/>
      <c r="EL165" s="307">
        <f>IFERROR(VLOOKUP($A165,'BDGT Office'!$C$3:$F$180,EL$4,0),0)</f>
        <v>0.73548387096774193</v>
      </c>
      <c r="EM165" s="307">
        <f>IFERROR(VLOOKUP($A165,'BDGT Office'!$C$3:$F$180,EM$4,0),0)</f>
        <v>0.73548387096774193</v>
      </c>
      <c r="EN165" s="307">
        <f>IFERROR(VLOOKUP($A165,'BDGT Office'!$C$3:$F$180,EN$4,0),0)</f>
        <v>0.73548387096774193</v>
      </c>
      <c r="EO165" s="307">
        <f>IFERROR(VLOOKUP($A165,'BDGT Office'!$C$3:$F$180,EO$4,0),0)</f>
        <v>0.73548387096774193</v>
      </c>
      <c r="EP165" s="307">
        <f>IFERROR(VLOOKUP($A165,'BDGT Office'!$C$3:$F$180,EP$4,0),0)</f>
        <v>0.73548387096774193</v>
      </c>
      <c r="EQ165" s="307">
        <f>IFERROR(VLOOKUP($A165,'BDGT Office'!$C$3:$F$180,EQ$4,0),0)</f>
        <v>0.73548387096774193</v>
      </c>
      <c r="ER165" s="307">
        <f>IFERROR(VLOOKUP($A165,'BDGT Office'!$C$3:$F$180,ER$4,0),0)</f>
        <v>0.73548387096774193</v>
      </c>
      <c r="ES165" s="307">
        <f>IFERROR(VLOOKUP($A165,'BDGT Office'!$C$3:$F$180,ES$4,0),0)</f>
        <v>0.73548387096774193</v>
      </c>
      <c r="ET165" s="307">
        <f>IFERROR(VLOOKUP($A165,'BDGT Office'!$C$3:$F$180,ET$4,0),0)</f>
        <v>0.73548387096774193</v>
      </c>
      <c r="EU165" s="307">
        <f>IFERROR(VLOOKUP($A165,'BDGT Office'!$C$3:$F$180,EU$4,0),0)</f>
        <v>0.73548387096774193</v>
      </c>
      <c r="EV165" s="307">
        <f>IFERROR(VLOOKUP($A165,'BDGT Office'!$C$3:$F$180,EV$4,0),0)</f>
        <v>0.73548387096774193</v>
      </c>
      <c r="EW165" s="307">
        <f>IFERROR(VLOOKUP($A165,'BDGT Office'!$C$3:$F$180,EW$4,0),0)</f>
        <v>0.73548387096774193</v>
      </c>
      <c r="EX165" s="307">
        <f>IFERROR(VLOOKUP($A165,'BDGT Office'!$C$3:$F$180,EX$4,0),0)</f>
        <v>0.73548387096774193</v>
      </c>
      <c r="EY165" s="307">
        <f>IFERROR(VLOOKUP($A165,'BDGT Office'!$C$3:$F$180,EY$4,0),0)</f>
        <v>0.73548387096774193</v>
      </c>
      <c r="EZ165" s="307">
        <f>IFERROR(VLOOKUP($A165,'BDGT Office'!$C$3:$F$180,EZ$4,0),0)</f>
        <v>0.73548387096774193</v>
      </c>
      <c r="FA165" s="307">
        <f>IFERROR(VLOOKUP($A165,'BDGT Office'!$C$3:$F$180,FA$4,0),0)</f>
        <v>0.73548387096774193</v>
      </c>
      <c r="FB165" s="307">
        <f>IFERROR(VLOOKUP($A165,'BDGT Office'!$C$3:$F$180,FB$4,0),0)</f>
        <v>0.73548387096774193</v>
      </c>
      <c r="FC165" s="307">
        <f>IFERROR(VLOOKUP($A165,'BDGT Office'!$C$3:$F$180,FC$4,0),0)</f>
        <v>0.73548387096774193</v>
      </c>
      <c r="FD165" s="307">
        <f>IFERROR(VLOOKUP($A165,'BDGT Office'!$C$3:$F$180,FD$4,0),0)</f>
        <v>0.73548387096774193</v>
      </c>
      <c r="FE165" s="307">
        <f>IFERROR(VLOOKUP($A165,'BDGT Office'!$C$3:$F$180,FE$4,0),0)</f>
        <v>0.73548387096774193</v>
      </c>
      <c r="FF165" s="307">
        <f>IFERROR(VLOOKUP($A165,'BDGT Office'!$C$3:$F$180,FF$4,0),0)</f>
        <v>0.73548387096774193</v>
      </c>
      <c r="FG165" s="307">
        <f>IFERROR(VLOOKUP($A165,'BDGT Office'!$C$3:$F$180,FG$4,0),0)</f>
        <v>0.73548387096774193</v>
      </c>
      <c r="FH165" s="307">
        <f>IFERROR(VLOOKUP($A165,'BDGT Office'!$C$3:$F$180,FH$4,0),0)</f>
        <v>0.73548387096774193</v>
      </c>
      <c r="FI165" s="307">
        <f>IFERROR(VLOOKUP($A165,'BDGT Office'!$C$3:$F$180,FI$4,0),0)</f>
        <v>0.73548387096774193</v>
      </c>
      <c r="FJ165" s="307">
        <f>IFERROR(VLOOKUP($A165,'BDGT Office'!$C$3:$F$180,FJ$4,0),0)</f>
        <v>0.73548387096774193</v>
      </c>
      <c r="FK165" s="307">
        <f>IFERROR(VLOOKUP($A165,'BDGT Office'!$C$3:$F$180,FK$4,0),0)</f>
        <v>0.73548387096774193</v>
      </c>
      <c r="FL165" s="307">
        <f>IFERROR(VLOOKUP($A165,'BDGT Office'!$C$3:$F$180,FL$4,0),0)</f>
        <v>0.73548387096774193</v>
      </c>
      <c r="FM165" s="307">
        <f>IFERROR(VLOOKUP($A165,'BDGT Office'!$C$3:$F$180,FM$4,0),0)</f>
        <v>0.73548387096774193</v>
      </c>
      <c r="FN165" s="307">
        <f>IFERROR(VLOOKUP($A165,'BDGT Office'!$C$3:$F$180,FN$4,0),0)</f>
        <v>0.73548387096774193</v>
      </c>
      <c r="FO165" s="307">
        <f>IFERROR(VLOOKUP($A165,'BDGT Office'!$C$3:$F$180,FO$4,0),0)</f>
        <v>0.73548387096774193</v>
      </c>
      <c r="FP165" s="307">
        <f>IFERROR(VLOOKUP($A165,'BDGT Office'!$C$3:$F$180,FP$4,0),0)</f>
        <v>0.73548387096774193</v>
      </c>
      <c r="FQ165" s="308">
        <f t="shared" si="51"/>
        <v>22.799999999999997</v>
      </c>
      <c r="FR165" s="307"/>
      <c r="FS165" s="307"/>
    </row>
    <row r="166" spans="1:175">
      <c r="A166" s="150" t="s">
        <v>46</v>
      </c>
      <c r="B166" s="303">
        <f>IFERROR(VLOOKUP($A166,'FCST Sales'!$A$1:$AH$160,B$1,0),0)</f>
        <v>30904.4261930104</v>
      </c>
      <c r="C166" s="303">
        <f>IFERROR(VLOOKUP($A166,'FCST Sales'!$A$1:$AH$160,C$1,0),0)</f>
        <v>26945.633816758433</v>
      </c>
      <c r="D166" s="303">
        <f>IFERROR(VLOOKUP($A166,'FCST Sales'!$A$1:$AH$160,D$1,0),0)</f>
        <v>20692.153546084126</v>
      </c>
      <c r="E166" s="303">
        <f>IFERROR(VLOOKUP($A166,'FCST Sales'!$A$1:$AH$160,E$1,0),0)</f>
        <v>19914.306409124703</v>
      </c>
      <c r="F166" s="303">
        <f>IFERROR(VLOOKUP($A166,'FCST Sales'!$A$1:$AH$160,F$1,0),0)</f>
        <v>19809.867022730963</v>
      </c>
      <c r="G166" s="303">
        <f>IFERROR(VLOOKUP($A166,'FCST Sales'!$A$1:$AH$160,G$1,0),0)</f>
        <v>20652.560638272218</v>
      </c>
      <c r="H166" s="303">
        <f>IFERROR(VLOOKUP($A166,'FCST Sales'!$A$1:$AH$160,H$1,0),0)</f>
        <v>21274.227289629049</v>
      </c>
      <c r="I166" s="303">
        <f>IFERROR(VLOOKUP($A166,'FCST Sales'!$A$1:$AH$160,I$1,0),0)</f>
        <v>26083.370841514941</v>
      </c>
      <c r="J166" s="303">
        <f>IFERROR(VLOOKUP($A166,'FCST Sales'!$A$1:$AH$160,J$1,0),0)</f>
        <v>24295.741465928546</v>
      </c>
      <c r="K166" s="303">
        <f>IFERROR(VLOOKUP($A166,'FCST Sales'!$A$1:$AH$160,K$1,0),0)</f>
        <v>23262.045377099093</v>
      </c>
      <c r="L166" s="303">
        <f>IFERROR(VLOOKUP($A166,'FCST Sales'!$A$1:$AH$160,L$1,0),0)</f>
        <v>22379.680607635073</v>
      </c>
      <c r="M166" s="303">
        <f>IFERROR(VLOOKUP($A166,'FCST Sales'!$A$1:$AH$160,M$1,0),0)</f>
        <v>22477.857178673672</v>
      </c>
      <c r="N166" s="303">
        <f>IFERROR(VLOOKUP($A166,'FCST Sales'!$A$1:$AH$160,N$1,0),0)</f>
        <v>23396.047986978527</v>
      </c>
      <c r="O166" s="303">
        <f>IFERROR(VLOOKUP($A166,'FCST Sales'!$A$1:$AH$160,O$1,0),0)</f>
        <v>23793.618133388212</v>
      </c>
      <c r="P166" s="303">
        <f>IFERROR(VLOOKUP($A166,'FCST Sales'!$A$1:$AH$160,P$1,0),0)</f>
        <v>0</v>
      </c>
      <c r="Q166" s="303">
        <f>IFERROR(VLOOKUP($A166,'FCST Sales'!$A$1:$AH$160,Q$1,0),0)</f>
        <v>22220.617003635143</v>
      </c>
      <c r="R166" s="303">
        <f>IFERROR(VLOOKUP($A166,'FCST Sales'!$A$1:$AH$160,R$1,0),0)</f>
        <v>24269.235862699476</v>
      </c>
      <c r="S166" s="303">
        <f>IFERROR(VLOOKUP($A166,'FCST Sales'!$A$1:$AH$160,S$1,0),0)</f>
        <v>22581.435039505806</v>
      </c>
      <c r="T166" s="303">
        <f>IFERROR(VLOOKUP($A166,'FCST Sales'!$A$1:$AH$160,T$1,0),0)</f>
        <v>24340.530791898611</v>
      </c>
      <c r="U166" s="303">
        <f>IFERROR(VLOOKUP($A166,'FCST Sales'!$A$1:$AH$160,U$1,0),0)</f>
        <v>24296.47571826998</v>
      </c>
      <c r="V166" s="303">
        <f>IFERROR(VLOOKUP($A166,'FCST Sales'!$A$1:$AH$160,V$1,0),0)</f>
        <v>24444.020579518277</v>
      </c>
      <c r="W166" s="303">
        <f>IFERROR(VLOOKUP($A166,'FCST Sales'!$A$1:$AH$160,W$1,0),0)</f>
        <v>29453.105488001573</v>
      </c>
      <c r="X166" s="303">
        <f>IFERROR(VLOOKUP($A166,'FCST Sales'!$A$1:$AH$160,X$1,0),0)</f>
        <v>28690.125276381015</v>
      </c>
      <c r="Y166" s="303">
        <f>IFERROR(VLOOKUP($A166,'FCST Sales'!$A$1:$AH$160,Y$1,0),0)</f>
        <v>23203.29259877239</v>
      </c>
      <c r="Z166" s="303">
        <f>IFERROR(VLOOKUP($A166,'FCST Sales'!$A$1:$AH$160,Z$1,0),0)</f>
        <v>22024.507240286861</v>
      </c>
      <c r="AA166" s="303">
        <f>IFERROR(VLOOKUP($A166,'FCST Sales'!$A$1:$AH$160,AA$1,0),0)</f>
        <v>23219.434356136251</v>
      </c>
      <c r="AB166" s="303">
        <f>IFERROR(VLOOKUP($A166,'FCST Sales'!$A$1:$AH$160,AB$1,0),0)</f>
        <v>23410.792601667388</v>
      </c>
      <c r="AC166" s="303">
        <f>IFERROR(VLOOKUP($A166,'FCST Sales'!$A$1:$AH$160,AC$1,0),0)</f>
        <v>25850.932409278346</v>
      </c>
      <c r="AD166" s="303">
        <f>IFERROR(VLOOKUP($A166,'FCST Sales'!$A$1:$AH$160,AD$1,0),0)</f>
        <v>33937.002487742226</v>
      </c>
      <c r="AE166" s="303">
        <f>IFERROR(VLOOKUP($A166,'FCST Sales'!$A$1:$AH$160,AE$1,0),0)</f>
        <v>29490.437387669514</v>
      </c>
      <c r="AF166" s="303">
        <f>IFERROR(VLOOKUP($A166,'FCST Sales'!$A$1:$AH$160,AF$1,0),0)</f>
        <v>19896.162102935021</v>
      </c>
      <c r="AG166" s="303">
        <f>IFERROR(VLOOKUP($A166,'FCST Sales'!$A$1:$AH$160,AG$1,0),0)</f>
        <v>727209.64345122594</v>
      </c>
      <c r="AH166" s="303">
        <f>IFERROR(VLOOKUP($A166,'FCST Sales'!$A$1:$AH$160,AH$1,0),0)</f>
        <v>0</v>
      </c>
      <c r="AI166" s="303"/>
      <c r="AK166" s="306">
        <f>IFERROR(VLOOKUP($A166,'BDGT MW Services MTD'!$A$3:$AG$156,AK$4,0),0)</f>
        <v>260.80430346006534</v>
      </c>
      <c r="AL166" s="306">
        <f>IFERROR(VLOOKUP($A166,'BDGT MW Services MTD'!$A$3:$AG$156,AL$4,0),0)</f>
        <v>224.68232628211845</v>
      </c>
      <c r="AM166" s="306">
        <f>IFERROR(VLOOKUP($A166,'BDGT MW Services MTD'!$A$3:$AG$156,AM$4,0),0)</f>
        <v>174.62232299578261</v>
      </c>
      <c r="AN166" s="306">
        <f>IFERROR(VLOOKUP($A166,'BDGT MW Services MTD'!$A$3:$AG$156,AN$4,0),0)</f>
        <v>168.05802442294618</v>
      </c>
      <c r="AO166" s="306">
        <f>IFERROR(VLOOKUP($A166,'BDGT MW Services MTD'!$A$3:$AG$156,AO$4,0),0)</f>
        <v>167.17665418645961</v>
      </c>
      <c r="AP166" s="306">
        <f>IFERROR(VLOOKUP($A166,'BDGT MW Services MTD'!$A$3:$AG$156,AP$4,0),0)</f>
        <v>174.28819607560126</v>
      </c>
      <c r="AQ166" s="306">
        <f>IFERROR(VLOOKUP($A166,'BDGT MW Services MTD'!$A$3:$AG$156,AQ$4,0),0)</f>
        <v>179.53447817703503</v>
      </c>
      <c r="AR166" s="306">
        <f>IFERROR(VLOOKUP($A166,'BDGT MW Services MTD'!$A$3:$AG$156,AR$4,0),0)</f>
        <v>220.11912862340813</v>
      </c>
      <c r="AS166" s="306">
        <f>IFERROR(VLOOKUP($A166,'BDGT MW Services MTD'!$A$3:$AG$156,AS$4,0),0)</f>
        <v>202.58657667643064</v>
      </c>
      <c r="AT166" s="306">
        <f>IFERROR(VLOOKUP($A166,'BDGT MW Services MTD'!$A$3:$AG$156,AT$4,0),0)</f>
        <v>196.30979406447887</v>
      </c>
      <c r="AU166" s="306">
        <f>IFERROR(VLOOKUP($A166,'BDGT MW Services MTD'!$A$3:$AG$156,AU$4,0),0)</f>
        <v>188.86346493154028</v>
      </c>
      <c r="AV166" s="306">
        <f>IFERROR(VLOOKUP($A166,'BDGT MW Services MTD'!$A$3:$AG$156,AV$4,0),0)</f>
        <v>189.69198289417477</v>
      </c>
      <c r="AW166" s="306">
        <f>IFERROR(VLOOKUP($A166,'BDGT MW Services MTD'!$A$3:$AG$156,AW$4,0),0)</f>
        <v>197.44065011445608</v>
      </c>
      <c r="AX166" s="306">
        <f>IFERROR(VLOOKUP($A166,'BDGT MW Services MTD'!$A$3:$AG$156,AX$4,0),0)</f>
        <v>200.79576838985491</v>
      </c>
      <c r="AY166" s="306">
        <f>IFERROR(VLOOKUP($A166,'BDGT MW Services MTD'!$A$3:$AG$156,AY$4,0),0)</f>
        <v>30.095157960029599</v>
      </c>
      <c r="AZ166" s="306">
        <f>IFERROR(VLOOKUP($A166,'BDGT MW Services MTD'!$A$3:$AG$156,AZ$4,0),0)</f>
        <v>185.28344717190046</v>
      </c>
      <c r="BA166" s="306">
        <f>IFERROR(VLOOKUP($A166,'BDGT MW Services MTD'!$A$3:$AG$156,BA$4,0),0)</f>
        <v>204.80953489150716</v>
      </c>
      <c r="BB166" s="306">
        <f>IFERROR(VLOOKUP($A166,'BDGT MW Services MTD'!$A$3:$AG$156,BB$4,0),0)</f>
        <v>190.56608266485139</v>
      </c>
      <c r="BC166" s="306">
        <f>IFERROR(VLOOKUP($A166,'BDGT MW Services MTD'!$A$3:$AG$156,BC$4,0),0)</f>
        <v>205.41119706875941</v>
      </c>
      <c r="BD166" s="306">
        <f>IFERROR(VLOOKUP($A166,'BDGT MW Services MTD'!$A$3:$AG$156,BD$4,0),0)</f>
        <v>205.03941366401855</v>
      </c>
      <c r="BE166" s="306">
        <f>IFERROR(VLOOKUP($A166,'BDGT MW Services MTD'!$A$3:$AG$156,BE$4,0),0)</f>
        <v>206.28455358432149</v>
      </c>
      <c r="BF166" s="306">
        <f>IFERROR(VLOOKUP($A166,'BDGT MW Services MTD'!$A$3:$AG$156,BF$4,0),0)</f>
        <v>245.59052135419086</v>
      </c>
      <c r="BG166" s="306">
        <f>IFERROR(VLOOKUP($A166,'BDGT MW Services MTD'!$A$3:$AG$156,BG$4,0),0)</f>
        <v>242.11768541364691</v>
      </c>
      <c r="BH166" s="306">
        <f>IFERROR(VLOOKUP($A166,'BDGT MW Services MTD'!$A$3:$AG$156,BH$4,0),0)</f>
        <v>195.81397584956883</v>
      </c>
      <c r="BI166" s="306">
        <f>IFERROR(VLOOKUP($A166,'BDGT MW Services MTD'!$A$3:$AG$156,BI$4,0),0)</f>
        <v>185.86613561371701</v>
      </c>
      <c r="BJ166" s="306">
        <f>IFERROR(VLOOKUP($A166,'BDGT MW Services MTD'!$A$3:$AG$156,BJ$4,0),0)</f>
        <v>195.95019710666662</v>
      </c>
      <c r="BK166" s="306">
        <f>IFERROR(VLOOKUP($A166,'BDGT MW Services MTD'!$A$3:$AG$156,BK$4,0),0)</f>
        <v>197.56508080084683</v>
      </c>
      <c r="BL166" s="306">
        <f>IFERROR(VLOOKUP($A166,'BDGT MW Services MTD'!$A$3:$AG$156,BL$4,0),0)</f>
        <v>217.95652551910263</v>
      </c>
      <c r="BM166" s="306">
        <f>IFERROR(VLOOKUP($A166,'BDGT MW Services MTD'!$A$3:$AG$156,BM$4,0),0)</f>
        <v>286.39639642750939</v>
      </c>
      <c r="BN166" s="306">
        <f>IFERROR(VLOOKUP($A166,'BDGT MW Services MTD'!$A$3:$AG$156,BN$4,0),0)</f>
        <v>245.90180807763443</v>
      </c>
      <c r="BO166" s="306">
        <f>IFERROR(VLOOKUP($A166,'BDGT MW Services MTD'!$A$3:$AG$156,BO$4,0),0)</f>
        <v>167.90490353637765</v>
      </c>
      <c r="BP166" s="306">
        <f>IFERROR(VLOOKUP($A166,'BDGT MW Services MTD'!$A$3:$AG$156,BP$4,0),0)</f>
        <v>6153.5262879990014</v>
      </c>
      <c r="BQ166" s="306"/>
      <c r="BR166" s="306"/>
      <c r="BS166" s="306"/>
      <c r="BT166" s="306">
        <f>IFERROR(VLOOKUP($A166,'BDGT Polizze MTD'!$A$3:$AG$156,BT$4,0),0)</f>
        <v>1090.2437203517734</v>
      </c>
      <c r="BU166" s="306">
        <f>IFERROR(VLOOKUP($A166,'BDGT Polizze MTD'!$A$3:$AG$156,BU$4,0),0)</f>
        <v>939.24253569924781</v>
      </c>
      <c r="BV166" s="306">
        <f>IFERROR(VLOOKUP($A166,'BDGT Polizze MTD'!$A$3:$AG$156,BV$4,0),0)</f>
        <v>729.9760339596636</v>
      </c>
      <c r="BW166" s="306">
        <f>IFERROR(VLOOKUP($A166,'BDGT Polizze MTD'!$A$3:$AG$156,BW$4,0),0)</f>
        <v>702.53520877924302</v>
      </c>
      <c r="BX166" s="306">
        <f>IFERROR(VLOOKUP($A166,'BDGT Polizze MTD'!$A$3:$AG$156,BX$4,0),0)</f>
        <v>698.85080498342302</v>
      </c>
      <c r="BY166" s="306">
        <f>IFERROR(VLOOKUP($A166,'BDGT Polizze MTD'!$A$3:$AG$156,BY$4,0),0)</f>
        <v>728.57927872328401</v>
      </c>
      <c r="BZ166" s="306">
        <f>IFERROR(VLOOKUP($A166,'BDGT Polizze MTD'!$A$3:$AG$156,BZ$4,0),0)</f>
        <v>750.51038200800372</v>
      </c>
      <c r="CA166" s="306">
        <f>IFERROR(VLOOKUP($A166,'BDGT Polizze MTD'!$A$3:$AG$156,CA$4,0),0)</f>
        <v>920.16693945282839</v>
      </c>
      <c r="CB166" s="306">
        <f>IFERROR(VLOOKUP($A166,'BDGT Polizze MTD'!$A$3:$AG$156,CB$4,0),0)</f>
        <v>846.87537789368275</v>
      </c>
      <c r="CC166" s="306">
        <f>IFERROR(VLOOKUP($A166,'BDGT Polizze MTD'!$A$3:$AG$156,CC$4,0),0)</f>
        <v>820.63645953265404</v>
      </c>
      <c r="CD166" s="306">
        <f>IFERROR(VLOOKUP($A166,'BDGT Polizze MTD'!$A$3:$AG$156,CD$4,0),0)</f>
        <v>789.50847019676553</v>
      </c>
      <c r="CE166" s="306">
        <f>IFERROR(VLOOKUP($A166,'BDGT Polizze MTD'!$A$3:$AG$156,CE$4,0),0)</f>
        <v>792.97193492482813</v>
      </c>
      <c r="CF166" s="306">
        <f>IFERROR(VLOOKUP($A166,'BDGT Polizze MTD'!$A$3:$AG$156,CF$4,0),0)</f>
        <v>825.3637922137201</v>
      </c>
      <c r="CG166" s="306">
        <f>IFERROR(VLOOKUP($A166,'BDGT Polizze MTD'!$A$3:$AG$156,CG$4,0),0)</f>
        <v>839.38923804518117</v>
      </c>
      <c r="CH166" s="306">
        <f>IFERROR(VLOOKUP($A166,'BDGT Polizze MTD'!$A$3:$AG$156,CH$4,0),0)</f>
        <v>125.80719161308251</v>
      </c>
      <c r="CI166" s="306">
        <f>IFERROR(VLOOKUP($A166,'BDGT Polizze MTD'!$A$3:$AG$156,CI$4,0),0)</f>
        <v>774.54287404128331</v>
      </c>
      <c r="CJ166" s="306">
        <f>IFERROR(VLOOKUP($A166,'BDGT Polizze MTD'!$A$3:$AG$156,CJ$4,0),0)</f>
        <v>856.16803987217907</v>
      </c>
      <c r="CK166" s="306">
        <f>IFERROR(VLOOKUP($A166,'BDGT Polizze MTD'!$A$3:$AG$156,CK$4,0),0)</f>
        <v>796.62594589511502</v>
      </c>
      <c r="CL166" s="306">
        <f>IFERROR(VLOOKUP($A166,'BDGT Polizze MTD'!$A$3:$AG$156,CL$4,0),0)</f>
        <v>858.68317632437675</v>
      </c>
      <c r="CM166" s="306">
        <f>IFERROR(VLOOKUP($A166,'BDGT Polizze MTD'!$A$3:$AG$156,CM$4,0),0)</f>
        <v>857.12900518159961</v>
      </c>
      <c r="CN166" s="306">
        <f>IFERROR(VLOOKUP($A166,'BDGT Polizze MTD'!$A$3:$AG$156,CN$4,0),0)</f>
        <v>862.33408025536062</v>
      </c>
      <c r="CO166" s="306">
        <f>IFERROR(VLOOKUP($A166,'BDGT Polizze MTD'!$A$3:$AG$156,CO$4,0),0)</f>
        <v>1026.6453433937429</v>
      </c>
      <c r="CP166" s="306">
        <f>IFERROR(VLOOKUP($A166,'BDGT Polizze MTD'!$A$3:$AG$156,CP$4,0),0)</f>
        <v>1012.1278008311458</v>
      </c>
      <c r="CQ166" s="306">
        <f>IFERROR(VLOOKUP($A166,'BDGT Polizze MTD'!$A$3:$AG$156,CQ$4,0),0)</f>
        <v>818.56378401284815</v>
      </c>
      <c r="CR166" s="306">
        <f>IFERROR(VLOOKUP($A166,'BDGT Polizze MTD'!$A$3:$AG$156,CR$4,0),0)</f>
        <v>776.97869433329515</v>
      </c>
      <c r="CS166" s="306">
        <f>IFERROR(VLOOKUP($A166,'BDGT Polizze MTD'!$A$3:$AG$156,CS$4,0),0)</f>
        <v>819.13323155707565</v>
      </c>
      <c r="CT166" s="306">
        <f>IFERROR(VLOOKUP($A166,'BDGT Polizze MTD'!$A$3:$AG$156,CT$4,0),0)</f>
        <v>825.8839514774163</v>
      </c>
      <c r="CU166" s="306">
        <f>IFERROR(VLOOKUP($A166,'BDGT Polizze MTD'!$A$3:$AG$156,CU$4,0),0)</f>
        <v>911.12658075167928</v>
      </c>
      <c r="CV166" s="306">
        <f>IFERROR(VLOOKUP($A166,'BDGT Polizze MTD'!$A$3:$AG$156,CV$4,0),0)</f>
        <v>1197.2266891074519</v>
      </c>
      <c r="CW166" s="306">
        <f>IFERROR(VLOOKUP($A166,'BDGT Polizze MTD'!$A$3:$AG$156,CW$4,0),0)</f>
        <v>1027.9466194500069</v>
      </c>
      <c r="CX166" s="306">
        <f>IFERROR(VLOOKUP($A166,'BDGT Polizze MTD'!$A$3:$AG$156,CX$4,0),0)</f>
        <v>701.89511548775477</v>
      </c>
      <c r="CY166" s="306">
        <f>IFERROR(VLOOKUP($A166,'BDGT Polizze MTD'!$A$3:$AG$156,CY$4,0),0)</f>
        <v>25723.668300349706</v>
      </c>
      <c r="CZ166" s="306"/>
      <c r="DD166" s="308">
        <f>IFERROR(VLOOKUP($A166,'BDGT McAfee'!$AZ$6:$BD$180,DD$4,0),0)</f>
        <v>4.2124076129032257</v>
      </c>
      <c r="DE166" s="308">
        <f>IFERROR(VLOOKUP($A166,'BDGT McAfee'!$AZ$6:$BD$180,DE$4,0),0)</f>
        <v>4.2124076129032257</v>
      </c>
      <c r="DF166" s="308">
        <f>IFERROR(VLOOKUP($A166,'BDGT McAfee'!$AZ$6:$BD$180,DF$4,0),0)</f>
        <v>4.2124076129032257</v>
      </c>
      <c r="DG166" s="308">
        <f>IFERROR(VLOOKUP($A166,'BDGT McAfee'!$AZ$6:$BD$180,DG$4,0),0)</f>
        <v>4.2124076129032257</v>
      </c>
      <c r="DH166" s="308">
        <f>IFERROR(VLOOKUP($A166,'BDGT McAfee'!$AZ$6:$BD$180,DH$4,0),0)</f>
        <v>4.2124076129032257</v>
      </c>
      <c r="DI166" s="308">
        <f>IFERROR(VLOOKUP($A166,'BDGT McAfee'!$AZ$6:$BD$180,DI$4,0),0)</f>
        <v>4.2124076129032257</v>
      </c>
      <c r="DJ166" s="308">
        <f>IFERROR(VLOOKUP($A166,'BDGT McAfee'!$AZ$6:$BD$180,DJ$4,0),0)</f>
        <v>4.2124076129032257</v>
      </c>
      <c r="DK166" s="308">
        <f>IFERROR(VLOOKUP($A166,'BDGT McAfee'!$AZ$6:$BD$180,DK$4,0),0)</f>
        <v>4.2124076129032257</v>
      </c>
      <c r="DL166" s="308">
        <f>IFERROR(VLOOKUP($A166,'BDGT McAfee'!$AZ$6:$BD$180,DL$4,0),0)</f>
        <v>4.2124076129032257</v>
      </c>
      <c r="DM166" s="308">
        <f>IFERROR(VLOOKUP($A166,'BDGT McAfee'!$AZ$6:$BD$180,DM$4,0),0)</f>
        <v>4.2124076129032257</v>
      </c>
      <c r="DN166" s="308">
        <f>IFERROR(VLOOKUP($A166,'BDGT McAfee'!$AZ$6:$BD$180,DN$4,0),0)</f>
        <v>4.2124076129032257</v>
      </c>
      <c r="DO166" s="308">
        <f>IFERROR(VLOOKUP($A166,'BDGT McAfee'!$AZ$6:$BD$180,DO$4,0),0)</f>
        <v>4.2124076129032257</v>
      </c>
      <c r="DP166" s="308">
        <f>IFERROR(VLOOKUP($A166,'BDGT McAfee'!$AZ$6:$BD$180,DP$4,0),0)</f>
        <v>4.2124076129032257</v>
      </c>
      <c r="DQ166" s="308">
        <f>IFERROR(VLOOKUP($A166,'BDGT McAfee'!$AZ$6:$BD$180,DQ$4,0),0)</f>
        <v>4.2124076129032257</v>
      </c>
      <c r="DR166" s="308">
        <f>IFERROR(VLOOKUP($A166,'BDGT McAfee'!$AZ$6:$BD$180,DR$4,0),0)</f>
        <v>4.2124076129032257</v>
      </c>
      <c r="DS166" s="308">
        <f>IFERROR(VLOOKUP($A166,'BDGT McAfee'!$AZ$6:$BD$180,DS$4,0),0)</f>
        <v>4.2124076129032257</v>
      </c>
      <c r="DT166" s="308">
        <f>IFERROR(VLOOKUP($A166,'BDGT McAfee'!$AZ$6:$BD$180,DT$4,0),0)</f>
        <v>4.2124076129032257</v>
      </c>
      <c r="DU166" s="308">
        <f>IFERROR(VLOOKUP($A166,'BDGT McAfee'!$AZ$6:$BD$180,DU$4,0),0)</f>
        <v>4.2124076129032257</v>
      </c>
      <c r="DV166" s="308">
        <f>IFERROR(VLOOKUP($A166,'BDGT McAfee'!$AZ$6:$BD$180,DV$4,0),0)</f>
        <v>4.2124076129032257</v>
      </c>
      <c r="DW166" s="308">
        <f>IFERROR(VLOOKUP($A166,'BDGT McAfee'!$AZ$6:$BD$180,DW$4,0),0)</f>
        <v>4.2124076129032257</v>
      </c>
      <c r="DX166" s="308">
        <f>IFERROR(VLOOKUP($A166,'BDGT McAfee'!$AZ$6:$BD$180,DX$4,0),0)</f>
        <v>4.2124076129032257</v>
      </c>
      <c r="DY166" s="308">
        <f>IFERROR(VLOOKUP($A166,'BDGT McAfee'!$AZ$6:$BD$180,DY$4,0),0)</f>
        <v>4.2124076129032257</v>
      </c>
      <c r="DZ166" s="308">
        <f>IFERROR(VLOOKUP($A166,'BDGT McAfee'!$AZ$6:$BD$180,DZ$4,0),0)</f>
        <v>4.2124076129032257</v>
      </c>
      <c r="EA166" s="308">
        <f>IFERROR(VLOOKUP($A166,'BDGT McAfee'!$AZ$6:$BD$180,EA$4,0),0)</f>
        <v>4.2124076129032257</v>
      </c>
      <c r="EB166" s="308">
        <f>IFERROR(VLOOKUP($A166,'BDGT McAfee'!$AZ$6:$BD$180,EB$4,0),0)</f>
        <v>4.2124076129032257</v>
      </c>
      <c r="EC166" s="308">
        <f>IFERROR(VLOOKUP($A166,'BDGT McAfee'!$AZ$6:$BD$180,EC$4,0),0)</f>
        <v>4.2124076129032257</v>
      </c>
      <c r="ED166" s="308">
        <f>IFERROR(VLOOKUP($A166,'BDGT McAfee'!$AZ$6:$BD$180,ED$4,0),0)</f>
        <v>4.2124076129032257</v>
      </c>
      <c r="EE166" s="308">
        <f>IFERROR(VLOOKUP($A166,'BDGT McAfee'!$AZ$6:$BD$180,EE$4,0),0)</f>
        <v>4.2124076129032257</v>
      </c>
      <c r="EF166" s="308">
        <f>IFERROR(VLOOKUP($A166,'BDGT McAfee'!$AZ$6:$BD$180,EF$4,0),0)</f>
        <v>4.2124076129032257</v>
      </c>
      <c r="EG166" s="308">
        <f>IFERROR(VLOOKUP($A166,'BDGT McAfee'!$AZ$6:$BD$180,EG$4,0),0)</f>
        <v>4.2124076129032257</v>
      </c>
      <c r="EH166" s="308">
        <f>IFERROR(VLOOKUP($A166,'BDGT McAfee'!$AZ$6:$BD$180,EH$4,0),0)</f>
        <v>4.2124076129032257</v>
      </c>
      <c r="EI166" s="308">
        <f t="shared" si="50"/>
        <v>130.58463599999993</v>
      </c>
      <c r="EJ166" s="308"/>
      <c r="EL166" s="307">
        <f>IFERROR(VLOOKUP($A166,'BDGT Office'!$C$3:$F$180,EL$4,0),0)</f>
        <v>0.38709677419354838</v>
      </c>
      <c r="EM166" s="307">
        <f>IFERROR(VLOOKUP($A166,'BDGT Office'!$C$3:$F$180,EM$4,0),0)</f>
        <v>0.38709677419354838</v>
      </c>
      <c r="EN166" s="307">
        <f>IFERROR(VLOOKUP($A166,'BDGT Office'!$C$3:$F$180,EN$4,0),0)</f>
        <v>0.38709677419354838</v>
      </c>
      <c r="EO166" s="307">
        <f>IFERROR(VLOOKUP($A166,'BDGT Office'!$C$3:$F$180,EO$4,0),0)</f>
        <v>0.38709677419354838</v>
      </c>
      <c r="EP166" s="307">
        <f>IFERROR(VLOOKUP($A166,'BDGT Office'!$C$3:$F$180,EP$4,0),0)</f>
        <v>0.38709677419354838</v>
      </c>
      <c r="EQ166" s="307">
        <f>IFERROR(VLOOKUP($A166,'BDGT Office'!$C$3:$F$180,EQ$4,0),0)</f>
        <v>0.38709677419354838</v>
      </c>
      <c r="ER166" s="307">
        <f>IFERROR(VLOOKUP($A166,'BDGT Office'!$C$3:$F$180,ER$4,0),0)</f>
        <v>0.38709677419354838</v>
      </c>
      <c r="ES166" s="307">
        <f>IFERROR(VLOOKUP($A166,'BDGT Office'!$C$3:$F$180,ES$4,0),0)</f>
        <v>0.38709677419354838</v>
      </c>
      <c r="ET166" s="307">
        <f>IFERROR(VLOOKUP($A166,'BDGT Office'!$C$3:$F$180,ET$4,0),0)</f>
        <v>0.38709677419354838</v>
      </c>
      <c r="EU166" s="307">
        <f>IFERROR(VLOOKUP($A166,'BDGT Office'!$C$3:$F$180,EU$4,0),0)</f>
        <v>0.38709677419354838</v>
      </c>
      <c r="EV166" s="307">
        <f>IFERROR(VLOOKUP($A166,'BDGT Office'!$C$3:$F$180,EV$4,0),0)</f>
        <v>0.38709677419354838</v>
      </c>
      <c r="EW166" s="307">
        <f>IFERROR(VLOOKUP($A166,'BDGT Office'!$C$3:$F$180,EW$4,0),0)</f>
        <v>0.38709677419354838</v>
      </c>
      <c r="EX166" s="307">
        <f>IFERROR(VLOOKUP($A166,'BDGT Office'!$C$3:$F$180,EX$4,0),0)</f>
        <v>0.38709677419354838</v>
      </c>
      <c r="EY166" s="307">
        <f>IFERROR(VLOOKUP($A166,'BDGT Office'!$C$3:$F$180,EY$4,0),0)</f>
        <v>0.38709677419354838</v>
      </c>
      <c r="EZ166" s="307">
        <f>IFERROR(VLOOKUP($A166,'BDGT Office'!$C$3:$F$180,EZ$4,0),0)</f>
        <v>0.38709677419354838</v>
      </c>
      <c r="FA166" s="307">
        <f>IFERROR(VLOOKUP($A166,'BDGT Office'!$C$3:$F$180,FA$4,0),0)</f>
        <v>0.38709677419354838</v>
      </c>
      <c r="FB166" s="307">
        <f>IFERROR(VLOOKUP($A166,'BDGT Office'!$C$3:$F$180,FB$4,0),0)</f>
        <v>0.38709677419354838</v>
      </c>
      <c r="FC166" s="307">
        <f>IFERROR(VLOOKUP($A166,'BDGT Office'!$C$3:$F$180,FC$4,0),0)</f>
        <v>0.38709677419354838</v>
      </c>
      <c r="FD166" s="307">
        <f>IFERROR(VLOOKUP($A166,'BDGT Office'!$C$3:$F$180,FD$4,0),0)</f>
        <v>0.38709677419354838</v>
      </c>
      <c r="FE166" s="307">
        <f>IFERROR(VLOOKUP($A166,'BDGT Office'!$C$3:$F$180,FE$4,0),0)</f>
        <v>0.38709677419354838</v>
      </c>
      <c r="FF166" s="307">
        <f>IFERROR(VLOOKUP($A166,'BDGT Office'!$C$3:$F$180,FF$4,0),0)</f>
        <v>0.38709677419354838</v>
      </c>
      <c r="FG166" s="307">
        <f>IFERROR(VLOOKUP($A166,'BDGT Office'!$C$3:$F$180,FG$4,0),0)</f>
        <v>0.38709677419354838</v>
      </c>
      <c r="FH166" s="307">
        <f>IFERROR(VLOOKUP($A166,'BDGT Office'!$C$3:$F$180,FH$4,0),0)</f>
        <v>0.38709677419354838</v>
      </c>
      <c r="FI166" s="307">
        <f>IFERROR(VLOOKUP($A166,'BDGT Office'!$C$3:$F$180,FI$4,0),0)</f>
        <v>0.38709677419354838</v>
      </c>
      <c r="FJ166" s="307">
        <f>IFERROR(VLOOKUP($A166,'BDGT Office'!$C$3:$F$180,FJ$4,0),0)</f>
        <v>0.38709677419354838</v>
      </c>
      <c r="FK166" s="307">
        <f>IFERROR(VLOOKUP($A166,'BDGT Office'!$C$3:$F$180,FK$4,0),0)</f>
        <v>0.38709677419354838</v>
      </c>
      <c r="FL166" s="307">
        <f>IFERROR(VLOOKUP($A166,'BDGT Office'!$C$3:$F$180,FL$4,0),0)</f>
        <v>0.38709677419354838</v>
      </c>
      <c r="FM166" s="307">
        <f>IFERROR(VLOOKUP($A166,'BDGT Office'!$C$3:$F$180,FM$4,0),0)</f>
        <v>0.38709677419354838</v>
      </c>
      <c r="FN166" s="307">
        <f>IFERROR(VLOOKUP($A166,'BDGT Office'!$C$3:$F$180,FN$4,0),0)</f>
        <v>0.38709677419354838</v>
      </c>
      <c r="FO166" s="307">
        <f>IFERROR(VLOOKUP($A166,'BDGT Office'!$C$3:$F$180,FO$4,0),0)</f>
        <v>0.38709677419354838</v>
      </c>
      <c r="FP166" s="307">
        <f>IFERROR(VLOOKUP($A166,'BDGT Office'!$C$3:$F$180,FP$4,0),0)</f>
        <v>0.38709677419354838</v>
      </c>
      <c r="FQ166" s="308">
        <f t="shared" si="51"/>
        <v>11.999999999999995</v>
      </c>
      <c r="FR166" s="307"/>
      <c r="FS166" s="307"/>
    </row>
    <row r="167" spans="1:175">
      <c r="A167" s="150" t="s">
        <v>54</v>
      </c>
      <c r="B167" s="303">
        <f>IFERROR(VLOOKUP($A167,'FCST Sales'!$A$1:$AH$160,B$1,0),0)</f>
        <v>46911.013450666076</v>
      </c>
      <c r="C167" s="303">
        <f>IFERROR(VLOOKUP($A167,'FCST Sales'!$A$1:$AH$160,C$1,0),0)</f>
        <v>40901.810715403764</v>
      </c>
      <c r="D167" s="303">
        <f>IFERROR(VLOOKUP($A167,'FCST Sales'!$A$1:$AH$160,D$1,0),0)</f>
        <v>31409.413242661631</v>
      </c>
      <c r="E167" s="303">
        <f>IFERROR(VLOOKUP($A167,'FCST Sales'!$A$1:$AH$160,E$1,0),0)</f>
        <v>30228.689249387229</v>
      </c>
      <c r="F167" s="303">
        <f>IFERROR(VLOOKUP($A167,'FCST Sales'!$A$1:$AH$160,F$1,0),0)</f>
        <v>30070.156700382835</v>
      </c>
      <c r="G167" s="303">
        <f>IFERROR(VLOOKUP($A167,'FCST Sales'!$A$1:$AH$160,G$1,0),0)</f>
        <v>31349.313649829346</v>
      </c>
      <c r="H167" s="303">
        <f>IFERROR(VLOOKUP($A167,'FCST Sales'!$A$1:$AH$160,H$1,0),0)</f>
        <v>32292.965295761762</v>
      </c>
      <c r="I167" s="303">
        <f>IFERROR(VLOOKUP($A167,'FCST Sales'!$A$1:$AH$160,I$1,0),0)</f>
        <v>39592.948684540133</v>
      </c>
      <c r="J167" s="303">
        <f>IFERROR(VLOOKUP($A167,'FCST Sales'!$A$1:$AH$160,J$1,0),0)</f>
        <v>36879.437514353587</v>
      </c>
      <c r="K167" s="303">
        <f>IFERROR(VLOOKUP($A167,'FCST Sales'!$A$1:$AH$160,K$1,0),0)</f>
        <v>35310.350587318302</v>
      </c>
      <c r="L167" s="303">
        <f>IFERROR(VLOOKUP($A167,'FCST Sales'!$A$1:$AH$160,L$1,0),0)</f>
        <v>33970.975272267737</v>
      </c>
      <c r="M167" s="303">
        <f>IFERROR(VLOOKUP($A167,'FCST Sales'!$A$1:$AH$160,M$1,0),0)</f>
        <v>34120.001253716749</v>
      </c>
      <c r="N167" s="303">
        <f>IFERROR(VLOOKUP($A167,'FCST Sales'!$A$1:$AH$160,N$1,0),0)</f>
        <v>35513.758286759759</v>
      </c>
      <c r="O167" s="303">
        <f>IFERROR(VLOOKUP($A167,'FCST Sales'!$A$1:$AH$160,O$1,0),0)</f>
        <v>36117.245255562506</v>
      </c>
      <c r="P167" s="303">
        <f>IFERROR(VLOOKUP($A167,'FCST Sales'!$A$1:$AH$160,P$1,0),0)</f>
        <v>11883.84800571849</v>
      </c>
      <c r="Q167" s="303">
        <f>IFERROR(VLOOKUP($A167,'FCST Sales'!$A$1:$AH$160,Q$1,0),0)</f>
        <v>33729.526528966373</v>
      </c>
      <c r="R167" s="303">
        <f>IFERROR(VLOOKUP($A167,'FCST Sales'!$A$1:$AH$160,R$1,0),0)</f>
        <v>36839.20364293881</v>
      </c>
      <c r="S167" s="303">
        <f>IFERROR(VLOOKUP($A167,'FCST Sales'!$A$1:$AH$160,S$1,0),0)</f>
        <v>34277.226060038716</v>
      </c>
      <c r="T167" s="303">
        <f>IFERROR(VLOOKUP($A167,'FCST Sales'!$A$1:$AH$160,T$1,0),0)</f>
        <v>36947.424949548338</v>
      </c>
      <c r="U167" s="303">
        <f>IFERROR(VLOOKUP($A167,'FCST Sales'!$A$1:$AH$160,U$1,0),0)</f>
        <v>36880.55206413522</v>
      </c>
      <c r="V167" s="303">
        <f>IFERROR(VLOOKUP($A167,'FCST Sales'!$A$1:$AH$160,V$1,0),0)</f>
        <v>37104.516066164193</v>
      </c>
      <c r="W167" s="303">
        <f>IFERROR(VLOOKUP($A167,'FCST Sales'!$A$1:$AH$160,W$1,0),0)</f>
        <v>44707.998106239538</v>
      </c>
      <c r="X167" s="303">
        <f>IFERROR(VLOOKUP($A167,'FCST Sales'!$A$1:$AH$160,X$1,0),0)</f>
        <v>43549.841188962135</v>
      </c>
      <c r="Y167" s="303">
        <f>IFERROR(VLOOKUP($A167,'FCST Sales'!$A$1:$AH$160,Y$1,0),0)</f>
        <v>35221.167492407083</v>
      </c>
      <c r="Z167" s="303">
        <f>IFERROR(VLOOKUP($A167,'FCST Sales'!$A$1:$AH$160,Z$1,0),0)</f>
        <v>33431.843999972552</v>
      </c>
      <c r="AA167" s="303">
        <f>IFERROR(VLOOKUP($A167,'FCST Sales'!$A$1:$AH$160,AA$1,0),0)</f>
        <v>35245.669684814231</v>
      </c>
      <c r="AB167" s="303">
        <f>IFERROR(VLOOKUP($A167,'FCST Sales'!$A$1:$AH$160,AB$1,0),0)</f>
        <v>35536.139702731518</v>
      </c>
      <c r="AC167" s="303">
        <f>IFERROR(VLOOKUP($A167,'FCST Sales'!$A$1:$AH$160,AC$1,0),0)</f>
        <v>39151.357593399458</v>
      </c>
      <c r="AD167" s="303">
        <f>IFERROR(VLOOKUP($A167,'FCST Sales'!$A$1:$AH$160,AD$1,0),0)</f>
        <v>51514.277282968207</v>
      </c>
      <c r="AE167" s="303">
        <f>IFERROR(VLOOKUP($A167,'FCST Sales'!$A$1:$AH$160,AE$1,0),0)</f>
        <v>44764.665628118899</v>
      </c>
      <c r="AF167" s="303">
        <f>IFERROR(VLOOKUP($A167,'FCST Sales'!$A$1:$AH$160,AF$1,0),0)</f>
        <v>30201.147311335979</v>
      </c>
      <c r="AG167" s="303">
        <f>IFERROR(VLOOKUP($A167,'FCST Sales'!$A$1:$AH$160,AG$1,0),0)</f>
        <v>1115654.484467071</v>
      </c>
      <c r="AH167" s="303">
        <f>IFERROR(VLOOKUP($A167,'FCST Sales'!$A$1:$AH$160,AH$1,0),0)</f>
        <v>0</v>
      </c>
      <c r="AI167" s="303"/>
      <c r="AK167" s="306">
        <f>IFERROR(VLOOKUP($A167,'BDGT MW Services MTD'!$A$3:$AG$156,AK$4,0),0)</f>
        <v>366.39137286840202</v>
      </c>
      <c r="AL167" s="306">
        <f>IFERROR(VLOOKUP($A167,'BDGT MW Services MTD'!$A$3:$AG$156,AL$4,0),0)</f>
        <v>315.64535129834167</v>
      </c>
      <c r="AM167" s="306">
        <f>IFERROR(VLOOKUP($A167,'BDGT MW Services MTD'!$A$3:$AG$156,AM$4,0),0)</f>
        <v>245.31846985297554</v>
      </c>
      <c r="AN167" s="306">
        <f>IFERROR(VLOOKUP($A167,'BDGT MW Services MTD'!$A$3:$AG$156,AN$4,0),0)</f>
        <v>236.09660374834701</v>
      </c>
      <c r="AO167" s="306">
        <f>IFERROR(VLOOKUP($A167,'BDGT MW Services MTD'!$A$3:$AG$156,AO$4,0),0)</f>
        <v>234.85840926049755</v>
      </c>
      <c r="AP167" s="306">
        <f>IFERROR(VLOOKUP($A167,'BDGT MW Services MTD'!$A$3:$AG$156,AP$4,0),0)</f>
        <v>244.84907107629363</v>
      </c>
      <c r="AQ167" s="306">
        <f>IFERROR(VLOOKUP($A167,'BDGT MW Services MTD'!$A$3:$AG$156,AQ$4,0),0)</f>
        <v>252.21931948131493</v>
      </c>
      <c r="AR167" s="306">
        <f>IFERROR(VLOOKUP($A167,'BDGT MW Services MTD'!$A$3:$AG$156,AR$4,0),0)</f>
        <v>309.23473524383792</v>
      </c>
      <c r="AS167" s="306">
        <f>IFERROR(VLOOKUP($A167,'BDGT MW Services MTD'!$A$3:$AG$156,AS$4,0),0)</f>
        <v>284.60409958132755</v>
      </c>
      <c r="AT167" s="306">
        <f>IFERROR(VLOOKUP($A167,'BDGT MW Services MTD'!$A$3:$AG$156,AT$4,0),0)</f>
        <v>275.7861507672979</v>
      </c>
      <c r="AU167" s="306">
        <f>IFERROR(VLOOKUP($A167,'BDGT MW Services MTD'!$A$3:$AG$156,AU$4,0),0)</f>
        <v>265.32516251805646</v>
      </c>
      <c r="AV167" s="306">
        <f>IFERROR(VLOOKUP($A167,'BDGT MW Services MTD'!$A$3:$AG$156,AV$4,0),0)</f>
        <v>266.48910739836879</v>
      </c>
      <c r="AW167" s="306">
        <f>IFERROR(VLOOKUP($A167,'BDGT MW Services MTD'!$A$3:$AG$156,AW$4,0),0)</f>
        <v>277.37483582797643</v>
      </c>
      <c r="AX167" s="306">
        <f>IFERROR(VLOOKUP($A167,'BDGT MW Services MTD'!$A$3:$AG$156,AX$4,0),0)</f>
        <v>282.0882794895665</v>
      </c>
      <c r="AY167" s="306">
        <f>IFERROR(VLOOKUP($A167,'BDGT MW Services MTD'!$A$3:$AG$156,AY$4,0),0)</f>
        <v>42.279234258705664</v>
      </c>
      <c r="AZ167" s="306">
        <f>IFERROR(VLOOKUP($A167,'BDGT MW Services MTD'!$A$3:$AG$156,AZ$4,0),0)</f>
        <v>260.29576843043725</v>
      </c>
      <c r="BA167" s="306">
        <f>IFERROR(VLOOKUP($A167,'BDGT MW Services MTD'!$A$3:$AG$156,BA$4,0),0)</f>
        <v>287.72702624106995</v>
      </c>
      <c r="BB167" s="306">
        <f>IFERROR(VLOOKUP($A167,'BDGT MW Services MTD'!$A$3:$AG$156,BB$4,0),0)</f>
        <v>267.71708795985984</v>
      </c>
      <c r="BC167" s="306">
        <f>IFERROR(VLOOKUP($A167,'BDGT MW Services MTD'!$A$3:$AG$156,BC$4,0),0)</f>
        <v>288.57227238234077</v>
      </c>
      <c r="BD167" s="306">
        <f>IFERROR(VLOOKUP($A167,'BDGT MW Services MTD'!$A$3:$AG$156,BD$4,0),0)</f>
        <v>288.04997182876286</v>
      </c>
      <c r="BE167" s="306">
        <f>IFERROR(VLOOKUP($A167,'BDGT MW Services MTD'!$A$3:$AG$156,BE$4,0),0)</f>
        <v>289.79920878060977</v>
      </c>
      <c r="BF167" s="306">
        <f>IFERROR(VLOOKUP($A167,'BDGT MW Services MTD'!$A$3:$AG$156,BF$4,0),0)</f>
        <v>345.01826499272767</v>
      </c>
      <c r="BG167" s="306">
        <f>IFERROR(VLOOKUP($A167,'BDGT MW Services MTD'!$A$3:$AG$156,BG$4,0),0)</f>
        <v>340.13944546742999</v>
      </c>
      <c r="BH167" s="306">
        <f>IFERROR(VLOOKUP($A167,'BDGT MW Services MTD'!$A$3:$AG$156,BH$4,0),0)</f>
        <v>275.08959969799446</v>
      </c>
      <c r="BI167" s="306">
        <f>IFERROR(VLOOKUP($A167,'BDGT MW Services MTD'!$A$3:$AG$156,BI$4,0),0)</f>
        <v>261.11435928695045</v>
      </c>
      <c r="BJ167" s="306">
        <f>IFERROR(VLOOKUP($A167,'BDGT MW Services MTD'!$A$3:$AG$156,BJ$4,0),0)</f>
        <v>275.28097036458149</v>
      </c>
      <c r="BK167" s="306">
        <f>IFERROR(VLOOKUP($A167,'BDGT MW Services MTD'!$A$3:$AG$156,BK$4,0),0)</f>
        <v>277.54964249109059</v>
      </c>
      <c r="BL167" s="306">
        <f>IFERROR(VLOOKUP($A167,'BDGT MW Services MTD'!$A$3:$AG$156,BL$4,0),0)</f>
        <v>306.19659856494189</v>
      </c>
      <c r="BM167" s="306">
        <f>IFERROR(VLOOKUP($A167,'BDGT MW Services MTD'!$A$3:$AG$156,BM$4,0),0)</f>
        <v>402.34446855170762</v>
      </c>
      <c r="BN167" s="306">
        <f>IFERROR(VLOOKUP($A167,'BDGT MW Services MTD'!$A$3:$AG$156,BN$4,0),0)</f>
        <v>345.4555766798627</v>
      </c>
      <c r="BO167" s="306">
        <f>IFERROR(VLOOKUP($A167,'BDGT MW Services MTD'!$A$3:$AG$156,BO$4,0),0)</f>
        <v>235.88149160832333</v>
      </c>
      <c r="BP167" s="306">
        <f>IFERROR(VLOOKUP($A167,'BDGT MW Services MTD'!$A$3:$AG$156,BP$4,0),0)</f>
        <v>8644.7919560000009</v>
      </c>
      <c r="BQ167" s="306"/>
      <c r="BR167" s="306"/>
      <c r="BS167" s="306"/>
      <c r="BT167" s="306">
        <f>IFERROR(VLOOKUP($A167,'BDGT Polizze MTD'!$A$3:$AG$156,BT$4,0),0)</f>
        <v>1803.0065964914522</v>
      </c>
      <c r="BU167" s="306">
        <f>IFERROR(VLOOKUP($A167,'BDGT Polizze MTD'!$A$3:$AG$156,BU$4,0),0)</f>
        <v>1553.2861652481677</v>
      </c>
      <c r="BV167" s="306">
        <f>IFERROR(VLOOKUP($A167,'BDGT Polizze MTD'!$A$3:$AG$156,BV$4,0),0)</f>
        <v>1207.2086084433286</v>
      </c>
      <c r="BW167" s="306">
        <f>IFERROR(VLOOKUP($A167,'BDGT Polizze MTD'!$A$3:$AG$156,BW$4,0),0)</f>
        <v>1161.8279399837079</v>
      </c>
      <c r="BX167" s="306">
        <f>IFERROR(VLOOKUP($A167,'BDGT Polizze MTD'!$A$3:$AG$156,BX$4,0),0)</f>
        <v>1155.7348029869104</v>
      </c>
      <c r="BY167" s="306">
        <f>IFERROR(VLOOKUP($A167,'BDGT Polizze MTD'!$A$3:$AG$156,BY$4,0),0)</f>
        <v>1204.8987039166013</v>
      </c>
      <c r="BZ167" s="306">
        <f>IFERROR(VLOOKUP($A167,'BDGT Polizze MTD'!$A$3:$AG$156,BZ$4,0),0)</f>
        <v>1241.167588710477</v>
      </c>
      <c r="CA167" s="306">
        <f>IFERROR(VLOOKUP($A167,'BDGT Polizze MTD'!$A$3:$AG$156,CA$4,0),0)</f>
        <v>1521.7396172403476</v>
      </c>
      <c r="CB167" s="306">
        <f>IFERROR(VLOOKUP($A167,'BDGT Polizze MTD'!$A$3:$AG$156,CB$4,0),0)</f>
        <v>1400.5326187577866</v>
      </c>
      <c r="CC167" s="306">
        <f>IFERROR(VLOOKUP($A167,'BDGT Polizze MTD'!$A$3:$AG$156,CC$4,0),0)</f>
        <v>1357.1396213879225</v>
      </c>
      <c r="CD167" s="306">
        <f>IFERROR(VLOOKUP($A167,'BDGT Polizze MTD'!$A$3:$AG$156,CD$4,0),0)</f>
        <v>1305.6612509461152</v>
      </c>
      <c r="CE167" s="306">
        <f>IFERROR(VLOOKUP($A167,'BDGT Polizze MTD'!$A$3:$AG$156,CE$4,0),0)</f>
        <v>1311.3890067082834</v>
      </c>
      <c r="CF167" s="306">
        <f>IFERROR(VLOOKUP($A167,'BDGT Polizze MTD'!$A$3:$AG$156,CF$4,0),0)</f>
        <v>1364.9575173763733</v>
      </c>
      <c r="CG167" s="306">
        <f>IFERROR(VLOOKUP($A167,'BDGT Polizze MTD'!$A$3:$AG$156,CG$4,0),0)</f>
        <v>1388.1523048177523</v>
      </c>
      <c r="CH167" s="306">
        <f>IFERROR(VLOOKUP($A167,'BDGT Polizze MTD'!$A$3:$AG$156,CH$4,0),0)</f>
        <v>208.05549450104922</v>
      </c>
      <c r="CI167" s="306">
        <f>IFERROR(VLOOKUP($A167,'BDGT Polizze MTD'!$A$3:$AG$156,CI$4,0),0)</f>
        <v>1280.9116760711918</v>
      </c>
      <c r="CJ167" s="306">
        <f>IFERROR(VLOOKUP($A167,'BDGT Polizze MTD'!$A$3:$AG$156,CJ$4,0),0)</f>
        <v>1415.9004952549685</v>
      </c>
      <c r="CK167" s="306">
        <f>IFERROR(VLOOKUP($A167,'BDGT Polizze MTD'!$A$3:$AG$156,CK$4,0),0)</f>
        <v>1317.4318811225967</v>
      </c>
      <c r="CL167" s="306">
        <f>IFERROR(VLOOKUP($A167,'BDGT Polizze MTD'!$A$3:$AG$156,CL$4,0),0)</f>
        <v>1420.0599391753842</v>
      </c>
      <c r="CM167" s="306">
        <f>IFERROR(VLOOKUP($A167,'BDGT Polizze MTD'!$A$3:$AG$156,CM$4,0),0)</f>
        <v>1417.4897057769294</v>
      </c>
      <c r="CN167" s="306">
        <f>IFERROR(VLOOKUP($A167,'BDGT Polizze MTD'!$A$3:$AG$156,CN$4,0),0)</f>
        <v>1426.0976752777269</v>
      </c>
      <c r="CO167" s="306">
        <f>IFERROR(VLOOKUP($A167,'BDGT Polizze MTD'!$A$3:$AG$156,CO$4,0),0)</f>
        <v>1697.8298446872952</v>
      </c>
      <c r="CP167" s="306">
        <f>IFERROR(VLOOKUP($A167,'BDGT Polizze MTD'!$A$3:$AG$156,CP$4,0),0)</f>
        <v>1673.8212450351346</v>
      </c>
      <c r="CQ167" s="306">
        <f>IFERROR(VLOOKUP($A167,'BDGT Polizze MTD'!$A$3:$AG$156,CQ$4,0),0)</f>
        <v>1353.7119037456778</v>
      </c>
      <c r="CR167" s="306">
        <f>IFERROR(VLOOKUP($A167,'BDGT Polizze MTD'!$A$3:$AG$156,CR$4,0),0)</f>
        <v>1284.9399497244883</v>
      </c>
      <c r="CS167" s="306">
        <f>IFERROR(VLOOKUP($A167,'BDGT Polizze MTD'!$A$3:$AG$156,CS$4,0),0)</f>
        <v>1354.653636001899</v>
      </c>
      <c r="CT167" s="306">
        <f>IFERROR(VLOOKUP($A167,'BDGT Polizze MTD'!$A$3:$AG$156,CT$4,0),0)</f>
        <v>1365.8177384133428</v>
      </c>
      <c r="CU167" s="306">
        <f>IFERROR(VLOOKUP($A167,'BDGT Polizze MTD'!$A$3:$AG$156,CU$4,0),0)</f>
        <v>1506.788991000958</v>
      </c>
      <c r="CV167" s="306">
        <f>IFERROR(VLOOKUP($A167,'BDGT Polizze MTD'!$A$3:$AG$156,CV$4,0),0)</f>
        <v>1979.9312554259607</v>
      </c>
      <c r="CW167" s="306">
        <f>IFERROR(VLOOKUP($A167,'BDGT Polizze MTD'!$A$3:$AG$156,CW$4,0),0)</f>
        <v>1699.9818491148405</v>
      </c>
      <c r="CX167" s="306">
        <f>IFERROR(VLOOKUP($A167,'BDGT Polizze MTD'!$A$3:$AG$156,CX$4,0),0)</f>
        <v>1160.7693762833355</v>
      </c>
      <c r="CY167" s="306">
        <f>IFERROR(VLOOKUP($A167,'BDGT Polizze MTD'!$A$3:$AG$156,CY$4,0),0)</f>
        <v>42540.894999628013</v>
      </c>
      <c r="CZ167" s="306"/>
      <c r="DD167" s="308">
        <f>IFERROR(VLOOKUP($A167,'BDGT McAfee'!$AZ$6:$BD$180,DD$4,0),0)</f>
        <v>7.1512966451612909</v>
      </c>
      <c r="DE167" s="308">
        <f>IFERROR(VLOOKUP($A167,'BDGT McAfee'!$AZ$6:$BD$180,DE$4,0),0)</f>
        <v>7.1512966451612909</v>
      </c>
      <c r="DF167" s="308">
        <f>IFERROR(VLOOKUP($A167,'BDGT McAfee'!$AZ$6:$BD$180,DF$4,0),0)</f>
        <v>7.1512966451612909</v>
      </c>
      <c r="DG167" s="308">
        <f>IFERROR(VLOOKUP($A167,'BDGT McAfee'!$AZ$6:$BD$180,DG$4,0),0)</f>
        <v>7.1512966451612909</v>
      </c>
      <c r="DH167" s="308">
        <f>IFERROR(VLOOKUP($A167,'BDGT McAfee'!$AZ$6:$BD$180,DH$4,0),0)</f>
        <v>7.1512966451612909</v>
      </c>
      <c r="DI167" s="308">
        <f>IFERROR(VLOOKUP($A167,'BDGT McAfee'!$AZ$6:$BD$180,DI$4,0),0)</f>
        <v>7.1512966451612909</v>
      </c>
      <c r="DJ167" s="308">
        <f>IFERROR(VLOOKUP($A167,'BDGT McAfee'!$AZ$6:$BD$180,DJ$4,0),0)</f>
        <v>7.1512966451612909</v>
      </c>
      <c r="DK167" s="308">
        <f>IFERROR(VLOOKUP($A167,'BDGT McAfee'!$AZ$6:$BD$180,DK$4,0),0)</f>
        <v>7.1512966451612909</v>
      </c>
      <c r="DL167" s="308">
        <f>IFERROR(VLOOKUP($A167,'BDGT McAfee'!$AZ$6:$BD$180,DL$4,0),0)</f>
        <v>7.1512966451612909</v>
      </c>
      <c r="DM167" s="308">
        <f>IFERROR(VLOOKUP($A167,'BDGT McAfee'!$AZ$6:$BD$180,DM$4,0),0)</f>
        <v>7.1512966451612909</v>
      </c>
      <c r="DN167" s="308">
        <f>IFERROR(VLOOKUP($A167,'BDGT McAfee'!$AZ$6:$BD$180,DN$4,0),0)</f>
        <v>7.1512966451612909</v>
      </c>
      <c r="DO167" s="308">
        <f>IFERROR(VLOOKUP($A167,'BDGT McAfee'!$AZ$6:$BD$180,DO$4,0),0)</f>
        <v>7.1512966451612909</v>
      </c>
      <c r="DP167" s="308">
        <f>IFERROR(VLOOKUP($A167,'BDGT McAfee'!$AZ$6:$BD$180,DP$4,0),0)</f>
        <v>7.1512966451612909</v>
      </c>
      <c r="DQ167" s="308">
        <f>IFERROR(VLOOKUP($A167,'BDGT McAfee'!$AZ$6:$BD$180,DQ$4,0),0)</f>
        <v>7.1512966451612909</v>
      </c>
      <c r="DR167" s="308">
        <f>IFERROR(VLOOKUP($A167,'BDGT McAfee'!$AZ$6:$BD$180,DR$4,0),0)</f>
        <v>7.1512966451612909</v>
      </c>
      <c r="DS167" s="308">
        <f>IFERROR(VLOOKUP($A167,'BDGT McAfee'!$AZ$6:$BD$180,DS$4,0),0)</f>
        <v>7.1512966451612909</v>
      </c>
      <c r="DT167" s="308">
        <f>IFERROR(VLOOKUP($A167,'BDGT McAfee'!$AZ$6:$BD$180,DT$4,0),0)</f>
        <v>7.1512966451612909</v>
      </c>
      <c r="DU167" s="308">
        <f>IFERROR(VLOOKUP($A167,'BDGT McAfee'!$AZ$6:$BD$180,DU$4,0),0)</f>
        <v>7.1512966451612909</v>
      </c>
      <c r="DV167" s="308">
        <f>IFERROR(VLOOKUP($A167,'BDGT McAfee'!$AZ$6:$BD$180,DV$4,0),0)</f>
        <v>7.1512966451612909</v>
      </c>
      <c r="DW167" s="308">
        <f>IFERROR(VLOOKUP($A167,'BDGT McAfee'!$AZ$6:$BD$180,DW$4,0),0)</f>
        <v>7.1512966451612909</v>
      </c>
      <c r="DX167" s="308">
        <f>IFERROR(VLOOKUP($A167,'BDGT McAfee'!$AZ$6:$BD$180,DX$4,0),0)</f>
        <v>7.1512966451612909</v>
      </c>
      <c r="DY167" s="308">
        <f>IFERROR(VLOOKUP($A167,'BDGT McAfee'!$AZ$6:$BD$180,DY$4,0),0)</f>
        <v>7.1512966451612909</v>
      </c>
      <c r="DZ167" s="308">
        <f>IFERROR(VLOOKUP($A167,'BDGT McAfee'!$AZ$6:$BD$180,DZ$4,0),0)</f>
        <v>7.1512966451612909</v>
      </c>
      <c r="EA167" s="308">
        <f>IFERROR(VLOOKUP($A167,'BDGT McAfee'!$AZ$6:$BD$180,EA$4,0),0)</f>
        <v>7.1512966451612909</v>
      </c>
      <c r="EB167" s="308">
        <f>IFERROR(VLOOKUP($A167,'BDGT McAfee'!$AZ$6:$BD$180,EB$4,0),0)</f>
        <v>7.1512966451612909</v>
      </c>
      <c r="EC167" s="308">
        <f>IFERROR(VLOOKUP($A167,'BDGT McAfee'!$AZ$6:$BD$180,EC$4,0),0)</f>
        <v>7.1512966451612909</v>
      </c>
      <c r="ED167" s="308">
        <f>IFERROR(VLOOKUP($A167,'BDGT McAfee'!$AZ$6:$BD$180,ED$4,0),0)</f>
        <v>7.1512966451612909</v>
      </c>
      <c r="EE167" s="308">
        <f>IFERROR(VLOOKUP($A167,'BDGT McAfee'!$AZ$6:$BD$180,EE$4,0),0)</f>
        <v>7.1512966451612909</v>
      </c>
      <c r="EF167" s="308">
        <f>IFERROR(VLOOKUP($A167,'BDGT McAfee'!$AZ$6:$BD$180,EF$4,0),0)</f>
        <v>7.1512966451612909</v>
      </c>
      <c r="EG167" s="308">
        <f>IFERROR(VLOOKUP($A167,'BDGT McAfee'!$AZ$6:$BD$180,EG$4,0),0)</f>
        <v>7.1512966451612909</v>
      </c>
      <c r="EH167" s="308">
        <f>IFERROR(VLOOKUP($A167,'BDGT McAfee'!$AZ$6:$BD$180,EH$4,0),0)</f>
        <v>7.1512966451612909</v>
      </c>
      <c r="EI167" s="308">
        <f t="shared" si="50"/>
        <v>221.6901960000001</v>
      </c>
      <c r="EJ167" s="308"/>
      <c r="EL167" s="307">
        <f>IFERROR(VLOOKUP($A167,'BDGT Office'!$C$3:$F$180,EL$4,0),0)</f>
        <v>1.1612903225806452</v>
      </c>
      <c r="EM167" s="307">
        <f>IFERROR(VLOOKUP($A167,'BDGT Office'!$C$3:$F$180,EM$4,0),0)</f>
        <v>1.1612903225806452</v>
      </c>
      <c r="EN167" s="307">
        <f>IFERROR(VLOOKUP($A167,'BDGT Office'!$C$3:$F$180,EN$4,0),0)</f>
        <v>1.1612903225806452</v>
      </c>
      <c r="EO167" s="307">
        <f>IFERROR(VLOOKUP($A167,'BDGT Office'!$C$3:$F$180,EO$4,0),0)</f>
        <v>1.1612903225806452</v>
      </c>
      <c r="EP167" s="307">
        <f>IFERROR(VLOOKUP($A167,'BDGT Office'!$C$3:$F$180,EP$4,0),0)</f>
        <v>1.1612903225806452</v>
      </c>
      <c r="EQ167" s="307">
        <f>IFERROR(VLOOKUP($A167,'BDGT Office'!$C$3:$F$180,EQ$4,0),0)</f>
        <v>1.1612903225806452</v>
      </c>
      <c r="ER167" s="307">
        <f>IFERROR(VLOOKUP($A167,'BDGT Office'!$C$3:$F$180,ER$4,0),0)</f>
        <v>1.1612903225806452</v>
      </c>
      <c r="ES167" s="307">
        <f>IFERROR(VLOOKUP($A167,'BDGT Office'!$C$3:$F$180,ES$4,0),0)</f>
        <v>1.1612903225806452</v>
      </c>
      <c r="ET167" s="307">
        <f>IFERROR(VLOOKUP($A167,'BDGT Office'!$C$3:$F$180,ET$4,0),0)</f>
        <v>1.1612903225806452</v>
      </c>
      <c r="EU167" s="307">
        <f>IFERROR(VLOOKUP($A167,'BDGT Office'!$C$3:$F$180,EU$4,0),0)</f>
        <v>1.1612903225806452</v>
      </c>
      <c r="EV167" s="307">
        <f>IFERROR(VLOOKUP($A167,'BDGT Office'!$C$3:$F$180,EV$4,0),0)</f>
        <v>1.1612903225806452</v>
      </c>
      <c r="EW167" s="307">
        <f>IFERROR(VLOOKUP($A167,'BDGT Office'!$C$3:$F$180,EW$4,0),0)</f>
        <v>1.1612903225806452</v>
      </c>
      <c r="EX167" s="307">
        <f>IFERROR(VLOOKUP($A167,'BDGT Office'!$C$3:$F$180,EX$4,0),0)</f>
        <v>1.1612903225806452</v>
      </c>
      <c r="EY167" s="307">
        <f>IFERROR(VLOOKUP($A167,'BDGT Office'!$C$3:$F$180,EY$4,0),0)</f>
        <v>1.1612903225806452</v>
      </c>
      <c r="EZ167" s="307">
        <f>IFERROR(VLOOKUP($A167,'BDGT Office'!$C$3:$F$180,EZ$4,0),0)</f>
        <v>1.1612903225806452</v>
      </c>
      <c r="FA167" s="307">
        <f>IFERROR(VLOOKUP($A167,'BDGT Office'!$C$3:$F$180,FA$4,0),0)</f>
        <v>1.1612903225806452</v>
      </c>
      <c r="FB167" s="307">
        <f>IFERROR(VLOOKUP($A167,'BDGT Office'!$C$3:$F$180,FB$4,0),0)</f>
        <v>1.1612903225806452</v>
      </c>
      <c r="FC167" s="307">
        <f>IFERROR(VLOOKUP($A167,'BDGT Office'!$C$3:$F$180,FC$4,0),0)</f>
        <v>1.1612903225806452</v>
      </c>
      <c r="FD167" s="307">
        <f>IFERROR(VLOOKUP($A167,'BDGT Office'!$C$3:$F$180,FD$4,0),0)</f>
        <v>1.1612903225806452</v>
      </c>
      <c r="FE167" s="307">
        <f>IFERROR(VLOOKUP($A167,'BDGT Office'!$C$3:$F$180,FE$4,0),0)</f>
        <v>1.1612903225806452</v>
      </c>
      <c r="FF167" s="307">
        <f>IFERROR(VLOOKUP($A167,'BDGT Office'!$C$3:$F$180,FF$4,0),0)</f>
        <v>1.1612903225806452</v>
      </c>
      <c r="FG167" s="307">
        <f>IFERROR(VLOOKUP($A167,'BDGT Office'!$C$3:$F$180,FG$4,0),0)</f>
        <v>1.1612903225806452</v>
      </c>
      <c r="FH167" s="307">
        <f>IFERROR(VLOOKUP($A167,'BDGT Office'!$C$3:$F$180,FH$4,0),0)</f>
        <v>1.1612903225806452</v>
      </c>
      <c r="FI167" s="307">
        <f>IFERROR(VLOOKUP($A167,'BDGT Office'!$C$3:$F$180,FI$4,0),0)</f>
        <v>1.1612903225806452</v>
      </c>
      <c r="FJ167" s="307">
        <f>IFERROR(VLOOKUP($A167,'BDGT Office'!$C$3:$F$180,FJ$4,0),0)</f>
        <v>1.1612903225806452</v>
      </c>
      <c r="FK167" s="307">
        <f>IFERROR(VLOOKUP($A167,'BDGT Office'!$C$3:$F$180,FK$4,0),0)</f>
        <v>1.1612903225806452</v>
      </c>
      <c r="FL167" s="307">
        <f>IFERROR(VLOOKUP($A167,'BDGT Office'!$C$3:$F$180,FL$4,0),0)</f>
        <v>1.1612903225806452</v>
      </c>
      <c r="FM167" s="307">
        <f>IFERROR(VLOOKUP($A167,'BDGT Office'!$C$3:$F$180,FM$4,0),0)</f>
        <v>1.1612903225806452</v>
      </c>
      <c r="FN167" s="307">
        <f>IFERROR(VLOOKUP($A167,'BDGT Office'!$C$3:$F$180,FN$4,0),0)</f>
        <v>1.1612903225806452</v>
      </c>
      <c r="FO167" s="307">
        <f>IFERROR(VLOOKUP($A167,'BDGT Office'!$C$3:$F$180,FO$4,0),0)</f>
        <v>1.1612903225806452</v>
      </c>
      <c r="FP167" s="307">
        <f>IFERROR(VLOOKUP($A167,'BDGT Office'!$C$3:$F$180,FP$4,0),0)</f>
        <v>1.1612903225806452</v>
      </c>
      <c r="FQ167" s="308">
        <f t="shared" si="51"/>
        <v>36</v>
      </c>
      <c r="FR167" s="307"/>
      <c r="FS167" s="307"/>
    </row>
    <row r="168" spans="1:175">
      <c r="A168" s="150" t="s">
        <v>58</v>
      </c>
      <c r="B168" s="303">
        <f>IFERROR(VLOOKUP($A168,'FCST Sales'!$A$1:$AH$160,B$1,0),0)</f>
        <v>38075.425437444756</v>
      </c>
      <c r="C168" s="303">
        <f>IFERROR(VLOOKUP($A168,'FCST Sales'!$A$1:$AH$160,C$1,0),0)</f>
        <v>33198.043052056943</v>
      </c>
      <c r="D168" s="303">
        <f>IFERROR(VLOOKUP($A168,'FCST Sales'!$A$1:$AH$160,D$1,0),0)</f>
        <v>25493.51813114309</v>
      </c>
      <c r="E168" s="303">
        <f>IFERROR(VLOOKUP($A168,'FCST Sales'!$A$1:$AH$160,E$1,0),0)</f>
        <v>24535.180950570342</v>
      </c>
      <c r="F168" s="303">
        <f>IFERROR(VLOOKUP($A168,'FCST Sales'!$A$1:$AH$160,F$1,0),0)</f>
        <v>24406.507664597255</v>
      </c>
      <c r="G168" s="303">
        <f>IFERROR(VLOOKUP($A168,'FCST Sales'!$A$1:$AH$160,G$1,0),0)</f>
        <v>25444.738166751293</v>
      </c>
      <c r="H168" s="303">
        <f>IFERROR(VLOOKUP($A168,'FCST Sales'!$A$1:$AH$160,H$1,0),0)</f>
        <v>26210.655064313254</v>
      </c>
      <c r="I168" s="303">
        <f>IFERROR(VLOOKUP($A168,'FCST Sales'!$A$1:$AH$160,I$1,0),0)</f>
        <v>32135.702356380862</v>
      </c>
      <c r="J168" s="303">
        <f>IFERROR(VLOOKUP($A168,'FCST Sales'!$A$1:$AH$160,J$1,0),0)</f>
        <v>29933.275151460952</v>
      </c>
      <c r="K168" s="303">
        <f>IFERROR(VLOOKUP($A168,'FCST Sales'!$A$1:$AH$160,K$1,0),0)</f>
        <v>28659.722356486043</v>
      </c>
      <c r="L168" s="303">
        <f>IFERROR(VLOOKUP($A168,'FCST Sales'!$A$1:$AH$160,L$1,0),0)</f>
        <v>27572.615487763338</v>
      </c>
      <c r="M168" s="303">
        <f>IFERROR(VLOOKUP($A168,'FCST Sales'!$A$1:$AH$160,M$1,0),0)</f>
        <v>27693.572747637318</v>
      </c>
      <c r="N168" s="303">
        <f>IFERROR(VLOOKUP($A168,'FCST Sales'!$A$1:$AH$160,N$1,0),0)</f>
        <v>28824.818655282274</v>
      </c>
      <c r="O168" s="303">
        <f>IFERROR(VLOOKUP($A168,'FCST Sales'!$A$1:$AH$160,O$1,0),0)</f>
        <v>29314.640157588623</v>
      </c>
      <c r="P168" s="303">
        <f>IFERROR(VLOOKUP($A168,'FCST Sales'!$A$1:$AH$160,P$1,0),0)</f>
        <v>9645.5509136999081</v>
      </c>
      <c r="Q168" s="303">
        <f>IFERROR(VLOOKUP($A168,'FCST Sales'!$A$1:$AH$160,Q$1,0),0)</f>
        <v>27376.643093515155</v>
      </c>
      <c r="R168" s="303">
        <f>IFERROR(VLOOKUP($A168,'FCST Sales'!$A$1:$AH$160,R$1,0),0)</f>
        <v>29900.6192427856</v>
      </c>
      <c r="S168" s="303">
        <f>IFERROR(VLOOKUP($A168,'FCST Sales'!$A$1:$AH$160,S$1,0),0)</f>
        <v>27821.1846014363</v>
      </c>
      <c r="T168" s="303">
        <f>IFERROR(VLOOKUP($A168,'FCST Sales'!$A$1:$AH$160,T$1,0),0)</f>
        <v>29988.457300151109</v>
      </c>
      <c r="U168" s="303">
        <f>IFERROR(VLOOKUP($A168,'FCST Sales'!$A$1:$AH$160,U$1,0),0)</f>
        <v>29934.17977819965</v>
      </c>
      <c r="V168" s="303">
        <f>IFERROR(VLOOKUP($A168,'FCST Sales'!$A$1:$AH$160,V$1,0),0)</f>
        <v>30115.960644411247</v>
      </c>
      <c r="W168" s="303">
        <f>IFERROR(VLOOKUP($A168,'FCST Sales'!$A$1:$AH$160,W$1,0),0)</f>
        <v>36287.34327263559</v>
      </c>
      <c r="X168" s="303">
        <f>IFERROR(VLOOKUP($A168,'FCST Sales'!$A$1:$AH$160,X$1,0),0)</f>
        <v>35347.322708061096</v>
      </c>
      <c r="Y168" s="303">
        <f>IFERROR(VLOOKUP($A168,'FCST Sales'!$A$1:$AH$160,Y$1,0),0)</f>
        <v>28587.336704785215</v>
      </c>
      <c r="Z168" s="303">
        <f>IFERROR(VLOOKUP($A168,'FCST Sales'!$A$1:$AH$160,Z$1,0),0)</f>
        <v>27135.028425593857</v>
      </c>
      <c r="AA168" s="303">
        <f>IFERROR(VLOOKUP($A168,'FCST Sales'!$A$1:$AH$160,AA$1,0),0)</f>
        <v>28607.223962199365</v>
      </c>
      <c r="AB168" s="303">
        <f>IFERROR(VLOOKUP($A168,'FCST Sales'!$A$1:$AH$160,AB$1,0),0)</f>
        <v>28842.984579919848</v>
      </c>
      <c r="AC168" s="303">
        <f>IFERROR(VLOOKUP($A168,'FCST Sales'!$A$1:$AH$160,AC$1,0),0)</f>
        <v>31777.283993020108</v>
      </c>
      <c r="AD168" s="303">
        <f>IFERROR(VLOOKUP($A168,'FCST Sales'!$A$1:$AH$160,AD$1,0),0)</f>
        <v>41811.67447414549</v>
      </c>
      <c r="AE168" s="303">
        <f>IFERROR(VLOOKUP($A168,'FCST Sales'!$A$1:$AH$160,AE$1,0),0)</f>
        <v>36333.337589222065</v>
      </c>
      <c r="AF168" s="303">
        <f>IFERROR(VLOOKUP($A168,'FCST Sales'!$A$1:$AH$160,AF$1,0),0)</f>
        <v>24512.826477035556</v>
      </c>
      <c r="AG168" s="303">
        <f>IFERROR(VLOOKUP($A168,'FCST Sales'!$A$1:$AH$160,AG$1,0),0)</f>
        <v>905523.37314029364</v>
      </c>
      <c r="AH168" s="303">
        <f>IFERROR(VLOOKUP($A168,'FCST Sales'!$A$1:$AH$160,AH$1,0),0)</f>
        <v>0</v>
      </c>
      <c r="AI168" s="303"/>
      <c r="AK168" s="306">
        <f>IFERROR(VLOOKUP($A168,'BDGT MW Services MTD'!$A$3:$AG$156,AK$4,0),0)</f>
        <v>323.74112952050393</v>
      </c>
      <c r="AL168" s="306">
        <f>IFERROR(VLOOKUP($A168,'BDGT MW Services MTD'!$A$3:$AG$156,AL$4,0),0)</f>
        <v>278.90226169141914</v>
      </c>
      <c r="AM168" s="306">
        <f>IFERROR(VLOOKUP($A168,'BDGT MW Services MTD'!$A$3:$AG$156,AM$4,0),0)</f>
        <v>216.76186832862302</v>
      </c>
      <c r="AN168" s="306">
        <f>IFERROR(VLOOKUP($A168,'BDGT MW Services MTD'!$A$3:$AG$156,AN$4,0),0)</f>
        <v>208.61348501482814</v>
      </c>
      <c r="AO168" s="306">
        <f>IFERROR(VLOOKUP($A168,'BDGT MW Services MTD'!$A$3:$AG$156,AO$4,0),0)</f>
        <v>207.51942409596907</v>
      </c>
      <c r="AP168" s="306">
        <f>IFERROR(VLOOKUP($A168,'BDGT MW Services MTD'!$A$3:$AG$156,AP$4,0),0)</f>
        <v>216.34711050021443</v>
      </c>
      <c r="AQ168" s="306">
        <f>IFERROR(VLOOKUP($A168,'BDGT MW Services MTD'!$A$3:$AG$156,AQ$4,0),0)</f>
        <v>222.85941597511788</v>
      </c>
      <c r="AR168" s="306">
        <f>IFERROR(VLOOKUP($A168,'BDGT MW Services MTD'!$A$3:$AG$156,AR$4,0),0)</f>
        <v>273.23788137001691</v>
      </c>
      <c r="AS168" s="306">
        <f>IFERROR(VLOOKUP($A168,'BDGT MW Services MTD'!$A$3:$AG$156,AS$4,0),0)</f>
        <v>251.47440547875149</v>
      </c>
      <c r="AT168" s="306">
        <f>IFERROR(VLOOKUP($A168,'BDGT MW Services MTD'!$A$3:$AG$156,AT$4,0),0)</f>
        <v>243.68292096109258</v>
      </c>
      <c r="AU168" s="306">
        <f>IFERROR(VLOOKUP($A168,'BDGT MW Services MTD'!$A$3:$AG$156,AU$4,0),0)</f>
        <v>234.43965705671417</v>
      </c>
      <c r="AV168" s="306">
        <f>IFERROR(VLOOKUP($A168,'BDGT MW Services MTD'!$A$3:$AG$156,AV$4,0),0)</f>
        <v>235.46811148592715</v>
      </c>
      <c r="AW168" s="306">
        <f>IFERROR(VLOOKUP($A168,'BDGT MW Services MTD'!$A$3:$AG$156,AW$4,0),0)</f>
        <v>245.08667316183326</v>
      </c>
      <c r="AX168" s="306">
        <f>IFERROR(VLOOKUP($A168,'BDGT MW Services MTD'!$A$3:$AG$156,AX$4,0),0)</f>
        <v>249.25144255306699</v>
      </c>
      <c r="AY168" s="306">
        <f>IFERROR(VLOOKUP($A168,'BDGT MW Services MTD'!$A$3:$AG$156,AY$4,0),0)</f>
        <v>37.357667422730366</v>
      </c>
      <c r="AZ168" s="306">
        <f>IFERROR(VLOOKUP($A168,'BDGT MW Services MTD'!$A$3:$AG$156,AZ$4,0),0)</f>
        <v>229.99571584166159</v>
      </c>
      <c r="BA168" s="306">
        <f>IFERROR(VLOOKUP($A168,'BDGT MW Services MTD'!$A$3:$AG$156,BA$4,0),0)</f>
        <v>254.23380397746513</v>
      </c>
      <c r="BB168" s="306">
        <f>IFERROR(VLOOKUP($A168,'BDGT MW Services MTD'!$A$3:$AG$156,BB$4,0),0)</f>
        <v>236.55314744322607</v>
      </c>
      <c r="BC168" s="306">
        <f>IFERROR(VLOOKUP($A168,'BDGT MW Services MTD'!$A$3:$AG$156,BC$4,0),0)</f>
        <v>254.98065819064047</v>
      </c>
      <c r="BD168" s="306">
        <f>IFERROR(VLOOKUP($A168,'BDGT MW Services MTD'!$A$3:$AG$156,BD$4,0),0)</f>
        <v>254.51915668245613</v>
      </c>
      <c r="BE168" s="306">
        <f>IFERROR(VLOOKUP($A168,'BDGT MW Services MTD'!$A$3:$AG$156,BE$4,0),0)</f>
        <v>256.06477153183556</v>
      </c>
      <c r="BF168" s="306">
        <f>IFERROR(VLOOKUP($A168,'BDGT MW Services MTD'!$A$3:$AG$156,BF$4,0),0)</f>
        <v>304.85598484347673</v>
      </c>
      <c r="BG168" s="306">
        <f>IFERROR(VLOOKUP($A168,'BDGT MW Services MTD'!$A$3:$AG$156,BG$4,0),0)</f>
        <v>300.54509037158681</v>
      </c>
      <c r="BH168" s="306">
        <f>IFERROR(VLOOKUP($A168,'BDGT MW Services MTD'!$A$3:$AG$156,BH$4,0),0)</f>
        <v>243.06745278513742</v>
      </c>
      <c r="BI168" s="306">
        <f>IFERROR(VLOOKUP($A168,'BDGT MW Services MTD'!$A$3:$AG$156,BI$4,0),0)</f>
        <v>230.71901761164605</v>
      </c>
      <c r="BJ168" s="306">
        <f>IFERROR(VLOOKUP($A168,'BDGT MW Services MTD'!$A$3:$AG$156,BJ$4,0),0)</f>
        <v>243.23654671132064</v>
      </c>
      <c r="BK168" s="306">
        <f>IFERROR(VLOOKUP($A168,'BDGT MW Services MTD'!$A$3:$AG$156,BK$4,0),0)</f>
        <v>245.24113123796437</v>
      </c>
      <c r="BL168" s="306">
        <f>IFERROR(VLOOKUP($A168,'BDGT MW Services MTD'!$A$3:$AG$156,BL$4,0),0)</f>
        <v>270.55340276899716</v>
      </c>
      <c r="BM168" s="306">
        <f>IFERROR(VLOOKUP($A168,'BDGT MW Services MTD'!$A$3:$AG$156,BM$4,0),0)</f>
        <v>355.50906039493719</v>
      </c>
      <c r="BN168" s="306">
        <f>IFERROR(VLOOKUP($A168,'BDGT MW Services MTD'!$A$3:$AG$156,BN$4,0),0)</f>
        <v>305.24239071989581</v>
      </c>
      <c r="BO168" s="306">
        <f>IFERROR(VLOOKUP($A168,'BDGT MW Services MTD'!$A$3:$AG$156,BO$4,0),0)</f>
        <v>208.42341327094499</v>
      </c>
      <c r="BP168" s="306">
        <f>IFERROR(VLOOKUP($A168,'BDGT MW Services MTD'!$A$3:$AG$156,BP$4,0),0)</f>
        <v>7638.4841990000004</v>
      </c>
      <c r="BQ168" s="306"/>
      <c r="BR168" s="306"/>
      <c r="BS168" s="306"/>
      <c r="BT168" s="306">
        <f>IFERROR(VLOOKUP($A168,'BDGT Polizze MTD'!$A$3:$AG$156,BT$4,0),0)</f>
        <v>1366.1937975723624</v>
      </c>
      <c r="BU168" s="306">
        <f>IFERROR(VLOOKUP($A168,'BDGT Polizze MTD'!$A$3:$AG$156,BU$4,0),0)</f>
        <v>1176.9729123268169</v>
      </c>
      <c r="BV168" s="306">
        <f>IFERROR(VLOOKUP($A168,'BDGT Polizze MTD'!$A$3:$AG$156,BV$4,0),0)</f>
        <v>914.73925632920282</v>
      </c>
      <c r="BW168" s="306">
        <f>IFERROR(VLOOKUP($A168,'BDGT Polizze MTD'!$A$3:$AG$156,BW$4,0),0)</f>
        <v>880.35292191430528</v>
      </c>
      <c r="BX168" s="306">
        <f>IFERROR(VLOOKUP($A168,'BDGT Polizze MTD'!$A$3:$AG$156,BX$4,0),0)</f>
        <v>875.73596377949741</v>
      </c>
      <c r="BY168" s="306">
        <f>IFERROR(VLOOKUP($A168,'BDGT Polizze MTD'!$A$3:$AG$156,BY$4,0),0)</f>
        <v>912.98897031053832</v>
      </c>
      <c r="BZ168" s="306">
        <f>IFERROR(VLOOKUP($A168,'BDGT Polizze MTD'!$A$3:$AG$156,BZ$4,0),0)</f>
        <v>940.47102475597501</v>
      </c>
      <c r="CA168" s="306">
        <f>IFERROR(VLOOKUP($A168,'BDGT Polizze MTD'!$A$3:$AG$156,CA$4,0),0)</f>
        <v>1153.0691183490408</v>
      </c>
      <c r="CB168" s="306">
        <f>IFERROR(VLOOKUP($A168,'BDGT Polizze MTD'!$A$3:$AG$156,CB$4,0),0)</f>
        <v>1061.2268312096203</v>
      </c>
      <c r="CC168" s="306">
        <f>IFERROR(VLOOKUP($A168,'BDGT Polizze MTD'!$A$3:$AG$156,CC$4,0),0)</f>
        <v>1028.3466165835928</v>
      </c>
      <c r="CD168" s="306">
        <f>IFERROR(VLOOKUP($A168,'BDGT Polizze MTD'!$A$3:$AG$156,CD$4,0),0)</f>
        <v>989.33986500343417</v>
      </c>
      <c r="CE168" s="306">
        <f>IFERROR(VLOOKUP($A168,'BDGT Polizze MTD'!$A$3:$AG$156,CE$4,0),0)</f>
        <v>993.67996248921747</v>
      </c>
      <c r="CF168" s="306">
        <f>IFERROR(VLOOKUP($A168,'BDGT Polizze MTD'!$A$3:$AG$156,CF$4,0),0)</f>
        <v>1034.2704778885218</v>
      </c>
      <c r="CG168" s="306">
        <f>IFERROR(VLOOKUP($A168,'BDGT Polizze MTD'!$A$3:$AG$156,CG$4,0),0)</f>
        <v>1051.8458848782054</v>
      </c>
      <c r="CH168" s="306">
        <f>IFERROR(VLOOKUP($A168,'BDGT Polizze MTD'!$A$3:$AG$156,CH$4,0),0)</f>
        <v>157.65007554121379</v>
      </c>
      <c r="CI168" s="306">
        <f>IFERROR(VLOOKUP($A168,'BDGT Polizze MTD'!$A$3:$AG$156,CI$4,0),0)</f>
        <v>970.58634754405773</v>
      </c>
      <c r="CJ168" s="306">
        <f>IFERROR(VLOOKUP($A168,'BDGT Polizze MTD'!$A$3:$AG$156,CJ$4,0),0)</f>
        <v>1072.8715459839111</v>
      </c>
      <c r="CK168" s="306">
        <f>IFERROR(VLOOKUP($A168,'BDGT Polizze MTD'!$A$3:$AG$156,CK$4,0),0)</f>
        <v>998.25883511253937</v>
      </c>
      <c r="CL168" s="306">
        <f>IFERROR(VLOOKUP($A168,'BDGT Polizze MTD'!$A$3:$AG$156,CL$4,0),0)</f>
        <v>1076.0232851380995</v>
      </c>
      <c r="CM168" s="306">
        <f>IFERROR(VLOOKUP($A168,'BDGT Polizze MTD'!$A$3:$AG$156,CM$4,0),0)</f>
        <v>1074.075739891113</v>
      </c>
      <c r="CN168" s="306">
        <f>IFERROR(VLOOKUP($A168,'BDGT Polizze MTD'!$A$3:$AG$156,CN$4,0),0)</f>
        <v>1080.5982643037059</v>
      </c>
      <c r="CO168" s="306">
        <f>IFERROR(VLOOKUP($A168,'BDGT Polizze MTD'!$A$3:$AG$156,CO$4,0),0)</f>
        <v>1286.4981235558264</v>
      </c>
      <c r="CP168" s="306">
        <f>IFERROR(VLOOKUP($A168,'BDGT Polizze MTD'!$A$3:$AG$156,CP$4,0),0)</f>
        <v>1268.3060659133264</v>
      </c>
      <c r="CQ168" s="306">
        <f>IFERROR(VLOOKUP($A168,'BDGT Polizze MTD'!$A$3:$AG$156,CQ$4,0),0)</f>
        <v>1025.7493290352406</v>
      </c>
      <c r="CR168" s="306">
        <f>IFERROR(VLOOKUP($A168,'BDGT Polizze MTD'!$A$3:$AG$156,CR$4,0),0)</f>
        <v>973.6386949346703</v>
      </c>
      <c r="CS168" s="306">
        <f>IFERROR(VLOOKUP($A168,'BDGT Polizze MTD'!$A$3:$AG$156,CS$4,0),0)</f>
        <v>1026.4629086582586</v>
      </c>
      <c r="CT168" s="306">
        <f>IFERROR(VLOOKUP($A168,'BDGT Polizze MTD'!$A$3:$AG$156,CT$4,0),0)</f>
        <v>1034.9222939426259</v>
      </c>
      <c r="CU168" s="306">
        <f>IFERROR(VLOOKUP($A168,'BDGT Polizze MTD'!$A$3:$AG$156,CU$4,0),0)</f>
        <v>1141.7405669849898</v>
      </c>
      <c r="CV168" s="306">
        <f>IFERROR(VLOOKUP($A168,'BDGT Polizze MTD'!$A$3:$AG$156,CV$4,0),0)</f>
        <v>1500.2550772949612</v>
      </c>
      <c r="CW168" s="306">
        <f>IFERROR(VLOOKUP($A168,'BDGT Polizze MTD'!$A$3:$AG$156,CW$4,0),0)</f>
        <v>1288.1287637914095</v>
      </c>
      <c r="CX168" s="306">
        <f>IFERROR(VLOOKUP($A168,'BDGT Polizze MTD'!$A$3:$AG$156,CX$4,0),0)</f>
        <v>879.55081549683666</v>
      </c>
      <c r="CY168" s="306">
        <f>IFERROR(VLOOKUP($A168,'BDGT Polizze MTD'!$A$3:$AG$156,CY$4,0),0)</f>
        <v>32234.550336513115</v>
      </c>
      <c r="CZ168" s="306"/>
      <c r="DD168" s="308">
        <f>IFERROR(VLOOKUP($A168,'BDGT McAfee'!$AZ$6:$BD$180,DD$4,0),0)</f>
        <v>5.8941052258064524</v>
      </c>
      <c r="DE168" s="308">
        <f>IFERROR(VLOOKUP($A168,'BDGT McAfee'!$AZ$6:$BD$180,DE$4,0),0)</f>
        <v>5.8941052258064524</v>
      </c>
      <c r="DF168" s="308">
        <f>IFERROR(VLOOKUP($A168,'BDGT McAfee'!$AZ$6:$BD$180,DF$4,0),0)</f>
        <v>5.8941052258064524</v>
      </c>
      <c r="DG168" s="308">
        <f>IFERROR(VLOOKUP($A168,'BDGT McAfee'!$AZ$6:$BD$180,DG$4,0),0)</f>
        <v>5.8941052258064524</v>
      </c>
      <c r="DH168" s="308">
        <f>IFERROR(VLOOKUP($A168,'BDGT McAfee'!$AZ$6:$BD$180,DH$4,0),0)</f>
        <v>5.8941052258064524</v>
      </c>
      <c r="DI168" s="308">
        <f>IFERROR(VLOOKUP($A168,'BDGT McAfee'!$AZ$6:$BD$180,DI$4,0),0)</f>
        <v>5.8941052258064524</v>
      </c>
      <c r="DJ168" s="308">
        <f>IFERROR(VLOOKUP($A168,'BDGT McAfee'!$AZ$6:$BD$180,DJ$4,0),0)</f>
        <v>5.8941052258064524</v>
      </c>
      <c r="DK168" s="308">
        <f>IFERROR(VLOOKUP($A168,'BDGT McAfee'!$AZ$6:$BD$180,DK$4,0),0)</f>
        <v>5.8941052258064524</v>
      </c>
      <c r="DL168" s="308">
        <f>IFERROR(VLOOKUP($A168,'BDGT McAfee'!$AZ$6:$BD$180,DL$4,0),0)</f>
        <v>5.8941052258064524</v>
      </c>
      <c r="DM168" s="308">
        <f>IFERROR(VLOOKUP($A168,'BDGT McAfee'!$AZ$6:$BD$180,DM$4,0),0)</f>
        <v>5.8941052258064524</v>
      </c>
      <c r="DN168" s="308">
        <f>IFERROR(VLOOKUP($A168,'BDGT McAfee'!$AZ$6:$BD$180,DN$4,0),0)</f>
        <v>5.8941052258064524</v>
      </c>
      <c r="DO168" s="308">
        <f>IFERROR(VLOOKUP($A168,'BDGT McAfee'!$AZ$6:$BD$180,DO$4,0),0)</f>
        <v>5.8941052258064524</v>
      </c>
      <c r="DP168" s="308">
        <f>IFERROR(VLOOKUP($A168,'BDGT McAfee'!$AZ$6:$BD$180,DP$4,0),0)</f>
        <v>5.8941052258064524</v>
      </c>
      <c r="DQ168" s="308">
        <f>IFERROR(VLOOKUP($A168,'BDGT McAfee'!$AZ$6:$BD$180,DQ$4,0),0)</f>
        <v>5.8941052258064524</v>
      </c>
      <c r="DR168" s="308">
        <f>IFERROR(VLOOKUP($A168,'BDGT McAfee'!$AZ$6:$BD$180,DR$4,0),0)</f>
        <v>5.8941052258064524</v>
      </c>
      <c r="DS168" s="308">
        <f>IFERROR(VLOOKUP($A168,'BDGT McAfee'!$AZ$6:$BD$180,DS$4,0),0)</f>
        <v>5.8941052258064524</v>
      </c>
      <c r="DT168" s="308">
        <f>IFERROR(VLOOKUP($A168,'BDGT McAfee'!$AZ$6:$BD$180,DT$4,0),0)</f>
        <v>5.8941052258064524</v>
      </c>
      <c r="DU168" s="308">
        <f>IFERROR(VLOOKUP($A168,'BDGT McAfee'!$AZ$6:$BD$180,DU$4,0),0)</f>
        <v>5.8941052258064524</v>
      </c>
      <c r="DV168" s="308">
        <f>IFERROR(VLOOKUP($A168,'BDGT McAfee'!$AZ$6:$BD$180,DV$4,0),0)</f>
        <v>5.8941052258064524</v>
      </c>
      <c r="DW168" s="308">
        <f>IFERROR(VLOOKUP($A168,'BDGT McAfee'!$AZ$6:$BD$180,DW$4,0),0)</f>
        <v>5.8941052258064524</v>
      </c>
      <c r="DX168" s="308">
        <f>IFERROR(VLOOKUP($A168,'BDGT McAfee'!$AZ$6:$BD$180,DX$4,0),0)</f>
        <v>5.8941052258064524</v>
      </c>
      <c r="DY168" s="308">
        <f>IFERROR(VLOOKUP($A168,'BDGT McAfee'!$AZ$6:$BD$180,DY$4,0),0)</f>
        <v>5.8941052258064524</v>
      </c>
      <c r="DZ168" s="308">
        <f>IFERROR(VLOOKUP($A168,'BDGT McAfee'!$AZ$6:$BD$180,DZ$4,0),0)</f>
        <v>5.8941052258064524</v>
      </c>
      <c r="EA168" s="308">
        <f>IFERROR(VLOOKUP($A168,'BDGT McAfee'!$AZ$6:$BD$180,EA$4,0),0)</f>
        <v>5.8941052258064524</v>
      </c>
      <c r="EB168" s="308">
        <f>IFERROR(VLOOKUP($A168,'BDGT McAfee'!$AZ$6:$BD$180,EB$4,0),0)</f>
        <v>5.8941052258064524</v>
      </c>
      <c r="EC168" s="308">
        <f>IFERROR(VLOOKUP($A168,'BDGT McAfee'!$AZ$6:$BD$180,EC$4,0),0)</f>
        <v>5.8941052258064524</v>
      </c>
      <c r="ED168" s="308">
        <f>IFERROR(VLOOKUP($A168,'BDGT McAfee'!$AZ$6:$BD$180,ED$4,0),0)</f>
        <v>5.8941052258064524</v>
      </c>
      <c r="EE168" s="308">
        <f>IFERROR(VLOOKUP($A168,'BDGT McAfee'!$AZ$6:$BD$180,EE$4,0),0)</f>
        <v>5.8941052258064524</v>
      </c>
      <c r="EF168" s="308">
        <f>IFERROR(VLOOKUP($A168,'BDGT McAfee'!$AZ$6:$BD$180,EF$4,0),0)</f>
        <v>5.8941052258064524</v>
      </c>
      <c r="EG168" s="308">
        <f>IFERROR(VLOOKUP($A168,'BDGT McAfee'!$AZ$6:$BD$180,EG$4,0),0)</f>
        <v>5.8941052258064524</v>
      </c>
      <c r="EH168" s="308">
        <f>IFERROR(VLOOKUP($A168,'BDGT McAfee'!$AZ$6:$BD$180,EH$4,0),0)</f>
        <v>5.8941052258064524</v>
      </c>
      <c r="EI168" s="308">
        <f t="shared" si="50"/>
        <v>182.71726199999998</v>
      </c>
      <c r="EJ168" s="308"/>
      <c r="EL168" s="307">
        <f>IFERROR(VLOOKUP($A168,'BDGT Office'!$C$3:$F$180,EL$4,0),0)</f>
        <v>1.0064516129032257</v>
      </c>
      <c r="EM168" s="307">
        <f>IFERROR(VLOOKUP($A168,'BDGT Office'!$C$3:$F$180,EM$4,0),0)</f>
        <v>1.0064516129032257</v>
      </c>
      <c r="EN168" s="307">
        <f>IFERROR(VLOOKUP($A168,'BDGT Office'!$C$3:$F$180,EN$4,0),0)</f>
        <v>1.0064516129032257</v>
      </c>
      <c r="EO168" s="307">
        <f>IFERROR(VLOOKUP($A168,'BDGT Office'!$C$3:$F$180,EO$4,0),0)</f>
        <v>1.0064516129032257</v>
      </c>
      <c r="EP168" s="307">
        <f>IFERROR(VLOOKUP($A168,'BDGT Office'!$C$3:$F$180,EP$4,0),0)</f>
        <v>1.0064516129032257</v>
      </c>
      <c r="EQ168" s="307">
        <f>IFERROR(VLOOKUP($A168,'BDGT Office'!$C$3:$F$180,EQ$4,0),0)</f>
        <v>1.0064516129032257</v>
      </c>
      <c r="ER168" s="307">
        <f>IFERROR(VLOOKUP($A168,'BDGT Office'!$C$3:$F$180,ER$4,0),0)</f>
        <v>1.0064516129032257</v>
      </c>
      <c r="ES168" s="307">
        <f>IFERROR(VLOOKUP($A168,'BDGT Office'!$C$3:$F$180,ES$4,0),0)</f>
        <v>1.0064516129032257</v>
      </c>
      <c r="ET168" s="307">
        <f>IFERROR(VLOOKUP($A168,'BDGT Office'!$C$3:$F$180,ET$4,0),0)</f>
        <v>1.0064516129032257</v>
      </c>
      <c r="EU168" s="307">
        <f>IFERROR(VLOOKUP($A168,'BDGT Office'!$C$3:$F$180,EU$4,0),0)</f>
        <v>1.0064516129032257</v>
      </c>
      <c r="EV168" s="307">
        <f>IFERROR(VLOOKUP($A168,'BDGT Office'!$C$3:$F$180,EV$4,0),0)</f>
        <v>1.0064516129032257</v>
      </c>
      <c r="EW168" s="307">
        <f>IFERROR(VLOOKUP($A168,'BDGT Office'!$C$3:$F$180,EW$4,0),0)</f>
        <v>1.0064516129032257</v>
      </c>
      <c r="EX168" s="307">
        <f>IFERROR(VLOOKUP($A168,'BDGT Office'!$C$3:$F$180,EX$4,0),0)</f>
        <v>1.0064516129032257</v>
      </c>
      <c r="EY168" s="307">
        <f>IFERROR(VLOOKUP($A168,'BDGT Office'!$C$3:$F$180,EY$4,0),0)</f>
        <v>1.0064516129032257</v>
      </c>
      <c r="EZ168" s="307">
        <f>IFERROR(VLOOKUP($A168,'BDGT Office'!$C$3:$F$180,EZ$4,0),0)</f>
        <v>1.0064516129032257</v>
      </c>
      <c r="FA168" s="307">
        <f>IFERROR(VLOOKUP($A168,'BDGT Office'!$C$3:$F$180,FA$4,0),0)</f>
        <v>1.0064516129032257</v>
      </c>
      <c r="FB168" s="307">
        <f>IFERROR(VLOOKUP($A168,'BDGT Office'!$C$3:$F$180,FB$4,0),0)</f>
        <v>1.0064516129032257</v>
      </c>
      <c r="FC168" s="307">
        <f>IFERROR(VLOOKUP($A168,'BDGT Office'!$C$3:$F$180,FC$4,0),0)</f>
        <v>1.0064516129032257</v>
      </c>
      <c r="FD168" s="307">
        <f>IFERROR(VLOOKUP($A168,'BDGT Office'!$C$3:$F$180,FD$4,0),0)</f>
        <v>1.0064516129032257</v>
      </c>
      <c r="FE168" s="307">
        <f>IFERROR(VLOOKUP($A168,'BDGT Office'!$C$3:$F$180,FE$4,0),0)</f>
        <v>1.0064516129032257</v>
      </c>
      <c r="FF168" s="307">
        <f>IFERROR(VLOOKUP($A168,'BDGT Office'!$C$3:$F$180,FF$4,0),0)</f>
        <v>1.0064516129032257</v>
      </c>
      <c r="FG168" s="307">
        <f>IFERROR(VLOOKUP($A168,'BDGT Office'!$C$3:$F$180,FG$4,0),0)</f>
        <v>1.0064516129032257</v>
      </c>
      <c r="FH168" s="307">
        <f>IFERROR(VLOOKUP($A168,'BDGT Office'!$C$3:$F$180,FH$4,0),0)</f>
        <v>1.0064516129032257</v>
      </c>
      <c r="FI168" s="307">
        <f>IFERROR(VLOOKUP($A168,'BDGT Office'!$C$3:$F$180,FI$4,0),0)</f>
        <v>1.0064516129032257</v>
      </c>
      <c r="FJ168" s="307">
        <f>IFERROR(VLOOKUP($A168,'BDGT Office'!$C$3:$F$180,FJ$4,0),0)</f>
        <v>1.0064516129032257</v>
      </c>
      <c r="FK168" s="307">
        <f>IFERROR(VLOOKUP($A168,'BDGT Office'!$C$3:$F$180,FK$4,0),0)</f>
        <v>1.0064516129032257</v>
      </c>
      <c r="FL168" s="307">
        <f>IFERROR(VLOOKUP($A168,'BDGT Office'!$C$3:$F$180,FL$4,0),0)</f>
        <v>1.0064516129032257</v>
      </c>
      <c r="FM168" s="307">
        <f>IFERROR(VLOOKUP($A168,'BDGT Office'!$C$3:$F$180,FM$4,0),0)</f>
        <v>1.0064516129032257</v>
      </c>
      <c r="FN168" s="307">
        <f>IFERROR(VLOOKUP($A168,'BDGT Office'!$C$3:$F$180,FN$4,0),0)</f>
        <v>1.0064516129032257</v>
      </c>
      <c r="FO168" s="307">
        <f>IFERROR(VLOOKUP($A168,'BDGT Office'!$C$3:$F$180,FO$4,0),0)</f>
        <v>1.0064516129032257</v>
      </c>
      <c r="FP168" s="307">
        <f>IFERROR(VLOOKUP($A168,'BDGT Office'!$C$3:$F$180,FP$4,0),0)</f>
        <v>1.0064516129032257</v>
      </c>
      <c r="FQ168" s="308">
        <f t="shared" si="51"/>
        <v>31.200000000000014</v>
      </c>
      <c r="FR168" s="307"/>
      <c r="FS168" s="307"/>
    </row>
    <row r="169" spans="1:175">
      <c r="A169" s="150" t="s">
        <v>59</v>
      </c>
      <c r="B169" s="303">
        <f>IFERROR(VLOOKUP($A169,'FCST Sales'!$A$1:$AH$160,B$1,0),0)</f>
        <v>40272.359356177403</v>
      </c>
      <c r="C169" s="303">
        <f>IFERROR(VLOOKUP($A169,'FCST Sales'!$A$1:$AH$160,C$1,0),0)</f>
        <v>35113.554329440733</v>
      </c>
      <c r="D169" s="303">
        <f>IFERROR(VLOOKUP($A169,'FCST Sales'!$A$1:$AH$160,D$1,0),0)</f>
        <v>26964.481988977073</v>
      </c>
      <c r="E169" s="303">
        <f>IFERROR(VLOOKUP($A169,'FCST Sales'!$A$1:$AH$160,E$1,0),0)</f>
        <v>25950.849209382275</v>
      </c>
      <c r="F169" s="303">
        <f>IFERROR(VLOOKUP($A169,'FCST Sales'!$A$1:$AH$160,F$1,0),0)</f>
        <v>25814.751536074276</v>
      </c>
      <c r="G169" s="303">
        <f>IFERROR(VLOOKUP($A169,'FCST Sales'!$A$1:$AH$160,G$1,0),0)</f>
        <v>26912.887443865675</v>
      </c>
      <c r="H169" s="303">
        <f>IFERROR(VLOOKUP($A169,'FCST Sales'!$A$1:$AH$160,H$1,0),0)</f>
        <v>27722.997381737812</v>
      </c>
      <c r="I169" s="303">
        <f>IFERROR(VLOOKUP($A169,'FCST Sales'!$A$1:$AH$160,I$1,0),0)</f>
        <v>33989.917081440733</v>
      </c>
      <c r="J169" s="303">
        <f>IFERROR(VLOOKUP($A169,'FCST Sales'!$A$1:$AH$160,J$1,0),0)</f>
        <v>31660.410875447622</v>
      </c>
      <c r="K169" s="303">
        <f>IFERROR(VLOOKUP($A169,'FCST Sales'!$A$1:$AH$160,K$1,0),0)</f>
        <v>30313.374690584551</v>
      </c>
      <c r="L169" s="303">
        <f>IFERROR(VLOOKUP($A169,'FCST Sales'!$A$1:$AH$160,L$1,0),0)</f>
        <v>29163.542273145191</v>
      </c>
      <c r="M169" s="303">
        <f>IFERROR(VLOOKUP($A169,'FCST Sales'!$A$1:$AH$160,M$1,0),0)</f>
        <v>29291.478709322022</v>
      </c>
      <c r="N169" s="303">
        <f>IFERROR(VLOOKUP($A169,'FCST Sales'!$A$1:$AH$160,N$1,0),0)</f>
        <v>30487.996967213356</v>
      </c>
      <c r="O169" s="303">
        <f>IFERROR(VLOOKUP($A169,'FCST Sales'!$A$1:$AH$160,O$1,0),0)</f>
        <v>31006.080936982067</v>
      </c>
      <c r="P169" s="303">
        <f>IFERROR(VLOOKUP($A169,'FCST Sales'!$A$1:$AH$160,P$1,0),0)</f>
        <v>0</v>
      </c>
      <c r="Q169" s="303">
        <f>IFERROR(VLOOKUP($A169,'FCST Sales'!$A$1:$AH$160,Q$1,0),0)</f>
        <v>28956.262365058021</v>
      </c>
      <c r="R169" s="303">
        <f>IFERROR(VLOOKUP($A169,'FCST Sales'!$A$1:$AH$160,R$1,0),0)</f>
        <v>31625.87073639029</v>
      </c>
      <c r="S169" s="303">
        <f>IFERROR(VLOOKUP($A169,'FCST Sales'!$A$1:$AH$160,S$1,0),0)</f>
        <v>29426.453706324854</v>
      </c>
      <c r="T169" s="303">
        <f>IFERROR(VLOOKUP($A169,'FCST Sales'!$A$1:$AH$160,T$1,0),0)</f>
        <v>31718.777007843095</v>
      </c>
      <c r="U169" s="303">
        <f>IFERROR(VLOOKUP($A169,'FCST Sales'!$A$1:$AH$160,U$1,0),0)</f>
        <v>31661.367698718415</v>
      </c>
      <c r="V169" s="303">
        <f>IFERROR(VLOOKUP($A169,'FCST Sales'!$A$1:$AH$160,V$1,0),0)</f>
        <v>31853.637234358357</v>
      </c>
      <c r="W169" s="303">
        <f>IFERROR(VLOOKUP($A169,'FCST Sales'!$A$1:$AH$160,W$1,0),0)</f>
        <v>38381.105701825603</v>
      </c>
      <c r="X169" s="303">
        <f>IFERROR(VLOOKUP($A169,'FCST Sales'!$A$1:$AH$160,X$1,0),0)</f>
        <v>37386.846398250993</v>
      </c>
      <c r="Y169" s="303">
        <f>IFERROR(VLOOKUP($A169,'FCST Sales'!$A$1:$AH$160,Y$1,0),0)</f>
        <v>30236.812421245864</v>
      </c>
      <c r="Z169" s="303">
        <f>IFERROR(VLOOKUP($A169,'FCST Sales'!$A$1:$AH$160,Z$1,0),0)</f>
        <v>28700.706645838643</v>
      </c>
      <c r="AA169" s="303">
        <f>IFERROR(VLOOKUP($A169,'FCST Sales'!$A$1:$AH$160,AA$1,0),0)</f>
        <v>30257.84716394381</v>
      </c>
      <c r="AB169" s="303">
        <f>IFERROR(VLOOKUP($A169,'FCST Sales'!$A$1:$AH$160,AB$1,0),0)</f>
        <v>30507.211057053097</v>
      </c>
      <c r="AC169" s="303">
        <f>IFERROR(VLOOKUP($A169,'FCST Sales'!$A$1:$AH$160,AC$1,0),0)</f>
        <v>33687.020531517861</v>
      </c>
      <c r="AD169" s="303">
        <f>IFERROR(VLOOKUP($A169,'FCST Sales'!$A$1:$AH$160,AD$1,0),0)</f>
        <v>44224.188183340237</v>
      </c>
      <c r="AE169" s="303">
        <f>IFERROR(VLOOKUP($A169,'FCST Sales'!$A$1:$AH$160,AE$1,0),0)</f>
        <v>38429.753868579668</v>
      </c>
      <c r="AF169" s="303">
        <f>IFERROR(VLOOKUP($A169,'FCST Sales'!$A$1:$AH$160,AF$1,0),0)</f>
        <v>25927.204893368256</v>
      </c>
      <c r="AG169" s="303">
        <f>IFERROR(VLOOKUP($A169,'FCST Sales'!$A$1:$AH$160,AG$1,0),0)</f>
        <v>947645.74839344795</v>
      </c>
      <c r="AH169" s="303">
        <f>IFERROR(VLOOKUP($A169,'FCST Sales'!$A$1:$AH$160,AH$1,0),0)</f>
        <v>0</v>
      </c>
      <c r="AI169" s="303"/>
      <c r="AK169" s="306">
        <f>IFERROR(VLOOKUP($A169,'BDGT MW Services MTD'!$A$3:$AG$156,AK$4,0),0)</f>
        <v>427.90980911790524</v>
      </c>
      <c r="AL169" s="306">
        <f>IFERROR(VLOOKUP($A169,'BDGT MW Services MTD'!$A$3:$AG$156,AL$4,0),0)</f>
        <v>368.64334704611139</v>
      </c>
      <c r="AM169" s="306">
        <f>IFERROR(VLOOKUP($A169,'BDGT MW Services MTD'!$A$3:$AG$156,AM$4,0),0)</f>
        <v>286.50832792830869</v>
      </c>
      <c r="AN169" s="306">
        <f>IFERROR(VLOOKUP($A169,'BDGT MW Services MTD'!$A$3:$AG$156,AN$4,0),0)</f>
        <v>275.73807716162423</v>
      </c>
      <c r="AO169" s="306">
        <f>IFERROR(VLOOKUP($A169,'BDGT MW Services MTD'!$A$3:$AG$156,AO$4,0),0)</f>
        <v>274.29198534238043</v>
      </c>
      <c r="AP169" s="306">
        <f>IFERROR(VLOOKUP($A169,'BDGT MW Services MTD'!$A$3:$AG$156,AP$4,0),0)</f>
        <v>285.96011539983772</v>
      </c>
      <c r="AQ169" s="306">
        <f>IFERROR(VLOOKUP($A169,'BDGT MW Services MTD'!$A$3:$AG$156,AQ$4,0),0)</f>
        <v>294.5678551603396</v>
      </c>
      <c r="AR169" s="306">
        <f>IFERROR(VLOOKUP($A169,'BDGT MW Services MTD'!$A$3:$AG$156,AR$4,0),0)</f>
        <v>361.15636537747878</v>
      </c>
      <c r="AS169" s="306">
        <f>IFERROR(VLOOKUP($A169,'BDGT MW Services MTD'!$A$3:$AG$156,AS$4,0),0)</f>
        <v>332.39015693134525</v>
      </c>
      <c r="AT169" s="306">
        <f>IFERROR(VLOOKUP($A169,'BDGT MW Services MTD'!$A$3:$AG$156,AT$4,0),0)</f>
        <v>322.09164262877687</v>
      </c>
      <c r="AU169" s="306">
        <f>IFERROR(VLOOKUP($A169,'BDGT MW Services MTD'!$A$3:$AG$156,AU$4,0),0)</f>
        <v>309.87421662916046</v>
      </c>
      <c r="AV169" s="306">
        <f>IFERROR(VLOOKUP($A169,'BDGT MW Services MTD'!$A$3:$AG$156,AV$4,0),0)</f>
        <v>311.23359206330076</v>
      </c>
      <c r="AW169" s="306">
        <f>IFERROR(VLOOKUP($A169,'BDGT MW Services MTD'!$A$3:$AG$156,AW$4,0),0)</f>
        <v>323.94707365528086</v>
      </c>
      <c r="AX169" s="306">
        <f>IFERROR(VLOOKUP($A169,'BDGT MW Services MTD'!$A$3:$AG$156,AX$4,0),0)</f>
        <v>329.45192154983931</v>
      </c>
      <c r="AY169" s="306">
        <f>IFERROR(VLOOKUP($A169,'BDGT MW Services MTD'!$A$3:$AG$156,AY$4,0),0)</f>
        <v>49.378070557878537</v>
      </c>
      <c r="AZ169" s="306">
        <f>IFERROR(VLOOKUP($A169,'BDGT MW Services MTD'!$A$3:$AG$156,AZ$4,0),0)</f>
        <v>304.00036908967479</v>
      </c>
      <c r="BA169" s="306">
        <f>IFERROR(VLOOKUP($A169,'BDGT MW Services MTD'!$A$3:$AG$156,BA$4,0),0)</f>
        <v>336.03743426868465</v>
      </c>
      <c r="BB169" s="306">
        <f>IFERROR(VLOOKUP($A169,'BDGT MW Services MTD'!$A$3:$AG$156,BB$4,0),0)</f>
        <v>312.66775500102051</v>
      </c>
      <c r="BC169" s="306">
        <f>IFERROR(VLOOKUP($A169,'BDGT MW Services MTD'!$A$3:$AG$156,BC$4,0),0)</f>
        <v>337.02460029319343</v>
      </c>
      <c r="BD169" s="306">
        <f>IFERROR(VLOOKUP($A169,'BDGT MW Services MTD'!$A$3:$AG$156,BD$4,0),0)</f>
        <v>336.41460358821109</v>
      </c>
      <c r="BE169" s="306">
        <f>IFERROR(VLOOKUP($A169,'BDGT MW Services MTD'!$A$3:$AG$156,BE$4,0),0)</f>
        <v>338.45754374891089</v>
      </c>
      <c r="BF169" s="306">
        <f>IFERROR(VLOOKUP($A169,'BDGT MW Services MTD'!$A$3:$AG$156,BF$4,0),0)</f>
        <v>402.94807915211504</v>
      </c>
      <c r="BG169" s="306">
        <f>IFERROR(VLOOKUP($A169,'BDGT MW Services MTD'!$A$3:$AG$156,BG$4,0),0)</f>
        <v>397.25008818839035</v>
      </c>
      <c r="BH169" s="306">
        <f>IFERROR(VLOOKUP($A169,'BDGT MW Services MTD'!$A$3:$AG$156,BH$4,0),0)</f>
        <v>321.27813811644882</v>
      </c>
      <c r="BI169" s="306">
        <f>IFERROR(VLOOKUP($A169,'BDGT MW Services MTD'!$A$3:$AG$156,BI$4,0),0)</f>
        <v>304.95640431073889</v>
      </c>
      <c r="BJ169" s="306">
        <f>IFERROR(VLOOKUP($A169,'BDGT MW Services MTD'!$A$3:$AG$156,BJ$4,0),0)</f>
        <v>321.50164060988618</v>
      </c>
      <c r="BK169" s="306">
        <f>IFERROR(VLOOKUP($A169,'BDGT MW Services MTD'!$A$3:$AG$156,BK$4,0),0)</f>
        <v>324.15123098917252</v>
      </c>
      <c r="BL169" s="306">
        <f>IFERROR(VLOOKUP($A169,'BDGT MW Services MTD'!$A$3:$AG$156,BL$4,0),0)</f>
        <v>357.60811456534117</v>
      </c>
      <c r="BM169" s="306">
        <f>IFERROR(VLOOKUP($A169,'BDGT MW Services MTD'!$A$3:$AG$156,BM$4,0),0)</f>
        <v>469.89955956043781</v>
      </c>
      <c r="BN169" s="306">
        <f>IFERROR(VLOOKUP($A169,'BDGT MW Services MTD'!$A$3:$AG$156,BN$4,0),0)</f>
        <v>403.45881705268835</v>
      </c>
      <c r="BO169" s="306">
        <f>IFERROR(VLOOKUP($A169,'BDGT MW Services MTD'!$A$3:$AG$156,BO$4,0),0)</f>
        <v>275.48684691551927</v>
      </c>
      <c r="BP169" s="306">
        <f>IFERROR(VLOOKUP($A169,'BDGT MW Services MTD'!$A$3:$AG$156,BP$4,0),0)</f>
        <v>10096.283782</v>
      </c>
      <c r="BQ169" s="306"/>
      <c r="BR169" s="306"/>
      <c r="BS169" s="306"/>
      <c r="BT169" s="306">
        <f>IFERROR(VLOOKUP($A169,'BDGT Polizze MTD'!$A$3:$AG$156,BT$4,0),0)</f>
        <v>1420.7248556923587</v>
      </c>
      <c r="BU169" s="306">
        <f>IFERROR(VLOOKUP($A169,'BDGT Polizze MTD'!$A$3:$AG$156,BU$4,0),0)</f>
        <v>1223.9512973859507</v>
      </c>
      <c r="BV169" s="306">
        <f>IFERROR(VLOOKUP($A169,'BDGT Polizze MTD'!$A$3:$AG$156,BV$4,0),0)</f>
        <v>951.25069390135877</v>
      </c>
      <c r="BW169" s="306">
        <f>IFERROR(VLOOKUP($A169,'BDGT Polizze MTD'!$A$3:$AG$156,BW$4,0),0)</f>
        <v>915.49184322716883</v>
      </c>
      <c r="BX169" s="306">
        <f>IFERROR(VLOOKUP($A169,'BDGT Polizze MTD'!$A$3:$AG$156,BX$4,0),0)</f>
        <v>910.69060112559566</v>
      </c>
      <c r="BY169" s="306">
        <f>IFERROR(VLOOKUP($A169,'BDGT Polizze MTD'!$A$3:$AG$156,BY$4,0),0)</f>
        <v>949.43054594306307</v>
      </c>
      <c r="BZ169" s="306">
        <f>IFERROR(VLOOKUP($A169,'BDGT Polizze MTD'!$A$3:$AG$156,BZ$4,0),0)</f>
        <v>978.00953517980395</v>
      </c>
      <c r="CA169" s="306">
        <f>IFERROR(VLOOKUP($A169,'BDGT Polizze MTD'!$A$3:$AG$156,CA$4,0),0)</f>
        <v>1199.0933933975696</v>
      </c>
      <c r="CB169" s="306">
        <f>IFERROR(VLOOKUP($A169,'BDGT Polizze MTD'!$A$3:$AG$156,CB$4,0),0)</f>
        <v>1103.5852595043632</v>
      </c>
      <c r="CC169" s="306">
        <f>IFERROR(VLOOKUP($A169,'BDGT Polizze MTD'!$A$3:$AG$156,CC$4,0),0)</f>
        <v>1069.3926447650019</v>
      </c>
      <c r="CD169" s="306">
        <f>IFERROR(VLOOKUP($A169,'BDGT Polizze MTD'!$A$3:$AG$156,CD$4,0),0)</f>
        <v>1028.8289548930213</v>
      </c>
      <c r="CE169" s="306">
        <f>IFERROR(VLOOKUP($A169,'BDGT Polizze MTD'!$A$3:$AG$156,CE$4,0),0)</f>
        <v>1033.3422855677302</v>
      </c>
      <c r="CF169" s="306">
        <f>IFERROR(VLOOKUP($A169,'BDGT Polizze MTD'!$A$3:$AG$156,CF$4,0),0)</f>
        <v>1075.5529545340416</v>
      </c>
      <c r="CG169" s="306">
        <f>IFERROR(VLOOKUP($A169,'BDGT Polizze MTD'!$A$3:$AG$156,CG$4,0),0)</f>
        <v>1093.8298765955549</v>
      </c>
      <c r="CH169" s="306">
        <f>IFERROR(VLOOKUP($A169,'BDGT Polizze MTD'!$A$3:$AG$156,CH$4,0),0)</f>
        <v>163.94261284246326</v>
      </c>
      <c r="CI169" s="306">
        <f>IFERROR(VLOOKUP($A169,'BDGT Polizze MTD'!$A$3:$AG$156,CI$4,0),0)</f>
        <v>1009.3268985716264</v>
      </c>
      <c r="CJ169" s="306">
        <f>IFERROR(VLOOKUP($A169,'BDGT Polizze MTD'!$A$3:$AG$156,CJ$4,0),0)</f>
        <v>1115.694768233418</v>
      </c>
      <c r="CK169" s="306">
        <f>IFERROR(VLOOKUP($A169,'BDGT Polizze MTD'!$A$3:$AG$156,CK$4,0),0)</f>
        <v>1038.1039219904414</v>
      </c>
      <c r="CL169" s="306">
        <f>IFERROR(VLOOKUP($A169,'BDGT Polizze MTD'!$A$3:$AG$156,CL$4,0),0)</f>
        <v>1118.9723077471904</v>
      </c>
      <c r="CM169" s="306">
        <f>IFERROR(VLOOKUP($A169,'BDGT Polizze MTD'!$A$3:$AG$156,CM$4,0),0)</f>
        <v>1116.9470270403858</v>
      </c>
      <c r="CN169" s="306">
        <f>IFERROR(VLOOKUP($A169,'BDGT Polizze MTD'!$A$3:$AG$156,CN$4,0),0)</f>
        <v>1123.7298953064383</v>
      </c>
      <c r="CO169" s="306">
        <f>IFERROR(VLOOKUP($A169,'BDGT Polizze MTD'!$A$3:$AG$156,CO$4,0),0)</f>
        <v>1337.8481619409722</v>
      </c>
      <c r="CP169" s="306">
        <f>IFERROR(VLOOKUP($A169,'BDGT Polizze MTD'!$A$3:$AG$156,CP$4,0),0)</f>
        <v>1318.9299758718989</v>
      </c>
      <c r="CQ169" s="306">
        <f>IFERROR(VLOOKUP($A169,'BDGT Polizze MTD'!$A$3:$AG$156,CQ$4,0),0)</f>
        <v>1066.6916875626773</v>
      </c>
      <c r="CR169" s="306">
        <f>IFERROR(VLOOKUP($A169,'BDGT Polizze MTD'!$A$3:$AG$156,CR$4,0),0)</f>
        <v>1012.5010791408522</v>
      </c>
      <c r="CS169" s="306">
        <f>IFERROR(VLOOKUP($A169,'BDGT Polizze MTD'!$A$3:$AG$156,CS$4,0),0)</f>
        <v>1067.4337494200352</v>
      </c>
      <c r="CT169" s="306">
        <f>IFERROR(VLOOKUP($A169,'BDGT Polizze MTD'!$A$3:$AG$156,CT$4,0),0)</f>
        <v>1076.2307875552797</v>
      </c>
      <c r="CU169" s="306">
        <f>IFERROR(VLOOKUP($A169,'BDGT Polizze MTD'!$A$3:$AG$156,CU$4,0),0)</f>
        <v>1187.3126676099878</v>
      </c>
      <c r="CV169" s="306">
        <f>IFERROR(VLOOKUP($A169,'BDGT Polizze MTD'!$A$3:$AG$156,CV$4,0),0)</f>
        <v>1560.137135726322</v>
      </c>
      <c r="CW169" s="306">
        <f>IFERROR(VLOOKUP($A169,'BDGT Polizze MTD'!$A$3:$AG$156,CW$4,0),0)</f>
        <v>1339.5438885044375</v>
      </c>
      <c r="CX169" s="306">
        <f>IFERROR(VLOOKUP($A169,'BDGT Polizze MTD'!$A$3:$AG$156,CX$4,0),0)</f>
        <v>914.65772106512065</v>
      </c>
      <c r="CY169" s="306">
        <f>IFERROR(VLOOKUP($A169,'BDGT Polizze MTD'!$A$3:$AG$156,CY$4,0),0)</f>
        <v>33521.179027842139</v>
      </c>
      <c r="CZ169" s="306"/>
      <c r="DD169" s="308">
        <f>IFERROR(VLOOKUP($A169,'BDGT McAfee'!$AZ$6:$BD$180,DD$4,0),0)</f>
        <v>9.1703225806451627</v>
      </c>
      <c r="DE169" s="308">
        <f>IFERROR(VLOOKUP($A169,'BDGT McAfee'!$AZ$6:$BD$180,DE$4,0),0)</f>
        <v>9.1703225806451627</v>
      </c>
      <c r="DF169" s="308">
        <f>IFERROR(VLOOKUP($A169,'BDGT McAfee'!$AZ$6:$BD$180,DF$4,0),0)</f>
        <v>9.1703225806451627</v>
      </c>
      <c r="DG169" s="308">
        <f>IFERROR(VLOOKUP($A169,'BDGT McAfee'!$AZ$6:$BD$180,DG$4,0),0)</f>
        <v>9.1703225806451627</v>
      </c>
      <c r="DH169" s="308">
        <f>IFERROR(VLOOKUP($A169,'BDGT McAfee'!$AZ$6:$BD$180,DH$4,0),0)</f>
        <v>9.1703225806451627</v>
      </c>
      <c r="DI169" s="308">
        <f>IFERROR(VLOOKUP($A169,'BDGT McAfee'!$AZ$6:$BD$180,DI$4,0),0)</f>
        <v>9.1703225806451627</v>
      </c>
      <c r="DJ169" s="308">
        <f>IFERROR(VLOOKUP($A169,'BDGT McAfee'!$AZ$6:$BD$180,DJ$4,0),0)</f>
        <v>9.1703225806451627</v>
      </c>
      <c r="DK169" s="308">
        <f>IFERROR(VLOOKUP($A169,'BDGT McAfee'!$AZ$6:$BD$180,DK$4,0),0)</f>
        <v>9.1703225806451627</v>
      </c>
      <c r="DL169" s="308">
        <f>IFERROR(VLOOKUP($A169,'BDGT McAfee'!$AZ$6:$BD$180,DL$4,0),0)</f>
        <v>9.1703225806451627</v>
      </c>
      <c r="DM169" s="308">
        <f>IFERROR(VLOOKUP($A169,'BDGT McAfee'!$AZ$6:$BD$180,DM$4,0),0)</f>
        <v>9.1703225806451627</v>
      </c>
      <c r="DN169" s="308">
        <f>IFERROR(VLOOKUP($A169,'BDGT McAfee'!$AZ$6:$BD$180,DN$4,0),0)</f>
        <v>9.1703225806451627</v>
      </c>
      <c r="DO169" s="308">
        <f>IFERROR(VLOOKUP($A169,'BDGT McAfee'!$AZ$6:$BD$180,DO$4,0),0)</f>
        <v>9.1703225806451627</v>
      </c>
      <c r="DP169" s="308">
        <f>IFERROR(VLOOKUP($A169,'BDGT McAfee'!$AZ$6:$BD$180,DP$4,0),0)</f>
        <v>9.1703225806451627</v>
      </c>
      <c r="DQ169" s="308">
        <f>IFERROR(VLOOKUP($A169,'BDGT McAfee'!$AZ$6:$BD$180,DQ$4,0),0)</f>
        <v>9.1703225806451627</v>
      </c>
      <c r="DR169" s="308">
        <f>IFERROR(VLOOKUP($A169,'BDGT McAfee'!$AZ$6:$BD$180,DR$4,0),0)</f>
        <v>9.1703225806451627</v>
      </c>
      <c r="DS169" s="308">
        <f>IFERROR(VLOOKUP($A169,'BDGT McAfee'!$AZ$6:$BD$180,DS$4,0),0)</f>
        <v>9.1703225806451627</v>
      </c>
      <c r="DT169" s="308">
        <f>IFERROR(VLOOKUP($A169,'BDGT McAfee'!$AZ$6:$BD$180,DT$4,0),0)</f>
        <v>9.1703225806451627</v>
      </c>
      <c r="DU169" s="308">
        <f>IFERROR(VLOOKUP($A169,'BDGT McAfee'!$AZ$6:$BD$180,DU$4,0),0)</f>
        <v>9.1703225806451627</v>
      </c>
      <c r="DV169" s="308">
        <f>IFERROR(VLOOKUP($A169,'BDGT McAfee'!$AZ$6:$BD$180,DV$4,0),0)</f>
        <v>9.1703225806451627</v>
      </c>
      <c r="DW169" s="308">
        <f>IFERROR(VLOOKUP($A169,'BDGT McAfee'!$AZ$6:$BD$180,DW$4,0),0)</f>
        <v>9.1703225806451627</v>
      </c>
      <c r="DX169" s="308">
        <f>IFERROR(VLOOKUP($A169,'BDGT McAfee'!$AZ$6:$BD$180,DX$4,0),0)</f>
        <v>9.1703225806451627</v>
      </c>
      <c r="DY169" s="308">
        <f>IFERROR(VLOOKUP($A169,'BDGT McAfee'!$AZ$6:$BD$180,DY$4,0),0)</f>
        <v>9.1703225806451627</v>
      </c>
      <c r="DZ169" s="308">
        <f>IFERROR(VLOOKUP($A169,'BDGT McAfee'!$AZ$6:$BD$180,DZ$4,0),0)</f>
        <v>9.1703225806451627</v>
      </c>
      <c r="EA169" s="308">
        <f>IFERROR(VLOOKUP($A169,'BDGT McAfee'!$AZ$6:$BD$180,EA$4,0),0)</f>
        <v>9.1703225806451627</v>
      </c>
      <c r="EB169" s="308">
        <f>IFERROR(VLOOKUP($A169,'BDGT McAfee'!$AZ$6:$BD$180,EB$4,0),0)</f>
        <v>9.1703225806451627</v>
      </c>
      <c r="EC169" s="308">
        <f>IFERROR(VLOOKUP($A169,'BDGT McAfee'!$AZ$6:$BD$180,EC$4,0),0)</f>
        <v>9.1703225806451627</v>
      </c>
      <c r="ED169" s="308">
        <f>IFERROR(VLOOKUP($A169,'BDGT McAfee'!$AZ$6:$BD$180,ED$4,0),0)</f>
        <v>9.1703225806451627</v>
      </c>
      <c r="EE169" s="308">
        <f>IFERROR(VLOOKUP($A169,'BDGT McAfee'!$AZ$6:$BD$180,EE$4,0),0)</f>
        <v>9.1703225806451627</v>
      </c>
      <c r="EF169" s="308">
        <f>IFERROR(VLOOKUP($A169,'BDGT McAfee'!$AZ$6:$BD$180,EF$4,0),0)</f>
        <v>9.1703225806451627</v>
      </c>
      <c r="EG169" s="308">
        <f>IFERROR(VLOOKUP($A169,'BDGT McAfee'!$AZ$6:$BD$180,EG$4,0),0)</f>
        <v>9.1703225806451627</v>
      </c>
      <c r="EH169" s="308">
        <f>IFERROR(VLOOKUP($A169,'BDGT McAfee'!$AZ$6:$BD$180,EH$4,0),0)</f>
        <v>9.1703225806451627</v>
      </c>
      <c r="EI169" s="308">
        <f t="shared" si="50"/>
        <v>284.28000000000026</v>
      </c>
      <c r="EJ169" s="308"/>
      <c r="EL169" s="307">
        <f>IFERROR(VLOOKUP($A169,'BDGT Office'!$C$3:$F$180,EL$4,0),0)</f>
        <v>1.3548387096774193</v>
      </c>
      <c r="EM169" s="307">
        <f>IFERROR(VLOOKUP($A169,'BDGT Office'!$C$3:$F$180,EM$4,0),0)</f>
        <v>1.3548387096774193</v>
      </c>
      <c r="EN169" s="307">
        <f>IFERROR(VLOOKUP($A169,'BDGT Office'!$C$3:$F$180,EN$4,0),0)</f>
        <v>1.3548387096774193</v>
      </c>
      <c r="EO169" s="307">
        <f>IFERROR(VLOOKUP($A169,'BDGT Office'!$C$3:$F$180,EO$4,0),0)</f>
        <v>1.3548387096774193</v>
      </c>
      <c r="EP169" s="307">
        <f>IFERROR(VLOOKUP($A169,'BDGT Office'!$C$3:$F$180,EP$4,0),0)</f>
        <v>1.3548387096774193</v>
      </c>
      <c r="EQ169" s="307">
        <f>IFERROR(VLOOKUP($A169,'BDGT Office'!$C$3:$F$180,EQ$4,0),0)</f>
        <v>1.3548387096774193</v>
      </c>
      <c r="ER169" s="307">
        <f>IFERROR(VLOOKUP($A169,'BDGT Office'!$C$3:$F$180,ER$4,0),0)</f>
        <v>1.3548387096774193</v>
      </c>
      <c r="ES169" s="307">
        <f>IFERROR(VLOOKUP($A169,'BDGT Office'!$C$3:$F$180,ES$4,0),0)</f>
        <v>1.3548387096774193</v>
      </c>
      <c r="ET169" s="307">
        <f>IFERROR(VLOOKUP($A169,'BDGT Office'!$C$3:$F$180,ET$4,0),0)</f>
        <v>1.3548387096774193</v>
      </c>
      <c r="EU169" s="307">
        <f>IFERROR(VLOOKUP($A169,'BDGT Office'!$C$3:$F$180,EU$4,0),0)</f>
        <v>1.3548387096774193</v>
      </c>
      <c r="EV169" s="307">
        <f>IFERROR(VLOOKUP($A169,'BDGT Office'!$C$3:$F$180,EV$4,0),0)</f>
        <v>1.3548387096774193</v>
      </c>
      <c r="EW169" s="307">
        <f>IFERROR(VLOOKUP($A169,'BDGT Office'!$C$3:$F$180,EW$4,0),0)</f>
        <v>1.3548387096774193</v>
      </c>
      <c r="EX169" s="307">
        <f>IFERROR(VLOOKUP($A169,'BDGT Office'!$C$3:$F$180,EX$4,0),0)</f>
        <v>1.3548387096774193</v>
      </c>
      <c r="EY169" s="307">
        <f>IFERROR(VLOOKUP($A169,'BDGT Office'!$C$3:$F$180,EY$4,0),0)</f>
        <v>1.3548387096774193</v>
      </c>
      <c r="EZ169" s="307">
        <f>IFERROR(VLOOKUP($A169,'BDGT Office'!$C$3:$F$180,EZ$4,0),0)</f>
        <v>1.3548387096774193</v>
      </c>
      <c r="FA169" s="307">
        <f>IFERROR(VLOOKUP($A169,'BDGT Office'!$C$3:$F$180,FA$4,0),0)</f>
        <v>1.3548387096774193</v>
      </c>
      <c r="FB169" s="307">
        <f>IFERROR(VLOOKUP($A169,'BDGT Office'!$C$3:$F$180,FB$4,0),0)</f>
        <v>1.3548387096774193</v>
      </c>
      <c r="FC169" s="307">
        <f>IFERROR(VLOOKUP($A169,'BDGT Office'!$C$3:$F$180,FC$4,0),0)</f>
        <v>1.3548387096774193</v>
      </c>
      <c r="FD169" s="307">
        <f>IFERROR(VLOOKUP($A169,'BDGT Office'!$C$3:$F$180,FD$4,0),0)</f>
        <v>1.3548387096774193</v>
      </c>
      <c r="FE169" s="307">
        <f>IFERROR(VLOOKUP($A169,'BDGT Office'!$C$3:$F$180,FE$4,0),0)</f>
        <v>1.3548387096774193</v>
      </c>
      <c r="FF169" s="307">
        <f>IFERROR(VLOOKUP($A169,'BDGT Office'!$C$3:$F$180,FF$4,0),0)</f>
        <v>1.3548387096774193</v>
      </c>
      <c r="FG169" s="307">
        <f>IFERROR(VLOOKUP($A169,'BDGT Office'!$C$3:$F$180,FG$4,0),0)</f>
        <v>1.3548387096774193</v>
      </c>
      <c r="FH169" s="307">
        <f>IFERROR(VLOOKUP($A169,'BDGT Office'!$C$3:$F$180,FH$4,0),0)</f>
        <v>1.3548387096774193</v>
      </c>
      <c r="FI169" s="307">
        <f>IFERROR(VLOOKUP($A169,'BDGT Office'!$C$3:$F$180,FI$4,0),0)</f>
        <v>1.3548387096774193</v>
      </c>
      <c r="FJ169" s="307">
        <f>IFERROR(VLOOKUP($A169,'BDGT Office'!$C$3:$F$180,FJ$4,0),0)</f>
        <v>1.3548387096774193</v>
      </c>
      <c r="FK169" s="307">
        <f>IFERROR(VLOOKUP($A169,'BDGT Office'!$C$3:$F$180,FK$4,0),0)</f>
        <v>1.3548387096774193</v>
      </c>
      <c r="FL169" s="307">
        <f>IFERROR(VLOOKUP($A169,'BDGT Office'!$C$3:$F$180,FL$4,0),0)</f>
        <v>1.3548387096774193</v>
      </c>
      <c r="FM169" s="307">
        <f>IFERROR(VLOOKUP($A169,'BDGT Office'!$C$3:$F$180,FM$4,0),0)</f>
        <v>1.3548387096774193</v>
      </c>
      <c r="FN169" s="307">
        <f>IFERROR(VLOOKUP($A169,'BDGT Office'!$C$3:$F$180,FN$4,0),0)</f>
        <v>1.3548387096774193</v>
      </c>
      <c r="FO169" s="307">
        <f>IFERROR(VLOOKUP($A169,'BDGT Office'!$C$3:$F$180,FO$4,0),0)</f>
        <v>1.3548387096774193</v>
      </c>
      <c r="FP169" s="307">
        <f>IFERROR(VLOOKUP($A169,'BDGT Office'!$C$3:$F$180,FP$4,0),0)</f>
        <v>1.3548387096774193</v>
      </c>
      <c r="FQ169" s="308">
        <f t="shared" si="51"/>
        <v>41.999999999999986</v>
      </c>
      <c r="FR169" s="307"/>
      <c r="FS169" s="307"/>
    </row>
    <row r="170" spans="1:175">
      <c r="A170" s="150" t="s">
        <v>64</v>
      </c>
      <c r="B170" s="303">
        <f>IFERROR(VLOOKUP($A170,'FCST Sales'!$A$1:$AH$160,B$1,0),0)</f>
        <v>19984.57503108116</v>
      </c>
      <c r="C170" s="303">
        <f>IFERROR(VLOOKUP($A170,'FCST Sales'!$A$1:$AH$160,C$1,0),0)</f>
        <v>17424.592755999387</v>
      </c>
      <c r="D170" s="303">
        <f>IFERROR(VLOOKUP($A170,'FCST Sales'!$A$1:$AH$160,D$1,0),0)</f>
        <v>13380.733637109115</v>
      </c>
      <c r="E170" s="303">
        <f>IFERROR(VLOOKUP($A170,'FCST Sales'!$A$1:$AH$160,E$1,0),0)</f>
        <v>12877.733051555679</v>
      </c>
      <c r="F170" s="303">
        <f>IFERROR(VLOOKUP($A170,'FCST Sales'!$A$1:$AH$160,F$1,0),0)</f>
        <v>12810.196552396932</v>
      </c>
      <c r="G170" s="303">
        <f>IFERROR(VLOOKUP($A170,'FCST Sales'!$A$1:$AH$160,G$1,0),0)</f>
        <v>13355.130591386016</v>
      </c>
      <c r="H170" s="303">
        <f>IFERROR(VLOOKUP($A170,'FCST Sales'!$A$1:$AH$160,H$1,0),0)</f>
        <v>13757.135914531977</v>
      </c>
      <c r="I170" s="303">
        <f>IFERROR(VLOOKUP($A170,'FCST Sales'!$A$1:$AH$160,I$1,0),0)</f>
        <v>16867.004046289763</v>
      </c>
      <c r="J170" s="303">
        <f>IFERROR(VLOOKUP($A170,'FCST Sales'!$A$1:$AH$160,J$1,0),0)</f>
        <v>15711.020331819413</v>
      </c>
      <c r="K170" s="303">
        <f>IFERROR(VLOOKUP($A170,'FCST Sales'!$A$1:$AH$160,K$1,0),0)</f>
        <v>15042.57313537156</v>
      </c>
      <c r="L170" s="303">
        <f>IFERROR(VLOOKUP($A170,'FCST Sales'!$A$1:$AH$160,L$1,0),0)</f>
        <v>14471.985452234947</v>
      </c>
      <c r="M170" s="303">
        <f>IFERROR(VLOOKUP($A170,'FCST Sales'!$A$1:$AH$160,M$1,0),0)</f>
        <v>14535.472055673612</v>
      </c>
      <c r="N170" s="303">
        <f>IFERROR(VLOOKUP($A170,'FCST Sales'!$A$1:$AH$160,N$1,0),0)</f>
        <v>15129.2269109431</v>
      </c>
      <c r="O170" s="303">
        <f>IFERROR(VLOOKUP($A170,'FCST Sales'!$A$1:$AH$160,O$1,0),0)</f>
        <v>15386.318577082468</v>
      </c>
      <c r="P170" s="303">
        <f>IFERROR(VLOOKUP($A170,'FCST Sales'!$A$1:$AH$160,P$1,0),0)</f>
        <v>0</v>
      </c>
      <c r="Q170" s="303">
        <f>IFERROR(VLOOKUP($A170,'FCST Sales'!$A$1:$AH$160,Q$1,0),0)</f>
        <v>14369.125800060925</v>
      </c>
      <c r="R170" s="303">
        <f>IFERROR(VLOOKUP($A170,'FCST Sales'!$A$1:$AH$160,R$1,0),0)</f>
        <v>15693.880288086928</v>
      </c>
      <c r="S170" s="303">
        <f>IFERROR(VLOOKUP($A170,'FCST Sales'!$A$1:$AH$160,S$1,0),0)</f>
        <v>14602.451442976611</v>
      </c>
      <c r="T170" s="303">
        <f>IFERROR(VLOOKUP($A170,'FCST Sales'!$A$1:$AH$160,T$1,0),0)</f>
        <v>15739.983679653475</v>
      </c>
      <c r="U170" s="303">
        <f>IFERROR(VLOOKUP($A170,'FCST Sales'!$A$1:$AH$160,U$1,0),0)</f>
        <v>15711.495141509047</v>
      </c>
      <c r="V170" s="303">
        <f>IFERROR(VLOOKUP($A170,'FCST Sales'!$A$1:$AH$160,V$1,0),0)</f>
        <v>15806.90611376434</v>
      </c>
      <c r="W170" s="303">
        <f>IFERROR(VLOOKUP($A170,'FCST Sales'!$A$1:$AH$160,W$1,0),0)</f>
        <v>19046.067797771961</v>
      </c>
      <c r="X170" s="303">
        <f>IFERROR(VLOOKUP($A170,'FCST Sales'!$A$1:$AH$160,X$1,0),0)</f>
        <v>18552.681019090731</v>
      </c>
      <c r="Y170" s="303">
        <f>IFERROR(VLOOKUP($A170,'FCST Sales'!$A$1:$AH$160,Y$1,0),0)</f>
        <v>15004.58021812982</v>
      </c>
      <c r="Z170" s="303">
        <f>IFERROR(VLOOKUP($A170,'FCST Sales'!$A$1:$AH$160,Z$1,0),0)</f>
        <v>14242.309975832881</v>
      </c>
      <c r="AA170" s="303">
        <f>IFERROR(VLOOKUP($A170,'FCST Sales'!$A$1:$AH$160,AA$1,0),0)</f>
        <v>15015.018404529297</v>
      </c>
      <c r="AB170" s="303">
        <f>IFERROR(VLOOKUP($A170,'FCST Sales'!$A$1:$AH$160,AB$1,0),0)</f>
        <v>15138.761624731784</v>
      </c>
      <c r="AC170" s="303">
        <f>IFERROR(VLOOKUP($A170,'FCST Sales'!$A$1:$AH$160,AC$1,0),0)</f>
        <v>16716.696020503317</v>
      </c>
      <c r="AD170" s="303">
        <f>IFERROR(VLOOKUP($A170,'FCST Sales'!$A$1:$AH$160,AD$1,0),0)</f>
        <v>21945.612848804925</v>
      </c>
      <c r="AE170" s="303">
        <f>IFERROR(VLOOKUP($A170,'FCST Sales'!$A$1:$AH$160,AE$1,0),0)</f>
        <v>19070.208745910171</v>
      </c>
      <c r="AF170" s="303">
        <f>IFERROR(VLOOKUP($A170,'FCST Sales'!$A$1:$AH$160,AF$1,0),0)</f>
        <v>12865.999902194806</v>
      </c>
      <c r="AG170" s="303">
        <f>IFERROR(VLOOKUP($A170,'FCST Sales'!$A$1:$AH$160,AG$1,0),0)</f>
        <v>470255.47706702614</v>
      </c>
      <c r="AH170" s="303">
        <f>IFERROR(VLOOKUP($A170,'FCST Sales'!$A$1:$AH$160,AH$1,0),0)</f>
        <v>0</v>
      </c>
      <c r="AI170" s="303"/>
      <c r="AK170" s="306">
        <f>IFERROR(VLOOKUP($A170,'BDGT MW Services MTD'!$A$3:$AG$156,AK$4,0),0)</f>
        <v>200.74365551350681</v>
      </c>
      <c r="AL170" s="306">
        <f>IFERROR(VLOOKUP($A170,'BDGT MW Services MTD'!$A$3:$AG$156,AL$4,0),0)</f>
        <v>172.9402119089543</v>
      </c>
      <c r="AM170" s="306">
        <f>IFERROR(VLOOKUP($A170,'BDGT MW Services MTD'!$A$3:$AG$156,AM$4,0),0)</f>
        <v>134.40853155937768</v>
      </c>
      <c r="AN170" s="306">
        <f>IFERROR(VLOOKUP($A170,'BDGT MW Services MTD'!$A$3:$AG$156,AN$4,0),0)</f>
        <v>129.3559259316678</v>
      </c>
      <c r="AO170" s="306">
        <f>IFERROR(VLOOKUP($A170,'BDGT MW Services MTD'!$A$3:$AG$156,AO$4,0),0)</f>
        <v>128.67752653109881</v>
      </c>
      <c r="AP170" s="306">
        <f>IFERROR(VLOOKUP($A170,'BDGT MW Services MTD'!$A$3:$AG$156,AP$4,0),0)</f>
        <v>134.15135075954879</v>
      </c>
      <c r="AQ170" s="306">
        <f>IFERROR(VLOOKUP($A170,'BDGT MW Services MTD'!$A$3:$AG$156,AQ$4,0),0)</f>
        <v>138.18946605490532</v>
      </c>
      <c r="AR170" s="306">
        <f>IFERROR(VLOOKUP($A170,'BDGT MW Services MTD'!$A$3:$AG$156,AR$4,0),0)</f>
        <v>169.42787347478253</v>
      </c>
      <c r="AS170" s="306">
        <f>IFERROR(VLOOKUP($A170,'BDGT MW Services MTD'!$A$3:$AG$156,AS$4,0),0)</f>
        <v>155.93289458975951</v>
      </c>
      <c r="AT170" s="306">
        <f>IFERROR(VLOOKUP($A170,'BDGT MW Services MTD'!$A$3:$AG$156,AT$4,0),0)</f>
        <v>151.10159284484891</v>
      </c>
      <c r="AU170" s="306">
        <f>IFERROR(VLOOKUP($A170,'BDGT MW Services MTD'!$A$3:$AG$156,AU$4,0),0)</f>
        <v>145.37007955894293</v>
      </c>
      <c r="AV170" s="306">
        <f>IFERROR(VLOOKUP($A170,'BDGT MW Services MTD'!$A$3:$AG$156,AV$4,0),0)</f>
        <v>146.00779804085178</v>
      </c>
      <c r="AW170" s="306">
        <f>IFERROR(VLOOKUP($A170,'BDGT MW Services MTD'!$A$3:$AG$156,AW$4,0),0)</f>
        <v>151.97202394709774</v>
      </c>
      <c r="AX170" s="306">
        <f>IFERROR(VLOOKUP($A170,'BDGT MW Services MTD'!$A$3:$AG$156,AX$4,0),0)</f>
        <v>154.55449171449357</v>
      </c>
      <c r="AY170" s="306">
        <f>IFERROR(VLOOKUP($A170,'BDGT MW Services MTD'!$A$3:$AG$156,AY$4,0),0)</f>
        <v>23.164541159796553</v>
      </c>
      <c r="AZ170" s="306">
        <f>IFERROR(VLOOKUP($A170,'BDGT MW Services MTD'!$A$3:$AG$156,AZ$4,0),0)</f>
        <v>142.6145044310064</v>
      </c>
      <c r="BA170" s="306">
        <f>IFERROR(VLOOKUP($A170,'BDGT MW Services MTD'!$A$3:$AG$156,BA$4,0),0)</f>
        <v>157.64392754522828</v>
      </c>
      <c r="BB170" s="306">
        <f>IFERROR(VLOOKUP($A170,'BDGT MW Services MTD'!$A$3:$AG$156,BB$4,0),0)</f>
        <v>146.68060129187643</v>
      </c>
      <c r="BC170" s="306">
        <f>IFERROR(VLOOKUP($A170,'BDGT MW Services MTD'!$A$3:$AG$156,BC$4,0),0)</f>
        <v>158.10703288223175</v>
      </c>
      <c r="BD170" s="306">
        <f>IFERROR(VLOOKUP($A170,'BDGT MW Services MTD'!$A$3:$AG$156,BD$4,0),0)</f>
        <v>157.82086751326818</v>
      </c>
      <c r="BE170" s="306">
        <f>IFERROR(VLOOKUP($A170,'BDGT MW Services MTD'!$A$3:$AG$156,BE$4,0),0)</f>
        <v>158.77926404243311</v>
      </c>
      <c r="BF170" s="306">
        <f>IFERROR(VLOOKUP($A170,'BDGT MW Services MTD'!$A$3:$AG$156,BF$4,0),0)</f>
        <v>189.03345674147286</v>
      </c>
      <c r="BG170" s="306">
        <f>IFERROR(VLOOKUP($A170,'BDGT MW Services MTD'!$A$3:$AG$156,BG$4,0),0)</f>
        <v>186.36038052127842</v>
      </c>
      <c r="BH170" s="306">
        <f>IFERROR(VLOOKUP($A170,'BDGT MW Services MTD'!$A$3:$AG$156,BH$4,0),0)</f>
        <v>150.71995665399339</v>
      </c>
      <c r="BI170" s="306">
        <f>IFERROR(VLOOKUP($A170,'BDGT MW Services MTD'!$A$3:$AG$156,BI$4,0),0)</f>
        <v>143.06300549591933</v>
      </c>
      <c r="BJ170" s="306">
        <f>IFERROR(VLOOKUP($A170,'BDGT MW Services MTD'!$A$3:$AG$156,BJ$4,0),0)</f>
        <v>150.82480750478712</v>
      </c>
      <c r="BK170" s="306">
        <f>IFERROR(VLOOKUP($A170,'BDGT MW Services MTD'!$A$3:$AG$156,BK$4,0),0)</f>
        <v>152.0677994788384</v>
      </c>
      <c r="BL170" s="306">
        <f>IFERROR(VLOOKUP($A170,'BDGT MW Services MTD'!$A$3:$AG$156,BL$4,0),0)</f>
        <v>167.76329644586235</v>
      </c>
      <c r="BM170" s="306">
        <f>IFERROR(VLOOKUP($A170,'BDGT MW Services MTD'!$A$3:$AG$156,BM$4,0),0)</f>
        <v>220.44214294783276</v>
      </c>
      <c r="BN170" s="306">
        <f>IFERROR(VLOOKUP($A170,'BDGT MW Services MTD'!$A$3:$AG$156,BN$4,0),0)</f>
        <v>189.27305721565159</v>
      </c>
      <c r="BO170" s="306">
        <f>IFERROR(VLOOKUP($A170,'BDGT MW Services MTD'!$A$3:$AG$156,BO$4,0),0)</f>
        <v>129.23806726868776</v>
      </c>
      <c r="BP170" s="306">
        <f>IFERROR(VLOOKUP($A170,'BDGT MW Services MTD'!$A$3:$AG$156,BP$4,0),0)</f>
        <v>4736.4301315700013</v>
      </c>
      <c r="BQ170" s="306"/>
      <c r="BR170" s="306"/>
      <c r="BS170" s="306"/>
      <c r="BT170" s="306">
        <f>IFERROR(VLOOKUP($A170,'BDGT Polizze MTD'!$A$3:$AG$156,BT$4,0),0)</f>
        <v>681.97227782051584</v>
      </c>
      <c r="BU170" s="306">
        <f>IFERROR(VLOOKUP($A170,'BDGT Polizze MTD'!$A$3:$AG$156,BU$4,0),0)</f>
        <v>587.51759770747412</v>
      </c>
      <c r="BV170" s="306">
        <f>IFERROR(VLOOKUP($A170,'BDGT Polizze MTD'!$A$3:$AG$156,BV$4,0),0)</f>
        <v>456.61663474037937</v>
      </c>
      <c r="BW170" s="306">
        <f>IFERROR(VLOOKUP($A170,'BDGT Polizze MTD'!$A$3:$AG$156,BW$4,0),0)</f>
        <v>439.45177361416449</v>
      </c>
      <c r="BX170" s="306">
        <f>IFERROR(VLOOKUP($A170,'BDGT Polizze MTD'!$A$3:$AG$156,BX$4,0),0)</f>
        <v>437.14709512609653</v>
      </c>
      <c r="BY170" s="306">
        <f>IFERROR(VLOOKUP($A170,'BDGT Polizze MTD'!$A$3:$AG$156,BY$4,0),0)</f>
        <v>455.74293252835997</v>
      </c>
      <c r="BZ170" s="306">
        <f>IFERROR(VLOOKUP($A170,'BDGT Polizze MTD'!$A$3:$AG$156,BZ$4,0),0)</f>
        <v>469.46133712267539</v>
      </c>
      <c r="CA170" s="306">
        <f>IFERROR(VLOOKUP($A170,'BDGT Polizze MTD'!$A$3:$AG$156,CA$4,0),0)</f>
        <v>575.58537780094014</v>
      </c>
      <c r="CB170" s="306">
        <f>IFERROR(VLOOKUP($A170,'BDGT Polizze MTD'!$A$3:$AG$156,CB$4,0),0)</f>
        <v>529.73983680081778</v>
      </c>
      <c r="CC170" s="306">
        <f>IFERROR(VLOOKUP($A170,'BDGT Polizze MTD'!$A$3:$AG$156,CC$4,0),0)</f>
        <v>513.32679576404519</v>
      </c>
      <c r="CD170" s="306">
        <f>IFERROR(VLOOKUP($A170,'BDGT Polizze MTD'!$A$3:$AG$156,CD$4,0),0)</f>
        <v>493.8555294819343</v>
      </c>
      <c r="CE170" s="306">
        <f>IFERROR(VLOOKUP($A170,'BDGT Polizze MTD'!$A$3:$AG$156,CE$4,0),0)</f>
        <v>496.02200555114365</v>
      </c>
      <c r="CF170" s="306">
        <f>IFERROR(VLOOKUP($A170,'BDGT Polizze MTD'!$A$3:$AG$156,CF$4,0),0)</f>
        <v>516.28385002296068</v>
      </c>
      <c r="CG170" s="306">
        <f>IFERROR(VLOOKUP($A170,'BDGT Polizze MTD'!$A$3:$AG$156,CG$4,0),0)</f>
        <v>525.05708582572549</v>
      </c>
      <c r="CH170" s="306">
        <f>IFERROR(VLOOKUP($A170,'BDGT Polizze MTD'!$A$3:$AG$156,CH$4,0),0)</f>
        <v>78.695263663516513</v>
      </c>
      <c r="CI170" s="306">
        <f>IFERROR(VLOOKUP($A170,'BDGT Polizze MTD'!$A$3:$AG$156,CI$4,0),0)</f>
        <v>484.49420823919138</v>
      </c>
      <c r="CJ170" s="306">
        <f>IFERROR(VLOOKUP($A170,'BDGT Polizze MTD'!$A$3:$AG$156,CJ$4,0),0)</f>
        <v>535.55260851249204</v>
      </c>
      <c r="CK170" s="306">
        <f>IFERROR(VLOOKUP($A170,'BDGT Polizze MTD'!$A$3:$AG$156,CK$4,0),0)</f>
        <v>498.30767263463184</v>
      </c>
      <c r="CL170" s="306">
        <f>IFERROR(VLOOKUP($A170,'BDGT Polizze MTD'!$A$3:$AG$156,CL$4,0),0)</f>
        <v>537.12588364658882</v>
      </c>
      <c r="CM170" s="306">
        <f>IFERROR(VLOOKUP($A170,'BDGT Polizze MTD'!$A$3:$AG$156,CM$4,0),0)</f>
        <v>536.15371419990709</v>
      </c>
      <c r="CN170" s="306">
        <f>IFERROR(VLOOKUP($A170,'BDGT Polizze MTD'!$A$3:$AG$156,CN$4,0),0)</f>
        <v>539.40960720622888</v>
      </c>
      <c r="CO170" s="306">
        <f>IFERROR(VLOOKUP($A170,'BDGT Polizze MTD'!$A$3:$AG$156,CO$4,0),0)</f>
        <v>642.19004455458003</v>
      </c>
      <c r="CP170" s="306">
        <f>IFERROR(VLOOKUP($A170,'BDGT Polizze MTD'!$A$3:$AG$156,CP$4,0),0)</f>
        <v>633.10899103878796</v>
      </c>
      <c r="CQ170" s="306">
        <f>IFERROR(VLOOKUP($A170,'BDGT Polizze MTD'!$A$3:$AG$156,CQ$4,0),0)</f>
        <v>512.03029002038568</v>
      </c>
      <c r="CR170" s="306">
        <f>IFERROR(VLOOKUP($A170,'BDGT Polizze MTD'!$A$3:$AG$156,CR$4,0),0)</f>
        <v>486.01786930863443</v>
      </c>
      <c r="CS170" s="306">
        <f>IFERROR(VLOOKUP($A170,'BDGT Polizze MTD'!$A$3:$AG$156,CS$4,0),0)</f>
        <v>512.38649242869747</v>
      </c>
      <c r="CT170" s="306">
        <f>IFERROR(VLOOKUP($A170,'BDGT Polizze MTD'!$A$3:$AG$156,CT$4,0),0)</f>
        <v>516.60922148923964</v>
      </c>
      <c r="CU170" s="306">
        <f>IFERROR(VLOOKUP($A170,'BDGT Polizze MTD'!$A$3:$AG$156,CU$4,0),0)</f>
        <v>569.93042753555551</v>
      </c>
      <c r="CV170" s="306">
        <f>IFERROR(VLOOKUP($A170,'BDGT Polizze MTD'!$A$3:$AG$156,CV$4,0),0)</f>
        <v>748.89256135745779</v>
      </c>
      <c r="CW170" s="306">
        <f>IFERROR(VLOOKUP($A170,'BDGT Polizze MTD'!$A$3:$AG$156,CW$4,0),0)</f>
        <v>643.00402236486025</v>
      </c>
      <c r="CX170" s="306">
        <f>IFERROR(VLOOKUP($A170,'BDGT Polizze MTD'!$A$3:$AG$156,CX$4,0),0)</f>
        <v>439.05138068195566</v>
      </c>
      <c r="CY170" s="306">
        <f>IFERROR(VLOOKUP($A170,'BDGT Polizze MTD'!$A$3:$AG$156,CY$4,0),0)</f>
        <v>16090.740388789947</v>
      </c>
      <c r="CZ170" s="306"/>
      <c r="DD170" s="308">
        <f>IFERROR(VLOOKUP($A170,'BDGT McAfee'!$AZ$6:$BD$180,DD$4,0),0)</f>
        <v>1.4857716774193548</v>
      </c>
      <c r="DE170" s="308">
        <f>IFERROR(VLOOKUP($A170,'BDGT McAfee'!$AZ$6:$BD$180,DE$4,0),0)</f>
        <v>1.4857716774193548</v>
      </c>
      <c r="DF170" s="308">
        <f>IFERROR(VLOOKUP($A170,'BDGT McAfee'!$AZ$6:$BD$180,DF$4,0),0)</f>
        <v>1.4857716774193548</v>
      </c>
      <c r="DG170" s="308">
        <f>IFERROR(VLOOKUP($A170,'BDGT McAfee'!$AZ$6:$BD$180,DG$4,0),0)</f>
        <v>1.4857716774193548</v>
      </c>
      <c r="DH170" s="308">
        <f>IFERROR(VLOOKUP($A170,'BDGT McAfee'!$AZ$6:$BD$180,DH$4,0),0)</f>
        <v>1.4857716774193548</v>
      </c>
      <c r="DI170" s="308">
        <f>IFERROR(VLOOKUP($A170,'BDGT McAfee'!$AZ$6:$BD$180,DI$4,0),0)</f>
        <v>1.4857716774193548</v>
      </c>
      <c r="DJ170" s="308">
        <f>IFERROR(VLOOKUP($A170,'BDGT McAfee'!$AZ$6:$BD$180,DJ$4,0),0)</f>
        <v>1.4857716774193548</v>
      </c>
      <c r="DK170" s="308">
        <f>IFERROR(VLOOKUP($A170,'BDGT McAfee'!$AZ$6:$BD$180,DK$4,0),0)</f>
        <v>1.4857716774193548</v>
      </c>
      <c r="DL170" s="308">
        <f>IFERROR(VLOOKUP($A170,'BDGT McAfee'!$AZ$6:$BD$180,DL$4,0),0)</f>
        <v>1.4857716774193548</v>
      </c>
      <c r="DM170" s="308">
        <f>IFERROR(VLOOKUP($A170,'BDGT McAfee'!$AZ$6:$BD$180,DM$4,0),0)</f>
        <v>1.4857716774193548</v>
      </c>
      <c r="DN170" s="308">
        <f>IFERROR(VLOOKUP($A170,'BDGT McAfee'!$AZ$6:$BD$180,DN$4,0),0)</f>
        <v>1.4857716774193548</v>
      </c>
      <c r="DO170" s="308">
        <f>IFERROR(VLOOKUP($A170,'BDGT McAfee'!$AZ$6:$BD$180,DO$4,0),0)</f>
        <v>1.4857716774193548</v>
      </c>
      <c r="DP170" s="308">
        <f>IFERROR(VLOOKUP($A170,'BDGT McAfee'!$AZ$6:$BD$180,DP$4,0),0)</f>
        <v>1.4857716774193548</v>
      </c>
      <c r="DQ170" s="308">
        <f>IFERROR(VLOOKUP($A170,'BDGT McAfee'!$AZ$6:$BD$180,DQ$4,0),0)</f>
        <v>1.4857716774193548</v>
      </c>
      <c r="DR170" s="308">
        <f>IFERROR(VLOOKUP($A170,'BDGT McAfee'!$AZ$6:$BD$180,DR$4,0),0)</f>
        <v>1.4857716774193548</v>
      </c>
      <c r="DS170" s="308">
        <f>IFERROR(VLOOKUP($A170,'BDGT McAfee'!$AZ$6:$BD$180,DS$4,0),0)</f>
        <v>1.4857716774193548</v>
      </c>
      <c r="DT170" s="308">
        <f>IFERROR(VLOOKUP($A170,'BDGT McAfee'!$AZ$6:$BD$180,DT$4,0),0)</f>
        <v>1.4857716774193548</v>
      </c>
      <c r="DU170" s="308">
        <f>IFERROR(VLOOKUP($A170,'BDGT McAfee'!$AZ$6:$BD$180,DU$4,0),0)</f>
        <v>1.4857716774193548</v>
      </c>
      <c r="DV170" s="308">
        <f>IFERROR(VLOOKUP($A170,'BDGT McAfee'!$AZ$6:$BD$180,DV$4,0),0)</f>
        <v>1.4857716774193548</v>
      </c>
      <c r="DW170" s="308">
        <f>IFERROR(VLOOKUP($A170,'BDGT McAfee'!$AZ$6:$BD$180,DW$4,0),0)</f>
        <v>1.4857716774193548</v>
      </c>
      <c r="DX170" s="308">
        <f>IFERROR(VLOOKUP($A170,'BDGT McAfee'!$AZ$6:$BD$180,DX$4,0),0)</f>
        <v>1.4857716774193548</v>
      </c>
      <c r="DY170" s="308">
        <f>IFERROR(VLOOKUP($A170,'BDGT McAfee'!$AZ$6:$BD$180,DY$4,0),0)</f>
        <v>1.4857716774193548</v>
      </c>
      <c r="DZ170" s="308">
        <f>IFERROR(VLOOKUP($A170,'BDGT McAfee'!$AZ$6:$BD$180,DZ$4,0),0)</f>
        <v>1.4857716774193548</v>
      </c>
      <c r="EA170" s="308">
        <f>IFERROR(VLOOKUP($A170,'BDGT McAfee'!$AZ$6:$BD$180,EA$4,0),0)</f>
        <v>1.4857716774193548</v>
      </c>
      <c r="EB170" s="308">
        <f>IFERROR(VLOOKUP($A170,'BDGT McAfee'!$AZ$6:$BD$180,EB$4,0),0)</f>
        <v>1.4857716774193548</v>
      </c>
      <c r="EC170" s="308">
        <f>IFERROR(VLOOKUP($A170,'BDGT McAfee'!$AZ$6:$BD$180,EC$4,0),0)</f>
        <v>1.4857716774193548</v>
      </c>
      <c r="ED170" s="308">
        <f>IFERROR(VLOOKUP($A170,'BDGT McAfee'!$AZ$6:$BD$180,ED$4,0),0)</f>
        <v>1.4857716774193548</v>
      </c>
      <c r="EE170" s="308">
        <f>IFERROR(VLOOKUP($A170,'BDGT McAfee'!$AZ$6:$BD$180,EE$4,0),0)</f>
        <v>1.4857716774193548</v>
      </c>
      <c r="EF170" s="308">
        <f>IFERROR(VLOOKUP($A170,'BDGT McAfee'!$AZ$6:$BD$180,EF$4,0),0)</f>
        <v>1.4857716774193548</v>
      </c>
      <c r="EG170" s="308">
        <f>IFERROR(VLOOKUP($A170,'BDGT McAfee'!$AZ$6:$BD$180,EG$4,0),0)</f>
        <v>1.4857716774193548</v>
      </c>
      <c r="EH170" s="308">
        <f>IFERROR(VLOOKUP($A170,'BDGT McAfee'!$AZ$6:$BD$180,EH$4,0),0)</f>
        <v>1.4857716774193548</v>
      </c>
      <c r="EI170" s="308">
        <f t="shared" si="50"/>
        <v>46.058922000000017</v>
      </c>
      <c r="EJ170" s="308"/>
      <c r="EL170" s="307">
        <f>IFERROR(VLOOKUP($A170,'BDGT Office'!$C$3:$F$180,EL$4,0),0)</f>
        <v>3.870967741935484E-2</v>
      </c>
      <c r="EM170" s="307">
        <f>IFERROR(VLOOKUP($A170,'BDGT Office'!$C$3:$F$180,EM$4,0),0)</f>
        <v>3.870967741935484E-2</v>
      </c>
      <c r="EN170" s="307">
        <f>IFERROR(VLOOKUP($A170,'BDGT Office'!$C$3:$F$180,EN$4,0),0)</f>
        <v>3.870967741935484E-2</v>
      </c>
      <c r="EO170" s="307">
        <f>IFERROR(VLOOKUP($A170,'BDGT Office'!$C$3:$F$180,EO$4,0),0)</f>
        <v>3.870967741935484E-2</v>
      </c>
      <c r="EP170" s="307">
        <f>IFERROR(VLOOKUP($A170,'BDGT Office'!$C$3:$F$180,EP$4,0),0)</f>
        <v>3.870967741935484E-2</v>
      </c>
      <c r="EQ170" s="307">
        <f>IFERROR(VLOOKUP($A170,'BDGT Office'!$C$3:$F$180,EQ$4,0),0)</f>
        <v>3.870967741935484E-2</v>
      </c>
      <c r="ER170" s="307">
        <f>IFERROR(VLOOKUP($A170,'BDGT Office'!$C$3:$F$180,ER$4,0),0)</f>
        <v>3.870967741935484E-2</v>
      </c>
      <c r="ES170" s="307">
        <f>IFERROR(VLOOKUP($A170,'BDGT Office'!$C$3:$F$180,ES$4,0),0)</f>
        <v>3.870967741935484E-2</v>
      </c>
      <c r="ET170" s="307">
        <f>IFERROR(VLOOKUP($A170,'BDGT Office'!$C$3:$F$180,ET$4,0),0)</f>
        <v>3.870967741935484E-2</v>
      </c>
      <c r="EU170" s="307">
        <f>IFERROR(VLOOKUP($A170,'BDGT Office'!$C$3:$F$180,EU$4,0),0)</f>
        <v>3.870967741935484E-2</v>
      </c>
      <c r="EV170" s="307">
        <f>IFERROR(VLOOKUP($A170,'BDGT Office'!$C$3:$F$180,EV$4,0),0)</f>
        <v>3.870967741935484E-2</v>
      </c>
      <c r="EW170" s="307">
        <f>IFERROR(VLOOKUP($A170,'BDGT Office'!$C$3:$F$180,EW$4,0),0)</f>
        <v>3.870967741935484E-2</v>
      </c>
      <c r="EX170" s="307">
        <f>IFERROR(VLOOKUP($A170,'BDGT Office'!$C$3:$F$180,EX$4,0),0)</f>
        <v>3.870967741935484E-2</v>
      </c>
      <c r="EY170" s="307">
        <f>IFERROR(VLOOKUP($A170,'BDGT Office'!$C$3:$F$180,EY$4,0),0)</f>
        <v>3.870967741935484E-2</v>
      </c>
      <c r="EZ170" s="307">
        <f>IFERROR(VLOOKUP($A170,'BDGT Office'!$C$3:$F$180,EZ$4,0),0)</f>
        <v>3.870967741935484E-2</v>
      </c>
      <c r="FA170" s="307">
        <f>IFERROR(VLOOKUP($A170,'BDGT Office'!$C$3:$F$180,FA$4,0),0)</f>
        <v>3.870967741935484E-2</v>
      </c>
      <c r="FB170" s="307">
        <f>IFERROR(VLOOKUP($A170,'BDGT Office'!$C$3:$F$180,FB$4,0),0)</f>
        <v>3.870967741935484E-2</v>
      </c>
      <c r="FC170" s="307">
        <f>IFERROR(VLOOKUP($A170,'BDGT Office'!$C$3:$F$180,FC$4,0),0)</f>
        <v>3.870967741935484E-2</v>
      </c>
      <c r="FD170" s="307">
        <f>IFERROR(VLOOKUP($A170,'BDGT Office'!$C$3:$F$180,FD$4,0),0)</f>
        <v>3.870967741935484E-2</v>
      </c>
      <c r="FE170" s="307">
        <f>IFERROR(VLOOKUP($A170,'BDGT Office'!$C$3:$F$180,FE$4,0),0)</f>
        <v>3.870967741935484E-2</v>
      </c>
      <c r="FF170" s="307">
        <f>IFERROR(VLOOKUP($A170,'BDGT Office'!$C$3:$F$180,FF$4,0),0)</f>
        <v>3.870967741935484E-2</v>
      </c>
      <c r="FG170" s="307">
        <f>IFERROR(VLOOKUP($A170,'BDGT Office'!$C$3:$F$180,FG$4,0),0)</f>
        <v>3.870967741935484E-2</v>
      </c>
      <c r="FH170" s="307">
        <f>IFERROR(VLOOKUP($A170,'BDGT Office'!$C$3:$F$180,FH$4,0),0)</f>
        <v>3.870967741935484E-2</v>
      </c>
      <c r="FI170" s="307">
        <f>IFERROR(VLOOKUP($A170,'BDGT Office'!$C$3:$F$180,FI$4,0),0)</f>
        <v>3.870967741935484E-2</v>
      </c>
      <c r="FJ170" s="307">
        <f>IFERROR(VLOOKUP($A170,'BDGT Office'!$C$3:$F$180,FJ$4,0),0)</f>
        <v>3.870967741935484E-2</v>
      </c>
      <c r="FK170" s="307">
        <f>IFERROR(VLOOKUP($A170,'BDGT Office'!$C$3:$F$180,FK$4,0),0)</f>
        <v>3.870967741935484E-2</v>
      </c>
      <c r="FL170" s="307">
        <f>IFERROR(VLOOKUP($A170,'BDGT Office'!$C$3:$F$180,FL$4,0),0)</f>
        <v>3.870967741935484E-2</v>
      </c>
      <c r="FM170" s="307">
        <f>IFERROR(VLOOKUP($A170,'BDGT Office'!$C$3:$F$180,FM$4,0),0)</f>
        <v>3.870967741935484E-2</v>
      </c>
      <c r="FN170" s="307">
        <f>IFERROR(VLOOKUP($A170,'BDGT Office'!$C$3:$F$180,FN$4,0),0)</f>
        <v>3.870967741935484E-2</v>
      </c>
      <c r="FO170" s="307">
        <f>IFERROR(VLOOKUP($A170,'BDGT Office'!$C$3:$F$180,FO$4,0),0)</f>
        <v>3.870967741935484E-2</v>
      </c>
      <c r="FP170" s="307">
        <f>IFERROR(VLOOKUP($A170,'BDGT Office'!$C$3:$F$180,FP$4,0),0)</f>
        <v>3.870967741935484E-2</v>
      </c>
      <c r="FQ170" s="308">
        <f t="shared" si="51"/>
        <v>1.2000000000000004</v>
      </c>
      <c r="FR170" s="307"/>
      <c r="FS170" s="307"/>
    </row>
    <row r="171" spans="1:175">
      <c r="A171" s="150" t="s">
        <v>65</v>
      </c>
      <c r="B171" s="303">
        <f>IFERROR(VLOOKUP($A171,'FCST Sales'!$A$1:$AH$160,B$1,0),0)</f>
        <v>70066.708228307994</v>
      </c>
      <c r="C171" s="303">
        <f>IFERROR(VLOOKUP($A171,'FCST Sales'!$A$1:$AH$160,C$1,0),0)</f>
        <v>0</v>
      </c>
      <c r="D171" s="303">
        <f>IFERROR(VLOOKUP($A171,'FCST Sales'!$A$1:$AH$160,D$1,0),0)</f>
        <v>46913.379852906975</v>
      </c>
      <c r="E171" s="303">
        <f>IFERROR(VLOOKUP($A171,'FCST Sales'!$A$1:$AH$160,E$1,0),0)</f>
        <v>45149.839962174861</v>
      </c>
      <c r="F171" s="303">
        <f>IFERROR(VLOOKUP($A171,'FCST Sales'!$A$1:$AH$160,F$1,0),0)</f>
        <v>44913.054332560139</v>
      </c>
      <c r="G171" s="303">
        <f>IFERROR(VLOOKUP($A171,'FCST Sales'!$A$1:$AH$160,G$1,0),0)</f>
        <v>46823.614564846241</v>
      </c>
      <c r="H171" s="303">
        <f>IFERROR(VLOOKUP($A171,'FCST Sales'!$A$1:$AH$160,H$1,0),0)</f>
        <v>48233.061082437307</v>
      </c>
      <c r="I171" s="303">
        <f>IFERROR(VLOOKUP($A171,'FCST Sales'!$A$1:$AH$160,I$1,0),0)</f>
        <v>59136.381402108775</v>
      </c>
      <c r="J171" s="303">
        <f>IFERROR(VLOOKUP($A171,'FCST Sales'!$A$1:$AH$160,J$1,0),0)</f>
        <v>0</v>
      </c>
      <c r="K171" s="303">
        <f>IFERROR(VLOOKUP($A171,'FCST Sales'!$A$1:$AH$160,K$1,0),0)</f>
        <v>52739.854674910399</v>
      </c>
      <c r="L171" s="303">
        <f>IFERROR(VLOOKUP($A171,'FCST Sales'!$A$1:$AH$160,L$1,0),0)</f>
        <v>50739.35175449196</v>
      </c>
      <c r="M171" s="303">
        <f>IFERROR(VLOOKUP($A171,'FCST Sales'!$A$1:$AH$160,M$1,0),0)</f>
        <v>50961.938289988699</v>
      </c>
      <c r="N171" s="303">
        <f>IFERROR(VLOOKUP($A171,'FCST Sales'!$A$1:$AH$160,N$1,0),0)</f>
        <v>53043.666229592425</v>
      </c>
      <c r="O171" s="303">
        <f>IFERROR(VLOOKUP($A171,'FCST Sales'!$A$1:$AH$160,O$1,0),0)</f>
        <v>53945.039750485463</v>
      </c>
      <c r="P171" s="303">
        <f>IFERROR(VLOOKUP($A171,'FCST Sales'!$A$1:$AH$160,P$1,0),0)</f>
        <v>0</v>
      </c>
      <c r="Q171" s="303">
        <f>IFERROR(VLOOKUP($A171,'FCST Sales'!$A$1:$AH$160,Q$1,0),0)</f>
        <v>0</v>
      </c>
      <c r="R171" s="303">
        <f>IFERROR(VLOOKUP($A171,'FCST Sales'!$A$1:$AH$160,R$1,0),0)</f>
        <v>55023.363239157763</v>
      </c>
      <c r="S171" s="303">
        <f>IFERROR(VLOOKUP($A171,'FCST Sales'!$A$1:$AH$160,S$1,0),0)</f>
        <v>51196.770663465315</v>
      </c>
      <c r="T171" s="303">
        <f>IFERROR(VLOOKUP($A171,'FCST Sales'!$A$1:$AH$160,T$1,0),0)</f>
        <v>55185.003548256398</v>
      </c>
      <c r="U171" s="303">
        <f>IFERROR(VLOOKUP($A171,'FCST Sales'!$A$1:$AH$160,U$1,0),0)</f>
        <v>55085.12160996587</v>
      </c>
      <c r="V171" s="303">
        <f>IFERROR(VLOOKUP($A171,'FCST Sales'!$A$1:$AH$160,V$1,0),0)</f>
        <v>55419.636241595203</v>
      </c>
      <c r="W171" s="303">
        <f>IFERROR(VLOOKUP($A171,'FCST Sales'!$A$1:$AH$160,W$1,0),0)</f>
        <v>0</v>
      </c>
      <c r="X171" s="303">
        <f>IFERROR(VLOOKUP($A171,'FCST Sales'!$A$1:$AH$160,X$1,0),0)</f>
        <v>65046.43134996765</v>
      </c>
      <c r="Y171" s="303">
        <f>IFERROR(VLOOKUP($A171,'FCST Sales'!$A$1:$AH$160,Y$1,0),0)</f>
        <v>52606.650008662597</v>
      </c>
      <c r="Z171" s="303">
        <f>IFERROR(VLOOKUP($A171,'FCST Sales'!$A$1:$AH$160,Z$1,0),0)</f>
        <v>49934.100476081832</v>
      </c>
      <c r="AA171" s="303">
        <f>IFERROR(VLOOKUP($A171,'FCST Sales'!$A$1:$AH$160,AA$1,0),0)</f>
        <v>52643.246701849588</v>
      </c>
      <c r="AB171" s="303">
        <f>IFERROR(VLOOKUP($A171,'FCST Sales'!$A$1:$AH$160,AB$1,0),0)</f>
        <v>53077.095312174009</v>
      </c>
      <c r="AC171" s="303">
        <f>IFERROR(VLOOKUP($A171,'FCST Sales'!$A$1:$AH$160,AC$1,0),0)</f>
        <v>59144.059274027626</v>
      </c>
      <c r="AD171" s="303">
        <f>IFERROR(VLOOKUP($A171,'FCST Sales'!$A$1:$AH$160,AD$1,0),0)</f>
        <v>76942.184158390621</v>
      </c>
      <c r="AE171" s="303">
        <f>IFERROR(VLOOKUP($A171,'FCST Sales'!$A$1:$AH$160,AE$1,0),0)</f>
        <v>0</v>
      </c>
      <c r="AF171" s="303">
        <f>IFERROR(VLOOKUP($A171,'FCST Sales'!$A$1:$AH$160,AF$1,0),0)</f>
        <v>45108.703077773331</v>
      </c>
      <c r="AG171" s="303">
        <f>IFERROR(VLOOKUP($A171,'FCST Sales'!$A$1:$AH$160,AG$1,0),0)</f>
        <v>1349078.2557861786</v>
      </c>
      <c r="AH171" s="303">
        <f>IFERROR(VLOOKUP($A171,'FCST Sales'!$A$1:$AH$160,AH$1,0),0)</f>
        <v>0</v>
      </c>
      <c r="AI171" s="303"/>
      <c r="AK171" s="306">
        <f>IFERROR(VLOOKUP($A171,'BDGT MW Services MTD'!$A$3:$AG$156,AK$4,0),0)</f>
        <v>553.82447525801842</v>
      </c>
      <c r="AL171" s="306">
        <f>IFERROR(VLOOKUP($A171,'BDGT MW Services MTD'!$A$3:$AG$156,AL$4,0),0)</f>
        <v>477.11855135089326</v>
      </c>
      <c r="AM171" s="306">
        <f>IFERROR(VLOOKUP($A171,'BDGT MW Services MTD'!$A$3:$AG$156,AM$4,0),0)</f>
        <v>370.81487965663064</v>
      </c>
      <c r="AN171" s="306">
        <f>IFERROR(VLOOKUP($A171,'BDGT MW Services MTD'!$A$3:$AG$156,AN$4,0),0)</f>
        <v>356.87542710808492</v>
      </c>
      <c r="AO171" s="306">
        <f>IFERROR(VLOOKUP($A171,'BDGT MW Services MTD'!$A$3:$AG$156,AO$4,0),0)</f>
        <v>355.00381532003422</v>
      </c>
      <c r="AP171" s="306">
        <f>IFERROR(VLOOKUP($A171,'BDGT MW Services MTD'!$A$3:$AG$156,AP$4,0),0)</f>
        <v>370.10535276698965</v>
      </c>
      <c r="AQ171" s="306">
        <f>IFERROR(VLOOKUP($A171,'BDGT MW Services MTD'!$A$3:$AG$156,AQ$4,0),0)</f>
        <v>381.2459643034361</v>
      </c>
      <c r="AR171" s="306">
        <f>IFERROR(VLOOKUP($A171,'BDGT MW Services MTD'!$A$3:$AG$156,AR$4,0),0)</f>
        <v>467.42848674955957</v>
      </c>
      <c r="AS171" s="306">
        <f>IFERROR(VLOOKUP($A171,'BDGT MW Services MTD'!$A$3:$AG$156,AS$4,0),0)</f>
        <v>430.19767325013601</v>
      </c>
      <c r="AT171" s="306">
        <f>IFERROR(VLOOKUP($A171,'BDGT MW Services MTD'!$A$3:$AG$156,AT$4,0),0)</f>
        <v>416.86876805089679</v>
      </c>
      <c r="AU171" s="306">
        <f>IFERROR(VLOOKUP($A171,'BDGT MW Services MTD'!$A$3:$AG$156,AU$4,0),0)</f>
        <v>401.05630150055214</v>
      </c>
      <c r="AV171" s="306">
        <f>IFERROR(VLOOKUP($A171,'BDGT MW Services MTD'!$A$3:$AG$156,AV$4,0),0)</f>
        <v>402.81568016037608</v>
      </c>
      <c r="AW171" s="306">
        <f>IFERROR(VLOOKUP($A171,'BDGT MW Services MTD'!$A$3:$AG$156,AW$4,0),0)</f>
        <v>419.27016921706604</v>
      </c>
      <c r="AX171" s="306">
        <f>IFERROR(VLOOKUP($A171,'BDGT MW Services MTD'!$A$3:$AG$156,AX$4,0),0)</f>
        <v>426.39484696835126</v>
      </c>
      <c r="AY171" s="306">
        <f>IFERROR(VLOOKUP($A171,'BDGT MW Services MTD'!$A$3:$AG$156,AY$4,0),0)</f>
        <v>63.90782224025957</v>
      </c>
      <c r="AZ171" s="306">
        <f>IFERROR(VLOOKUP($A171,'BDGT MW Services MTD'!$A$3:$AG$156,AZ$4,0),0)</f>
        <v>393.45404405754755</v>
      </c>
      <c r="BA171" s="306">
        <f>IFERROR(VLOOKUP($A171,'BDGT MW Services MTD'!$A$3:$AG$156,BA$4,0),0)</f>
        <v>434.91818073659999</v>
      </c>
      <c r="BB171" s="306">
        <f>IFERROR(VLOOKUP($A171,'BDGT MW Services MTD'!$A$3:$AG$156,BB$4,0),0)</f>
        <v>404.67185293205068</v>
      </c>
      <c r="BC171" s="306">
        <f>IFERROR(VLOOKUP($A171,'BDGT MW Services MTD'!$A$3:$AG$156,BC$4,0),0)</f>
        <v>436.19582545019784</v>
      </c>
      <c r="BD171" s="306">
        <f>IFERROR(VLOOKUP($A171,'BDGT MW Services MTD'!$A$3:$AG$156,BD$4,0),0)</f>
        <v>435.40633407176369</v>
      </c>
      <c r="BE171" s="306">
        <f>IFERROR(VLOOKUP($A171,'BDGT MW Services MTD'!$A$3:$AG$156,BE$4,0),0)</f>
        <v>438.05041990100756</v>
      </c>
      <c r="BF171" s="306">
        <f>IFERROR(VLOOKUP($A171,'BDGT MW Services MTD'!$A$3:$AG$156,BF$4,0),0)</f>
        <v>521.51762763437125</v>
      </c>
      <c r="BG171" s="306">
        <f>IFERROR(VLOOKUP($A171,'BDGT MW Services MTD'!$A$3:$AG$156,BG$4,0),0)</f>
        <v>514.14297347064712</v>
      </c>
      <c r="BH171" s="306">
        <f>IFERROR(VLOOKUP($A171,'BDGT MW Services MTD'!$A$3:$AG$156,BH$4,0),0)</f>
        <v>415.8158856442306</v>
      </c>
      <c r="BI171" s="306">
        <f>IFERROR(VLOOKUP($A171,'BDGT MW Services MTD'!$A$3:$AG$156,BI$4,0),0)</f>
        <v>394.69139756838547</v>
      </c>
      <c r="BJ171" s="306">
        <f>IFERROR(VLOOKUP($A171,'BDGT MW Services MTD'!$A$3:$AG$156,BJ$4,0),0)</f>
        <v>416.10515489795949</v>
      </c>
      <c r="BK171" s="306">
        <f>IFERROR(VLOOKUP($A171,'BDGT MW Services MTD'!$A$3:$AG$156,BK$4,0),0)</f>
        <v>419.53440089837693</v>
      </c>
      <c r="BL171" s="306">
        <f>IFERROR(VLOOKUP($A171,'BDGT MW Services MTD'!$A$3:$AG$156,BL$4,0),0)</f>
        <v>462.83614485357259</v>
      </c>
      <c r="BM171" s="306">
        <f>IFERROR(VLOOKUP($A171,'BDGT MW Services MTD'!$A$3:$AG$156,BM$4,0),0)</f>
        <v>608.16992612063962</v>
      </c>
      <c r="BN171" s="306">
        <f>IFERROR(VLOOKUP($A171,'BDGT MW Services MTD'!$A$3:$AG$156,BN$4,0),0)</f>
        <v>522.17865279376747</v>
      </c>
      <c r="BO171" s="306">
        <f>IFERROR(VLOOKUP($A171,'BDGT MW Services MTD'!$A$3:$AG$156,BO$4,0),0)</f>
        <v>356.5502710675986</v>
      </c>
      <c r="BP171" s="306">
        <f>IFERROR(VLOOKUP($A171,'BDGT MW Services MTD'!$A$3:$AG$156,BP$4,0),0)</f>
        <v>13067.167306000003</v>
      </c>
      <c r="BQ171" s="306"/>
      <c r="BR171" s="306"/>
      <c r="BS171" s="306"/>
      <c r="BT171" s="306">
        <f>IFERROR(VLOOKUP($A171,'BDGT Polizze MTD'!$A$3:$AG$156,BT$4,0),0)</f>
        <v>2121.9193176370914</v>
      </c>
      <c r="BU171" s="306">
        <f>IFERROR(VLOOKUP($A171,'BDGT Polizze MTD'!$A$3:$AG$156,BU$4,0),0)</f>
        <v>1828.0287638837553</v>
      </c>
      <c r="BV171" s="306">
        <f>IFERROR(VLOOKUP($A171,'BDGT Polizze MTD'!$A$3:$AG$156,BV$4,0),0)</f>
        <v>1420.7376011038539</v>
      </c>
      <c r="BW171" s="306">
        <f>IFERROR(VLOOKUP($A171,'BDGT Polizze MTD'!$A$3:$AG$156,BW$4,0),0)</f>
        <v>1367.3300776709746</v>
      </c>
      <c r="BX171" s="306">
        <f>IFERROR(VLOOKUP($A171,'BDGT Polizze MTD'!$A$3:$AG$156,BX$4,0),0)</f>
        <v>1360.159197029898</v>
      </c>
      <c r="BY171" s="306">
        <f>IFERROR(VLOOKUP($A171,'BDGT Polizze MTD'!$A$3:$AG$156,BY$4,0),0)</f>
        <v>1418.0191246175793</v>
      </c>
      <c r="BZ171" s="306">
        <f>IFERROR(VLOOKUP($A171,'BDGT Polizze MTD'!$A$3:$AG$156,BZ$4,0),0)</f>
        <v>1460.7031876837036</v>
      </c>
      <c r="CA171" s="306">
        <f>IFERROR(VLOOKUP($A171,'BDGT Polizze MTD'!$A$3:$AG$156,CA$4,0),0)</f>
        <v>1790.9023164526591</v>
      </c>
      <c r="CB171" s="306">
        <f>IFERROR(VLOOKUP($A171,'BDGT Polizze MTD'!$A$3:$AG$156,CB$4,0),0)</f>
        <v>1648.2564315105656</v>
      </c>
      <c r="CC171" s="306">
        <f>IFERROR(VLOOKUP($A171,'BDGT Polizze MTD'!$A$3:$AG$156,CC$4,0),0)</f>
        <v>1597.1881550281246</v>
      </c>
      <c r="CD171" s="306">
        <f>IFERROR(VLOOKUP($A171,'BDGT Polizze MTD'!$A$3:$AG$156,CD$4,0),0)</f>
        <v>1536.6043785219765</v>
      </c>
      <c r="CE171" s="306">
        <f>IFERROR(VLOOKUP($A171,'BDGT Polizze MTD'!$A$3:$AG$156,CE$4,0),0)</f>
        <v>1543.3452499209509</v>
      </c>
      <c r="CF171" s="306">
        <f>IFERROR(VLOOKUP($A171,'BDGT Polizze MTD'!$A$3:$AG$156,CF$4,0),0)</f>
        <v>1606.3888670795682</v>
      </c>
      <c r="CG171" s="306">
        <f>IFERROR(VLOOKUP($A171,'BDGT Polizze MTD'!$A$3:$AG$156,CG$4,0),0)</f>
        <v>1633.6863088283244</v>
      </c>
      <c r="CH171" s="306">
        <f>IFERROR(VLOOKUP($A171,'BDGT Polizze MTD'!$A$3:$AG$156,CH$4,0),0)</f>
        <v>244.8559943049587</v>
      </c>
      <c r="CI171" s="306">
        <f>IFERROR(VLOOKUP($A171,'BDGT Polizze MTD'!$A$3:$AG$156,CI$4,0),0)</f>
        <v>1507.4771411992733</v>
      </c>
      <c r="CJ171" s="306">
        <f>IFERROR(VLOOKUP($A171,'BDGT Polizze MTD'!$A$3:$AG$156,CJ$4,0),0)</f>
        <v>1666.3425517021874</v>
      </c>
      <c r="CK171" s="306">
        <f>IFERROR(VLOOKUP($A171,'BDGT Polizze MTD'!$A$3:$AG$156,CK$4,0),0)</f>
        <v>1550.4569776199721</v>
      </c>
      <c r="CL171" s="306">
        <f>IFERROR(VLOOKUP($A171,'BDGT Polizze MTD'!$A$3:$AG$156,CL$4,0),0)</f>
        <v>1671.2377109448285</v>
      </c>
      <c r="CM171" s="306">
        <f>IFERROR(VLOOKUP($A171,'BDGT Polizze MTD'!$A$3:$AG$156,CM$4,0),0)</f>
        <v>1668.2128590615187</v>
      </c>
      <c r="CN171" s="306">
        <f>IFERROR(VLOOKUP($A171,'BDGT Polizze MTD'!$A$3:$AG$156,CN$4,0),0)</f>
        <v>1678.3433914760515</v>
      </c>
      <c r="CO171" s="306">
        <f>IFERROR(VLOOKUP($A171,'BDGT Polizze MTD'!$A$3:$AG$156,CO$4,0),0)</f>
        <v>1998.1390819719243</v>
      </c>
      <c r="CP171" s="306">
        <f>IFERROR(VLOOKUP($A171,'BDGT Polizze MTD'!$A$3:$AG$156,CP$4,0),0)</f>
        <v>1969.8838823012909</v>
      </c>
      <c r="CQ171" s="306">
        <f>IFERROR(VLOOKUP($A171,'BDGT Polizze MTD'!$A$3:$AG$156,CQ$4,0),0)</f>
        <v>1593.1541485554706</v>
      </c>
      <c r="CR171" s="306">
        <f>IFERROR(VLOOKUP($A171,'BDGT Polizze MTD'!$A$3:$AG$156,CR$4,0),0)</f>
        <v>1512.2179290024303</v>
      </c>
      <c r="CS171" s="306">
        <f>IFERROR(VLOOKUP($A171,'BDGT Polizze MTD'!$A$3:$AG$156,CS$4,0),0)</f>
        <v>1594.262452801504</v>
      </c>
      <c r="CT171" s="306">
        <f>IFERROR(VLOOKUP($A171,'BDGT Polizze MTD'!$A$3:$AG$156,CT$4,0),0)</f>
        <v>1607.4012425413857</v>
      </c>
      <c r="CU171" s="306">
        <f>IFERROR(VLOOKUP($A171,'BDGT Polizze MTD'!$A$3:$AG$156,CU$4,0),0)</f>
        <v>1773.3072490303516</v>
      </c>
      <c r="CV171" s="306">
        <f>IFERROR(VLOOKUP($A171,'BDGT Polizze MTD'!$A$3:$AG$156,CV$4,0),0)</f>
        <v>2330.1381074574019</v>
      </c>
      <c r="CW171" s="306">
        <f>IFERROR(VLOOKUP($A171,'BDGT Polizze MTD'!$A$3:$AG$156,CW$4,0),0)</f>
        <v>2000.6717292597018</v>
      </c>
      <c r="CX171" s="306">
        <f>IFERROR(VLOOKUP($A171,'BDGT Polizze MTD'!$A$3:$AG$156,CX$4,0),0)</f>
        <v>1366.0842770348922</v>
      </c>
      <c r="CY171" s="306">
        <f>IFERROR(VLOOKUP($A171,'BDGT Polizze MTD'!$A$3:$AG$156,CY$4,0),0)</f>
        <v>50065.455703234169</v>
      </c>
      <c r="CZ171" s="306"/>
      <c r="DD171" s="308">
        <f>IFERROR(VLOOKUP($A171,'BDGT McAfee'!$AZ$6:$BD$180,DD$4,0),0)</f>
        <v>7.3526649677419362</v>
      </c>
      <c r="DE171" s="308">
        <f>IFERROR(VLOOKUP($A171,'BDGT McAfee'!$AZ$6:$BD$180,DE$4,0),0)</f>
        <v>7.3526649677419362</v>
      </c>
      <c r="DF171" s="308">
        <f>IFERROR(VLOOKUP($A171,'BDGT McAfee'!$AZ$6:$BD$180,DF$4,0),0)</f>
        <v>7.3526649677419362</v>
      </c>
      <c r="DG171" s="308">
        <f>IFERROR(VLOOKUP($A171,'BDGT McAfee'!$AZ$6:$BD$180,DG$4,0),0)</f>
        <v>7.3526649677419362</v>
      </c>
      <c r="DH171" s="308">
        <f>IFERROR(VLOOKUP($A171,'BDGT McAfee'!$AZ$6:$BD$180,DH$4,0),0)</f>
        <v>7.3526649677419362</v>
      </c>
      <c r="DI171" s="308">
        <f>IFERROR(VLOOKUP($A171,'BDGT McAfee'!$AZ$6:$BD$180,DI$4,0),0)</f>
        <v>7.3526649677419362</v>
      </c>
      <c r="DJ171" s="308">
        <f>IFERROR(VLOOKUP($A171,'BDGT McAfee'!$AZ$6:$BD$180,DJ$4,0),0)</f>
        <v>7.3526649677419362</v>
      </c>
      <c r="DK171" s="308">
        <f>IFERROR(VLOOKUP($A171,'BDGT McAfee'!$AZ$6:$BD$180,DK$4,0),0)</f>
        <v>7.3526649677419362</v>
      </c>
      <c r="DL171" s="308">
        <f>IFERROR(VLOOKUP($A171,'BDGT McAfee'!$AZ$6:$BD$180,DL$4,0),0)</f>
        <v>7.3526649677419362</v>
      </c>
      <c r="DM171" s="308">
        <f>IFERROR(VLOOKUP($A171,'BDGT McAfee'!$AZ$6:$BD$180,DM$4,0),0)</f>
        <v>7.3526649677419362</v>
      </c>
      <c r="DN171" s="308">
        <f>IFERROR(VLOOKUP($A171,'BDGT McAfee'!$AZ$6:$BD$180,DN$4,0),0)</f>
        <v>7.3526649677419362</v>
      </c>
      <c r="DO171" s="308">
        <f>IFERROR(VLOOKUP($A171,'BDGT McAfee'!$AZ$6:$BD$180,DO$4,0),0)</f>
        <v>7.3526649677419362</v>
      </c>
      <c r="DP171" s="308">
        <f>IFERROR(VLOOKUP($A171,'BDGT McAfee'!$AZ$6:$BD$180,DP$4,0),0)</f>
        <v>7.3526649677419362</v>
      </c>
      <c r="DQ171" s="308">
        <f>IFERROR(VLOOKUP($A171,'BDGT McAfee'!$AZ$6:$BD$180,DQ$4,0),0)</f>
        <v>7.3526649677419362</v>
      </c>
      <c r="DR171" s="308">
        <f>IFERROR(VLOOKUP($A171,'BDGT McAfee'!$AZ$6:$BD$180,DR$4,0),0)</f>
        <v>7.3526649677419362</v>
      </c>
      <c r="DS171" s="308">
        <f>IFERROR(VLOOKUP($A171,'BDGT McAfee'!$AZ$6:$BD$180,DS$4,0),0)</f>
        <v>7.3526649677419362</v>
      </c>
      <c r="DT171" s="308">
        <f>IFERROR(VLOOKUP($A171,'BDGT McAfee'!$AZ$6:$BD$180,DT$4,0),0)</f>
        <v>7.3526649677419362</v>
      </c>
      <c r="DU171" s="308">
        <f>IFERROR(VLOOKUP($A171,'BDGT McAfee'!$AZ$6:$BD$180,DU$4,0),0)</f>
        <v>7.3526649677419362</v>
      </c>
      <c r="DV171" s="308">
        <f>IFERROR(VLOOKUP($A171,'BDGT McAfee'!$AZ$6:$BD$180,DV$4,0),0)</f>
        <v>7.3526649677419362</v>
      </c>
      <c r="DW171" s="308">
        <f>IFERROR(VLOOKUP($A171,'BDGT McAfee'!$AZ$6:$BD$180,DW$4,0),0)</f>
        <v>7.3526649677419362</v>
      </c>
      <c r="DX171" s="308">
        <f>IFERROR(VLOOKUP($A171,'BDGT McAfee'!$AZ$6:$BD$180,DX$4,0),0)</f>
        <v>7.3526649677419362</v>
      </c>
      <c r="DY171" s="308">
        <f>IFERROR(VLOOKUP($A171,'BDGT McAfee'!$AZ$6:$BD$180,DY$4,0),0)</f>
        <v>7.3526649677419362</v>
      </c>
      <c r="DZ171" s="308">
        <f>IFERROR(VLOOKUP($A171,'BDGT McAfee'!$AZ$6:$BD$180,DZ$4,0),0)</f>
        <v>7.3526649677419362</v>
      </c>
      <c r="EA171" s="308">
        <f>IFERROR(VLOOKUP($A171,'BDGT McAfee'!$AZ$6:$BD$180,EA$4,0),0)</f>
        <v>7.3526649677419362</v>
      </c>
      <c r="EB171" s="308">
        <f>IFERROR(VLOOKUP($A171,'BDGT McAfee'!$AZ$6:$BD$180,EB$4,0),0)</f>
        <v>7.3526649677419362</v>
      </c>
      <c r="EC171" s="308">
        <f>IFERROR(VLOOKUP($A171,'BDGT McAfee'!$AZ$6:$BD$180,EC$4,0),0)</f>
        <v>7.3526649677419362</v>
      </c>
      <c r="ED171" s="308">
        <f>IFERROR(VLOOKUP($A171,'BDGT McAfee'!$AZ$6:$BD$180,ED$4,0),0)</f>
        <v>7.3526649677419362</v>
      </c>
      <c r="EE171" s="308">
        <f>IFERROR(VLOOKUP($A171,'BDGT McAfee'!$AZ$6:$BD$180,EE$4,0),0)</f>
        <v>7.3526649677419362</v>
      </c>
      <c r="EF171" s="308">
        <f>IFERROR(VLOOKUP($A171,'BDGT McAfee'!$AZ$6:$BD$180,EF$4,0),0)</f>
        <v>7.3526649677419362</v>
      </c>
      <c r="EG171" s="308">
        <f>IFERROR(VLOOKUP($A171,'BDGT McAfee'!$AZ$6:$BD$180,EG$4,0),0)</f>
        <v>7.3526649677419362</v>
      </c>
      <c r="EH171" s="308">
        <f>IFERROR(VLOOKUP($A171,'BDGT McAfee'!$AZ$6:$BD$180,EH$4,0),0)</f>
        <v>7.3526649677419362</v>
      </c>
      <c r="EI171" s="308">
        <f t="shared" si="50"/>
        <v>227.93261399999989</v>
      </c>
      <c r="EJ171" s="308"/>
      <c r="EL171" s="307">
        <f>IFERROR(VLOOKUP($A171,'BDGT Office'!$C$3:$F$180,EL$4,0),0)</f>
        <v>1.0064516129032257</v>
      </c>
      <c r="EM171" s="307">
        <f>IFERROR(VLOOKUP($A171,'BDGT Office'!$C$3:$F$180,EM$4,0),0)</f>
        <v>1.0064516129032257</v>
      </c>
      <c r="EN171" s="307">
        <f>IFERROR(VLOOKUP($A171,'BDGT Office'!$C$3:$F$180,EN$4,0),0)</f>
        <v>1.0064516129032257</v>
      </c>
      <c r="EO171" s="307">
        <f>IFERROR(VLOOKUP($A171,'BDGT Office'!$C$3:$F$180,EO$4,0),0)</f>
        <v>1.0064516129032257</v>
      </c>
      <c r="EP171" s="307">
        <f>IFERROR(VLOOKUP($A171,'BDGT Office'!$C$3:$F$180,EP$4,0),0)</f>
        <v>1.0064516129032257</v>
      </c>
      <c r="EQ171" s="307">
        <f>IFERROR(VLOOKUP($A171,'BDGT Office'!$C$3:$F$180,EQ$4,0),0)</f>
        <v>1.0064516129032257</v>
      </c>
      <c r="ER171" s="307">
        <f>IFERROR(VLOOKUP($A171,'BDGT Office'!$C$3:$F$180,ER$4,0),0)</f>
        <v>1.0064516129032257</v>
      </c>
      <c r="ES171" s="307">
        <f>IFERROR(VLOOKUP($A171,'BDGT Office'!$C$3:$F$180,ES$4,0),0)</f>
        <v>1.0064516129032257</v>
      </c>
      <c r="ET171" s="307">
        <f>IFERROR(VLOOKUP($A171,'BDGT Office'!$C$3:$F$180,ET$4,0),0)</f>
        <v>1.0064516129032257</v>
      </c>
      <c r="EU171" s="307">
        <f>IFERROR(VLOOKUP($A171,'BDGT Office'!$C$3:$F$180,EU$4,0),0)</f>
        <v>1.0064516129032257</v>
      </c>
      <c r="EV171" s="307">
        <f>IFERROR(VLOOKUP($A171,'BDGT Office'!$C$3:$F$180,EV$4,0),0)</f>
        <v>1.0064516129032257</v>
      </c>
      <c r="EW171" s="307">
        <f>IFERROR(VLOOKUP($A171,'BDGT Office'!$C$3:$F$180,EW$4,0),0)</f>
        <v>1.0064516129032257</v>
      </c>
      <c r="EX171" s="307">
        <f>IFERROR(VLOOKUP($A171,'BDGT Office'!$C$3:$F$180,EX$4,0),0)</f>
        <v>1.0064516129032257</v>
      </c>
      <c r="EY171" s="307">
        <f>IFERROR(VLOOKUP($A171,'BDGT Office'!$C$3:$F$180,EY$4,0),0)</f>
        <v>1.0064516129032257</v>
      </c>
      <c r="EZ171" s="307">
        <f>IFERROR(VLOOKUP($A171,'BDGT Office'!$C$3:$F$180,EZ$4,0),0)</f>
        <v>1.0064516129032257</v>
      </c>
      <c r="FA171" s="307">
        <f>IFERROR(VLOOKUP($A171,'BDGT Office'!$C$3:$F$180,FA$4,0),0)</f>
        <v>1.0064516129032257</v>
      </c>
      <c r="FB171" s="307">
        <f>IFERROR(VLOOKUP($A171,'BDGT Office'!$C$3:$F$180,FB$4,0),0)</f>
        <v>1.0064516129032257</v>
      </c>
      <c r="FC171" s="307">
        <f>IFERROR(VLOOKUP($A171,'BDGT Office'!$C$3:$F$180,FC$4,0),0)</f>
        <v>1.0064516129032257</v>
      </c>
      <c r="FD171" s="307">
        <f>IFERROR(VLOOKUP($A171,'BDGT Office'!$C$3:$F$180,FD$4,0),0)</f>
        <v>1.0064516129032257</v>
      </c>
      <c r="FE171" s="307">
        <f>IFERROR(VLOOKUP($A171,'BDGT Office'!$C$3:$F$180,FE$4,0),0)</f>
        <v>1.0064516129032257</v>
      </c>
      <c r="FF171" s="307">
        <f>IFERROR(VLOOKUP($A171,'BDGT Office'!$C$3:$F$180,FF$4,0),0)</f>
        <v>1.0064516129032257</v>
      </c>
      <c r="FG171" s="307">
        <f>IFERROR(VLOOKUP($A171,'BDGT Office'!$C$3:$F$180,FG$4,0),0)</f>
        <v>1.0064516129032257</v>
      </c>
      <c r="FH171" s="307">
        <f>IFERROR(VLOOKUP($A171,'BDGT Office'!$C$3:$F$180,FH$4,0),0)</f>
        <v>1.0064516129032257</v>
      </c>
      <c r="FI171" s="307">
        <f>IFERROR(VLOOKUP($A171,'BDGT Office'!$C$3:$F$180,FI$4,0),0)</f>
        <v>1.0064516129032257</v>
      </c>
      <c r="FJ171" s="307">
        <f>IFERROR(VLOOKUP($A171,'BDGT Office'!$C$3:$F$180,FJ$4,0),0)</f>
        <v>1.0064516129032257</v>
      </c>
      <c r="FK171" s="307">
        <f>IFERROR(VLOOKUP($A171,'BDGT Office'!$C$3:$F$180,FK$4,0),0)</f>
        <v>1.0064516129032257</v>
      </c>
      <c r="FL171" s="307">
        <f>IFERROR(VLOOKUP($A171,'BDGT Office'!$C$3:$F$180,FL$4,0),0)</f>
        <v>1.0064516129032257</v>
      </c>
      <c r="FM171" s="307">
        <f>IFERROR(VLOOKUP($A171,'BDGT Office'!$C$3:$F$180,FM$4,0),0)</f>
        <v>1.0064516129032257</v>
      </c>
      <c r="FN171" s="307">
        <f>IFERROR(VLOOKUP($A171,'BDGT Office'!$C$3:$F$180,FN$4,0),0)</f>
        <v>1.0064516129032257</v>
      </c>
      <c r="FO171" s="307">
        <f>IFERROR(VLOOKUP($A171,'BDGT Office'!$C$3:$F$180,FO$4,0),0)</f>
        <v>1.0064516129032257</v>
      </c>
      <c r="FP171" s="307">
        <f>IFERROR(VLOOKUP($A171,'BDGT Office'!$C$3:$F$180,FP$4,0),0)</f>
        <v>1.0064516129032257</v>
      </c>
      <c r="FQ171" s="308">
        <f t="shared" si="51"/>
        <v>31.200000000000014</v>
      </c>
      <c r="FR171" s="307"/>
      <c r="FS171" s="307"/>
    </row>
    <row r="172" spans="1:175">
      <c r="A172" s="150" t="s">
        <v>76</v>
      </c>
      <c r="B172" s="303">
        <f>IFERROR(VLOOKUP($A172,'FCST Sales'!$A$1:$AH$160,B$1,0),0)</f>
        <v>24972.62450288429</v>
      </c>
      <c r="C172" s="303">
        <f>IFERROR(VLOOKUP($A172,'FCST Sales'!$A$1:$AH$160,C$1,0),0)</f>
        <v>21773.683520139857</v>
      </c>
      <c r="D172" s="303">
        <f>IFERROR(VLOOKUP($A172,'FCST Sales'!$A$1:$AH$160,D$1,0),0)</f>
        <v>16720.497492338294</v>
      </c>
      <c r="E172" s="303">
        <f>IFERROR(VLOOKUP($A172,'FCST Sales'!$A$1:$AH$160,E$1,0),0)</f>
        <v>16091.950489050965</v>
      </c>
      <c r="F172" s="303">
        <f>IFERROR(VLOOKUP($A172,'FCST Sales'!$A$1:$AH$160,F$1,0),0)</f>
        <v>16007.557219186194</v>
      </c>
      <c r="G172" s="303">
        <f>IFERROR(VLOOKUP($A172,'FCST Sales'!$A$1:$AH$160,G$1,0),0)</f>
        <v>16688.50405510089</v>
      </c>
      <c r="H172" s="303">
        <f>IFERROR(VLOOKUP($A172,'FCST Sales'!$A$1:$AH$160,H$1,0),0)</f>
        <v>17190.847886154155</v>
      </c>
      <c r="I172" s="303">
        <f>IFERROR(VLOOKUP($A172,'FCST Sales'!$A$1:$AH$160,I$1,0),0)</f>
        <v>21076.923471303689</v>
      </c>
      <c r="J172" s="303">
        <f>IFERROR(VLOOKUP($A172,'FCST Sales'!$A$1:$AH$160,J$1,0),0)</f>
        <v>19632.412032455461</v>
      </c>
      <c r="K172" s="303">
        <f>IFERROR(VLOOKUP($A172,'FCST Sales'!$A$1:$AH$160,K$1,0),0)</f>
        <v>18797.123775840733</v>
      </c>
      <c r="L172" s="303">
        <f>IFERROR(VLOOKUP($A172,'FCST Sales'!$A$1:$AH$160,L$1,0),0)</f>
        <v>18084.120275151803</v>
      </c>
      <c r="M172" s="303">
        <f>IFERROR(VLOOKUP($A172,'FCST Sales'!$A$1:$AH$160,M$1,0),0)</f>
        <v>18163.452815682271</v>
      </c>
      <c r="N172" s="303">
        <f>IFERROR(VLOOKUP($A172,'FCST Sales'!$A$1:$AH$160,N$1,0),0)</f>
        <v>18905.405898214602</v>
      </c>
      <c r="O172" s="303">
        <f>IFERROR(VLOOKUP($A172,'FCST Sales'!$A$1:$AH$160,O$1,0),0)</f>
        <v>19226.666351906217</v>
      </c>
      <c r="P172" s="303">
        <f>IFERROR(VLOOKUP($A172,'FCST Sales'!$A$1:$AH$160,P$1,0),0)</f>
        <v>0</v>
      </c>
      <c r="Q172" s="303">
        <f>IFERROR(VLOOKUP($A172,'FCST Sales'!$A$1:$AH$160,Q$1,0),0)</f>
        <v>17955.587370837144</v>
      </c>
      <c r="R172" s="303">
        <f>IFERROR(VLOOKUP($A172,'FCST Sales'!$A$1:$AH$160,R$1,0),0)</f>
        <v>19610.993919964771</v>
      </c>
      <c r="S172" s="303">
        <f>IFERROR(VLOOKUP($A172,'FCST Sales'!$A$1:$AH$160,S$1,0),0)</f>
        <v>18247.149921372518</v>
      </c>
      <c r="T172" s="303">
        <f>IFERROR(VLOOKUP($A172,'FCST Sales'!$A$1:$AH$160,T$1,0),0)</f>
        <v>19668.604486319586</v>
      </c>
      <c r="U172" s="303">
        <f>IFERROR(VLOOKUP($A172,'FCST Sales'!$A$1:$AH$160,U$1,0),0)</f>
        <v>19633.005352256911</v>
      </c>
      <c r="V172" s="303">
        <f>IFERROR(VLOOKUP($A172,'FCST Sales'!$A$1:$AH$160,V$1,0),0)</f>
        <v>19752.230423587222</v>
      </c>
      <c r="W172" s="303">
        <f>IFERROR(VLOOKUP($A172,'FCST Sales'!$A$1:$AH$160,W$1,0),0)</f>
        <v>23799.870581711537</v>
      </c>
      <c r="X172" s="303">
        <f>IFERROR(VLOOKUP($A172,'FCST Sales'!$A$1:$AH$160,X$1,0),0)</f>
        <v>23183.33694316624</v>
      </c>
      <c r="Y172" s="303">
        <f>IFERROR(VLOOKUP($A172,'FCST Sales'!$A$1:$AH$160,Y$1,0),0)</f>
        <v>18749.64801743349</v>
      </c>
      <c r="Z172" s="303">
        <f>IFERROR(VLOOKUP($A172,'FCST Sales'!$A$1:$AH$160,Z$1,0),0)</f>
        <v>17797.118954343659</v>
      </c>
      <c r="AA172" s="303">
        <f>IFERROR(VLOOKUP($A172,'FCST Sales'!$A$1:$AH$160,AA$1,0),0)</f>
        <v>18762.691522688907</v>
      </c>
      <c r="AB172" s="303">
        <f>IFERROR(VLOOKUP($A172,'FCST Sales'!$A$1:$AH$160,AB$1,0),0)</f>
        <v>18917.320428637038</v>
      </c>
      <c r="AC172" s="303">
        <f>IFERROR(VLOOKUP($A172,'FCST Sales'!$A$1:$AH$160,AC$1,0),0)</f>
        <v>20889.09931783058</v>
      </c>
      <c r="AD172" s="303">
        <f>IFERROR(VLOOKUP($A172,'FCST Sales'!$A$1:$AH$160,AD$1,0),0)</f>
        <v>27423.127502413008</v>
      </c>
      <c r="AE172" s="303">
        <f>IFERROR(VLOOKUP($A172,'FCST Sales'!$A$1:$AH$160,AE$1,0),0)</f>
        <v>23830.036989156361</v>
      </c>
      <c r="AF172" s="303">
        <f>IFERROR(VLOOKUP($A172,'FCST Sales'!$A$1:$AH$160,AF$1,0),0)</f>
        <v>16077.288804588345</v>
      </c>
      <c r="AG172" s="303">
        <f>IFERROR(VLOOKUP($A172,'FCST Sales'!$A$1:$AH$160,AG$1,0),0)</f>
        <v>587628.88032171654</v>
      </c>
      <c r="AH172" s="303">
        <f>IFERROR(VLOOKUP($A172,'FCST Sales'!$A$1:$AH$160,AH$1,0),0)</f>
        <v>0</v>
      </c>
      <c r="AI172" s="303"/>
      <c r="AK172" s="306">
        <f>IFERROR(VLOOKUP($A172,'BDGT MW Services MTD'!$A$3:$AG$156,AK$4,0),0)</f>
        <v>204.1176967166511</v>
      </c>
      <c r="AL172" s="306">
        <f>IFERROR(VLOOKUP($A172,'BDGT MW Services MTD'!$A$3:$AG$156,AL$4,0),0)</f>
        <v>175.84694088710651</v>
      </c>
      <c r="AM172" s="306">
        <f>IFERROR(VLOOKUP($A172,'BDGT MW Services MTD'!$A$3:$AG$156,AM$4,0),0)</f>
        <v>136.66763121747346</v>
      </c>
      <c r="AN172" s="306">
        <f>IFERROR(VLOOKUP($A172,'BDGT MW Services MTD'!$A$3:$AG$156,AN$4,0),0)</f>
        <v>131.53010285819568</v>
      </c>
      <c r="AO172" s="306">
        <f>IFERROR(VLOOKUP($A172,'BDGT MW Services MTD'!$A$3:$AG$156,AO$4,0),0)</f>
        <v>130.84030111704536</v>
      </c>
      <c r="AP172" s="306">
        <f>IFERROR(VLOOKUP($A172,'BDGT MW Services MTD'!$A$3:$AG$156,AP$4,0),0)</f>
        <v>136.40612779727053</v>
      </c>
      <c r="AQ172" s="306">
        <f>IFERROR(VLOOKUP($A172,'BDGT MW Services MTD'!$A$3:$AG$156,AQ$4,0),0)</f>
        <v>140.51211456460325</v>
      </c>
      <c r="AR172" s="306">
        <f>IFERROR(VLOOKUP($A172,'BDGT MW Services MTD'!$A$3:$AG$156,AR$4,0),0)</f>
        <v>172.27556808611519</v>
      </c>
      <c r="AS172" s="306">
        <f>IFERROR(VLOOKUP($A172,'BDGT MW Services MTD'!$A$3:$AG$156,AS$4,0),0)</f>
        <v>158.55376950570925</v>
      </c>
      <c r="AT172" s="306">
        <f>IFERROR(VLOOKUP($A172,'BDGT MW Services MTD'!$A$3:$AG$156,AT$4,0),0)</f>
        <v>153.64126464077745</v>
      </c>
      <c r="AU172" s="306">
        <f>IFERROR(VLOOKUP($A172,'BDGT MW Services MTD'!$A$3:$AG$156,AU$4,0),0)</f>
        <v>147.81341774007532</v>
      </c>
      <c r="AV172" s="306">
        <f>IFERROR(VLOOKUP($A172,'BDGT MW Services MTD'!$A$3:$AG$156,AV$4,0),0)</f>
        <v>148.46185480947059</v>
      </c>
      <c r="AW172" s="306">
        <f>IFERROR(VLOOKUP($A172,'BDGT MW Services MTD'!$A$3:$AG$156,AW$4,0),0)</f>
        <v>154.52632569681475</v>
      </c>
      <c r="AX172" s="306">
        <f>IFERROR(VLOOKUP($A172,'BDGT MW Services MTD'!$A$3:$AG$156,AX$4,0),0)</f>
        <v>157.15219883426172</v>
      </c>
      <c r="AY172" s="306">
        <f>IFERROR(VLOOKUP($A172,'BDGT MW Services MTD'!$A$3:$AG$156,AY$4,0),0)</f>
        <v>23.553884056463225</v>
      </c>
      <c r="AZ172" s="306">
        <f>IFERROR(VLOOKUP($A172,'BDGT MW Services MTD'!$A$3:$AG$156,AZ$4,0),0)</f>
        <v>145.01152770372369</v>
      </c>
      <c r="BA172" s="306">
        <f>IFERROR(VLOOKUP($A172,'BDGT MW Services MTD'!$A$3:$AG$156,BA$4,0),0)</f>
        <v>160.29356100737922</v>
      </c>
      <c r="BB172" s="306">
        <f>IFERROR(VLOOKUP($A172,'BDGT MW Services MTD'!$A$3:$AG$156,BB$4,0),0)</f>
        <v>149.1459663426163</v>
      </c>
      <c r="BC172" s="306">
        <f>IFERROR(VLOOKUP($A172,'BDGT MW Services MTD'!$A$3:$AG$156,BC$4,0),0)</f>
        <v>160.76445008471785</v>
      </c>
      <c r="BD172" s="306">
        <f>IFERROR(VLOOKUP($A172,'BDGT MW Services MTD'!$A$3:$AG$156,BD$4,0),0)</f>
        <v>160.47347493113952</v>
      </c>
      <c r="BE172" s="306">
        <f>IFERROR(VLOOKUP($A172,'BDGT MW Services MTD'!$A$3:$AG$156,BE$4,0),0)</f>
        <v>161.4479799115035</v>
      </c>
      <c r="BF172" s="306">
        <f>IFERROR(VLOOKUP($A172,'BDGT MW Services MTD'!$A$3:$AG$156,BF$4,0),0)</f>
        <v>192.2106763162933</v>
      </c>
      <c r="BG172" s="306">
        <f>IFERROR(VLOOKUP($A172,'BDGT MW Services MTD'!$A$3:$AG$156,BG$4,0),0)</f>
        <v>189.49267180542381</v>
      </c>
      <c r="BH172" s="306">
        <f>IFERROR(VLOOKUP($A172,'BDGT MW Services MTD'!$A$3:$AG$156,BH$4,0),0)</f>
        <v>153.25321401939232</v>
      </c>
      <c r="BI172" s="306">
        <f>IFERROR(VLOOKUP($A172,'BDGT MW Services MTD'!$A$3:$AG$156,BI$4,0),0)</f>
        <v>145.46756704459759</v>
      </c>
      <c r="BJ172" s="306">
        <f>IFERROR(VLOOKUP($A172,'BDGT MW Services MTD'!$A$3:$AG$156,BJ$4,0),0)</f>
        <v>153.35982717290918</v>
      </c>
      <c r="BK172" s="306">
        <f>IFERROR(VLOOKUP($A172,'BDGT MW Services MTD'!$A$3:$AG$156,BK$4,0),0)</f>
        <v>154.62371099594515</v>
      </c>
      <c r="BL172" s="306">
        <f>IFERROR(VLOOKUP($A172,'BDGT MW Services MTD'!$A$3:$AG$156,BL$4,0),0)</f>
        <v>170.58301332874817</v>
      </c>
      <c r="BM172" s="306">
        <f>IFERROR(VLOOKUP($A172,'BDGT MW Services MTD'!$A$3:$AG$156,BM$4,0),0)</f>
        <v>224.14727062079857</v>
      </c>
      <c r="BN172" s="306">
        <f>IFERROR(VLOOKUP($A172,'BDGT MW Services MTD'!$A$3:$AG$156,BN$4,0),0)</f>
        <v>192.45430392582583</v>
      </c>
      <c r="BO172" s="306">
        <f>IFERROR(VLOOKUP($A172,'BDGT MW Services MTD'!$A$3:$AG$156,BO$4,0),0)</f>
        <v>131.41026326095385</v>
      </c>
      <c r="BP172" s="306">
        <f>IFERROR(VLOOKUP($A172,'BDGT MW Services MTD'!$A$3:$AG$156,BP$4,0),0)</f>
        <v>4816.0386770000014</v>
      </c>
      <c r="BQ172" s="306"/>
      <c r="BR172" s="306"/>
      <c r="BS172" s="306"/>
      <c r="BT172" s="306">
        <f>IFERROR(VLOOKUP($A172,'BDGT Polizze MTD'!$A$3:$AG$156,BT$4,0),0)</f>
        <v>886.57571958773519</v>
      </c>
      <c r="BU172" s="306">
        <f>IFERROR(VLOOKUP($A172,'BDGT Polizze MTD'!$A$3:$AG$156,BU$4,0),0)</f>
        <v>763.78300687326225</v>
      </c>
      <c r="BV172" s="306">
        <f>IFERROR(VLOOKUP($A172,'BDGT Polizze MTD'!$A$3:$AG$156,BV$4,0),0)</f>
        <v>593.6094980494579</v>
      </c>
      <c r="BW172" s="306">
        <f>IFERROR(VLOOKUP($A172,'BDGT Polizze MTD'!$A$3:$AG$156,BW$4,0),0)</f>
        <v>571.29488263249129</v>
      </c>
      <c r="BX172" s="306">
        <f>IFERROR(VLOOKUP($A172,'BDGT Polizze MTD'!$A$3:$AG$156,BX$4,0),0)</f>
        <v>568.29876086122636</v>
      </c>
      <c r="BY172" s="306">
        <f>IFERROR(VLOOKUP($A172,'BDGT Polizze MTD'!$A$3:$AG$156,BY$4,0),0)</f>
        <v>592.4736701096449</v>
      </c>
      <c r="BZ172" s="306">
        <f>IFERROR(VLOOKUP($A172,'BDGT Polizze MTD'!$A$3:$AG$156,BZ$4,0),0)</f>
        <v>610.30783261207114</v>
      </c>
      <c r="CA172" s="306">
        <f>IFERROR(VLOOKUP($A172,'BDGT Polizze MTD'!$A$3:$AG$156,CA$4,0),0)</f>
        <v>748.27091526196853</v>
      </c>
      <c r="CB172" s="306">
        <f>IFERROR(VLOOKUP($A172,'BDGT Polizze MTD'!$A$3:$AG$156,CB$4,0),0)</f>
        <v>688.67092150273584</v>
      </c>
      <c r="CC172" s="306">
        <f>IFERROR(VLOOKUP($A172,'BDGT Polizze MTD'!$A$3:$AG$156,CC$4,0),0)</f>
        <v>667.33368516476651</v>
      </c>
      <c r="CD172" s="306">
        <f>IFERROR(VLOOKUP($A172,'BDGT Polizze MTD'!$A$3:$AG$156,CD$4,0),0)</f>
        <v>642.02070327858758</v>
      </c>
      <c r="CE172" s="306">
        <f>IFERROR(VLOOKUP($A172,'BDGT Polizze MTD'!$A$3:$AG$156,CE$4,0),0)</f>
        <v>644.83715952247962</v>
      </c>
      <c r="CF172" s="306">
        <f>IFERROR(VLOOKUP($A172,'BDGT Polizze MTD'!$A$3:$AG$156,CF$4,0),0)</f>
        <v>671.17790668625753</v>
      </c>
      <c r="CG172" s="306">
        <f>IFERROR(VLOOKUP($A172,'BDGT Polizze MTD'!$A$3:$AG$156,CG$4,0),0)</f>
        <v>682.58326449611889</v>
      </c>
      <c r="CH172" s="306">
        <f>IFERROR(VLOOKUP($A172,'BDGT Polizze MTD'!$A$3:$AG$156,CH$4,0),0)</f>
        <v>102.30519960958129</v>
      </c>
      <c r="CI172" s="306">
        <f>IFERROR(VLOOKUP($A172,'BDGT Polizze MTD'!$A$3:$AG$156,CI$4,0),0)</f>
        <v>629.85082425711062</v>
      </c>
      <c r="CJ172" s="306">
        <f>IFERROR(VLOOKUP($A172,'BDGT Polizze MTD'!$A$3:$AG$156,CJ$4,0),0)</f>
        <v>696.22762495048676</v>
      </c>
      <c r="CK172" s="306">
        <f>IFERROR(VLOOKUP($A172,'BDGT Polizze MTD'!$A$3:$AG$156,CK$4,0),0)</f>
        <v>647.80856614000027</v>
      </c>
      <c r="CL172" s="306">
        <f>IFERROR(VLOOKUP($A172,'BDGT Polizze MTD'!$A$3:$AG$156,CL$4,0),0)</f>
        <v>698.27290975088806</v>
      </c>
      <c r="CM172" s="306">
        <f>IFERROR(VLOOKUP($A172,'BDGT Polizze MTD'!$A$3:$AG$156,CM$4,0),0)</f>
        <v>697.00907270826292</v>
      </c>
      <c r="CN172" s="306">
        <f>IFERROR(VLOOKUP($A172,'BDGT Polizze MTD'!$A$3:$AG$156,CN$4,0),0)</f>
        <v>701.24178975389634</v>
      </c>
      <c r="CO172" s="306">
        <f>IFERROR(VLOOKUP($A172,'BDGT Polizze MTD'!$A$3:$AG$156,CO$4,0),0)</f>
        <v>834.85813042520806</v>
      </c>
      <c r="CP172" s="306">
        <f>IFERROR(VLOOKUP($A172,'BDGT Polizze MTD'!$A$3:$AG$156,CP$4,0),0)</f>
        <v>823.05260428108397</v>
      </c>
      <c r="CQ172" s="306">
        <f>IFERROR(VLOOKUP($A172,'BDGT Polizze MTD'!$A$3:$AG$156,CQ$4,0),0)</f>
        <v>665.64820534393255</v>
      </c>
      <c r="CR172" s="306">
        <f>IFERROR(VLOOKUP($A172,'BDGT Polizze MTD'!$A$3:$AG$156,CR$4,0),0)</f>
        <v>631.83160991802686</v>
      </c>
      <c r="CS172" s="306">
        <f>IFERROR(VLOOKUP($A172,'BDGT Polizze MTD'!$A$3:$AG$156,CS$4,0),0)</f>
        <v>666.11127461630406</v>
      </c>
      <c r="CT172" s="306">
        <f>IFERROR(VLOOKUP($A172,'BDGT Polizze MTD'!$A$3:$AG$156,CT$4,0),0)</f>
        <v>671.60089520240592</v>
      </c>
      <c r="CU172" s="306">
        <f>IFERROR(VLOOKUP($A172,'BDGT Polizze MTD'!$A$3:$AG$156,CU$4,0),0)</f>
        <v>740.91938241551804</v>
      </c>
      <c r="CV172" s="306">
        <f>IFERROR(VLOOKUP($A172,'BDGT Polizze MTD'!$A$3:$AG$156,CV$4,0),0)</f>
        <v>973.57324201106485</v>
      </c>
      <c r="CW172" s="306">
        <f>IFERROR(VLOOKUP($A172,'BDGT Polizze MTD'!$A$3:$AG$156,CW$4,0),0)</f>
        <v>835.91631561300483</v>
      </c>
      <c r="CX172" s="306">
        <f>IFERROR(VLOOKUP($A172,'BDGT Polizze MTD'!$A$3:$AG$156,CX$4,0),0)</f>
        <v>570.77436491713001</v>
      </c>
      <c r="CY172" s="306">
        <f>IFERROR(VLOOKUP($A172,'BDGT Polizze MTD'!$A$3:$AG$156,CY$4,0),0)</f>
        <v>20918.23993855271</v>
      </c>
      <c r="CZ172" s="306"/>
      <c r="DD172" s="308">
        <f>IFERROR(VLOOKUP($A172,'BDGT McAfee'!$AZ$6:$BD$180,DD$4,0),0)</f>
        <v>3.6355145806451614</v>
      </c>
      <c r="DE172" s="308">
        <f>IFERROR(VLOOKUP($A172,'BDGT McAfee'!$AZ$6:$BD$180,DE$4,0),0)</f>
        <v>3.6355145806451614</v>
      </c>
      <c r="DF172" s="308">
        <f>IFERROR(VLOOKUP($A172,'BDGT McAfee'!$AZ$6:$BD$180,DF$4,0),0)</f>
        <v>3.6355145806451614</v>
      </c>
      <c r="DG172" s="308">
        <f>IFERROR(VLOOKUP($A172,'BDGT McAfee'!$AZ$6:$BD$180,DG$4,0),0)</f>
        <v>3.6355145806451614</v>
      </c>
      <c r="DH172" s="308">
        <f>IFERROR(VLOOKUP($A172,'BDGT McAfee'!$AZ$6:$BD$180,DH$4,0),0)</f>
        <v>3.6355145806451614</v>
      </c>
      <c r="DI172" s="308">
        <f>IFERROR(VLOOKUP($A172,'BDGT McAfee'!$AZ$6:$BD$180,DI$4,0),0)</f>
        <v>3.6355145806451614</v>
      </c>
      <c r="DJ172" s="308">
        <f>IFERROR(VLOOKUP($A172,'BDGT McAfee'!$AZ$6:$BD$180,DJ$4,0),0)</f>
        <v>3.6355145806451614</v>
      </c>
      <c r="DK172" s="308">
        <f>IFERROR(VLOOKUP($A172,'BDGT McAfee'!$AZ$6:$BD$180,DK$4,0),0)</f>
        <v>3.6355145806451614</v>
      </c>
      <c r="DL172" s="308">
        <f>IFERROR(VLOOKUP($A172,'BDGT McAfee'!$AZ$6:$BD$180,DL$4,0),0)</f>
        <v>3.6355145806451614</v>
      </c>
      <c r="DM172" s="308">
        <f>IFERROR(VLOOKUP($A172,'BDGT McAfee'!$AZ$6:$BD$180,DM$4,0),0)</f>
        <v>3.6355145806451614</v>
      </c>
      <c r="DN172" s="308">
        <f>IFERROR(VLOOKUP($A172,'BDGT McAfee'!$AZ$6:$BD$180,DN$4,0),0)</f>
        <v>3.6355145806451614</v>
      </c>
      <c r="DO172" s="308">
        <f>IFERROR(VLOOKUP($A172,'BDGT McAfee'!$AZ$6:$BD$180,DO$4,0),0)</f>
        <v>3.6355145806451614</v>
      </c>
      <c r="DP172" s="308">
        <f>IFERROR(VLOOKUP($A172,'BDGT McAfee'!$AZ$6:$BD$180,DP$4,0),0)</f>
        <v>3.6355145806451614</v>
      </c>
      <c r="DQ172" s="308">
        <f>IFERROR(VLOOKUP($A172,'BDGT McAfee'!$AZ$6:$BD$180,DQ$4,0),0)</f>
        <v>3.6355145806451614</v>
      </c>
      <c r="DR172" s="308">
        <f>IFERROR(VLOOKUP($A172,'BDGT McAfee'!$AZ$6:$BD$180,DR$4,0),0)</f>
        <v>3.6355145806451614</v>
      </c>
      <c r="DS172" s="308">
        <f>IFERROR(VLOOKUP($A172,'BDGT McAfee'!$AZ$6:$BD$180,DS$4,0),0)</f>
        <v>3.6355145806451614</v>
      </c>
      <c r="DT172" s="308">
        <f>IFERROR(VLOOKUP($A172,'BDGT McAfee'!$AZ$6:$BD$180,DT$4,0),0)</f>
        <v>3.6355145806451614</v>
      </c>
      <c r="DU172" s="308">
        <f>IFERROR(VLOOKUP($A172,'BDGT McAfee'!$AZ$6:$BD$180,DU$4,0),0)</f>
        <v>3.6355145806451614</v>
      </c>
      <c r="DV172" s="308">
        <f>IFERROR(VLOOKUP($A172,'BDGT McAfee'!$AZ$6:$BD$180,DV$4,0),0)</f>
        <v>3.6355145806451614</v>
      </c>
      <c r="DW172" s="308">
        <f>IFERROR(VLOOKUP($A172,'BDGT McAfee'!$AZ$6:$BD$180,DW$4,0),0)</f>
        <v>3.6355145806451614</v>
      </c>
      <c r="DX172" s="308">
        <f>IFERROR(VLOOKUP($A172,'BDGT McAfee'!$AZ$6:$BD$180,DX$4,0),0)</f>
        <v>3.6355145806451614</v>
      </c>
      <c r="DY172" s="308">
        <f>IFERROR(VLOOKUP($A172,'BDGT McAfee'!$AZ$6:$BD$180,DY$4,0),0)</f>
        <v>3.6355145806451614</v>
      </c>
      <c r="DZ172" s="308">
        <f>IFERROR(VLOOKUP($A172,'BDGT McAfee'!$AZ$6:$BD$180,DZ$4,0),0)</f>
        <v>3.6355145806451614</v>
      </c>
      <c r="EA172" s="308">
        <f>IFERROR(VLOOKUP($A172,'BDGT McAfee'!$AZ$6:$BD$180,EA$4,0),0)</f>
        <v>3.6355145806451614</v>
      </c>
      <c r="EB172" s="308">
        <f>IFERROR(VLOOKUP($A172,'BDGT McAfee'!$AZ$6:$BD$180,EB$4,0),0)</f>
        <v>3.6355145806451614</v>
      </c>
      <c r="EC172" s="308">
        <f>IFERROR(VLOOKUP($A172,'BDGT McAfee'!$AZ$6:$BD$180,EC$4,0),0)</f>
        <v>3.6355145806451614</v>
      </c>
      <c r="ED172" s="308">
        <f>IFERROR(VLOOKUP($A172,'BDGT McAfee'!$AZ$6:$BD$180,ED$4,0),0)</f>
        <v>3.6355145806451614</v>
      </c>
      <c r="EE172" s="308">
        <f>IFERROR(VLOOKUP($A172,'BDGT McAfee'!$AZ$6:$BD$180,EE$4,0),0)</f>
        <v>3.6355145806451614</v>
      </c>
      <c r="EF172" s="308">
        <f>IFERROR(VLOOKUP($A172,'BDGT McAfee'!$AZ$6:$BD$180,EF$4,0),0)</f>
        <v>3.6355145806451614</v>
      </c>
      <c r="EG172" s="308">
        <f>IFERROR(VLOOKUP($A172,'BDGT McAfee'!$AZ$6:$BD$180,EG$4,0),0)</f>
        <v>3.6355145806451614</v>
      </c>
      <c r="EH172" s="308">
        <f>IFERROR(VLOOKUP($A172,'BDGT McAfee'!$AZ$6:$BD$180,EH$4,0),0)</f>
        <v>3.6355145806451614</v>
      </c>
      <c r="EI172" s="308">
        <f t="shared" si="50"/>
        <v>112.70095200000007</v>
      </c>
      <c r="EJ172" s="308"/>
      <c r="EL172" s="307">
        <f>IFERROR(VLOOKUP($A172,'BDGT Office'!$C$3:$F$180,EL$4,0),0)</f>
        <v>0.15483870967741936</v>
      </c>
      <c r="EM172" s="307">
        <f>IFERROR(VLOOKUP($A172,'BDGT Office'!$C$3:$F$180,EM$4,0),0)</f>
        <v>0.15483870967741936</v>
      </c>
      <c r="EN172" s="307">
        <f>IFERROR(VLOOKUP($A172,'BDGT Office'!$C$3:$F$180,EN$4,0),0)</f>
        <v>0.15483870967741936</v>
      </c>
      <c r="EO172" s="307">
        <f>IFERROR(VLOOKUP($A172,'BDGT Office'!$C$3:$F$180,EO$4,0),0)</f>
        <v>0.15483870967741936</v>
      </c>
      <c r="EP172" s="307">
        <f>IFERROR(VLOOKUP($A172,'BDGT Office'!$C$3:$F$180,EP$4,0),0)</f>
        <v>0.15483870967741936</v>
      </c>
      <c r="EQ172" s="307">
        <f>IFERROR(VLOOKUP($A172,'BDGT Office'!$C$3:$F$180,EQ$4,0),0)</f>
        <v>0.15483870967741936</v>
      </c>
      <c r="ER172" s="307">
        <f>IFERROR(VLOOKUP($A172,'BDGT Office'!$C$3:$F$180,ER$4,0),0)</f>
        <v>0.15483870967741936</v>
      </c>
      <c r="ES172" s="307">
        <f>IFERROR(VLOOKUP($A172,'BDGT Office'!$C$3:$F$180,ES$4,0),0)</f>
        <v>0.15483870967741936</v>
      </c>
      <c r="ET172" s="307">
        <f>IFERROR(VLOOKUP($A172,'BDGT Office'!$C$3:$F$180,ET$4,0),0)</f>
        <v>0.15483870967741936</v>
      </c>
      <c r="EU172" s="307">
        <f>IFERROR(VLOOKUP($A172,'BDGT Office'!$C$3:$F$180,EU$4,0),0)</f>
        <v>0.15483870967741936</v>
      </c>
      <c r="EV172" s="307">
        <f>IFERROR(VLOOKUP($A172,'BDGT Office'!$C$3:$F$180,EV$4,0),0)</f>
        <v>0.15483870967741936</v>
      </c>
      <c r="EW172" s="307">
        <f>IFERROR(VLOOKUP($A172,'BDGT Office'!$C$3:$F$180,EW$4,0),0)</f>
        <v>0.15483870967741936</v>
      </c>
      <c r="EX172" s="307">
        <f>IFERROR(VLOOKUP($A172,'BDGT Office'!$C$3:$F$180,EX$4,0),0)</f>
        <v>0.15483870967741936</v>
      </c>
      <c r="EY172" s="307">
        <f>IFERROR(VLOOKUP($A172,'BDGT Office'!$C$3:$F$180,EY$4,0),0)</f>
        <v>0.15483870967741936</v>
      </c>
      <c r="EZ172" s="307">
        <f>IFERROR(VLOOKUP($A172,'BDGT Office'!$C$3:$F$180,EZ$4,0),0)</f>
        <v>0.15483870967741936</v>
      </c>
      <c r="FA172" s="307">
        <f>IFERROR(VLOOKUP($A172,'BDGT Office'!$C$3:$F$180,FA$4,0),0)</f>
        <v>0.15483870967741936</v>
      </c>
      <c r="FB172" s="307">
        <f>IFERROR(VLOOKUP($A172,'BDGT Office'!$C$3:$F$180,FB$4,0),0)</f>
        <v>0.15483870967741936</v>
      </c>
      <c r="FC172" s="307">
        <f>IFERROR(VLOOKUP($A172,'BDGT Office'!$C$3:$F$180,FC$4,0),0)</f>
        <v>0.15483870967741936</v>
      </c>
      <c r="FD172" s="307">
        <f>IFERROR(VLOOKUP($A172,'BDGT Office'!$C$3:$F$180,FD$4,0),0)</f>
        <v>0.15483870967741936</v>
      </c>
      <c r="FE172" s="307">
        <f>IFERROR(VLOOKUP($A172,'BDGT Office'!$C$3:$F$180,FE$4,0),0)</f>
        <v>0.15483870967741936</v>
      </c>
      <c r="FF172" s="307">
        <f>IFERROR(VLOOKUP($A172,'BDGT Office'!$C$3:$F$180,FF$4,0),0)</f>
        <v>0.15483870967741936</v>
      </c>
      <c r="FG172" s="307">
        <f>IFERROR(VLOOKUP($A172,'BDGT Office'!$C$3:$F$180,FG$4,0),0)</f>
        <v>0.15483870967741936</v>
      </c>
      <c r="FH172" s="307">
        <f>IFERROR(VLOOKUP($A172,'BDGT Office'!$C$3:$F$180,FH$4,0),0)</f>
        <v>0.15483870967741936</v>
      </c>
      <c r="FI172" s="307">
        <f>IFERROR(VLOOKUP($A172,'BDGT Office'!$C$3:$F$180,FI$4,0),0)</f>
        <v>0.15483870967741936</v>
      </c>
      <c r="FJ172" s="307">
        <f>IFERROR(VLOOKUP($A172,'BDGT Office'!$C$3:$F$180,FJ$4,0),0)</f>
        <v>0.15483870967741936</v>
      </c>
      <c r="FK172" s="307">
        <f>IFERROR(VLOOKUP($A172,'BDGT Office'!$C$3:$F$180,FK$4,0),0)</f>
        <v>0.15483870967741936</v>
      </c>
      <c r="FL172" s="307">
        <f>IFERROR(VLOOKUP($A172,'BDGT Office'!$C$3:$F$180,FL$4,0),0)</f>
        <v>0.15483870967741936</v>
      </c>
      <c r="FM172" s="307">
        <f>IFERROR(VLOOKUP($A172,'BDGT Office'!$C$3:$F$180,FM$4,0),0)</f>
        <v>0.15483870967741936</v>
      </c>
      <c r="FN172" s="307">
        <f>IFERROR(VLOOKUP($A172,'BDGT Office'!$C$3:$F$180,FN$4,0),0)</f>
        <v>0.15483870967741936</v>
      </c>
      <c r="FO172" s="307">
        <f>IFERROR(VLOOKUP($A172,'BDGT Office'!$C$3:$F$180,FO$4,0),0)</f>
        <v>0.15483870967741936</v>
      </c>
      <c r="FP172" s="307">
        <f>IFERROR(VLOOKUP($A172,'BDGT Office'!$C$3:$F$180,FP$4,0),0)</f>
        <v>0.15483870967741936</v>
      </c>
      <c r="FQ172" s="308">
        <f t="shared" si="51"/>
        <v>4.8000000000000016</v>
      </c>
      <c r="FR172" s="307"/>
      <c r="FS172" s="307"/>
    </row>
    <row r="173" spans="1:175">
      <c r="A173" s="150" t="s">
        <v>85</v>
      </c>
      <c r="B173" s="303">
        <f>IFERROR(VLOOKUP($A173,'FCST Sales'!$A$1:$AH$160,B$1,0),0)</f>
        <v>54869.15309788267</v>
      </c>
      <c r="C173" s="303">
        <f>IFERROR(VLOOKUP($A173,'FCST Sales'!$A$1:$AH$160,C$1,0),0)</f>
        <v>47840.529313745654</v>
      </c>
      <c r="D173" s="303">
        <f>IFERROR(VLOOKUP($A173,'FCST Sales'!$A$1:$AH$160,D$1,0),0)</f>
        <v>36737.810103776268</v>
      </c>
      <c r="E173" s="303">
        <f>IFERROR(VLOOKUP($A173,'FCST Sales'!$A$1:$AH$160,E$1,0),0)</f>
        <v>35356.784182828131</v>
      </c>
      <c r="F173" s="303">
        <f>IFERROR(VLOOKUP($A173,'FCST Sales'!$A$1:$AH$160,F$1,0),0)</f>
        <v>35171.357647298944</v>
      </c>
      <c r="G173" s="303">
        <f>IFERROR(VLOOKUP($A173,'FCST Sales'!$A$1:$AH$160,G$1,0),0)</f>
        <v>36667.515017022211</v>
      </c>
      <c r="H173" s="303">
        <f>IFERROR(VLOOKUP($A173,'FCST Sales'!$A$1:$AH$160,H$1,0),0)</f>
        <v>37771.250852663157</v>
      </c>
      <c r="I173" s="303">
        <f>IFERROR(VLOOKUP($A173,'FCST Sales'!$A$1:$AH$160,I$1,0),0)</f>
        <v>46309.627594238184</v>
      </c>
      <c r="J173" s="303">
        <f>IFERROR(VLOOKUP($A173,'FCST Sales'!$A$1:$AH$160,J$1,0),0)</f>
        <v>43135.787404527568</v>
      </c>
      <c r="K173" s="303">
        <f>IFERROR(VLOOKUP($A173,'FCST Sales'!$A$1:$AH$160,K$1,0),0)</f>
        <v>41300.515375840179</v>
      </c>
      <c r="L173" s="303">
        <f>IFERROR(VLOOKUP($A173,'FCST Sales'!$A$1:$AH$160,L$1,0),0)</f>
        <v>39733.923997584818</v>
      </c>
      <c r="M173" s="303">
        <f>IFERROR(VLOOKUP($A173,'FCST Sales'!$A$1:$AH$160,M$1,0),0)</f>
        <v>39908.231239961649</v>
      </c>
      <c r="N173" s="303">
        <f>IFERROR(VLOOKUP($A173,'FCST Sales'!$A$1:$AH$160,N$1,0),0)</f>
        <v>41538.429830911125</v>
      </c>
      <c r="O173" s="303">
        <f>IFERROR(VLOOKUP($A173,'FCST Sales'!$A$1:$AH$160,O$1,0),0)</f>
        <v>42244.294327286545</v>
      </c>
      <c r="P173" s="303">
        <f>IFERROR(VLOOKUP($A173,'FCST Sales'!$A$1:$AH$160,P$1,0),0)</f>
        <v>0</v>
      </c>
      <c r="Q173" s="303">
        <f>IFERROR(VLOOKUP($A173,'FCST Sales'!$A$1:$AH$160,Q$1,0),0)</f>
        <v>39451.515090017157</v>
      </c>
      <c r="R173" s="303">
        <f>IFERROR(VLOOKUP($A173,'FCST Sales'!$A$1:$AH$160,R$1,0),0)</f>
        <v>43088.72812594899</v>
      </c>
      <c r="S173" s="303">
        <f>IFERROR(VLOOKUP($A173,'FCST Sales'!$A$1:$AH$160,S$1,0),0)</f>
        <v>40092.128183009736</v>
      </c>
      <c r="T173" s="303">
        <f>IFERROR(VLOOKUP($A173,'FCST Sales'!$A$1:$AH$160,T$1,0),0)</f>
        <v>43215.308453339603</v>
      </c>
      <c r="U173" s="303">
        <f>IFERROR(VLOOKUP($A173,'FCST Sales'!$A$1:$AH$160,U$1,0),0)</f>
        <v>43137.091030224503</v>
      </c>
      <c r="V173" s="303">
        <f>IFERROR(VLOOKUP($A173,'FCST Sales'!$A$1:$AH$160,V$1,0),0)</f>
        <v>43399.049027117188</v>
      </c>
      <c r="W173" s="303">
        <f>IFERROR(VLOOKUP($A173,'FCST Sales'!$A$1:$AH$160,W$1,0),0)</f>
        <v>52292.410936099164</v>
      </c>
      <c r="X173" s="303">
        <f>IFERROR(VLOOKUP($A173,'FCST Sales'!$A$1:$AH$160,X$1,0),0)</f>
        <v>50937.780444641226</v>
      </c>
      <c r="Y173" s="303">
        <f>IFERROR(VLOOKUP($A173,'FCST Sales'!$A$1:$AH$160,Y$1,0),0)</f>
        <v>41196.202965417127</v>
      </c>
      <c r="Z173" s="303">
        <f>IFERROR(VLOOKUP($A173,'FCST Sales'!$A$1:$AH$160,Z$1,0),0)</f>
        <v>39103.332711158429</v>
      </c>
      <c r="AA173" s="303">
        <f>IFERROR(VLOOKUP($A173,'FCST Sales'!$A$1:$AH$160,AA$1,0),0)</f>
        <v>41224.861790872586</v>
      </c>
      <c r="AB173" s="303">
        <f>IFERROR(VLOOKUP($A173,'FCST Sales'!$A$1:$AH$160,AB$1,0),0)</f>
        <v>41564.608104394661</v>
      </c>
      <c r="AC173" s="303">
        <f>IFERROR(VLOOKUP($A173,'FCST Sales'!$A$1:$AH$160,AC$1,0),0)</f>
        <v>45896.945609962888</v>
      </c>
      <c r="AD173" s="303">
        <f>IFERROR(VLOOKUP($A173,'FCST Sales'!$A$1:$AH$160,AD$1,0),0)</f>
        <v>60253.329848405338</v>
      </c>
      <c r="AE173" s="303">
        <f>IFERROR(VLOOKUP($A173,'FCST Sales'!$A$1:$AH$160,AE$1,0),0)</f>
        <v>52358.691724020035</v>
      </c>
      <c r="AF173" s="303">
        <f>IFERROR(VLOOKUP($A173,'FCST Sales'!$A$1:$AH$160,AF$1,0),0)</f>
        <v>35324.569939212706</v>
      </c>
      <c r="AG173" s="303">
        <f>IFERROR(VLOOKUP($A173,'FCST Sales'!$A$1:$AH$160,AG$1,0),0)</f>
        <v>1291121.7639694086</v>
      </c>
      <c r="AH173" s="303">
        <f>IFERROR(VLOOKUP($A173,'FCST Sales'!$A$1:$AH$160,AH$1,0),0)</f>
        <v>0</v>
      </c>
      <c r="AI173" s="303"/>
      <c r="AK173" s="306">
        <f>IFERROR(VLOOKUP($A173,'BDGT MW Services MTD'!$A$3:$AG$156,AK$4,0),0)</f>
        <v>530.77579812451006</v>
      </c>
      <c r="AL173" s="306">
        <f>IFERROR(VLOOKUP($A173,'BDGT MW Services MTD'!$A$3:$AG$156,AL$4,0),0)</f>
        <v>457.26216735961037</v>
      </c>
      <c r="AM173" s="306">
        <f>IFERROR(VLOOKUP($A173,'BDGT MW Services MTD'!$A$3:$AG$156,AM$4,0),0)</f>
        <v>355.38256703894683</v>
      </c>
      <c r="AN173" s="306">
        <f>IFERROR(VLOOKUP($A173,'BDGT MW Services MTD'!$A$3:$AG$156,AN$4,0),0)</f>
        <v>342.02323681356069</v>
      </c>
      <c r="AO173" s="306">
        <f>IFERROR(VLOOKUP($A173,'BDGT MW Services MTD'!$A$3:$AG$156,AO$4,0),0)</f>
        <v>340.22951644733985</v>
      </c>
      <c r="AP173" s="306">
        <f>IFERROR(VLOOKUP($A173,'BDGT MW Services MTD'!$A$3:$AG$156,AP$4,0),0)</f>
        <v>354.70256873991076</v>
      </c>
      <c r="AQ173" s="306">
        <f>IFERROR(VLOOKUP($A173,'BDGT MW Services MTD'!$A$3:$AG$156,AQ$4,0),0)</f>
        <v>365.3795381481292</v>
      </c>
      <c r="AR173" s="306">
        <f>IFERROR(VLOOKUP($A173,'BDGT MW Services MTD'!$A$3:$AG$156,AR$4,0),0)</f>
        <v>447.97537704530589</v>
      </c>
      <c r="AS173" s="306">
        <f>IFERROR(VLOOKUP($A173,'BDGT MW Services MTD'!$A$3:$AG$156,AS$4,0),0)</f>
        <v>412.29400933259348</v>
      </c>
      <c r="AT173" s="306">
        <f>IFERROR(VLOOKUP($A173,'BDGT MW Services MTD'!$A$3:$AG$156,AT$4,0),0)</f>
        <v>399.51981712673955</v>
      </c>
      <c r="AU173" s="306">
        <f>IFERROR(VLOOKUP($A173,'BDGT MW Services MTD'!$A$3:$AG$156,AU$4,0),0)</f>
        <v>384.36542267772899</v>
      </c>
      <c r="AV173" s="306">
        <f>IFERROR(VLOOKUP($A173,'BDGT MW Services MTD'!$A$3:$AG$156,AV$4,0),0)</f>
        <v>386.05158075504443</v>
      </c>
      <c r="AW173" s="306">
        <f>IFERROR(VLOOKUP($A173,'BDGT MW Services MTD'!$A$3:$AG$156,AW$4,0),0)</f>
        <v>401.82127846969809</v>
      </c>
      <c r="AX173" s="306">
        <f>IFERROR(VLOOKUP($A173,'BDGT MW Services MTD'!$A$3:$AG$156,AX$4,0),0)</f>
        <v>408.64944639791497</v>
      </c>
      <c r="AY173" s="306">
        <f>IFERROR(VLOOKUP($A173,'BDGT MW Services MTD'!$A$3:$AG$156,AY$4,0),0)</f>
        <v>61.248151483680701</v>
      </c>
      <c r="AZ173" s="306">
        <f>IFERROR(VLOOKUP($A173,'BDGT MW Services MTD'!$A$3:$AG$156,AZ$4,0),0)</f>
        <v>377.07955063319923</v>
      </c>
      <c r="BA173" s="306">
        <f>IFERROR(VLOOKUP($A173,'BDGT MW Services MTD'!$A$3:$AG$156,BA$4,0),0)</f>
        <v>416.8180620615982</v>
      </c>
      <c r="BB173" s="306">
        <f>IFERROR(VLOOKUP($A173,'BDGT MW Services MTD'!$A$3:$AG$156,BB$4,0),0)</f>
        <v>387.83050463500399</v>
      </c>
      <c r="BC173" s="306">
        <f>IFERROR(VLOOKUP($A173,'BDGT MW Services MTD'!$A$3:$AG$156,BC$4,0),0)</f>
        <v>418.04253465693358</v>
      </c>
      <c r="BD173" s="306">
        <f>IFERROR(VLOOKUP($A173,'BDGT MW Services MTD'!$A$3:$AG$156,BD$4,0),0)</f>
        <v>417.28589977490611</v>
      </c>
      <c r="BE173" s="306">
        <f>IFERROR(VLOOKUP($A173,'BDGT MW Services MTD'!$A$3:$AG$156,BE$4,0),0)</f>
        <v>419.81994590147497</v>
      </c>
      <c r="BF173" s="306">
        <f>IFERROR(VLOOKUP($A173,'BDGT MW Services MTD'!$A$3:$AG$156,BF$4,0),0)</f>
        <v>499.81347414209773</v>
      </c>
      <c r="BG173" s="306">
        <f>IFERROR(VLOOKUP($A173,'BDGT MW Services MTD'!$A$3:$AG$156,BG$4,0),0)</f>
        <v>492.74573314379808</v>
      </c>
      <c r="BH173" s="306">
        <f>IFERROR(VLOOKUP($A173,'BDGT MW Services MTD'!$A$3:$AG$156,BH$4,0),0)</f>
        <v>398.51075283887263</v>
      </c>
      <c r="BI173" s="306">
        <f>IFERROR(VLOOKUP($A173,'BDGT MW Services MTD'!$A$3:$AG$156,BI$4,0),0)</f>
        <v>378.26540883668724</v>
      </c>
      <c r="BJ173" s="306">
        <f>IFERROR(VLOOKUP($A173,'BDGT MW Services MTD'!$A$3:$AG$156,BJ$4,0),0)</f>
        <v>398.78798348843776</v>
      </c>
      <c r="BK173" s="306">
        <f>IFERROR(VLOOKUP($A173,'BDGT MW Services MTD'!$A$3:$AG$156,BK$4,0),0)</f>
        <v>402.07451354290828</v>
      </c>
      <c r="BL173" s="306">
        <f>IFERROR(VLOOKUP($A173,'BDGT MW Services MTD'!$A$3:$AG$156,BL$4,0),0)</f>
        <v>443.57415600145885</v>
      </c>
      <c r="BM173" s="306">
        <f>IFERROR(VLOOKUP($A173,'BDGT MW Services MTD'!$A$3:$AG$156,BM$4,0),0)</f>
        <v>582.85953827089043</v>
      </c>
      <c r="BN173" s="306">
        <f>IFERROR(VLOOKUP($A173,'BDGT MW Services MTD'!$A$3:$AG$156,BN$4,0),0)</f>
        <v>500.44698922175451</v>
      </c>
      <c r="BO173" s="306">
        <f>IFERROR(VLOOKUP($A173,'BDGT MW Services MTD'!$A$3:$AG$156,BO$4,0),0)</f>
        <v>341.71161288826602</v>
      </c>
      <c r="BP173" s="306">
        <f>IFERROR(VLOOKUP($A173,'BDGT MW Services MTD'!$A$3:$AG$156,BP$4,0),0)</f>
        <v>12523.347135999002</v>
      </c>
      <c r="BQ173" s="306"/>
      <c r="BR173" s="306"/>
      <c r="BS173" s="306"/>
      <c r="BT173" s="306">
        <f>IFERROR(VLOOKUP($A173,'BDGT Polizze MTD'!$A$3:$AG$156,BT$4,0),0)</f>
        <v>1935.6691412735975</v>
      </c>
      <c r="BU173" s="306">
        <f>IFERROR(VLOOKUP($A173,'BDGT Polizze MTD'!$A$3:$AG$156,BU$4,0),0)</f>
        <v>1667.5746519668012</v>
      </c>
      <c r="BV173" s="306">
        <f>IFERROR(VLOOKUP($A173,'BDGT Polizze MTD'!$A$3:$AG$156,BV$4,0),0)</f>
        <v>1296.0332230568579</v>
      </c>
      <c r="BW173" s="306">
        <f>IFERROR(VLOOKUP($A173,'BDGT Polizze MTD'!$A$3:$AG$156,BW$4,0),0)</f>
        <v>1247.3135124808728</v>
      </c>
      <c r="BX173" s="306">
        <f>IFERROR(VLOOKUP($A173,'BDGT Polizze MTD'!$A$3:$AG$156,BX$4,0),0)</f>
        <v>1240.7720515227129</v>
      </c>
      <c r="BY173" s="306">
        <f>IFERROR(VLOOKUP($A173,'BDGT Polizze MTD'!$A$3:$AG$156,BY$4,0),0)</f>
        <v>1293.5533591892631</v>
      </c>
      <c r="BZ173" s="306">
        <f>IFERROR(VLOOKUP($A173,'BDGT Polizze MTD'!$A$3:$AG$156,BZ$4,0),0)</f>
        <v>1332.4908546041588</v>
      </c>
      <c r="CA173" s="306">
        <f>IFERROR(VLOOKUP($A173,'BDGT Polizze MTD'!$A$3:$AG$156,CA$4,0),0)</f>
        <v>1633.7069558578296</v>
      </c>
      <c r="CB173" s="306">
        <f>IFERROR(VLOOKUP($A173,'BDGT Polizze MTD'!$A$3:$AG$156,CB$4,0),0)</f>
        <v>1503.5817266292513</v>
      </c>
      <c r="CC173" s="306">
        <f>IFERROR(VLOOKUP($A173,'BDGT Polizze MTD'!$A$3:$AG$156,CC$4,0),0)</f>
        <v>1456.9959370266727</v>
      </c>
      <c r="CD173" s="306">
        <f>IFERROR(VLOOKUP($A173,'BDGT Polizze MTD'!$A$3:$AG$156,CD$4,0),0)</f>
        <v>1401.7298646223005</v>
      </c>
      <c r="CE173" s="306">
        <f>IFERROR(VLOOKUP($A173,'BDGT Polizze MTD'!$A$3:$AG$156,CE$4,0),0)</f>
        <v>1407.8790601378109</v>
      </c>
      <c r="CF173" s="306">
        <f>IFERROR(VLOOKUP($A173,'BDGT Polizze MTD'!$A$3:$AG$156,CF$4,0),0)</f>
        <v>1465.3890621788371</v>
      </c>
      <c r="CG173" s="306">
        <f>IFERROR(VLOOKUP($A173,'BDGT Polizze MTD'!$A$3:$AG$156,CG$4,0),0)</f>
        <v>1490.290487595719</v>
      </c>
      <c r="CH173" s="306">
        <f>IFERROR(VLOOKUP($A173,'BDGT Polizze MTD'!$A$3:$AG$156,CH$4,0),0)</f>
        <v>223.36390846366433</v>
      </c>
      <c r="CI173" s="306">
        <f>IFERROR(VLOOKUP($A173,'BDGT Polizze MTD'!$A$3:$AG$156,CI$4,0),0)</f>
        <v>1375.1592528240665</v>
      </c>
      <c r="CJ173" s="306">
        <f>IFERROR(VLOOKUP($A173,'BDGT Polizze MTD'!$A$3:$AG$156,CJ$4,0),0)</f>
        <v>1520.0803486311816</v>
      </c>
      <c r="CK173" s="306">
        <f>IFERROR(VLOOKUP($A173,'BDGT Polizze MTD'!$A$3:$AG$156,CK$4,0),0)</f>
        <v>1414.3665602673943</v>
      </c>
      <c r="CL173" s="306">
        <f>IFERROR(VLOOKUP($A173,'BDGT Polizze MTD'!$A$3:$AG$156,CL$4,0),0)</f>
        <v>1524.5458382512827</v>
      </c>
      <c r="CM173" s="306">
        <f>IFERROR(VLOOKUP($A173,'BDGT Polizze MTD'!$A$3:$AG$156,CM$4,0),0)</f>
        <v>1521.786490900618</v>
      </c>
      <c r="CN173" s="306">
        <f>IFERROR(VLOOKUP($A173,'BDGT Polizze MTD'!$A$3:$AG$156,CN$4,0),0)</f>
        <v>1531.02782199954</v>
      </c>
      <c r="CO173" s="306">
        <f>IFERROR(VLOOKUP($A173,'BDGT Polizze MTD'!$A$3:$AG$156,CO$4,0),0)</f>
        <v>1822.7536404413386</v>
      </c>
      <c r="CP173" s="306">
        <f>IFERROR(VLOOKUP($A173,'BDGT Polizze MTD'!$A$3:$AG$156,CP$4,0),0)</f>
        <v>1796.9785237211265</v>
      </c>
      <c r="CQ173" s="306">
        <f>IFERROR(VLOOKUP($A173,'BDGT Polizze MTD'!$A$3:$AG$156,CQ$4,0),0)</f>
        <v>1453.3160130164092</v>
      </c>
      <c r="CR173" s="306">
        <f>IFERROR(VLOOKUP($A173,'BDGT Polizze MTD'!$A$3:$AG$156,CR$4,0),0)</f>
        <v>1379.4839208638089</v>
      </c>
      <c r="CS173" s="306">
        <f>IFERROR(VLOOKUP($A173,'BDGT Polizze MTD'!$A$3:$AG$156,CS$4,0),0)</f>
        <v>1454.3270365319397</v>
      </c>
      <c r="CT173" s="306">
        <f>IFERROR(VLOOKUP($A173,'BDGT Polizze MTD'!$A$3:$AG$156,CT$4,0),0)</f>
        <v>1466.3125770007885</v>
      </c>
      <c r="CU173" s="306">
        <f>IFERROR(VLOOKUP($A173,'BDGT Polizze MTD'!$A$3:$AG$156,CU$4,0),0)</f>
        <v>1617.656284767321</v>
      </c>
      <c r="CV173" s="306">
        <f>IFERROR(VLOOKUP($A173,'BDGT Polizze MTD'!$A$3:$AG$156,CV$4,0),0)</f>
        <v>2125.6116535729461</v>
      </c>
      <c r="CW173" s="306">
        <f>IFERROR(VLOOKUP($A173,'BDGT Polizze MTD'!$A$3:$AG$156,CW$4,0),0)</f>
        <v>1825.0639861552088</v>
      </c>
      <c r="CX173" s="306">
        <f>IFERROR(VLOOKUP($A173,'BDGT Polizze MTD'!$A$3:$AG$156,CX$4,0),0)</f>
        <v>1246.1770612372275</v>
      </c>
      <c r="CY173" s="306">
        <f>IFERROR(VLOOKUP($A173,'BDGT Polizze MTD'!$A$3:$AG$156,CY$4,0),0)</f>
        <v>45670.990806788548</v>
      </c>
      <c r="CZ173" s="306"/>
      <c r="DD173" s="308">
        <f>IFERROR(VLOOKUP($A173,'BDGT McAfee'!$AZ$6:$BD$180,DD$4,0),0)</f>
        <v>8.0275209677419337</v>
      </c>
      <c r="DE173" s="308">
        <f>IFERROR(VLOOKUP($A173,'BDGT McAfee'!$AZ$6:$BD$180,DE$4,0),0)</f>
        <v>8.0275209677419337</v>
      </c>
      <c r="DF173" s="308">
        <f>IFERROR(VLOOKUP($A173,'BDGT McAfee'!$AZ$6:$BD$180,DF$4,0),0)</f>
        <v>8.0275209677419337</v>
      </c>
      <c r="DG173" s="308">
        <f>IFERROR(VLOOKUP($A173,'BDGT McAfee'!$AZ$6:$BD$180,DG$4,0),0)</f>
        <v>8.0275209677419337</v>
      </c>
      <c r="DH173" s="308">
        <f>IFERROR(VLOOKUP($A173,'BDGT McAfee'!$AZ$6:$BD$180,DH$4,0),0)</f>
        <v>8.0275209677419337</v>
      </c>
      <c r="DI173" s="308">
        <f>IFERROR(VLOOKUP($A173,'BDGT McAfee'!$AZ$6:$BD$180,DI$4,0),0)</f>
        <v>8.0275209677419337</v>
      </c>
      <c r="DJ173" s="308">
        <f>IFERROR(VLOOKUP($A173,'BDGT McAfee'!$AZ$6:$BD$180,DJ$4,0),0)</f>
        <v>8.0275209677419337</v>
      </c>
      <c r="DK173" s="308">
        <f>IFERROR(VLOOKUP($A173,'BDGT McAfee'!$AZ$6:$BD$180,DK$4,0),0)</f>
        <v>8.0275209677419337</v>
      </c>
      <c r="DL173" s="308">
        <f>IFERROR(VLOOKUP($A173,'BDGT McAfee'!$AZ$6:$BD$180,DL$4,0),0)</f>
        <v>8.0275209677419337</v>
      </c>
      <c r="DM173" s="308">
        <f>IFERROR(VLOOKUP($A173,'BDGT McAfee'!$AZ$6:$BD$180,DM$4,0),0)</f>
        <v>8.0275209677419337</v>
      </c>
      <c r="DN173" s="308">
        <f>IFERROR(VLOOKUP($A173,'BDGT McAfee'!$AZ$6:$BD$180,DN$4,0),0)</f>
        <v>8.0275209677419337</v>
      </c>
      <c r="DO173" s="308">
        <f>IFERROR(VLOOKUP($A173,'BDGT McAfee'!$AZ$6:$BD$180,DO$4,0),0)</f>
        <v>8.0275209677419337</v>
      </c>
      <c r="DP173" s="308">
        <f>IFERROR(VLOOKUP($A173,'BDGT McAfee'!$AZ$6:$BD$180,DP$4,0),0)</f>
        <v>8.0275209677419337</v>
      </c>
      <c r="DQ173" s="308">
        <f>IFERROR(VLOOKUP($A173,'BDGT McAfee'!$AZ$6:$BD$180,DQ$4,0),0)</f>
        <v>8.0275209677419337</v>
      </c>
      <c r="DR173" s="308">
        <f>IFERROR(VLOOKUP($A173,'BDGT McAfee'!$AZ$6:$BD$180,DR$4,0),0)</f>
        <v>8.0275209677419337</v>
      </c>
      <c r="DS173" s="308">
        <f>IFERROR(VLOOKUP($A173,'BDGT McAfee'!$AZ$6:$BD$180,DS$4,0),0)</f>
        <v>8.0275209677419337</v>
      </c>
      <c r="DT173" s="308">
        <f>IFERROR(VLOOKUP($A173,'BDGT McAfee'!$AZ$6:$BD$180,DT$4,0),0)</f>
        <v>8.0275209677419337</v>
      </c>
      <c r="DU173" s="308">
        <f>IFERROR(VLOOKUP($A173,'BDGT McAfee'!$AZ$6:$BD$180,DU$4,0),0)</f>
        <v>8.0275209677419337</v>
      </c>
      <c r="DV173" s="308">
        <f>IFERROR(VLOOKUP($A173,'BDGT McAfee'!$AZ$6:$BD$180,DV$4,0),0)</f>
        <v>8.0275209677419337</v>
      </c>
      <c r="DW173" s="308">
        <f>IFERROR(VLOOKUP($A173,'BDGT McAfee'!$AZ$6:$BD$180,DW$4,0),0)</f>
        <v>8.0275209677419337</v>
      </c>
      <c r="DX173" s="308">
        <f>IFERROR(VLOOKUP($A173,'BDGT McAfee'!$AZ$6:$BD$180,DX$4,0),0)</f>
        <v>8.0275209677419337</v>
      </c>
      <c r="DY173" s="308">
        <f>IFERROR(VLOOKUP($A173,'BDGT McAfee'!$AZ$6:$BD$180,DY$4,0),0)</f>
        <v>8.0275209677419337</v>
      </c>
      <c r="DZ173" s="308">
        <f>IFERROR(VLOOKUP($A173,'BDGT McAfee'!$AZ$6:$BD$180,DZ$4,0),0)</f>
        <v>8.0275209677419337</v>
      </c>
      <c r="EA173" s="308">
        <f>IFERROR(VLOOKUP($A173,'BDGT McAfee'!$AZ$6:$BD$180,EA$4,0),0)</f>
        <v>8.0275209677419337</v>
      </c>
      <c r="EB173" s="308">
        <f>IFERROR(VLOOKUP($A173,'BDGT McAfee'!$AZ$6:$BD$180,EB$4,0),0)</f>
        <v>8.0275209677419337</v>
      </c>
      <c r="EC173" s="308">
        <f>IFERROR(VLOOKUP($A173,'BDGT McAfee'!$AZ$6:$BD$180,EC$4,0),0)</f>
        <v>8.0275209677419337</v>
      </c>
      <c r="ED173" s="308">
        <f>IFERROR(VLOOKUP($A173,'BDGT McAfee'!$AZ$6:$BD$180,ED$4,0),0)</f>
        <v>8.0275209677419337</v>
      </c>
      <c r="EE173" s="308">
        <f>IFERROR(VLOOKUP($A173,'BDGT McAfee'!$AZ$6:$BD$180,EE$4,0),0)</f>
        <v>8.0275209677419337</v>
      </c>
      <c r="EF173" s="308">
        <f>IFERROR(VLOOKUP($A173,'BDGT McAfee'!$AZ$6:$BD$180,EF$4,0),0)</f>
        <v>8.0275209677419337</v>
      </c>
      <c r="EG173" s="308">
        <f>IFERROR(VLOOKUP($A173,'BDGT McAfee'!$AZ$6:$BD$180,EG$4,0),0)</f>
        <v>8.0275209677419337</v>
      </c>
      <c r="EH173" s="308">
        <f>IFERROR(VLOOKUP($A173,'BDGT McAfee'!$AZ$6:$BD$180,EH$4,0),0)</f>
        <v>8.0275209677419337</v>
      </c>
      <c r="EI173" s="308">
        <f t="shared" si="50"/>
        <v>248.85314999999997</v>
      </c>
      <c r="EJ173" s="308"/>
      <c r="EL173" s="307">
        <f>IFERROR(VLOOKUP($A173,'BDGT Office'!$C$3:$F$180,EL$4,0),0)</f>
        <v>0.85161290322580641</v>
      </c>
      <c r="EM173" s="307">
        <f>IFERROR(VLOOKUP($A173,'BDGT Office'!$C$3:$F$180,EM$4,0),0)</f>
        <v>0.85161290322580641</v>
      </c>
      <c r="EN173" s="307">
        <f>IFERROR(VLOOKUP($A173,'BDGT Office'!$C$3:$F$180,EN$4,0),0)</f>
        <v>0.85161290322580641</v>
      </c>
      <c r="EO173" s="307">
        <f>IFERROR(VLOOKUP($A173,'BDGT Office'!$C$3:$F$180,EO$4,0),0)</f>
        <v>0.85161290322580641</v>
      </c>
      <c r="EP173" s="307">
        <f>IFERROR(VLOOKUP($A173,'BDGT Office'!$C$3:$F$180,EP$4,0),0)</f>
        <v>0.85161290322580641</v>
      </c>
      <c r="EQ173" s="307">
        <f>IFERROR(VLOOKUP($A173,'BDGT Office'!$C$3:$F$180,EQ$4,0),0)</f>
        <v>0.85161290322580641</v>
      </c>
      <c r="ER173" s="307">
        <f>IFERROR(VLOOKUP($A173,'BDGT Office'!$C$3:$F$180,ER$4,0),0)</f>
        <v>0.85161290322580641</v>
      </c>
      <c r="ES173" s="307">
        <f>IFERROR(VLOOKUP($A173,'BDGT Office'!$C$3:$F$180,ES$4,0),0)</f>
        <v>0.85161290322580641</v>
      </c>
      <c r="ET173" s="307">
        <f>IFERROR(VLOOKUP($A173,'BDGT Office'!$C$3:$F$180,ET$4,0),0)</f>
        <v>0.85161290322580641</v>
      </c>
      <c r="EU173" s="307">
        <f>IFERROR(VLOOKUP($A173,'BDGT Office'!$C$3:$F$180,EU$4,0),0)</f>
        <v>0.85161290322580641</v>
      </c>
      <c r="EV173" s="307">
        <f>IFERROR(VLOOKUP($A173,'BDGT Office'!$C$3:$F$180,EV$4,0),0)</f>
        <v>0.85161290322580641</v>
      </c>
      <c r="EW173" s="307">
        <f>IFERROR(VLOOKUP($A173,'BDGT Office'!$C$3:$F$180,EW$4,0),0)</f>
        <v>0.85161290322580641</v>
      </c>
      <c r="EX173" s="307">
        <f>IFERROR(VLOOKUP($A173,'BDGT Office'!$C$3:$F$180,EX$4,0),0)</f>
        <v>0.85161290322580641</v>
      </c>
      <c r="EY173" s="307">
        <f>IFERROR(VLOOKUP($A173,'BDGT Office'!$C$3:$F$180,EY$4,0),0)</f>
        <v>0.85161290322580641</v>
      </c>
      <c r="EZ173" s="307">
        <f>IFERROR(VLOOKUP($A173,'BDGT Office'!$C$3:$F$180,EZ$4,0),0)</f>
        <v>0.85161290322580641</v>
      </c>
      <c r="FA173" s="307">
        <f>IFERROR(VLOOKUP($A173,'BDGT Office'!$C$3:$F$180,FA$4,0),0)</f>
        <v>0.85161290322580641</v>
      </c>
      <c r="FB173" s="307">
        <f>IFERROR(VLOOKUP($A173,'BDGT Office'!$C$3:$F$180,FB$4,0),0)</f>
        <v>0.85161290322580641</v>
      </c>
      <c r="FC173" s="307">
        <f>IFERROR(VLOOKUP($A173,'BDGT Office'!$C$3:$F$180,FC$4,0),0)</f>
        <v>0.85161290322580641</v>
      </c>
      <c r="FD173" s="307">
        <f>IFERROR(VLOOKUP($A173,'BDGT Office'!$C$3:$F$180,FD$4,0),0)</f>
        <v>0.85161290322580641</v>
      </c>
      <c r="FE173" s="307">
        <f>IFERROR(VLOOKUP($A173,'BDGT Office'!$C$3:$F$180,FE$4,0),0)</f>
        <v>0.85161290322580641</v>
      </c>
      <c r="FF173" s="307">
        <f>IFERROR(VLOOKUP($A173,'BDGT Office'!$C$3:$F$180,FF$4,0),0)</f>
        <v>0.85161290322580641</v>
      </c>
      <c r="FG173" s="307">
        <f>IFERROR(VLOOKUP($A173,'BDGT Office'!$C$3:$F$180,FG$4,0),0)</f>
        <v>0.85161290322580641</v>
      </c>
      <c r="FH173" s="307">
        <f>IFERROR(VLOOKUP($A173,'BDGT Office'!$C$3:$F$180,FH$4,0),0)</f>
        <v>0.85161290322580641</v>
      </c>
      <c r="FI173" s="307">
        <f>IFERROR(VLOOKUP($A173,'BDGT Office'!$C$3:$F$180,FI$4,0),0)</f>
        <v>0.85161290322580641</v>
      </c>
      <c r="FJ173" s="307">
        <f>IFERROR(VLOOKUP($A173,'BDGT Office'!$C$3:$F$180,FJ$4,0),0)</f>
        <v>0.85161290322580641</v>
      </c>
      <c r="FK173" s="307">
        <f>IFERROR(VLOOKUP($A173,'BDGT Office'!$C$3:$F$180,FK$4,0),0)</f>
        <v>0.85161290322580641</v>
      </c>
      <c r="FL173" s="307">
        <f>IFERROR(VLOOKUP($A173,'BDGT Office'!$C$3:$F$180,FL$4,0),0)</f>
        <v>0.85161290322580641</v>
      </c>
      <c r="FM173" s="307">
        <f>IFERROR(VLOOKUP($A173,'BDGT Office'!$C$3:$F$180,FM$4,0),0)</f>
        <v>0.85161290322580641</v>
      </c>
      <c r="FN173" s="307">
        <f>IFERROR(VLOOKUP($A173,'BDGT Office'!$C$3:$F$180,FN$4,0),0)</f>
        <v>0.85161290322580641</v>
      </c>
      <c r="FO173" s="307">
        <f>IFERROR(VLOOKUP($A173,'BDGT Office'!$C$3:$F$180,FO$4,0),0)</f>
        <v>0.85161290322580641</v>
      </c>
      <c r="FP173" s="307">
        <f>IFERROR(VLOOKUP($A173,'BDGT Office'!$C$3:$F$180,FP$4,0),0)</f>
        <v>0.85161290322580641</v>
      </c>
      <c r="FQ173" s="308">
        <f t="shared" si="51"/>
        <v>26.4</v>
      </c>
      <c r="FR173" s="307"/>
      <c r="FS173" s="307"/>
    </row>
    <row r="174" spans="1:175">
      <c r="A174" s="150" t="s">
        <v>104</v>
      </c>
      <c r="B174" s="303">
        <f>IFERROR(VLOOKUP($A174,'FCST Sales'!$A$1:$AH$160,B$1,0),0)</f>
        <v>41017.434860236739</v>
      </c>
      <c r="C174" s="303">
        <f>IFERROR(VLOOKUP($A174,'FCST Sales'!$A$1:$AH$160,C$1,0),0)</f>
        <v>35763.187219332736</v>
      </c>
      <c r="D174" s="303">
        <f>IFERROR(VLOOKUP($A174,'FCST Sales'!$A$1:$AH$160,D$1,0),0)</f>
        <v>27463.349582801184</v>
      </c>
      <c r="E174" s="303">
        <f>IFERROR(VLOOKUP($A174,'FCST Sales'!$A$1:$AH$160,E$1,0),0)</f>
        <v>26430.96366913971</v>
      </c>
      <c r="F174" s="303">
        <f>IFERROR(VLOOKUP($A174,'FCST Sales'!$A$1:$AH$160,F$1,0),0)</f>
        <v>26292.348064323298</v>
      </c>
      <c r="G174" s="303">
        <f>IFERROR(VLOOKUP($A174,'FCST Sales'!$A$1:$AH$160,G$1,0),0)</f>
        <v>27410.800491387556</v>
      </c>
      <c r="H174" s="303">
        <f>IFERROR(VLOOKUP($A174,'FCST Sales'!$A$1:$AH$160,H$1,0),0)</f>
        <v>28235.898204496934</v>
      </c>
      <c r="I174" s="303">
        <f>IFERROR(VLOOKUP($A174,'FCST Sales'!$A$1:$AH$160,I$1,0),0)</f>
        <v>34618.761653928035</v>
      </c>
      <c r="J174" s="303">
        <f>IFERROR(VLOOKUP($A174,'FCST Sales'!$A$1:$AH$160,J$1,0),0)</f>
        <v>32246.157451234758</v>
      </c>
      <c r="K174" s="303">
        <f>IFERROR(VLOOKUP($A174,'FCST Sales'!$A$1:$AH$160,K$1,0),0)</f>
        <v>30874.199864187467</v>
      </c>
      <c r="L174" s="303">
        <f>IFERROR(VLOOKUP($A174,'FCST Sales'!$A$1:$AH$160,L$1,0),0)</f>
        <v>29703.094494735768</v>
      </c>
      <c r="M174" s="303">
        <f>IFERROR(VLOOKUP($A174,'FCST Sales'!$A$1:$AH$160,M$1,0),0)</f>
        <v>29833.397872065187</v>
      </c>
      <c r="N174" s="303">
        <f>IFERROR(VLOOKUP($A174,'FCST Sales'!$A$1:$AH$160,N$1,0),0)</f>
        <v>31052.052812742601</v>
      </c>
      <c r="O174" s="303">
        <f>IFERROR(VLOOKUP($A174,'FCST Sales'!$A$1:$AH$160,O$1,0),0)</f>
        <v>31579.721810085844</v>
      </c>
      <c r="P174" s="303">
        <f>IFERROR(VLOOKUP($A174,'FCST Sales'!$A$1:$AH$160,P$1,0),0)</f>
        <v>10390.842695737821</v>
      </c>
      <c r="Q174" s="303">
        <f>IFERROR(VLOOKUP($A174,'FCST Sales'!$A$1:$AH$160,Q$1,0),0)</f>
        <v>29491.97971865307</v>
      </c>
      <c r="R174" s="303">
        <f>IFERROR(VLOOKUP($A174,'FCST Sales'!$A$1:$AH$160,R$1,0),0)</f>
        <v>32210.97828799484</v>
      </c>
      <c r="S174" s="303">
        <f>IFERROR(VLOOKUP($A174,'FCST Sales'!$A$1:$AH$160,S$1,0),0)</f>
        <v>29970.870030037357</v>
      </c>
      <c r="T174" s="303">
        <f>IFERROR(VLOOKUP($A174,'FCST Sales'!$A$1:$AH$160,T$1,0),0)</f>
        <v>32305.603410494365</v>
      </c>
      <c r="U174" s="303">
        <f>IFERROR(VLOOKUP($A174,'FCST Sales'!$A$1:$AH$160,U$1,0),0)</f>
        <v>32247.131976611719</v>
      </c>
      <c r="V174" s="303">
        <f>IFERROR(VLOOKUP($A174,'FCST Sales'!$A$1:$AH$160,V$1,0),0)</f>
        <v>32442.958674619902</v>
      </c>
      <c r="W174" s="303">
        <f>IFERROR(VLOOKUP($A174,'FCST Sales'!$A$1:$AH$160,W$1,0),0)</f>
        <v>39091.191282464824</v>
      </c>
      <c r="X174" s="303">
        <f>IFERROR(VLOOKUP($A174,'FCST Sales'!$A$1:$AH$160,X$1,0),0)</f>
        <v>38078.537271859903</v>
      </c>
      <c r="Y174" s="303">
        <f>IFERROR(VLOOKUP($A174,'FCST Sales'!$A$1:$AH$160,Y$1,0),0)</f>
        <v>30796.221122798681</v>
      </c>
      <c r="Z174" s="303">
        <f>IFERROR(VLOOKUP($A174,'FCST Sales'!$A$1:$AH$160,Z$1,0),0)</f>
        <v>29231.69598475175</v>
      </c>
      <c r="AA174" s="303">
        <f>IFERROR(VLOOKUP($A174,'FCST Sales'!$A$1:$AH$160,AA$1,0),0)</f>
        <v>30817.645027486858</v>
      </c>
      <c r="AB174" s="303">
        <f>IFERROR(VLOOKUP($A174,'FCST Sales'!$A$1:$AH$160,AB$1,0),0)</f>
        <v>31071.622380828492</v>
      </c>
      <c r="AC174" s="303">
        <f>IFERROR(VLOOKUP($A174,'FCST Sales'!$A$1:$AH$160,AC$1,0),0)</f>
        <v>34232.64904447092</v>
      </c>
      <c r="AD174" s="303">
        <f>IFERROR(VLOOKUP($A174,'FCST Sales'!$A$1:$AH$160,AD$1,0),0)</f>
        <v>45042.376137288942</v>
      </c>
      <c r="AE174" s="303">
        <f>IFERROR(VLOOKUP($A174,'FCST Sales'!$A$1:$AH$160,AE$1,0),0)</f>
        <v>39140.73948482507</v>
      </c>
      <c r="AF174" s="303">
        <f>IFERROR(VLOOKUP($A174,'FCST Sales'!$A$1:$AH$160,AF$1,0),0)</f>
        <v>26406.881911640918</v>
      </c>
      <c r="AG174" s="303">
        <f>IFERROR(VLOOKUP($A174,'FCST Sales'!$A$1:$AH$160,AG$1,0),0)</f>
        <v>975491.29249326303</v>
      </c>
      <c r="AH174" s="303">
        <f>IFERROR(VLOOKUP($A174,'FCST Sales'!$A$1:$AH$160,AH$1,0),0)</f>
        <v>0</v>
      </c>
      <c r="AI174" s="303"/>
      <c r="AK174" s="306">
        <f>IFERROR(VLOOKUP($A174,'BDGT MW Services MTD'!$A$3:$AG$156,AK$4,0),0)</f>
        <v>331.4507526676573</v>
      </c>
      <c r="AL174" s="306">
        <f>IFERROR(VLOOKUP($A174,'BDGT MW Services MTD'!$A$3:$AG$156,AL$4,0),0)</f>
        <v>285.54408485338291</v>
      </c>
      <c r="AM174" s="306">
        <f>IFERROR(VLOOKUP($A174,'BDGT MW Services MTD'!$A$3:$AG$156,AM$4,0),0)</f>
        <v>221.92387020327433</v>
      </c>
      <c r="AN174" s="306">
        <f>IFERROR(VLOOKUP($A174,'BDGT MW Services MTD'!$A$3:$AG$156,AN$4,0),0)</f>
        <v>213.58143998323382</v>
      </c>
      <c r="AO174" s="306">
        <f>IFERROR(VLOOKUP($A174,'BDGT MW Services MTD'!$A$3:$AG$156,AO$4,0),0)</f>
        <v>212.46132492229859</v>
      </c>
      <c r="AP174" s="306">
        <f>IFERROR(VLOOKUP($A174,'BDGT MW Services MTD'!$A$3:$AG$156,AP$4,0),0)</f>
        <v>221.49923526546323</v>
      </c>
      <c r="AQ174" s="306">
        <f>IFERROR(VLOOKUP($A174,'BDGT MW Services MTD'!$A$3:$AG$156,AQ$4,0),0)</f>
        <v>228.16662582672879</v>
      </c>
      <c r="AR174" s="306">
        <f>IFERROR(VLOOKUP($A174,'BDGT MW Services MTD'!$A$3:$AG$156,AR$4,0),0)</f>
        <v>279.74481207112831</v>
      </c>
      <c r="AS174" s="306">
        <f>IFERROR(VLOOKUP($A174,'BDGT MW Services MTD'!$A$3:$AG$156,AS$4,0),0)</f>
        <v>257.46305727677037</v>
      </c>
      <c r="AT174" s="306">
        <f>IFERROR(VLOOKUP($A174,'BDGT MW Services MTD'!$A$3:$AG$156,AT$4,0),0)</f>
        <v>249.48602509800023</v>
      </c>
      <c r="AU174" s="306">
        <f>IFERROR(VLOOKUP($A174,'BDGT MW Services MTD'!$A$3:$AG$156,AU$4,0),0)</f>
        <v>240.0226406255062</v>
      </c>
      <c r="AV174" s="306">
        <f>IFERROR(VLOOKUP($A174,'BDGT MW Services MTD'!$A$3:$AG$156,AV$4,0),0)</f>
        <v>241.07558683333565</v>
      </c>
      <c r="AW174" s="306">
        <f>IFERROR(VLOOKUP($A174,'BDGT MW Services MTD'!$A$3:$AG$156,AW$4,0),0)</f>
        <v>250.92320647864071</v>
      </c>
      <c r="AX174" s="306">
        <f>IFERROR(VLOOKUP($A174,'BDGT MW Services MTD'!$A$3:$AG$156,AX$4,0),0)</f>
        <v>255.18715635568037</v>
      </c>
      <c r="AY174" s="306">
        <f>IFERROR(VLOOKUP($A174,'BDGT MW Services MTD'!$A$3:$AG$156,AY$4,0),0)</f>
        <v>38.247308902367259</v>
      </c>
      <c r="AZ174" s="306">
        <f>IFERROR(VLOOKUP($A174,'BDGT MW Services MTD'!$A$3:$AG$156,AZ$4,0),0)</f>
        <v>235.47287068209002</v>
      </c>
      <c r="BA174" s="306">
        <f>IFERROR(VLOOKUP($A174,'BDGT MW Services MTD'!$A$3:$AG$156,BA$4,0),0)</f>
        <v>260.28816853360473</v>
      </c>
      <c r="BB174" s="306">
        <f>IFERROR(VLOOKUP($A174,'BDGT MW Services MTD'!$A$3:$AG$156,BB$4,0),0)</f>
        <v>242.18646201082964</v>
      </c>
      <c r="BC174" s="306">
        <f>IFERROR(VLOOKUP($A174,'BDGT MW Services MTD'!$A$3:$AG$156,BC$4,0),0)</f>
        <v>261.05280845271727</v>
      </c>
      <c r="BD174" s="306">
        <f>IFERROR(VLOOKUP($A174,'BDGT MW Services MTD'!$A$3:$AG$156,BD$4,0),0)</f>
        <v>260.58031667364827</v>
      </c>
      <c r="BE174" s="306">
        <f>IFERROR(VLOOKUP($A174,'BDGT MW Services MTD'!$A$3:$AG$156,BE$4,0),0)</f>
        <v>262.16273904277972</v>
      </c>
      <c r="BF174" s="306">
        <f>IFERROR(VLOOKUP($A174,'BDGT MW Services MTD'!$A$3:$AG$156,BF$4,0),0)</f>
        <v>312.11587412840817</v>
      </c>
      <c r="BG174" s="306">
        <f>IFERROR(VLOOKUP($A174,'BDGT MW Services MTD'!$A$3:$AG$156,BG$4,0),0)</f>
        <v>307.70231932462082</v>
      </c>
      <c r="BH174" s="306">
        <f>IFERROR(VLOOKUP($A174,'BDGT MW Services MTD'!$A$3:$AG$156,BH$4,0),0)</f>
        <v>248.85590006425656</v>
      </c>
      <c r="BI174" s="306">
        <f>IFERROR(VLOOKUP($A174,'BDGT MW Services MTD'!$A$3:$AG$156,BI$4,0),0)</f>
        <v>236.21339727635461</v>
      </c>
      <c r="BJ174" s="306">
        <f>IFERROR(VLOOKUP($A174,'BDGT MW Services MTD'!$A$3:$AG$156,BJ$4,0),0)</f>
        <v>249.02902082030002</v>
      </c>
      <c r="BK174" s="306">
        <f>IFERROR(VLOOKUP($A174,'BDGT MW Services MTD'!$A$3:$AG$156,BK$4,0),0)</f>
        <v>251.08134284415311</v>
      </c>
      <c r="BL174" s="306">
        <f>IFERROR(VLOOKUP($A174,'BDGT MW Services MTD'!$A$3:$AG$156,BL$4,0),0)</f>
        <v>276.99640486643955</v>
      </c>
      <c r="BM174" s="306">
        <f>IFERROR(VLOOKUP($A174,'BDGT MW Services MTD'!$A$3:$AG$156,BM$4,0),0)</f>
        <v>363.97521013965161</v>
      </c>
      <c r="BN174" s="306">
        <f>IFERROR(VLOOKUP($A174,'BDGT MW Services MTD'!$A$3:$AG$156,BN$4,0),0)</f>
        <v>312.51148193630087</v>
      </c>
      <c r="BO174" s="306">
        <f>IFERROR(VLOOKUP($A174,'BDGT MW Services MTD'!$A$3:$AG$156,BO$4,0),0)</f>
        <v>213.38684184037743</v>
      </c>
      <c r="BP174" s="306">
        <f>IFERROR(VLOOKUP($A174,'BDGT MW Services MTD'!$A$3:$AG$156,BP$4,0),0)</f>
        <v>7820.3882859999985</v>
      </c>
      <c r="BQ174" s="306"/>
      <c r="BR174" s="306"/>
      <c r="BS174" s="306"/>
      <c r="BT174" s="306">
        <f>IFERROR(VLOOKUP($A174,'BDGT Polizze MTD'!$A$3:$AG$156,BT$4,0),0)</f>
        <v>1471.7568899205726</v>
      </c>
      <c r="BU174" s="306">
        <f>IFERROR(VLOOKUP($A174,'BDGT Polizze MTD'!$A$3:$AG$156,BU$4,0),0)</f>
        <v>1267.9152811591691</v>
      </c>
      <c r="BV174" s="306">
        <f>IFERROR(VLOOKUP($A174,'BDGT Polizze MTD'!$A$3:$AG$156,BV$4,0),0)</f>
        <v>985.41934927209172</v>
      </c>
      <c r="BW174" s="306">
        <f>IFERROR(VLOOKUP($A174,'BDGT Polizze MTD'!$A$3:$AG$156,BW$4,0),0)</f>
        <v>948.37605081460629</v>
      </c>
      <c r="BX174" s="306">
        <f>IFERROR(VLOOKUP($A174,'BDGT Polizze MTD'!$A$3:$AG$156,BX$4,0),0)</f>
        <v>943.40234945726399</v>
      </c>
      <c r="BY174" s="306">
        <f>IFERROR(VLOOKUP($A174,'BDGT Polizze MTD'!$A$3:$AG$156,BY$4,0),0)</f>
        <v>983.533822114906</v>
      </c>
      <c r="BZ174" s="306">
        <f>IFERROR(VLOOKUP($A174,'BDGT Polizze MTD'!$A$3:$AG$156,BZ$4,0),0)</f>
        <v>1013.1393605466536</v>
      </c>
      <c r="CA174" s="306">
        <f>IFERROR(VLOOKUP($A174,'BDGT Polizze MTD'!$A$3:$AG$156,CA$4,0),0)</f>
        <v>1242.1644883034649</v>
      </c>
      <c r="CB174" s="306">
        <f>IFERROR(VLOOKUP($A174,'BDGT Polizze MTD'!$A$3:$AG$156,CB$4,0),0)</f>
        <v>1143.225729304783</v>
      </c>
      <c r="CC174" s="306">
        <f>IFERROR(VLOOKUP($A174,'BDGT Polizze MTD'!$A$3:$AG$156,CC$4,0),0)</f>
        <v>1107.8049255330841</v>
      </c>
      <c r="CD174" s="306">
        <f>IFERROR(VLOOKUP($A174,'BDGT Polizze MTD'!$A$3:$AG$156,CD$4,0),0)</f>
        <v>1065.7841994153621</v>
      </c>
      <c r="CE174" s="306">
        <f>IFERROR(VLOOKUP($A174,'BDGT Polizze MTD'!$A$3:$AG$156,CE$4,0),0)</f>
        <v>1070.4596476489719</v>
      </c>
      <c r="CF174" s="306">
        <f>IFERROR(VLOOKUP($A174,'BDGT Polizze MTD'!$A$3:$AG$156,CF$4,0),0)</f>
        <v>1114.1865118833919</v>
      </c>
      <c r="CG174" s="306">
        <f>IFERROR(VLOOKUP($A174,'BDGT Polizze MTD'!$A$3:$AG$156,CG$4,0),0)</f>
        <v>1133.1199358062559</v>
      </c>
      <c r="CH174" s="306">
        <f>IFERROR(VLOOKUP($A174,'BDGT Polizze MTD'!$A$3:$AG$156,CH$4,0),0)</f>
        <v>169.83138503964022</v>
      </c>
      <c r="CI174" s="306">
        <f>IFERROR(VLOOKUP($A174,'BDGT Polizze MTD'!$A$3:$AG$156,CI$4,0),0)</f>
        <v>1045.5816347571654</v>
      </c>
      <c r="CJ174" s="306">
        <f>IFERROR(VLOOKUP($A174,'BDGT Polizze MTD'!$A$3:$AG$156,CJ$4,0),0)</f>
        <v>1155.770208155936</v>
      </c>
      <c r="CK174" s="306">
        <f>IFERROR(VLOOKUP($A174,'BDGT Polizze MTD'!$A$3:$AG$156,CK$4,0),0)</f>
        <v>1075.3923207026908</v>
      </c>
      <c r="CL174" s="306">
        <f>IFERROR(VLOOKUP($A174,'BDGT Polizze MTD'!$A$3:$AG$156,CL$4,0),0)</f>
        <v>1159.1654759602925</v>
      </c>
      <c r="CM174" s="306">
        <f>IFERROR(VLOOKUP($A174,'BDGT Polizze MTD'!$A$3:$AG$156,CM$4,0),0)</f>
        <v>1157.0674477443997</v>
      </c>
      <c r="CN174" s="306">
        <f>IFERROR(VLOOKUP($A174,'BDGT Polizze MTD'!$A$3:$AG$156,CN$4,0),0)</f>
        <v>1164.0939547165194</v>
      </c>
      <c r="CO174" s="306">
        <f>IFERROR(VLOOKUP($A174,'BDGT Polizze MTD'!$A$3:$AG$156,CO$4,0),0)</f>
        <v>1385.9032888142565</v>
      </c>
      <c r="CP174" s="306">
        <f>IFERROR(VLOOKUP($A174,'BDGT Polizze MTD'!$A$3:$AG$156,CP$4,0),0)</f>
        <v>1366.3055668623947</v>
      </c>
      <c r="CQ174" s="306">
        <f>IFERROR(VLOOKUP($A174,'BDGT Polizze MTD'!$A$3:$AG$156,CQ$4,0),0)</f>
        <v>1105.0069507134174</v>
      </c>
      <c r="CR174" s="306">
        <f>IFERROR(VLOOKUP($A174,'BDGT Polizze MTD'!$A$3:$AG$156,CR$4,0),0)</f>
        <v>1048.8698309929757</v>
      </c>
      <c r="CS174" s="306">
        <f>IFERROR(VLOOKUP($A174,'BDGT Polizze MTD'!$A$3:$AG$156,CS$4,0),0)</f>
        <v>1105.7756672224145</v>
      </c>
      <c r="CT174" s="306">
        <f>IFERROR(VLOOKUP($A174,'BDGT Polizze MTD'!$A$3:$AG$156,CT$4,0),0)</f>
        <v>1114.8886924746764</v>
      </c>
      <c r="CU174" s="306">
        <f>IFERROR(VLOOKUP($A174,'BDGT Polizze MTD'!$A$3:$AG$156,CU$4,0),0)</f>
        <v>1229.9606021838763</v>
      </c>
      <c r="CV174" s="306">
        <f>IFERROR(VLOOKUP($A174,'BDGT Polizze MTD'!$A$3:$AG$156,CV$4,0),0)</f>
        <v>1616.176819548348</v>
      </c>
      <c r="CW174" s="306">
        <f>IFERROR(VLOOKUP($A174,'BDGT Polizze MTD'!$A$3:$AG$156,CW$4,0),0)</f>
        <v>1387.6599253953664</v>
      </c>
      <c r="CX174" s="306">
        <f>IFERROR(VLOOKUP($A174,'BDGT Polizze MTD'!$A$3:$AG$156,CX$4,0),0)</f>
        <v>947.51196722086092</v>
      </c>
      <c r="CY174" s="306">
        <f>IFERROR(VLOOKUP($A174,'BDGT Polizze MTD'!$A$3:$AG$156,CY$4,0),0)</f>
        <v>34725.250279685803</v>
      </c>
      <c r="CZ174" s="306"/>
      <c r="DD174" s="308">
        <f>IFERROR(VLOOKUP($A174,'BDGT McAfee'!$AZ$6:$BD$180,DD$4,0),0)</f>
        <v>6.4709982580645153</v>
      </c>
      <c r="DE174" s="308">
        <f>IFERROR(VLOOKUP($A174,'BDGT McAfee'!$AZ$6:$BD$180,DE$4,0),0)</f>
        <v>6.4709982580645153</v>
      </c>
      <c r="DF174" s="308">
        <f>IFERROR(VLOOKUP($A174,'BDGT McAfee'!$AZ$6:$BD$180,DF$4,0),0)</f>
        <v>6.4709982580645153</v>
      </c>
      <c r="DG174" s="308">
        <f>IFERROR(VLOOKUP($A174,'BDGT McAfee'!$AZ$6:$BD$180,DG$4,0),0)</f>
        <v>6.4709982580645153</v>
      </c>
      <c r="DH174" s="308">
        <f>IFERROR(VLOOKUP($A174,'BDGT McAfee'!$AZ$6:$BD$180,DH$4,0),0)</f>
        <v>6.4709982580645153</v>
      </c>
      <c r="DI174" s="308">
        <f>IFERROR(VLOOKUP($A174,'BDGT McAfee'!$AZ$6:$BD$180,DI$4,0),0)</f>
        <v>6.4709982580645153</v>
      </c>
      <c r="DJ174" s="308">
        <f>IFERROR(VLOOKUP($A174,'BDGT McAfee'!$AZ$6:$BD$180,DJ$4,0),0)</f>
        <v>6.4709982580645153</v>
      </c>
      <c r="DK174" s="308">
        <f>IFERROR(VLOOKUP($A174,'BDGT McAfee'!$AZ$6:$BD$180,DK$4,0),0)</f>
        <v>6.4709982580645153</v>
      </c>
      <c r="DL174" s="308">
        <f>IFERROR(VLOOKUP($A174,'BDGT McAfee'!$AZ$6:$BD$180,DL$4,0),0)</f>
        <v>6.4709982580645153</v>
      </c>
      <c r="DM174" s="308">
        <f>IFERROR(VLOOKUP($A174,'BDGT McAfee'!$AZ$6:$BD$180,DM$4,0),0)</f>
        <v>6.4709982580645153</v>
      </c>
      <c r="DN174" s="308">
        <f>IFERROR(VLOOKUP($A174,'BDGT McAfee'!$AZ$6:$BD$180,DN$4,0),0)</f>
        <v>6.4709982580645153</v>
      </c>
      <c r="DO174" s="308">
        <f>IFERROR(VLOOKUP($A174,'BDGT McAfee'!$AZ$6:$BD$180,DO$4,0),0)</f>
        <v>6.4709982580645153</v>
      </c>
      <c r="DP174" s="308">
        <f>IFERROR(VLOOKUP($A174,'BDGT McAfee'!$AZ$6:$BD$180,DP$4,0),0)</f>
        <v>6.4709982580645153</v>
      </c>
      <c r="DQ174" s="308">
        <f>IFERROR(VLOOKUP($A174,'BDGT McAfee'!$AZ$6:$BD$180,DQ$4,0),0)</f>
        <v>6.4709982580645153</v>
      </c>
      <c r="DR174" s="308">
        <f>IFERROR(VLOOKUP($A174,'BDGT McAfee'!$AZ$6:$BD$180,DR$4,0),0)</f>
        <v>6.4709982580645153</v>
      </c>
      <c r="DS174" s="308">
        <f>IFERROR(VLOOKUP($A174,'BDGT McAfee'!$AZ$6:$BD$180,DS$4,0),0)</f>
        <v>6.4709982580645153</v>
      </c>
      <c r="DT174" s="308">
        <f>IFERROR(VLOOKUP($A174,'BDGT McAfee'!$AZ$6:$BD$180,DT$4,0),0)</f>
        <v>6.4709982580645153</v>
      </c>
      <c r="DU174" s="308">
        <f>IFERROR(VLOOKUP($A174,'BDGT McAfee'!$AZ$6:$BD$180,DU$4,0),0)</f>
        <v>6.4709982580645153</v>
      </c>
      <c r="DV174" s="308">
        <f>IFERROR(VLOOKUP($A174,'BDGT McAfee'!$AZ$6:$BD$180,DV$4,0),0)</f>
        <v>6.4709982580645153</v>
      </c>
      <c r="DW174" s="308">
        <f>IFERROR(VLOOKUP($A174,'BDGT McAfee'!$AZ$6:$BD$180,DW$4,0),0)</f>
        <v>6.4709982580645153</v>
      </c>
      <c r="DX174" s="308">
        <f>IFERROR(VLOOKUP($A174,'BDGT McAfee'!$AZ$6:$BD$180,DX$4,0),0)</f>
        <v>6.4709982580645153</v>
      </c>
      <c r="DY174" s="308">
        <f>IFERROR(VLOOKUP($A174,'BDGT McAfee'!$AZ$6:$BD$180,DY$4,0),0)</f>
        <v>6.4709982580645153</v>
      </c>
      <c r="DZ174" s="308">
        <f>IFERROR(VLOOKUP($A174,'BDGT McAfee'!$AZ$6:$BD$180,DZ$4,0),0)</f>
        <v>6.4709982580645153</v>
      </c>
      <c r="EA174" s="308">
        <f>IFERROR(VLOOKUP($A174,'BDGT McAfee'!$AZ$6:$BD$180,EA$4,0),0)</f>
        <v>6.4709982580645153</v>
      </c>
      <c r="EB174" s="308">
        <f>IFERROR(VLOOKUP($A174,'BDGT McAfee'!$AZ$6:$BD$180,EB$4,0),0)</f>
        <v>6.4709982580645153</v>
      </c>
      <c r="EC174" s="308">
        <f>IFERROR(VLOOKUP($A174,'BDGT McAfee'!$AZ$6:$BD$180,EC$4,0),0)</f>
        <v>6.4709982580645153</v>
      </c>
      <c r="ED174" s="308">
        <f>IFERROR(VLOOKUP($A174,'BDGT McAfee'!$AZ$6:$BD$180,ED$4,0),0)</f>
        <v>6.4709982580645153</v>
      </c>
      <c r="EE174" s="308">
        <f>IFERROR(VLOOKUP($A174,'BDGT McAfee'!$AZ$6:$BD$180,EE$4,0),0)</f>
        <v>6.4709982580645153</v>
      </c>
      <c r="EF174" s="308">
        <f>IFERROR(VLOOKUP($A174,'BDGT McAfee'!$AZ$6:$BD$180,EF$4,0),0)</f>
        <v>6.4709982580645153</v>
      </c>
      <c r="EG174" s="308">
        <f>IFERROR(VLOOKUP($A174,'BDGT McAfee'!$AZ$6:$BD$180,EG$4,0),0)</f>
        <v>6.4709982580645153</v>
      </c>
      <c r="EH174" s="308">
        <f>IFERROR(VLOOKUP($A174,'BDGT McAfee'!$AZ$6:$BD$180,EH$4,0),0)</f>
        <v>6.4709982580645153</v>
      </c>
      <c r="EI174" s="308">
        <f t="shared" si="50"/>
        <v>200.60094600000005</v>
      </c>
      <c r="EJ174" s="308"/>
      <c r="EL174" s="307">
        <f>IFERROR(VLOOKUP($A174,'BDGT Office'!$C$3:$F$180,EL$4,0),0)</f>
        <v>0.6967741935483871</v>
      </c>
      <c r="EM174" s="307">
        <f>IFERROR(VLOOKUP($A174,'BDGT Office'!$C$3:$F$180,EM$4,0),0)</f>
        <v>0.6967741935483871</v>
      </c>
      <c r="EN174" s="307">
        <f>IFERROR(VLOOKUP($A174,'BDGT Office'!$C$3:$F$180,EN$4,0),0)</f>
        <v>0.6967741935483871</v>
      </c>
      <c r="EO174" s="307">
        <f>IFERROR(VLOOKUP($A174,'BDGT Office'!$C$3:$F$180,EO$4,0),0)</f>
        <v>0.6967741935483871</v>
      </c>
      <c r="EP174" s="307">
        <f>IFERROR(VLOOKUP($A174,'BDGT Office'!$C$3:$F$180,EP$4,0),0)</f>
        <v>0.6967741935483871</v>
      </c>
      <c r="EQ174" s="307">
        <f>IFERROR(VLOOKUP($A174,'BDGT Office'!$C$3:$F$180,EQ$4,0),0)</f>
        <v>0.6967741935483871</v>
      </c>
      <c r="ER174" s="307">
        <f>IFERROR(VLOOKUP($A174,'BDGT Office'!$C$3:$F$180,ER$4,0),0)</f>
        <v>0.6967741935483871</v>
      </c>
      <c r="ES174" s="307">
        <f>IFERROR(VLOOKUP($A174,'BDGT Office'!$C$3:$F$180,ES$4,0),0)</f>
        <v>0.6967741935483871</v>
      </c>
      <c r="ET174" s="307">
        <f>IFERROR(VLOOKUP($A174,'BDGT Office'!$C$3:$F$180,ET$4,0),0)</f>
        <v>0.6967741935483871</v>
      </c>
      <c r="EU174" s="307">
        <f>IFERROR(VLOOKUP($A174,'BDGT Office'!$C$3:$F$180,EU$4,0),0)</f>
        <v>0.6967741935483871</v>
      </c>
      <c r="EV174" s="307">
        <f>IFERROR(VLOOKUP($A174,'BDGT Office'!$C$3:$F$180,EV$4,0),0)</f>
        <v>0.6967741935483871</v>
      </c>
      <c r="EW174" s="307">
        <f>IFERROR(VLOOKUP($A174,'BDGT Office'!$C$3:$F$180,EW$4,0),0)</f>
        <v>0.6967741935483871</v>
      </c>
      <c r="EX174" s="307">
        <f>IFERROR(VLOOKUP($A174,'BDGT Office'!$C$3:$F$180,EX$4,0),0)</f>
        <v>0.6967741935483871</v>
      </c>
      <c r="EY174" s="307">
        <f>IFERROR(VLOOKUP($A174,'BDGT Office'!$C$3:$F$180,EY$4,0),0)</f>
        <v>0.6967741935483871</v>
      </c>
      <c r="EZ174" s="307">
        <f>IFERROR(VLOOKUP($A174,'BDGT Office'!$C$3:$F$180,EZ$4,0),0)</f>
        <v>0.6967741935483871</v>
      </c>
      <c r="FA174" s="307">
        <f>IFERROR(VLOOKUP($A174,'BDGT Office'!$C$3:$F$180,FA$4,0),0)</f>
        <v>0.6967741935483871</v>
      </c>
      <c r="FB174" s="307">
        <f>IFERROR(VLOOKUP($A174,'BDGT Office'!$C$3:$F$180,FB$4,0),0)</f>
        <v>0.6967741935483871</v>
      </c>
      <c r="FC174" s="307">
        <f>IFERROR(VLOOKUP($A174,'BDGT Office'!$C$3:$F$180,FC$4,0),0)</f>
        <v>0.6967741935483871</v>
      </c>
      <c r="FD174" s="307">
        <f>IFERROR(VLOOKUP($A174,'BDGT Office'!$C$3:$F$180,FD$4,0),0)</f>
        <v>0.6967741935483871</v>
      </c>
      <c r="FE174" s="307">
        <f>IFERROR(VLOOKUP($A174,'BDGT Office'!$C$3:$F$180,FE$4,0),0)</f>
        <v>0.6967741935483871</v>
      </c>
      <c r="FF174" s="307">
        <f>IFERROR(VLOOKUP($A174,'BDGT Office'!$C$3:$F$180,FF$4,0),0)</f>
        <v>0.6967741935483871</v>
      </c>
      <c r="FG174" s="307">
        <f>IFERROR(VLOOKUP($A174,'BDGT Office'!$C$3:$F$180,FG$4,0),0)</f>
        <v>0.6967741935483871</v>
      </c>
      <c r="FH174" s="307">
        <f>IFERROR(VLOOKUP($A174,'BDGT Office'!$C$3:$F$180,FH$4,0),0)</f>
        <v>0.6967741935483871</v>
      </c>
      <c r="FI174" s="307">
        <f>IFERROR(VLOOKUP($A174,'BDGT Office'!$C$3:$F$180,FI$4,0),0)</f>
        <v>0.6967741935483871</v>
      </c>
      <c r="FJ174" s="307">
        <f>IFERROR(VLOOKUP($A174,'BDGT Office'!$C$3:$F$180,FJ$4,0),0)</f>
        <v>0.6967741935483871</v>
      </c>
      <c r="FK174" s="307">
        <f>IFERROR(VLOOKUP($A174,'BDGT Office'!$C$3:$F$180,FK$4,0),0)</f>
        <v>0.6967741935483871</v>
      </c>
      <c r="FL174" s="307">
        <f>IFERROR(VLOOKUP($A174,'BDGT Office'!$C$3:$F$180,FL$4,0),0)</f>
        <v>0.6967741935483871</v>
      </c>
      <c r="FM174" s="307">
        <f>IFERROR(VLOOKUP($A174,'BDGT Office'!$C$3:$F$180,FM$4,0),0)</f>
        <v>0.6967741935483871</v>
      </c>
      <c r="FN174" s="307">
        <f>IFERROR(VLOOKUP($A174,'BDGT Office'!$C$3:$F$180,FN$4,0),0)</f>
        <v>0.6967741935483871</v>
      </c>
      <c r="FO174" s="307">
        <f>IFERROR(VLOOKUP($A174,'BDGT Office'!$C$3:$F$180,FO$4,0),0)</f>
        <v>0.6967741935483871</v>
      </c>
      <c r="FP174" s="307">
        <f>IFERROR(VLOOKUP($A174,'BDGT Office'!$C$3:$F$180,FP$4,0),0)</f>
        <v>0.6967741935483871</v>
      </c>
      <c r="FQ174" s="308">
        <f t="shared" si="51"/>
        <v>21.599999999999994</v>
      </c>
      <c r="FR174" s="307"/>
      <c r="FS174" s="307"/>
    </row>
    <row r="175" spans="1:175">
      <c r="A175" s="150" t="s">
        <v>108</v>
      </c>
      <c r="B175" s="303">
        <f>IFERROR(VLOOKUP($A175,'FCST Sales'!$A$1:$AH$160,B$1,0),0)</f>
        <v>34336.011222956011</v>
      </c>
      <c r="C175" s="303">
        <f>IFERROR(VLOOKUP($A175,'FCST Sales'!$A$1:$AH$160,C$1,0),0)</f>
        <v>29937.639979581072</v>
      </c>
      <c r="D175" s="303">
        <f>IFERROR(VLOOKUP($A175,'FCST Sales'!$A$1:$AH$160,D$1,0),0)</f>
        <v>22989.781850282747</v>
      </c>
      <c r="E175" s="303">
        <f>IFERROR(VLOOKUP($A175,'FCST Sales'!$A$1:$AH$160,E$1,0),0)</f>
        <v>22125.563635792059</v>
      </c>
      <c r="F175" s="303">
        <f>IFERROR(VLOOKUP($A175,'FCST Sales'!$A$1:$AH$160,F$1,0),0)</f>
        <v>22009.52744340531</v>
      </c>
      <c r="G175" s="303">
        <f>IFERROR(VLOOKUP($A175,'FCST Sales'!$A$1:$AH$160,G$1,0),0)</f>
        <v>22945.792600377616</v>
      </c>
      <c r="H175" s="303">
        <f>IFERROR(VLOOKUP($A175,'FCST Sales'!$A$1:$AH$160,H$1,0),0)</f>
        <v>23636.488262695184</v>
      </c>
      <c r="I175" s="303">
        <f>IFERROR(VLOOKUP($A175,'FCST Sales'!$A$1:$AH$160,I$1,0),0)</f>
        <v>28979.632508088322</v>
      </c>
      <c r="J175" s="303">
        <f>IFERROR(VLOOKUP($A175,'FCST Sales'!$A$1:$AH$160,J$1,0),0)</f>
        <v>26993.507222367847</v>
      </c>
      <c r="K175" s="303">
        <f>IFERROR(VLOOKUP($A175,'FCST Sales'!$A$1:$AH$160,K$1,0),0)</f>
        <v>25845.030939860411</v>
      </c>
      <c r="L175" s="303">
        <f>IFERROR(VLOOKUP($A175,'FCST Sales'!$A$1:$AH$160,L$1,0),0)</f>
        <v>24864.689598531455</v>
      </c>
      <c r="M175" s="303">
        <f>IFERROR(VLOOKUP($A175,'FCST Sales'!$A$1:$AH$160,M$1,0),0)</f>
        <v>24973.767561149478</v>
      </c>
      <c r="N175" s="303">
        <f>IFERROR(VLOOKUP($A175,'FCST Sales'!$A$1:$AH$160,N$1,0),0)</f>
        <v>25993.913015456637</v>
      </c>
      <c r="O175" s="303">
        <f>IFERROR(VLOOKUP($A175,'FCST Sales'!$A$1:$AH$160,O$1,0),0)</f>
        <v>26435.628804767184</v>
      </c>
      <c r="P175" s="303">
        <f>IFERROR(VLOOKUP($A175,'FCST Sales'!$A$1:$AH$160,P$1,0),0)</f>
        <v>8698.2545991118368</v>
      </c>
      <c r="Q175" s="303">
        <f>IFERROR(VLOOKUP($A175,'FCST Sales'!$A$1:$AH$160,Q$1,0),0)</f>
        <v>24687.963790454789</v>
      </c>
      <c r="R175" s="303">
        <f>IFERROR(VLOOKUP($A175,'FCST Sales'!$A$1:$AH$160,R$1,0),0)</f>
        <v>26964.058473367917</v>
      </c>
      <c r="S175" s="303">
        <f>IFERROR(VLOOKUP($A175,'FCST Sales'!$A$1:$AH$160,S$1,0),0)</f>
        <v>25088.846565359763</v>
      </c>
      <c r="T175" s="303">
        <f>IFERROR(VLOOKUP($A175,'FCST Sales'!$A$1:$AH$160,T$1,0),0)</f>
        <v>27043.26989356491</v>
      </c>
      <c r="U175" s="303">
        <f>IFERROR(VLOOKUP($A175,'FCST Sales'!$A$1:$AH$160,U$1,0),0)</f>
        <v>26994.323005080594</v>
      </c>
      <c r="V175" s="303">
        <f>IFERROR(VLOOKUP($A175,'FCST Sales'!$A$1:$AH$160,V$1,0),0)</f>
        <v>27158.251045034202</v>
      </c>
      <c r="W175" s="303">
        <f>IFERROR(VLOOKUP($A175,'FCST Sales'!$A$1:$AH$160,W$1,0),0)</f>
        <v>32723.537860594653</v>
      </c>
      <c r="X175" s="303">
        <f>IFERROR(VLOOKUP($A175,'FCST Sales'!$A$1:$AH$160,X$1,0),0)</f>
        <v>31875.837374409224</v>
      </c>
      <c r="Y175" s="303">
        <f>IFERROR(VLOOKUP($A175,'FCST Sales'!$A$1:$AH$160,Y$1,0),0)</f>
        <v>25779.754333739122</v>
      </c>
      <c r="Z175" s="303">
        <f>IFERROR(VLOOKUP($A175,'FCST Sales'!$A$1:$AH$160,Z$1,0),0)</f>
        <v>24470.078268387377</v>
      </c>
      <c r="AA175" s="303">
        <f>IFERROR(VLOOKUP($A175,'FCST Sales'!$A$1:$AH$160,AA$1,0),0)</f>
        <v>25797.688449666151</v>
      </c>
      <c r="AB175" s="303">
        <f>IFERROR(VLOOKUP($A175,'FCST Sales'!$A$1:$AH$160,AB$1,0),0)</f>
        <v>26010.294851905335</v>
      </c>
      <c r="AC175" s="303">
        <f>IFERROR(VLOOKUP($A175,'FCST Sales'!$A$1:$AH$160,AC$1,0),0)</f>
        <v>28656.414663363779</v>
      </c>
      <c r="AD175" s="303">
        <f>IFERROR(VLOOKUP($A175,'FCST Sales'!$A$1:$AH$160,AD$1,0),0)</f>
        <v>37705.320623495289</v>
      </c>
      <c r="AE175" s="303">
        <f>IFERROR(VLOOKUP($A175,'FCST Sales'!$A$1:$AH$160,AE$1,0),0)</f>
        <v>32765.01504311755</v>
      </c>
      <c r="AF175" s="303">
        <f>IFERROR(VLOOKUP($A175,'FCST Sales'!$A$1:$AH$160,AF$1,0),0)</f>
        <v>22105.404610768564</v>
      </c>
      <c r="AG175" s="303">
        <f>IFERROR(VLOOKUP($A175,'FCST Sales'!$A$1:$AH$160,AG$1,0),0)</f>
        <v>816591.28809673234</v>
      </c>
      <c r="AH175" s="303">
        <f>IFERROR(VLOOKUP($A175,'FCST Sales'!$A$1:$AH$160,AH$1,0),0)</f>
        <v>0</v>
      </c>
      <c r="AI175" s="303"/>
      <c r="AK175" s="306">
        <f>IFERROR(VLOOKUP($A175,'BDGT MW Services MTD'!$A$3:$AG$156,AK$4,0),0)</f>
        <v>319.83122193282867</v>
      </c>
      <c r="AL175" s="306">
        <f>IFERROR(VLOOKUP($A175,'BDGT MW Services MTD'!$A$3:$AG$156,AL$4,0),0)</f>
        <v>275.53388501706149</v>
      </c>
      <c r="AM175" s="306">
        <f>IFERROR(VLOOKUP($A175,'BDGT MW Services MTD'!$A$3:$AG$156,AM$4,0),0)</f>
        <v>214.14397768571334</v>
      </c>
      <c r="AN175" s="306">
        <f>IFERROR(VLOOKUP($A175,'BDGT MW Services MTD'!$A$3:$AG$156,AN$4,0),0)</f>
        <v>206.09400456092678</v>
      </c>
      <c r="AO175" s="306">
        <f>IFERROR(VLOOKUP($A175,'BDGT MW Services MTD'!$A$3:$AG$156,AO$4,0),0)</f>
        <v>205.01315690630253</v>
      </c>
      <c r="AP175" s="306">
        <f>IFERROR(VLOOKUP($A175,'BDGT MW Services MTD'!$A$3:$AG$156,AP$4,0),0)</f>
        <v>213.73422899773351</v>
      </c>
      <c r="AQ175" s="306">
        <f>IFERROR(VLOOKUP($A175,'BDGT MW Services MTD'!$A$3:$AG$156,AQ$4,0),0)</f>
        <v>220.16788363013421</v>
      </c>
      <c r="AR175" s="306">
        <f>IFERROR(VLOOKUP($A175,'BDGT MW Services MTD'!$A$3:$AG$156,AR$4,0),0)</f>
        <v>269.93791492092453</v>
      </c>
      <c r="AS175" s="306">
        <f>IFERROR(VLOOKUP($A175,'BDGT MW Services MTD'!$A$3:$AG$156,AS$4,0),0)</f>
        <v>248.4372823070872</v>
      </c>
      <c r="AT175" s="306">
        <f>IFERROR(VLOOKUP($A175,'BDGT MW Services MTD'!$A$3:$AG$156,AT$4,0),0)</f>
        <v>240.73989761690456</v>
      </c>
      <c r="AU175" s="306">
        <f>IFERROR(VLOOKUP($A175,'BDGT MW Services MTD'!$A$3:$AG$156,AU$4,0),0)</f>
        <v>231.60826706516238</v>
      </c>
      <c r="AV175" s="306">
        <f>IFERROR(VLOOKUP($A175,'BDGT MW Services MTD'!$A$3:$AG$156,AV$4,0),0)</f>
        <v>232.62430057713721</v>
      </c>
      <c r="AW175" s="306">
        <f>IFERROR(VLOOKUP($A175,'BDGT MW Services MTD'!$A$3:$AG$156,AW$4,0),0)</f>
        <v>242.12669632956352</v>
      </c>
      <c r="AX175" s="306">
        <f>IFERROR(VLOOKUP($A175,'BDGT MW Services MTD'!$A$3:$AG$156,AX$4,0),0)</f>
        <v>246.24116669494339</v>
      </c>
      <c r="AY175" s="306">
        <f>IFERROR(VLOOKUP($A175,'BDGT MW Services MTD'!$A$3:$AG$156,AY$4,0),0)</f>
        <v>36.906488953283741</v>
      </c>
      <c r="AZ175" s="306">
        <f>IFERROR(VLOOKUP($A175,'BDGT MW Services MTD'!$A$3:$AG$156,AZ$4,0),0)</f>
        <v>227.2179965082114</v>
      </c>
      <c r="BA175" s="306">
        <f>IFERROR(VLOOKUP($A175,'BDGT MW Services MTD'!$A$3:$AG$156,BA$4,0),0)</f>
        <v>251.16335481739918</v>
      </c>
      <c r="BB175" s="306">
        <f>IFERROR(VLOOKUP($A175,'BDGT MW Services MTD'!$A$3:$AG$156,BB$4,0),0)</f>
        <v>233.69623226705858</v>
      </c>
      <c r="BC175" s="306">
        <f>IFERROR(VLOOKUP($A175,'BDGT MW Services MTD'!$A$3:$AG$156,BC$4,0),0)</f>
        <v>251.90118907392178</v>
      </c>
      <c r="BD175" s="306">
        <f>IFERROR(VLOOKUP($A175,'BDGT MW Services MTD'!$A$3:$AG$156,BD$4,0),0)</f>
        <v>251.44526124199925</v>
      </c>
      <c r="BE175" s="306">
        <f>IFERROR(VLOOKUP($A175,'BDGT MW Services MTD'!$A$3:$AG$156,BE$4,0),0)</f>
        <v>252.97220929041904</v>
      </c>
      <c r="BF175" s="306">
        <f>IFERROR(VLOOKUP($A175,'BDGT MW Services MTD'!$A$3:$AG$156,BF$4,0),0)</f>
        <v>301.17415816284102</v>
      </c>
      <c r="BG175" s="306">
        <f>IFERROR(VLOOKUP($A175,'BDGT MW Services MTD'!$A$3:$AG$156,BG$4,0),0)</f>
        <v>296.91532750820619</v>
      </c>
      <c r="BH175" s="306">
        <f>IFERROR(VLOOKUP($A175,'BDGT MW Services MTD'!$A$3:$AG$156,BH$4,0),0)</f>
        <v>240.1318626135423</v>
      </c>
      <c r="BI175" s="306">
        <f>IFERROR(VLOOKUP($A175,'BDGT MW Services MTD'!$A$3:$AG$156,BI$4,0),0)</f>
        <v>227.93256277065365</v>
      </c>
      <c r="BJ175" s="306">
        <f>IFERROR(VLOOKUP($A175,'BDGT MW Services MTD'!$A$3:$AG$156,BJ$4,0),0)</f>
        <v>240.29891434747765</v>
      </c>
      <c r="BK175" s="306">
        <f>IFERROR(VLOOKUP($A175,'BDGT MW Services MTD'!$A$3:$AG$156,BK$4,0),0)</f>
        <v>242.27928897449428</v>
      </c>
      <c r="BL175" s="306">
        <f>IFERROR(VLOOKUP($A175,'BDGT MW Services MTD'!$A$3:$AG$156,BL$4,0),0)</f>
        <v>267.28585748080769</v>
      </c>
      <c r="BM175" s="306">
        <f>IFERROR(VLOOKUP($A175,'BDGT MW Services MTD'!$A$3:$AG$156,BM$4,0),0)</f>
        <v>351.21548307041184</v>
      </c>
      <c r="BN175" s="306">
        <f>IFERROR(VLOOKUP($A175,'BDGT MW Services MTD'!$A$3:$AG$156,BN$4,0),0)</f>
        <v>301.5558973128841</v>
      </c>
      <c r="BO175" s="306">
        <f>IFERROR(VLOOKUP($A175,'BDGT MW Services MTD'!$A$3:$AG$156,BO$4,0),0)</f>
        <v>205.90622836396631</v>
      </c>
      <c r="BP175" s="306">
        <f>IFERROR(VLOOKUP($A175,'BDGT MW Services MTD'!$A$3:$AG$156,BP$4,0),0)</f>
        <v>7546.2321970000021</v>
      </c>
      <c r="BQ175" s="306"/>
      <c r="BR175" s="306"/>
      <c r="BS175" s="306"/>
      <c r="BT175" s="306">
        <f>IFERROR(VLOOKUP($A175,'BDGT Polizze MTD'!$A$3:$AG$156,BT$4,0),0)</f>
        <v>1232.0185383327721</v>
      </c>
      <c r="BU175" s="306">
        <f>IFERROR(VLOOKUP($A175,'BDGT Polizze MTD'!$A$3:$AG$156,BU$4,0),0)</f>
        <v>1061.3812254738675</v>
      </c>
      <c r="BV175" s="306">
        <f>IFERROR(VLOOKUP($A175,'BDGT Polizze MTD'!$A$3:$AG$156,BV$4,0),0)</f>
        <v>824.9017991011774</v>
      </c>
      <c r="BW175" s="306">
        <f>IFERROR(VLOOKUP($A175,'BDGT Polizze MTD'!$A$3:$AG$156,BW$4,0),0)</f>
        <v>793.89258098018809</v>
      </c>
      <c r="BX175" s="306">
        <f>IFERROR(VLOOKUP($A175,'BDGT Polizze MTD'!$A$3:$AG$156,BX$4,0),0)</f>
        <v>789.72905892138715</v>
      </c>
      <c r="BY175" s="306">
        <f>IFERROR(VLOOKUP($A175,'BDGT Polizze MTD'!$A$3:$AG$156,BY$4,0),0)</f>
        <v>823.32341042293046</v>
      </c>
      <c r="BZ175" s="306">
        <f>IFERROR(VLOOKUP($A175,'BDGT Polizze MTD'!$A$3:$AG$156,BZ$4,0),0)</f>
        <v>848.10642481548052</v>
      </c>
      <c r="CA175" s="306">
        <f>IFERROR(VLOOKUP($A175,'BDGT Polizze MTD'!$A$3:$AG$156,CA$4,0),0)</f>
        <v>1039.8250470097009</v>
      </c>
      <c r="CB175" s="306">
        <f>IFERROR(VLOOKUP($A175,'BDGT Polizze MTD'!$A$3:$AG$156,CB$4,0),0)</f>
        <v>957.00268274504799</v>
      </c>
      <c r="CC175" s="306">
        <f>IFERROR(VLOOKUP($A175,'BDGT Polizze MTD'!$A$3:$AG$156,CC$4,0),0)</f>
        <v>927.35166688213883</v>
      </c>
      <c r="CD175" s="306">
        <f>IFERROR(VLOOKUP($A175,'BDGT Polizze MTD'!$A$3:$AG$156,CD$4,0),0)</f>
        <v>892.17580738673576</v>
      </c>
      <c r="CE175" s="306">
        <f>IFERROR(VLOOKUP($A175,'BDGT Polizze MTD'!$A$3:$AG$156,CE$4,0),0)</f>
        <v>896.08965955775125</v>
      </c>
      <c r="CF175" s="306">
        <f>IFERROR(VLOOKUP($A175,'BDGT Polizze MTD'!$A$3:$AG$156,CF$4,0),0)</f>
        <v>932.69373984364199</v>
      </c>
      <c r="CG175" s="306">
        <f>IFERROR(VLOOKUP($A175,'BDGT Polizze MTD'!$A$3:$AG$156,CG$4,0),0)</f>
        <v>948.5430485350663</v>
      </c>
      <c r="CH175" s="306">
        <f>IFERROR(VLOOKUP($A175,'BDGT Polizze MTD'!$A$3:$AG$156,CH$4,0),0)</f>
        <v>142.1671039507481</v>
      </c>
      <c r="CI175" s="306">
        <f>IFERROR(VLOOKUP($A175,'BDGT Polizze MTD'!$A$3:$AG$156,CI$4,0),0)</f>
        <v>875.26409163311826</v>
      </c>
      <c r="CJ175" s="306">
        <f>IFERROR(VLOOKUP($A175,'BDGT Polizze MTD'!$A$3:$AG$156,CJ$4,0),0)</f>
        <v>967.5037584350539</v>
      </c>
      <c r="CK175" s="306">
        <f>IFERROR(VLOOKUP($A175,'BDGT Polizze MTD'!$A$3:$AG$156,CK$4,0),0)</f>
        <v>900.21883652124006</v>
      </c>
      <c r="CL175" s="306">
        <f>IFERROR(VLOOKUP($A175,'BDGT Polizze MTD'!$A$3:$AG$156,CL$4,0),0)</f>
        <v>970.3459621347406</v>
      </c>
      <c r="CM175" s="306">
        <f>IFERROR(VLOOKUP($A175,'BDGT Polizze MTD'!$A$3:$AG$156,CM$4,0),0)</f>
        <v>968.58968725427133</v>
      </c>
      <c r="CN175" s="306">
        <f>IFERROR(VLOOKUP($A175,'BDGT Polizze MTD'!$A$3:$AG$156,CN$4,0),0)</f>
        <v>974.47162802089019</v>
      </c>
      <c r="CO175" s="306">
        <f>IFERROR(VLOOKUP($A175,'BDGT Polizze MTD'!$A$3:$AG$156,CO$4,0),0)</f>
        <v>1160.1498561679366</v>
      </c>
      <c r="CP175" s="306">
        <f>IFERROR(VLOOKUP($A175,'BDGT Polizze MTD'!$A$3:$AG$156,CP$4,0),0)</f>
        <v>1143.7444587010439</v>
      </c>
      <c r="CQ175" s="306">
        <f>IFERROR(VLOOKUP($A175,'BDGT Polizze MTD'!$A$3:$AG$156,CQ$4,0),0)</f>
        <v>925.0094615415519</v>
      </c>
      <c r="CR175" s="306">
        <f>IFERROR(VLOOKUP($A175,'BDGT Polizze MTD'!$A$3:$AG$156,CR$4,0),0)</f>
        <v>878.01666493373534</v>
      </c>
      <c r="CS175" s="306">
        <f>IFERROR(VLOOKUP($A175,'BDGT Polizze MTD'!$A$3:$AG$156,CS$4,0),0)</f>
        <v>925.65295979611642</v>
      </c>
      <c r="CT175" s="306">
        <f>IFERROR(VLOOKUP($A175,'BDGT Polizze MTD'!$A$3:$AG$156,CT$4,0),0)</f>
        <v>933.28154039116771</v>
      </c>
      <c r="CU175" s="306">
        <f>IFERROR(VLOOKUP($A175,'BDGT Polizze MTD'!$A$3:$AG$156,CU$4,0),0)</f>
        <v>1029.6090840052086</v>
      </c>
      <c r="CV175" s="306">
        <f>IFERROR(VLOOKUP($A175,'BDGT Polizze MTD'!$A$3:$AG$156,CV$4,0),0)</f>
        <v>1352.9135256942623</v>
      </c>
      <c r="CW175" s="306">
        <f>IFERROR(VLOOKUP($A175,'BDGT Polizze MTD'!$A$3:$AG$156,CW$4,0),0)</f>
        <v>1161.6203495951206</v>
      </c>
      <c r="CX175" s="306">
        <f>IFERROR(VLOOKUP($A175,'BDGT Polizze MTD'!$A$3:$AG$156,CX$4,0),0)</f>
        <v>793.1692502361949</v>
      </c>
      <c r="CY175" s="306">
        <f>IFERROR(VLOOKUP($A175,'BDGT Polizze MTD'!$A$3:$AG$156,CY$4,0),0)</f>
        <v>29068.762909020283</v>
      </c>
      <c r="CZ175" s="306"/>
      <c r="DD175" s="308">
        <f>IFERROR(VLOOKUP($A175,'BDGT McAfee'!$AZ$6:$BD$180,DD$4,0),0)</f>
        <v>4.3049281935483874</v>
      </c>
      <c r="DE175" s="308">
        <f>IFERROR(VLOOKUP($A175,'BDGT McAfee'!$AZ$6:$BD$180,DE$4,0),0)</f>
        <v>4.3049281935483874</v>
      </c>
      <c r="DF175" s="308">
        <f>IFERROR(VLOOKUP($A175,'BDGT McAfee'!$AZ$6:$BD$180,DF$4,0),0)</f>
        <v>4.3049281935483874</v>
      </c>
      <c r="DG175" s="308">
        <f>IFERROR(VLOOKUP($A175,'BDGT McAfee'!$AZ$6:$BD$180,DG$4,0),0)</f>
        <v>4.3049281935483874</v>
      </c>
      <c r="DH175" s="308">
        <f>IFERROR(VLOOKUP($A175,'BDGT McAfee'!$AZ$6:$BD$180,DH$4,0),0)</f>
        <v>4.3049281935483874</v>
      </c>
      <c r="DI175" s="308">
        <f>IFERROR(VLOOKUP($A175,'BDGT McAfee'!$AZ$6:$BD$180,DI$4,0),0)</f>
        <v>4.3049281935483874</v>
      </c>
      <c r="DJ175" s="308">
        <f>IFERROR(VLOOKUP($A175,'BDGT McAfee'!$AZ$6:$BD$180,DJ$4,0),0)</f>
        <v>4.3049281935483874</v>
      </c>
      <c r="DK175" s="308">
        <f>IFERROR(VLOOKUP($A175,'BDGT McAfee'!$AZ$6:$BD$180,DK$4,0),0)</f>
        <v>4.3049281935483874</v>
      </c>
      <c r="DL175" s="308">
        <f>IFERROR(VLOOKUP($A175,'BDGT McAfee'!$AZ$6:$BD$180,DL$4,0),0)</f>
        <v>4.3049281935483874</v>
      </c>
      <c r="DM175" s="308">
        <f>IFERROR(VLOOKUP($A175,'BDGT McAfee'!$AZ$6:$BD$180,DM$4,0),0)</f>
        <v>4.3049281935483874</v>
      </c>
      <c r="DN175" s="308">
        <f>IFERROR(VLOOKUP($A175,'BDGT McAfee'!$AZ$6:$BD$180,DN$4,0),0)</f>
        <v>4.3049281935483874</v>
      </c>
      <c r="DO175" s="308">
        <f>IFERROR(VLOOKUP($A175,'BDGT McAfee'!$AZ$6:$BD$180,DO$4,0),0)</f>
        <v>4.3049281935483874</v>
      </c>
      <c r="DP175" s="308">
        <f>IFERROR(VLOOKUP($A175,'BDGT McAfee'!$AZ$6:$BD$180,DP$4,0),0)</f>
        <v>4.3049281935483874</v>
      </c>
      <c r="DQ175" s="308">
        <f>IFERROR(VLOOKUP($A175,'BDGT McAfee'!$AZ$6:$BD$180,DQ$4,0),0)</f>
        <v>4.3049281935483874</v>
      </c>
      <c r="DR175" s="308">
        <f>IFERROR(VLOOKUP($A175,'BDGT McAfee'!$AZ$6:$BD$180,DR$4,0),0)</f>
        <v>4.3049281935483874</v>
      </c>
      <c r="DS175" s="308">
        <f>IFERROR(VLOOKUP($A175,'BDGT McAfee'!$AZ$6:$BD$180,DS$4,0),0)</f>
        <v>4.3049281935483874</v>
      </c>
      <c r="DT175" s="308">
        <f>IFERROR(VLOOKUP($A175,'BDGT McAfee'!$AZ$6:$BD$180,DT$4,0),0)</f>
        <v>4.3049281935483874</v>
      </c>
      <c r="DU175" s="308">
        <f>IFERROR(VLOOKUP($A175,'BDGT McAfee'!$AZ$6:$BD$180,DU$4,0),0)</f>
        <v>4.3049281935483874</v>
      </c>
      <c r="DV175" s="308">
        <f>IFERROR(VLOOKUP($A175,'BDGT McAfee'!$AZ$6:$BD$180,DV$4,0),0)</f>
        <v>4.3049281935483874</v>
      </c>
      <c r="DW175" s="308">
        <f>IFERROR(VLOOKUP($A175,'BDGT McAfee'!$AZ$6:$BD$180,DW$4,0),0)</f>
        <v>4.3049281935483874</v>
      </c>
      <c r="DX175" s="308">
        <f>IFERROR(VLOOKUP($A175,'BDGT McAfee'!$AZ$6:$BD$180,DX$4,0),0)</f>
        <v>4.3049281935483874</v>
      </c>
      <c r="DY175" s="308">
        <f>IFERROR(VLOOKUP($A175,'BDGT McAfee'!$AZ$6:$BD$180,DY$4,0),0)</f>
        <v>4.3049281935483874</v>
      </c>
      <c r="DZ175" s="308">
        <f>IFERROR(VLOOKUP($A175,'BDGT McAfee'!$AZ$6:$BD$180,DZ$4,0),0)</f>
        <v>4.3049281935483874</v>
      </c>
      <c r="EA175" s="308">
        <f>IFERROR(VLOOKUP($A175,'BDGT McAfee'!$AZ$6:$BD$180,EA$4,0),0)</f>
        <v>4.3049281935483874</v>
      </c>
      <c r="EB175" s="308">
        <f>IFERROR(VLOOKUP($A175,'BDGT McAfee'!$AZ$6:$BD$180,EB$4,0),0)</f>
        <v>4.3049281935483874</v>
      </c>
      <c r="EC175" s="308">
        <f>IFERROR(VLOOKUP($A175,'BDGT McAfee'!$AZ$6:$BD$180,EC$4,0),0)</f>
        <v>4.3049281935483874</v>
      </c>
      <c r="ED175" s="308">
        <f>IFERROR(VLOOKUP($A175,'BDGT McAfee'!$AZ$6:$BD$180,ED$4,0),0)</f>
        <v>4.3049281935483874</v>
      </c>
      <c r="EE175" s="308">
        <f>IFERROR(VLOOKUP($A175,'BDGT McAfee'!$AZ$6:$BD$180,EE$4,0),0)</f>
        <v>4.3049281935483874</v>
      </c>
      <c r="EF175" s="308">
        <f>IFERROR(VLOOKUP($A175,'BDGT McAfee'!$AZ$6:$BD$180,EF$4,0),0)</f>
        <v>4.3049281935483874</v>
      </c>
      <c r="EG175" s="308">
        <f>IFERROR(VLOOKUP($A175,'BDGT McAfee'!$AZ$6:$BD$180,EG$4,0),0)</f>
        <v>4.3049281935483874</v>
      </c>
      <c r="EH175" s="308">
        <f>IFERROR(VLOOKUP($A175,'BDGT McAfee'!$AZ$6:$BD$180,EH$4,0),0)</f>
        <v>4.3049281935483874</v>
      </c>
      <c r="EI175" s="308">
        <f t="shared" si="50"/>
        <v>133.45277400000006</v>
      </c>
      <c r="EJ175" s="308"/>
      <c r="EL175" s="307">
        <f>IFERROR(VLOOKUP($A175,'BDGT Office'!$C$3:$F$180,EL$4,0),0)</f>
        <v>0.65806451612903216</v>
      </c>
      <c r="EM175" s="307">
        <f>IFERROR(VLOOKUP($A175,'BDGT Office'!$C$3:$F$180,EM$4,0),0)</f>
        <v>0.65806451612903216</v>
      </c>
      <c r="EN175" s="307">
        <f>IFERROR(VLOOKUP($A175,'BDGT Office'!$C$3:$F$180,EN$4,0),0)</f>
        <v>0.65806451612903216</v>
      </c>
      <c r="EO175" s="307">
        <f>IFERROR(VLOOKUP($A175,'BDGT Office'!$C$3:$F$180,EO$4,0),0)</f>
        <v>0.65806451612903216</v>
      </c>
      <c r="EP175" s="307">
        <f>IFERROR(VLOOKUP($A175,'BDGT Office'!$C$3:$F$180,EP$4,0),0)</f>
        <v>0.65806451612903216</v>
      </c>
      <c r="EQ175" s="307">
        <f>IFERROR(VLOOKUP($A175,'BDGT Office'!$C$3:$F$180,EQ$4,0),0)</f>
        <v>0.65806451612903216</v>
      </c>
      <c r="ER175" s="307">
        <f>IFERROR(VLOOKUP($A175,'BDGT Office'!$C$3:$F$180,ER$4,0),0)</f>
        <v>0.65806451612903216</v>
      </c>
      <c r="ES175" s="307">
        <f>IFERROR(VLOOKUP($A175,'BDGT Office'!$C$3:$F$180,ES$4,0),0)</f>
        <v>0.65806451612903216</v>
      </c>
      <c r="ET175" s="307">
        <f>IFERROR(VLOOKUP($A175,'BDGT Office'!$C$3:$F$180,ET$4,0),0)</f>
        <v>0.65806451612903216</v>
      </c>
      <c r="EU175" s="307">
        <f>IFERROR(VLOOKUP($A175,'BDGT Office'!$C$3:$F$180,EU$4,0),0)</f>
        <v>0.65806451612903216</v>
      </c>
      <c r="EV175" s="307">
        <f>IFERROR(VLOOKUP($A175,'BDGT Office'!$C$3:$F$180,EV$4,0),0)</f>
        <v>0.65806451612903216</v>
      </c>
      <c r="EW175" s="307">
        <f>IFERROR(VLOOKUP($A175,'BDGT Office'!$C$3:$F$180,EW$4,0),0)</f>
        <v>0.65806451612903216</v>
      </c>
      <c r="EX175" s="307">
        <f>IFERROR(VLOOKUP($A175,'BDGT Office'!$C$3:$F$180,EX$4,0),0)</f>
        <v>0.65806451612903216</v>
      </c>
      <c r="EY175" s="307">
        <f>IFERROR(VLOOKUP($A175,'BDGT Office'!$C$3:$F$180,EY$4,0),0)</f>
        <v>0.65806451612903216</v>
      </c>
      <c r="EZ175" s="307">
        <f>IFERROR(VLOOKUP($A175,'BDGT Office'!$C$3:$F$180,EZ$4,0),0)</f>
        <v>0.65806451612903216</v>
      </c>
      <c r="FA175" s="307">
        <f>IFERROR(VLOOKUP($A175,'BDGT Office'!$C$3:$F$180,FA$4,0),0)</f>
        <v>0.65806451612903216</v>
      </c>
      <c r="FB175" s="307">
        <f>IFERROR(VLOOKUP($A175,'BDGT Office'!$C$3:$F$180,FB$4,0),0)</f>
        <v>0.65806451612903216</v>
      </c>
      <c r="FC175" s="307">
        <f>IFERROR(VLOOKUP($A175,'BDGT Office'!$C$3:$F$180,FC$4,0),0)</f>
        <v>0.65806451612903216</v>
      </c>
      <c r="FD175" s="307">
        <f>IFERROR(VLOOKUP($A175,'BDGT Office'!$C$3:$F$180,FD$4,0),0)</f>
        <v>0.65806451612903216</v>
      </c>
      <c r="FE175" s="307">
        <f>IFERROR(VLOOKUP($A175,'BDGT Office'!$C$3:$F$180,FE$4,0),0)</f>
        <v>0.65806451612903216</v>
      </c>
      <c r="FF175" s="307">
        <f>IFERROR(VLOOKUP($A175,'BDGT Office'!$C$3:$F$180,FF$4,0),0)</f>
        <v>0.65806451612903216</v>
      </c>
      <c r="FG175" s="307">
        <f>IFERROR(VLOOKUP($A175,'BDGT Office'!$C$3:$F$180,FG$4,0),0)</f>
        <v>0.65806451612903216</v>
      </c>
      <c r="FH175" s="307">
        <f>IFERROR(VLOOKUP($A175,'BDGT Office'!$C$3:$F$180,FH$4,0),0)</f>
        <v>0.65806451612903216</v>
      </c>
      <c r="FI175" s="307">
        <f>IFERROR(VLOOKUP($A175,'BDGT Office'!$C$3:$F$180,FI$4,0),0)</f>
        <v>0.65806451612903216</v>
      </c>
      <c r="FJ175" s="307">
        <f>IFERROR(VLOOKUP($A175,'BDGT Office'!$C$3:$F$180,FJ$4,0),0)</f>
        <v>0.65806451612903216</v>
      </c>
      <c r="FK175" s="307">
        <f>IFERROR(VLOOKUP($A175,'BDGT Office'!$C$3:$F$180,FK$4,0),0)</f>
        <v>0.65806451612903216</v>
      </c>
      <c r="FL175" s="307">
        <f>IFERROR(VLOOKUP($A175,'BDGT Office'!$C$3:$F$180,FL$4,0),0)</f>
        <v>0.65806451612903216</v>
      </c>
      <c r="FM175" s="307">
        <f>IFERROR(VLOOKUP($A175,'BDGT Office'!$C$3:$F$180,FM$4,0),0)</f>
        <v>0.65806451612903216</v>
      </c>
      <c r="FN175" s="307">
        <f>IFERROR(VLOOKUP($A175,'BDGT Office'!$C$3:$F$180,FN$4,0),0)</f>
        <v>0.65806451612903216</v>
      </c>
      <c r="FO175" s="307">
        <f>IFERROR(VLOOKUP($A175,'BDGT Office'!$C$3:$F$180,FO$4,0),0)</f>
        <v>0.65806451612903216</v>
      </c>
      <c r="FP175" s="307">
        <f>IFERROR(VLOOKUP($A175,'BDGT Office'!$C$3:$F$180,FP$4,0),0)</f>
        <v>0.65806451612903216</v>
      </c>
      <c r="FQ175" s="308">
        <f t="shared" si="51"/>
        <v>20.399999999999991</v>
      </c>
      <c r="FR175" s="307"/>
      <c r="FS175" s="307"/>
    </row>
    <row r="176" spans="1:175">
      <c r="A176" s="150" t="s">
        <v>121</v>
      </c>
      <c r="B176" s="303">
        <f>IFERROR(VLOOKUP($A176,'FCST Sales'!$A$1:$AH$160,B$1,0),0)</f>
        <v>31408.005351311305</v>
      </c>
      <c r="C176" s="303">
        <f>IFERROR(VLOOKUP($A176,'FCST Sales'!$A$1:$AH$160,C$1,0),0)</f>
        <v>27384.705537831072</v>
      </c>
      <c r="D176" s="303">
        <f>IFERROR(VLOOKUP($A176,'FCST Sales'!$A$1:$AH$160,D$1,0),0)</f>
        <v>21029.326519336955</v>
      </c>
      <c r="E176" s="303">
        <f>IFERROR(VLOOKUP($A176,'FCST Sales'!$A$1:$AH$160,E$1,0),0)</f>
        <v>20238.804576378217</v>
      </c>
      <c r="F176" s="303">
        <f>IFERROR(VLOOKUP($A176,'FCST Sales'!$A$1:$AH$160,F$1,0),0)</f>
        <v>20132.663378795191</v>
      </c>
      <c r="G176" s="303">
        <f>IFERROR(VLOOKUP($A176,'FCST Sales'!$A$1:$AH$160,G$1,0),0)</f>
        <v>20989.088455939043</v>
      </c>
      <c r="H176" s="303">
        <f>IFERROR(VLOOKUP($A176,'FCST Sales'!$A$1:$AH$160,H$1,0),0)</f>
        <v>21620.884995069198</v>
      </c>
      <c r="I176" s="303">
        <f>IFERROR(VLOOKUP($A176,'FCST Sales'!$A$1:$AH$160,I$1,0),0)</f>
        <v>26508.392223629813</v>
      </c>
      <c r="J176" s="303">
        <f>IFERROR(VLOOKUP($A176,'FCST Sales'!$A$1:$AH$160,J$1,0),0)</f>
        <v>24691.633917103576</v>
      </c>
      <c r="K176" s="303">
        <f>IFERROR(VLOOKUP($A176,'FCST Sales'!$A$1:$AH$160,K$1,0),0)</f>
        <v>23641.094033695939</v>
      </c>
      <c r="L176" s="303">
        <f>IFERROR(VLOOKUP($A176,'FCST Sales'!$A$1:$AH$160,L$1,0),0)</f>
        <v>22744.351372044373</v>
      </c>
      <c r="M176" s="303">
        <f>IFERROR(VLOOKUP($A176,'FCST Sales'!$A$1:$AH$160,M$1,0),0)</f>
        <v>22844.127703411788</v>
      </c>
      <c r="N176" s="303">
        <f>IFERROR(VLOOKUP($A176,'FCST Sales'!$A$1:$AH$160,N$1,0),0)</f>
        <v>23777.280179392274</v>
      </c>
      <c r="O176" s="303">
        <f>IFERROR(VLOOKUP($A176,'FCST Sales'!$A$1:$AH$160,O$1,0),0)</f>
        <v>24181.328622420191</v>
      </c>
      <c r="P176" s="303">
        <f>IFERROR(VLOOKUP($A176,'FCST Sales'!$A$1:$AH$160,P$1,0),0)</f>
        <v>7956.5103011535302</v>
      </c>
      <c r="Q176" s="303">
        <f>IFERROR(VLOOKUP($A176,'FCST Sales'!$A$1:$AH$160,Q$1,0),0)</f>
        <v>22582.695870194009</v>
      </c>
      <c r="R176" s="303">
        <f>IFERROR(VLOOKUP($A176,'FCST Sales'!$A$1:$AH$160,R$1,0),0)</f>
        <v>24664.696412331301</v>
      </c>
      <c r="S176" s="303">
        <f>IFERROR(VLOOKUP($A176,'FCST Sales'!$A$1:$AH$160,S$1,0),0)</f>
        <v>22949.393337110207</v>
      </c>
      <c r="T176" s="303">
        <f>IFERROR(VLOOKUP($A176,'FCST Sales'!$A$1:$AH$160,T$1,0),0)</f>
        <v>24737.153072869929</v>
      </c>
      <c r="U176" s="303">
        <f>IFERROR(VLOOKUP($A176,'FCST Sales'!$A$1:$AH$160,U$1,0),0)</f>
        <v>24692.380133885756</v>
      </c>
      <c r="V176" s="303">
        <f>IFERROR(VLOOKUP($A176,'FCST Sales'!$A$1:$AH$160,V$1,0),0)</f>
        <v>24842.329198227002</v>
      </c>
      <c r="W176" s="303">
        <f>IFERROR(VLOOKUP($A176,'FCST Sales'!$A$1:$AH$160,W$1,0),0)</f>
        <v>29933.03577301525</v>
      </c>
      <c r="X176" s="303">
        <f>IFERROR(VLOOKUP($A176,'FCST Sales'!$A$1:$AH$160,X$1,0),0)</f>
        <v>29157.62300787085</v>
      </c>
      <c r="Y176" s="303">
        <f>IFERROR(VLOOKUP($A176,'FCST Sales'!$A$1:$AH$160,Y$1,0),0)</f>
        <v>23581.383894942192</v>
      </c>
      <c r="Z176" s="303">
        <f>IFERROR(VLOOKUP($A176,'FCST Sales'!$A$1:$AH$160,Z$1,0),0)</f>
        <v>22383.390551977802</v>
      </c>
      <c r="AA176" s="303">
        <f>IFERROR(VLOOKUP($A176,'FCST Sales'!$A$1:$AH$160,AA$1,0),0)</f>
        <v>23597.788677820135</v>
      </c>
      <c r="AB176" s="303">
        <f>IFERROR(VLOOKUP($A176,'FCST Sales'!$A$1:$AH$160,AB$1,0),0)</f>
        <v>23792.265053538085</v>
      </c>
      <c r="AC176" s="303">
        <f>IFERROR(VLOOKUP($A176,'FCST Sales'!$A$1:$AH$160,AC$1,0),0)</f>
        <v>26212.736804284901</v>
      </c>
      <c r="AD176" s="303">
        <f>IFERROR(VLOOKUP($A176,'FCST Sales'!$A$1:$AH$160,AD$1,0),0)</f>
        <v>34489.996645967301</v>
      </c>
      <c r="AE176" s="303">
        <f>IFERROR(VLOOKUP($A176,'FCST Sales'!$A$1:$AH$160,AE$1,0),0)</f>
        <v>29970.975985760906</v>
      </c>
      <c r="AF176" s="303">
        <f>IFERROR(VLOOKUP($A176,'FCST Sales'!$A$1:$AH$160,AF$1,0),0)</f>
        <v>20220.364613689948</v>
      </c>
      <c r="AG176" s="303">
        <f>IFERROR(VLOOKUP($A176,'FCST Sales'!$A$1:$AH$160,AG$1,0),0)</f>
        <v>746956.406200998</v>
      </c>
      <c r="AH176" s="303">
        <f>IFERROR(VLOOKUP($A176,'FCST Sales'!$A$1:$AH$160,AH$1,0),0)</f>
        <v>0</v>
      </c>
      <c r="AI176" s="303"/>
      <c r="AK176" s="306">
        <f>IFERROR(VLOOKUP($A176,'BDGT MW Services MTD'!$A$3:$AG$156,AK$4,0),0)</f>
        <v>337.32020331221418</v>
      </c>
      <c r="AL176" s="306">
        <f>IFERROR(VLOOKUP($A176,'BDGT MW Services MTD'!$A$3:$AG$156,AL$4,0),0)</f>
        <v>290.60060350480558</v>
      </c>
      <c r="AM176" s="306">
        <f>IFERROR(VLOOKUP($A176,'BDGT MW Services MTD'!$A$3:$AG$156,AM$4,0),0)</f>
        <v>225.85377892281565</v>
      </c>
      <c r="AN176" s="306">
        <f>IFERROR(VLOOKUP($A176,'BDGT MW Services MTD'!$A$3:$AG$156,AN$4,0),0)</f>
        <v>217.36361791007639</v>
      </c>
      <c r="AO176" s="306">
        <f>IFERROR(VLOOKUP($A176,'BDGT MW Services MTD'!$A$3:$AG$156,AO$4,0),0)</f>
        <v>216.22366744368961</v>
      </c>
      <c r="AP176" s="306">
        <f>IFERROR(VLOOKUP($A176,'BDGT MW Services MTD'!$A$3:$AG$156,AP$4,0),0)</f>
        <v>225.42162439487123</v>
      </c>
      <c r="AQ176" s="306">
        <f>IFERROR(VLOOKUP($A176,'BDGT MW Services MTD'!$A$3:$AG$156,AQ$4,0),0)</f>
        <v>232.20708353649863</v>
      </c>
      <c r="AR176" s="306">
        <f>IFERROR(VLOOKUP($A176,'BDGT MW Services MTD'!$A$3:$AG$156,AR$4,0),0)</f>
        <v>284.69863508799347</v>
      </c>
      <c r="AS176" s="306">
        <f>IFERROR(VLOOKUP($A176,'BDGT MW Services MTD'!$A$3:$AG$156,AS$4,0),0)</f>
        <v>262.02230686459058</v>
      </c>
      <c r="AT176" s="306">
        <f>IFERROR(VLOOKUP($A176,'BDGT MW Services MTD'!$A$3:$AG$156,AT$4,0),0)</f>
        <v>253.90401449471662</v>
      </c>
      <c r="AU176" s="306">
        <f>IFERROR(VLOOKUP($A176,'BDGT MW Services MTD'!$A$3:$AG$156,AU$4,0),0)</f>
        <v>244.27304896336327</v>
      </c>
      <c r="AV176" s="306">
        <f>IFERROR(VLOOKUP($A176,'BDGT MW Services MTD'!$A$3:$AG$156,AV$4,0),0)</f>
        <v>245.34464112613017</v>
      </c>
      <c r="AW176" s="306">
        <f>IFERROR(VLOOKUP($A176,'BDGT MW Services MTD'!$A$3:$AG$156,AW$4,0),0)</f>
        <v>255.36664600667541</v>
      </c>
      <c r="AX176" s="306">
        <f>IFERROR(VLOOKUP($A176,'BDGT MW Services MTD'!$A$3:$AG$156,AX$4,0),0)</f>
        <v>259.70610346109339</v>
      </c>
      <c r="AY176" s="306">
        <f>IFERROR(VLOOKUP($A176,'BDGT MW Services MTD'!$A$3:$AG$156,AY$4,0),0)</f>
        <v>38.924606178305737</v>
      </c>
      <c r="AZ176" s="306">
        <f>IFERROR(VLOOKUP($A176,'BDGT MW Services MTD'!$A$3:$AG$156,AZ$4,0),0)</f>
        <v>239.64271003673605</v>
      </c>
      <c r="BA176" s="306">
        <f>IFERROR(VLOOKUP($A176,'BDGT MW Services MTD'!$A$3:$AG$156,BA$4,0),0)</f>
        <v>264.89744622048312</v>
      </c>
      <c r="BB176" s="306">
        <f>IFERROR(VLOOKUP($A176,'BDGT MW Services MTD'!$A$3:$AG$156,BB$4,0),0)</f>
        <v>246.47518808585451</v>
      </c>
      <c r="BC176" s="306">
        <f>IFERROR(VLOOKUP($A176,'BDGT MW Services MTD'!$A$3:$AG$156,BC$4,0),0)</f>
        <v>265.67562666176968</v>
      </c>
      <c r="BD176" s="306">
        <f>IFERROR(VLOOKUP($A176,'BDGT MW Services MTD'!$A$3:$AG$156,BD$4,0),0)</f>
        <v>265.19476782619262</v>
      </c>
      <c r="BE176" s="306">
        <f>IFERROR(VLOOKUP($A176,'BDGT MW Services MTD'!$A$3:$AG$156,BE$4,0),0)</f>
        <v>266.80521230696422</v>
      </c>
      <c r="BF176" s="306">
        <f>IFERROR(VLOOKUP($A176,'BDGT MW Services MTD'!$A$3:$AG$156,BF$4,0),0)</f>
        <v>317.64293570191523</v>
      </c>
      <c r="BG176" s="306">
        <f>IFERROR(VLOOKUP($A176,'BDGT MW Services MTD'!$A$3:$AG$156,BG$4,0),0)</f>
        <v>313.1512240622198</v>
      </c>
      <c r="BH176" s="306">
        <f>IFERROR(VLOOKUP($A176,'BDGT MW Services MTD'!$A$3:$AG$156,BH$4,0),0)</f>
        <v>253.26273097738019</v>
      </c>
      <c r="BI176" s="306">
        <f>IFERROR(VLOOKUP($A176,'BDGT MW Services MTD'!$A$3:$AG$156,BI$4,0),0)</f>
        <v>240.39635014563603</v>
      </c>
      <c r="BJ176" s="306">
        <f>IFERROR(VLOOKUP($A176,'BDGT MW Services MTD'!$A$3:$AG$156,BJ$4,0),0)</f>
        <v>253.43891741882325</v>
      </c>
      <c r="BK176" s="306">
        <f>IFERROR(VLOOKUP($A176,'BDGT MW Services MTD'!$A$3:$AG$156,BK$4,0),0)</f>
        <v>255.52758270854252</v>
      </c>
      <c r="BL176" s="306">
        <f>IFERROR(VLOOKUP($A176,'BDGT MW Services MTD'!$A$3:$AG$156,BL$4,0),0)</f>
        <v>281.90155808753798</v>
      </c>
      <c r="BM176" s="306">
        <f>IFERROR(VLOOKUP($A176,'BDGT MW Services MTD'!$A$3:$AG$156,BM$4,0),0)</f>
        <v>370.42061572272166</v>
      </c>
      <c r="BN176" s="306">
        <f>IFERROR(VLOOKUP($A176,'BDGT MW Services MTD'!$A$3:$AG$156,BN$4,0),0)</f>
        <v>318.0455490769528</v>
      </c>
      <c r="BO176" s="306">
        <f>IFERROR(VLOOKUP($A176,'BDGT MW Services MTD'!$A$3:$AG$156,BO$4,0),0)</f>
        <v>217.16557375243249</v>
      </c>
      <c r="BP176" s="306">
        <f>IFERROR(VLOOKUP($A176,'BDGT MW Services MTD'!$A$3:$AG$156,BP$4,0),0)</f>
        <v>7958.8745700000018</v>
      </c>
      <c r="BQ176" s="306"/>
      <c r="BR176" s="306"/>
      <c r="BS176" s="306"/>
      <c r="BT176" s="306">
        <f>IFERROR(VLOOKUP($A176,'BDGT Polizze MTD'!$A$3:$AG$156,BT$4,0),0)</f>
        <v>1119.8480984865471</v>
      </c>
      <c r="BU176" s="306">
        <f>IFERROR(VLOOKUP($A176,'BDGT Polizze MTD'!$A$3:$AG$156,BU$4,0),0)</f>
        <v>964.74664149508999</v>
      </c>
      <c r="BV176" s="306">
        <f>IFERROR(VLOOKUP($A176,'BDGT Polizze MTD'!$A$3:$AG$156,BV$4,0),0)</f>
        <v>749.79773633249783</v>
      </c>
      <c r="BW176" s="306">
        <f>IFERROR(VLOOKUP($A176,'BDGT Polizze MTD'!$A$3:$AG$156,BW$4,0),0)</f>
        <v>721.61178549823774</v>
      </c>
      <c r="BX176" s="306">
        <f>IFERROR(VLOOKUP($A176,'BDGT Polizze MTD'!$A$3:$AG$156,BX$4,0),0)</f>
        <v>717.82733573917437</v>
      </c>
      <c r="BY176" s="306">
        <f>IFERROR(VLOOKUP($A176,'BDGT Polizze MTD'!$A$3:$AG$156,BY$4,0),0)</f>
        <v>748.36305373234836</v>
      </c>
      <c r="BZ176" s="306">
        <f>IFERROR(VLOOKUP($A176,'BDGT Polizze MTD'!$A$3:$AG$156,BZ$4,0),0)</f>
        <v>770.88967218714777</v>
      </c>
      <c r="CA176" s="306">
        <f>IFERROR(VLOOKUP($A176,'BDGT Polizze MTD'!$A$3:$AG$156,CA$4,0),0)</f>
        <v>945.15306825519326</v>
      </c>
      <c r="CB176" s="306">
        <f>IFERROR(VLOOKUP($A176,'BDGT Polizze MTD'!$A$3:$AG$156,CB$4,0),0)</f>
        <v>869.87135434572281</v>
      </c>
      <c r="CC176" s="306">
        <f>IFERROR(VLOOKUP($A176,'BDGT Polizze MTD'!$A$3:$AG$156,CC$4,0),0)</f>
        <v>842.91994679855441</v>
      </c>
      <c r="CD176" s="306">
        <f>IFERROR(VLOOKUP($A176,'BDGT Polizze MTD'!$A$3:$AG$156,CD$4,0),0)</f>
        <v>810.94671089102997</v>
      </c>
      <c r="CE176" s="306">
        <f>IFERROR(VLOOKUP($A176,'BDGT Polizze MTD'!$A$3:$AG$156,CE$4,0),0)</f>
        <v>814.50422222312443</v>
      </c>
      <c r="CF176" s="306">
        <f>IFERROR(VLOOKUP($A176,'BDGT Polizze MTD'!$A$3:$AG$156,CF$4,0),0)</f>
        <v>847.77564503829944</v>
      </c>
      <c r="CG176" s="306">
        <f>IFERROR(VLOOKUP($A176,'BDGT Polizze MTD'!$A$3:$AG$156,CG$4,0),0)</f>
        <v>862.18193654137724</v>
      </c>
      <c r="CH176" s="306">
        <f>IFERROR(VLOOKUP($A176,'BDGT Polizze MTD'!$A$3:$AG$156,CH$4,0),0)</f>
        <v>129.22334857235938</v>
      </c>
      <c r="CI176" s="306">
        <f>IFERROR(VLOOKUP($A176,'BDGT Polizze MTD'!$A$3:$AG$156,CI$4,0),0)</f>
        <v>795.57474030813432</v>
      </c>
      <c r="CJ176" s="306">
        <f>IFERROR(VLOOKUP($A176,'BDGT Polizze MTD'!$A$3:$AG$156,CJ$4,0),0)</f>
        <v>879.41634841653456</v>
      </c>
      <c r="CK176" s="306">
        <f>IFERROR(VLOOKUP($A176,'BDGT Polizze MTD'!$A$3:$AG$156,CK$4,0),0)</f>
        <v>818.25745387265363</v>
      </c>
      <c r="CL176" s="306">
        <f>IFERROR(VLOOKUP($A176,'BDGT Polizze MTD'!$A$3:$AG$156,CL$4,0),0)</f>
        <v>881.99978065361177</v>
      </c>
      <c r="CM176" s="306">
        <f>IFERROR(VLOOKUP($A176,'BDGT Polizze MTD'!$A$3:$AG$156,CM$4,0),0)</f>
        <v>880.40340768995907</v>
      </c>
      <c r="CN176" s="306">
        <f>IFERROR(VLOOKUP($A176,'BDGT Polizze MTD'!$A$3:$AG$156,CN$4,0),0)</f>
        <v>885.74982089557727</v>
      </c>
      <c r="CO176" s="306">
        <f>IFERROR(VLOOKUP($A176,'BDGT Polizze MTD'!$A$3:$AG$156,CO$4,0),0)</f>
        <v>1054.5227770251206</v>
      </c>
      <c r="CP176" s="306">
        <f>IFERROR(VLOOKUP($A176,'BDGT Polizze MTD'!$A$3:$AG$156,CP$4,0),0)</f>
        <v>1039.6110264413371</v>
      </c>
      <c r="CQ176" s="306">
        <f>IFERROR(VLOOKUP($A176,'BDGT Polizze MTD'!$A$3:$AG$156,CQ$4,0),0)</f>
        <v>840.79099003750537</v>
      </c>
      <c r="CR176" s="306">
        <f>IFERROR(VLOOKUP($A176,'BDGT Polizze MTD'!$A$3:$AG$156,CR$4,0),0)</f>
        <v>798.07670264127603</v>
      </c>
      <c r="CS176" s="306">
        <f>IFERROR(VLOOKUP($A176,'BDGT Polizze MTD'!$A$3:$AG$156,CS$4,0),0)</f>
        <v>841.37590030819706</v>
      </c>
      <c r="CT176" s="306">
        <f>IFERROR(VLOOKUP($A176,'BDGT Polizze MTD'!$A$3:$AG$156,CT$4,0),0)</f>
        <v>848.30992865900441</v>
      </c>
      <c r="CU176" s="306">
        <f>IFERROR(VLOOKUP($A176,'BDGT Polizze MTD'!$A$3:$AG$156,CU$4,0),0)</f>
        <v>935.86722848181523</v>
      </c>
      <c r="CV176" s="306">
        <f>IFERROR(VLOOKUP($A176,'BDGT Polizze MTD'!$A$3:$AG$156,CV$4,0),0)</f>
        <v>1229.7360729780091</v>
      </c>
      <c r="CW176" s="306">
        <f>IFERROR(VLOOKUP($A176,'BDGT Polizze MTD'!$A$3:$AG$156,CW$4,0),0)</f>
        <v>1055.8593878122419</v>
      </c>
      <c r="CX176" s="306">
        <f>IFERROR(VLOOKUP($A176,'BDGT Polizze MTD'!$A$3:$AG$156,CX$4,0),0)</f>
        <v>720.954311172134</v>
      </c>
      <c r="CY176" s="306">
        <f>IFERROR(VLOOKUP($A176,'BDGT Polizze MTD'!$A$3:$AG$156,CY$4,0),0)</f>
        <v>26422.166433529812</v>
      </c>
      <c r="CZ176" s="306"/>
      <c r="DD176" s="308">
        <f>IFERROR(VLOOKUP($A176,'BDGT McAfee'!$AZ$6:$BD$180,DD$4,0),0)</f>
        <v>4.8273973548387099</v>
      </c>
      <c r="DE176" s="308">
        <f>IFERROR(VLOOKUP($A176,'BDGT McAfee'!$AZ$6:$BD$180,DE$4,0),0)</f>
        <v>4.8273973548387099</v>
      </c>
      <c r="DF176" s="308">
        <f>IFERROR(VLOOKUP($A176,'BDGT McAfee'!$AZ$6:$BD$180,DF$4,0),0)</f>
        <v>4.8273973548387099</v>
      </c>
      <c r="DG176" s="308">
        <f>IFERROR(VLOOKUP($A176,'BDGT McAfee'!$AZ$6:$BD$180,DG$4,0),0)</f>
        <v>4.8273973548387099</v>
      </c>
      <c r="DH176" s="308">
        <f>IFERROR(VLOOKUP($A176,'BDGT McAfee'!$AZ$6:$BD$180,DH$4,0),0)</f>
        <v>4.8273973548387099</v>
      </c>
      <c r="DI176" s="308">
        <f>IFERROR(VLOOKUP($A176,'BDGT McAfee'!$AZ$6:$BD$180,DI$4,0),0)</f>
        <v>4.8273973548387099</v>
      </c>
      <c r="DJ176" s="308">
        <f>IFERROR(VLOOKUP($A176,'BDGT McAfee'!$AZ$6:$BD$180,DJ$4,0),0)</f>
        <v>4.8273973548387099</v>
      </c>
      <c r="DK176" s="308">
        <f>IFERROR(VLOOKUP($A176,'BDGT McAfee'!$AZ$6:$BD$180,DK$4,0),0)</f>
        <v>4.8273973548387099</v>
      </c>
      <c r="DL176" s="308">
        <f>IFERROR(VLOOKUP($A176,'BDGT McAfee'!$AZ$6:$BD$180,DL$4,0),0)</f>
        <v>4.8273973548387099</v>
      </c>
      <c r="DM176" s="308">
        <f>IFERROR(VLOOKUP($A176,'BDGT McAfee'!$AZ$6:$BD$180,DM$4,0),0)</f>
        <v>4.8273973548387099</v>
      </c>
      <c r="DN176" s="308">
        <f>IFERROR(VLOOKUP($A176,'BDGT McAfee'!$AZ$6:$BD$180,DN$4,0),0)</f>
        <v>4.8273973548387099</v>
      </c>
      <c r="DO176" s="308">
        <f>IFERROR(VLOOKUP($A176,'BDGT McAfee'!$AZ$6:$BD$180,DO$4,0),0)</f>
        <v>4.8273973548387099</v>
      </c>
      <c r="DP176" s="308">
        <f>IFERROR(VLOOKUP($A176,'BDGT McAfee'!$AZ$6:$BD$180,DP$4,0),0)</f>
        <v>4.8273973548387099</v>
      </c>
      <c r="DQ176" s="308">
        <f>IFERROR(VLOOKUP($A176,'BDGT McAfee'!$AZ$6:$BD$180,DQ$4,0),0)</f>
        <v>4.8273973548387099</v>
      </c>
      <c r="DR176" s="308">
        <f>IFERROR(VLOOKUP($A176,'BDGT McAfee'!$AZ$6:$BD$180,DR$4,0),0)</f>
        <v>4.8273973548387099</v>
      </c>
      <c r="DS176" s="308">
        <f>IFERROR(VLOOKUP($A176,'BDGT McAfee'!$AZ$6:$BD$180,DS$4,0),0)</f>
        <v>4.8273973548387099</v>
      </c>
      <c r="DT176" s="308">
        <f>IFERROR(VLOOKUP($A176,'BDGT McAfee'!$AZ$6:$BD$180,DT$4,0),0)</f>
        <v>4.8273973548387099</v>
      </c>
      <c r="DU176" s="308">
        <f>IFERROR(VLOOKUP($A176,'BDGT McAfee'!$AZ$6:$BD$180,DU$4,0),0)</f>
        <v>4.8273973548387099</v>
      </c>
      <c r="DV176" s="308">
        <f>IFERROR(VLOOKUP($A176,'BDGT McAfee'!$AZ$6:$BD$180,DV$4,0),0)</f>
        <v>4.8273973548387099</v>
      </c>
      <c r="DW176" s="308">
        <f>IFERROR(VLOOKUP($A176,'BDGT McAfee'!$AZ$6:$BD$180,DW$4,0),0)</f>
        <v>4.8273973548387099</v>
      </c>
      <c r="DX176" s="308">
        <f>IFERROR(VLOOKUP($A176,'BDGT McAfee'!$AZ$6:$BD$180,DX$4,0),0)</f>
        <v>4.8273973548387099</v>
      </c>
      <c r="DY176" s="308">
        <f>IFERROR(VLOOKUP($A176,'BDGT McAfee'!$AZ$6:$BD$180,DY$4,0),0)</f>
        <v>4.8273973548387099</v>
      </c>
      <c r="DZ176" s="308">
        <f>IFERROR(VLOOKUP($A176,'BDGT McAfee'!$AZ$6:$BD$180,DZ$4,0),0)</f>
        <v>4.8273973548387099</v>
      </c>
      <c r="EA176" s="308">
        <f>IFERROR(VLOOKUP($A176,'BDGT McAfee'!$AZ$6:$BD$180,EA$4,0),0)</f>
        <v>4.8273973548387099</v>
      </c>
      <c r="EB176" s="308">
        <f>IFERROR(VLOOKUP($A176,'BDGT McAfee'!$AZ$6:$BD$180,EB$4,0),0)</f>
        <v>4.8273973548387099</v>
      </c>
      <c r="EC176" s="308">
        <f>IFERROR(VLOOKUP($A176,'BDGT McAfee'!$AZ$6:$BD$180,EC$4,0),0)</f>
        <v>4.8273973548387099</v>
      </c>
      <c r="ED176" s="308">
        <f>IFERROR(VLOOKUP($A176,'BDGT McAfee'!$AZ$6:$BD$180,ED$4,0),0)</f>
        <v>4.8273973548387099</v>
      </c>
      <c r="EE176" s="308">
        <f>IFERROR(VLOOKUP($A176,'BDGT McAfee'!$AZ$6:$BD$180,EE$4,0),0)</f>
        <v>4.8273973548387099</v>
      </c>
      <c r="EF176" s="308">
        <f>IFERROR(VLOOKUP($A176,'BDGT McAfee'!$AZ$6:$BD$180,EF$4,0),0)</f>
        <v>4.8273973548387099</v>
      </c>
      <c r="EG176" s="308">
        <f>IFERROR(VLOOKUP($A176,'BDGT McAfee'!$AZ$6:$BD$180,EG$4,0),0)</f>
        <v>4.8273973548387099</v>
      </c>
      <c r="EH176" s="308">
        <f>IFERROR(VLOOKUP($A176,'BDGT McAfee'!$AZ$6:$BD$180,EH$4,0),0)</f>
        <v>4.8273973548387099</v>
      </c>
      <c r="EI176" s="308">
        <f t="shared" si="50"/>
        <v>149.64931800000005</v>
      </c>
      <c r="EJ176" s="308"/>
      <c r="EL176" s="307">
        <f>IFERROR(VLOOKUP($A176,'BDGT Office'!$C$3:$F$180,EL$4,0),0)</f>
        <v>0.65806451612903216</v>
      </c>
      <c r="EM176" s="307">
        <f>IFERROR(VLOOKUP($A176,'BDGT Office'!$C$3:$F$180,EM$4,0),0)</f>
        <v>0.65806451612903216</v>
      </c>
      <c r="EN176" s="307">
        <f>IFERROR(VLOOKUP($A176,'BDGT Office'!$C$3:$F$180,EN$4,0),0)</f>
        <v>0.65806451612903216</v>
      </c>
      <c r="EO176" s="307">
        <f>IFERROR(VLOOKUP($A176,'BDGT Office'!$C$3:$F$180,EO$4,0),0)</f>
        <v>0.65806451612903216</v>
      </c>
      <c r="EP176" s="307">
        <f>IFERROR(VLOOKUP($A176,'BDGT Office'!$C$3:$F$180,EP$4,0),0)</f>
        <v>0.65806451612903216</v>
      </c>
      <c r="EQ176" s="307">
        <f>IFERROR(VLOOKUP($A176,'BDGT Office'!$C$3:$F$180,EQ$4,0),0)</f>
        <v>0.65806451612903216</v>
      </c>
      <c r="ER176" s="307">
        <f>IFERROR(VLOOKUP($A176,'BDGT Office'!$C$3:$F$180,ER$4,0),0)</f>
        <v>0.65806451612903216</v>
      </c>
      <c r="ES176" s="307">
        <f>IFERROR(VLOOKUP($A176,'BDGT Office'!$C$3:$F$180,ES$4,0),0)</f>
        <v>0.65806451612903216</v>
      </c>
      <c r="ET176" s="307">
        <f>IFERROR(VLOOKUP($A176,'BDGT Office'!$C$3:$F$180,ET$4,0),0)</f>
        <v>0.65806451612903216</v>
      </c>
      <c r="EU176" s="307">
        <f>IFERROR(VLOOKUP($A176,'BDGT Office'!$C$3:$F$180,EU$4,0),0)</f>
        <v>0.65806451612903216</v>
      </c>
      <c r="EV176" s="307">
        <f>IFERROR(VLOOKUP($A176,'BDGT Office'!$C$3:$F$180,EV$4,0),0)</f>
        <v>0.65806451612903216</v>
      </c>
      <c r="EW176" s="307">
        <f>IFERROR(VLOOKUP($A176,'BDGT Office'!$C$3:$F$180,EW$4,0),0)</f>
        <v>0.65806451612903216</v>
      </c>
      <c r="EX176" s="307">
        <f>IFERROR(VLOOKUP($A176,'BDGT Office'!$C$3:$F$180,EX$4,0),0)</f>
        <v>0.65806451612903216</v>
      </c>
      <c r="EY176" s="307">
        <f>IFERROR(VLOOKUP($A176,'BDGT Office'!$C$3:$F$180,EY$4,0),0)</f>
        <v>0.65806451612903216</v>
      </c>
      <c r="EZ176" s="307">
        <f>IFERROR(VLOOKUP($A176,'BDGT Office'!$C$3:$F$180,EZ$4,0),0)</f>
        <v>0.65806451612903216</v>
      </c>
      <c r="FA176" s="307">
        <f>IFERROR(VLOOKUP($A176,'BDGT Office'!$C$3:$F$180,FA$4,0),0)</f>
        <v>0.65806451612903216</v>
      </c>
      <c r="FB176" s="307">
        <f>IFERROR(VLOOKUP($A176,'BDGT Office'!$C$3:$F$180,FB$4,0),0)</f>
        <v>0.65806451612903216</v>
      </c>
      <c r="FC176" s="307">
        <f>IFERROR(VLOOKUP($A176,'BDGT Office'!$C$3:$F$180,FC$4,0),0)</f>
        <v>0.65806451612903216</v>
      </c>
      <c r="FD176" s="307">
        <f>IFERROR(VLOOKUP($A176,'BDGT Office'!$C$3:$F$180,FD$4,0),0)</f>
        <v>0.65806451612903216</v>
      </c>
      <c r="FE176" s="307">
        <f>IFERROR(VLOOKUP($A176,'BDGT Office'!$C$3:$F$180,FE$4,0),0)</f>
        <v>0.65806451612903216</v>
      </c>
      <c r="FF176" s="307">
        <f>IFERROR(VLOOKUP($A176,'BDGT Office'!$C$3:$F$180,FF$4,0),0)</f>
        <v>0.65806451612903216</v>
      </c>
      <c r="FG176" s="307">
        <f>IFERROR(VLOOKUP($A176,'BDGT Office'!$C$3:$F$180,FG$4,0),0)</f>
        <v>0.65806451612903216</v>
      </c>
      <c r="FH176" s="307">
        <f>IFERROR(VLOOKUP($A176,'BDGT Office'!$C$3:$F$180,FH$4,0),0)</f>
        <v>0.65806451612903216</v>
      </c>
      <c r="FI176" s="307">
        <f>IFERROR(VLOOKUP($A176,'BDGT Office'!$C$3:$F$180,FI$4,0),0)</f>
        <v>0.65806451612903216</v>
      </c>
      <c r="FJ176" s="307">
        <f>IFERROR(VLOOKUP($A176,'BDGT Office'!$C$3:$F$180,FJ$4,0),0)</f>
        <v>0.65806451612903216</v>
      </c>
      <c r="FK176" s="307">
        <f>IFERROR(VLOOKUP($A176,'BDGT Office'!$C$3:$F$180,FK$4,0),0)</f>
        <v>0.65806451612903216</v>
      </c>
      <c r="FL176" s="307">
        <f>IFERROR(VLOOKUP($A176,'BDGT Office'!$C$3:$F$180,FL$4,0),0)</f>
        <v>0.65806451612903216</v>
      </c>
      <c r="FM176" s="307">
        <f>IFERROR(VLOOKUP($A176,'BDGT Office'!$C$3:$F$180,FM$4,0),0)</f>
        <v>0.65806451612903216</v>
      </c>
      <c r="FN176" s="307">
        <f>IFERROR(VLOOKUP($A176,'BDGT Office'!$C$3:$F$180,FN$4,0),0)</f>
        <v>0.65806451612903216</v>
      </c>
      <c r="FO176" s="307">
        <f>IFERROR(VLOOKUP($A176,'BDGT Office'!$C$3:$F$180,FO$4,0),0)</f>
        <v>0.65806451612903216</v>
      </c>
      <c r="FP176" s="307">
        <f>IFERROR(VLOOKUP($A176,'BDGT Office'!$C$3:$F$180,FP$4,0),0)</f>
        <v>0.65806451612903216</v>
      </c>
      <c r="FQ176" s="308">
        <f t="shared" si="51"/>
        <v>20.399999999999991</v>
      </c>
      <c r="FR176" s="307"/>
      <c r="FS176" s="307"/>
    </row>
    <row r="177" spans="1:175">
      <c r="A177" s="150" t="s">
        <v>122</v>
      </c>
      <c r="B177" s="303">
        <f>IFERROR(VLOOKUP($A177,'FCST Sales'!$A$1:$AH$160,B$1,0),0)</f>
        <v>39122.497279554758</v>
      </c>
      <c r="C177" s="303">
        <f>IFERROR(VLOOKUP($A177,'FCST Sales'!$A$1:$AH$160,C$1,0),0)</f>
        <v>34110.987180549324</v>
      </c>
      <c r="D177" s="303">
        <f>IFERROR(VLOOKUP($A177,'FCST Sales'!$A$1:$AH$160,D$1,0),0)</f>
        <v>26194.588301331893</v>
      </c>
      <c r="E177" s="303">
        <f>IFERROR(VLOOKUP($A177,'FCST Sales'!$A$1:$AH$160,E$1,0),0)</f>
        <v>25209.896907628332</v>
      </c>
      <c r="F177" s="303">
        <f>IFERROR(VLOOKUP($A177,'FCST Sales'!$A$1:$AH$160,F$1,0),0)</f>
        <v>25077.685114257722</v>
      </c>
      <c r="G177" s="303">
        <f>IFERROR(VLOOKUP($A177,'FCST Sales'!$A$1:$AH$160,G$1,0),0)</f>
        <v>26144.466890939511</v>
      </c>
      <c r="H177" s="303">
        <f>IFERROR(VLOOKUP($A177,'FCST Sales'!$A$1:$AH$160,H$1,0),0)</f>
        <v>26931.446455763082</v>
      </c>
      <c r="I177" s="303">
        <f>IFERROR(VLOOKUP($A177,'FCST Sales'!$A$1:$AH$160,I$1,0),0)</f>
        <v>33019.4321815164</v>
      </c>
      <c r="J177" s="303">
        <f>IFERROR(VLOOKUP($A177,'FCST Sales'!$A$1:$AH$160,J$1,0),0)</f>
        <v>30756.438364823302</v>
      </c>
      <c r="K177" s="303">
        <f>IFERROR(VLOOKUP($A177,'FCST Sales'!$A$1:$AH$160,K$1,0),0)</f>
        <v>29447.862946837926</v>
      </c>
      <c r="L177" s="303">
        <f>IFERROR(VLOOKUP($A177,'FCST Sales'!$A$1:$AH$160,L$1,0),0)</f>
        <v>28330.860706532996</v>
      </c>
      <c r="M177" s="303">
        <f>IFERROR(VLOOKUP($A177,'FCST Sales'!$A$1:$AH$160,M$1,0),0)</f>
        <v>28455.144283564507</v>
      </c>
      <c r="N177" s="303">
        <f>IFERROR(VLOOKUP($A177,'FCST Sales'!$A$1:$AH$160,N$1,0),0)</f>
        <v>29617.499383629209</v>
      </c>
      <c r="O177" s="303">
        <f>IFERROR(VLOOKUP($A177,'FCST Sales'!$A$1:$AH$160,O$1,0),0)</f>
        <v>30120.790946921938</v>
      </c>
      <c r="P177" s="303">
        <f>IFERROR(VLOOKUP($A177,'FCST Sales'!$A$1:$AH$160,P$1,0),0)</f>
        <v>0</v>
      </c>
      <c r="Q177" s="303">
        <f>IFERROR(VLOOKUP($A177,'FCST Sales'!$A$1:$AH$160,Q$1,0),0)</f>
        <v>28129.499083576509</v>
      </c>
      <c r="R177" s="303">
        <f>IFERROR(VLOOKUP($A177,'FCST Sales'!$A$1:$AH$160,R$1,0),0)</f>
        <v>30722.884420681246</v>
      </c>
      <c r="S177" s="303">
        <f>IFERROR(VLOOKUP($A177,'FCST Sales'!$A$1:$AH$160,S$1,0),0)</f>
        <v>28586.265455441939</v>
      </c>
      <c r="T177" s="303">
        <f>IFERROR(VLOOKUP($A177,'FCST Sales'!$A$1:$AH$160,T$1,0),0)</f>
        <v>30813.138019185859</v>
      </c>
      <c r="U177" s="303">
        <f>IFERROR(VLOOKUP($A177,'FCST Sales'!$A$1:$AH$160,U$1,0),0)</f>
        <v>30757.367868741305</v>
      </c>
      <c r="V177" s="303">
        <f>IFERROR(VLOOKUP($A177,'FCST Sales'!$A$1:$AH$160,V$1,0),0)</f>
        <v>30944.147697518853</v>
      </c>
      <c r="W177" s="303">
        <f>IFERROR(VLOOKUP($A177,'FCST Sales'!$A$1:$AH$160,W$1,0),0)</f>
        <v>37285.242965921483</v>
      </c>
      <c r="X177" s="303">
        <f>IFERROR(VLOOKUP($A177,'FCST Sales'!$A$1:$AH$160,X$1,0),0)</f>
        <v>36319.371894022064</v>
      </c>
      <c r="Y177" s="303">
        <f>IFERROR(VLOOKUP($A177,'FCST Sales'!$A$1:$AH$160,Y$1,0),0)</f>
        <v>29373.486694197043</v>
      </c>
      <c r="Z177" s="303">
        <f>IFERROR(VLOOKUP($A177,'FCST Sales'!$A$1:$AH$160,Z$1,0),0)</f>
        <v>27881.240027246822</v>
      </c>
      <c r="AA177" s="303">
        <f>IFERROR(VLOOKUP($A177,'FCST Sales'!$A$1:$AH$160,AA$1,0),0)</f>
        <v>29393.920849958773</v>
      </c>
      <c r="AB177" s="303">
        <f>IFERROR(VLOOKUP($A177,'FCST Sales'!$A$1:$AH$160,AB$1,0),0)</f>
        <v>29636.164870069577</v>
      </c>
      <c r="AC177" s="303">
        <f>IFERROR(VLOOKUP($A177,'FCST Sales'!$A$1:$AH$160,AC$1,0),0)</f>
        <v>32725.183976549382</v>
      </c>
      <c r="AD177" s="303">
        <f>IFERROR(VLOOKUP($A177,'FCST Sales'!$A$1:$AH$160,AD$1,0),0)</f>
        <v>42961.492933436879</v>
      </c>
      <c r="AE177" s="303">
        <f>IFERROR(VLOOKUP($A177,'FCST Sales'!$A$1:$AH$160,AE$1,0),0)</f>
        <v>37332.502123366372</v>
      </c>
      <c r="AF177" s="303">
        <f>IFERROR(VLOOKUP($A177,'FCST Sales'!$A$1:$AH$160,AF$1,0),0)</f>
        <v>25186.927687455402</v>
      </c>
      <c r="AG177" s="303">
        <f>IFERROR(VLOOKUP($A177,'FCST Sales'!$A$1:$AH$160,AG$1,0),0)</f>
        <v>920588.43351122027</v>
      </c>
      <c r="AH177" s="303">
        <f>IFERROR(VLOOKUP($A177,'FCST Sales'!$A$1:$AH$160,AH$1,0),0)</f>
        <v>0</v>
      </c>
      <c r="AI177" s="303"/>
      <c r="AK177" s="306">
        <f>IFERROR(VLOOKUP($A177,'BDGT MW Services MTD'!$A$3:$AG$156,AK$4,0),0)</f>
        <v>390.51501374078737</v>
      </c>
      <c r="AL177" s="306">
        <f>IFERROR(VLOOKUP($A177,'BDGT MW Services MTD'!$A$3:$AG$156,AL$4,0),0)</f>
        <v>336.42781415533159</v>
      </c>
      <c r="AM177" s="306">
        <f>IFERROR(VLOOKUP($A177,'BDGT MW Services MTD'!$A$3:$AG$156,AM$4,0),0)</f>
        <v>261.47052774605766</v>
      </c>
      <c r="AN177" s="306">
        <f>IFERROR(VLOOKUP($A177,'BDGT MW Services MTD'!$A$3:$AG$156,AN$4,0),0)</f>
        <v>251.64148308168399</v>
      </c>
      <c r="AO177" s="306">
        <f>IFERROR(VLOOKUP($A177,'BDGT MW Services MTD'!$A$3:$AG$156,AO$4,0),0)</f>
        <v>250.3217644058571</v>
      </c>
      <c r="AP177" s="306">
        <f>IFERROR(VLOOKUP($A177,'BDGT MW Services MTD'!$A$3:$AG$156,AP$4,0),0)</f>
        <v>260.97022319933546</v>
      </c>
      <c r="AQ177" s="306">
        <f>IFERROR(VLOOKUP($A177,'BDGT MW Services MTD'!$A$3:$AG$156,AQ$4,0),0)</f>
        <v>268.82573746711734</v>
      </c>
      <c r="AR177" s="306">
        <f>IFERROR(VLOOKUP($A177,'BDGT MW Services MTD'!$A$3:$AG$156,AR$4,0),0)</f>
        <v>329.59511556580827</v>
      </c>
      <c r="AS177" s="306">
        <f>IFERROR(VLOOKUP($A177,'BDGT MW Services MTD'!$A$3:$AG$156,AS$4,0),0)</f>
        <v>303.34276975076551</v>
      </c>
      <c r="AT177" s="306">
        <f>IFERROR(VLOOKUP($A177,'BDGT MW Services MTD'!$A$3:$AG$156,AT$4,0),0)</f>
        <v>293.94423676862249</v>
      </c>
      <c r="AU177" s="306">
        <f>IFERROR(VLOOKUP($A177,'BDGT MW Services MTD'!$A$3:$AG$156,AU$4,0),0)</f>
        <v>282.7944846936411</v>
      </c>
      <c r="AV177" s="306">
        <f>IFERROR(VLOOKUP($A177,'BDGT MW Services MTD'!$A$3:$AG$156,AV$4,0),0)</f>
        <v>284.03506508004654</v>
      </c>
      <c r="AW177" s="306">
        <f>IFERROR(VLOOKUP($A177,'BDGT MW Services MTD'!$A$3:$AG$156,AW$4,0),0)</f>
        <v>295.63752273068985</v>
      </c>
      <c r="AX177" s="306">
        <f>IFERROR(VLOOKUP($A177,'BDGT MW Services MTD'!$A$3:$AG$156,AX$4,0),0)</f>
        <v>300.66130509178106</v>
      </c>
      <c r="AY177" s="306">
        <f>IFERROR(VLOOKUP($A177,'BDGT MW Services MTD'!$A$3:$AG$156,AY$4,0),0)</f>
        <v>45.062948994212817</v>
      </c>
      <c r="AZ177" s="306">
        <f>IFERROR(VLOOKUP($A177,'BDGT MW Services MTD'!$A$3:$AG$156,AZ$4,0),0)</f>
        <v>277.433949357183</v>
      </c>
      <c r="BA177" s="306">
        <f>IFERROR(VLOOKUP($A177,'BDGT MW Services MTD'!$A$3:$AG$156,BA$4,0),0)</f>
        <v>306.67131359144923</v>
      </c>
      <c r="BB177" s="306">
        <f>IFERROR(VLOOKUP($A177,'BDGT MW Services MTD'!$A$3:$AG$156,BB$4,0),0)</f>
        <v>285.34389733253607</v>
      </c>
      <c r="BC177" s="306">
        <f>IFERROR(VLOOKUP($A177,'BDGT MW Services MTD'!$A$3:$AG$156,BC$4,0),0)</f>
        <v>307.5722117372996</v>
      </c>
      <c r="BD177" s="306">
        <f>IFERROR(VLOOKUP($A177,'BDGT MW Services MTD'!$A$3:$AG$156,BD$4,0),0)</f>
        <v>307.01552229818844</v>
      </c>
      <c r="BE177" s="306">
        <f>IFERROR(VLOOKUP($A177,'BDGT MW Services MTD'!$A$3:$AG$156,BE$4,0),0)</f>
        <v>308.87993107762696</v>
      </c>
      <c r="BF177" s="306">
        <f>IFERROR(VLOOKUP($A177,'BDGT MW Services MTD'!$A$3:$AG$156,BF$4,0),0)</f>
        <v>367.73467519075786</v>
      </c>
      <c r="BG177" s="306">
        <f>IFERROR(VLOOKUP($A177,'BDGT MW Services MTD'!$A$3:$AG$156,BG$4,0),0)</f>
        <v>362.53462842370487</v>
      </c>
      <c r="BH177" s="306">
        <f>IFERROR(VLOOKUP($A177,'BDGT MW Services MTD'!$A$3:$AG$156,BH$4,0),0)</f>
        <v>293.2018239539575</v>
      </c>
      <c r="BI177" s="306">
        <f>IFERROR(VLOOKUP($A177,'BDGT MW Services MTD'!$A$3:$AG$156,BI$4,0),0)</f>
        <v>278.30643720283479</v>
      </c>
      <c r="BJ177" s="306">
        <f>IFERROR(VLOOKUP($A177,'BDGT MW Services MTD'!$A$3:$AG$156,BJ$4,0),0)</f>
        <v>293.40579469133252</v>
      </c>
      <c r="BK177" s="306">
        <f>IFERROR(VLOOKUP($A177,'BDGT MW Services MTD'!$A$3:$AG$156,BK$4,0),0)</f>
        <v>295.82383887103339</v>
      </c>
      <c r="BL177" s="306">
        <f>IFERROR(VLOOKUP($A177,'BDGT MW Services MTD'!$A$3:$AG$156,BL$4,0),0)</f>
        <v>326.35694437848719</v>
      </c>
      <c r="BM177" s="306">
        <f>IFERROR(VLOOKUP($A177,'BDGT MW Services MTD'!$A$3:$AG$156,BM$4,0),0)</f>
        <v>428.83530372161289</v>
      </c>
      <c r="BN177" s="306">
        <f>IFERROR(VLOOKUP($A177,'BDGT MW Services MTD'!$A$3:$AG$156,BN$4,0),0)</f>
        <v>368.20077999604723</v>
      </c>
      <c r="BO177" s="306">
        <f>IFERROR(VLOOKUP($A177,'BDGT MW Services MTD'!$A$3:$AG$156,BO$4,0),0)</f>
        <v>251.41220770421126</v>
      </c>
      <c r="BP177" s="306">
        <f>IFERROR(VLOOKUP($A177,'BDGT MW Services MTD'!$A$3:$AG$156,BP$4,0),0)</f>
        <v>9213.9752720000015</v>
      </c>
      <c r="BQ177" s="306"/>
      <c r="BR177" s="306"/>
      <c r="BS177" s="306"/>
      <c r="BT177" s="306">
        <f>IFERROR(VLOOKUP($A177,'BDGT Polizze MTD'!$A$3:$AG$156,BT$4,0),0)</f>
        <v>1380.1599866038382</v>
      </c>
      <c r="BU177" s="306">
        <f>IFERROR(VLOOKUP($A177,'BDGT Polizze MTD'!$A$3:$AG$156,BU$4,0),0)</f>
        <v>1189.0047530566546</v>
      </c>
      <c r="BV177" s="306">
        <f>IFERROR(VLOOKUP($A177,'BDGT Polizze MTD'!$A$3:$AG$156,BV$4,0),0)</f>
        <v>924.09036112202682</v>
      </c>
      <c r="BW177" s="306">
        <f>IFERROR(VLOOKUP($A177,'BDGT Polizze MTD'!$A$3:$AG$156,BW$4,0),0)</f>
        <v>889.35250553393155</v>
      </c>
      <c r="BX177" s="306">
        <f>IFERROR(VLOOKUP($A177,'BDGT Polizze MTD'!$A$3:$AG$156,BX$4,0),0)</f>
        <v>884.68834962222286</v>
      </c>
      <c r="BY177" s="306">
        <f>IFERROR(VLOOKUP($A177,'BDGT Polizze MTD'!$A$3:$AG$156,BY$4,0),0)</f>
        <v>922.32218245486729</v>
      </c>
      <c r="BZ177" s="306">
        <f>IFERROR(VLOOKUP($A177,'BDGT Polizze MTD'!$A$3:$AG$156,BZ$4,0),0)</f>
        <v>950.08517769218895</v>
      </c>
      <c r="CA177" s="306">
        <f>IFERROR(VLOOKUP($A177,'BDGT Polizze MTD'!$A$3:$AG$156,CA$4,0),0)</f>
        <v>1164.856597769483</v>
      </c>
      <c r="CB177" s="306">
        <f>IFERROR(VLOOKUP($A177,'BDGT Polizze MTD'!$A$3:$AG$156,CB$4,0),0)</f>
        <v>1072.0754345016892</v>
      </c>
      <c r="CC177" s="306">
        <f>IFERROR(VLOOKUP($A177,'BDGT Polizze MTD'!$A$3:$AG$156,CC$4,0),0)</f>
        <v>1038.8590953128958</v>
      </c>
      <c r="CD177" s="306">
        <f>IFERROR(VLOOKUP($A177,'BDGT Polizze MTD'!$A$3:$AG$156,CD$4,0),0)</f>
        <v>999.45358942200869</v>
      </c>
      <c r="CE177" s="306">
        <f>IFERROR(VLOOKUP($A177,'BDGT Polizze MTD'!$A$3:$AG$156,CE$4,0),0)</f>
        <v>1003.8380544213975</v>
      </c>
      <c r="CF177" s="306">
        <f>IFERROR(VLOOKUP($A177,'BDGT Polizze MTD'!$A$3:$AG$156,CF$4,0),0)</f>
        <v>1044.8435144734729</v>
      </c>
      <c r="CG177" s="306">
        <f>IFERROR(VLOOKUP($A177,'BDGT Polizze MTD'!$A$3:$AG$156,CG$4,0),0)</f>
        <v>1062.5985895722924</v>
      </c>
      <c r="CH177" s="306">
        <f>IFERROR(VLOOKUP($A177,'BDGT Polizze MTD'!$A$3:$AG$156,CH$4,0),0)</f>
        <v>159.26168493348848</v>
      </c>
      <c r="CI177" s="306">
        <f>IFERROR(VLOOKUP($A177,'BDGT Polizze MTD'!$A$3:$AG$156,CI$4,0),0)</f>
        <v>980.5083603838591</v>
      </c>
      <c r="CJ177" s="306">
        <f>IFERROR(VLOOKUP($A177,'BDGT Polizze MTD'!$A$3:$AG$156,CJ$4,0),0)</f>
        <v>1083.8391896991209</v>
      </c>
      <c r="CK177" s="306">
        <f>IFERROR(VLOOKUP($A177,'BDGT Polizze MTD'!$A$3:$AG$156,CK$4,0),0)</f>
        <v>1008.4637354848704</v>
      </c>
      <c r="CL177" s="306">
        <f>IFERROR(VLOOKUP($A177,'BDGT Polizze MTD'!$A$3:$AG$156,CL$4,0),0)</f>
        <v>1087.0231481364617</v>
      </c>
      <c r="CM177" s="306">
        <f>IFERROR(VLOOKUP($A177,'BDGT Polizze MTD'!$A$3:$AG$156,CM$4,0),0)</f>
        <v>1085.0556937191109</v>
      </c>
      <c r="CN177" s="306">
        <f>IFERROR(VLOOKUP($A177,'BDGT Polizze MTD'!$A$3:$AG$156,CN$4,0),0)</f>
        <v>1091.64489594057</v>
      </c>
      <c r="CO177" s="306">
        <f>IFERROR(VLOOKUP($A177,'BDGT Polizze MTD'!$A$3:$AG$156,CO$4,0),0)</f>
        <v>1299.6496076382066</v>
      </c>
      <c r="CP177" s="306">
        <f>IFERROR(VLOOKUP($A177,'BDGT Polizze MTD'!$A$3:$AG$156,CP$4,0),0)</f>
        <v>1281.2715780520791</v>
      </c>
      <c r="CQ177" s="306">
        <f>IFERROR(VLOOKUP($A177,'BDGT Polizze MTD'!$A$3:$AG$156,CQ$4,0),0)</f>
        <v>1036.2352564736989</v>
      </c>
      <c r="CR177" s="306">
        <f>IFERROR(VLOOKUP($A177,'BDGT Polizze MTD'!$A$3:$AG$156,CR$4,0),0)</f>
        <v>983.59191100546479</v>
      </c>
      <c r="CS177" s="306">
        <f>IFERROR(VLOOKUP($A177,'BDGT Polizze MTD'!$A$3:$AG$156,CS$4,0),0)</f>
        <v>1036.956130806971</v>
      </c>
      <c r="CT177" s="306">
        <f>IFERROR(VLOOKUP($A177,'BDGT Polizze MTD'!$A$3:$AG$156,CT$4,0),0)</f>
        <v>1045.5019938474088</v>
      </c>
      <c r="CU177" s="306">
        <f>IFERROR(VLOOKUP($A177,'BDGT Polizze MTD'!$A$3:$AG$156,CU$4,0),0)</f>
        <v>1153.4122380259148</v>
      </c>
      <c r="CV177" s="306">
        <f>IFERROR(VLOOKUP($A177,'BDGT Polizze MTD'!$A$3:$AG$156,CV$4,0),0)</f>
        <v>1515.5917345409277</v>
      </c>
      <c r="CW177" s="306">
        <f>IFERROR(VLOOKUP($A177,'BDGT Polizze MTD'!$A$3:$AG$156,CW$4,0),0)</f>
        <v>1301.2969174193645</v>
      </c>
      <c r="CX177" s="306">
        <f>IFERROR(VLOOKUP($A177,'BDGT Polizze MTD'!$A$3:$AG$156,CX$4,0),0)</f>
        <v>888.54219942336692</v>
      </c>
      <c r="CY177" s="306">
        <f>IFERROR(VLOOKUP($A177,'BDGT Polizze MTD'!$A$3:$AG$156,CY$4,0),0)</f>
        <v>32564.074467089849</v>
      </c>
      <c r="CZ177" s="306"/>
      <c r="DD177" s="308">
        <f>IFERROR(VLOOKUP($A177,'BDGT McAfee'!$AZ$6:$BD$180,DD$4,0),0)</f>
        <v>5.4042903870967738</v>
      </c>
      <c r="DE177" s="308">
        <f>IFERROR(VLOOKUP($A177,'BDGT McAfee'!$AZ$6:$BD$180,DE$4,0),0)</f>
        <v>5.4042903870967738</v>
      </c>
      <c r="DF177" s="308">
        <f>IFERROR(VLOOKUP($A177,'BDGT McAfee'!$AZ$6:$BD$180,DF$4,0),0)</f>
        <v>5.4042903870967738</v>
      </c>
      <c r="DG177" s="308">
        <f>IFERROR(VLOOKUP($A177,'BDGT McAfee'!$AZ$6:$BD$180,DG$4,0),0)</f>
        <v>5.4042903870967738</v>
      </c>
      <c r="DH177" s="308">
        <f>IFERROR(VLOOKUP($A177,'BDGT McAfee'!$AZ$6:$BD$180,DH$4,0),0)</f>
        <v>5.4042903870967738</v>
      </c>
      <c r="DI177" s="308">
        <f>IFERROR(VLOOKUP($A177,'BDGT McAfee'!$AZ$6:$BD$180,DI$4,0),0)</f>
        <v>5.4042903870967738</v>
      </c>
      <c r="DJ177" s="308">
        <f>IFERROR(VLOOKUP($A177,'BDGT McAfee'!$AZ$6:$BD$180,DJ$4,0),0)</f>
        <v>5.4042903870967738</v>
      </c>
      <c r="DK177" s="308">
        <f>IFERROR(VLOOKUP($A177,'BDGT McAfee'!$AZ$6:$BD$180,DK$4,0),0)</f>
        <v>5.4042903870967738</v>
      </c>
      <c r="DL177" s="308">
        <f>IFERROR(VLOOKUP($A177,'BDGT McAfee'!$AZ$6:$BD$180,DL$4,0),0)</f>
        <v>5.4042903870967738</v>
      </c>
      <c r="DM177" s="308">
        <f>IFERROR(VLOOKUP($A177,'BDGT McAfee'!$AZ$6:$BD$180,DM$4,0),0)</f>
        <v>5.4042903870967738</v>
      </c>
      <c r="DN177" s="308">
        <f>IFERROR(VLOOKUP($A177,'BDGT McAfee'!$AZ$6:$BD$180,DN$4,0),0)</f>
        <v>5.4042903870967738</v>
      </c>
      <c r="DO177" s="308">
        <f>IFERROR(VLOOKUP($A177,'BDGT McAfee'!$AZ$6:$BD$180,DO$4,0),0)</f>
        <v>5.4042903870967738</v>
      </c>
      <c r="DP177" s="308">
        <f>IFERROR(VLOOKUP($A177,'BDGT McAfee'!$AZ$6:$BD$180,DP$4,0),0)</f>
        <v>5.4042903870967738</v>
      </c>
      <c r="DQ177" s="308">
        <f>IFERROR(VLOOKUP($A177,'BDGT McAfee'!$AZ$6:$BD$180,DQ$4,0),0)</f>
        <v>5.4042903870967738</v>
      </c>
      <c r="DR177" s="308">
        <f>IFERROR(VLOOKUP($A177,'BDGT McAfee'!$AZ$6:$BD$180,DR$4,0),0)</f>
        <v>5.4042903870967738</v>
      </c>
      <c r="DS177" s="308">
        <f>IFERROR(VLOOKUP($A177,'BDGT McAfee'!$AZ$6:$BD$180,DS$4,0),0)</f>
        <v>5.4042903870967738</v>
      </c>
      <c r="DT177" s="308">
        <f>IFERROR(VLOOKUP($A177,'BDGT McAfee'!$AZ$6:$BD$180,DT$4,0),0)</f>
        <v>5.4042903870967738</v>
      </c>
      <c r="DU177" s="308">
        <f>IFERROR(VLOOKUP($A177,'BDGT McAfee'!$AZ$6:$BD$180,DU$4,0),0)</f>
        <v>5.4042903870967738</v>
      </c>
      <c r="DV177" s="308">
        <f>IFERROR(VLOOKUP($A177,'BDGT McAfee'!$AZ$6:$BD$180,DV$4,0),0)</f>
        <v>5.4042903870967738</v>
      </c>
      <c r="DW177" s="308">
        <f>IFERROR(VLOOKUP($A177,'BDGT McAfee'!$AZ$6:$BD$180,DW$4,0),0)</f>
        <v>5.4042903870967738</v>
      </c>
      <c r="DX177" s="308">
        <f>IFERROR(VLOOKUP($A177,'BDGT McAfee'!$AZ$6:$BD$180,DX$4,0),0)</f>
        <v>5.4042903870967738</v>
      </c>
      <c r="DY177" s="308">
        <f>IFERROR(VLOOKUP($A177,'BDGT McAfee'!$AZ$6:$BD$180,DY$4,0),0)</f>
        <v>5.4042903870967738</v>
      </c>
      <c r="DZ177" s="308">
        <f>IFERROR(VLOOKUP($A177,'BDGT McAfee'!$AZ$6:$BD$180,DZ$4,0),0)</f>
        <v>5.4042903870967738</v>
      </c>
      <c r="EA177" s="308">
        <f>IFERROR(VLOOKUP($A177,'BDGT McAfee'!$AZ$6:$BD$180,EA$4,0),0)</f>
        <v>5.4042903870967738</v>
      </c>
      <c r="EB177" s="308">
        <f>IFERROR(VLOOKUP($A177,'BDGT McAfee'!$AZ$6:$BD$180,EB$4,0),0)</f>
        <v>5.4042903870967738</v>
      </c>
      <c r="EC177" s="308">
        <f>IFERROR(VLOOKUP($A177,'BDGT McAfee'!$AZ$6:$BD$180,EC$4,0),0)</f>
        <v>5.4042903870967738</v>
      </c>
      <c r="ED177" s="308">
        <f>IFERROR(VLOOKUP($A177,'BDGT McAfee'!$AZ$6:$BD$180,ED$4,0),0)</f>
        <v>5.4042903870967738</v>
      </c>
      <c r="EE177" s="308">
        <f>IFERROR(VLOOKUP($A177,'BDGT McAfee'!$AZ$6:$BD$180,EE$4,0),0)</f>
        <v>5.4042903870967738</v>
      </c>
      <c r="EF177" s="308">
        <f>IFERROR(VLOOKUP($A177,'BDGT McAfee'!$AZ$6:$BD$180,EF$4,0),0)</f>
        <v>5.4042903870967738</v>
      </c>
      <c r="EG177" s="308">
        <f>IFERROR(VLOOKUP($A177,'BDGT McAfee'!$AZ$6:$BD$180,EG$4,0),0)</f>
        <v>5.4042903870967738</v>
      </c>
      <c r="EH177" s="308">
        <f>IFERROR(VLOOKUP($A177,'BDGT McAfee'!$AZ$6:$BD$180,EH$4,0),0)</f>
        <v>5.4042903870967738</v>
      </c>
      <c r="EI177" s="308">
        <f t="shared" si="50"/>
        <v>167.53300200000007</v>
      </c>
      <c r="EJ177" s="308"/>
      <c r="EL177" s="307">
        <f>IFERROR(VLOOKUP($A177,'BDGT Office'!$C$3:$F$180,EL$4,0),0)</f>
        <v>0.65806451612903216</v>
      </c>
      <c r="EM177" s="307">
        <f>IFERROR(VLOOKUP($A177,'BDGT Office'!$C$3:$F$180,EM$4,0),0)</f>
        <v>0.65806451612903216</v>
      </c>
      <c r="EN177" s="307">
        <f>IFERROR(VLOOKUP($A177,'BDGT Office'!$C$3:$F$180,EN$4,0),0)</f>
        <v>0.65806451612903216</v>
      </c>
      <c r="EO177" s="307">
        <f>IFERROR(VLOOKUP($A177,'BDGT Office'!$C$3:$F$180,EO$4,0),0)</f>
        <v>0.65806451612903216</v>
      </c>
      <c r="EP177" s="307">
        <f>IFERROR(VLOOKUP($A177,'BDGT Office'!$C$3:$F$180,EP$4,0),0)</f>
        <v>0.65806451612903216</v>
      </c>
      <c r="EQ177" s="307">
        <f>IFERROR(VLOOKUP($A177,'BDGT Office'!$C$3:$F$180,EQ$4,0),0)</f>
        <v>0.65806451612903216</v>
      </c>
      <c r="ER177" s="307">
        <f>IFERROR(VLOOKUP($A177,'BDGT Office'!$C$3:$F$180,ER$4,0),0)</f>
        <v>0.65806451612903216</v>
      </c>
      <c r="ES177" s="307">
        <f>IFERROR(VLOOKUP($A177,'BDGT Office'!$C$3:$F$180,ES$4,0),0)</f>
        <v>0.65806451612903216</v>
      </c>
      <c r="ET177" s="307">
        <f>IFERROR(VLOOKUP($A177,'BDGT Office'!$C$3:$F$180,ET$4,0),0)</f>
        <v>0.65806451612903216</v>
      </c>
      <c r="EU177" s="307">
        <f>IFERROR(VLOOKUP($A177,'BDGT Office'!$C$3:$F$180,EU$4,0),0)</f>
        <v>0.65806451612903216</v>
      </c>
      <c r="EV177" s="307">
        <f>IFERROR(VLOOKUP($A177,'BDGT Office'!$C$3:$F$180,EV$4,0),0)</f>
        <v>0.65806451612903216</v>
      </c>
      <c r="EW177" s="307">
        <f>IFERROR(VLOOKUP($A177,'BDGT Office'!$C$3:$F$180,EW$4,0),0)</f>
        <v>0.65806451612903216</v>
      </c>
      <c r="EX177" s="307">
        <f>IFERROR(VLOOKUP($A177,'BDGT Office'!$C$3:$F$180,EX$4,0),0)</f>
        <v>0.65806451612903216</v>
      </c>
      <c r="EY177" s="307">
        <f>IFERROR(VLOOKUP($A177,'BDGT Office'!$C$3:$F$180,EY$4,0),0)</f>
        <v>0.65806451612903216</v>
      </c>
      <c r="EZ177" s="307">
        <f>IFERROR(VLOOKUP($A177,'BDGT Office'!$C$3:$F$180,EZ$4,0),0)</f>
        <v>0.65806451612903216</v>
      </c>
      <c r="FA177" s="307">
        <f>IFERROR(VLOOKUP($A177,'BDGT Office'!$C$3:$F$180,FA$4,0),0)</f>
        <v>0.65806451612903216</v>
      </c>
      <c r="FB177" s="307">
        <f>IFERROR(VLOOKUP($A177,'BDGT Office'!$C$3:$F$180,FB$4,0),0)</f>
        <v>0.65806451612903216</v>
      </c>
      <c r="FC177" s="307">
        <f>IFERROR(VLOOKUP($A177,'BDGT Office'!$C$3:$F$180,FC$4,0),0)</f>
        <v>0.65806451612903216</v>
      </c>
      <c r="FD177" s="307">
        <f>IFERROR(VLOOKUP($A177,'BDGT Office'!$C$3:$F$180,FD$4,0),0)</f>
        <v>0.65806451612903216</v>
      </c>
      <c r="FE177" s="307">
        <f>IFERROR(VLOOKUP($A177,'BDGT Office'!$C$3:$F$180,FE$4,0),0)</f>
        <v>0.65806451612903216</v>
      </c>
      <c r="FF177" s="307">
        <f>IFERROR(VLOOKUP($A177,'BDGT Office'!$C$3:$F$180,FF$4,0),0)</f>
        <v>0.65806451612903216</v>
      </c>
      <c r="FG177" s="307">
        <f>IFERROR(VLOOKUP($A177,'BDGT Office'!$C$3:$F$180,FG$4,0),0)</f>
        <v>0.65806451612903216</v>
      </c>
      <c r="FH177" s="307">
        <f>IFERROR(VLOOKUP($A177,'BDGT Office'!$C$3:$F$180,FH$4,0),0)</f>
        <v>0.65806451612903216</v>
      </c>
      <c r="FI177" s="307">
        <f>IFERROR(VLOOKUP($A177,'BDGT Office'!$C$3:$F$180,FI$4,0),0)</f>
        <v>0.65806451612903216</v>
      </c>
      <c r="FJ177" s="307">
        <f>IFERROR(VLOOKUP($A177,'BDGT Office'!$C$3:$F$180,FJ$4,0),0)</f>
        <v>0.65806451612903216</v>
      </c>
      <c r="FK177" s="307">
        <f>IFERROR(VLOOKUP($A177,'BDGT Office'!$C$3:$F$180,FK$4,0),0)</f>
        <v>0.65806451612903216</v>
      </c>
      <c r="FL177" s="307">
        <f>IFERROR(VLOOKUP($A177,'BDGT Office'!$C$3:$F$180,FL$4,0),0)</f>
        <v>0.65806451612903216</v>
      </c>
      <c r="FM177" s="307">
        <f>IFERROR(VLOOKUP($A177,'BDGT Office'!$C$3:$F$180,FM$4,0),0)</f>
        <v>0.65806451612903216</v>
      </c>
      <c r="FN177" s="307">
        <f>IFERROR(VLOOKUP($A177,'BDGT Office'!$C$3:$F$180,FN$4,0),0)</f>
        <v>0.65806451612903216</v>
      </c>
      <c r="FO177" s="307">
        <f>IFERROR(VLOOKUP($A177,'BDGT Office'!$C$3:$F$180,FO$4,0),0)</f>
        <v>0.65806451612903216</v>
      </c>
      <c r="FP177" s="307">
        <f>IFERROR(VLOOKUP($A177,'BDGT Office'!$C$3:$F$180,FP$4,0),0)</f>
        <v>0.65806451612903216</v>
      </c>
      <c r="FQ177" s="308">
        <f t="shared" si="51"/>
        <v>20.399999999999991</v>
      </c>
      <c r="FR177" s="307"/>
      <c r="FS177" s="307"/>
    </row>
    <row r="178" spans="1:175">
      <c r="A178" s="150" t="s">
        <v>127</v>
      </c>
      <c r="B178" s="303">
        <f>IFERROR(VLOOKUP($A178,'FCST Sales'!$A$1:$AH$160,B$1,0),0)</f>
        <v>37468.621334201198</v>
      </c>
      <c r="C178" s="303">
        <f>IFERROR(VLOOKUP($A178,'FCST Sales'!$A$1:$AH$160,C$1,0),0)</f>
        <v>32668.969285652394</v>
      </c>
      <c r="D178" s="303">
        <f>IFERROR(VLOOKUP($A178,'FCST Sales'!$A$1:$AH$160,D$1,0),0)</f>
        <v>25087.230578729334</v>
      </c>
      <c r="E178" s="303">
        <f>IFERROR(VLOOKUP($A178,'FCST Sales'!$A$1:$AH$160,E$1,0),0)</f>
        <v>24144.166318334926</v>
      </c>
      <c r="F178" s="303">
        <f>IFERROR(VLOOKUP($A178,'FCST Sales'!$A$1:$AH$160,F$1,0),0)</f>
        <v>24017.543685165037</v>
      </c>
      <c r="G178" s="303">
        <f>IFERROR(VLOOKUP($A178,'FCST Sales'!$A$1:$AH$160,G$1,0),0)</f>
        <v>25039.228015567049</v>
      </c>
      <c r="H178" s="303">
        <f>IFERROR(VLOOKUP($A178,'FCST Sales'!$A$1:$AH$160,H$1,0),0)</f>
        <v>25792.93857502918</v>
      </c>
      <c r="I178" s="303">
        <f>IFERROR(VLOOKUP($A178,'FCST Sales'!$A$1:$AH$160,I$1,0),0)</f>
        <v>31623.559003380036</v>
      </c>
      <c r="J178" s="303">
        <f>IFERROR(VLOOKUP($A178,'FCST Sales'!$A$1:$AH$160,J$1,0),0)</f>
        <v>29456.231652228966</v>
      </c>
      <c r="K178" s="303">
        <f>IFERROR(VLOOKUP($A178,'FCST Sales'!$A$1:$AH$160,K$1,0),0)</f>
        <v>28202.97533596203</v>
      </c>
      <c r="L178" s="303">
        <f>IFERROR(VLOOKUP($A178,'FCST Sales'!$A$1:$AH$160,L$1,0),0)</f>
        <v>27133.193576572354</v>
      </c>
      <c r="M178" s="303">
        <f>IFERROR(VLOOKUP($A178,'FCST Sales'!$A$1:$AH$160,M$1,0),0)</f>
        <v>27252.223153150208</v>
      </c>
      <c r="N178" s="303">
        <f>IFERROR(VLOOKUP($A178,'FCST Sales'!$A$1:$AH$160,N$1,0),0)</f>
        <v>28365.440512180146</v>
      </c>
      <c r="O178" s="303">
        <f>IFERROR(VLOOKUP($A178,'FCST Sales'!$A$1:$AH$160,O$1,0),0)</f>
        <v>28847.455780044158</v>
      </c>
      <c r="P178" s="303">
        <f>IFERROR(VLOOKUP($A178,'FCST Sales'!$A$1:$AH$160,P$1,0),0)</f>
        <v>9491.8307699264988</v>
      </c>
      <c r="Q178" s="303">
        <f>IFERROR(VLOOKUP($A178,'FCST Sales'!$A$1:$AH$160,Q$1,0),0)</f>
        <v>26940.344374030788</v>
      </c>
      <c r="R178" s="303">
        <f>IFERROR(VLOOKUP($A178,'FCST Sales'!$A$1:$AH$160,R$1,0),0)</f>
        <v>29424.096177380728</v>
      </c>
      <c r="S178" s="303">
        <f>IFERROR(VLOOKUP($A178,'FCST Sales'!$A$1:$AH$160,S$1,0),0)</f>
        <v>27377.801270080385</v>
      </c>
      <c r="T178" s="303">
        <f>IFERROR(VLOOKUP($A178,'FCST Sales'!$A$1:$AH$160,T$1,0),0)</f>
        <v>29510.534368742956</v>
      </c>
      <c r="U178" s="303">
        <f>IFERROR(VLOOKUP($A178,'FCST Sales'!$A$1:$AH$160,U$1,0),0)</f>
        <v>29457.121862025226</v>
      </c>
      <c r="V178" s="303">
        <f>IFERROR(VLOOKUP($A178,'FCST Sales'!$A$1:$AH$160,V$1,0),0)</f>
        <v>29636.005705439544</v>
      </c>
      <c r="W178" s="303">
        <f>IFERROR(VLOOKUP($A178,'FCST Sales'!$A$1:$AH$160,W$1,0),0)</f>
        <v>35709.035649262623</v>
      </c>
      <c r="X178" s="303">
        <f>IFERROR(VLOOKUP($A178,'FCST Sales'!$A$1:$AH$160,X$1,0),0)</f>
        <v>34783.996094858441</v>
      </c>
      <c r="Y178" s="303">
        <f>IFERROR(VLOOKUP($A178,'FCST Sales'!$A$1:$AH$160,Y$1,0),0)</f>
        <v>28131.743286879253</v>
      </c>
      <c r="Z178" s="303">
        <f>IFERROR(VLOOKUP($A178,'FCST Sales'!$A$1:$AH$160,Z$1,0),0)</f>
        <v>26702.580293994302</v>
      </c>
      <c r="AA178" s="303">
        <f>IFERROR(VLOOKUP($A178,'FCST Sales'!$A$1:$AH$160,AA$1,0),0)</f>
        <v>28151.313603136146</v>
      </c>
      <c r="AB178" s="303">
        <f>IFERROR(VLOOKUP($A178,'FCST Sales'!$A$1:$AH$160,AB$1,0),0)</f>
        <v>28383.316928362259</v>
      </c>
      <c r="AC178" s="303">
        <f>IFERROR(VLOOKUP($A178,'FCST Sales'!$A$1:$AH$160,AC$1,0),0)</f>
        <v>31270.852716274891</v>
      </c>
      <c r="AD178" s="303">
        <f>IFERROR(VLOOKUP($A178,'FCST Sales'!$A$1:$AH$160,AD$1,0),0)</f>
        <v>41145.326157799573</v>
      </c>
      <c r="AE178" s="303">
        <f>IFERROR(VLOOKUP($A178,'FCST Sales'!$A$1:$AH$160,AE$1,0),0)</f>
        <v>35754.296959199542</v>
      </c>
      <c r="AF178" s="303">
        <f>IFERROR(VLOOKUP($A178,'FCST Sales'!$A$1:$AH$160,AF$1,0),0)</f>
        <v>24122.168105724631</v>
      </c>
      <c r="AG178" s="303">
        <f>IFERROR(VLOOKUP($A178,'FCST Sales'!$A$1:$AH$160,AG$1,0),0)</f>
        <v>891092.1411293149</v>
      </c>
      <c r="AH178" s="303">
        <f>IFERROR(VLOOKUP($A178,'FCST Sales'!$A$1:$AH$160,AH$1,0),0)</f>
        <v>0</v>
      </c>
      <c r="AI178" s="303"/>
      <c r="AK178" s="306">
        <f>IFERROR(VLOOKUP($A178,'BDGT MW Services MTD'!$A$3:$AG$156,AK$4,0),0)</f>
        <v>308.82385818351207</v>
      </c>
      <c r="AL178" s="306">
        <f>IFERROR(VLOOKUP($A178,'BDGT MW Services MTD'!$A$3:$AG$156,AL$4,0),0)</f>
        <v>266.0510656746705</v>
      </c>
      <c r="AM178" s="306">
        <f>IFERROR(VLOOKUP($A178,'BDGT MW Services MTD'!$A$3:$AG$156,AM$4,0),0)</f>
        <v>206.77396345487242</v>
      </c>
      <c r="AN178" s="306">
        <f>IFERROR(VLOOKUP($A178,'BDGT MW Services MTD'!$A$3:$AG$156,AN$4,0),0)</f>
        <v>199.00103952441174</v>
      </c>
      <c r="AO178" s="306">
        <f>IFERROR(VLOOKUP($A178,'BDGT MW Services MTD'!$A$3:$AG$156,AO$4,0),0)</f>
        <v>197.95739049980287</v>
      </c>
      <c r="AP178" s="306">
        <f>IFERROR(VLOOKUP($A178,'BDGT MW Services MTD'!$A$3:$AG$156,AP$4,0),0)</f>
        <v>206.37831674488945</v>
      </c>
      <c r="AQ178" s="306">
        <f>IFERROR(VLOOKUP($A178,'BDGT MW Services MTD'!$A$3:$AG$156,AQ$4,0),0)</f>
        <v>212.59054966508725</v>
      </c>
      <c r="AR178" s="306">
        <f>IFERROR(VLOOKUP($A178,'BDGT MW Services MTD'!$A$3:$AG$156,AR$4,0),0)</f>
        <v>260.64768740245313</v>
      </c>
      <c r="AS178" s="306">
        <f>IFERROR(VLOOKUP($A178,'BDGT MW Services MTD'!$A$3:$AG$156,AS$4,0),0)</f>
        <v>239.88702408426713</v>
      </c>
      <c r="AT178" s="306">
        <f>IFERROR(VLOOKUP($A178,'BDGT MW Services MTD'!$A$3:$AG$156,AT$4,0),0)</f>
        <v>232.45455384706133</v>
      </c>
      <c r="AU178" s="306">
        <f>IFERROR(VLOOKUP($A178,'BDGT MW Services MTD'!$A$3:$AG$156,AU$4,0),0)</f>
        <v>223.63719898891767</v>
      </c>
      <c r="AV178" s="306">
        <f>IFERROR(VLOOKUP($A178,'BDGT MW Services MTD'!$A$3:$AG$156,AV$4,0),0)</f>
        <v>224.61826452503257</v>
      </c>
      <c r="AW178" s="306">
        <f>IFERROR(VLOOKUP($A178,'BDGT MW Services MTD'!$A$3:$AG$156,AW$4,0),0)</f>
        <v>233.79362426795106</v>
      </c>
      <c r="AX178" s="306">
        <f>IFERROR(VLOOKUP($A178,'BDGT MW Services MTD'!$A$3:$AG$156,AX$4,0),0)</f>
        <v>237.76649034693943</v>
      </c>
      <c r="AY178" s="306">
        <f>IFERROR(VLOOKUP($A178,'BDGT MW Services MTD'!$A$3:$AG$156,AY$4,0),0)</f>
        <v>35.636309181077984</v>
      </c>
      <c r="AZ178" s="306">
        <f>IFERROR(VLOOKUP($A178,'BDGT MW Services MTD'!$A$3:$AG$156,AZ$4,0),0)</f>
        <v>219.39802470295058</v>
      </c>
      <c r="BA178" s="306">
        <f>IFERROR(VLOOKUP($A178,'BDGT MW Services MTD'!$A$3:$AG$156,BA$4,0),0)</f>
        <v>242.51927563630406</v>
      </c>
      <c r="BB178" s="306">
        <f>IFERROR(VLOOKUP($A178,'BDGT MW Services MTD'!$A$3:$AG$156,BB$4,0),0)</f>
        <v>225.65330443824095</v>
      </c>
      <c r="BC178" s="306">
        <f>IFERROR(VLOOKUP($A178,'BDGT MW Services MTD'!$A$3:$AG$156,BC$4,0),0)</f>
        <v>243.23171646813481</v>
      </c>
      <c r="BD178" s="306">
        <f>IFERROR(VLOOKUP($A178,'BDGT MW Services MTD'!$A$3:$AG$156,BD$4,0),0)</f>
        <v>242.79147992319508</v>
      </c>
      <c r="BE178" s="306">
        <f>IFERROR(VLOOKUP($A178,'BDGT MW Services MTD'!$A$3:$AG$156,BE$4,0),0)</f>
        <v>244.26587627733784</v>
      </c>
      <c r="BF178" s="306">
        <f>IFERROR(VLOOKUP($A178,'BDGT MW Services MTD'!$A$3:$AG$156,BF$4,0),0)</f>
        <v>290.80889897782987</v>
      </c>
      <c r="BG178" s="306">
        <f>IFERROR(VLOOKUP($A178,'BDGT MW Services MTD'!$A$3:$AG$156,BG$4,0),0)</f>
        <v>286.69664093695991</v>
      </c>
      <c r="BH178" s="306">
        <f>IFERROR(VLOOKUP($A178,'BDGT MW Services MTD'!$A$3:$AG$156,BH$4,0),0)</f>
        <v>231.86744507602211</v>
      </c>
      <c r="BI178" s="306">
        <f>IFERROR(VLOOKUP($A178,'BDGT MW Services MTD'!$A$3:$AG$156,BI$4,0),0)</f>
        <v>220.08799833579855</v>
      </c>
      <c r="BJ178" s="306">
        <f>IFERROR(VLOOKUP($A178,'BDGT MW Services MTD'!$A$3:$AG$156,BJ$4,0),0)</f>
        <v>232.02874753010522</v>
      </c>
      <c r="BK178" s="306">
        <f>IFERROR(VLOOKUP($A178,'BDGT MW Services MTD'!$A$3:$AG$156,BK$4,0),0)</f>
        <v>233.94096525940637</v>
      </c>
      <c r="BL178" s="306">
        <f>IFERROR(VLOOKUP($A178,'BDGT MW Services MTD'!$A$3:$AG$156,BL$4,0),0)</f>
        <v>258.08690360582563</v>
      </c>
      <c r="BM178" s="306">
        <f>IFERROR(VLOOKUP($A178,'BDGT MW Services MTD'!$A$3:$AG$156,BM$4,0),0)</f>
        <v>339.12799344640041</v>
      </c>
      <c r="BN178" s="306">
        <f>IFERROR(VLOOKUP($A178,'BDGT MW Services MTD'!$A$3:$AG$156,BN$4,0),0)</f>
        <v>291.17750013072407</v>
      </c>
      <c r="BO178" s="306">
        <f>IFERROR(VLOOKUP($A178,'BDGT MW Services MTD'!$A$3:$AG$156,BO$4,0),0)</f>
        <v>198.8197258638194</v>
      </c>
      <c r="BP178" s="306">
        <f>IFERROR(VLOOKUP($A178,'BDGT MW Services MTD'!$A$3:$AG$156,BP$4,0),0)</f>
        <v>7286.5198330000003</v>
      </c>
      <c r="BQ178" s="306"/>
      <c r="BR178" s="306"/>
      <c r="BS178" s="306"/>
      <c r="BT178" s="306">
        <f>IFERROR(VLOOKUP($A178,'BDGT Polizze MTD'!$A$3:$AG$156,BT$4,0),0)</f>
        <v>1358.16481158287</v>
      </c>
      <c r="BU178" s="306">
        <f>IFERROR(VLOOKUP($A178,'BDGT Polizze MTD'!$A$3:$AG$156,BU$4,0),0)</f>
        <v>1170.0559587878124</v>
      </c>
      <c r="BV178" s="306">
        <f>IFERROR(VLOOKUP($A178,'BDGT Polizze MTD'!$A$3:$AG$156,BV$4,0),0)</f>
        <v>909.3634240818626</v>
      </c>
      <c r="BW178" s="306">
        <f>IFERROR(VLOOKUP($A178,'BDGT Polizze MTD'!$A$3:$AG$156,BW$4,0),0)</f>
        <v>875.17917475748277</v>
      </c>
      <c r="BX178" s="306">
        <f>IFERROR(VLOOKUP($A178,'BDGT Polizze MTD'!$A$3:$AG$156,BX$4,0),0)</f>
        <v>870.589350029549</v>
      </c>
      <c r="BY178" s="306">
        <f>IFERROR(VLOOKUP($A178,'BDGT Polizze MTD'!$A$3:$AG$156,BY$4,0),0)</f>
        <v>907.62342432122841</v>
      </c>
      <c r="BZ178" s="306">
        <f>IFERROR(VLOOKUP($A178,'BDGT Polizze MTD'!$A$3:$AG$156,BZ$4,0),0)</f>
        <v>934.94396944749167</v>
      </c>
      <c r="CA178" s="306">
        <f>IFERROR(VLOOKUP($A178,'BDGT Polizze MTD'!$A$3:$AG$156,CA$4,0),0)</f>
        <v>1146.2926450459183</v>
      </c>
      <c r="CB178" s="306">
        <f>IFERROR(VLOOKUP($A178,'BDGT Polizze MTD'!$A$3:$AG$156,CB$4,0),0)</f>
        <v>1054.990105955417</v>
      </c>
      <c r="CC178" s="306">
        <f>IFERROR(VLOOKUP($A178,'BDGT Polizze MTD'!$A$3:$AG$156,CC$4,0),0)</f>
        <v>1022.3031251026895</v>
      </c>
      <c r="CD178" s="306">
        <f>IFERROR(VLOOKUP($A178,'BDGT Polizze MTD'!$A$3:$AG$156,CD$4,0),0)</f>
        <v>983.52561234830296</v>
      </c>
      <c r="CE178" s="306">
        <f>IFERROR(VLOOKUP($A178,'BDGT Polizze MTD'!$A$3:$AG$156,CE$4,0),0)</f>
        <v>987.84020350989692</v>
      </c>
      <c r="CF178" s="306">
        <f>IFERROR(VLOOKUP($A178,'BDGT Polizze MTD'!$A$3:$AG$156,CF$4,0),0)</f>
        <v>1028.1921724599154</v>
      </c>
      <c r="CG178" s="306">
        <f>IFERROR(VLOOKUP($A178,'BDGT Polizze MTD'!$A$3:$AG$156,CG$4,0),0)</f>
        <v>1045.6642905188992</v>
      </c>
      <c r="CH178" s="306">
        <f>IFERROR(VLOOKUP($A178,'BDGT Polizze MTD'!$A$3:$AG$156,CH$4,0),0)</f>
        <v>156.72358162064998</v>
      </c>
      <c r="CI178" s="306">
        <f>IFERROR(VLOOKUP($A178,'BDGT Polizze MTD'!$A$3:$AG$156,CI$4,0),0)</f>
        <v>964.8823074584775</v>
      </c>
      <c r="CJ178" s="306">
        <f>IFERROR(VLOOKUP($A178,'BDGT Polizze MTD'!$A$3:$AG$156,CJ$4,0),0)</f>
        <v>1066.5663858912974</v>
      </c>
      <c r="CK178" s="306">
        <f>IFERROR(VLOOKUP($A178,'BDGT Polizze MTD'!$A$3:$AG$156,CK$4,0),0)</f>
        <v>992.39216655113353</v>
      </c>
      <c r="CL178" s="306">
        <f>IFERROR(VLOOKUP($A178,'BDGT Polizze MTD'!$A$3:$AG$156,CL$4,0),0)</f>
        <v>1069.6996025858195</v>
      </c>
      <c r="CM178" s="306">
        <f>IFERROR(VLOOKUP($A178,'BDGT Polizze MTD'!$A$3:$AG$156,CM$4,0),0)</f>
        <v>1067.7635028698624</v>
      </c>
      <c r="CN178" s="306">
        <f>IFERROR(VLOOKUP($A178,'BDGT Polizze MTD'!$A$3:$AG$156,CN$4,0),0)</f>
        <v>1074.2476950508071</v>
      </c>
      <c r="CO178" s="306">
        <f>IFERROR(VLOOKUP($A178,'BDGT Polizze MTD'!$A$3:$AG$156,CO$4,0),0)</f>
        <v>1278.9375011698278</v>
      </c>
      <c r="CP178" s="306">
        <f>IFERROR(VLOOKUP($A178,'BDGT Polizze MTD'!$A$3:$AG$156,CP$4,0),0)</f>
        <v>1260.8523564529987</v>
      </c>
      <c r="CQ178" s="306">
        <f>IFERROR(VLOOKUP($A178,'BDGT Polizze MTD'!$A$3:$AG$156,CQ$4,0),0)</f>
        <v>1019.721101556687</v>
      </c>
      <c r="CR178" s="306">
        <f>IFERROR(VLOOKUP($A178,'BDGT Polizze MTD'!$A$3:$AG$156,CR$4,0),0)</f>
        <v>967.91671650500018</v>
      </c>
      <c r="CS178" s="306">
        <f>IFERROR(VLOOKUP($A178,'BDGT Polizze MTD'!$A$3:$AG$156,CS$4,0),0)</f>
        <v>1020.4304875427513</v>
      </c>
      <c r="CT178" s="306">
        <f>IFERROR(VLOOKUP($A178,'BDGT Polizze MTD'!$A$3:$AG$156,CT$4,0),0)</f>
        <v>1028.840157855459</v>
      </c>
      <c r="CU178" s="306">
        <f>IFERROR(VLOOKUP($A178,'BDGT Polizze MTD'!$A$3:$AG$156,CU$4,0),0)</f>
        <v>1135.0306704591478</v>
      </c>
      <c r="CV178" s="306">
        <f>IFERROR(VLOOKUP($A178,'BDGT Polizze MTD'!$A$3:$AG$156,CV$4,0),0)</f>
        <v>1491.4382264077224</v>
      </c>
      <c r="CW178" s="306">
        <f>IFERROR(VLOOKUP($A178,'BDGT Polizze MTD'!$A$3:$AG$156,CW$4,0),0)</f>
        <v>1280.5585582938286</v>
      </c>
      <c r="CX178" s="306">
        <f>IFERROR(VLOOKUP($A178,'BDGT Polizze MTD'!$A$3:$AG$156,CX$4,0),0)</f>
        <v>874.38178224019384</v>
      </c>
      <c r="CY178" s="306">
        <f>IFERROR(VLOOKUP($A178,'BDGT Polizze MTD'!$A$3:$AG$156,CY$4,0),0)</f>
        <v>32045.111068460996</v>
      </c>
      <c r="CZ178" s="306"/>
      <c r="DD178" s="308">
        <f>IFERROR(VLOOKUP($A178,'BDGT McAfee'!$AZ$6:$BD$180,DD$4,0),0)</f>
        <v>5.0940743225806449</v>
      </c>
      <c r="DE178" s="308">
        <f>IFERROR(VLOOKUP($A178,'BDGT McAfee'!$AZ$6:$BD$180,DE$4,0),0)</f>
        <v>5.0940743225806449</v>
      </c>
      <c r="DF178" s="308">
        <f>IFERROR(VLOOKUP($A178,'BDGT McAfee'!$AZ$6:$BD$180,DF$4,0),0)</f>
        <v>5.0940743225806449</v>
      </c>
      <c r="DG178" s="308">
        <f>IFERROR(VLOOKUP($A178,'BDGT McAfee'!$AZ$6:$BD$180,DG$4,0),0)</f>
        <v>5.0940743225806449</v>
      </c>
      <c r="DH178" s="308">
        <f>IFERROR(VLOOKUP($A178,'BDGT McAfee'!$AZ$6:$BD$180,DH$4,0),0)</f>
        <v>5.0940743225806449</v>
      </c>
      <c r="DI178" s="308">
        <f>IFERROR(VLOOKUP($A178,'BDGT McAfee'!$AZ$6:$BD$180,DI$4,0),0)</f>
        <v>5.0940743225806449</v>
      </c>
      <c r="DJ178" s="308">
        <f>IFERROR(VLOOKUP($A178,'BDGT McAfee'!$AZ$6:$BD$180,DJ$4,0),0)</f>
        <v>5.0940743225806449</v>
      </c>
      <c r="DK178" s="308">
        <f>IFERROR(VLOOKUP($A178,'BDGT McAfee'!$AZ$6:$BD$180,DK$4,0),0)</f>
        <v>5.0940743225806449</v>
      </c>
      <c r="DL178" s="308">
        <f>IFERROR(VLOOKUP($A178,'BDGT McAfee'!$AZ$6:$BD$180,DL$4,0),0)</f>
        <v>5.0940743225806449</v>
      </c>
      <c r="DM178" s="308">
        <f>IFERROR(VLOOKUP($A178,'BDGT McAfee'!$AZ$6:$BD$180,DM$4,0),0)</f>
        <v>5.0940743225806449</v>
      </c>
      <c r="DN178" s="308">
        <f>IFERROR(VLOOKUP($A178,'BDGT McAfee'!$AZ$6:$BD$180,DN$4,0),0)</f>
        <v>5.0940743225806449</v>
      </c>
      <c r="DO178" s="308">
        <f>IFERROR(VLOOKUP($A178,'BDGT McAfee'!$AZ$6:$BD$180,DO$4,0),0)</f>
        <v>5.0940743225806449</v>
      </c>
      <c r="DP178" s="308">
        <f>IFERROR(VLOOKUP($A178,'BDGT McAfee'!$AZ$6:$BD$180,DP$4,0),0)</f>
        <v>5.0940743225806449</v>
      </c>
      <c r="DQ178" s="308">
        <f>IFERROR(VLOOKUP($A178,'BDGT McAfee'!$AZ$6:$BD$180,DQ$4,0),0)</f>
        <v>5.0940743225806449</v>
      </c>
      <c r="DR178" s="308">
        <f>IFERROR(VLOOKUP($A178,'BDGT McAfee'!$AZ$6:$BD$180,DR$4,0),0)</f>
        <v>5.0940743225806449</v>
      </c>
      <c r="DS178" s="308">
        <f>IFERROR(VLOOKUP($A178,'BDGT McAfee'!$AZ$6:$BD$180,DS$4,0),0)</f>
        <v>5.0940743225806449</v>
      </c>
      <c r="DT178" s="308">
        <f>IFERROR(VLOOKUP($A178,'BDGT McAfee'!$AZ$6:$BD$180,DT$4,0),0)</f>
        <v>5.0940743225806449</v>
      </c>
      <c r="DU178" s="308">
        <f>IFERROR(VLOOKUP($A178,'BDGT McAfee'!$AZ$6:$BD$180,DU$4,0),0)</f>
        <v>5.0940743225806449</v>
      </c>
      <c r="DV178" s="308">
        <f>IFERROR(VLOOKUP($A178,'BDGT McAfee'!$AZ$6:$BD$180,DV$4,0),0)</f>
        <v>5.0940743225806449</v>
      </c>
      <c r="DW178" s="308">
        <f>IFERROR(VLOOKUP($A178,'BDGT McAfee'!$AZ$6:$BD$180,DW$4,0),0)</f>
        <v>5.0940743225806449</v>
      </c>
      <c r="DX178" s="308">
        <f>IFERROR(VLOOKUP($A178,'BDGT McAfee'!$AZ$6:$BD$180,DX$4,0),0)</f>
        <v>5.0940743225806449</v>
      </c>
      <c r="DY178" s="308">
        <f>IFERROR(VLOOKUP($A178,'BDGT McAfee'!$AZ$6:$BD$180,DY$4,0),0)</f>
        <v>5.0940743225806449</v>
      </c>
      <c r="DZ178" s="308">
        <f>IFERROR(VLOOKUP($A178,'BDGT McAfee'!$AZ$6:$BD$180,DZ$4,0),0)</f>
        <v>5.0940743225806449</v>
      </c>
      <c r="EA178" s="308">
        <f>IFERROR(VLOOKUP($A178,'BDGT McAfee'!$AZ$6:$BD$180,EA$4,0),0)</f>
        <v>5.0940743225806449</v>
      </c>
      <c r="EB178" s="308">
        <f>IFERROR(VLOOKUP($A178,'BDGT McAfee'!$AZ$6:$BD$180,EB$4,0),0)</f>
        <v>5.0940743225806449</v>
      </c>
      <c r="EC178" s="308">
        <f>IFERROR(VLOOKUP($A178,'BDGT McAfee'!$AZ$6:$BD$180,EC$4,0),0)</f>
        <v>5.0940743225806449</v>
      </c>
      <c r="ED178" s="308">
        <f>IFERROR(VLOOKUP($A178,'BDGT McAfee'!$AZ$6:$BD$180,ED$4,0),0)</f>
        <v>5.0940743225806449</v>
      </c>
      <c r="EE178" s="308">
        <f>IFERROR(VLOOKUP($A178,'BDGT McAfee'!$AZ$6:$BD$180,EE$4,0),0)</f>
        <v>5.0940743225806449</v>
      </c>
      <c r="EF178" s="308">
        <f>IFERROR(VLOOKUP($A178,'BDGT McAfee'!$AZ$6:$BD$180,EF$4,0),0)</f>
        <v>5.0940743225806449</v>
      </c>
      <c r="EG178" s="308">
        <f>IFERROR(VLOOKUP($A178,'BDGT McAfee'!$AZ$6:$BD$180,EG$4,0),0)</f>
        <v>5.0940743225806449</v>
      </c>
      <c r="EH178" s="308">
        <f>IFERROR(VLOOKUP($A178,'BDGT McAfee'!$AZ$6:$BD$180,EH$4,0),0)</f>
        <v>5.0940743225806449</v>
      </c>
      <c r="EI178" s="308">
        <f t="shared" si="50"/>
        <v>157.91630399999988</v>
      </c>
      <c r="EJ178" s="308"/>
      <c r="EL178" s="307">
        <f>IFERROR(VLOOKUP($A178,'BDGT Office'!$C$3:$F$180,EL$4,0),0)</f>
        <v>0.46451612903225808</v>
      </c>
      <c r="EM178" s="307">
        <f>IFERROR(VLOOKUP($A178,'BDGT Office'!$C$3:$F$180,EM$4,0),0)</f>
        <v>0.46451612903225808</v>
      </c>
      <c r="EN178" s="307">
        <f>IFERROR(VLOOKUP($A178,'BDGT Office'!$C$3:$F$180,EN$4,0),0)</f>
        <v>0.46451612903225808</v>
      </c>
      <c r="EO178" s="307">
        <f>IFERROR(VLOOKUP($A178,'BDGT Office'!$C$3:$F$180,EO$4,0),0)</f>
        <v>0.46451612903225808</v>
      </c>
      <c r="EP178" s="307">
        <f>IFERROR(VLOOKUP($A178,'BDGT Office'!$C$3:$F$180,EP$4,0),0)</f>
        <v>0.46451612903225808</v>
      </c>
      <c r="EQ178" s="307">
        <f>IFERROR(VLOOKUP($A178,'BDGT Office'!$C$3:$F$180,EQ$4,0),0)</f>
        <v>0.46451612903225808</v>
      </c>
      <c r="ER178" s="307">
        <f>IFERROR(VLOOKUP($A178,'BDGT Office'!$C$3:$F$180,ER$4,0),0)</f>
        <v>0.46451612903225808</v>
      </c>
      <c r="ES178" s="307">
        <f>IFERROR(VLOOKUP($A178,'BDGT Office'!$C$3:$F$180,ES$4,0),0)</f>
        <v>0.46451612903225808</v>
      </c>
      <c r="ET178" s="307">
        <f>IFERROR(VLOOKUP($A178,'BDGT Office'!$C$3:$F$180,ET$4,0),0)</f>
        <v>0.46451612903225808</v>
      </c>
      <c r="EU178" s="307">
        <f>IFERROR(VLOOKUP($A178,'BDGT Office'!$C$3:$F$180,EU$4,0),0)</f>
        <v>0.46451612903225808</v>
      </c>
      <c r="EV178" s="307">
        <f>IFERROR(VLOOKUP($A178,'BDGT Office'!$C$3:$F$180,EV$4,0),0)</f>
        <v>0.46451612903225808</v>
      </c>
      <c r="EW178" s="307">
        <f>IFERROR(VLOOKUP($A178,'BDGT Office'!$C$3:$F$180,EW$4,0),0)</f>
        <v>0.46451612903225808</v>
      </c>
      <c r="EX178" s="307">
        <f>IFERROR(VLOOKUP($A178,'BDGT Office'!$C$3:$F$180,EX$4,0),0)</f>
        <v>0.46451612903225808</v>
      </c>
      <c r="EY178" s="307">
        <f>IFERROR(VLOOKUP($A178,'BDGT Office'!$C$3:$F$180,EY$4,0),0)</f>
        <v>0.46451612903225808</v>
      </c>
      <c r="EZ178" s="307">
        <f>IFERROR(VLOOKUP($A178,'BDGT Office'!$C$3:$F$180,EZ$4,0),0)</f>
        <v>0.46451612903225808</v>
      </c>
      <c r="FA178" s="307">
        <f>IFERROR(VLOOKUP($A178,'BDGT Office'!$C$3:$F$180,FA$4,0),0)</f>
        <v>0.46451612903225808</v>
      </c>
      <c r="FB178" s="307">
        <f>IFERROR(VLOOKUP($A178,'BDGT Office'!$C$3:$F$180,FB$4,0),0)</f>
        <v>0.46451612903225808</v>
      </c>
      <c r="FC178" s="307">
        <f>IFERROR(VLOOKUP($A178,'BDGT Office'!$C$3:$F$180,FC$4,0),0)</f>
        <v>0.46451612903225808</v>
      </c>
      <c r="FD178" s="307">
        <f>IFERROR(VLOOKUP($A178,'BDGT Office'!$C$3:$F$180,FD$4,0),0)</f>
        <v>0.46451612903225808</v>
      </c>
      <c r="FE178" s="307">
        <f>IFERROR(VLOOKUP($A178,'BDGT Office'!$C$3:$F$180,FE$4,0),0)</f>
        <v>0.46451612903225808</v>
      </c>
      <c r="FF178" s="307">
        <f>IFERROR(VLOOKUP($A178,'BDGT Office'!$C$3:$F$180,FF$4,0),0)</f>
        <v>0.46451612903225808</v>
      </c>
      <c r="FG178" s="307">
        <f>IFERROR(VLOOKUP($A178,'BDGT Office'!$C$3:$F$180,FG$4,0),0)</f>
        <v>0.46451612903225808</v>
      </c>
      <c r="FH178" s="307">
        <f>IFERROR(VLOOKUP($A178,'BDGT Office'!$C$3:$F$180,FH$4,0),0)</f>
        <v>0.46451612903225808</v>
      </c>
      <c r="FI178" s="307">
        <f>IFERROR(VLOOKUP($A178,'BDGT Office'!$C$3:$F$180,FI$4,0),0)</f>
        <v>0.46451612903225808</v>
      </c>
      <c r="FJ178" s="307">
        <f>IFERROR(VLOOKUP($A178,'BDGT Office'!$C$3:$F$180,FJ$4,0),0)</f>
        <v>0.46451612903225808</v>
      </c>
      <c r="FK178" s="307">
        <f>IFERROR(VLOOKUP($A178,'BDGT Office'!$C$3:$F$180,FK$4,0),0)</f>
        <v>0.46451612903225808</v>
      </c>
      <c r="FL178" s="307">
        <f>IFERROR(VLOOKUP($A178,'BDGT Office'!$C$3:$F$180,FL$4,0),0)</f>
        <v>0.46451612903225808</v>
      </c>
      <c r="FM178" s="307">
        <f>IFERROR(VLOOKUP($A178,'BDGT Office'!$C$3:$F$180,FM$4,0),0)</f>
        <v>0.46451612903225808</v>
      </c>
      <c r="FN178" s="307">
        <f>IFERROR(VLOOKUP($A178,'BDGT Office'!$C$3:$F$180,FN$4,0),0)</f>
        <v>0.46451612903225808</v>
      </c>
      <c r="FO178" s="307">
        <f>IFERROR(VLOOKUP($A178,'BDGT Office'!$C$3:$F$180,FO$4,0),0)</f>
        <v>0.46451612903225808</v>
      </c>
      <c r="FP178" s="307">
        <f>IFERROR(VLOOKUP($A178,'BDGT Office'!$C$3:$F$180,FP$4,0),0)</f>
        <v>0.46451612903225808</v>
      </c>
      <c r="FQ178" s="308">
        <f t="shared" si="51"/>
        <v>14.400000000000006</v>
      </c>
      <c r="FR178" s="307"/>
      <c r="FS178" s="307"/>
    </row>
    <row r="179" spans="1:175">
      <c r="A179" s="150" t="s">
        <v>131</v>
      </c>
      <c r="B179" s="303">
        <f>IFERROR(VLOOKUP($A179,'FCST Sales'!$A$1:$AH$160,B$1,0),0)</f>
        <v>24514.079018583456</v>
      </c>
      <c r="C179" s="303">
        <f>IFERROR(VLOOKUP($A179,'FCST Sales'!$A$1:$AH$160,C$1,0),0)</f>
        <v>21373.876753590252</v>
      </c>
      <c r="D179" s="303">
        <f>IFERROR(VLOOKUP($A179,'FCST Sales'!$A$1:$AH$160,D$1,0),0)</f>
        <v>16413.476953928744</v>
      </c>
      <c r="E179" s="303">
        <f>IFERROR(VLOOKUP($A179,'FCST Sales'!$A$1:$AH$160,E$1,0),0)</f>
        <v>15796.471284232321</v>
      </c>
      <c r="F179" s="303">
        <f>IFERROR(VLOOKUP($A179,'FCST Sales'!$A$1:$AH$160,F$1,0),0)</f>
        <v>15713.627637347603</v>
      </c>
      <c r="G179" s="303">
        <f>IFERROR(VLOOKUP($A179,'FCST Sales'!$A$1:$AH$160,G$1,0),0)</f>
        <v>16382.070977819854</v>
      </c>
      <c r="H179" s="303">
        <f>IFERROR(VLOOKUP($A179,'FCST Sales'!$A$1:$AH$160,H$1,0),0)</f>
        <v>16875.190808597567</v>
      </c>
      <c r="I179" s="303">
        <f>IFERROR(VLOOKUP($A179,'FCST Sales'!$A$1:$AH$160,I$1,0),0)</f>
        <v>20689.910561242748</v>
      </c>
      <c r="J179" s="303">
        <f>IFERROR(VLOOKUP($A179,'FCST Sales'!$A$1:$AH$160,J$1,0),0)</f>
        <v>19271.923134607503</v>
      </c>
      <c r="K179" s="303">
        <f>IFERROR(VLOOKUP($A179,'FCST Sales'!$A$1:$AH$160,K$1,0),0)</f>
        <v>18451.97237918797</v>
      </c>
      <c r="L179" s="303">
        <f>IFERROR(VLOOKUP($A179,'FCST Sales'!$A$1:$AH$160,L$1,0),0)</f>
        <v>17752.06099604936</v>
      </c>
      <c r="M179" s="303">
        <f>IFERROR(VLOOKUP($A179,'FCST Sales'!$A$1:$AH$160,M$1,0),0)</f>
        <v>17829.93683833754</v>
      </c>
      <c r="N179" s="303">
        <f>IFERROR(VLOOKUP($A179,'FCST Sales'!$A$1:$AH$160,N$1,0),0)</f>
        <v>18558.266233238679</v>
      </c>
      <c r="O179" s="303">
        <f>IFERROR(VLOOKUP($A179,'FCST Sales'!$A$1:$AH$160,O$1,0),0)</f>
        <v>18873.627726238054</v>
      </c>
      <c r="P179" s="303">
        <f>IFERROR(VLOOKUP($A179,'FCST Sales'!$A$1:$AH$160,P$1,0),0)</f>
        <v>0</v>
      </c>
      <c r="Q179" s="303">
        <f>IFERROR(VLOOKUP($A179,'FCST Sales'!$A$1:$AH$160,Q$1,0),0)</f>
        <v>17625.888203418217</v>
      </c>
      <c r="R179" s="303">
        <f>IFERROR(VLOOKUP($A179,'FCST Sales'!$A$1:$AH$160,R$1,0),0)</f>
        <v>19250.89829991441</v>
      </c>
      <c r="S179" s="303">
        <f>IFERROR(VLOOKUP($A179,'FCST Sales'!$A$1:$AH$160,S$1,0),0)</f>
        <v>17912.097103962824</v>
      </c>
      <c r="T179" s="303">
        <f>IFERROR(VLOOKUP($A179,'FCST Sales'!$A$1:$AH$160,T$1,0),0)</f>
        <v>19307.45102531034</v>
      </c>
      <c r="U179" s="303">
        <f>IFERROR(VLOOKUP($A179,'FCST Sales'!$A$1:$AH$160,U$1,0),0)</f>
        <v>19272.505559914636</v>
      </c>
      <c r="V179" s="303">
        <f>IFERROR(VLOOKUP($A179,'FCST Sales'!$A$1:$AH$160,V$1,0),0)</f>
        <v>19389.541429302331</v>
      </c>
      <c r="W179" s="303">
        <f>IFERROR(VLOOKUP($A179,'FCST Sales'!$A$1:$AH$160,W$1,0),0)</f>
        <v>23362.859118181645</v>
      </c>
      <c r="X179" s="303">
        <f>IFERROR(VLOOKUP($A179,'FCST Sales'!$A$1:$AH$160,X$1,0),0)</f>
        <v>22757.646224712291</v>
      </c>
      <c r="Y179" s="303">
        <f>IFERROR(VLOOKUP($A179,'FCST Sales'!$A$1:$AH$160,Y$1,0),0)</f>
        <v>18405.368367145584</v>
      </c>
      <c r="Z179" s="303">
        <f>IFERROR(VLOOKUP($A179,'FCST Sales'!$A$1:$AH$160,Z$1,0),0)</f>
        <v>17470.329572269042</v>
      </c>
      <c r="AA179" s="303">
        <f>IFERROR(VLOOKUP($A179,'FCST Sales'!$A$1:$AH$160,AA$1,0),0)</f>
        <v>18418.172368522119</v>
      </c>
      <c r="AB179" s="303">
        <f>IFERROR(VLOOKUP($A179,'FCST Sales'!$A$1:$AH$160,AB$1,0),0)</f>
        <v>18569.961989934625</v>
      </c>
      <c r="AC179" s="303">
        <f>IFERROR(VLOOKUP($A179,'FCST Sales'!$A$1:$AH$160,AC$1,0),0)</f>
        <v>20505.535220985326</v>
      </c>
      <c r="AD179" s="303">
        <f>IFERROR(VLOOKUP($A179,'FCST Sales'!$A$1:$AH$160,AD$1,0),0)</f>
        <v>26919.586063258903</v>
      </c>
      <c r="AE179" s="303">
        <f>IFERROR(VLOOKUP($A179,'FCST Sales'!$A$1:$AH$160,AE$1,0),0)</f>
        <v>23392.471612283884</v>
      </c>
      <c r="AF179" s="303">
        <f>IFERROR(VLOOKUP($A179,'FCST Sales'!$A$1:$AH$160,AF$1,0),0)</f>
        <v>15782.078816535512</v>
      </c>
      <c r="AG179" s="303">
        <f>IFERROR(VLOOKUP($A179,'FCST Sales'!$A$1:$AH$160,AG$1,0),0)</f>
        <v>576838.88227865344</v>
      </c>
      <c r="AH179" s="303">
        <f>IFERROR(VLOOKUP($A179,'FCST Sales'!$A$1:$AH$160,AH$1,0),0)</f>
        <v>0</v>
      </c>
      <c r="AI179" s="303"/>
      <c r="AK179" s="306">
        <f>IFERROR(VLOOKUP($A179,'BDGT MW Services MTD'!$A$3:$AG$156,AK$4,0),0)</f>
        <v>205.65178570530023</v>
      </c>
      <c r="AL179" s="306">
        <f>IFERROR(VLOOKUP($A179,'BDGT MW Services MTD'!$A$3:$AG$156,AL$4,0),0)</f>
        <v>177.16855513242606</v>
      </c>
      <c r="AM179" s="306">
        <f>IFERROR(VLOOKUP($A179,'BDGT MW Services MTD'!$A$3:$AG$156,AM$4,0),0)</f>
        <v>137.69478521503461</v>
      </c>
      <c r="AN179" s="306">
        <f>IFERROR(VLOOKUP($A179,'BDGT MW Services MTD'!$A$3:$AG$156,AN$4,0),0)</f>
        <v>132.51864469320739</v>
      </c>
      <c r="AO179" s="306">
        <f>IFERROR(VLOOKUP($A179,'BDGT MW Services MTD'!$A$3:$AG$156,AO$4,0),0)</f>
        <v>131.82365860365186</v>
      </c>
      <c r="AP179" s="306">
        <f>IFERROR(VLOOKUP($A179,'BDGT MW Services MTD'!$A$3:$AG$156,AP$4,0),0)</f>
        <v>137.43131641150688</v>
      </c>
      <c r="AQ179" s="306">
        <f>IFERROR(VLOOKUP($A179,'BDGT MW Services MTD'!$A$3:$AG$156,AQ$4,0),0)</f>
        <v>141.56816257608259</v>
      </c>
      <c r="AR179" s="306">
        <f>IFERROR(VLOOKUP($A179,'BDGT MW Services MTD'!$A$3:$AG$156,AR$4,0),0)</f>
        <v>173.57034093660965</v>
      </c>
      <c r="AS179" s="306">
        <f>IFERROR(VLOOKUP($A179,'BDGT MW Services MTD'!$A$3:$AG$156,AS$4,0),0)</f>
        <v>159.74541332601538</v>
      </c>
      <c r="AT179" s="306">
        <f>IFERROR(VLOOKUP($A179,'BDGT MW Services MTD'!$A$3:$AG$156,AT$4,0),0)</f>
        <v>154.79598750939149</v>
      </c>
      <c r="AU179" s="306">
        <f>IFERROR(VLOOKUP($A179,'BDGT MW Services MTD'!$A$3:$AG$156,AU$4,0),0)</f>
        <v>148.92434021361478</v>
      </c>
      <c r="AV179" s="306">
        <f>IFERROR(VLOOKUP($A179,'BDGT MW Services MTD'!$A$3:$AG$156,AV$4,0),0)</f>
        <v>149.57765074662441</v>
      </c>
      <c r="AW179" s="306">
        <f>IFERROR(VLOOKUP($A179,'BDGT MW Services MTD'!$A$3:$AG$156,AW$4,0),0)</f>
        <v>155.68770042581224</v>
      </c>
      <c r="AX179" s="306">
        <f>IFERROR(VLOOKUP($A179,'BDGT MW Services MTD'!$A$3:$AG$156,AX$4,0),0)</f>
        <v>158.3333088587801</v>
      </c>
      <c r="AY179" s="306">
        <f>IFERROR(VLOOKUP($A179,'BDGT MW Services MTD'!$A$3:$AG$156,AY$4,0),0)</f>
        <v>23.730908169277402</v>
      </c>
      <c r="AZ179" s="306">
        <f>IFERROR(VLOOKUP($A179,'BDGT MW Services MTD'!$A$3:$AG$156,AZ$4,0),0)</f>
        <v>146.10139199014213</v>
      </c>
      <c r="BA179" s="306">
        <f>IFERROR(VLOOKUP($A179,'BDGT MW Services MTD'!$A$3:$AG$156,BA$4,0),0)</f>
        <v>161.49828059244359</v>
      </c>
      <c r="BB179" s="306">
        <f>IFERROR(VLOOKUP($A179,'BDGT MW Services MTD'!$A$3:$AG$156,BB$4,0),0)</f>
        <v>150.26690386223402</v>
      </c>
      <c r="BC179" s="306">
        <f>IFERROR(VLOOKUP($A179,'BDGT MW Services MTD'!$A$3:$AG$156,BC$4,0),0)</f>
        <v>161.9727087345475</v>
      </c>
      <c r="BD179" s="306">
        <f>IFERROR(VLOOKUP($A179,'BDGT MW Services MTD'!$A$3:$AG$156,BD$4,0),0)</f>
        <v>161.67954669670459</v>
      </c>
      <c r="BE179" s="306">
        <f>IFERROR(VLOOKUP($A179,'BDGT MW Services MTD'!$A$3:$AG$156,BE$4,0),0)</f>
        <v>162.66137577186194</v>
      </c>
      <c r="BF179" s="306">
        <f>IFERROR(VLOOKUP($A179,'BDGT MW Services MTD'!$A$3:$AG$156,BF$4,0),0)</f>
        <v>193.65527561748448</v>
      </c>
      <c r="BG179" s="306">
        <f>IFERROR(VLOOKUP($A179,'BDGT MW Services MTD'!$A$3:$AG$156,BG$4,0),0)</f>
        <v>190.9168433786017</v>
      </c>
      <c r="BH179" s="306">
        <f>IFERROR(VLOOKUP($A179,'BDGT MW Services MTD'!$A$3:$AG$156,BH$4,0),0)</f>
        <v>154.40502041288008</v>
      </c>
      <c r="BI179" s="306">
        <f>IFERROR(VLOOKUP($A179,'BDGT MW Services MTD'!$A$3:$AG$156,BI$4,0),0)</f>
        <v>146.56085878949943</v>
      </c>
      <c r="BJ179" s="306">
        <f>IFERROR(VLOOKUP($A179,'BDGT MW Services MTD'!$A$3:$AG$156,BJ$4,0),0)</f>
        <v>154.51243483971859</v>
      </c>
      <c r="BK179" s="306">
        <f>IFERROR(VLOOKUP($A179,'BDGT MW Services MTD'!$A$3:$AG$156,BK$4,0),0)</f>
        <v>155.78581764440605</v>
      </c>
      <c r="BL179" s="306">
        <f>IFERROR(VLOOKUP($A179,'BDGT MW Services MTD'!$A$3:$AG$156,BL$4,0),0)</f>
        <v>171.86506543205741</v>
      </c>
      <c r="BM179" s="306">
        <f>IFERROR(VLOOKUP($A179,'BDGT MW Services MTD'!$A$3:$AG$156,BM$4,0),0)</f>
        <v>225.83189603655788</v>
      </c>
      <c r="BN179" s="306">
        <f>IFERROR(VLOOKUP($A179,'BDGT MW Services MTD'!$A$3:$AG$156,BN$4,0),0)</f>
        <v>193.9007342609701</v>
      </c>
      <c r="BO179" s="306">
        <f>IFERROR(VLOOKUP($A179,'BDGT MW Services MTD'!$A$3:$AG$156,BO$4,0),0)</f>
        <v>132.39790441655614</v>
      </c>
      <c r="BP179" s="306">
        <f>IFERROR(VLOOKUP($A179,'BDGT MW Services MTD'!$A$3:$AG$156,BP$4,0),0)</f>
        <v>4852.234617000001</v>
      </c>
      <c r="BQ179" s="306"/>
      <c r="BR179" s="306"/>
      <c r="BS179" s="306"/>
      <c r="BT179" s="306">
        <f>IFERROR(VLOOKUP($A179,'BDGT Polizze MTD'!$A$3:$AG$156,BT$4,0),0)</f>
        <v>870.2960374715957</v>
      </c>
      <c r="BU179" s="306">
        <f>IFERROR(VLOOKUP($A179,'BDGT Polizze MTD'!$A$3:$AG$156,BU$4,0),0)</f>
        <v>749.75809700613001</v>
      </c>
      <c r="BV179" s="306">
        <f>IFERROR(VLOOKUP($A179,'BDGT Polizze MTD'!$A$3:$AG$156,BV$4,0),0)</f>
        <v>582.7093868509919</v>
      </c>
      <c r="BW179" s="306">
        <f>IFERROR(VLOOKUP($A179,'BDGT Polizze MTD'!$A$3:$AG$156,BW$4,0),0)</f>
        <v>560.80452193531482</v>
      </c>
      <c r="BX179" s="306">
        <f>IFERROR(VLOOKUP($A179,'BDGT Polizze MTD'!$A$3:$AG$156,BX$4,0),0)</f>
        <v>557.86341623198382</v>
      </c>
      <c r="BY179" s="306">
        <f>IFERROR(VLOOKUP($A179,'BDGT Polizze MTD'!$A$3:$AG$156,BY$4,0),0)</f>
        <v>581.59441546904566</v>
      </c>
      <c r="BZ179" s="306">
        <f>IFERROR(VLOOKUP($A179,'BDGT Polizze MTD'!$A$3:$AG$156,BZ$4,0),0)</f>
        <v>599.10109946068872</v>
      </c>
      <c r="CA179" s="306">
        <f>IFERROR(VLOOKUP($A179,'BDGT Polizze MTD'!$A$3:$AG$156,CA$4,0),0)</f>
        <v>734.53084504790706</v>
      </c>
      <c r="CB179" s="306">
        <f>IFERROR(VLOOKUP($A179,'BDGT Polizze MTD'!$A$3:$AG$156,CB$4,0),0)</f>
        <v>676.0252518357313</v>
      </c>
      <c r="CC179" s="306">
        <f>IFERROR(VLOOKUP($A179,'BDGT Polizze MTD'!$A$3:$AG$156,CC$4,0),0)</f>
        <v>655.0798189468577</v>
      </c>
      <c r="CD179" s="306">
        <f>IFERROR(VLOOKUP($A179,'BDGT Polizze MTD'!$A$3:$AG$156,CD$4,0),0)</f>
        <v>630.23164484800486</v>
      </c>
      <c r="CE179" s="306">
        <f>IFERROR(VLOOKUP($A179,'BDGT Polizze MTD'!$A$3:$AG$156,CE$4,0),0)</f>
        <v>632.99638411913122</v>
      </c>
      <c r="CF179" s="306">
        <f>IFERROR(VLOOKUP($A179,'BDGT Polizze MTD'!$A$3:$AG$156,CF$4,0),0)</f>
        <v>658.85345123048535</v>
      </c>
      <c r="CG179" s="306">
        <f>IFERROR(VLOOKUP($A179,'BDGT Polizze MTD'!$A$3:$AG$156,CG$4,0),0)</f>
        <v>670.04937898777121</v>
      </c>
      <c r="CH179" s="306">
        <f>IFERROR(VLOOKUP($A179,'BDGT Polizze MTD'!$A$3:$AG$156,CH$4,0),0)</f>
        <v>100.42662782865473</v>
      </c>
      <c r="CI179" s="306">
        <f>IFERROR(VLOOKUP($A179,'BDGT Polizze MTD'!$A$3:$AG$156,CI$4,0),0)</f>
        <v>618.28523434420129</v>
      </c>
      <c r="CJ179" s="306">
        <f>IFERROR(VLOOKUP($A179,'BDGT Polizze MTD'!$A$3:$AG$156,CJ$4,0),0)</f>
        <v>683.44319586648328</v>
      </c>
      <c r="CK179" s="306">
        <f>IFERROR(VLOOKUP($A179,'BDGT Polizze MTD'!$A$3:$AG$156,CK$4,0),0)</f>
        <v>635.91322849892958</v>
      </c>
      <c r="CL179" s="306">
        <f>IFERROR(VLOOKUP($A179,'BDGT Polizze MTD'!$A$3:$AG$156,CL$4,0),0)</f>
        <v>685.45092427361578</v>
      </c>
      <c r="CM179" s="306">
        <f>IFERROR(VLOOKUP($A179,'BDGT Polizze MTD'!$A$3:$AG$156,CM$4,0),0)</f>
        <v>684.21029434668969</v>
      </c>
      <c r="CN179" s="306">
        <f>IFERROR(VLOOKUP($A179,'BDGT Polizze MTD'!$A$3:$AG$156,CN$4,0),0)</f>
        <v>688.36528843367671</v>
      </c>
      <c r="CO179" s="306">
        <f>IFERROR(VLOOKUP($A179,'BDGT Polizze MTD'!$A$3:$AG$156,CO$4,0),0)</f>
        <v>819.52810877548711</v>
      </c>
      <c r="CP179" s="306">
        <f>IFERROR(VLOOKUP($A179,'BDGT Polizze MTD'!$A$3:$AG$156,CP$4,0),0)</f>
        <v>807.93936074584769</v>
      </c>
      <c r="CQ179" s="306">
        <f>IFERROR(VLOOKUP($A179,'BDGT Polizze MTD'!$A$3:$AG$156,CQ$4,0),0)</f>
        <v>653.42528862654603</v>
      </c>
      <c r="CR179" s="306">
        <f>IFERROR(VLOOKUP($A179,'BDGT Polizze MTD'!$A$3:$AG$156,CR$4,0),0)</f>
        <v>620.22964797260249</v>
      </c>
      <c r="CS179" s="306">
        <f>IFERROR(VLOOKUP($A179,'BDGT Polizze MTD'!$A$3:$AG$156,CS$4,0),0)</f>
        <v>653.87985482311092</v>
      </c>
      <c r="CT179" s="306">
        <f>IFERROR(VLOOKUP($A179,'BDGT Polizze MTD'!$A$3:$AG$156,CT$4,0),0)</f>
        <v>659.26867265079579</v>
      </c>
      <c r="CU179" s="306">
        <f>IFERROR(VLOOKUP($A179,'BDGT Polizze MTD'!$A$3:$AG$156,CU$4,0),0)</f>
        <v>727.31430418822356</v>
      </c>
      <c r="CV179" s="306">
        <f>IFERROR(VLOOKUP($A179,'BDGT Polizze MTD'!$A$3:$AG$156,CV$4,0),0)</f>
        <v>955.69607422206923</v>
      </c>
      <c r="CW179" s="306">
        <f>IFERROR(VLOOKUP($A179,'BDGT Polizze MTD'!$A$3:$AG$156,CW$4,0),0)</f>
        <v>820.56686311479939</v>
      </c>
      <c r="CX179" s="306">
        <f>IFERROR(VLOOKUP($A179,'BDGT Polizze MTD'!$A$3:$AG$156,CX$4,0),0)</f>
        <v>560.29356218861278</v>
      </c>
      <c r="CY179" s="306">
        <f>IFERROR(VLOOKUP($A179,'BDGT Polizze MTD'!$A$3:$AG$156,CY$4,0),0)</f>
        <v>20534.130280341986</v>
      </c>
      <c r="CZ179" s="306"/>
      <c r="DD179" s="308">
        <f>IFERROR(VLOOKUP($A179,'BDGT McAfee'!$AZ$6:$BD$180,DD$4,0),0)</f>
        <v>3.7280351612903231</v>
      </c>
      <c r="DE179" s="308">
        <f>IFERROR(VLOOKUP($A179,'BDGT McAfee'!$AZ$6:$BD$180,DE$4,0),0)</f>
        <v>3.7280351612903231</v>
      </c>
      <c r="DF179" s="308">
        <f>IFERROR(VLOOKUP($A179,'BDGT McAfee'!$AZ$6:$BD$180,DF$4,0),0)</f>
        <v>3.7280351612903231</v>
      </c>
      <c r="DG179" s="308">
        <f>IFERROR(VLOOKUP($A179,'BDGT McAfee'!$AZ$6:$BD$180,DG$4,0),0)</f>
        <v>3.7280351612903231</v>
      </c>
      <c r="DH179" s="308">
        <f>IFERROR(VLOOKUP($A179,'BDGT McAfee'!$AZ$6:$BD$180,DH$4,0),0)</f>
        <v>3.7280351612903231</v>
      </c>
      <c r="DI179" s="308">
        <f>IFERROR(VLOOKUP($A179,'BDGT McAfee'!$AZ$6:$BD$180,DI$4,0),0)</f>
        <v>3.7280351612903231</v>
      </c>
      <c r="DJ179" s="308">
        <f>IFERROR(VLOOKUP($A179,'BDGT McAfee'!$AZ$6:$BD$180,DJ$4,0),0)</f>
        <v>3.7280351612903231</v>
      </c>
      <c r="DK179" s="308">
        <f>IFERROR(VLOOKUP($A179,'BDGT McAfee'!$AZ$6:$BD$180,DK$4,0),0)</f>
        <v>3.7280351612903231</v>
      </c>
      <c r="DL179" s="308">
        <f>IFERROR(VLOOKUP($A179,'BDGT McAfee'!$AZ$6:$BD$180,DL$4,0),0)</f>
        <v>3.7280351612903231</v>
      </c>
      <c r="DM179" s="308">
        <f>IFERROR(VLOOKUP($A179,'BDGT McAfee'!$AZ$6:$BD$180,DM$4,0),0)</f>
        <v>3.7280351612903231</v>
      </c>
      <c r="DN179" s="308">
        <f>IFERROR(VLOOKUP($A179,'BDGT McAfee'!$AZ$6:$BD$180,DN$4,0),0)</f>
        <v>3.7280351612903231</v>
      </c>
      <c r="DO179" s="308">
        <f>IFERROR(VLOOKUP($A179,'BDGT McAfee'!$AZ$6:$BD$180,DO$4,0),0)</f>
        <v>3.7280351612903231</v>
      </c>
      <c r="DP179" s="308">
        <f>IFERROR(VLOOKUP($A179,'BDGT McAfee'!$AZ$6:$BD$180,DP$4,0),0)</f>
        <v>3.7280351612903231</v>
      </c>
      <c r="DQ179" s="308">
        <f>IFERROR(VLOOKUP($A179,'BDGT McAfee'!$AZ$6:$BD$180,DQ$4,0),0)</f>
        <v>3.7280351612903231</v>
      </c>
      <c r="DR179" s="308">
        <f>IFERROR(VLOOKUP($A179,'BDGT McAfee'!$AZ$6:$BD$180,DR$4,0),0)</f>
        <v>3.7280351612903231</v>
      </c>
      <c r="DS179" s="308">
        <f>IFERROR(VLOOKUP($A179,'BDGT McAfee'!$AZ$6:$BD$180,DS$4,0),0)</f>
        <v>3.7280351612903231</v>
      </c>
      <c r="DT179" s="308">
        <f>IFERROR(VLOOKUP($A179,'BDGT McAfee'!$AZ$6:$BD$180,DT$4,0),0)</f>
        <v>3.7280351612903231</v>
      </c>
      <c r="DU179" s="308">
        <f>IFERROR(VLOOKUP($A179,'BDGT McAfee'!$AZ$6:$BD$180,DU$4,0),0)</f>
        <v>3.7280351612903231</v>
      </c>
      <c r="DV179" s="308">
        <f>IFERROR(VLOOKUP($A179,'BDGT McAfee'!$AZ$6:$BD$180,DV$4,0),0)</f>
        <v>3.7280351612903231</v>
      </c>
      <c r="DW179" s="308">
        <f>IFERROR(VLOOKUP($A179,'BDGT McAfee'!$AZ$6:$BD$180,DW$4,0),0)</f>
        <v>3.7280351612903231</v>
      </c>
      <c r="DX179" s="308">
        <f>IFERROR(VLOOKUP($A179,'BDGT McAfee'!$AZ$6:$BD$180,DX$4,0),0)</f>
        <v>3.7280351612903231</v>
      </c>
      <c r="DY179" s="308">
        <f>IFERROR(VLOOKUP($A179,'BDGT McAfee'!$AZ$6:$BD$180,DY$4,0),0)</f>
        <v>3.7280351612903231</v>
      </c>
      <c r="DZ179" s="308">
        <f>IFERROR(VLOOKUP($A179,'BDGT McAfee'!$AZ$6:$BD$180,DZ$4,0),0)</f>
        <v>3.7280351612903231</v>
      </c>
      <c r="EA179" s="308">
        <f>IFERROR(VLOOKUP($A179,'BDGT McAfee'!$AZ$6:$BD$180,EA$4,0),0)</f>
        <v>3.7280351612903231</v>
      </c>
      <c r="EB179" s="308">
        <f>IFERROR(VLOOKUP($A179,'BDGT McAfee'!$AZ$6:$BD$180,EB$4,0),0)</f>
        <v>3.7280351612903231</v>
      </c>
      <c r="EC179" s="308">
        <f>IFERROR(VLOOKUP($A179,'BDGT McAfee'!$AZ$6:$BD$180,EC$4,0),0)</f>
        <v>3.7280351612903231</v>
      </c>
      <c r="ED179" s="308">
        <f>IFERROR(VLOOKUP($A179,'BDGT McAfee'!$AZ$6:$BD$180,ED$4,0),0)</f>
        <v>3.7280351612903231</v>
      </c>
      <c r="EE179" s="308">
        <f>IFERROR(VLOOKUP($A179,'BDGT McAfee'!$AZ$6:$BD$180,EE$4,0),0)</f>
        <v>3.7280351612903231</v>
      </c>
      <c r="EF179" s="308">
        <f>IFERROR(VLOOKUP($A179,'BDGT McAfee'!$AZ$6:$BD$180,EF$4,0),0)</f>
        <v>3.7280351612903231</v>
      </c>
      <c r="EG179" s="308">
        <f>IFERROR(VLOOKUP($A179,'BDGT McAfee'!$AZ$6:$BD$180,EG$4,0),0)</f>
        <v>3.7280351612903231</v>
      </c>
      <c r="EH179" s="308">
        <f>IFERROR(VLOOKUP($A179,'BDGT McAfee'!$AZ$6:$BD$180,EH$4,0),0)</f>
        <v>3.7280351612903231</v>
      </c>
      <c r="EI179" s="308">
        <f t="shared" si="50"/>
        <v>115.56908999999999</v>
      </c>
      <c r="EJ179" s="308"/>
      <c r="EL179" s="307">
        <f>IFERROR(VLOOKUP($A179,'BDGT Office'!$C$3:$F$180,EL$4,0),0)</f>
        <v>0.34838709677419355</v>
      </c>
      <c r="EM179" s="307">
        <f>IFERROR(VLOOKUP($A179,'BDGT Office'!$C$3:$F$180,EM$4,0),0)</f>
        <v>0.34838709677419355</v>
      </c>
      <c r="EN179" s="307">
        <f>IFERROR(VLOOKUP($A179,'BDGT Office'!$C$3:$F$180,EN$4,0),0)</f>
        <v>0.34838709677419355</v>
      </c>
      <c r="EO179" s="307">
        <f>IFERROR(VLOOKUP($A179,'BDGT Office'!$C$3:$F$180,EO$4,0),0)</f>
        <v>0.34838709677419355</v>
      </c>
      <c r="EP179" s="307">
        <f>IFERROR(VLOOKUP($A179,'BDGT Office'!$C$3:$F$180,EP$4,0),0)</f>
        <v>0.34838709677419355</v>
      </c>
      <c r="EQ179" s="307">
        <f>IFERROR(VLOOKUP($A179,'BDGT Office'!$C$3:$F$180,EQ$4,0),0)</f>
        <v>0.34838709677419355</v>
      </c>
      <c r="ER179" s="307">
        <f>IFERROR(VLOOKUP($A179,'BDGT Office'!$C$3:$F$180,ER$4,0),0)</f>
        <v>0.34838709677419355</v>
      </c>
      <c r="ES179" s="307">
        <f>IFERROR(VLOOKUP($A179,'BDGT Office'!$C$3:$F$180,ES$4,0),0)</f>
        <v>0.34838709677419355</v>
      </c>
      <c r="ET179" s="307">
        <f>IFERROR(VLOOKUP($A179,'BDGT Office'!$C$3:$F$180,ET$4,0),0)</f>
        <v>0.34838709677419355</v>
      </c>
      <c r="EU179" s="307">
        <f>IFERROR(VLOOKUP($A179,'BDGT Office'!$C$3:$F$180,EU$4,0),0)</f>
        <v>0.34838709677419355</v>
      </c>
      <c r="EV179" s="307">
        <f>IFERROR(VLOOKUP($A179,'BDGT Office'!$C$3:$F$180,EV$4,0),0)</f>
        <v>0.34838709677419355</v>
      </c>
      <c r="EW179" s="307">
        <f>IFERROR(VLOOKUP($A179,'BDGT Office'!$C$3:$F$180,EW$4,0),0)</f>
        <v>0.34838709677419355</v>
      </c>
      <c r="EX179" s="307">
        <f>IFERROR(VLOOKUP($A179,'BDGT Office'!$C$3:$F$180,EX$4,0),0)</f>
        <v>0.34838709677419355</v>
      </c>
      <c r="EY179" s="307">
        <f>IFERROR(VLOOKUP($A179,'BDGT Office'!$C$3:$F$180,EY$4,0),0)</f>
        <v>0.34838709677419355</v>
      </c>
      <c r="EZ179" s="307">
        <f>IFERROR(VLOOKUP($A179,'BDGT Office'!$C$3:$F$180,EZ$4,0),0)</f>
        <v>0.34838709677419355</v>
      </c>
      <c r="FA179" s="307">
        <f>IFERROR(VLOOKUP($A179,'BDGT Office'!$C$3:$F$180,FA$4,0),0)</f>
        <v>0.34838709677419355</v>
      </c>
      <c r="FB179" s="307">
        <f>IFERROR(VLOOKUP($A179,'BDGT Office'!$C$3:$F$180,FB$4,0),0)</f>
        <v>0.34838709677419355</v>
      </c>
      <c r="FC179" s="307">
        <f>IFERROR(VLOOKUP($A179,'BDGT Office'!$C$3:$F$180,FC$4,0),0)</f>
        <v>0.34838709677419355</v>
      </c>
      <c r="FD179" s="307">
        <f>IFERROR(VLOOKUP($A179,'BDGT Office'!$C$3:$F$180,FD$4,0),0)</f>
        <v>0.34838709677419355</v>
      </c>
      <c r="FE179" s="307">
        <f>IFERROR(VLOOKUP($A179,'BDGT Office'!$C$3:$F$180,FE$4,0),0)</f>
        <v>0.34838709677419355</v>
      </c>
      <c r="FF179" s="307">
        <f>IFERROR(VLOOKUP($A179,'BDGT Office'!$C$3:$F$180,FF$4,0),0)</f>
        <v>0.34838709677419355</v>
      </c>
      <c r="FG179" s="307">
        <f>IFERROR(VLOOKUP($A179,'BDGT Office'!$C$3:$F$180,FG$4,0),0)</f>
        <v>0.34838709677419355</v>
      </c>
      <c r="FH179" s="307">
        <f>IFERROR(VLOOKUP($A179,'BDGT Office'!$C$3:$F$180,FH$4,0),0)</f>
        <v>0.34838709677419355</v>
      </c>
      <c r="FI179" s="307">
        <f>IFERROR(VLOOKUP($A179,'BDGT Office'!$C$3:$F$180,FI$4,0),0)</f>
        <v>0.34838709677419355</v>
      </c>
      <c r="FJ179" s="307">
        <f>IFERROR(VLOOKUP($A179,'BDGT Office'!$C$3:$F$180,FJ$4,0),0)</f>
        <v>0.34838709677419355</v>
      </c>
      <c r="FK179" s="307">
        <f>IFERROR(VLOOKUP($A179,'BDGT Office'!$C$3:$F$180,FK$4,0),0)</f>
        <v>0.34838709677419355</v>
      </c>
      <c r="FL179" s="307">
        <f>IFERROR(VLOOKUP($A179,'BDGT Office'!$C$3:$F$180,FL$4,0),0)</f>
        <v>0.34838709677419355</v>
      </c>
      <c r="FM179" s="307">
        <f>IFERROR(VLOOKUP($A179,'BDGT Office'!$C$3:$F$180,FM$4,0),0)</f>
        <v>0.34838709677419355</v>
      </c>
      <c r="FN179" s="307">
        <f>IFERROR(VLOOKUP($A179,'BDGT Office'!$C$3:$F$180,FN$4,0),0)</f>
        <v>0.34838709677419355</v>
      </c>
      <c r="FO179" s="307">
        <f>IFERROR(VLOOKUP($A179,'BDGT Office'!$C$3:$F$180,FO$4,0),0)</f>
        <v>0.34838709677419355</v>
      </c>
      <c r="FP179" s="307">
        <f>IFERROR(VLOOKUP($A179,'BDGT Office'!$C$3:$F$180,FP$4,0),0)</f>
        <v>0.34838709677419355</v>
      </c>
      <c r="FQ179" s="308">
        <f t="shared" si="51"/>
        <v>10.799999999999997</v>
      </c>
      <c r="FR179" s="307"/>
      <c r="FS179" s="307"/>
    </row>
    <row r="180" spans="1:175">
      <c r="A180" s="150" t="s">
        <v>150</v>
      </c>
      <c r="B180" s="303">
        <f>IFERROR(VLOOKUP($A180,'FCST Sales'!$A$1:$AH$160,B$1,0),0)</f>
        <v>31321.535874995123</v>
      </c>
      <c r="C180" s="303">
        <f>IFERROR(VLOOKUP($A180,'FCST Sales'!$A$1:$AH$160,C$1,0),0)</f>
        <v>27309.312620629149</v>
      </c>
      <c r="D180" s="303">
        <f>IFERROR(VLOOKUP($A180,'FCST Sales'!$A$1:$AH$160,D$1,0),0)</f>
        <v>20971.430615694888</v>
      </c>
      <c r="E180" s="303">
        <f>IFERROR(VLOOKUP($A180,'FCST Sales'!$A$1:$AH$160,E$1,0),0)</f>
        <v>20183.085061133293</v>
      </c>
      <c r="F180" s="303">
        <f>IFERROR(VLOOKUP($A180,'FCST Sales'!$A$1:$AH$160,F$1,0),0)</f>
        <v>20077.236081208412</v>
      </c>
      <c r="G180" s="303">
        <f>IFERROR(VLOOKUP($A180,'FCST Sales'!$A$1:$AH$160,G$1,0),0)</f>
        <v>20931.303331833311</v>
      </c>
      <c r="H180" s="303">
        <f>IFERROR(VLOOKUP($A180,'FCST Sales'!$A$1:$AH$160,H$1,0),0)</f>
        <v>21561.360469964708</v>
      </c>
      <c r="I180" s="303">
        <f>IFERROR(VLOOKUP($A180,'FCST Sales'!$A$1:$AH$160,I$1,0),0)</f>
        <v>26435.411887313567</v>
      </c>
      <c r="J180" s="303">
        <f>IFERROR(VLOOKUP($A180,'FCST Sales'!$A$1:$AH$160,J$1,0),0)</f>
        <v>24623.655303679352</v>
      </c>
      <c r="K180" s="303">
        <f>IFERROR(VLOOKUP($A180,'FCST Sales'!$A$1:$AH$160,K$1,0),0)</f>
        <v>23576.007664861951</v>
      </c>
      <c r="L180" s="303">
        <f>IFERROR(VLOOKUP($A180,'FCST Sales'!$A$1:$AH$160,L$1,0),0)</f>
        <v>22681.733828195487</v>
      </c>
      <c r="M180" s="303">
        <f>IFERROR(VLOOKUP($A180,'FCST Sales'!$A$1:$AH$160,M$1,0),0)</f>
        <v>22781.235465037556</v>
      </c>
      <c r="N180" s="303">
        <f>IFERROR(VLOOKUP($A180,'FCST Sales'!$A$1:$AH$160,N$1,0),0)</f>
        <v>23711.818876060912</v>
      </c>
      <c r="O180" s="303">
        <f>IFERROR(VLOOKUP($A180,'FCST Sales'!$A$1:$AH$160,O$1,0),0)</f>
        <v>24114.754932075259</v>
      </c>
      <c r="P180" s="303">
        <f>IFERROR(VLOOKUP($A180,'FCST Sales'!$A$1:$AH$160,P$1,0),0)</f>
        <v>7934.6052081255093</v>
      </c>
      <c r="Q180" s="303">
        <f>IFERROR(VLOOKUP($A180,'FCST Sales'!$A$1:$AH$160,Q$1,0),0)</f>
        <v>22520.523380605406</v>
      </c>
      <c r="R180" s="303">
        <f>IFERROR(VLOOKUP($A180,'FCST Sales'!$A$1:$AH$160,R$1,0),0)</f>
        <v>24596.791960634477</v>
      </c>
      <c r="S180" s="303">
        <f>IFERROR(VLOOKUP($A180,'FCST Sales'!$A$1:$AH$160,S$1,0),0)</f>
        <v>22886.211291595453</v>
      </c>
      <c r="T180" s="303">
        <f>IFERROR(VLOOKUP($A180,'FCST Sales'!$A$1:$AH$160,T$1,0),0)</f>
        <v>24669.049140517702</v>
      </c>
      <c r="U180" s="303">
        <f>IFERROR(VLOOKUP($A180,'FCST Sales'!$A$1:$AH$160,U$1,0),0)</f>
        <v>24624.399466049807</v>
      </c>
      <c r="V180" s="303">
        <f>IFERROR(VLOOKUP($A180,'FCST Sales'!$A$1:$AH$160,V$1,0),0)</f>
        <v>24773.935705159955</v>
      </c>
      <c r="W180" s="303">
        <f>IFERROR(VLOOKUP($A180,'FCST Sales'!$A$1:$AH$160,W$1,0),0)</f>
        <v>29850.62703999018</v>
      </c>
      <c r="X180" s="303">
        <f>IFERROR(VLOOKUP($A180,'FCST Sales'!$A$1:$AH$160,X$1,0),0)</f>
        <v>29077.349066118932</v>
      </c>
      <c r="Y180" s="303">
        <f>IFERROR(VLOOKUP($A180,'FCST Sales'!$A$1:$AH$160,Y$1,0),0)</f>
        <v>23516.461914275205</v>
      </c>
      <c r="Z180" s="303">
        <f>IFERROR(VLOOKUP($A180,'FCST Sales'!$A$1:$AH$160,Z$1,0),0)</f>
        <v>22321.766770474936</v>
      </c>
      <c r="AA180" s="303">
        <f>IFERROR(VLOOKUP($A180,'FCST Sales'!$A$1:$AH$160,AA$1,0),0)</f>
        <v>23532.821533094855</v>
      </c>
      <c r="AB180" s="303">
        <f>IFERROR(VLOOKUP($A180,'FCST Sales'!$A$1:$AH$160,AB$1,0),0)</f>
        <v>23726.762495303541</v>
      </c>
      <c r="AC180" s="303">
        <f>IFERROR(VLOOKUP($A180,'FCST Sales'!$A$1:$AH$160,AC$1,0),0)</f>
        <v>26140.570437814531</v>
      </c>
      <c r="AD180" s="303">
        <f>IFERROR(VLOOKUP($A180,'FCST Sales'!$A$1:$AH$160,AD$1,0),0)</f>
        <v>34395.042129920679</v>
      </c>
      <c r="AE180" s="303">
        <f>IFERROR(VLOOKUP($A180,'FCST Sales'!$A$1:$AH$160,AE$1,0),0)</f>
        <v>29888.462799419212</v>
      </c>
      <c r="AF180" s="303">
        <f>IFERROR(VLOOKUP($A180,'FCST Sales'!$A$1:$AH$160,AF$1,0),0)</f>
        <v>20164.695865563128</v>
      </c>
      <c r="AG180" s="303">
        <f>IFERROR(VLOOKUP($A180,'FCST Sales'!$A$1:$AH$160,AG$1,0),0)</f>
        <v>744899.95821734658</v>
      </c>
      <c r="AH180" s="303">
        <f>IFERROR(VLOOKUP($A180,'FCST Sales'!$A$1:$AH$160,AH$1,0),0)</f>
        <v>0</v>
      </c>
      <c r="AI180" s="303"/>
      <c r="AK180" s="306">
        <f>IFERROR(VLOOKUP($A180,'BDGT MW Services MTD'!$A$3:$AG$156,AK$4,0),0)</f>
        <v>285.42808355916071</v>
      </c>
      <c r="AL180" s="306">
        <f>IFERROR(VLOOKUP($A180,'BDGT MW Services MTD'!$A$3:$AG$156,AL$4,0),0)</f>
        <v>245.89565796846168</v>
      </c>
      <c r="AM180" s="306">
        <f>IFERROR(VLOOKUP($A180,'BDGT MW Services MTD'!$A$3:$AG$156,AM$4,0),0)</f>
        <v>191.10925064534786</v>
      </c>
      <c r="AN180" s="306">
        <f>IFERROR(VLOOKUP($A180,'BDGT MW Services MTD'!$A$3:$AG$156,AN$4,0),0)</f>
        <v>183.92518528792277</v>
      </c>
      <c r="AO180" s="306">
        <f>IFERROR(VLOOKUP($A180,'BDGT MW Services MTD'!$A$3:$AG$156,AO$4,0),0)</f>
        <v>182.96060067728206</v>
      </c>
      <c r="AP180" s="306">
        <f>IFERROR(VLOOKUP($A180,'BDGT MW Services MTD'!$A$3:$AG$156,AP$4,0),0)</f>
        <v>190.74357720657545</v>
      </c>
      <c r="AQ180" s="306">
        <f>IFERROR(VLOOKUP($A180,'BDGT MW Services MTD'!$A$3:$AG$156,AQ$4,0),0)</f>
        <v>196.48518586163453</v>
      </c>
      <c r="AR180" s="306">
        <f>IFERROR(VLOOKUP($A180,'BDGT MW Services MTD'!$A$3:$AG$156,AR$4,0),0)</f>
        <v>240.90162702131985</v>
      </c>
      <c r="AS180" s="306">
        <f>IFERROR(VLOOKUP($A180,'BDGT MW Services MTD'!$A$3:$AG$156,AS$4,0),0)</f>
        <v>221.71374309557211</v>
      </c>
      <c r="AT180" s="306">
        <f>IFERROR(VLOOKUP($A180,'BDGT MW Services MTD'!$A$3:$AG$156,AT$4,0),0)</f>
        <v>214.84433945430445</v>
      </c>
      <c r="AU180" s="306">
        <f>IFERROR(VLOOKUP($A180,'BDGT MW Services MTD'!$A$3:$AG$156,AU$4,0),0)</f>
        <v>206.69496681831629</v>
      </c>
      <c r="AV180" s="306">
        <f>IFERROR(VLOOKUP($A180,'BDGT MW Services MTD'!$A$3:$AG$156,AV$4,0),0)</f>
        <v>207.60170911946588</v>
      </c>
      <c r="AW180" s="306">
        <f>IFERROR(VLOOKUP($A180,'BDGT MW Services MTD'!$A$3:$AG$156,AW$4,0),0)</f>
        <v>216.0819650258307</v>
      </c>
      <c r="AX180" s="306">
        <f>IFERROR(VLOOKUP($A180,'BDGT MW Services MTD'!$A$3:$AG$156,AX$4,0),0)</f>
        <v>219.75385604433166</v>
      </c>
      <c r="AY180" s="306">
        <f>IFERROR(VLOOKUP($A180,'BDGT MW Services MTD'!$A$3:$AG$156,AY$4,0),0)</f>
        <v>32.936585581521207</v>
      </c>
      <c r="AZ180" s="306">
        <f>IFERROR(VLOOKUP($A180,'BDGT MW Services MTD'!$A$3:$AG$156,AZ$4,0),0)</f>
        <v>202.77694248096779</v>
      </c>
      <c r="BA180" s="306">
        <f>IFERROR(VLOOKUP($A180,'BDGT MW Services MTD'!$A$3:$AG$156,BA$4,0),0)</f>
        <v>224.14658141435601</v>
      </c>
      <c r="BB180" s="306">
        <f>IFERROR(VLOOKUP($A180,'BDGT MW Services MTD'!$A$3:$AG$156,BB$4,0),0)</f>
        <v>208.55833682489001</v>
      </c>
      <c r="BC180" s="306">
        <f>IFERROR(VLOOKUP($A180,'BDGT MW Services MTD'!$A$3:$AG$156,BC$4,0),0)</f>
        <v>224.80504939178121</v>
      </c>
      <c r="BD180" s="306">
        <f>IFERROR(VLOOKUP($A180,'BDGT MW Services MTD'!$A$3:$AG$156,BD$4,0),0)</f>
        <v>224.3981641398646</v>
      </c>
      <c r="BE180" s="306">
        <f>IFERROR(VLOOKUP($A180,'BDGT MW Services MTD'!$A$3:$AG$156,BE$4,0),0)</f>
        <v>225.76086366782502</v>
      </c>
      <c r="BF180" s="306">
        <f>IFERROR(VLOOKUP($A180,'BDGT MW Services MTD'!$A$3:$AG$156,BF$4,0),0)</f>
        <v>268.77789561150928</v>
      </c>
      <c r="BG180" s="306">
        <f>IFERROR(VLOOKUP($A180,'BDGT MW Services MTD'!$A$3:$AG$156,BG$4,0),0)</f>
        <v>264.97717264078341</v>
      </c>
      <c r="BH180" s="306">
        <f>IFERROR(VLOOKUP($A180,'BDGT MW Services MTD'!$A$3:$AG$156,BH$4,0),0)</f>
        <v>214.30170867330139</v>
      </c>
      <c r="BI180" s="306">
        <f>IFERROR(VLOOKUP($A180,'BDGT MW Services MTD'!$A$3:$AG$156,BI$4,0),0)</f>
        <v>203.41464532196113</v>
      </c>
      <c r="BJ180" s="306">
        <f>IFERROR(VLOOKUP($A180,'BDGT MW Services MTD'!$A$3:$AG$156,BJ$4,0),0)</f>
        <v>214.45079122998317</v>
      </c>
      <c r="BK180" s="306">
        <f>IFERROR(VLOOKUP($A180,'BDGT MW Services MTD'!$A$3:$AG$156,BK$4,0),0)</f>
        <v>216.21814380770385</v>
      </c>
      <c r="BL180" s="306">
        <f>IFERROR(VLOOKUP($A180,'BDGT MW Services MTD'!$A$3:$AG$156,BL$4,0),0)</f>
        <v>238.53484222761904</v>
      </c>
      <c r="BM180" s="306">
        <f>IFERROR(VLOOKUP($A180,'BDGT MW Services MTD'!$A$3:$AG$156,BM$4,0),0)</f>
        <v>313.43644827191531</v>
      </c>
      <c r="BN180" s="306">
        <f>IFERROR(VLOOKUP($A180,'BDGT MW Services MTD'!$A$3:$AG$156,BN$4,0),0)</f>
        <v>269.11857240146691</v>
      </c>
      <c r="BO180" s="306">
        <f>IFERROR(VLOOKUP($A180,'BDGT MW Services MTD'!$A$3:$AG$156,BO$4,0),0)</f>
        <v>183.75760752702575</v>
      </c>
      <c r="BP180" s="306">
        <f>IFERROR(VLOOKUP($A180,'BDGT MW Services MTD'!$A$3:$AG$156,BP$4,0),0)</f>
        <v>6734.5100990000019</v>
      </c>
      <c r="BQ180" s="306"/>
      <c r="BR180" s="306"/>
      <c r="BS180" s="306"/>
      <c r="BT180" s="306">
        <f>IFERROR(VLOOKUP($A180,'BDGT Polizze MTD'!$A$3:$AG$156,BT$4,0),0)</f>
        <v>1123.8556429422722</v>
      </c>
      <c r="BU180" s="306">
        <f>IFERROR(VLOOKUP($A180,'BDGT Polizze MTD'!$A$3:$AG$156,BU$4,0),0)</f>
        <v>968.19913211370886</v>
      </c>
      <c r="BV180" s="306">
        <f>IFERROR(VLOOKUP($A180,'BDGT Polizze MTD'!$A$3:$AG$156,BV$4,0),0)</f>
        <v>752.48100004050912</v>
      </c>
      <c r="BW180" s="306">
        <f>IFERROR(VLOOKUP($A180,'BDGT Polizze MTD'!$A$3:$AG$156,BW$4,0),0)</f>
        <v>724.19418155183439</v>
      </c>
      <c r="BX180" s="306">
        <f>IFERROR(VLOOKUP($A180,'BDGT Polizze MTD'!$A$3:$AG$156,BX$4,0),0)</f>
        <v>720.39618857144444</v>
      </c>
      <c r="BY180" s="306">
        <f>IFERROR(VLOOKUP($A180,'BDGT Polizze MTD'!$A$3:$AG$156,BY$4,0),0)</f>
        <v>751.04118321339831</v>
      </c>
      <c r="BZ180" s="306">
        <f>IFERROR(VLOOKUP($A180,'BDGT Polizze MTD'!$A$3:$AG$156,BZ$4,0),0)</f>
        <v>773.64841655249927</v>
      </c>
      <c r="CA180" s="306">
        <f>IFERROR(VLOOKUP($A180,'BDGT Polizze MTD'!$A$3:$AG$156,CA$4,0),0)</f>
        <v>948.53544033192111</v>
      </c>
      <c r="CB180" s="306">
        <f>IFERROR(VLOOKUP($A180,'BDGT Polizze MTD'!$A$3:$AG$156,CB$4,0),0)</f>
        <v>872.98431951306429</v>
      </c>
      <c r="CC180" s="306">
        <f>IFERROR(VLOOKUP($A180,'BDGT Polizze MTD'!$A$3:$AG$156,CC$4,0),0)</f>
        <v>845.93646230987952</v>
      </c>
      <c r="CD180" s="306">
        <f>IFERROR(VLOOKUP($A180,'BDGT Polizze MTD'!$A$3:$AG$156,CD$4,0),0)</f>
        <v>813.84880538001653</v>
      </c>
      <c r="CE180" s="306">
        <f>IFERROR(VLOOKUP($A180,'BDGT Polizze MTD'!$A$3:$AG$156,CE$4,0),0)</f>
        <v>817.41904780022401</v>
      </c>
      <c r="CF180" s="306">
        <f>IFERROR(VLOOKUP($A180,'BDGT Polizze MTD'!$A$3:$AG$156,CF$4,0),0)</f>
        <v>850.80953739438201</v>
      </c>
      <c r="CG180" s="306">
        <f>IFERROR(VLOOKUP($A180,'BDGT Polizze MTD'!$A$3:$AG$156,CG$4,0),0)</f>
        <v>865.2673839732945</v>
      </c>
      <c r="CH180" s="306">
        <f>IFERROR(VLOOKUP($A180,'BDGT Polizze MTD'!$A$3:$AG$156,CH$4,0),0)</f>
        <v>129.6857937154295</v>
      </c>
      <c r="CI180" s="306">
        <f>IFERROR(VLOOKUP($A180,'BDGT Polizze MTD'!$A$3:$AG$156,CI$4,0),0)</f>
        <v>798.42182389379707</v>
      </c>
      <c r="CJ180" s="306">
        <f>IFERROR(VLOOKUP($A180,'BDGT Polizze MTD'!$A$3:$AG$156,CJ$4,0),0)</f>
        <v>882.56347177740258</v>
      </c>
      <c r="CK180" s="306">
        <f>IFERROR(VLOOKUP($A180,'BDGT Polizze MTD'!$A$3:$AG$156,CK$4,0),0)</f>
        <v>821.18571095239054</v>
      </c>
      <c r="CL180" s="306">
        <f>IFERROR(VLOOKUP($A180,'BDGT Polizze MTD'!$A$3:$AG$156,CL$4,0),0)</f>
        <v>885.15614921438896</v>
      </c>
      <c r="CM180" s="306">
        <f>IFERROR(VLOOKUP($A180,'BDGT Polizze MTD'!$A$3:$AG$156,CM$4,0),0)</f>
        <v>883.55406339054719</v>
      </c>
      <c r="CN180" s="306">
        <f>IFERROR(VLOOKUP($A180,'BDGT Polizze MTD'!$A$3:$AG$156,CN$4,0),0)</f>
        <v>888.91960953806085</v>
      </c>
      <c r="CO180" s="306">
        <f>IFERROR(VLOOKUP($A180,'BDGT Polizze MTD'!$A$3:$AG$156,CO$4,0),0)</f>
        <v>1058.2965450158099</v>
      </c>
      <c r="CP180" s="306">
        <f>IFERROR(VLOOKUP($A180,'BDGT Polizze MTD'!$A$3:$AG$156,CP$4,0),0)</f>
        <v>1043.3314304950263</v>
      </c>
      <c r="CQ180" s="306">
        <f>IFERROR(VLOOKUP($A180,'BDGT Polizze MTD'!$A$3:$AG$156,CQ$4,0),0)</f>
        <v>843.79988675760717</v>
      </c>
      <c r="CR180" s="306">
        <f>IFERROR(VLOOKUP($A180,'BDGT Polizze MTD'!$A$3:$AG$156,CR$4,0),0)</f>
        <v>800.93273987457201</v>
      </c>
      <c r="CS180" s="306">
        <f>IFERROR(VLOOKUP($A180,'BDGT Polizze MTD'!$A$3:$AG$156,CS$4,0),0)</f>
        <v>844.38689021746939</v>
      </c>
      <c r="CT180" s="306">
        <f>IFERROR(VLOOKUP($A180,'BDGT Polizze MTD'!$A$3:$AG$156,CT$4,0),0)</f>
        <v>851.34573302919398</v>
      </c>
      <c r="CU180" s="306">
        <f>IFERROR(VLOOKUP($A180,'BDGT Polizze MTD'!$A$3:$AG$156,CU$4,0),0)</f>
        <v>939.21636978755646</v>
      </c>
      <c r="CV180" s="306">
        <f>IFERROR(VLOOKUP($A180,'BDGT Polizze MTD'!$A$3:$AG$156,CV$4,0),0)</f>
        <v>1234.1368680393468</v>
      </c>
      <c r="CW180" s="306">
        <f>IFERROR(VLOOKUP($A180,'BDGT Polizze MTD'!$A$3:$AG$156,CW$4,0),0)</f>
        <v>1059.6379390651939</v>
      </c>
      <c r="CX180" s="306">
        <f>IFERROR(VLOOKUP($A180,'BDGT Polizze MTD'!$A$3:$AG$156,CX$4,0),0)</f>
        <v>723.53435435519941</v>
      </c>
      <c r="CY180" s="306">
        <f>IFERROR(VLOOKUP($A180,'BDGT Polizze MTD'!$A$3:$AG$156,CY$4,0),0)</f>
        <v>26516.722120807433</v>
      </c>
      <c r="CZ180" s="306"/>
      <c r="DD180" s="308">
        <f>IFERROR(VLOOKUP($A180,'BDGT McAfee'!$AZ$6:$BD$180,DD$4,0),0)</f>
        <v>3.2926441935483877</v>
      </c>
      <c r="DE180" s="308">
        <f>IFERROR(VLOOKUP($A180,'BDGT McAfee'!$AZ$6:$BD$180,DE$4,0),0)</f>
        <v>3.2926441935483877</v>
      </c>
      <c r="DF180" s="308">
        <f>IFERROR(VLOOKUP($A180,'BDGT McAfee'!$AZ$6:$BD$180,DF$4,0),0)</f>
        <v>3.2926441935483877</v>
      </c>
      <c r="DG180" s="308">
        <f>IFERROR(VLOOKUP($A180,'BDGT McAfee'!$AZ$6:$BD$180,DG$4,0),0)</f>
        <v>3.2926441935483877</v>
      </c>
      <c r="DH180" s="308">
        <f>IFERROR(VLOOKUP($A180,'BDGT McAfee'!$AZ$6:$BD$180,DH$4,0),0)</f>
        <v>3.2926441935483877</v>
      </c>
      <c r="DI180" s="308">
        <f>IFERROR(VLOOKUP($A180,'BDGT McAfee'!$AZ$6:$BD$180,DI$4,0),0)</f>
        <v>3.2926441935483877</v>
      </c>
      <c r="DJ180" s="308">
        <f>IFERROR(VLOOKUP($A180,'BDGT McAfee'!$AZ$6:$BD$180,DJ$4,0),0)</f>
        <v>3.2926441935483877</v>
      </c>
      <c r="DK180" s="308">
        <f>IFERROR(VLOOKUP($A180,'BDGT McAfee'!$AZ$6:$BD$180,DK$4,0),0)</f>
        <v>3.2926441935483877</v>
      </c>
      <c r="DL180" s="308">
        <f>IFERROR(VLOOKUP($A180,'BDGT McAfee'!$AZ$6:$BD$180,DL$4,0),0)</f>
        <v>3.2926441935483877</v>
      </c>
      <c r="DM180" s="308">
        <f>IFERROR(VLOOKUP($A180,'BDGT McAfee'!$AZ$6:$BD$180,DM$4,0),0)</f>
        <v>3.2926441935483877</v>
      </c>
      <c r="DN180" s="308">
        <f>IFERROR(VLOOKUP($A180,'BDGT McAfee'!$AZ$6:$BD$180,DN$4,0),0)</f>
        <v>3.2926441935483877</v>
      </c>
      <c r="DO180" s="308">
        <f>IFERROR(VLOOKUP($A180,'BDGT McAfee'!$AZ$6:$BD$180,DO$4,0),0)</f>
        <v>3.2926441935483877</v>
      </c>
      <c r="DP180" s="308">
        <f>IFERROR(VLOOKUP($A180,'BDGT McAfee'!$AZ$6:$BD$180,DP$4,0),0)</f>
        <v>3.2926441935483877</v>
      </c>
      <c r="DQ180" s="308">
        <f>IFERROR(VLOOKUP($A180,'BDGT McAfee'!$AZ$6:$BD$180,DQ$4,0),0)</f>
        <v>3.2926441935483877</v>
      </c>
      <c r="DR180" s="308">
        <f>IFERROR(VLOOKUP($A180,'BDGT McAfee'!$AZ$6:$BD$180,DR$4,0),0)</f>
        <v>3.2926441935483877</v>
      </c>
      <c r="DS180" s="308">
        <f>IFERROR(VLOOKUP($A180,'BDGT McAfee'!$AZ$6:$BD$180,DS$4,0),0)</f>
        <v>3.2926441935483877</v>
      </c>
      <c r="DT180" s="308">
        <f>IFERROR(VLOOKUP($A180,'BDGT McAfee'!$AZ$6:$BD$180,DT$4,0),0)</f>
        <v>3.2926441935483877</v>
      </c>
      <c r="DU180" s="308">
        <f>IFERROR(VLOOKUP($A180,'BDGT McAfee'!$AZ$6:$BD$180,DU$4,0),0)</f>
        <v>3.2926441935483877</v>
      </c>
      <c r="DV180" s="308">
        <f>IFERROR(VLOOKUP($A180,'BDGT McAfee'!$AZ$6:$BD$180,DV$4,0),0)</f>
        <v>3.2926441935483877</v>
      </c>
      <c r="DW180" s="308">
        <f>IFERROR(VLOOKUP($A180,'BDGT McAfee'!$AZ$6:$BD$180,DW$4,0),0)</f>
        <v>3.2926441935483877</v>
      </c>
      <c r="DX180" s="308">
        <f>IFERROR(VLOOKUP($A180,'BDGT McAfee'!$AZ$6:$BD$180,DX$4,0),0)</f>
        <v>3.2926441935483877</v>
      </c>
      <c r="DY180" s="308">
        <f>IFERROR(VLOOKUP($A180,'BDGT McAfee'!$AZ$6:$BD$180,DY$4,0),0)</f>
        <v>3.2926441935483877</v>
      </c>
      <c r="DZ180" s="308">
        <f>IFERROR(VLOOKUP($A180,'BDGT McAfee'!$AZ$6:$BD$180,DZ$4,0),0)</f>
        <v>3.2926441935483877</v>
      </c>
      <c r="EA180" s="308">
        <f>IFERROR(VLOOKUP($A180,'BDGT McAfee'!$AZ$6:$BD$180,EA$4,0),0)</f>
        <v>3.2926441935483877</v>
      </c>
      <c r="EB180" s="308">
        <f>IFERROR(VLOOKUP($A180,'BDGT McAfee'!$AZ$6:$BD$180,EB$4,0),0)</f>
        <v>3.2926441935483877</v>
      </c>
      <c r="EC180" s="308">
        <f>IFERROR(VLOOKUP($A180,'BDGT McAfee'!$AZ$6:$BD$180,EC$4,0),0)</f>
        <v>3.2926441935483877</v>
      </c>
      <c r="ED180" s="308">
        <f>IFERROR(VLOOKUP($A180,'BDGT McAfee'!$AZ$6:$BD$180,ED$4,0),0)</f>
        <v>3.2926441935483877</v>
      </c>
      <c r="EE180" s="308">
        <f>IFERROR(VLOOKUP($A180,'BDGT McAfee'!$AZ$6:$BD$180,EE$4,0),0)</f>
        <v>3.2926441935483877</v>
      </c>
      <c r="EF180" s="308">
        <f>IFERROR(VLOOKUP($A180,'BDGT McAfee'!$AZ$6:$BD$180,EF$4,0),0)</f>
        <v>3.2926441935483877</v>
      </c>
      <c r="EG180" s="308">
        <f>IFERROR(VLOOKUP($A180,'BDGT McAfee'!$AZ$6:$BD$180,EG$4,0),0)</f>
        <v>3.2926441935483877</v>
      </c>
      <c r="EH180" s="308">
        <f>IFERROR(VLOOKUP($A180,'BDGT McAfee'!$AZ$6:$BD$180,EH$4,0),0)</f>
        <v>3.2926441935483877</v>
      </c>
      <c r="EI180" s="308">
        <f t="shared" si="50"/>
        <v>102.07197000000001</v>
      </c>
      <c r="EJ180" s="308"/>
      <c r="EL180" s="307">
        <f>IFERROR(VLOOKUP($A180,'BDGT Office'!$C$3:$F$180,EL$4,0),0)</f>
        <v>0.38709677419354838</v>
      </c>
      <c r="EM180" s="307">
        <f>IFERROR(VLOOKUP($A180,'BDGT Office'!$C$3:$F$180,EM$4,0),0)</f>
        <v>0.38709677419354838</v>
      </c>
      <c r="EN180" s="307">
        <f>IFERROR(VLOOKUP($A180,'BDGT Office'!$C$3:$F$180,EN$4,0),0)</f>
        <v>0.38709677419354838</v>
      </c>
      <c r="EO180" s="307">
        <f>IFERROR(VLOOKUP($A180,'BDGT Office'!$C$3:$F$180,EO$4,0),0)</f>
        <v>0.38709677419354838</v>
      </c>
      <c r="EP180" s="307">
        <f>IFERROR(VLOOKUP($A180,'BDGT Office'!$C$3:$F$180,EP$4,0),0)</f>
        <v>0.38709677419354838</v>
      </c>
      <c r="EQ180" s="307">
        <f>IFERROR(VLOOKUP($A180,'BDGT Office'!$C$3:$F$180,EQ$4,0),0)</f>
        <v>0.38709677419354838</v>
      </c>
      <c r="ER180" s="307">
        <f>IFERROR(VLOOKUP($A180,'BDGT Office'!$C$3:$F$180,ER$4,0),0)</f>
        <v>0.38709677419354838</v>
      </c>
      <c r="ES180" s="307">
        <f>IFERROR(VLOOKUP($A180,'BDGT Office'!$C$3:$F$180,ES$4,0),0)</f>
        <v>0.38709677419354838</v>
      </c>
      <c r="ET180" s="307">
        <f>IFERROR(VLOOKUP($A180,'BDGT Office'!$C$3:$F$180,ET$4,0),0)</f>
        <v>0.38709677419354838</v>
      </c>
      <c r="EU180" s="307">
        <f>IFERROR(VLOOKUP($A180,'BDGT Office'!$C$3:$F$180,EU$4,0),0)</f>
        <v>0.38709677419354838</v>
      </c>
      <c r="EV180" s="307">
        <f>IFERROR(VLOOKUP($A180,'BDGT Office'!$C$3:$F$180,EV$4,0),0)</f>
        <v>0.38709677419354838</v>
      </c>
      <c r="EW180" s="307">
        <f>IFERROR(VLOOKUP($A180,'BDGT Office'!$C$3:$F$180,EW$4,0),0)</f>
        <v>0.38709677419354838</v>
      </c>
      <c r="EX180" s="307">
        <f>IFERROR(VLOOKUP($A180,'BDGT Office'!$C$3:$F$180,EX$4,0),0)</f>
        <v>0.38709677419354838</v>
      </c>
      <c r="EY180" s="307">
        <f>IFERROR(VLOOKUP($A180,'BDGT Office'!$C$3:$F$180,EY$4,0),0)</f>
        <v>0.38709677419354838</v>
      </c>
      <c r="EZ180" s="307">
        <f>IFERROR(VLOOKUP($A180,'BDGT Office'!$C$3:$F$180,EZ$4,0),0)</f>
        <v>0.38709677419354838</v>
      </c>
      <c r="FA180" s="307">
        <f>IFERROR(VLOOKUP($A180,'BDGT Office'!$C$3:$F$180,FA$4,0),0)</f>
        <v>0.38709677419354838</v>
      </c>
      <c r="FB180" s="307">
        <f>IFERROR(VLOOKUP($A180,'BDGT Office'!$C$3:$F$180,FB$4,0),0)</f>
        <v>0.38709677419354838</v>
      </c>
      <c r="FC180" s="307">
        <f>IFERROR(VLOOKUP($A180,'BDGT Office'!$C$3:$F$180,FC$4,0),0)</f>
        <v>0.38709677419354838</v>
      </c>
      <c r="FD180" s="307">
        <f>IFERROR(VLOOKUP($A180,'BDGT Office'!$C$3:$F$180,FD$4,0),0)</f>
        <v>0.38709677419354838</v>
      </c>
      <c r="FE180" s="307">
        <f>IFERROR(VLOOKUP($A180,'BDGT Office'!$C$3:$F$180,FE$4,0),0)</f>
        <v>0.38709677419354838</v>
      </c>
      <c r="FF180" s="307">
        <f>IFERROR(VLOOKUP($A180,'BDGT Office'!$C$3:$F$180,FF$4,0),0)</f>
        <v>0.38709677419354838</v>
      </c>
      <c r="FG180" s="307">
        <f>IFERROR(VLOOKUP($A180,'BDGT Office'!$C$3:$F$180,FG$4,0),0)</f>
        <v>0.38709677419354838</v>
      </c>
      <c r="FH180" s="307">
        <f>IFERROR(VLOOKUP($A180,'BDGT Office'!$C$3:$F$180,FH$4,0),0)</f>
        <v>0.38709677419354838</v>
      </c>
      <c r="FI180" s="307">
        <f>IFERROR(VLOOKUP($A180,'BDGT Office'!$C$3:$F$180,FI$4,0),0)</f>
        <v>0.38709677419354838</v>
      </c>
      <c r="FJ180" s="307">
        <f>IFERROR(VLOOKUP($A180,'BDGT Office'!$C$3:$F$180,FJ$4,0),0)</f>
        <v>0.38709677419354838</v>
      </c>
      <c r="FK180" s="307">
        <f>IFERROR(VLOOKUP($A180,'BDGT Office'!$C$3:$F$180,FK$4,0),0)</f>
        <v>0.38709677419354838</v>
      </c>
      <c r="FL180" s="307">
        <f>IFERROR(VLOOKUP($A180,'BDGT Office'!$C$3:$F$180,FL$4,0),0)</f>
        <v>0.38709677419354838</v>
      </c>
      <c r="FM180" s="307">
        <f>IFERROR(VLOOKUP($A180,'BDGT Office'!$C$3:$F$180,FM$4,0),0)</f>
        <v>0.38709677419354838</v>
      </c>
      <c r="FN180" s="307">
        <f>IFERROR(VLOOKUP($A180,'BDGT Office'!$C$3:$F$180,FN$4,0),0)</f>
        <v>0.38709677419354838</v>
      </c>
      <c r="FO180" s="307">
        <f>IFERROR(VLOOKUP($A180,'BDGT Office'!$C$3:$F$180,FO$4,0),0)</f>
        <v>0.38709677419354838</v>
      </c>
      <c r="FP180" s="307">
        <f>IFERROR(VLOOKUP($A180,'BDGT Office'!$C$3:$F$180,FP$4,0),0)</f>
        <v>0.38709677419354838</v>
      </c>
      <c r="FQ180" s="308">
        <f t="shared" si="51"/>
        <v>11.999999999999995</v>
      </c>
      <c r="FR180" s="307"/>
      <c r="FS180" s="307"/>
    </row>
    <row r="181" spans="1:175">
      <c r="A181" s="150" t="s">
        <v>156</v>
      </c>
      <c r="B181" s="303">
        <f>IFERROR(VLOOKUP($A181,'FCST Sales'!$A$1:$AH$160,B$1,0),0)</f>
        <v>27633.995085032122</v>
      </c>
      <c r="C181" s="303">
        <f>IFERROR(VLOOKUP($A181,'FCST Sales'!$A$1:$AH$160,C$1,0),0)</f>
        <v>24094.138095461105</v>
      </c>
      <c r="D181" s="303">
        <f>IFERROR(VLOOKUP($A181,'FCST Sales'!$A$1:$AH$160,D$1,0),0)</f>
        <v>18502.426345665106</v>
      </c>
      <c r="E181" s="303">
        <f>IFERROR(VLOOKUP($A181,'FCST Sales'!$A$1:$AH$160,E$1,0),0)</f>
        <v>17806.894132078683</v>
      </c>
      <c r="F181" s="303">
        <f>IFERROR(VLOOKUP($A181,'FCST Sales'!$A$1:$AH$160,F$1,0),0)</f>
        <v>17713.506943063632</v>
      </c>
      <c r="G181" s="303">
        <f>IFERROR(VLOOKUP($A181,'FCST Sales'!$A$1:$AH$160,G$1,0),0)</f>
        <v>18467.023319152235</v>
      </c>
      <c r="H181" s="303">
        <f>IFERROR(VLOOKUP($A181,'FCST Sales'!$A$1:$AH$160,H$1,0),0)</f>
        <v>19022.90269645672</v>
      </c>
      <c r="I181" s="303">
        <f>IFERROR(VLOOKUP($A181,'FCST Sales'!$A$1:$AH$160,I$1,0),0)</f>
        <v>23323.123268294599</v>
      </c>
      <c r="J181" s="303">
        <f>IFERROR(VLOOKUP($A181,'FCST Sales'!$A$1:$AH$160,J$1,0),0)</f>
        <v>21724.668047987485</v>
      </c>
      <c r="K181" s="303">
        <f>IFERROR(VLOOKUP($A181,'FCST Sales'!$A$1:$AH$160,K$1,0),0)</f>
        <v>20800.361851207472</v>
      </c>
      <c r="L181" s="303">
        <f>IFERROR(VLOOKUP($A181,'FCST Sales'!$A$1:$AH$160,L$1,0),0)</f>
        <v>20011.372482814375</v>
      </c>
      <c r="M181" s="303">
        <f>IFERROR(VLOOKUP($A181,'FCST Sales'!$A$1:$AH$160,M$1,0),0)</f>
        <v>20099.159612871481</v>
      </c>
      <c r="N181" s="303">
        <f>IFERROR(VLOOKUP($A181,'FCST Sales'!$A$1:$AH$160,N$1,0),0)</f>
        <v>20920.183764083733</v>
      </c>
      <c r="O181" s="303">
        <f>IFERROR(VLOOKUP($A181,'FCST Sales'!$A$1:$AH$160,O$1,0),0)</f>
        <v>21275.681433033355</v>
      </c>
      <c r="P181" s="303">
        <f>IFERROR(VLOOKUP($A181,'FCST Sales'!$A$1:$AH$160,P$1,0),0)</f>
        <v>0</v>
      </c>
      <c r="Q181" s="303">
        <f>IFERROR(VLOOKUP($A181,'FCST Sales'!$A$1:$AH$160,Q$1,0),0)</f>
        <v>19869.141631359977</v>
      </c>
      <c r="R181" s="303">
        <f>IFERROR(VLOOKUP($A181,'FCST Sales'!$A$1:$AH$160,R$1,0),0)</f>
        <v>21700.967374666983</v>
      </c>
      <c r="S181" s="303">
        <f>IFERROR(VLOOKUP($A181,'FCST Sales'!$A$1:$AH$160,S$1,0),0)</f>
        <v>20191.776446436917</v>
      </c>
      <c r="T181" s="303">
        <f>IFERROR(VLOOKUP($A181,'FCST Sales'!$A$1:$AH$160,T$1,0),0)</f>
        <v>21764.717586716622</v>
      </c>
      <c r="U181" s="303">
        <f>IFERROR(VLOOKUP($A181,'FCST Sales'!$A$1:$AH$160,U$1,0),0)</f>
        <v>21725.324598782747</v>
      </c>
      <c r="V181" s="303">
        <f>IFERROR(VLOOKUP($A181,'FCST Sales'!$A$1:$AH$160,V$1,0),0)</f>
        <v>21857.255667332389</v>
      </c>
      <c r="W181" s="303">
        <f>IFERROR(VLOOKUP($A181,'FCST Sales'!$A$1:$AH$160,W$1,0),0)</f>
        <v>26336.258994462351</v>
      </c>
      <c r="X181" s="303">
        <f>IFERROR(VLOOKUP($A181,'FCST Sales'!$A$1:$AH$160,X$1,0),0)</f>
        <v>25654.020428173491</v>
      </c>
      <c r="Y181" s="303">
        <f>IFERROR(VLOOKUP($A181,'FCST Sales'!$A$1:$AH$160,Y$1,0),0)</f>
        <v>20747.826529005655</v>
      </c>
      <c r="Z181" s="303">
        <f>IFERROR(VLOOKUP($A181,'FCST Sales'!$A$1:$AH$160,Z$1,0),0)</f>
        <v>19693.784994655332</v>
      </c>
      <c r="AA181" s="303">
        <f>IFERROR(VLOOKUP($A181,'FCST Sales'!$A$1:$AH$160,AA$1,0),0)</f>
        <v>20762.260100458196</v>
      </c>
      <c r="AB181" s="303">
        <f>IFERROR(VLOOKUP($A181,'FCST Sales'!$A$1:$AH$160,AB$1,0),0)</f>
        <v>20933.368044137918</v>
      </c>
      <c r="AC181" s="303">
        <f>IFERROR(VLOOKUP($A181,'FCST Sales'!$A$1:$AH$160,AC$1,0),0)</f>
        <v>23115.282409063762</v>
      </c>
      <c r="AD181" s="303">
        <f>IFERROR(VLOOKUP($A181,'FCST Sales'!$A$1:$AH$160,AD$1,0),0)</f>
        <v>30345.651916976716</v>
      </c>
      <c r="AE181" s="303">
        <f>IFERROR(VLOOKUP($A181,'FCST Sales'!$A$1:$AH$160,AE$1,0),0)</f>
        <v>26369.640281838332</v>
      </c>
      <c r="AF181" s="303">
        <f>IFERROR(VLOOKUP($A181,'FCST Sales'!$A$1:$AH$160,AF$1,0),0)</f>
        <v>17790.669929599222</v>
      </c>
      <c r="AG181" s="303">
        <f>IFERROR(VLOOKUP($A181,'FCST Sales'!$A$1:$AH$160,AG$1,0),0)</f>
        <v>650253.38401086873</v>
      </c>
      <c r="AH181" s="303">
        <f>IFERROR(VLOOKUP($A181,'FCST Sales'!$A$1:$AH$160,AH$1,0),0)</f>
        <v>0</v>
      </c>
      <c r="AI181" s="303"/>
      <c r="AK181" s="306">
        <f>IFERROR(VLOOKUP($A181,'BDGT MW Services MTD'!$A$3:$AG$156,AK$4,0),0)</f>
        <v>284.77673824259227</v>
      </c>
      <c r="AL181" s="306">
        <f>IFERROR(VLOOKUP($A181,'BDGT MW Services MTD'!$A$3:$AG$156,AL$4,0),0)</f>
        <v>245.33452542962698</v>
      </c>
      <c r="AM181" s="306">
        <f>IFERROR(VLOOKUP($A181,'BDGT MW Services MTD'!$A$3:$AG$156,AM$4,0),0)</f>
        <v>190.67314038664952</v>
      </c>
      <c r="AN181" s="306">
        <f>IFERROR(VLOOKUP($A181,'BDGT MW Services MTD'!$A$3:$AG$156,AN$4,0),0)</f>
        <v>183.50546902685119</v>
      </c>
      <c r="AO181" s="306">
        <f>IFERROR(VLOOKUP($A181,'BDGT MW Services MTD'!$A$3:$AG$156,AO$4,0),0)</f>
        <v>182.54308559298588</v>
      </c>
      <c r="AP181" s="306">
        <f>IFERROR(VLOOKUP($A181,'BDGT MW Services MTD'!$A$3:$AG$156,AP$4,0),0)</f>
        <v>190.30830141265287</v>
      </c>
      <c r="AQ181" s="306">
        <f>IFERROR(VLOOKUP($A181,'BDGT MW Services MTD'!$A$3:$AG$156,AQ$4,0),0)</f>
        <v>196.03680774834515</v>
      </c>
      <c r="AR181" s="306">
        <f>IFERROR(VLOOKUP($A181,'BDGT MW Services MTD'!$A$3:$AG$156,AR$4,0),0)</f>
        <v>240.35189083363483</v>
      </c>
      <c r="AS181" s="306">
        <f>IFERROR(VLOOKUP($A181,'BDGT MW Services MTD'!$A$3:$AG$156,AS$4,0),0)</f>
        <v>221.20779355345488</v>
      </c>
      <c r="AT181" s="306">
        <f>IFERROR(VLOOKUP($A181,'BDGT MW Services MTD'!$A$3:$AG$156,AT$4,0),0)</f>
        <v>214.35406585350862</v>
      </c>
      <c r="AU181" s="306">
        <f>IFERROR(VLOOKUP($A181,'BDGT MW Services MTD'!$A$3:$AG$156,AU$4,0),0)</f>
        <v>206.22329004104682</v>
      </c>
      <c r="AV181" s="306">
        <f>IFERROR(VLOOKUP($A181,'BDGT MW Services MTD'!$A$3:$AG$156,AV$4,0),0)</f>
        <v>207.12796316125312</v>
      </c>
      <c r="AW181" s="306">
        <f>IFERROR(VLOOKUP($A181,'BDGT MW Services MTD'!$A$3:$AG$156,AW$4,0),0)</f>
        <v>215.58886717028872</v>
      </c>
      <c r="AX181" s="306">
        <f>IFERROR(VLOOKUP($A181,'BDGT MW Services MTD'!$A$3:$AG$156,AX$4,0),0)</f>
        <v>219.2523789536842</v>
      </c>
      <c r="AY181" s="306">
        <f>IFERROR(VLOOKUP($A181,'BDGT MW Services MTD'!$A$3:$AG$156,AY$4,0),0)</f>
        <v>32.86142447440529</v>
      </c>
      <c r="AZ181" s="306">
        <f>IFERROR(VLOOKUP($A181,'BDGT MW Services MTD'!$A$3:$AG$156,AZ$4,0),0)</f>
        <v>202.3142066136835</v>
      </c>
      <c r="BA181" s="306">
        <f>IFERROR(VLOOKUP($A181,'BDGT MW Services MTD'!$A$3:$AG$156,BA$4,0),0)</f>
        <v>223.63508014857811</v>
      </c>
      <c r="BB181" s="306">
        <f>IFERROR(VLOOKUP($A181,'BDGT MW Services MTD'!$A$3:$AG$156,BB$4,0),0)</f>
        <v>208.08240784751575</v>
      </c>
      <c r="BC181" s="306">
        <f>IFERROR(VLOOKUP($A181,'BDGT MW Services MTD'!$A$3:$AG$156,BC$4,0),0)</f>
        <v>224.292045505701</v>
      </c>
      <c r="BD181" s="306">
        <f>IFERROR(VLOOKUP($A181,'BDGT MW Services MTD'!$A$3:$AG$156,BD$4,0),0)</f>
        <v>223.88608876369105</v>
      </c>
      <c r="BE181" s="306">
        <f>IFERROR(VLOOKUP($A181,'BDGT MW Services MTD'!$A$3:$AG$156,BE$4,0),0)</f>
        <v>225.24567861882471</v>
      </c>
      <c r="BF181" s="306">
        <f>IFERROR(VLOOKUP($A181,'BDGT MW Services MTD'!$A$3:$AG$156,BF$4,0),0)</f>
        <v>268.1645459322462</v>
      </c>
      <c r="BG181" s="306">
        <f>IFERROR(VLOOKUP($A181,'BDGT MW Services MTD'!$A$3:$AG$156,BG$4,0),0)</f>
        <v>264.37249619043212</v>
      </c>
      <c r="BH181" s="306">
        <f>IFERROR(VLOOKUP($A181,'BDGT MW Services MTD'!$A$3:$AG$156,BH$4,0),0)</f>
        <v>213.81267335296283</v>
      </c>
      <c r="BI181" s="306">
        <f>IFERROR(VLOOKUP($A181,'BDGT MW Services MTD'!$A$3:$AG$156,BI$4,0),0)</f>
        <v>202.95045422030159</v>
      </c>
      <c r="BJ181" s="306">
        <f>IFERROR(VLOOKUP($A181,'BDGT MW Services MTD'!$A$3:$AG$156,BJ$4,0),0)</f>
        <v>213.96141570407036</v>
      </c>
      <c r="BK181" s="306">
        <f>IFERROR(VLOOKUP($A181,'BDGT MW Services MTD'!$A$3:$AG$156,BK$4,0),0)</f>
        <v>215.72473519293075</v>
      </c>
      <c r="BL181" s="306">
        <f>IFERROR(VLOOKUP($A181,'BDGT MW Services MTD'!$A$3:$AG$156,BL$4,0),0)</f>
        <v>237.99050702981376</v>
      </c>
      <c r="BM181" s="306">
        <f>IFERROR(VLOOKUP($A181,'BDGT MW Services MTD'!$A$3:$AG$156,BM$4,0),0)</f>
        <v>312.72118802114375</v>
      </c>
      <c r="BN181" s="306">
        <f>IFERROR(VLOOKUP($A181,'BDGT MW Services MTD'!$A$3:$AG$156,BN$4,0),0)</f>
        <v>268.50444529964318</v>
      </c>
      <c r="BO181" s="306">
        <f>IFERROR(VLOOKUP($A181,'BDGT MW Services MTD'!$A$3:$AG$156,BO$4,0),0)</f>
        <v>183.33827367748273</v>
      </c>
      <c r="BP181" s="306">
        <f>IFERROR(VLOOKUP($A181,'BDGT MW Services MTD'!$A$3:$AG$156,BP$4,0),0)</f>
        <v>6719.1419840000008</v>
      </c>
      <c r="BQ181" s="306"/>
      <c r="BR181" s="306"/>
      <c r="BS181" s="306"/>
      <c r="BT181" s="306">
        <f>IFERROR(VLOOKUP($A181,'BDGT Polizze MTD'!$A$3:$AG$156,BT$4,0),0)</f>
        <v>974.86970391504451</v>
      </c>
      <c r="BU181" s="306">
        <f>IFERROR(VLOOKUP($A181,'BDGT Polizze MTD'!$A$3:$AG$156,BU$4,0),0)</f>
        <v>839.84807762626235</v>
      </c>
      <c r="BV181" s="306">
        <f>IFERROR(VLOOKUP($A181,'BDGT Polizze MTD'!$A$3:$AG$156,BV$4,0),0)</f>
        <v>652.72700663822559</v>
      </c>
      <c r="BW181" s="306">
        <f>IFERROR(VLOOKUP($A181,'BDGT Polizze MTD'!$A$3:$AG$156,BW$4,0),0)</f>
        <v>628.19008097706262</v>
      </c>
      <c r="BX181" s="306">
        <f>IFERROR(VLOOKUP($A181,'BDGT Polizze MTD'!$A$3:$AG$156,BX$4,0),0)</f>
        <v>624.89557574810749</v>
      </c>
      <c r="BY181" s="306">
        <f>IFERROR(VLOOKUP($A181,'BDGT Polizze MTD'!$A$3:$AG$156,BY$4,0),0)</f>
        <v>651.4780617112217</v>
      </c>
      <c r="BZ181" s="306">
        <f>IFERROR(VLOOKUP($A181,'BDGT Polizze MTD'!$A$3:$AG$156,BZ$4,0),0)</f>
        <v>671.08832661493193</v>
      </c>
      <c r="CA181" s="306">
        <f>IFERROR(VLOOKUP($A181,'BDGT Polizze MTD'!$A$3:$AG$156,CA$4,0),0)</f>
        <v>822.79113841385424</v>
      </c>
      <c r="CB181" s="306">
        <f>IFERROR(VLOOKUP($A181,'BDGT Polizze MTD'!$A$3:$AG$156,CB$4,0),0)</f>
        <v>757.25558743303145</v>
      </c>
      <c r="CC181" s="306">
        <f>IFERROR(VLOOKUP($A181,'BDGT Polizze MTD'!$A$3:$AG$156,CC$4,0),0)</f>
        <v>733.7933779323763</v>
      </c>
      <c r="CD181" s="306">
        <f>IFERROR(VLOOKUP($A181,'BDGT Polizze MTD'!$A$3:$AG$156,CD$4,0),0)</f>
        <v>705.95947879507412</v>
      </c>
      <c r="CE181" s="306">
        <f>IFERROR(VLOOKUP($A181,'BDGT Polizze MTD'!$A$3:$AG$156,CE$4,0),0)</f>
        <v>709.05642562534536</v>
      </c>
      <c r="CF181" s="306">
        <f>IFERROR(VLOOKUP($A181,'BDGT Polizze MTD'!$A$3:$AG$156,CF$4,0),0)</f>
        <v>738.02044507807079</v>
      </c>
      <c r="CG181" s="306">
        <f>IFERROR(VLOOKUP($A181,'BDGT Polizze MTD'!$A$3:$AG$156,CG$4,0),0)</f>
        <v>750.56166129400219</v>
      </c>
      <c r="CH181" s="306">
        <f>IFERROR(VLOOKUP($A181,'BDGT Polizze MTD'!$A$3:$AG$156,CH$4,0),0)</f>
        <v>112.49376387020757</v>
      </c>
      <c r="CI181" s="306">
        <f>IFERROR(VLOOKUP($A181,'BDGT Polizze MTD'!$A$3:$AG$156,CI$4,0),0)</f>
        <v>692.57760277904015</v>
      </c>
      <c r="CJ181" s="306">
        <f>IFERROR(VLOOKUP($A181,'BDGT Polizze MTD'!$A$3:$AG$156,CJ$4,0),0)</f>
        <v>765.56486219650947</v>
      </c>
      <c r="CK181" s="306">
        <f>IFERROR(VLOOKUP($A181,'BDGT Polizze MTD'!$A$3:$AG$156,CK$4,0),0)</f>
        <v>712.32375432094807</v>
      </c>
      <c r="CL181" s="306">
        <f>IFERROR(VLOOKUP($A181,'BDGT Polizze MTD'!$A$3:$AG$156,CL$4,0),0)</f>
        <v>767.81383669889749</v>
      </c>
      <c r="CM181" s="306">
        <f>IFERROR(VLOOKUP($A181,'BDGT Polizze MTD'!$A$3:$AG$156,CM$4,0),0)</f>
        <v>766.42413425575614</v>
      </c>
      <c r="CN181" s="306">
        <f>IFERROR(VLOOKUP($A181,'BDGT Polizze MTD'!$A$3:$AG$156,CN$4,0),0)</f>
        <v>771.0783871547095</v>
      </c>
      <c r="CO181" s="306">
        <f>IFERROR(VLOOKUP($A181,'BDGT Polizze MTD'!$A$3:$AG$156,CO$4,0),0)</f>
        <v>918.00156539043269</v>
      </c>
      <c r="CP181" s="306">
        <f>IFERROR(VLOOKUP($A181,'BDGT Polizze MTD'!$A$3:$AG$156,CP$4,0),0)</f>
        <v>905.02032811716822</v>
      </c>
      <c r="CQ181" s="306">
        <f>IFERROR(VLOOKUP($A181,'BDGT Polizze MTD'!$A$3:$AG$156,CQ$4,0),0)</f>
        <v>731.94004135030161</v>
      </c>
      <c r="CR181" s="306">
        <f>IFERROR(VLOOKUP($A181,'BDGT Polizze MTD'!$A$3:$AG$156,CR$4,0),0)</f>
        <v>694.75565467930483</v>
      </c>
      <c r="CS181" s="306">
        <f>IFERROR(VLOOKUP($A181,'BDGT Polizze MTD'!$A$3:$AG$156,CS$4,0),0)</f>
        <v>732.44922764367186</v>
      </c>
      <c r="CT181" s="306">
        <f>IFERROR(VLOOKUP($A181,'BDGT Polizze MTD'!$A$3:$AG$156,CT$4,0),0)</f>
        <v>738.48555897684628</v>
      </c>
      <c r="CU181" s="306">
        <f>IFERROR(VLOOKUP($A181,'BDGT Polizze MTD'!$A$3:$AG$156,CU$4,0),0)</f>
        <v>814.70746717066527</v>
      </c>
      <c r="CV181" s="306">
        <f>IFERROR(VLOOKUP($A181,'BDGT Polizze MTD'!$A$3:$AG$156,CV$4,0),0)</f>
        <v>1070.5313006093593</v>
      </c>
      <c r="CW181" s="306">
        <f>IFERROR(VLOOKUP($A181,'BDGT Polizze MTD'!$A$3:$AG$156,CW$4,0),0)</f>
        <v>919.1651351317679</v>
      </c>
      <c r="CX181" s="306">
        <f>IFERROR(VLOOKUP($A181,'BDGT Polizze MTD'!$A$3:$AG$156,CX$4,0),0)</f>
        <v>627.61772495619982</v>
      </c>
      <c r="CY181" s="306">
        <f>IFERROR(VLOOKUP($A181,'BDGT Polizze MTD'!$A$3:$AG$156,CY$4,0),0)</f>
        <v>23001.485293104397</v>
      </c>
      <c r="CZ181" s="306"/>
      <c r="DD181" s="308">
        <f>IFERROR(VLOOKUP($A181,'BDGT McAfee'!$AZ$6:$BD$180,DD$4,0),0)</f>
        <v>4.5824899354838706</v>
      </c>
      <c r="DE181" s="308">
        <f>IFERROR(VLOOKUP($A181,'BDGT McAfee'!$AZ$6:$BD$180,DE$4,0),0)</f>
        <v>4.5824899354838706</v>
      </c>
      <c r="DF181" s="308">
        <f>IFERROR(VLOOKUP($A181,'BDGT McAfee'!$AZ$6:$BD$180,DF$4,0),0)</f>
        <v>4.5824899354838706</v>
      </c>
      <c r="DG181" s="308">
        <f>IFERROR(VLOOKUP($A181,'BDGT McAfee'!$AZ$6:$BD$180,DG$4,0),0)</f>
        <v>4.5824899354838706</v>
      </c>
      <c r="DH181" s="308">
        <f>IFERROR(VLOOKUP($A181,'BDGT McAfee'!$AZ$6:$BD$180,DH$4,0),0)</f>
        <v>4.5824899354838706</v>
      </c>
      <c r="DI181" s="308">
        <f>IFERROR(VLOOKUP($A181,'BDGT McAfee'!$AZ$6:$BD$180,DI$4,0),0)</f>
        <v>4.5824899354838706</v>
      </c>
      <c r="DJ181" s="308">
        <f>IFERROR(VLOOKUP($A181,'BDGT McAfee'!$AZ$6:$BD$180,DJ$4,0),0)</f>
        <v>4.5824899354838706</v>
      </c>
      <c r="DK181" s="308">
        <f>IFERROR(VLOOKUP($A181,'BDGT McAfee'!$AZ$6:$BD$180,DK$4,0),0)</f>
        <v>4.5824899354838706</v>
      </c>
      <c r="DL181" s="308">
        <f>IFERROR(VLOOKUP($A181,'BDGT McAfee'!$AZ$6:$BD$180,DL$4,0),0)</f>
        <v>4.5824899354838706</v>
      </c>
      <c r="DM181" s="308">
        <f>IFERROR(VLOOKUP($A181,'BDGT McAfee'!$AZ$6:$BD$180,DM$4,0),0)</f>
        <v>4.5824899354838706</v>
      </c>
      <c r="DN181" s="308">
        <f>IFERROR(VLOOKUP($A181,'BDGT McAfee'!$AZ$6:$BD$180,DN$4,0),0)</f>
        <v>4.5824899354838706</v>
      </c>
      <c r="DO181" s="308">
        <f>IFERROR(VLOOKUP($A181,'BDGT McAfee'!$AZ$6:$BD$180,DO$4,0),0)</f>
        <v>4.5824899354838706</v>
      </c>
      <c r="DP181" s="308">
        <f>IFERROR(VLOOKUP($A181,'BDGT McAfee'!$AZ$6:$BD$180,DP$4,0),0)</f>
        <v>4.5824899354838706</v>
      </c>
      <c r="DQ181" s="308">
        <f>IFERROR(VLOOKUP($A181,'BDGT McAfee'!$AZ$6:$BD$180,DQ$4,0),0)</f>
        <v>4.5824899354838706</v>
      </c>
      <c r="DR181" s="308">
        <f>IFERROR(VLOOKUP($A181,'BDGT McAfee'!$AZ$6:$BD$180,DR$4,0),0)</f>
        <v>4.5824899354838706</v>
      </c>
      <c r="DS181" s="308">
        <f>IFERROR(VLOOKUP($A181,'BDGT McAfee'!$AZ$6:$BD$180,DS$4,0),0)</f>
        <v>4.5824899354838706</v>
      </c>
      <c r="DT181" s="308">
        <f>IFERROR(VLOOKUP($A181,'BDGT McAfee'!$AZ$6:$BD$180,DT$4,0),0)</f>
        <v>4.5824899354838706</v>
      </c>
      <c r="DU181" s="308">
        <f>IFERROR(VLOOKUP($A181,'BDGT McAfee'!$AZ$6:$BD$180,DU$4,0),0)</f>
        <v>4.5824899354838706</v>
      </c>
      <c r="DV181" s="308">
        <f>IFERROR(VLOOKUP($A181,'BDGT McAfee'!$AZ$6:$BD$180,DV$4,0),0)</f>
        <v>4.5824899354838706</v>
      </c>
      <c r="DW181" s="308">
        <f>IFERROR(VLOOKUP($A181,'BDGT McAfee'!$AZ$6:$BD$180,DW$4,0),0)</f>
        <v>4.5824899354838706</v>
      </c>
      <c r="DX181" s="308">
        <f>IFERROR(VLOOKUP($A181,'BDGT McAfee'!$AZ$6:$BD$180,DX$4,0),0)</f>
        <v>4.5824899354838706</v>
      </c>
      <c r="DY181" s="308">
        <f>IFERROR(VLOOKUP($A181,'BDGT McAfee'!$AZ$6:$BD$180,DY$4,0),0)</f>
        <v>4.5824899354838706</v>
      </c>
      <c r="DZ181" s="308">
        <f>IFERROR(VLOOKUP($A181,'BDGT McAfee'!$AZ$6:$BD$180,DZ$4,0),0)</f>
        <v>4.5824899354838706</v>
      </c>
      <c r="EA181" s="308">
        <f>IFERROR(VLOOKUP($A181,'BDGT McAfee'!$AZ$6:$BD$180,EA$4,0),0)</f>
        <v>4.5824899354838706</v>
      </c>
      <c r="EB181" s="308">
        <f>IFERROR(VLOOKUP($A181,'BDGT McAfee'!$AZ$6:$BD$180,EB$4,0),0)</f>
        <v>4.5824899354838706</v>
      </c>
      <c r="EC181" s="308">
        <f>IFERROR(VLOOKUP($A181,'BDGT McAfee'!$AZ$6:$BD$180,EC$4,0),0)</f>
        <v>4.5824899354838706</v>
      </c>
      <c r="ED181" s="308">
        <f>IFERROR(VLOOKUP($A181,'BDGT McAfee'!$AZ$6:$BD$180,ED$4,0),0)</f>
        <v>4.5824899354838706</v>
      </c>
      <c r="EE181" s="308">
        <f>IFERROR(VLOOKUP($A181,'BDGT McAfee'!$AZ$6:$BD$180,EE$4,0),0)</f>
        <v>4.5824899354838706</v>
      </c>
      <c r="EF181" s="308">
        <f>IFERROR(VLOOKUP($A181,'BDGT McAfee'!$AZ$6:$BD$180,EF$4,0),0)</f>
        <v>4.5824899354838706</v>
      </c>
      <c r="EG181" s="308">
        <f>IFERROR(VLOOKUP($A181,'BDGT McAfee'!$AZ$6:$BD$180,EG$4,0),0)</f>
        <v>4.5824899354838706</v>
      </c>
      <c r="EH181" s="308">
        <f>IFERROR(VLOOKUP($A181,'BDGT McAfee'!$AZ$6:$BD$180,EH$4,0),0)</f>
        <v>4.5824899354838706</v>
      </c>
      <c r="EI181" s="308">
        <f t="shared" si="50"/>
        <v>142.05718799999988</v>
      </c>
      <c r="EJ181" s="308"/>
      <c r="EL181" s="307">
        <f>IFERROR(VLOOKUP($A181,'BDGT Office'!$C$3:$F$180,EL$4,0),0)</f>
        <v>0.65806451612903216</v>
      </c>
      <c r="EM181" s="307">
        <f>IFERROR(VLOOKUP($A181,'BDGT Office'!$C$3:$F$180,EM$4,0),0)</f>
        <v>0.65806451612903216</v>
      </c>
      <c r="EN181" s="307">
        <f>IFERROR(VLOOKUP($A181,'BDGT Office'!$C$3:$F$180,EN$4,0),0)</f>
        <v>0.65806451612903216</v>
      </c>
      <c r="EO181" s="307">
        <f>IFERROR(VLOOKUP($A181,'BDGT Office'!$C$3:$F$180,EO$4,0),0)</f>
        <v>0.65806451612903216</v>
      </c>
      <c r="EP181" s="307">
        <f>IFERROR(VLOOKUP($A181,'BDGT Office'!$C$3:$F$180,EP$4,0),0)</f>
        <v>0.65806451612903216</v>
      </c>
      <c r="EQ181" s="307">
        <f>IFERROR(VLOOKUP($A181,'BDGT Office'!$C$3:$F$180,EQ$4,0),0)</f>
        <v>0.65806451612903216</v>
      </c>
      <c r="ER181" s="307">
        <f>IFERROR(VLOOKUP($A181,'BDGT Office'!$C$3:$F$180,ER$4,0),0)</f>
        <v>0.65806451612903216</v>
      </c>
      <c r="ES181" s="307">
        <f>IFERROR(VLOOKUP($A181,'BDGT Office'!$C$3:$F$180,ES$4,0),0)</f>
        <v>0.65806451612903216</v>
      </c>
      <c r="ET181" s="307">
        <f>IFERROR(VLOOKUP($A181,'BDGT Office'!$C$3:$F$180,ET$4,0),0)</f>
        <v>0.65806451612903216</v>
      </c>
      <c r="EU181" s="307">
        <f>IFERROR(VLOOKUP($A181,'BDGT Office'!$C$3:$F$180,EU$4,0),0)</f>
        <v>0.65806451612903216</v>
      </c>
      <c r="EV181" s="307">
        <f>IFERROR(VLOOKUP($A181,'BDGT Office'!$C$3:$F$180,EV$4,0),0)</f>
        <v>0.65806451612903216</v>
      </c>
      <c r="EW181" s="307">
        <f>IFERROR(VLOOKUP($A181,'BDGT Office'!$C$3:$F$180,EW$4,0),0)</f>
        <v>0.65806451612903216</v>
      </c>
      <c r="EX181" s="307">
        <f>IFERROR(VLOOKUP($A181,'BDGT Office'!$C$3:$F$180,EX$4,0),0)</f>
        <v>0.65806451612903216</v>
      </c>
      <c r="EY181" s="307">
        <f>IFERROR(VLOOKUP($A181,'BDGT Office'!$C$3:$F$180,EY$4,0),0)</f>
        <v>0.65806451612903216</v>
      </c>
      <c r="EZ181" s="307">
        <f>IFERROR(VLOOKUP($A181,'BDGT Office'!$C$3:$F$180,EZ$4,0),0)</f>
        <v>0.65806451612903216</v>
      </c>
      <c r="FA181" s="307">
        <f>IFERROR(VLOOKUP($A181,'BDGT Office'!$C$3:$F$180,FA$4,0),0)</f>
        <v>0.65806451612903216</v>
      </c>
      <c r="FB181" s="307">
        <f>IFERROR(VLOOKUP($A181,'BDGT Office'!$C$3:$F$180,FB$4,0),0)</f>
        <v>0.65806451612903216</v>
      </c>
      <c r="FC181" s="307">
        <f>IFERROR(VLOOKUP($A181,'BDGT Office'!$C$3:$F$180,FC$4,0),0)</f>
        <v>0.65806451612903216</v>
      </c>
      <c r="FD181" s="307">
        <f>IFERROR(VLOOKUP($A181,'BDGT Office'!$C$3:$F$180,FD$4,0),0)</f>
        <v>0.65806451612903216</v>
      </c>
      <c r="FE181" s="307">
        <f>IFERROR(VLOOKUP($A181,'BDGT Office'!$C$3:$F$180,FE$4,0),0)</f>
        <v>0.65806451612903216</v>
      </c>
      <c r="FF181" s="307">
        <f>IFERROR(VLOOKUP($A181,'BDGT Office'!$C$3:$F$180,FF$4,0),0)</f>
        <v>0.65806451612903216</v>
      </c>
      <c r="FG181" s="307">
        <f>IFERROR(VLOOKUP($A181,'BDGT Office'!$C$3:$F$180,FG$4,0),0)</f>
        <v>0.65806451612903216</v>
      </c>
      <c r="FH181" s="307">
        <f>IFERROR(VLOOKUP($A181,'BDGT Office'!$C$3:$F$180,FH$4,0),0)</f>
        <v>0.65806451612903216</v>
      </c>
      <c r="FI181" s="307">
        <f>IFERROR(VLOOKUP($A181,'BDGT Office'!$C$3:$F$180,FI$4,0),0)</f>
        <v>0.65806451612903216</v>
      </c>
      <c r="FJ181" s="307">
        <f>IFERROR(VLOOKUP($A181,'BDGT Office'!$C$3:$F$180,FJ$4,0),0)</f>
        <v>0.65806451612903216</v>
      </c>
      <c r="FK181" s="307">
        <f>IFERROR(VLOOKUP($A181,'BDGT Office'!$C$3:$F$180,FK$4,0),0)</f>
        <v>0.65806451612903216</v>
      </c>
      <c r="FL181" s="307">
        <f>IFERROR(VLOOKUP($A181,'BDGT Office'!$C$3:$F$180,FL$4,0),0)</f>
        <v>0.65806451612903216</v>
      </c>
      <c r="FM181" s="307">
        <f>IFERROR(VLOOKUP($A181,'BDGT Office'!$C$3:$F$180,FM$4,0),0)</f>
        <v>0.65806451612903216</v>
      </c>
      <c r="FN181" s="307">
        <f>IFERROR(VLOOKUP($A181,'BDGT Office'!$C$3:$F$180,FN$4,0),0)</f>
        <v>0.65806451612903216</v>
      </c>
      <c r="FO181" s="307">
        <f>IFERROR(VLOOKUP($A181,'BDGT Office'!$C$3:$F$180,FO$4,0),0)</f>
        <v>0.65806451612903216</v>
      </c>
      <c r="FP181" s="307">
        <f>IFERROR(VLOOKUP($A181,'BDGT Office'!$C$3:$F$180,FP$4,0),0)</f>
        <v>0.65806451612903216</v>
      </c>
      <c r="FQ181" s="308">
        <f t="shared" si="51"/>
        <v>20.399999999999991</v>
      </c>
      <c r="FR181" s="307"/>
      <c r="FS181" s="307"/>
    </row>
    <row r="182" spans="1:175"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K182" s="306"/>
      <c r="AL182" s="306"/>
      <c r="AM182" s="306"/>
      <c r="AN182" s="306"/>
      <c r="AO182" s="306"/>
      <c r="AP182" s="306"/>
      <c r="AQ182" s="306"/>
      <c r="AR182" s="306"/>
      <c r="AS182" s="306"/>
      <c r="AT182" s="306"/>
      <c r="AU182" s="306"/>
      <c r="AV182" s="306"/>
      <c r="AW182" s="306"/>
      <c r="AX182" s="306"/>
      <c r="AY182" s="306"/>
      <c r="AZ182" s="306"/>
      <c r="BA182" s="306"/>
      <c r="BB182" s="306"/>
      <c r="BC182" s="306"/>
      <c r="BD182" s="306"/>
      <c r="BE182" s="306"/>
      <c r="BF182" s="306"/>
      <c r="BG182" s="306"/>
      <c r="BH182" s="306"/>
      <c r="BI182" s="306"/>
      <c r="BJ182" s="306"/>
      <c r="BK182" s="306"/>
      <c r="BL182" s="306"/>
      <c r="BM182" s="306"/>
      <c r="BN182" s="306"/>
      <c r="BO182" s="306"/>
      <c r="BP182" s="306"/>
      <c r="BQ182" s="306"/>
      <c r="BR182" s="306"/>
      <c r="BS182" s="306"/>
      <c r="BT182" s="306"/>
      <c r="BU182" s="306"/>
      <c r="BV182" s="306"/>
      <c r="BW182" s="306"/>
      <c r="BX182" s="306"/>
      <c r="BY182" s="306"/>
      <c r="BZ182" s="306"/>
      <c r="CA182" s="306"/>
      <c r="CB182" s="306"/>
      <c r="CC182" s="306"/>
      <c r="CD182" s="306"/>
      <c r="CE182" s="306"/>
      <c r="CF182" s="306"/>
      <c r="CG182" s="306"/>
      <c r="CH182" s="306"/>
      <c r="CI182" s="306"/>
      <c r="CJ182" s="306"/>
      <c r="CK182" s="306"/>
      <c r="CL182" s="306"/>
      <c r="CM182" s="306"/>
      <c r="CN182" s="306"/>
      <c r="CO182" s="306"/>
      <c r="CP182" s="306"/>
      <c r="CQ182" s="306"/>
      <c r="CR182" s="306"/>
      <c r="CS182" s="306"/>
      <c r="CT182" s="306"/>
      <c r="CU182" s="306"/>
      <c r="CV182" s="306"/>
      <c r="CW182" s="306"/>
      <c r="CX182" s="306"/>
      <c r="CY182" s="306"/>
      <c r="CZ182" s="306"/>
      <c r="DD182" s="308"/>
      <c r="DE182" s="308"/>
      <c r="DF182" s="308"/>
      <c r="DG182" s="308"/>
      <c r="DH182" s="308"/>
      <c r="DI182" s="308"/>
      <c r="DJ182" s="308"/>
      <c r="DK182" s="308"/>
      <c r="DL182" s="308"/>
      <c r="DM182" s="308"/>
      <c r="DN182" s="308"/>
      <c r="DO182" s="308"/>
      <c r="DP182" s="308"/>
      <c r="DQ182" s="308"/>
      <c r="DR182" s="308"/>
      <c r="DS182" s="308"/>
      <c r="DT182" s="308"/>
      <c r="DU182" s="308"/>
      <c r="DV182" s="308"/>
      <c r="DW182" s="308"/>
      <c r="DX182" s="308"/>
      <c r="DY182" s="308"/>
      <c r="DZ182" s="308"/>
      <c r="EA182" s="308"/>
      <c r="EB182" s="308"/>
      <c r="EC182" s="308"/>
      <c r="ED182" s="308"/>
      <c r="EE182" s="308"/>
      <c r="EF182" s="308"/>
      <c r="EG182" s="308"/>
      <c r="EH182" s="308"/>
      <c r="EI182" s="308">
        <f t="shared" si="50"/>
        <v>0</v>
      </c>
      <c r="EJ182" s="308"/>
      <c r="EL182" s="307"/>
      <c r="EM182" s="307"/>
      <c r="EN182" s="307"/>
      <c r="EO182" s="307"/>
      <c r="EP182" s="307"/>
      <c r="EQ182" s="307"/>
      <c r="ER182" s="307"/>
      <c r="ES182" s="307"/>
      <c r="ET182" s="307"/>
      <c r="EU182" s="307"/>
      <c r="EV182" s="307"/>
      <c r="EW182" s="307"/>
      <c r="EX182" s="307"/>
      <c r="EY182" s="307"/>
      <c r="EZ182" s="307"/>
      <c r="FA182" s="307"/>
      <c r="FB182" s="307"/>
      <c r="FC182" s="307"/>
      <c r="FD182" s="307"/>
      <c r="FE182" s="307"/>
      <c r="FF182" s="307"/>
      <c r="FG182" s="307"/>
      <c r="FH182" s="307"/>
      <c r="FI182" s="307"/>
      <c r="FJ182" s="307"/>
      <c r="FK182" s="307"/>
      <c r="FL182" s="307"/>
      <c r="FM182" s="307"/>
      <c r="FN182" s="307"/>
      <c r="FO182" s="307"/>
      <c r="FP182" s="307"/>
      <c r="FQ182" s="308">
        <f t="shared" si="51"/>
        <v>0</v>
      </c>
      <c r="FR182" s="307"/>
      <c r="FS182" s="307"/>
    </row>
    <row r="183" spans="1:175"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303"/>
      <c r="AA183" s="303"/>
      <c r="AB183" s="303"/>
      <c r="AC183" s="303"/>
      <c r="AD183" s="303"/>
      <c r="AE183" s="303"/>
      <c r="AF183" s="303"/>
      <c r="AG183" s="303"/>
      <c r="AH183" s="303"/>
      <c r="AI183" s="303"/>
      <c r="AK183" s="306"/>
      <c r="AL183" s="306"/>
      <c r="AM183" s="306"/>
      <c r="AN183" s="306"/>
      <c r="AO183" s="306"/>
      <c r="AP183" s="306"/>
      <c r="AQ183" s="306"/>
      <c r="AR183" s="306"/>
      <c r="AS183" s="306"/>
      <c r="AT183" s="306"/>
      <c r="AU183" s="306"/>
      <c r="AV183" s="306"/>
      <c r="AW183" s="306"/>
      <c r="AX183" s="306"/>
      <c r="AY183" s="306"/>
      <c r="AZ183" s="306"/>
      <c r="BA183" s="306"/>
      <c r="BB183" s="306"/>
      <c r="BC183" s="306"/>
      <c r="BD183" s="306"/>
      <c r="BE183" s="306"/>
      <c r="BF183" s="306"/>
      <c r="BG183" s="306"/>
      <c r="BH183" s="306"/>
      <c r="BI183" s="306"/>
      <c r="BJ183" s="306"/>
      <c r="BK183" s="306"/>
      <c r="BL183" s="306"/>
      <c r="BM183" s="306"/>
      <c r="BN183" s="306"/>
      <c r="BO183" s="306"/>
      <c r="BP183" s="306"/>
      <c r="BQ183" s="306"/>
      <c r="BR183" s="306"/>
      <c r="BS183" s="306"/>
      <c r="BT183" s="306"/>
      <c r="BU183" s="306"/>
      <c r="BV183" s="306"/>
      <c r="BW183" s="306"/>
      <c r="BX183" s="306"/>
      <c r="BY183" s="306"/>
      <c r="BZ183" s="306"/>
      <c r="CA183" s="306"/>
      <c r="CB183" s="306"/>
      <c r="CC183" s="306"/>
      <c r="CD183" s="306"/>
      <c r="CE183" s="306"/>
      <c r="CF183" s="306"/>
      <c r="CG183" s="306"/>
      <c r="CH183" s="306"/>
      <c r="CI183" s="306"/>
      <c r="CJ183" s="306"/>
      <c r="CK183" s="306"/>
      <c r="CL183" s="306"/>
      <c r="CM183" s="306"/>
      <c r="CN183" s="306"/>
      <c r="CO183" s="306"/>
      <c r="CP183" s="306"/>
      <c r="CQ183" s="306"/>
      <c r="CR183" s="306"/>
      <c r="CS183" s="306"/>
      <c r="CT183" s="306"/>
      <c r="CU183" s="306"/>
      <c r="CV183" s="306"/>
      <c r="CW183" s="306"/>
      <c r="CX183" s="306"/>
      <c r="CY183" s="306"/>
      <c r="CZ183" s="306"/>
      <c r="DD183" s="308"/>
      <c r="DE183" s="308"/>
      <c r="DF183" s="308"/>
      <c r="DG183" s="308"/>
      <c r="DH183" s="308"/>
      <c r="DI183" s="308"/>
      <c r="DJ183" s="308"/>
      <c r="DK183" s="308"/>
      <c r="DL183" s="308"/>
      <c r="DM183" s="308"/>
      <c r="DN183" s="308"/>
      <c r="DO183" s="308"/>
      <c r="DP183" s="308"/>
      <c r="DQ183" s="308"/>
      <c r="DR183" s="308"/>
      <c r="DS183" s="308"/>
      <c r="DT183" s="308"/>
      <c r="DU183" s="308"/>
      <c r="DV183" s="308"/>
      <c r="DW183" s="308"/>
      <c r="DX183" s="308"/>
      <c r="DY183" s="308"/>
      <c r="DZ183" s="308"/>
      <c r="EA183" s="308"/>
      <c r="EB183" s="308"/>
      <c r="EC183" s="308"/>
      <c r="ED183" s="308"/>
      <c r="EE183" s="308"/>
      <c r="EF183" s="308"/>
      <c r="EG183" s="308"/>
      <c r="EH183" s="308"/>
      <c r="EI183" s="308">
        <f t="shared" si="50"/>
        <v>0</v>
      </c>
      <c r="EJ183" s="308"/>
      <c r="EL183" s="307"/>
      <c r="EM183" s="307"/>
      <c r="EN183" s="307"/>
      <c r="EO183" s="307"/>
      <c r="EP183" s="307"/>
      <c r="EQ183" s="307"/>
      <c r="ER183" s="307"/>
      <c r="ES183" s="307"/>
      <c r="ET183" s="307"/>
      <c r="EU183" s="307"/>
      <c r="EV183" s="307"/>
      <c r="EW183" s="307"/>
      <c r="EX183" s="307"/>
      <c r="EY183" s="307"/>
      <c r="EZ183" s="307"/>
      <c r="FA183" s="307"/>
      <c r="FB183" s="307"/>
      <c r="FC183" s="307"/>
      <c r="FD183" s="307"/>
      <c r="FE183" s="307"/>
      <c r="FF183" s="307"/>
      <c r="FG183" s="307"/>
      <c r="FH183" s="307"/>
      <c r="FI183" s="307"/>
      <c r="FJ183" s="307"/>
      <c r="FK183" s="307"/>
      <c r="FL183" s="307"/>
      <c r="FM183" s="307"/>
      <c r="FN183" s="307"/>
      <c r="FO183" s="307"/>
      <c r="FP183" s="307"/>
      <c r="FQ183" s="308">
        <f t="shared" si="51"/>
        <v>0</v>
      </c>
      <c r="FR183" s="307"/>
      <c r="FS183" s="307"/>
    </row>
    <row r="184" spans="1:175">
      <c r="A184" s="150" t="s">
        <v>274</v>
      </c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303"/>
      <c r="AA184" s="303"/>
      <c r="AB184" s="303"/>
      <c r="AC184" s="303"/>
      <c r="AD184" s="303"/>
      <c r="AE184" s="303"/>
      <c r="AF184" s="303"/>
      <c r="AG184" s="303"/>
      <c r="AH184" s="303"/>
      <c r="AI184" s="303"/>
      <c r="AK184" s="306"/>
      <c r="AL184" s="306"/>
      <c r="AM184" s="306"/>
      <c r="AN184" s="306"/>
      <c r="AO184" s="306"/>
      <c r="AP184" s="306"/>
      <c r="AQ184" s="306"/>
      <c r="AR184" s="306"/>
      <c r="AS184" s="306"/>
      <c r="AT184" s="306"/>
      <c r="AU184" s="306"/>
      <c r="AV184" s="306"/>
      <c r="AW184" s="306"/>
      <c r="AX184" s="306"/>
      <c r="AY184" s="306"/>
      <c r="AZ184" s="306"/>
      <c r="BA184" s="306"/>
      <c r="BB184" s="306"/>
      <c r="BC184" s="306"/>
      <c r="BD184" s="306"/>
      <c r="BE184" s="306"/>
      <c r="BF184" s="306"/>
      <c r="BG184" s="306"/>
      <c r="BH184" s="306"/>
      <c r="BI184" s="306"/>
      <c r="BJ184" s="306"/>
      <c r="BK184" s="306"/>
      <c r="BL184" s="306"/>
      <c r="BM184" s="306"/>
      <c r="BN184" s="306"/>
      <c r="BO184" s="306"/>
      <c r="BP184" s="306"/>
      <c r="BQ184" s="306"/>
      <c r="BR184" s="306"/>
      <c r="BS184" s="306"/>
      <c r="BT184" s="306"/>
      <c r="BU184" s="306"/>
      <c r="BV184" s="306"/>
      <c r="BW184" s="306"/>
      <c r="BX184" s="306"/>
      <c r="BY184" s="306"/>
      <c r="BZ184" s="306"/>
      <c r="CA184" s="306"/>
      <c r="CB184" s="306"/>
      <c r="CC184" s="306"/>
      <c r="CD184" s="306"/>
      <c r="CE184" s="306"/>
      <c r="CF184" s="306"/>
      <c r="CG184" s="306"/>
      <c r="CH184" s="306"/>
      <c r="CI184" s="306"/>
      <c r="CJ184" s="306"/>
      <c r="CK184" s="306"/>
      <c r="CL184" s="306"/>
      <c r="CM184" s="306"/>
      <c r="CN184" s="306"/>
      <c r="CO184" s="306"/>
      <c r="CP184" s="306"/>
      <c r="CQ184" s="306"/>
      <c r="CR184" s="306"/>
      <c r="CS184" s="306"/>
      <c r="CT184" s="306"/>
      <c r="CU184" s="306"/>
      <c r="CV184" s="306"/>
      <c r="CW184" s="306"/>
      <c r="CX184" s="306"/>
      <c r="CY184" s="306"/>
      <c r="CZ184" s="306"/>
      <c r="DD184" s="308"/>
      <c r="DE184" s="308"/>
      <c r="DF184" s="308"/>
      <c r="DG184" s="308"/>
      <c r="DH184" s="308"/>
      <c r="DI184" s="308"/>
      <c r="DJ184" s="308"/>
      <c r="DK184" s="308"/>
      <c r="DL184" s="308"/>
      <c r="DM184" s="308"/>
      <c r="DN184" s="308"/>
      <c r="DO184" s="308"/>
      <c r="DP184" s="308"/>
      <c r="DQ184" s="308"/>
      <c r="DR184" s="308"/>
      <c r="DS184" s="308"/>
      <c r="DT184" s="308"/>
      <c r="DU184" s="308"/>
      <c r="DV184" s="308"/>
      <c r="DW184" s="308"/>
      <c r="DX184" s="308"/>
      <c r="DY184" s="308"/>
      <c r="DZ184" s="308"/>
      <c r="EA184" s="308"/>
      <c r="EB184" s="308"/>
      <c r="EC184" s="308"/>
      <c r="ED184" s="308"/>
      <c r="EE184" s="308"/>
      <c r="EF184" s="308"/>
      <c r="EG184" s="308"/>
      <c r="EH184" s="308"/>
      <c r="EI184" s="308">
        <f t="shared" si="50"/>
        <v>0</v>
      </c>
      <c r="EJ184" s="308"/>
      <c r="EL184" s="307"/>
      <c r="EM184" s="307"/>
      <c r="EN184" s="307"/>
      <c r="EO184" s="307"/>
      <c r="EP184" s="307"/>
      <c r="EQ184" s="307"/>
      <c r="ER184" s="307"/>
      <c r="ES184" s="307"/>
      <c r="ET184" s="307"/>
      <c r="EU184" s="307"/>
      <c r="EV184" s="307"/>
      <c r="EW184" s="307"/>
      <c r="EX184" s="307"/>
      <c r="EY184" s="307"/>
      <c r="EZ184" s="307"/>
      <c r="FA184" s="307"/>
      <c r="FB184" s="307"/>
      <c r="FC184" s="307"/>
      <c r="FD184" s="307"/>
      <c r="FE184" s="307"/>
      <c r="FF184" s="307"/>
      <c r="FG184" s="307"/>
      <c r="FH184" s="307"/>
      <c r="FI184" s="307"/>
      <c r="FJ184" s="307"/>
      <c r="FK184" s="307"/>
      <c r="FL184" s="307"/>
      <c r="FM184" s="307"/>
      <c r="FN184" s="307"/>
      <c r="FO184" s="307"/>
      <c r="FP184" s="307"/>
      <c r="FQ184" s="308">
        <f t="shared" si="51"/>
        <v>0</v>
      </c>
      <c r="FR184" s="307"/>
      <c r="FS184" s="307"/>
    </row>
    <row r="185" spans="1:175"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  <c r="AA185" s="303"/>
      <c r="AB185" s="303"/>
      <c r="AC185" s="303"/>
      <c r="AD185" s="303"/>
      <c r="AE185" s="303"/>
      <c r="AF185" s="303"/>
      <c r="AG185" s="303"/>
      <c r="AH185" s="303"/>
      <c r="AI185" s="303"/>
      <c r="AK185" s="306"/>
      <c r="AL185" s="306"/>
      <c r="AM185" s="306"/>
      <c r="AN185" s="306"/>
      <c r="AO185" s="306"/>
      <c r="AP185" s="306"/>
      <c r="AQ185" s="306"/>
      <c r="AR185" s="306"/>
      <c r="AS185" s="306"/>
      <c r="AT185" s="306"/>
      <c r="AU185" s="306"/>
      <c r="AV185" s="306"/>
      <c r="AW185" s="306"/>
      <c r="AX185" s="306"/>
      <c r="AY185" s="306"/>
      <c r="AZ185" s="306"/>
      <c r="BA185" s="306"/>
      <c r="BB185" s="306"/>
      <c r="BC185" s="306"/>
      <c r="BD185" s="306"/>
      <c r="BE185" s="306"/>
      <c r="BF185" s="306"/>
      <c r="BG185" s="306"/>
      <c r="BH185" s="306"/>
      <c r="BI185" s="306"/>
      <c r="BJ185" s="306"/>
      <c r="BK185" s="306"/>
      <c r="BL185" s="306"/>
      <c r="BM185" s="306"/>
      <c r="BN185" s="306"/>
      <c r="BO185" s="306"/>
      <c r="BP185" s="306"/>
      <c r="BQ185" s="306"/>
      <c r="BR185" s="306"/>
      <c r="BS185" s="306"/>
      <c r="BT185" s="306"/>
      <c r="BU185" s="306"/>
      <c r="BV185" s="306"/>
      <c r="BW185" s="306"/>
      <c r="BX185" s="306"/>
      <c r="BY185" s="306"/>
      <c r="BZ185" s="306"/>
      <c r="CA185" s="306"/>
      <c r="CB185" s="306"/>
      <c r="CC185" s="306"/>
      <c r="CD185" s="306"/>
      <c r="CE185" s="306"/>
      <c r="CF185" s="306"/>
      <c r="CG185" s="306"/>
      <c r="CH185" s="306"/>
      <c r="CI185" s="306"/>
      <c r="CJ185" s="306"/>
      <c r="CK185" s="306"/>
      <c r="CL185" s="306"/>
      <c r="CM185" s="306"/>
      <c r="CN185" s="306"/>
      <c r="CO185" s="306"/>
      <c r="CP185" s="306"/>
      <c r="CQ185" s="306"/>
      <c r="CR185" s="306"/>
      <c r="CS185" s="306"/>
      <c r="CT185" s="306"/>
      <c r="CU185" s="306"/>
      <c r="CV185" s="306"/>
      <c r="CW185" s="306"/>
      <c r="CX185" s="306"/>
      <c r="CY185" s="306"/>
      <c r="CZ185" s="306"/>
      <c r="DD185" s="308"/>
      <c r="DE185" s="308"/>
      <c r="DF185" s="308"/>
      <c r="DG185" s="308"/>
      <c r="DH185" s="308"/>
      <c r="DI185" s="308"/>
      <c r="DJ185" s="308"/>
      <c r="DK185" s="308"/>
      <c r="DL185" s="308"/>
      <c r="DM185" s="308"/>
      <c r="DN185" s="308"/>
      <c r="DO185" s="308"/>
      <c r="DP185" s="308"/>
      <c r="DQ185" s="308"/>
      <c r="DR185" s="308"/>
      <c r="DS185" s="308"/>
      <c r="DT185" s="308"/>
      <c r="DU185" s="308"/>
      <c r="DV185" s="308"/>
      <c r="DW185" s="308"/>
      <c r="DX185" s="308"/>
      <c r="DY185" s="308"/>
      <c r="DZ185" s="308"/>
      <c r="EA185" s="308"/>
      <c r="EB185" s="308"/>
      <c r="EC185" s="308"/>
      <c r="ED185" s="308"/>
      <c r="EE185" s="308"/>
      <c r="EF185" s="308"/>
      <c r="EG185" s="308"/>
      <c r="EH185" s="308"/>
      <c r="EI185" s="308">
        <f t="shared" si="50"/>
        <v>0</v>
      </c>
      <c r="EJ185" s="308"/>
      <c r="EL185" s="307"/>
      <c r="EM185" s="307"/>
      <c r="EN185" s="307"/>
      <c r="EO185" s="307"/>
      <c r="EP185" s="307"/>
      <c r="EQ185" s="307"/>
      <c r="ER185" s="307"/>
      <c r="ES185" s="307"/>
      <c r="ET185" s="307"/>
      <c r="EU185" s="307"/>
      <c r="EV185" s="307"/>
      <c r="EW185" s="307"/>
      <c r="EX185" s="307"/>
      <c r="EY185" s="307"/>
      <c r="EZ185" s="307"/>
      <c r="FA185" s="307"/>
      <c r="FB185" s="307"/>
      <c r="FC185" s="307"/>
      <c r="FD185" s="307"/>
      <c r="FE185" s="307"/>
      <c r="FF185" s="307"/>
      <c r="FG185" s="307"/>
      <c r="FH185" s="307"/>
      <c r="FI185" s="307"/>
      <c r="FJ185" s="307"/>
      <c r="FK185" s="307"/>
      <c r="FL185" s="307"/>
      <c r="FM185" s="307"/>
      <c r="FN185" s="307"/>
      <c r="FO185" s="307"/>
      <c r="FP185" s="307"/>
      <c r="FQ185" s="308">
        <f t="shared" si="51"/>
        <v>0</v>
      </c>
      <c r="FR185" s="307"/>
      <c r="FS185" s="307"/>
    </row>
    <row r="186" spans="1:175">
      <c r="A186" s="150" t="s">
        <v>38</v>
      </c>
      <c r="B186" s="303">
        <f>IFERROR(VLOOKUP($A186,'FCST Sales'!$A$1:$AH$160,B$1,0),0)</f>
        <v>8199.3554010133903</v>
      </c>
      <c r="C186" s="303">
        <f>IFERROR(VLOOKUP($A186,'FCST Sales'!$A$1:$AH$160,C$1,0),0)</f>
        <v>7149.0351184432029</v>
      </c>
      <c r="D186" s="303">
        <f>IFERROR(VLOOKUP($A186,'FCST Sales'!$A$1:$AH$160,D$1,0),0)</f>
        <v>5489.9036104755587</v>
      </c>
      <c r="E186" s="303">
        <f>IFERROR(VLOOKUP($A186,'FCST Sales'!$A$1:$AH$160,E$1,0),0)</f>
        <v>5283.5304170773425</v>
      </c>
      <c r="F186" s="303">
        <f>IFERROR(VLOOKUP($A186,'FCST Sales'!$A$1:$AH$160,F$1,0),0)</f>
        <v>5255.8212584746916</v>
      </c>
      <c r="G186" s="303">
        <f>IFERROR(VLOOKUP($A186,'FCST Sales'!$A$1:$AH$160,G$1,0),0)</f>
        <v>5479.39908531525</v>
      </c>
      <c r="H186" s="303">
        <f>IFERROR(VLOOKUP($A186,'FCST Sales'!$A$1:$AH$160,H$1,0),0)</f>
        <v>5644.3355181614088</v>
      </c>
      <c r="I186" s="303">
        <f>IFERROR(VLOOKUP($A186,'FCST Sales'!$A$1:$AH$160,I$1,0),0)</f>
        <v>6920.2652801358454</v>
      </c>
      <c r="J186" s="303">
        <f>IFERROR(VLOOKUP($A186,'FCST Sales'!$A$1:$AH$160,J$1,0),0)</f>
        <v>6445.9834253561075</v>
      </c>
      <c r="K186" s="303">
        <f>IFERROR(VLOOKUP($A186,'FCST Sales'!$A$1:$AH$160,K$1,0),0)</f>
        <v>6171.7301013818515</v>
      </c>
      <c r="L186" s="303">
        <f>IFERROR(VLOOKUP($A186,'FCST Sales'!$A$1:$AH$160,L$1,0),0)</f>
        <v>5937.6269896468402</v>
      </c>
      <c r="M186" s="303">
        <f>IFERROR(VLOOKUP($A186,'FCST Sales'!$A$1:$AH$160,M$1,0),0)</f>
        <v>5963.6745400194259</v>
      </c>
      <c r="N186" s="303">
        <f>IFERROR(VLOOKUP($A186,'FCST Sales'!$A$1:$AH$160,N$1,0),0)</f>
        <v>6207.2827764647918</v>
      </c>
      <c r="O186" s="303">
        <f>IFERROR(VLOOKUP($A186,'FCST Sales'!$A$1:$AH$160,O$1,0),0)</f>
        <v>6312.7634253170654</v>
      </c>
      <c r="P186" s="303">
        <f>IFERROR(VLOOKUP($A186,'FCST Sales'!$A$1:$AH$160,P$1,0),0)</f>
        <v>2077.1218987409566</v>
      </c>
      <c r="Q186" s="303">
        <f>IFERROR(VLOOKUP($A186,'FCST Sales'!$A$1:$AH$160,Q$1,0),0)</f>
        <v>5895.4252994288709</v>
      </c>
      <c r="R186" s="303">
        <f>IFERROR(VLOOKUP($A186,'FCST Sales'!$A$1:$AH$160,R$1,0),0)</f>
        <v>6438.9511362064532</v>
      </c>
      <c r="S186" s="303">
        <f>IFERROR(VLOOKUP($A186,'FCST Sales'!$A$1:$AH$160,S$1,0),0)</f>
        <v>5991.155124429416</v>
      </c>
      <c r="T186" s="303">
        <f>IFERROR(VLOOKUP($A186,'FCST Sales'!$A$1:$AH$160,T$1,0),0)</f>
        <v>6457.8666293834794</v>
      </c>
      <c r="U186" s="303">
        <f>IFERROR(VLOOKUP($A186,'FCST Sales'!$A$1:$AH$160,U$1,0),0)</f>
        <v>6446.1782322702957</v>
      </c>
      <c r="V186" s="303">
        <f>IFERROR(VLOOKUP($A186,'FCST Sales'!$A$1:$AH$160,V$1,0),0)</f>
        <v>6485.3238467985357</v>
      </c>
      <c r="W186" s="303">
        <f>IFERROR(VLOOKUP($A186,'FCST Sales'!$A$1:$AH$160,W$1,0),0)</f>
        <v>7814.3007105655843</v>
      </c>
      <c r="X186" s="303">
        <f>IFERROR(VLOOKUP($A186,'FCST Sales'!$A$1:$AH$160,X$1,0),0)</f>
        <v>7611.8719102394916</v>
      </c>
      <c r="Y186" s="303">
        <f>IFERROR(VLOOKUP($A186,'FCST Sales'!$A$1:$AH$160,Y$1,0),0)</f>
        <v>6156.1422076837462</v>
      </c>
      <c r="Z186" s="303">
        <f>IFERROR(VLOOKUP($A186,'FCST Sales'!$A$1:$AH$160,Z$1,0),0)</f>
        <v>5843.3947702982296</v>
      </c>
      <c r="AA186" s="303">
        <f>IFERROR(VLOOKUP($A186,'FCST Sales'!$A$1:$AH$160,AA$1,0),0)</f>
        <v>6160.4248306516201</v>
      </c>
      <c r="AB186" s="303">
        <f>IFERROR(VLOOKUP($A186,'FCST Sales'!$A$1:$AH$160,AB$1,0),0)</f>
        <v>6211.1947188943304</v>
      </c>
      <c r="AC186" s="303">
        <f>IFERROR(VLOOKUP($A186,'FCST Sales'!$A$1:$AH$160,AC$1,0),0)</f>
        <v>6843.0816502832422</v>
      </c>
      <c r="AD186" s="303">
        <f>IFERROR(VLOOKUP($A186,'FCST Sales'!$A$1:$AH$160,AD$1,0),0)</f>
        <v>9003.9382353912788</v>
      </c>
      <c r="AE186" s="303">
        <f>IFERROR(VLOOKUP($A186,'FCST Sales'!$A$1:$AH$160,AE$1,0),0)</f>
        <v>7824.2053601863445</v>
      </c>
      <c r="AF186" s="303">
        <f>IFERROR(VLOOKUP($A186,'FCST Sales'!$A$1:$AH$160,AF$1,0),0)</f>
        <v>5278.7164912653943</v>
      </c>
      <c r="AG186" s="303">
        <f>IFERROR(VLOOKUP($A186,'FCST Sales'!$A$1:$AH$160,AG$1,0),0)</f>
        <v>195000</v>
      </c>
      <c r="AH186" s="303">
        <f>IFERROR(VLOOKUP($A186,'FCST Sales'!$A$1:$AH$160,AH$1,0),0)</f>
        <v>0</v>
      </c>
      <c r="AI186" s="303"/>
      <c r="AK186" s="306">
        <f>IFERROR(VLOOKUP($A186,'BDGT MW Services MTD'!$A$3:$AG$156,AK$4,0),0)</f>
        <v>89.096530836362746</v>
      </c>
      <c r="AL186" s="306">
        <f>IFERROR(VLOOKUP($A186,'BDGT MW Services MTD'!$A$3:$AG$156,AL$4,0),0)</f>
        <v>76.756462782239808</v>
      </c>
      <c r="AM186" s="306">
        <f>IFERROR(VLOOKUP($A186,'BDGT MW Services MTD'!$A$3:$AG$156,AM$4,0),0)</f>
        <v>59.654856070629741</v>
      </c>
      <c r="AN186" s="306">
        <f>IFERROR(VLOOKUP($A186,'BDGT MW Services MTD'!$A$3:$AG$156,AN$4,0),0)</f>
        <v>57.412346179287525</v>
      </c>
      <c r="AO186" s="306">
        <f>IFERROR(VLOOKUP($A186,'BDGT MW Services MTD'!$A$3:$AG$156,AO$4,0),0)</f>
        <v>57.111250570773528</v>
      </c>
      <c r="AP186" s="306">
        <f>IFERROR(VLOOKUP($A186,'BDGT MW Services MTD'!$A$3:$AG$156,AP$4,0),0)</f>
        <v>59.54071090871237</v>
      </c>
      <c r="AQ186" s="306">
        <f>IFERROR(VLOOKUP($A186,'BDGT MW Services MTD'!$A$3:$AG$156,AQ$4,0),0)</f>
        <v>61.332957159350734</v>
      </c>
      <c r="AR186" s="306">
        <f>IFERROR(VLOOKUP($A186,'BDGT MW Services MTD'!$A$3:$AG$156,AR$4,0),0)</f>
        <v>75.197573317925588</v>
      </c>
      <c r="AS186" s="306">
        <f>IFERROR(VLOOKUP($A186,'BDGT MW Services MTD'!$A$3:$AG$156,AS$4,0),0)</f>
        <v>69.208064960663378</v>
      </c>
      <c r="AT186" s="306">
        <f>IFERROR(VLOOKUP($A186,'BDGT MW Services MTD'!$A$3:$AG$156,AT$4,0),0)</f>
        <v>67.06377689440248</v>
      </c>
      <c r="AU186" s="306">
        <f>IFERROR(VLOOKUP($A186,'BDGT MW Services MTD'!$A$3:$AG$156,AU$4,0),0)</f>
        <v>64.51994581336298</v>
      </c>
      <c r="AV186" s="306">
        <f>IFERROR(VLOOKUP($A186,'BDGT MW Services MTD'!$A$3:$AG$156,AV$4,0),0)</f>
        <v>64.802985913648925</v>
      </c>
      <c r="AW186" s="306">
        <f>IFERROR(VLOOKUP($A186,'BDGT MW Services MTD'!$A$3:$AG$156,AW$4,0),0)</f>
        <v>67.450102386702909</v>
      </c>
      <c r="AX186" s="306">
        <f>IFERROR(VLOOKUP($A186,'BDGT MW Services MTD'!$A$3:$AG$156,AX$4,0),0)</f>
        <v>68.596285156380588</v>
      </c>
      <c r="AY186" s="306">
        <f>IFERROR(VLOOKUP($A186,'BDGT MW Services MTD'!$A$3:$AG$156,AY$4,0),0)</f>
        <v>10.2811730237479</v>
      </c>
      <c r="AZ186" s="306">
        <f>IFERROR(VLOOKUP($A186,'BDGT MW Services MTD'!$A$3:$AG$156,AZ$4,0),0)</f>
        <v>63.296932394930963</v>
      </c>
      <c r="BA186" s="306">
        <f>IFERROR(VLOOKUP($A186,'BDGT MW Services MTD'!$A$3:$AG$156,BA$4,0),0)</f>
        <v>69.967476759203123</v>
      </c>
      <c r="BB186" s="306">
        <f>IFERROR(VLOOKUP($A186,'BDGT MW Services MTD'!$A$3:$AG$156,BB$4,0),0)</f>
        <v>65.101597769891072</v>
      </c>
      <c r="BC186" s="306">
        <f>IFERROR(VLOOKUP($A186,'BDGT MW Services MTD'!$A$3:$AG$156,BC$4,0),0)</f>
        <v>70.173017894903111</v>
      </c>
      <c r="BD186" s="306">
        <f>IFERROR(VLOOKUP($A186,'BDGT MW Services MTD'!$A$3:$AG$156,BD$4,0),0)</f>
        <v>70.046008443197437</v>
      </c>
      <c r="BE186" s="306">
        <f>IFERROR(VLOOKUP($A186,'BDGT MW Services MTD'!$A$3:$AG$156,BE$4,0),0)</f>
        <v>70.471375838723731</v>
      </c>
      <c r="BF186" s="306">
        <f>IFERROR(VLOOKUP($A186,'BDGT MW Services MTD'!$A$3:$AG$156,BF$4,0),0)</f>
        <v>83.899165652772879</v>
      </c>
      <c r="BG186" s="306">
        <f>IFERROR(VLOOKUP($A186,'BDGT MW Services MTD'!$A$3:$AG$156,BG$4,0),0)</f>
        <v>82.712767919448353</v>
      </c>
      <c r="BH186" s="306">
        <f>IFERROR(VLOOKUP($A186,'BDGT MW Services MTD'!$A$3:$AG$156,BH$4,0),0)</f>
        <v>66.89439440228908</v>
      </c>
      <c r="BI186" s="306">
        <f>IFERROR(VLOOKUP($A186,'BDGT MW Services MTD'!$A$3:$AG$156,BI$4,0),0)</f>
        <v>63.495991682049855</v>
      </c>
      <c r="BJ186" s="306">
        <f>IFERROR(VLOOKUP($A186,'BDGT MW Services MTD'!$A$3:$AG$156,BJ$4,0),0)</f>
        <v>66.940930603082407</v>
      </c>
      <c r="BK186" s="306">
        <f>IFERROR(VLOOKUP($A186,'BDGT MW Services MTD'!$A$3:$AG$156,BK$4,0),0)</f>
        <v>67.492610667202584</v>
      </c>
      <c r="BL186" s="306">
        <f>IFERROR(VLOOKUP($A186,'BDGT MW Services MTD'!$A$3:$AG$156,BL$4,0),0)</f>
        <v>74.458780163007148</v>
      </c>
      <c r="BM186" s="306">
        <f>IFERROR(VLOOKUP($A186,'BDGT MW Services MTD'!$A$3:$AG$156,BM$4,0),0)</f>
        <v>97.839357047396035</v>
      </c>
      <c r="BN186" s="306">
        <f>IFERROR(VLOOKUP($A186,'BDGT MW Services MTD'!$A$3:$AG$156,BN$4,0),0)</f>
        <v>84.005508097227533</v>
      </c>
      <c r="BO186" s="306">
        <f>IFERROR(VLOOKUP($A186,'BDGT MW Services MTD'!$A$3:$AG$156,BO$4,0),0)</f>
        <v>57.360036690483653</v>
      </c>
      <c r="BP186" s="306">
        <f>IFERROR(VLOOKUP($A186,'BDGT MW Services MTD'!$A$3:$AG$156,BP$4,0),0)</f>
        <v>2102.1809740000003</v>
      </c>
      <c r="BQ186" s="306"/>
      <c r="BR186" s="306"/>
      <c r="BS186" s="306"/>
      <c r="BT186" s="306">
        <f>IFERROR(VLOOKUP($A186,'BDGT Polizze MTD'!$A$3:$AG$156,BT$4,0),0)</f>
        <v>352.46338278210197</v>
      </c>
      <c r="BU186" s="306">
        <f>IFERROR(VLOOKUP($A186,'BDGT Polizze MTD'!$A$3:$AG$156,BU$4,0),0)</f>
        <v>303.64641887465427</v>
      </c>
      <c r="BV186" s="306">
        <f>IFERROR(VLOOKUP($A186,'BDGT Polizze MTD'!$A$3:$AG$156,BV$4,0),0)</f>
        <v>235.99294128130319</v>
      </c>
      <c r="BW186" s="306">
        <f>IFERROR(VLOOKUP($A186,'BDGT Polizze MTD'!$A$3:$AG$156,BW$4,0),0)</f>
        <v>227.12163490376895</v>
      </c>
      <c r="BX186" s="306">
        <f>IFERROR(VLOOKUP($A186,'BDGT Polizze MTD'!$A$3:$AG$156,BX$4,0),0)</f>
        <v>225.93050910210792</v>
      </c>
      <c r="BY186" s="306">
        <f>IFERROR(VLOOKUP($A186,'BDGT Polizze MTD'!$A$3:$AG$156,BY$4,0),0)</f>
        <v>235.54138621490563</v>
      </c>
      <c r="BZ186" s="306">
        <f>IFERROR(VLOOKUP($A186,'BDGT Polizze MTD'!$A$3:$AG$156,BZ$4,0),0)</f>
        <v>242.6314622296355</v>
      </c>
      <c r="CA186" s="306">
        <f>IFERROR(VLOOKUP($A186,'BDGT Polizze MTD'!$A$3:$AG$156,CA$4,0),0)</f>
        <v>297.4794957765518</v>
      </c>
      <c r="CB186" s="306">
        <f>IFERROR(VLOOKUP($A186,'BDGT Polizze MTD'!$A$3:$AG$156,CB$4,0),0)</f>
        <v>273.78516832086683</v>
      </c>
      <c r="CC186" s="306">
        <f>IFERROR(VLOOKUP($A186,'BDGT Polizze MTD'!$A$3:$AG$156,CC$4,0),0)</f>
        <v>265.30242473479274</v>
      </c>
      <c r="CD186" s="306">
        <f>IFERROR(VLOOKUP($A186,'BDGT Polizze MTD'!$A$3:$AG$156,CD$4,0),0)</f>
        <v>255.23910016274891</v>
      </c>
      <c r="CE186" s="306">
        <f>IFERROR(VLOOKUP($A186,'BDGT Polizze MTD'!$A$3:$AG$156,CE$4,0),0)</f>
        <v>256.35879887911074</v>
      </c>
      <c r="CF186" s="306">
        <f>IFERROR(VLOOKUP($A186,'BDGT Polizze MTD'!$A$3:$AG$156,CF$4,0),0)</f>
        <v>266.83071757170751</v>
      </c>
      <c r="CG186" s="306">
        <f>IFERROR(VLOOKUP($A186,'BDGT Polizze MTD'!$A$3:$AG$156,CG$4,0),0)</f>
        <v>271.36498453468425</v>
      </c>
      <c r="CH186" s="306">
        <f>IFERROR(VLOOKUP($A186,'BDGT Polizze MTD'!$A$3:$AG$156,CH$4,0),0)</f>
        <v>40.672032781767193</v>
      </c>
      <c r="CI186" s="306">
        <f>IFERROR(VLOOKUP($A186,'BDGT Polizze MTD'!$A$3:$AG$156,CI$4,0),0)</f>
        <v>250.40089330326791</v>
      </c>
      <c r="CJ186" s="306">
        <f>IFERROR(VLOOKUP($A186,'BDGT Polizze MTD'!$A$3:$AG$156,CJ$4,0),0)</f>
        <v>276.78938014511351</v>
      </c>
      <c r="CK186" s="306">
        <f>IFERROR(VLOOKUP($A186,'BDGT Polizze MTD'!$A$3:$AG$156,CK$4,0),0)</f>
        <v>257.54009902628769</v>
      </c>
      <c r="CL186" s="306">
        <f>IFERROR(VLOOKUP($A186,'BDGT Polizze MTD'!$A$3:$AG$156,CL$4,0),0)</f>
        <v>277.60249512624279</v>
      </c>
      <c r="CM186" s="306">
        <f>IFERROR(VLOOKUP($A186,'BDGT Polizze MTD'!$A$3:$AG$156,CM$4,0),0)</f>
        <v>277.10004928942675</v>
      </c>
      <c r="CN186" s="306">
        <f>IFERROR(VLOOKUP($A186,'BDGT Polizze MTD'!$A$3:$AG$156,CN$4,0),0)</f>
        <v>278.78279080298546</v>
      </c>
      <c r="CO186" s="306">
        <f>IFERROR(VLOOKUP($A186,'BDGT Polizze MTD'!$A$3:$AG$156,CO$4,0),0)</f>
        <v>331.90275155475945</v>
      </c>
      <c r="CP186" s="306">
        <f>IFERROR(VLOOKUP($A186,'BDGT Polizze MTD'!$A$3:$AG$156,CP$4,0),0)</f>
        <v>327.20939532093945</v>
      </c>
      <c r="CQ186" s="306">
        <f>IFERROR(VLOOKUP($A186,'BDGT Polizze MTD'!$A$3:$AG$156,CQ$4,0),0)</f>
        <v>264.63235233585726</v>
      </c>
      <c r="CR186" s="306">
        <f>IFERROR(VLOOKUP($A186,'BDGT Polizze MTD'!$A$3:$AG$156,CR$4,0),0)</f>
        <v>251.18836627279325</v>
      </c>
      <c r="CS186" s="306">
        <f>IFERROR(VLOOKUP($A186,'BDGT Polizze MTD'!$A$3:$AG$156,CS$4,0),0)</f>
        <v>264.81644824396358</v>
      </c>
      <c r="CT186" s="306">
        <f>IFERROR(VLOOKUP($A186,'BDGT Polizze MTD'!$A$3:$AG$156,CT$4,0),0)</f>
        <v>266.99887913984628</v>
      </c>
      <c r="CU186" s="306">
        <f>IFERROR(VLOOKUP($A186,'BDGT Polizze MTD'!$A$3:$AG$156,CU$4,0),0)</f>
        <v>294.55685072949524</v>
      </c>
      <c r="CV186" s="306">
        <f>IFERROR(VLOOKUP($A186,'BDGT Polizze MTD'!$A$3:$AG$156,CV$4,0),0)</f>
        <v>387.04975862064549</v>
      </c>
      <c r="CW186" s="306">
        <f>IFERROR(VLOOKUP($A186,'BDGT Polizze MTD'!$A$3:$AG$156,CW$4,0),0)</f>
        <v>332.32343928921961</v>
      </c>
      <c r="CX186" s="306">
        <f>IFERROR(VLOOKUP($A186,'BDGT Polizze MTD'!$A$3:$AG$156,CX$4,0),0)</f>
        <v>226.91470002984801</v>
      </c>
      <c r="CY186" s="306">
        <f>IFERROR(VLOOKUP($A186,'BDGT Polizze MTD'!$A$3:$AG$156,CY$4,0),0)</f>
        <v>8316.1691073813981</v>
      </c>
      <c r="CZ186" s="306"/>
      <c r="DD186" s="308">
        <f>IFERROR(VLOOKUP($A186,'BDGT McAfee'!$AZ$6:$BD$180,DD$4,0),0)</f>
        <v>1.3878087096774194</v>
      </c>
      <c r="DE186" s="308">
        <f>IFERROR(VLOOKUP($A186,'BDGT McAfee'!$AZ$6:$BD$180,DE$4,0),0)</f>
        <v>1.3878087096774194</v>
      </c>
      <c r="DF186" s="308">
        <f>IFERROR(VLOOKUP($A186,'BDGT McAfee'!$AZ$6:$BD$180,DF$4,0),0)</f>
        <v>1.3878087096774194</v>
      </c>
      <c r="DG186" s="308">
        <f>IFERROR(VLOOKUP($A186,'BDGT McAfee'!$AZ$6:$BD$180,DG$4,0),0)</f>
        <v>1.3878087096774194</v>
      </c>
      <c r="DH186" s="308">
        <f>IFERROR(VLOOKUP($A186,'BDGT McAfee'!$AZ$6:$BD$180,DH$4,0),0)</f>
        <v>1.3878087096774194</v>
      </c>
      <c r="DI186" s="308">
        <f>IFERROR(VLOOKUP($A186,'BDGT McAfee'!$AZ$6:$BD$180,DI$4,0),0)</f>
        <v>1.3878087096774194</v>
      </c>
      <c r="DJ186" s="308">
        <f>IFERROR(VLOOKUP($A186,'BDGT McAfee'!$AZ$6:$BD$180,DJ$4,0),0)</f>
        <v>1.3878087096774194</v>
      </c>
      <c r="DK186" s="308">
        <f>IFERROR(VLOOKUP($A186,'BDGT McAfee'!$AZ$6:$BD$180,DK$4,0),0)</f>
        <v>1.3878087096774194</v>
      </c>
      <c r="DL186" s="308">
        <f>IFERROR(VLOOKUP($A186,'BDGT McAfee'!$AZ$6:$BD$180,DL$4,0),0)</f>
        <v>1.3878087096774194</v>
      </c>
      <c r="DM186" s="308">
        <f>IFERROR(VLOOKUP($A186,'BDGT McAfee'!$AZ$6:$BD$180,DM$4,0),0)</f>
        <v>1.3878087096774194</v>
      </c>
      <c r="DN186" s="308">
        <f>IFERROR(VLOOKUP($A186,'BDGT McAfee'!$AZ$6:$BD$180,DN$4,0),0)</f>
        <v>1.3878087096774194</v>
      </c>
      <c r="DO186" s="308">
        <f>IFERROR(VLOOKUP($A186,'BDGT McAfee'!$AZ$6:$BD$180,DO$4,0),0)</f>
        <v>1.3878087096774194</v>
      </c>
      <c r="DP186" s="308">
        <f>IFERROR(VLOOKUP($A186,'BDGT McAfee'!$AZ$6:$BD$180,DP$4,0),0)</f>
        <v>1.3878087096774194</v>
      </c>
      <c r="DQ186" s="308">
        <f>IFERROR(VLOOKUP($A186,'BDGT McAfee'!$AZ$6:$BD$180,DQ$4,0),0)</f>
        <v>1.3878087096774194</v>
      </c>
      <c r="DR186" s="308">
        <f>IFERROR(VLOOKUP($A186,'BDGT McAfee'!$AZ$6:$BD$180,DR$4,0),0)</f>
        <v>1.3878087096774194</v>
      </c>
      <c r="DS186" s="308">
        <f>IFERROR(VLOOKUP($A186,'BDGT McAfee'!$AZ$6:$BD$180,DS$4,0),0)</f>
        <v>1.3878087096774194</v>
      </c>
      <c r="DT186" s="308">
        <f>IFERROR(VLOOKUP($A186,'BDGT McAfee'!$AZ$6:$BD$180,DT$4,0),0)</f>
        <v>1.3878087096774194</v>
      </c>
      <c r="DU186" s="308">
        <f>IFERROR(VLOOKUP($A186,'BDGT McAfee'!$AZ$6:$BD$180,DU$4,0),0)</f>
        <v>1.3878087096774194</v>
      </c>
      <c r="DV186" s="308">
        <f>IFERROR(VLOOKUP($A186,'BDGT McAfee'!$AZ$6:$BD$180,DV$4,0),0)</f>
        <v>1.3878087096774194</v>
      </c>
      <c r="DW186" s="308">
        <f>IFERROR(VLOOKUP($A186,'BDGT McAfee'!$AZ$6:$BD$180,DW$4,0),0)</f>
        <v>1.3878087096774194</v>
      </c>
      <c r="DX186" s="308">
        <f>IFERROR(VLOOKUP($A186,'BDGT McAfee'!$AZ$6:$BD$180,DX$4,0),0)</f>
        <v>1.3878087096774194</v>
      </c>
      <c r="DY186" s="308">
        <f>IFERROR(VLOOKUP($A186,'BDGT McAfee'!$AZ$6:$BD$180,DY$4,0),0)</f>
        <v>1.3878087096774194</v>
      </c>
      <c r="DZ186" s="308">
        <f>IFERROR(VLOOKUP($A186,'BDGT McAfee'!$AZ$6:$BD$180,DZ$4,0),0)</f>
        <v>1.3878087096774194</v>
      </c>
      <c r="EA186" s="308">
        <f>IFERROR(VLOOKUP($A186,'BDGT McAfee'!$AZ$6:$BD$180,EA$4,0),0)</f>
        <v>1.3878087096774194</v>
      </c>
      <c r="EB186" s="308">
        <f>IFERROR(VLOOKUP($A186,'BDGT McAfee'!$AZ$6:$BD$180,EB$4,0),0)</f>
        <v>1.3878087096774194</v>
      </c>
      <c r="EC186" s="308">
        <f>IFERROR(VLOOKUP($A186,'BDGT McAfee'!$AZ$6:$BD$180,EC$4,0),0)</f>
        <v>1.3878087096774194</v>
      </c>
      <c r="ED186" s="308">
        <f>IFERROR(VLOOKUP($A186,'BDGT McAfee'!$AZ$6:$BD$180,ED$4,0),0)</f>
        <v>1.3878087096774194</v>
      </c>
      <c r="EE186" s="308">
        <f>IFERROR(VLOOKUP($A186,'BDGT McAfee'!$AZ$6:$BD$180,EE$4,0),0)</f>
        <v>1.3878087096774194</v>
      </c>
      <c r="EF186" s="308">
        <f>IFERROR(VLOOKUP($A186,'BDGT McAfee'!$AZ$6:$BD$180,EF$4,0),0)</f>
        <v>1.3878087096774194</v>
      </c>
      <c r="EG186" s="308">
        <f>IFERROR(VLOOKUP($A186,'BDGT McAfee'!$AZ$6:$BD$180,EG$4,0),0)</f>
        <v>1.3878087096774194</v>
      </c>
      <c r="EH186" s="308">
        <f>IFERROR(VLOOKUP($A186,'BDGT McAfee'!$AZ$6:$BD$180,EH$4,0),0)</f>
        <v>1.3878087096774194</v>
      </c>
      <c r="EI186" s="308">
        <f t="shared" si="50"/>
        <v>43.022070000000014</v>
      </c>
      <c r="EJ186" s="308"/>
      <c r="EL186" s="307">
        <f>IFERROR(VLOOKUP($A186,'BDGT Office'!$C$3:$F$180,EL$4,0),0)</f>
        <v>0.11612903225806452</v>
      </c>
      <c r="EM186" s="307">
        <f>IFERROR(VLOOKUP($A186,'BDGT Office'!$C$3:$F$180,EM$4,0),0)</f>
        <v>0.11612903225806452</v>
      </c>
      <c r="EN186" s="307">
        <f>IFERROR(VLOOKUP($A186,'BDGT Office'!$C$3:$F$180,EN$4,0),0)</f>
        <v>0.11612903225806452</v>
      </c>
      <c r="EO186" s="307">
        <f>IFERROR(VLOOKUP($A186,'BDGT Office'!$C$3:$F$180,EO$4,0),0)</f>
        <v>0.11612903225806452</v>
      </c>
      <c r="EP186" s="307">
        <f>IFERROR(VLOOKUP($A186,'BDGT Office'!$C$3:$F$180,EP$4,0),0)</f>
        <v>0.11612903225806452</v>
      </c>
      <c r="EQ186" s="307">
        <f>IFERROR(VLOOKUP($A186,'BDGT Office'!$C$3:$F$180,EQ$4,0),0)</f>
        <v>0.11612903225806452</v>
      </c>
      <c r="ER186" s="307">
        <f>IFERROR(VLOOKUP($A186,'BDGT Office'!$C$3:$F$180,ER$4,0),0)</f>
        <v>0.11612903225806452</v>
      </c>
      <c r="ES186" s="307">
        <f>IFERROR(VLOOKUP($A186,'BDGT Office'!$C$3:$F$180,ES$4,0),0)</f>
        <v>0.11612903225806452</v>
      </c>
      <c r="ET186" s="307">
        <f>IFERROR(VLOOKUP($A186,'BDGT Office'!$C$3:$F$180,ET$4,0),0)</f>
        <v>0.11612903225806452</v>
      </c>
      <c r="EU186" s="307">
        <f>IFERROR(VLOOKUP($A186,'BDGT Office'!$C$3:$F$180,EU$4,0),0)</f>
        <v>0.11612903225806452</v>
      </c>
      <c r="EV186" s="307">
        <f>IFERROR(VLOOKUP($A186,'BDGT Office'!$C$3:$F$180,EV$4,0),0)</f>
        <v>0.11612903225806452</v>
      </c>
      <c r="EW186" s="307">
        <f>IFERROR(VLOOKUP($A186,'BDGT Office'!$C$3:$F$180,EW$4,0),0)</f>
        <v>0.11612903225806452</v>
      </c>
      <c r="EX186" s="307">
        <f>IFERROR(VLOOKUP($A186,'BDGT Office'!$C$3:$F$180,EX$4,0),0)</f>
        <v>0.11612903225806452</v>
      </c>
      <c r="EY186" s="307">
        <f>IFERROR(VLOOKUP($A186,'BDGT Office'!$C$3:$F$180,EY$4,0),0)</f>
        <v>0.11612903225806452</v>
      </c>
      <c r="EZ186" s="307">
        <f>IFERROR(VLOOKUP($A186,'BDGT Office'!$C$3:$F$180,EZ$4,0),0)</f>
        <v>0.11612903225806452</v>
      </c>
      <c r="FA186" s="307">
        <f>IFERROR(VLOOKUP($A186,'BDGT Office'!$C$3:$F$180,FA$4,0),0)</f>
        <v>0.11612903225806452</v>
      </c>
      <c r="FB186" s="307">
        <f>IFERROR(VLOOKUP($A186,'BDGT Office'!$C$3:$F$180,FB$4,0),0)</f>
        <v>0.11612903225806452</v>
      </c>
      <c r="FC186" s="307">
        <f>IFERROR(VLOOKUP($A186,'BDGT Office'!$C$3:$F$180,FC$4,0),0)</f>
        <v>0.11612903225806452</v>
      </c>
      <c r="FD186" s="307">
        <f>IFERROR(VLOOKUP($A186,'BDGT Office'!$C$3:$F$180,FD$4,0),0)</f>
        <v>0.11612903225806452</v>
      </c>
      <c r="FE186" s="307">
        <f>IFERROR(VLOOKUP($A186,'BDGT Office'!$C$3:$F$180,FE$4,0),0)</f>
        <v>0.11612903225806452</v>
      </c>
      <c r="FF186" s="307">
        <f>IFERROR(VLOOKUP($A186,'BDGT Office'!$C$3:$F$180,FF$4,0),0)</f>
        <v>0.11612903225806452</v>
      </c>
      <c r="FG186" s="307">
        <f>IFERROR(VLOOKUP($A186,'BDGT Office'!$C$3:$F$180,FG$4,0),0)</f>
        <v>0.11612903225806452</v>
      </c>
      <c r="FH186" s="307">
        <f>IFERROR(VLOOKUP($A186,'BDGT Office'!$C$3:$F$180,FH$4,0),0)</f>
        <v>0.11612903225806452</v>
      </c>
      <c r="FI186" s="307">
        <f>IFERROR(VLOOKUP($A186,'BDGT Office'!$C$3:$F$180,FI$4,0),0)</f>
        <v>0.11612903225806452</v>
      </c>
      <c r="FJ186" s="307">
        <f>IFERROR(VLOOKUP($A186,'BDGT Office'!$C$3:$F$180,FJ$4,0),0)</f>
        <v>0.11612903225806452</v>
      </c>
      <c r="FK186" s="307">
        <f>IFERROR(VLOOKUP($A186,'BDGT Office'!$C$3:$F$180,FK$4,0),0)</f>
        <v>0.11612903225806452</v>
      </c>
      <c r="FL186" s="307">
        <f>IFERROR(VLOOKUP($A186,'BDGT Office'!$C$3:$F$180,FL$4,0),0)</f>
        <v>0.11612903225806452</v>
      </c>
      <c r="FM186" s="307">
        <f>IFERROR(VLOOKUP($A186,'BDGT Office'!$C$3:$F$180,FM$4,0),0)</f>
        <v>0.11612903225806452</v>
      </c>
      <c r="FN186" s="307">
        <f>IFERROR(VLOOKUP($A186,'BDGT Office'!$C$3:$F$180,FN$4,0),0)</f>
        <v>0.11612903225806452</v>
      </c>
      <c r="FO186" s="307">
        <f>IFERROR(VLOOKUP($A186,'BDGT Office'!$C$3:$F$180,FO$4,0),0)</f>
        <v>0.11612903225806452</v>
      </c>
      <c r="FP186" s="307">
        <f>IFERROR(VLOOKUP($A186,'BDGT Office'!$C$3:$F$180,FP$4,0),0)</f>
        <v>0.11612903225806452</v>
      </c>
      <c r="FQ186" s="308">
        <f t="shared" si="51"/>
        <v>3.6000000000000014</v>
      </c>
      <c r="FR186" s="307"/>
      <c r="FS186" s="307"/>
    </row>
    <row r="187" spans="1:175">
      <c r="A187" s="150" t="s">
        <v>44</v>
      </c>
      <c r="B187" s="303">
        <f>IFERROR(VLOOKUP($A187,'FCST Sales'!$A$1:$AH$160,B$1,0),0)</f>
        <v>11040.7344615818</v>
      </c>
      <c r="C187" s="303">
        <f>IFERROR(VLOOKUP($A187,'FCST Sales'!$A$1:$AH$160,C$1,0),0)</f>
        <v>9626.4394624849483</v>
      </c>
      <c r="D187" s="303">
        <f>IFERROR(VLOOKUP($A187,'FCST Sales'!$A$1:$AH$160,D$1,0),0)</f>
        <v>7392.3576938070637</v>
      </c>
      <c r="E187" s="303">
        <f>IFERROR(VLOOKUP($A187,'FCST Sales'!$A$1:$AH$160,E$1,0),0)</f>
        <v>7114.4685773020337</v>
      </c>
      <c r="F187" s="303">
        <f>IFERROR(VLOOKUP($A187,'FCST Sales'!$A$1:$AH$160,F$1,0),0)</f>
        <v>7077.1571732558186</v>
      </c>
      <c r="G187" s="303">
        <f>IFERROR(VLOOKUP($A187,'FCST Sales'!$A$1:$AH$160,G$1,0),0)</f>
        <v>7378.2129632437754</v>
      </c>
      <c r="H187" s="303">
        <f>IFERROR(VLOOKUP($A187,'FCST Sales'!$A$1:$AH$160,H$1,0),0)</f>
        <v>7600.3059533671094</v>
      </c>
      <c r="I187" s="303">
        <f>IFERROR(VLOOKUP($A187,'FCST Sales'!$A$1:$AH$160,I$1,0),0)</f>
        <v>9318.3924375617025</v>
      </c>
      <c r="J187" s="303">
        <f>IFERROR(VLOOKUP($A187,'FCST Sales'!$A$1:$AH$160,J$1,0),0)</f>
        <v>8679.7544273197745</v>
      </c>
      <c r="K187" s="303">
        <f>IFERROR(VLOOKUP($A187,'FCST Sales'!$A$1:$AH$160,K$1,0),0)</f>
        <v>8310.4622113936639</v>
      </c>
      <c r="L187" s="303">
        <f>IFERROR(VLOOKUP($A187,'FCST Sales'!$A$1:$AH$160,L$1,0),0)</f>
        <v>7995.2337370947189</v>
      </c>
      <c r="M187" s="303">
        <f>IFERROR(VLOOKUP($A187,'FCST Sales'!$A$1:$AH$160,M$1,0),0)</f>
        <v>8030.3077243746038</v>
      </c>
      <c r="N187" s="303">
        <f>IFERROR(VLOOKUP($A187,'FCST Sales'!$A$1:$AH$160,N$1,0),0)</f>
        <v>8358.3351996704187</v>
      </c>
      <c r="O187" s="303">
        <f>IFERROR(VLOOKUP($A187,'FCST Sales'!$A$1:$AH$160,O$1,0),0)</f>
        <v>8500.36878375794</v>
      </c>
      <c r="P187" s="303">
        <f>IFERROR(VLOOKUP($A187,'FCST Sales'!$A$1:$AH$160,P$1,0),0)</f>
        <v>2796.9212464556826</v>
      </c>
      <c r="Q187" s="303">
        <f>IFERROR(VLOOKUP($A187,'FCST Sales'!$A$1:$AH$160,Q$1,0),0)</f>
        <v>7938.4076047052222</v>
      </c>
      <c r="R187" s="303">
        <f>IFERROR(VLOOKUP($A187,'FCST Sales'!$A$1:$AH$160,R$1,0),0)</f>
        <v>8670.285190610166</v>
      </c>
      <c r="S187" s="303">
        <f>IFERROR(VLOOKUP($A187,'FCST Sales'!$A$1:$AH$160,S$1,0),0)</f>
        <v>8067.3113448399772</v>
      </c>
      <c r="T187" s="303">
        <f>IFERROR(VLOOKUP($A187,'FCST Sales'!$A$1:$AH$160,T$1,0),0)</f>
        <v>8695.7555998269199</v>
      </c>
      <c r="U187" s="303">
        <f>IFERROR(VLOOKUP($A187,'FCST Sales'!$A$1:$AH$160,U$1,0),0)</f>
        <v>8680.0167420147263</v>
      </c>
      <c r="V187" s="303">
        <f>IFERROR(VLOOKUP($A187,'FCST Sales'!$A$1:$AH$160,V$1,0),0)</f>
        <v>8732.7277557717753</v>
      </c>
      <c r="W187" s="303">
        <f>IFERROR(VLOOKUP($A187,'FCST Sales'!$A$1:$AH$160,W$1,0),0)</f>
        <v>10522.244119048852</v>
      </c>
      <c r="X187" s="303">
        <f>IFERROR(VLOOKUP($A187,'FCST Sales'!$A$1:$AH$160,X$1,0),0)</f>
        <v>10249.666273295183</v>
      </c>
      <c r="Y187" s="303">
        <f>IFERROR(VLOOKUP($A187,'FCST Sales'!$A$1:$AH$160,Y$1,0),0)</f>
        <v>8289.4725376060305</v>
      </c>
      <c r="Z187" s="303">
        <f>IFERROR(VLOOKUP($A187,'FCST Sales'!$A$1:$AH$160,Z$1,0),0)</f>
        <v>7868.346578205992</v>
      </c>
      <c r="AA187" s="303">
        <f>IFERROR(VLOOKUP($A187,'FCST Sales'!$A$1:$AH$160,AA$1,0),0)</f>
        <v>8295.239247386844</v>
      </c>
      <c r="AB187" s="303">
        <f>IFERROR(VLOOKUP($A187,'FCST Sales'!$A$1:$AH$160,AB$1,0),0)</f>
        <v>8363.602774434672</v>
      </c>
      <c r="AC187" s="303">
        <f>IFERROR(VLOOKUP($A187,'FCST Sales'!$A$1:$AH$160,AC$1,0),0)</f>
        <v>9214.4618332269019</v>
      </c>
      <c r="AD187" s="303">
        <f>IFERROR(VLOOKUP($A187,'FCST Sales'!$A$1:$AH$160,AD$1,0),0)</f>
        <v>12124.13492323458</v>
      </c>
      <c r="AE187" s="303">
        <f>IFERROR(VLOOKUP($A187,'FCST Sales'!$A$1:$AH$160,AE$1,0),0)</f>
        <v>10535.581095073125</v>
      </c>
      <c r="AF187" s="303">
        <f>IFERROR(VLOOKUP($A187,'FCST Sales'!$A$1:$AH$160,AF$1,0),0)</f>
        <v>7107.9864486458082</v>
      </c>
      <c r="AG187" s="303">
        <f>IFERROR(VLOOKUP($A187,'FCST Sales'!$A$1:$AH$160,AG$1,0),0)</f>
        <v>262574.69212059781</v>
      </c>
      <c r="AH187" s="303">
        <f>IFERROR(VLOOKUP($A187,'FCST Sales'!$A$1:$AH$160,AH$1,0),0)</f>
        <v>0</v>
      </c>
      <c r="AI187" s="303"/>
      <c r="AK187" s="306">
        <f>IFERROR(VLOOKUP($A187,'BDGT MW Services MTD'!$A$3:$AG$156,AK$4,0),0)</f>
        <v>119.29600359135354</v>
      </c>
      <c r="AL187" s="306">
        <f>IFERROR(VLOOKUP($A187,'BDGT MW Services MTD'!$A$3:$AG$156,AL$4,0),0)</f>
        <v>102.77324126735311</v>
      </c>
      <c r="AM187" s="306">
        <f>IFERROR(VLOOKUP($A187,'BDGT MW Services MTD'!$A$3:$AG$156,AM$4,0),0)</f>
        <v>79.875005875526753</v>
      </c>
      <c r="AN187" s="306">
        <f>IFERROR(VLOOKUP($A187,'BDGT MW Services MTD'!$A$3:$AG$156,AN$4,0),0)</f>
        <v>76.872392131310988</v>
      </c>
      <c r="AO187" s="306">
        <f>IFERROR(VLOOKUP($A187,'BDGT MW Services MTD'!$A$3:$AG$156,AO$4,0),0)</f>
        <v>76.469239478144303</v>
      </c>
      <c r="AP187" s="306">
        <f>IFERROR(VLOOKUP($A187,'BDGT MW Services MTD'!$A$3:$AG$156,AP$4,0),0)</f>
        <v>79.722170950101429</v>
      </c>
      <c r="AQ187" s="306">
        <f>IFERROR(VLOOKUP($A187,'BDGT MW Services MTD'!$A$3:$AG$156,AQ$4,0),0)</f>
        <v>82.121903163529907</v>
      </c>
      <c r="AR187" s="306">
        <f>IFERROR(VLOOKUP($A187,'BDGT MW Services MTD'!$A$3:$AG$156,AR$4,0),0)</f>
        <v>100.68596265630474</v>
      </c>
      <c r="AS187" s="306">
        <f>IFERROR(VLOOKUP($A187,'BDGT MW Services MTD'!$A$3:$AG$156,AS$4,0),0)</f>
        <v>92.666296752469364</v>
      </c>
      <c r="AT187" s="306">
        <f>IFERROR(VLOOKUP($A187,'BDGT MW Services MTD'!$A$3:$AG$156,AT$4,0),0)</f>
        <v>89.79519734542987</v>
      </c>
      <c r="AU187" s="306">
        <f>IFERROR(VLOOKUP($A187,'BDGT MW Services MTD'!$A$3:$AG$156,AU$4,0),0)</f>
        <v>86.389128905606512</v>
      </c>
      <c r="AV187" s="306">
        <f>IFERROR(VLOOKUP($A187,'BDGT MW Services MTD'!$A$3:$AG$156,AV$4,0),0)</f>
        <v>86.768106094765812</v>
      </c>
      <c r="AW187" s="306">
        <f>IFERROR(VLOOKUP($A187,'BDGT MW Services MTD'!$A$3:$AG$156,AW$4,0),0)</f>
        <v>90.312468746283272</v>
      </c>
      <c r="AX187" s="306">
        <f>IFERROR(VLOOKUP($A187,'BDGT MW Services MTD'!$A$3:$AG$156,AX$4,0),0)</f>
        <v>91.847152785316723</v>
      </c>
      <c r="AY187" s="306">
        <f>IFERROR(VLOOKUP($A187,'BDGT MW Services MTD'!$A$3:$AG$156,AY$4,0),0)</f>
        <v>13.766000117524072</v>
      </c>
      <c r="AZ187" s="306">
        <f>IFERROR(VLOOKUP($A187,'BDGT MW Services MTD'!$A$3:$AG$156,AZ$4,0),0)</f>
        <v>84.751572293828829</v>
      </c>
      <c r="BA187" s="306">
        <f>IFERROR(VLOOKUP($A187,'BDGT MW Services MTD'!$A$3:$AG$156,BA$4,0),0)</f>
        <v>93.683112915741788</v>
      </c>
      <c r="BB187" s="306">
        <f>IFERROR(VLOOKUP($A187,'BDGT MW Services MTD'!$A$3:$AG$156,BB$4,0),0)</f>
        <v>87.167933122151524</v>
      </c>
      <c r="BC187" s="306">
        <f>IFERROR(VLOOKUP($A187,'BDGT MW Services MTD'!$A$3:$AG$156,BC$4,0),0)</f>
        <v>93.958322689146669</v>
      </c>
      <c r="BD187" s="306">
        <f>IFERROR(VLOOKUP($A187,'BDGT MW Services MTD'!$A$3:$AG$156,BD$4,0),0)</f>
        <v>93.788263093508291</v>
      </c>
      <c r="BE187" s="306">
        <f>IFERROR(VLOOKUP($A187,'BDGT MW Services MTD'!$A$3:$AG$156,BE$4,0),0)</f>
        <v>94.357809739915297</v>
      </c>
      <c r="BF187" s="306">
        <f>IFERROR(VLOOKUP($A187,'BDGT MW Services MTD'!$A$3:$AG$156,BF$4,0),0)</f>
        <v>112.33697960033118</v>
      </c>
      <c r="BG187" s="306">
        <f>IFERROR(VLOOKUP($A187,'BDGT MW Services MTD'!$A$3:$AG$156,BG$4,0),0)</f>
        <v>110.74844964381245</v>
      </c>
      <c r="BH187" s="306">
        <f>IFERROR(VLOOKUP($A187,'BDGT MW Services MTD'!$A$3:$AG$156,BH$4,0),0)</f>
        <v>89.568402270494985</v>
      </c>
      <c r="BI187" s="306">
        <f>IFERROR(VLOOKUP($A187,'BDGT MW Services MTD'!$A$3:$AG$156,BI$4,0),0)</f>
        <v>85.018103181261949</v>
      </c>
      <c r="BJ187" s="306">
        <f>IFERROR(VLOOKUP($A187,'BDGT MW Services MTD'!$A$3:$AG$156,BJ$4,0),0)</f>
        <v>89.630712022904589</v>
      </c>
      <c r="BK187" s="306">
        <f>IFERROR(VLOOKUP($A187,'BDGT MW Services MTD'!$A$3:$AG$156,BK$4,0),0)</f>
        <v>90.369385305609981</v>
      </c>
      <c r="BL187" s="306">
        <f>IFERROR(VLOOKUP($A187,'BDGT MW Services MTD'!$A$3:$AG$156,BL$4,0),0)</f>
        <v>99.696753873032478</v>
      </c>
      <c r="BM187" s="306">
        <f>IFERROR(VLOOKUP($A187,'BDGT MW Services MTD'!$A$3:$AG$156,BM$4,0),0)</f>
        <v>131.00223072813827</v>
      </c>
      <c r="BN187" s="306">
        <f>IFERROR(VLOOKUP($A187,'BDGT MW Services MTD'!$A$3:$AG$156,BN$4,0),0)</f>
        <v>112.47936705937688</v>
      </c>
      <c r="BO187" s="306">
        <f>IFERROR(VLOOKUP($A187,'BDGT MW Services MTD'!$A$3:$AG$156,BO$4,0),0)</f>
        <v>76.802352221724945</v>
      </c>
      <c r="BP187" s="306">
        <f>IFERROR(VLOOKUP($A187,'BDGT MW Services MTD'!$A$3:$AG$156,BP$4,0),0)</f>
        <v>2814.7200196220001</v>
      </c>
      <c r="BQ187" s="306"/>
      <c r="BR187" s="306"/>
      <c r="BS187" s="306"/>
      <c r="BT187" s="306">
        <f>IFERROR(VLOOKUP($A187,'BDGT Polizze MTD'!$A$3:$AG$156,BT$4,0),0)</f>
        <v>544.64488561646965</v>
      </c>
      <c r="BU187" s="306">
        <f>IFERROR(VLOOKUP($A187,'BDGT Polizze MTD'!$A$3:$AG$156,BU$4,0),0)</f>
        <v>469.21035532952573</v>
      </c>
      <c r="BV187" s="306">
        <f>IFERROR(VLOOKUP($A187,'BDGT Polizze MTD'!$A$3:$AG$156,BV$4,0),0)</f>
        <v>364.66865719753417</v>
      </c>
      <c r="BW187" s="306">
        <f>IFERROR(VLOOKUP($A187,'BDGT Polizze MTD'!$A$3:$AG$156,BW$4,0),0)</f>
        <v>350.96024979043671</v>
      </c>
      <c r="BX187" s="306">
        <f>IFERROR(VLOOKUP($A187,'BDGT Polizze MTD'!$A$3:$AG$156,BX$4,0),0)</f>
        <v>349.11965979530078</v>
      </c>
      <c r="BY187" s="306">
        <f>IFERROR(VLOOKUP($A187,'BDGT Polizze MTD'!$A$3:$AG$156,BY$4,0),0)</f>
        <v>363.97089065070486</v>
      </c>
      <c r="BZ187" s="306">
        <f>IFERROR(VLOOKUP($A187,'BDGT Polizze MTD'!$A$3:$AG$156,BZ$4,0),0)</f>
        <v>374.92684757756075</v>
      </c>
      <c r="CA187" s="306">
        <f>IFERROR(VLOOKUP($A187,'BDGT Polizze MTD'!$A$3:$AG$156,CA$4,0),0)</f>
        <v>459.68090265600347</v>
      </c>
      <c r="CB187" s="306">
        <f>IFERROR(VLOOKUP($A187,'BDGT Polizze MTD'!$A$3:$AG$156,CB$4,0),0)</f>
        <v>423.06718645945102</v>
      </c>
      <c r="CC187" s="306">
        <f>IFERROR(VLOOKUP($A187,'BDGT Polizze MTD'!$A$3:$AG$156,CC$4,0),0)</f>
        <v>409.95920663560827</v>
      </c>
      <c r="CD187" s="306">
        <f>IFERROR(VLOOKUP($A187,'BDGT Polizze MTD'!$A$3:$AG$156,CD$4,0),0)</f>
        <v>394.4088302611903</v>
      </c>
      <c r="CE187" s="306">
        <f>IFERROR(VLOOKUP($A187,'BDGT Polizze MTD'!$A$3:$AG$156,CE$4,0),0)</f>
        <v>396.13904738185738</v>
      </c>
      <c r="CF187" s="306">
        <f>IFERROR(VLOOKUP($A187,'BDGT Polizze MTD'!$A$3:$AG$156,CF$4,0),0)</f>
        <v>412.32080479874145</v>
      </c>
      <c r="CG187" s="306">
        <f>IFERROR(VLOOKUP($A187,'BDGT Polizze MTD'!$A$3:$AG$156,CG$4,0),0)</f>
        <v>419.32739167285007</v>
      </c>
      <c r="CH187" s="306">
        <f>IFERROR(VLOOKUP($A187,'BDGT Polizze MTD'!$A$3:$AG$156,CH$4,0),0)</f>
        <v>62.848555975840114</v>
      </c>
      <c r="CI187" s="306">
        <f>IFERROR(VLOOKUP($A187,'BDGT Polizze MTD'!$A$3:$AG$156,CI$4,0),0)</f>
        <v>386.93257953474279</v>
      </c>
      <c r="CJ187" s="306">
        <f>IFERROR(VLOOKUP($A187,'BDGT Polizze MTD'!$A$3:$AG$156,CJ$4,0),0)</f>
        <v>427.70945196932956</v>
      </c>
      <c r="CK187" s="306">
        <f>IFERROR(VLOOKUP($A187,'BDGT Polizze MTD'!$A$3:$AG$156,CK$4,0),0)</f>
        <v>397.96445426089093</v>
      </c>
      <c r="CL187" s="306">
        <f>IFERROR(VLOOKUP($A187,'BDGT Polizze MTD'!$A$3:$AG$156,CL$4,0),0)</f>
        <v>428.96591983953658</v>
      </c>
      <c r="CM187" s="306">
        <f>IFERROR(VLOOKUP($A187,'BDGT Polizze MTD'!$A$3:$AG$156,CM$4,0),0)</f>
        <v>428.18951420794707</v>
      </c>
      <c r="CN187" s="306">
        <f>IFERROR(VLOOKUP($A187,'BDGT Polizze MTD'!$A$3:$AG$156,CN$4,0),0)</f>
        <v>430.78977455822815</v>
      </c>
      <c r="CO187" s="306">
        <f>IFERROR(VLOOKUP($A187,'BDGT Polizze MTD'!$A$3:$AG$156,CO$4,0),0)</f>
        <v>512.87352101505428</v>
      </c>
      <c r="CP187" s="306">
        <f>IFERROR(VLOOKUP($A187,'BDGT Polizze MTD'!$A$3:$AG$156,CP$4,0),0)</f>
        <v>505.62110106450717</v>
      </c>
      <c r="CQ187" s="306">
        <f>IFERROR(VLOOKUP($A187,'BDGT Polizze MTD'!$A$3:$AG$156,CQ$4,0),0)</f>
        <v>408.92377565780771</v>
      </c>
      <c r="CR187" s="306">
        <f>IFERROR(VLOOKUP($A187,'BDGT Polizze MTD'!$A$3:$AG$156,CR$4,0),0)</f>
        <v>388.14942402516277</v>
      </c>
      <c r="CS187" s="306">
        <f>IFERROR(VLOOKUP($A187,'BDGT Polizze MTD'!$A$3:$AG$156,CS$4,0),0)</f>
        <v>409.20825030031267</v>
      </c>
      <c r="CT187" s="306">
        <f>IFERROR(VLOOKUP($A187,'BDGT Polizze MTD'!$A$3:$AG$156,CT$4,0),0)</f>
        <v>412.58065686428398</v>
      </c>
      <c r="CU187" s="306">
        <f>IFERROR(VLOOKUP($A187,'BDGT Polizze MTD'!$A$3:$AG$156,CU$4,0),0)</f>
        <v>455.16467840375049</v>
      </c>
      <c r="CV187" s="306">
        <f>IFERROR(VLOOKUP($A187,'BDGT Polizze MTD'!$A$3:$AG$156,CV$4,0),0)</f>
        <v>598.08956563906725</v>
      </c>
      <c r="CW187" s="306">
        <f>IFERROR(VLOOKUP($A187,'BDGT Polizze MTD'!$A$3:$AG$156,CW$4,0),0)</f>
        <v>513.52358974334811</v>
      </c>
      <c r="CX187" s="306">
        <f>IFERROR(VLOOKUP($A187,'BDGT Polizze MTD'!$A$3:$AG$156,CX$4,0),0)</f>
        <v>350.64048318135775</v>
      </c>
      <c r="CY187" s="306">
        <f>IFERROR(VLOOKUP($A187,'BDGT Polizze MTD'!$A$3:$AG$156,CY$4,0),0)</f>
        <v>12850.580212064404</v>
      </c>
      <c r="CZ187" s="306"/>
      <c r="DD187" s="308">
        <f>IFERROR(VLOOKUP($A187,'BDGT McAfee'!$AZ$6:$BD$180,DD$4,0),0)</f>
        <v>1.2459677419354838</v>
      </c>
      <c r="DE187" s="308">
        <f>IFERROR(VLOOKUP($A187,'BDGT McAfee'!$AZ$6:$BD$180,DE$4,0),0)</f>
        <v>1.2459677419354838</v>
      </c>
      <c r="DF187" s="308">
        <f>IFERROR(VLOOKUP($A187,'BDGT McAfee'!$AZ$6:$BD$180,DF$4,0),0)</f>
        <v>1.2459677419354838</v>
      </c>
      <c r="DG187" s="308">
        <f>IFERROR(VLOOKUP($A187,'BDGT McAfee'!$AZ$6:$BD$180,DG$4,0),0)</f>
        <v>1.2459677419354838</v>
      </c>
      <c r="DH187" s="308">
        <f>IFERROR(VLOOKUP($A187,'BDGT McAfee'!$AZ$6:$BD$180,DH$4,0),0)</f>
        <v>1.2459677419354838</v>
      </c>
      <c r="DI187" s="308">
        <f>IFERROR(VLOOKUP($A187,'BDGT McAfee'!$AZ$6:$BD$180,DI$4,0),0)</f>
        <v>1.2459677419354838</v>
      </c>
      <c r="DJ187" s="308">
        <f>IFERROR(VLOOKUP($A187,'BDGT McAfee'!$AZ$6:$BD$180,DJ$4,0),0)</f>
        <v>1.2459677419354838</v>
      </c>
      <c r="DK187" s="308">
        <f>IFERROR(VLOOKUP($A187,'BDGT McAfee'!$AZ$6:$BD$180,DK$4,0),0)</f>
        <v>1.2459677419354838</v>
      </c>
      <c r="DL187" s="308">
        <f>IFERROR(VLOOKUP($A187,'BDGT McAfee'!$AZ$6:$BD$180,DL$4,0),0)</f>
        <v>1.2459677419354838</v>
      </c>
      <c r="DM187" s="308">
        <f>IFERROR(VLOOKUP($A187,'BDGT McAfee'!$AZ$6:$BD$180,DM$4,0),0)</f>
        <v>1.2459677419354838</v>
      </c>
      <c r="DN187" s="308">
        <f>IFERROR(VLOOKUP($A187,'BDGT McAfee'!$AZ$6:$BD$180,DN$4,0),0)</f>
        <v>1.2459677419354838</v>
      </c>
      <c r="DO187" s="308">
        <f>IFERROR(VLOOKUP($A187,'BDGT McAfee'!$AZ$6:$BD$180,DO$4,0),0)</f>
        <v>1.2459677419354838</v>
      </c>
      <c r="DP187" s="308">
        <f>IFERROR(VLOOKUP($A187,'BDGT McAfee'!$AZ$6:$BD$180,DP$4,0),0)</f>
        <v>1.2459677419354838</v>
      </c>
      <c r="DQ187" s="308">
        <f>IFERROR(VLOOKUP($A187,'BDGT McAfee'!$AZ$6:$BD$180,DQ$4,0),0)</f>
        <v>1.2459677419354838</v>
      </c>
      <c r="DR187" s="308">
        <f>IFERROR(VLOOKUP($A187,'BDGT McAfee'!$AZ$6:$BD$180,DR$4,0),0)</f>
        <v>1.2459677419354838</v>
      </c>
      <c r="DS187" s="308">
        <f>IFERROR(VLOOKUP($A187,'BDGT McAfee'!$AZ$6:$BD$180,DS$4,0),0)</f>
        <v>1.2459677419354838</v>
      </c>
      <c r="DT187" s="308">
        <f>IFERROR(VLOOKUP($A187,'BDGT McAfee'!$AZ$6:$BD$180,DT$4,0),0)</f>
        <v>1.2459677419354838</v>
      </c>
      <c r="DU187" s="308">
        <f>IFERROR(VLOOKUP($A187,'BDGT McAfee'!$AZ$6:$BD$180,DU$4,0),0)</f>
        <v>1.2459677419354838</v>
      </c>
      <c r="DV187" s="308">
        <f>IFERROR(VLOOKUP($A187,'BDGT McAfee'!$AZ$6:$BD$180,DV$4,0),0)</f>
        <v>1.2459677419354838</v>
      </c>
      <c r="DW187" s="308">
        <f>IFERROR(VLOOKUP($A187,'BDGT McAfee'!$AZ$6:$BD$180,DW$4,0),0)</f>
        <v>1.2459677419354838</v>
      </c>
      <c r="DX187" s="308">
        <f>IFERROR(VLOOKUP($A187,'BDGT McAfee'!$AZ$6:$BD$180,DX$4,0),0)</f>
        <v>1.2459677419354838</v>
      </c>
      <c r="DY187" s="308">
        <f>IFERROR(VLOOKUP($A187,'BDGT McAfee'!$AZ$6:$BD$180,DY$4,0),0)</f>
        <v>1.2459677419354838</v>
      </c>
      <c r="DZ187" s="308">
        <f>IFERROR(VLOOKUP($A187,'BDGT McAfee'!$AZ$6:$BD$180,DZ$4,0),0)</f>
        <v>1.2459677419354838</v>
      </c>
      <c r="EA187" s="308">
        <f>IFERROR(VLOOKUP($A187,'BDGT McAfee'!$AZ$6:$BD$180,EA$4,0),0)</f>
        <v>1.2459677419354838</v>
      </c>
      <c r="EB187" s="308">
        <f>IFERROR(VLOOKUP($A187,'BDGT McAfee'!$AZ$6:$BD$180,EB$4,0),0)</f>
        <v>1.2459677419354838</v>
      </c>
      <c r="EC187" s="308">
        <f>IFERROR(VLOOKUP($A187,'BDGT McAfee'!$AZ$6:$BD$180,EC$4,0),0)</f>
        <v>1.2459677419354838</v>
      </c>
      <c r="ED187" s="308">
        <f>IFERROR(VLOOKUP($A187,'BDGT McAfee'!$AZ$6:$BD$180,ED$4,0),0)</f>
        <v>1.2459677419354838</v>
      </c>
      <c r="EE187" s="308">
        <f>IFERROR(VLOOKUP($A187,'BDGT McAfee'!$AZ$6:$BD$180,EE$4,0),0)</f>
        <v>1.2459677419354838</v>
      </c>
      <c r="EF187" s="308">
        <f>IFERROR(VLOOKUP($A187,'BDGT McAfee'!$AZ$6:$BD$180,EF$4,0),0)</f>
        <v>1.2459677419354838</v>
      </c>
      <c r="EG187" s="308">
        <f>IFERROR(VLOOKUP($A187,'BDGT McAfee'!$AZ$6:$BD$180,EG$4,0),0)</f>
        <v>1.2459677419354838</v>
      </c>
      <c r="EH187" s="308">
        <f>IFERROR(VLOOKUP($A187,'BDGT McAfee'!$AZ$6:$BD$180,EH$4,0),0)</f>
        <v>1.2459677419354838</v>
      </c>
      <c r="EI187" s="308">
        <f t="shared" ref="EI187" si="52">SUM(DD187:EH187)</f>
        <v>38.624999999999979</v>
      </c>
      <c r="EJ187" s="308"/>
      <c r="EL187" s="307">
        <f>IFERROR(VLOOKUP($A187,'BDGT Office'!$C$3:$F$180,EL$4,0),0)</f>
        <v>0.2709677419354839</v>
      </c>
      <c r="EM187" s="307">
        <f>IFERROR(VLOOKUP($A187,'BDGT Office'!$C$3:$F$180,EM$4,0),0)</f>
        <v>0.2709677419354839</v>
      </c>
      <c r="EN187" s="307">
        <f>IFERROR(VLOOKUP($A187,'BDGT Office'!$C$3:$F$180,EN$4,0),0)</f>
        <v>0.2709677419354839</v>
      </c>
      <c r="EO187" s="307">
        <f>IFERROR(VLOOKUP($A187,'BDGT Office'!$C$3:$F$180,EO$4,0),0)</f>
        <v>0.2709677419354839</v>
      </c>
      <c r="EP187" s="307">
        <f>IFERROR(VLOOKUP($A187,'BDGT Office'!$C$3:$F$180,EP$4,0),0)</f>
        <v>0.2709677419354839</v>
      </c>
      <c r="EQ187" s="307">
        <f>IFERROR(VLOOKUP($A187,'BDGT Office'!$C$3:$F$180,EQ$4,0),0)</f>
        <v>0.2709677419354839</v>
      </c>
      <c r="ER187" s="307">
        <f>IFERROR(VLOOKUP($A187,'BDGT Office'!$C$3:$F$180,ER$4,0),0)</f>
        <v>0.2709677419354839</v>
      </c>
      <c r="ES187" s="307">
        <f>IFERROR(VLOOKUP($A187,'BDGT Office'!$C$3:$F$180,ES$4,0),0)</f>
        <v>0.2709677419354839</v>
      </c>
      <c r="ET187" s="307">
        <f>IFERROR(VLOOKUP($A187,'BDGT Office'!$C$3:$F$180,ET$4,0),0)</f>
        <v>0.2709677419354839</v>
      </c>
      <c r="EU187" s="307">
        <f>IFERROR(VLOOKUP($A187,'BDGT Office'!$C$3:$F$180,EU$4,0),0)</f>
        <v>0.2709677419354839</v>
      </c>
      <c r="EV187" s="307">
        <f>IFERROR(VLOOKUP($A187,'BDGT Office'!$C$3:$F$180,EV$4,0),0)</f>
        <v>0.2709677419354839</v>
      </c>
      <c r="EW187" s="307">
        <f>IFERROR(VLOOKUP($A187,'BDGT Office'!$C$3:$F$180,EW$4,0),0)</f>
        <v>0.2709677419354839</v>
      </c>
      <c r="EX187" s="307">
        <f>IFERROR(VLOOKUP($A187,'BDGT Office'!$C$3:$F$180,EX$4,0),0)</f>
        <v>0.2709677419354839</v>
      </c>
      <c r="EY187" s="307">
        <f>IFERROR(VLOOKUP($A187,'BDGT Office'!$C$3:$F$180,EY$4,0),0)</f>
        <v>0.2709677419354839</v>
      </c>
      <c r="EZ187" s="307">
        <f>IFERROR(VLOOKUP($A187,'BDGT Office'!$C$3:$F$180,EZ$4,0),0)</f>
        <v>0.2709677419354839</v>
      </c>
      <c r="FA187" s="307">
        <f>IFERROR(VLOOKUP($A187,'BDGT Office'!$C$3:$F$180,FA$4,0),0)</f>
        <v>0.2709677419354839</v>
      </c>
      <c r="FB187" s="307">
        <f>IFERROR(VLOOKUP($A187,'BDGT Office'!$C$3:$F$180,FB$4,0),0)</f>
        <v>0.2709677419354839</v>
      </c>
      <c r="FC187" s="307">
        <f>IFERROR(VLOOKUP($A187,'BDGT Office'!$C$3:$F$180,FC$4,0),0)</f>
        <v>0.2709677419354839</v>
      </c>
      <c r="FD187" s="307">
        <f>IFERROR(VLOOKUP($A187,'BDGT Office'!$C$3:$F$180,FD$4,0),0)</f>
        <v>0.2709677419354839</v>
      </c>
      <c r="FE187" s="307">
        <f>IFERROR(VLOOKUP($A187,'BDGT Office'!$C$3:$F$180,FE$4,0),0)</f>
        <v>0.2709677419354839</v>
      </c>
      <c r="FF187" s="307">
        <f>IFERROR(VLOOKUP($A187,'BDGT Office'!$C$3:$F$180,FF$4,0),0)</f>
        <v>0.2709677419354839</v>
      </c>
      <c r="FG187" s="307">
        <f>IFERROR(VLOOKUP($A187,'BDGT Office'!$C$3:$F$180,FG$4,0),0)</f>
        <v>0.2709677419354839</v>
      </c>
      <c r="FH187" s="307">
        <f>IFERROR(VLOOKUP($A187,'BDGT Office'!$C$3:$F$180,FH$4,0),0)</f>
        <v>0.2709677419354839</v>
      </c>
      <c r="FI187" s="307">
        <f>IFERROR(VLOOKUP($A187,'BDGT Office'!$C$3:$F$180,FI$4,0),0)</f>
        <v>0.2709677419354839</v>
      </c>
      <c r="FJ187" s="307">
        <f>IFERROR(VLOOKUP($A187,'BDGT Office'!$C$3:$F$180,FJ$4,0),0)</f>
        <v>0.2709677419354839</v>
      </c>
      <c r="FK187" s="307">
        <f>IFERROR(VLOOKUP($A187,'BDGT Office'!$C$3:$F$180,FK$4,0),0)</f>
        <v>0.2709677419354839</v>
      </c>
      <c r="FL187" s="307">
        <f>IFERROR(VLOOKUP($A187,'BDGT Office'!$C$3:$F$180,FL$4,0),0)</f>
        <v>0.2709677419354839</v>
      </c>
      <c r="FM187" s="307">
        <f>IFERROR(VLOOKUP($A187,'BDGT Office'!$C$3:$F$180,FM$4,0),0)</f>
        <v>0.2709677419354839</v>
      </c>
      <c r="FN187" s="307">
        <f>IFERROR(VLOOKUP($A187,'BDGT Office'!$C$3:$F$180,FN$4,0),0)</f>
        <v>0.2709677419354839</v>
      </c>
      <c r="FO187" s="307">
        <f>IFERROR(VLOOKUP($A187,'BDGT Office'!$C$3:$F$180,FO$4,0),0)</f>
        <v>0.2709677419354839</v>
      </c>
      <c r="FP187" s="307">
        <f>IFERROR(VLOOKUP($A187,'BDGT Office'!$C$3:$F$180,FP$4,0),0)</f>
        <v>0.2709677419354839</v>
      </c>
      <c r="FQ187" s="308">
        <f t="shared" ref="FQ187" si="53">SUM(EL187:FP187)</f>
        <v>8.4000000000000075</v>
      </c>
      <c r="FR187" s="307"/>
      <c r="FS187" s="307"/>
    </row>
    <row r="188" spans="1:175">
      <c r="A188" s="150" t="s">
        <v>81</v>
      </c>
      <c r="B188" s="303">
        <f>IFERROR(VLOOKUP($A188,'FCST Sales'!$A$1:$AH$160,B$1,0),0)</f>
        <v>8828.4951833536998</v>
      </c>
      <c r="C188" s="303">
        <f>IFERROR(VLOOKUP($A188,'FCST Sales'!$A$1:$AH$160,C$1,0),0)</f>
        <v>7697.5834101546088</v>
      </c>
      <c r="D188" s="303">
        <f>IFERROR(VLOOKUP($A188,'FCST Sales'!$A$1:$AH$160,D$1,0),0)</f>
        <v>5911.1460854799952</v>
      </c>
      <c r="E188" s="303">
        <f>IFERROR(VLOOKUP($A188,'FCST Sales'!$A$1:$AH$160,E$1,0),0)</f>
        <v>5688.9377953424209</v>
      </c>
      <c r="F188" s="303">
        <f>IFERROR(VLOOKUP($A188,'FCST Sales'!$A$1:$AH$160,F$1,0),0)</f>
        <v>5659.1025020426505</v>
      </c>
      <c r="G188" s="303">
        <f>IFERROR(VLOOKUP($A188,'FCST Sales'!$A$1:$AH$160,G$1,0),0)</f>
        <v>5899.8355439501383</v>
      </c>
      <c r="H188" s="303">
        <f>IFERROR(VLOOKUP($A188,'FCST Sales'!$A$1:$AH$160,H$1,0),0)</f>
        <v>6077.4276145124049</v>
      </c>
      <c r="I188" s="303">
        <f>IFERROR(VLOOKUP($A188,'FCST Sales'!$A$1:$AH$160,I$1,0),0)</f>
        <v>7451.259971687301</v>
      </c>
      <c r="J188" s="303">
        <f>IFERROR(VLOOKUP($A188,'FCST Sales'!$A$1:$AH$160,J$1,0),0)</f>
        <v>6940.5862826363955</v>
      </c>
      <c r="K188" s="303">
        <f>IFERROR(VLOOKUP($A188,'FCST Sales'!$A$1:$AH$160,K$1,0),0)</f>
        <v>6645.2893926606039</v>
      </c>
      <c r="L188" s="303">
        <f>IFERROR(VLOOKUP($A188,'FCST Sales'!$A$1:$AH$160,L$1,0),0)</f>
        <v>6393.2234565865037</v>
      </c>
      <c r="M188" s="303">
        <f>IFERROR(VLOOKUP($A188,'FCST Sales'!$A$1:$AH$160,M$1,0),0)</f>
        <v>6421.2696457996362</v>
      </c>
      <c r="N188" s="303">
        <f>IFERROR(VLOOKUP($A188,'FCST Sales'!$A$1:$AH$160,N$1,0),0)</f>
        <v>6683.5700385619011</v>
      </c>
      <c r="O188" s="303">
        <f>IFERROR(VLOOKUP($A188,'FCST Sales'!$A$1:$AH$160,O$1,0),0)</f>
        <v>6797.1442593127449</v>
      </c>
      <c r="P188" s="303">
        <f>IFERROR(VLOOKUP($A188,'FCST Sales'!$A$1:$AH$160,P$1,0),0)</f>
        <v>2236.5002834255215</v>
      </c>
      <c r="Q188" s="303">
        <f>IFERROR(VLOOKUP($A188,'FCST Sales'!$A$1:$AH$160,Q$1,0),0)</f>
        <v>6347.7836139895262</v>
      </c>
      <c r="R188" s="303">
        <f>IFERROR(VLOOKUP($A188,'FCST Sales'!$A$1:$AH$160,R$1,0),0)</f>
        <v>6933.0144031593818</v>
      </c>
      <c r="S188" s="303">
        <f>IFERROR(VLOOKUP($A188,'FCST Sales'!$A$1:$AH$160,S$1,0),0)</f>
        <v>6450.8588263185538</v>
      </c>
      <c r="T188" s="303">
        <f>IFERROR(VLOOKUP($A188,'FCST Sales'!$A$1:$AH$160,T$1,0),0)</f>
        <v>6953.3812896079808</v>
      </c>
      <c r="U188" s="303">
        <f>IFERROR(VLOOKUP($A188,'FCST Sales'!$A$1:$AH$160,U$1,0),0)</f>
        <v>6940.7960371621457</v>
      </c>
      <c r="V188" s="303">
        <f>IFERROR(VLOOKUP($A188,'FCST Sales'!$A$1:$AH$160,V$1,0),0)</f>
        <v>6982.9453101732006</v>
      </c>
      <c r="W188" s="303">
        <f>IFERROR(VLOOKUP($A188,'FCST Sales'!$A$1:$AH$160,W$1,0),0)</f>
        <v>8413.8950942386382</v>
      </c>
      <c r="X188" s="303">
        <f>IFERROR(VLOOKUP($A188,'FCST Sales'!$A$1:$AH$160,X$1,0),0)</f>
        <v>8195.933852013417</v>
      </c>
      <c r="Y188" s="303">
        <f>IFERROR(VLOOKUP($A188,'FCST Sales'!$A$1:$AH$160,Y$1,0),0)</f>
        <v>6628.5054337148367</v>
      </c>
      <c r="Z188" s="303">
        <f>IFERROR(VLOOKUP($A188,'FCST Sales'!$A$1:$AH$160,Z$1,0),0)</f>
        <v>6291.76076178331</v>
      </c>
      <c r="AA188" s="303">
        <f>IFERROR(VLOOKUP($A188,'FCST Sales'!$A$1:$AH$160,AA$1,0),0)</f>
        <v>6633.1166640365936</v>
      </c>
      <c r="AB188" s="303">
        <f>IFERROR(VLOOKUP($A188,'FCST Sales'!$A$1:$AH$160,AB$1,0),0)</f>
        <v>6687.7821458810286</v>
      </c>
      <c r="AC188" s="303">
        <f>IFERROR(VLOOKUP($A188,'FCST Sales'!$A$1:$AH$160,AC$1,0),0)</f>
        <v>7368.1540113940437</v>
      </c>
      <c r="AD188" s="303">
        <f>IFERROR(VLOOKUP($A188,'FCST Sales'!$A$1:$AH$160,AD$1,0),0)</f>
        <v>9694.8139767842567</v>
      </c>
      <c r="AE188" s="303">
        <f>IFERROR(VLOOKUP($A188,'FCST Sales'!$A$1:$AH$160,AE$1,0),0)</f>
        <v>8424.5597315415762</v>
      </c>
      <c r="AF188" s="303">
        <f>IFERROR(VLOOKUP($A188,'FCST Sales'!$A$1:$AH$160,AF$1,0),0)</f>
        <v>5683.7544950992615</v>
      </c>
      <c r="AG188" s="303">
        <f>IFERROR(VLOOKUP($A188,'FCST Sales'!$A$1:$AH$160,AG$1,0),0)</f>
        <v>209962.42711240423</v>
      </c>
      <c r="AH188" s="303">
        <f>IFERROR(VLOOKUP($A188,'FCST Sales'!$A$1:$AH$160,AH$1,0),0)</f>
        <v>0</v>
      </c>
      <c r="AI188" s="303"/>
      <c r="AK188" s="306">
        <f>IFERROR(VLOOKUP($A188,'BDGT MW Services MTD'!$A$3:$AG$156,AK$4,0),0)</f>
        <v>89.096530836362746</v>
      </c>
      <c r="AL188" s="306">
        <f>IFERROR(VLOOKUP($A188,'BDGT MW Services MTD'!$A$3:$AG$156,AL$4,0),0)</f>
        <v>76.756462782239808</v>
      </c>
      <c r="AM188" s="306">
        <f>IFERROR(VLOOKUP($A188,'BDGT MW Services MTD'!$A$3:$AG$156,AM$4,0),0)</f>
        <v>59.654856070629741</v>
      </c>
      <c r="AN188" s="306">
        <f>IFERROR(VLOOKUP($A188,'BDGT MW Services MTD'!$A$3:$AG$156,AN$4,0),0)</f>
        <v>57.412346179287525</v>
      </c>
      <c r="AO188" s="306">
        <f>IFERROR(VLOOKUP($A188,'BDGT MW Services MTD'!$A$3:$AG$156,AO$4,0),0)</f>
        <v>57.111250570773528</v>
      </c>
      <c r="AP188" s="306">
        <f>IFERROR(VLOOKUP($A188,'BDGT MW Services MTD'!$A$3:$AG$156,AP$4,0),0)</f>
        <v>59.54071090871237</v>
      </c>
      <c r="AQ188" s="306">
        <f>IFERROR(VLOOKUP($A188,'BDGT MW Services MTD'!$A$3:$AG$156,AQ$4,0),0)</f>
        <v>61.332957159350734</v>
      </c>
      <c r="AR188" s="306">
        <f>IFERROR(VLOOKUP($A188,'BDGT MW Services MTD'!$A$3:$AG$156,AR$4,0),0)</f>
        <v>75.197573317925588</v>
      </c>
      <c r="AS188" s="306">
        <f>IFERROR(VLOOKUP($A188,'BDGT MW Services MTD'!$A$3:$AG$156,AS$4,0),0)</f>
        <v>69.208064960663378</v>
      </c>
      <c r="AT188" s="306">
        <f>IFERROR(VLOOKUP($A188,'BDGT MW Services MTD'!$A$3:$AG$156,AT$4,0),0)</f>
        <v>67.06377689440248</v>
      </c>
      <c r="AU188" s="306">
        <f>IFERROR(VLOOKUP($A188,'BDGT MW Services MTD'!$A$3:$AG$156,AU$4,0),0)</f>
        <v>64.51994581336298</v>
      </c>
      <c r="AV188" s="306">
        <f>IFERROR(VLOOKUP($A188,'BDGT MW Services MTD'!$A$3:$AG$156,AV$4,0),0)</f>
        <v>64.802985913648925</v>
      </c>
      <c r="AW188" s="306">
        <f>IFERROR(VLOOKUP($A188,'BDGT MW Services MTD'!$A$3:$AG$156,AW$4,0),0)</f>
        <v>67.450102386702909</v>
      </c>
      <c r="AX188" s="306">
        <f>IFERROR(VLOOKUP($A188,'BDGT MW Services MTD'!$A$3:$AG$156,AX$4,0),0)</f>
        <v>68.596285156380588</v>
      </c>
      <c r="AY188" s="306">
        <f>IFERROR(VLOOKUP($A188,'BDGT MW Services MTD'!$A$3:$AG$156,AY$4,0),0)</f>
        <v>10.2811730237479</v>
      </c>
      <c r="AZ188" s="306">
        <f>IFERROR(VLOOKUP($A188,'BDGT MW Services MTD'!$A$3:$AG$156,AZ$4,0),0)</f>
        <v>63.296932394930963</v>
      </c>
      <c r="BA188" s="306">
        <f>IFERROR(VLOOKUP($A188,'BDGT MW Services MTD'!$A$3:$AG$156,BA$4,0),0)</f>
        <v>69.967476759203123</v>
      </c>
      <c r="BB188" s="306">
        <f>IFERROR(VLOOKUP($A188,'BDGT MW Services MTD'!$A$3:$AG$156,BB$4,0),0)</f>
        <v>65.101597769891072</v>
      </c>
      <c r="BC188" s="306">
        <f>IFERROR(VLOOKUP($A188,'BDGT MW Services MTD'!$A$3:$AG$156,BC$4,0),0)</f>
        <v>70.173017894903111</v>
      </c>
      <c r="BD188" s="306">
        <f>IFERROR(VLOOKUP($A188,'BDGT MW Services MTD'!$A$3:$AG$156,BD$4,0),0)</f>
        <v>70.046008443197437</v>
      </c>
      <c r="BE188" s="306">
        <f>IFERROR(VLOOKUP($A188,'BDGT MW Services MTD'!$A$3:$AG$156,BE$4,0),0)</f>
        <v>70.471375838723731</v>
      </c>
      <c r="BF188" s="306">
        <f>IFERROR(VLOOKUP($A188,'BDGT MW Services MTD'!$A$3:$AG$156,BF$4,0),0)</f>
        <v>83.899165652772879</v>
      </c>
      <c r="BG188" s="306">
        <f>IFERROR(VLOOKUP($A188,'BDGT MW Services MTD'!$A$3:$AG$156,BG$4,0),0)</f>
        <v>82.712767919448353</v>
      </c>
      <c r="BH188" s="306">
        <f>IFERROR(VLOOKUP($A188,'BDGT MW Services MTD'!$A$3:$AG$156,BH$4,0),0)</f>
        <v>66.89439440228908</v>
      </c>
      <c r="BI188" s="306">
        <f>IFERROR(VLOOKUP($A188,'BDGT MW Services MTD'!$A$3:$AG$156,BI$4,0),0)</f>
        <v>63.495991682049855</v>
      </c>
      <c r="BJ188" s="306">
        <f>IFERROR(VLOOKUP($A188,'BDGT MW Services MTD'!$A$3:$AG$156,BJ$4,0),0)</f>
        <v>66.940930603082407</v>
      </c>
      <c r="BK188" s="306">
        <f>IFERROR(VLOOKUP($A188,'BDGT MW Services MTD'!$A$3:$AG$156,BK$4,0),0)</f>
        <v>67.492610667202584</v>
      </c>
      <c r="BL188" s="306">
        <f>IFERROR(VLOOKUP($A188,'BDGT MW Services MTD'!$A$3:$AG$156,BL$4,0),0)</f>
        <v>74.458780163007148</v>
      </c>
      <c r="BM188" s="306">
        <f>IFERROR(VLOOKUP($A188,'BDGT MW Services MTD'!$A$3:$AG$156,BM$4,0),0)</f>
        <v>97.839357047396035</v>
      </c>
      <c r="BN188" s="306">
        <f>IFERROR(VLOOKUP($A188,'BDGT MW Services MTD'!$A$3:$AG$156,BN$4,0),0)</f>
        <v>84.005508097227533</v>
      </c>
      <c r="BO188" s="306">
        <f>IFERROR(VLOOKUP($A188,'BDGT MW Services MTD'!$A$3:$AG$156,BO$4,0),0)</f>
        <v>57.360036690483653</v>
      </c>
      <c r="BP188" s="306">
        <f>IFERROR(VLOOKUP($A188,'BDGT MW Services MTD'!$A$3:$AG$156,BP$4,0),0)</f>
        <v>2102.1809740000003</v>
      </c>
      <c r="BQ188" s="306"/>
      <c r="BR188" s="306"/>
      <c r="BS188" s="306"/>
      <c r="BT188" s="306">
        <f>IFERROR(VLOOKUP($A188,'BDGT Polizze MTD'!$A$3:$AG$156,BT$4,0),0)</f>
        <v>352.46338278210197</v>
      </c>
      <c r="BU188" s="306">
        <f>IFERROR(VLOOKUP($A188,'BDGT Polizze MTD'!$A$3:$AG$156,BU$4,0),0)</f>
        <v>303.64641887465427</v>
      </c>
      <c r="BV188" s="306">
        <f>IFERROR(VLOOKUP($A188,'BDGT Polizze MTD'!$A$3:$AG$156,BV$4,0),0)</f>
        <v>235.99294128130319</v>
      </c>
      <c r="BW188" s="306">
        <f>IFERROR(VLOOKUP($A188,'BDGT Polizze MTD'!$A$3:$AG$156,BW$4,0),0)</f>
        <v>227.12163490376895</v>
      </c>
      <c r="BX188" s="306">
        <f>IFERROR(VLOOKUP($A188,'BDGT Polizze MTD'!$A$3:$AG$156,BX$4,0),0)</f>
        <v>225.93050910210792</v>
      </c>
      <c r="BY188" s="306">
        <f>IFERROR(VLOOKUP($A188,'BDGT Polizze MTD'!$A$3:$AG$156,BY$4,0),0)</f>
        <v>235.54138621490563</v>
      </c>
      <c r="BZ188" s="306">
        <f>IFERROR(VLOOKUP($A188,'BDGT Polizze MTD'!$A$3:$AG$156,BZ$4,0),0)</f>
        <v>242.6314622296355</v>
      </c>
      <c r="CA188" s="306">
        <f>IFERROR(VLOOKUP($A188,'BDGT Polizze MTD'!$A$3:$AG$156,CA$4,0),0)</f>
        <v>297.4794957765518</v>
      </c>
      <c r="CB188" s="306">
        <f>IFERROR(VLOOKUP($A188,'BDGT Polizze MTD'!$A$3:$AG$156,CB$4,0),0)</f>
        <v>273.78516832086683</v>
      </c>
      <c r="CC188" s="306">
        <f>IFERROR(VLOOKUP($A188,'BDGT Polizze MTD'!$A$3:$AG$156,CC$4,0),0)</f>
        <v>265.30242473479274</v>
      </c>
      <c r="CD188" s="306">
        <f>IFERROR(VLOOKUP($A188,'BDGT Polizze MTD'!$A$3:$AG$156,CD$4,0),0)</f>
        <v>255.23910016274891</v>
      </c>
      <c r="CE188" s="306">
        <f>IFERROR(VLOOKUP($A188,'BDGT Polizze MTD'!$A$3:$AG$156,CE$4,0),0)</f>
        <v>256.35879887911074</v>
      </c>
      <c r="CF188" s="306">
        <f>IFERROR(VLOOKUP($A188,'BDGT Polizze MTD'!$A$3:$AG$156,CF$4,0),0)</f>
        <v>266.83071757170751</v>
      </c>
      <c r="CG188" s="306">
        <f>IFERROR(VLOOKUP($A188,'BDGT Polizze MTD'!$A$3:$AG$156,CG$4,0),0)</f>
        <v>271.36498453468425</v>
      </c>
      <c r="CH188" s="306">
        <f>IFERROR(VLOOKUP($A188,'BDGT Polizze MTD'!$A$3:$AG$156,CH$4,0),0)</f>
        <v>40.672032781767193</v>
      </c>
      <c r="CI188" s="306">
        <f>IFERROR(VLOOKUP($A188,'BDGT Polizze MTD'!$A$3:$AG$156,CI$4,0),0)</f>
        <v>250.40089330326791</v>
      </c>
      <c r="CJ188" s="306">
        <f>IFERROR(VLOOKUP($A188,'BDGT Polizze MTD'!$A$3:$AG$156,CJ$4,0),0)</f>
        <v>276.78938014511351</v>
      </c>
      <c r="CK188" s="306">
        <f>IFERROR(VLOOKUP($A188,'BDGT Polizze MTD'!$A$3:$AG$156,CK$4,0),0)</f>
        <v>257.54009902628769</v>
      </c>
      <c r="CL188" s="306">
        <f>IFERROR(VLOOKUP($A188,'BDGT Polizze MTD'!$A$3:$AG$156,CL$4,0),0)</f>
        <v>277.60249512624279</v>
      </c>
      <c r="CM188" s="306">
        <f>IFERROR(VLOOKUP($A188,'BDGT Polizze MTD'!$A$3:$AG$156,CM$4,0),0)</f>
        <v>277.10004928942675</v>
      </c>
      <c r="CN188" s="306">
        <f>IFERROR(VLOOKUP($A188,'BDGT Polizze MTD'!$A$3:$AG$156,CN$4,0),0)</f>
        <v>278.78279080298546</v>
      </c>
      <c r="CO188" s="306">
        <f>IFERROR(VLOOKUP($A188,'BDGT Polizze MTD'!$A$3:$AG$156,CO$4,0),0)</f>
        <v>331.90275155475945</v>
      </c>
      <c r="CP188" s="306">
        <f>IFERROR(VLOOKUP($A188,'BDGT Polizze MTD'!$A$3:$AG$156,CP$4,0),0)</f>
        <v>327.20939532093945</v>
      </c>
      <c r="CQ188" s="306">
        <f>IFERROR(VLOOKUP($A188,'BDGT Polizze MTD'!$A$3:$AG$156,CQ$4,0),0)</f>
        <v>264.63235233585726</v>
      </c>
      <c r="CR188" s="306">
        <f>IFERROR(VLOOKUP($A188,'BDGT Polizze MTD'!$A$3:$AG$156,CR$4,0),0)</f>
        <v>251.18836627279325</v>
      </c>
      <c r="CS188" s="306">
        <f>IFERROR(VLOOKUP($A188,'BDGT Polizze MTD'!$A$3:$AG$156,CS$4,0),0)</f>
        <v>264.81644824396358</v>
      </c>
      <c r="CT188" s="306">
        <f>IFERROR(VLOOKUP($A188,'BDGT Polizze MTD'!$A$3:$AG$156,CT$4,0),0)</f>
        <v>266.99887913984628</v>
      </c>
      <c r="CU188" s="306">
        <f>IFERROR(VLOOKUP($A188,'BDGT Polizze MTD'!$A$3:$AG$156,CU$4,0),0)</f>
        <v>294.55685072949524</v>
      </c>
      <c r="CV188" s="306">
        <f>IFERROR(VLOOKUP($A188,'BDGT Polizze MTD'!$A$3:$AG$156,CV$4,0),0)</f>
        <v>387.04975862064549</v>
      </c>
      <c r="CW188" s="306">
        <f>IFERROR(VLOOKUP($A188,'BDGT Polizze MTD'!$A$3:$AG$156,CW$4,0),0)</f>
        <v>332.32343928921961</v>
      </c>
      <c r="CX188" s="306">
        <f>IFERROR(VLOOKUP($A188,'BDGT Polizze MTD'!$A$3:$AG$156,CX$4,0),0)</f>
        <v>226.91470002984801</v>
      </c>
      <c r="CY188" s="306">
        <f>IFERROR(VLOOKUP($A188,'BDGT Polizze MTD'!$A$3:$AG$156,CY$4,0),0)</f>
        <v>8316.1691073813981</v>
      </c>
      <c r="CZ188" s="306"/>
      <c r="DD188" s="308">
        <f>IFERROR(VLOOKUP($A188,'BDGT McAfee'!$AZ$6:$BD$180,DD$4,0),0)</f>
        <v>1.3878087096774194</v>
      </c>
      <c r="DE188" s="308">
        <f>IFERROR(VLOOKUP($A188,'BDGT McAfee'!$AZ$6:$BD$180,DE$4,0),0)</f>
        <v>1.3878087096774194</v>
      </c>
      <c r="DF188" s="308">
        <f>IFERROR(VLOOKUP($A188,'BDGT McAfee'!$AZ$6:$BD$180,DF$4,0),0)</f>
        <v>1.3878087096774194</v>
      </c>
      <c r="DG188" s="308">
        <f>IFERROR(VLOOKUP($A188,'BDGT McAfee'!$AZ$6:$BD$180,DG$4,0),0)</f>
        <v>1.3878087096774194</v>
      </c>
      <c r="DH188" s="308">
        <f>IFERROR(VLOOKUP($A188,'BDGT McAfee'!$AZ$6:$BD$180,DH$4,0),0)</f>
        <v>1.3878087096774194</v>
      </c>
      <c r="DI188" s="308">
        <f>IFERROR(VLOOKUP($A188,'BDGT McAfee'!$AZ$6:$BD$180,DI$4,0),0)</f>
        <v>1.3878087096774194</v>
      </c>
      <c r="DJ188" s="308">
        <f>IFERROR(VLOOKUP($A188,'BDGT McAfee'!$AZ$6:$BD$180,DJ$4,0),0)</f>
        <v>1.3878087096774194</v>
      </c>
      <c r="DK188" s="308">
        <f>IFERROR(VLOOKUP($A188,'BDGT McAfee'!$AZ$6:$BD$180,DK$4,0),0)</f>
        <v>1.3878087096774194</v>
      </c>
      <c r="DL188" s="308">
        <f>IFERROR(VLOOKUP($A188,'BDGT McAfee'!$AZ$6:$BD$180,DL$4,0),0)</f>
        <v>1.3878087096774194</v>
      </c>
      <c r="DM188" s="308">
        <f>IFERROR(VLOOKUP($A188,'BDGT McAfee'!$AZ$6:$BD$180,DM$4,0),0)</f>
        <v>1.3878087096774194</v>
      </c>
      <c r="DN188" s="308">
        <f>IFERROR(VLOOKUP($A188,'BDGT McAfee'!$AZ$6:$BD$180,DN$4,0),0)</f>
        <v>1.3878087096774194</v>
      </c>
      <c r="DO188" s="308">
        <f>IFERROR(VLOOKUP($A188,'BDGT McAfee'!$AZ$6:$BD$180,DO$4,0),0)</f>
        <v>1.3878087096774194</v>
      </c>
      <c r="DP188" s="308">
        <f>IFERROR(VLOOKUP($A188,'BDGT McAfee'!$AZ$6:$BD$180,DP$4,0),0)</f>
        <v>1.3878087096774194</v>
      </c>
      <c r="DQ188" s="308">
        <f>IFERROR(VLOOKUP($A188,'BDGT McAfee'!$AZ$6:$BD$180,DQ$4,0),0)</f>
        <v>1.3878087096774194</v>
      </c>
      <c r="DR188" s="308">
        <f>IFERROR(VLOOKUP($A188,'BDGT McAfee'!$AZ$6:$BD$180,DR$4,0),0)</f>
        <v>1.3878087096774194</v>
      </c>
      <c r="DS188" s="308">
        <f>IFERROR(VLOOKUP($A188,'BDGT McAfee'!$AZ$6:$BD$180,DS$4,0),0)</f>
        <v>1.3878087096774194</v>
      </c>
      <c r="DT188" s="308">
        <f>IFERROR(VLOOKUP($A188,'BDGT McAfee'!$AZ$6:$BD$180,DT$4,0),0)</f>
        <v>1.3878087096774194</v>
      </c>
      <c r="DU188" s="308">
        <f>IFERROR(VLOOKUP($A188,'BDGT McAfee'!$AZ$6:$BD$180,DU$4,0),0)</f>
        <v>1.3878087096774194</v>
      </c>
      <c r="DV188" s="308">
        <f>IFERROR(VLOOKUP($A188,'BDGT McAfee'!$AZ$6:$BD$180,DV$4,0),0)</f>
        <v>1.3878087096774194</v>
      </c>
      <c r="DW188" s="308">
        <f>IFERROR(VLOOKUP($A188,'BDGT McAfee'!$AZ$6:$BD$180,DW$4,0),0)</f>
        <v>1.3878087096774194</v>
      </c>
      <c r="DX188" s="308">
        <f>IFERROR(VLOOKUP($A188,'BDGT McAfee'!$AZ$6:$BD$180,DX$4,0),0)</f>
        <v>1.3878087096774194</v>
      </c>
      <c r="DY188" s="308">
        <f>IFERROR(VLOOKUP($A188,'BDGT McAfee'!$AZ$6:$BD$180,DY$4,0),0)</f>
        <v>1.3878087096774194</v>
      </c>
      <c r="DZ188" s="308">
        <f>IFERROR(VLOOKUP($A188,'BDGT McAfee'!$AZ$6:$BD$180,DZ$4,0),0)</f>
        <v>1.3878087096774194</v>
      </c>
      <c r="EA188" s="308">
        <f>IFERROR(VLOOKUP($A188,'BDGT McAfee'!$AZ$6:$BD$180,EA$4,0),0)</f>
        <v>1.3878087096774194</v>
      </c>
      <c r="EB188" s="308">
        <f>IFERROR(VLOOKUP($A188,'BDGT McAfee'!$AZ$6:$BD$180,EB$4,0),0)</f>
        <v>1.3878087096774194</v>
      </c>
      <c r="EC188" s="308">
        <f>IFERROR(VLOOKUP($A188,'BDGT McAfee'!$AZ$6:$BD$180,EC$4,0),0)</f>
        <v>1.3878087096774194</v>
      </c>
      <c r="ED188" s="308">
        <f>IFERROR(VLOOKUP($A188,'BDGT McAfee'!$AZ$6:$BD$180,ED$4,0),0)</f>
        <v>1.3878087096774194</v>
      </c>
      <c r="EE188" s="308">
        <f>IFERROR(VLOOKUP($A188,'BDGT McAfee'!$AZ$6:$BD$180,EE$4,0),0)</f>
        <v>1.3878087096774194</v>
      </c>
      <c r="EF188" s="308">
        <f>IFERROR(VLOOKUP($A188,'BDGT McAfee'!$AZ$6:$BD$180,EF$4,0),0)</f>
        <v>1.3878087096774194</v>
      </c>
      <c r="EG188" s="308">
        <f>IFERROR(VLOOKUP($A188,'BDGT McAfee'!$AZ$6:$BD$180,EG$4,0),0)</f>
        <v>1.3878087096774194</v>
      </c>
      <c r="EH188" s="308">
        <f>IFERROR(VLOOKUP($A188,'BDGT McAfee'!$AZ$6:$BD$180,EH$4,0),0)</f>
        <v>1.3878087096774194</v>
      </c>
      <c r="EI188" s="308">
        <f t="shared" si="50"/>
        <v>43.022070000000014</v>
      </c>
      <c r="EJ188" s="308"/>
      <c r="EL188" s="307">
        <f>IFERROR(VLOOKUP($A188,'BDGT Office'!$C$3:$F$180,EL$4,0),0)</f>
        <v>0.11612903225806452</v>
      </c>
      <c r="EM188" s="307">
        <f>IFERROR(VLOOKUP($A188,'BDGT Office'!$C$3:$F$180,EM$4,0),0)</f>
        <v>0.11612903225806452</v>
      </c>
      <c r="EN188" s="307">
        <f>IFERROR(VLOOKUP($A188,'BDGT Office'!$C$3:$F$180,EN$4,0),0)</f>
        <v>0.11612903225806452</v>
      </c>
      <c r="EO188" s="307">
        <f>IFERROR(VLOOKUP($A188,'BDGT Office'!$C$3:$F$180,EO$4,0),0)</f>
        <v>0.11612903225806452</v>
      </c>
      <c r="EP188" s="307">
        <f>IFERROR(VLOOKUP($A188,'BDGT Office'!$C$3:$F$180,EP$4,0),0)</f>
        <v>0.11612903225806452</v>
      </c>
      <c r="EQ188" s="307">
        <f>IFERROR(VLOOKUP($A188,'BDGT Office'!$C$3:$F$180,EQ$4,0),0)</f>
        <v>0.11612903225806452</v>
      </c>
      <c r="ER188" s="307">
        <f>IFERROR(VLOOKUP($A188,'BDGT Office'!$C$3:$F$180,ER$4,0),0)</f>
        <v>0.11612903225806452</v>
      </c>
      <c r="ES188" s="307">
        <f>IFERROR(VLOOKUP($A188,'BDGT Office'!$C$3:$F$180,ES$4,0),0)</f>
        <v>0.11612903225806452</v>
      </c>
      <c r="ET188" s="307">
        <f>IFERROR(VLOOKUP($A188,'BDGT Office'!$C$3:$F$180,ET$4,0),0)</f>
        <v>0.11612903225806452</v>
      </c>
      <c r="EU188" s="307">
        <f>IFERROR(VLOOKUP($A188,'BDGT Office'!$C$3:$F$180,EU$4,0),0)</f>
        <v>0.11612903225806452</v>
      </c>
      <c r="EV188" s="307">
        <f>IFERROR(VLOOKUP($A188,'BDGT Office'!$C$3:$F$180,EV$4,0),0)</f>
        <v>0.11612903225806452</v>
      </c>
      <c r="EW188" s="307">
        <f>IFERROR(VLOOKUP($A188,'BDGT Office'!$C$3:$F$180,EW$4,0),0)</f>
        <v>0.11612903225806452</v>
      </c>
      <c r="EX188" s="307">
        <f>IFERROR(VLOOKUP($A188,'BDGT Office'!$C$3:$F$180,EX$4,0),0)</f>
        <v>0.11612903225806452</v>
      </c>
      <c r="EY188" s="307">
        <f>IFERROR(VLOOKUP($A188,'BDGT Office'!$C$3:$F$180,EY$4,0),0)</f>
        <v>0.11612903225806452</v>
      </c>
      <c r="EZ188" s="307">
        <f>IFERROR(VLOOKUP($A188,'BDGT Office'!$C$3:$F$180,EZ$4,0),0)</f>
        <v>0.11612903225806452</v>
      </c>
      <c r="FA188" s="307">
        <f>IFERROR(VLOOKUP($A188,'BDGT Office'!$C$3:$F$180,FA$4,0),0)</f>
        <v>0.11612903225806452</v>
      </c>
      <c r="FB188" s="307">
        <f>IFERROR(VLOOKUP($A188,'BDGT Office'!$C$3:$F$180,FB$4,0),0)</f>
        <v>0.11612903225806452</v>
      </c>
      <c r="FC188" s="307">
        <f>IFERROR(VLOOKUP($A188,'BDGT Office'!$C$3:$F$180,FC$4,0),0)</f>
        <v>0.11612903225806452</v>
      </c>
      <c r="FD188" s="307">
        <f>IFERROR(VLOOKUP($A188,'BDGT Office'!$C$3:$F$180,FD$4,0),0)</f>
        <v>0.11612903225806452</v>
      </c>
      <c r="FE188" s="307">
        <f>IFERROR(VLOOKUP($A188,'BDGT Office'!$C$3:$F$180,FE$4,0),0)</f>
        <v>0.11612903225806452</v>
      </c>
      <c r="FF188" s="307">
        <f>IFERROR(VLOOKUP($A188,'BDGT Office'!$C$3:$F$180,FF$4,0),0)</f>
        <v>0.11612903225806452</v>
      </c>
      <c r="FG188" s="307">
        <f>IFERROR(VLOOKUP($A188,'BDGT Office'!$C$3:$F$180,FG$4,0),0)</f>
        <v>0.11612903225806452</v>
      </c>
      <c r="FH188" s="307">
        <f>IFERROR(VLOOKUP($A188,'BDGT Office'!$C$3:$F$180,FH$4,0),0)</f>
        <v>0.11612903225806452</v>
      </c>
      <c r="FI188" s="307">
        <f>IFERROR(VLOOKUP($A188,'BDGT Office'!$C$3:$F$180,FI$4,0),0)</f>
        <v>0.11612903225806452</v>
      </c>
      <c r="FJ188" s="307">
        <f>IFERROR(VLOOKUP($A188,'BDGT Office'!$C$3:$F$180,FJ$4,0),0)</f>
        <v>0.11612903225806452</v>
      </c>
      <c r="FK188" s="307">
        <f>IFERROR(VLOOKUP($A188,'BDGT Office'!$C$3:$F$180,FK$4,0),0)</f>
        <v>0.11612903225806452</v>
      </c>
      <c r="FL188" s="307">
        <f>IFERROR(VLOOKUP($A188,'BDGT Office'!$C$3:$F$180,FL$4,0),0)</f>
        <v>0.11612903225806452</v>
      </c>
      <c r="FM188" s="307">
        <f>IFERROR(VLOOKUP($A188,'BDGT Office'!$C$3:$F$180,FM$4,0),0)</f>
        <v>0.11612903225806452</v>
      </c>
      <c r="FN188" s="307">
        <f>IFERROR(VLOOKUP($A188,'BDGT Office'!$C$3:$F$180,FN$4,0),0)</f>
        <v>0.11612903225806452</v>
      </c>
      <c r="FO188" s="307">
        <f>IFERROR(VLOOKUP($A188,'BDGT Office'!$C$3:$F$180,FO$4,0),0)</f>
        <v>0.11612903225806452</v>
      </c>
      <c r="FP188" s="307">
        <f>IFERROR(VLOOKUP($A188,'BDGT Office'!$C$3:$F$180,FP$4,0),0)</f>
        <v>0.11612903225806452</v>
      </c>
      <c r="FQ188" s="308">
        <f t="shared" si="51"/>
        <v>3.6000000000000014</v>
      </c>
      <c r="FR188" s="307"/>
      <c r="FS188" s="307"/>
    </row>
    <row r="189" spans="1:175">
      <c r="A189" s="150" t="s">
        <v>571</v>
      </c>
      <c r="B189" s="303">
        <f>IFERROR(VLOOKUP($A189,'FCST Sales'!$A$1:$AH$160,B$1,0),0)</f>
        <v>0</v>
      </c>
      <c r="C189" s="303">
        <f>IFERROR(VLOOKUP($A189,'FCST Sales'!$A$1:$AH$160,C$1,0),0)</f>
        <v>0</v>
      </c>
      <c r="D189" s="303">
        <f>IFERROR(VLOOKUP($A189,'FCST Sales'!$A$1:$AH$160,D$1,0),0)</f>
        <v>0</v>
      </c>
      <c r="E189" s="303">
        <f>IFERROR(VLOOKUP($A189,'FCST Sales'!$A$1:$AH$160,E$1,0),0)</f>
        <v>0</v>
      </c>
      <c r="F189" s="303">
        <f>IFERROR(VLOOKUP($A189,'FCST Sales'!$A$1:$AH$160,F$1,0),0)</f>
        <v>0</v>
      </c>
      <c r="G189" s="303">
        <f>IFERROR(VLOOKUP($A189,'FCST Sales'!$A$1:$AH$160,G$1,0),0)</f>
        <v>0</v>
      </c>
      <c r="H189" s="303">
        <f>IFERROR(VLOOKUP($A189,'FCST Sales'!$A$1:$AH$160,H$1,0),0)</f>
        <v>0</v>
      </c>
      <c r="I189" s="303">
        <f>IFERROR(VLOOKUP($A189,'FCST Sales'!$A$1:$AH$160,I$1,0),0)</f>
        <v>0</v>
      </c>
      <c r="J189" s="303">
        <f>IFERROR(VLOOKUP($A189,'FCST Sales'!$A$1:$AH$160,J$1,0),0)</f>
        <v>0</v>
      </c>
      <c r="K189" s="303">
        <f>IFERROR(VLOOKUP($A189,'FCST Sales'!$A$1:$AH$160,K$1,0),0)</f>
        <v>0</v>
      </c>
      <c r="L189" s="303">
        <f>IFERROR(VLOOKUP($A189,'FCST Sales'!$A$1:$AH$160,L$1,0),0)</f>
        <v>0</v>
      </c>
      <c r="M189" s="303">
        <f>IFERROR(VLOOKUP($A189,'FCST Sales'!$A$1:$AH$160,M$1,0),0)</f>
        <v>0</v>
      </c>
      <c r="N189" s="303">
        <f>IFERROR(VLOOKUP($A189,'FCST Sales'!$A$1:$AH$160,N$1,0),0)</f>
        <v>0</v>
      </c>
      <c r="O189" s="303">
        <f>IFERROR(VLOOKUP($A189,'FCST Sales'!$A$1:$AH$160,O$1,0),0)</f>
        <v>0</v>
      </c>
      <c r="P189" s="303">
        <f>IFERROR(VLOOKUP($A189,'FCST Sales'!$A$1:$AH$160,P$1,0),0)</f>
        <v>0</v>
      </c>
      <c r="Q189" s="303">
        <f>IFERROR(VLOOKUP($A189,'FCST Sales'!$A$1:$AH$160,Q$1,0),0)</f>
        <v>0</v>
      </c>
      <c r="R189" s="303">
        <f>IFERROR(VLOOKUP($A189,'FCST Sales'!$A$1:$AH$160,R$1,0),0)</f>
        <v>0</v>
      </c>
      <c r="S189" s="303">
        <f>IFERROR(VLOOKUP($A189,'FCST Sales'!$A$1:$AH$160,S$1,0),0)</f>
        <v>0</v>
      </c>
      <c r="T189" s="303">
        <f>IFERROR(VLOOKUP($A189,'FCST Sales'!$A$1:$AH$160,T$1,0),0)</f>
        <v>0</v>
      </c>
      <c r="U189" s="303">
        <f>IFERROR(VLOOKUP($A189,'FCST Sales'!$A$1:$AH$160,U$1,0),0)</f>
        <v>0</v>
      </c>
      <c r="V189" s="303">
        <f>IFERROR(VLOOKUP($A189,'FCST Sales'!$A$1:$AH$160,V$1,0),0)</f>
        <v>0</v>
      </c>
      <c r="W189" s="303">
        <f>IFERROR(VLOOKUP($A189,'FCST Sales'!$A$1:$AH$160,W$1,0),0)</f>
        <v>0</v>
      </c>
      <c r="X189" s="303">
        <f>IFERROR(VLOOKUP($A189,'FCST Sales'!$A$1:$AH$160,X$1,0),0)</f>
        <v>0</v>
      </c>
      <c r="Y189" s="303">
        <f>IFERROR(VLOOKUP($A189,'FCST Sales'!$A$1:$AH$160,Y$1,0),0)</f>
        <v>0</v>
      </c>
      <c r="Z189" s="303">
        <f>IFERROR(VLOOKUP($A189,'FCST Sales'!$A$1:$AH$160,Z$1,0),0)</f>
        <v>0</v>
      </c>
      <c r="AA189" s="303">
        <f>IFERROR(VLOOKUP($A189,'FCST Sales'!$A$1:$AH$160,AA$1,0),0)</f>
        <v>0</v>
      </c>
      <c r="AB189" s="303">
        <f>IFERROR(VLOOKUP($A189,'FCST Sales'!$A$1:$AH$160,AB$1,0),0)</f>
        <v>0</v>
      </c>
      <c r="AC189" s="303">
        <f>IFERROR(VLOOKUP($A189,'FCST Sales'!$A$1:$AH$160,AC$1,0),0)</f>
        <v>0</v>
      </c>
      <c r="AD189" s="303">
        <f>IFERROR(VLOOKUP($A189,'FCST Sales'!$A$1:$AH$160,AD$1,0),0)</f>
        <v>0</v>
      </c>
      <c r="AE189" s="303">
        <f>IFERROR(VLOOKUP($A189,'FCST Sales'!$A$1:$AH$160,AE$1,0),0)</f>
        <v>0</v>
      </c>
      <c r="AF189" s="303">
        <f>IFERROR(VLOOKUP($A189,'FCST Sales'!$A$1:$AH$160,AF$1,0),0)</f>
        <v>0</v>
      </c>
      <c r="AG189" s="303">
        <f>IFERROR(VLOOKUP($A189,'FCST Sales'!$A$1:$AH$160,AG$1,0),0)</f>
        <v>0</v>
      </c>
      <c r="AH189" s="303">
        <f>IFERROR(VLOOKUP($A189,'FCST Sales'!$A$1:$AH$160,AH$1,0),0)</f>
        <v>0</v>
      </c>
      <c r="AI189" s="303"/>
      <c r="AK189" s="306">
        <f>IFERROR(VLOOKUP($A189,'BDGT MW Services MTD'!$A$3:$AG$156,AK$4,0),0)</f>
        <v>0</v>
      </c>
      <c r="AL189" s="306">
        <f>IFERROR(VLOOKUP($A189,'BDGT MW Services MTD'!$A$3:$AG$156,AL$4,0),0)</f>
        <v>0</v>
      </c>
      <c r="AM189" s="306">
        <f>IFERROR(VLOOKUP($A189,'BDGT MW Services MTD'!$A$3:$AG$156,AM$4,0),0)</f>
        <v>0</v>
      </c>
      <c r="AN189" s="306">
        <f>IFERROR(VLOOKUP($A189,'BDGT MW Services MTD'!$A$3:$AG$156,AN$4,0),0)</f>
        <v>0</v>
      </c>
      <c r="AO189" s="306">
        <f>IFERROR(VLOOKUP($A189,'BDGT MW Services MTD'!$A$3:$AG$156,AO$4,0),0)</f>
        <v>0</v>
      </c>
      <c r="AP189" s="306">
        <f>IFERROR(VLOOKUP($A189,'BDGT MW Services MTD'!$A$3:$AG$156,AP$4,0),0)</f>
        <v>0</v>
      </c>
      <c r="AQ189" s="306">
        <f>IFERROR(VLOOKUP($A189,'BDGT MW Services MTD'!$A$3:$AG$156,AQ$4,0),0)</f>
        <v>0</v>
      </c>
      <c r="AR189" s="306">
        <f>IFERROR(VLOOKUP($A189,'BDGT MW Services MTD'!$A$3:$AG$156,AR$4,0),0)</f>
        <v>0</v>
      </c>
      <c r="AS189" s="306">
        <f>IFERROR(VLOOKUP($A189,'BDGT MW Services MTD'!$A$3:$AG$156,AS$4,0),0)</f>
        <v>0</v>
      </c>
      <c r="AT189" s="306">
        <f>IFERROR(VLOOKUP($A189,'BDGT MW Services MTD'!$A$3:$AG$156,AT$4,0),0)</f>
        <v>0</v>
      </c>
      <c r="AU189" s="306">
        <f>IFERROR(VLOOKUP($A189,'BDGT MW Services MTD'!$A$3:$AG$156,AU$4,0),0)</f>
        <v>0</v>
      </c>
      <c r="AV189" s="306">
        <f>IFERROR(VLOOKUP($A189,'BDGT MW Services MTD'!$A$3:$AG$156,AV$4,0),0)</f>
        <v>0</v>
      </c>
      <c r="AW189" s="306">
        <f>IFERROR(VLOOKUP($A189,'BDGT MW Services MTD'!$A$3:$AG$156,AW$4,0),0)</f>
        <v>0</v>
      </c>
      <c r="AX189" s="306">
        <f>IFERROR(VLOOKUP($A189,'BDGT MW Services MTD'!$A$3:$AG$156,AX$4,0),0)</f>
        <v>0</v>
      </c>
      <c r="AY189" s="306">
        <f>IFERROR(VLOOKUP($A189,'BDGT MW Services MTD'!$A$3:$AG$156,AY$4,0),0)</f>
        <v>0</v>
      </c>
      <c r="AZ189" s="306">
        <f>IFERROR(VLOOKUP($A189,'BDGT MW Services MTD'!$A$3:$AG$156,AZ$4,0),0)</f>
        <v>0</v>
      </c>
      <c r="BA189" s="306">
        <f>IFERROR(VLOOKUP($A189,'BDGT MW Services MTD'!$A$3:$AG$156,BA$4,0),0)</f>
        <v>0</v>
      </c>
      <c r="BB189" s="306">
        <f>IFERROR(VLOOKUP($A189,'BDGT MW Services MTD'!$A$3:$AG$156,BB$4,0),0)</f>
        <v>0</v>
      </c>
      <c r="BC189" s="306">
        <f>IFERROR(VLOOKUP($A189,'BDGT MW Services MTD'!$A$3:$AG$156,BC$4,0),0)</f>
        <v>0</v>
      </c>
      <c r="BD189" s="306">
        <f>IFERROR(VLOOKUP($A189,'BDGT MW Services MTD'!$A$3:$AG$156,BD$4,0),0)</f>
        <v>0</v>
      </c>
      <c r="BE189" s="306">
        <f>IFERROR(VLOOKUP($A189,'BDGT MW Services MTD'!$A$3:$AG$156,BE$4,0),0)</f>
        <v>0</v>
      </c>
      <c r="BF189" s="306">
        <f>IFERROR(VLOOKUP($A189,'BDGT MW Services MTD'!$A$3:$AG$156,BF$4,0),0)</f>
        <v>0</v>
      </c>
      <c r="BG189" s="306">
        <f>IFERROR(VLOOKUP($A189,'BDGT MW Services MTD'!$A$3:$AG$156,BG$4,0),0)</f>
        <v>0</v>
      </c>
      <c r="BH189" s="306">
        <f>IFERROR(VLOOKUP($A189,'BDGT MW Services MTD'!$A$3:$AG$156,BH$4,0),0)</f>
        <v>0</v>
      </c>
      <c r="BI189" s="306">
        <f>IFERROR(VLOOKUP($A189,'BDGT MW Services MTD'!$A$3:$AG$156,BI$4,0),0)</f>
        <v>0</v>
      </c>
      <c r="BJ189" s="306">
        <f>IFERROR(VLOOKUP($A189,'BDGT MW Services MTD'!$A$3:$AG$156,BJ$4,0),0)</f>
        <v>0</v>
      </c>
      <c r="BK189" s="306">
        <f>IFERROR(VLOOKUP($A189,'BDGT MW Services MTD'!$A$3:$AG$156,BK$4,0),0)</f>
        <v>0</v>
      </c>
      <c r="BL189" s="306">
        <f>IFERROR(VLOOKUP($A189,'BDGT MW Services MTD'!$A$3:$AG$156,BL$4,0),0)</f>
        <v>0</v>
      </c>
      <c r="BM189" s="306">
        <f>IFERROR(VLOOKUP($A189,'BDGT MW Services MTD'!$A$3:$AG$156,BM$4,0),0)</f>
        <v>0</v>
      </c>
      <c r="BN189" s="306">
        <f>IFERROR(VLOOKUP($A189,'BDGT MW Services MTD'!$A$3:$AG$156,BN$4,0),0)</f>
        <v>0</v>
      </c>
      <c r="BO189" s="306">
        <f>IFERROR(VLOOKUP($A189,'BDGT MW Services MTD'!$A$3:$AG$156,BO$4,0),0)</f>
        <v>0</v>
      </c>
      <c r="BP189" s="306">
        <f>IFERROR(VLOOKUP($A189,'BDGT MW Services MTD'!$A$3:$AG$156,BP$4,0),0)</f>
        <v>0</v>
      </c>
      <c r="BQ189" s="306"/>
      <c r="BR189" s="306"/>
      <c r="BS189" s="306"/>
      <c r="BT189" s="306">
        <f>IFERROR(VLOOKUP($A189,'BDGT Polizze MTD'!$A$3:$AG$156,BT$4,0),0)</f>
        <v>0</v>
      </c>
      <c r="BU189" s="306">
        <f>IFERROR(VLOOKUP($A189,'BDGT Polizze MTD'!$A$3:$AG$156,BU$4,0),0)</f>
        <v>0</v>
      </c>
      <c r="BV189" s="306">
        <f>IFERROR(VLOOKUP($A189,'BDGT Polizze MTD'!$A$3:$AG$156,BV$4,0),0)</f>
        <v>0</v>
      </c>
      <c r="BW189" s="306">
        <f>IFERROR(VLOOKUP($A189,'BDGT Polizze MTD'!$A$3:$AG$156,BW$4,0),0)</f>
        <v>0</v>
      </c>
      <c r="BX189" s="306">
        <f>IFERROR(VLOOKUP($A189,'BDGT Polizze MTD'!$A$3:$AG$156,BX$4,0),0)</f>
        <v>0</v>
      </c>
      <c r="BY189" s="306">
        <f>IFERROR(VLOOKUP($A189,'BDGT Polizze MTD'!$A$3:$AG$156,BY$4,0),0)</f>
        <v>0</v>
      </c>
      <c r="BZ189" s="306">
        <f>IFERROR(VLOOKUP($A189,'BDGT Polizze MTD'!$A$3:$AG$156,BZ$4,0),0)</f>
        <v>0</v>
      </c>
      <c r="CA189" s="306">
        <f>IFERROR(VLOOKUP($A189,'BDGT Polizze MTD'!$A$3:$AG$156,CA$4,0),0)</f>
        <v>0</v>
      </c>
      <c r="CB189" s="306">
        <f>IFERROR(VLOOKUP($A189,'BDGT Polizze MTD'!$A$3:$AG$156,CB$4,0),0)</f>
        <v>0</v>
      </c>
      <c r="CC189" s="306">
        <f>IFERROR(VLOOKUP($A189,'BDGT Polizze MTD'!$A$3:$AG$156,CC$4,0),0)</f>
        <v>0</v>
      </c>
      <c r="CD189" s="306">
        <f>IFERROR(VLOOKUP($A189,'BDGT Polizze MTD'!$A$3:$AG$156,CD$4,0),0)</f>
        <v>0</v>
      </c>
      <c r="CE189" s="306">
        <f>IFERROR(VLOOKUP($A189,'BDGT Polizze MTD'!$A$3:$AG$156,CE$4,0),0)</f>
        <v>0</v>
      </c>
      <c r="CF189" s="306">
        <f>IFERROR(VLOOKUP($A189,'BDGT Polizze MTD'!$A$3:$AG$156,CF$4,0),0)</f>
        <v>0</v>
      </c>
      <c r="CG189" s="306">
        <f>IFERROR(VLOOKUP($A189,'BDGT Polizze MTD'!$A$3:$AG$156,CG$4,0),0)</f>
        <v>0</v>
      </c>
      <c r="CH189" s="306">
        <f>IFERROR(VLOOKUP($A189,'BDGT Polizze MTD'!$A$3:$AG$156,CH$4,0),0)</f>
        <v>0</v>
      </c>
      <c r="CI189" s="306">
        <f>IFERROR(VLOOKUP($A189,'BDGT Polizze MTD'!$A$3:$AG$156,CI$4,0),0)</f>
        <v>0</v>
      </c>
      <c r="CJ189" s="306">
        <f>IFERROR(VLOOKUP($A189,'BDGT Polizze MTD'!$A$3:$AG$156,CJ$4,0),0)</f>
        <v>0</v>
      </c>
      <c r="CK189" s="306">
        <f>IFERROR(VLOOKUP($A189,'BDGT Polizze MTD'!$A$3:$AG$156,CK$4,0),0)</f>
        <v>0</v>
      </c>
      <c r="CL189" s="306">
        <f>IFERROR(VLOOKUP($A189,'BDGT Polizze MTD'!$A$3:$AG$156,CL$4,0),0)</f>
        <v>0</v>
      </c>
      <c r="CM189" s="306">
        <f>IFERROR(VLOOKUP($A189,'BDGT Polizze MTD'!$A$3:$AG$156,CM$4,0),0)</f>
        <v>0</v>
      </c>
      <c r="CN189" s="306">
        <f>IFERROR(VLOOKUP($A189,'BDGT Polizze MTD'!$A$3:$AG$156,CN$4,0),0)</f>
        <v>0</v>
      </c>
      <c r="CO189" s="306">
        <f>IFERROR(VLOOKUP($A189,'BDGT Polizze MTD'!$A$3:$AG$156,CO$4,0),0)</f>
        <v>0</v>
      </c>
      <c r="CP189" s="306">
        <f>IFERROR(VLOOKUP($A189,'BDGT Polizze MTD'!$A$3:$AG$156,CP$4,0),0)</f>
        <v>0</v>
      </c>
      <c r="CQ189" s="306">
        <f>IFERROR(VLOOKUP($A189,'BDGT Polizze MTD'!$A$3:$AG$156,CQ$4,0),0)</f>
        <v>0</v>
      </c>
      <c r="CR189" s="306">
        <f>IFERROR(VLOOKUP($A189,'BDGT Polizze MTD'!$A$3:$AG$156,CR$4,0),0)</f>
        <v>0</v>
      </c>
      <c r="CS189" s="306">
        <f>IFERROR(VLOOKUP($A189,'BDGT Polizze MTD'!$A$3:$AG$156,CS$4,0),0)</f>
        <v>0</v>
      </c>
      <c r="CT189" s="306">
        <f>IFERROR(VLOOKUP($A189,'BDGT Polizze MTD'!$A$3:$AG$156,CT$4,0),0)</f>
        <v>0</v>
      </c>
      <c r="CU189" s="306">
        <f>IFERROR(VLOOKUP($A189,'BDGT Polizze MTD'!$A$3:$AG$156,CU$4,0),0)</f>
        <v>0</v>
      </c>
      <c r="CV189" s="306">
        <f>IFERROR(VLOOKUP($A189,'BDGT Polizze MTD'!$A$3:$AG$156,CV$4,0),0)</f>
        <v>0</v>
      </c>
      <c r="CW189" s="306">
        <f>IFERROR(VLOOKUP($A189,'BDGT Polizze MTD'!$A$3:$AG$156,CW$4,0),0)</f>
        <v>0</v>
      </c>
      <c r="CX189" s="306">
        <f>IFERROR(VLOOKUP($A189,'BDGT Polizze MTD'!$A$3:$AG$156,CX$4,0),0)</f>
        <v>0</v>
      </c>
      <c r="CY189" s="306">
        <f>IFERROR(VLOOKUP($A189,'BDGT Polizze MTD'!$A$3:$AG$156,CY$4,0),0)</f>
        <v>0</v>
      </c>
      <c r="CZ189" s="306"/>
      <c r="DD189" s="308">
        <f>IFERROR(VLOOKUP($A189,'BDGT McAfee'!$AZ$6:$BD$180,DD$4,0),0)</f>
        <v>0</v>
      </c>
      <c r="DE189" s="308">
        <f>IFERROR(VLOOKUP($A189,'BDGT McAfee'!$AZ$6:$BD$180,DE$4,0),0)</f>
        <v>0</v>
      </c>
      <c r="DF189" s="308">
        <f>IFERROR(VLOOKUP($A189,'BDGT McAfee'!$AZ$6:$BD$180,DF$4,0),0)</f>
        <v>0</v>
      </c>
      <c r="DG189" s="308">
        <f>IFERROR(VLOOKUP($A189,'BDGT McAfee'!$AZ$6:$BD$180,DG$4,0),0)</f>
        <v>0</v>
      </c>
      <c r="DH189" s="308">
        <f>IFERROR(VLOOKUP($A189,'BDGT McAfee'!$AZ$6:$BD$180,DH$4,0),0)</f>
        <v>0</v>
      </c>
      <c r="DI189" s="308">
        <f>IFERROR(VLOOKUP($A189,'BDGT McAfee'!$AZ$6:$BD$180,DI$4,0),0)</f>
        <v>0</v>
      </c>
      <c r="DJ189" s="308">
        <f>IFERROR(VLOOKUP($A189,'BDGT McAfee'!$AZ$6:$BD$180,DJ$4,0),0)</f>
        <v>0</v>
      </c>
      <c r="DK189" s="308">
        <f>IFERROR(VLOOKUP($A189,'BDGT McAfee'!$AZ$6:$BD$180,DK$4,0),0)</f>
        <v>0</v>
      </c>
      <c r="DL189" s="308">
        <f>IFERROR(VLOOKUP($A189,'BDGT McAfee'!$AZ$6:$BD$180,DL$4,0),0)</f>
        <v>0</v>
      </c>
      <c r="DM189" s="308">
        <f>IFERROR(VLOOKUP($A189,'BDGT McAfee'!$AZ$6:$BD$180,DM$4,0),0)</f>
        <v>0</v>
      </c>
      <c r="DN189" s="308">
        <f>IFERROR(VLOOKUP($A189,'BDGT McAfee'!$AZ$6:$BD$180,DN$4,0),0)</f>
        <v>0</v>
      </c>
      <c r="DO189" s="308">
        <f>IFERROR(VLOOKUP($A189,'BDGT McAfee'!$AZ$6:$BD$180,DO$4,0),0)</f>
        <v>0</v>
      </c>
      <c r="DP189" s="308">
        <f>IFERROR(VLOOKUP($A189,'BDGT McAfee'!$AZ$6:$BD$180,DP$4,0),0)</f>
        <v>0</v>
      </c>
      <c r="DQ189" s="308">
        <f>IFERROR(VLOOKUP($A189,'BDGT McAfee'!$AZ$6:$BD$180,DQ$4,0),0)</f>
        <v>0</v>
      </c>
      <c r="DR189" s="308">
        <f>IFERROR(VLOOKUP($A189,'BDGT McAfee'!$AZ$6:$BD$180,DR$4,0),0)</f>
        <v>0</v>
      </c>
      <c r="DS189" s="308">
        <f>IFERROR(VLOOKUP($A189,'BDGT McAfee'!$AZ$6:$BD$180,DS$4,0),0)</f>
        <v>0</v>
      </c>
      <c r="DT189" s="308">
        <f>IFERROR(VLOOKUP($A189,'BDGT McAfee'!$AZ$6:$BD$180,DT$4,0),0)</f>
        <v>0</v>
      </c>
      <c r="DU189" s="308">
        <f>IFERROR(VLOOKUP($A189,'BDGT McAfee'!$AZ$6:$BD$180,DU$4,0),0)</f>
        <v>0</v>
      </c>
      <c r="DV189" s="308">
        <f>IFERROR(VLOOKUP($A189,'BDGT McAfee'!$AZ$6:$BD$180,DV$4,0),0)</f>
        <v>0</v>
      </c>
      <c r="DW189" s="308">
        <f>IFERROR(VLOOKUP($A189,'BDGT McAfee'!$AZ$6:$BD$180,DW$4,0),0)</f>
        <v>0</v>
      </c>
      <c r="DX189" s="308">
        <f>IFERROR(VLOOKUP($A189,'BDGT McAfee'!$AZ$6:$BD$180,DX$4,0),0)</f>
        <v>0</v>
      </c>
      <c r="DY189" s="308">
        <f>IFERROR(VLOOKUP($A189,'BDGT McAfee'!$AZ$6:$BD$180,DY$4,0),0)</f>
        <v>0</v>
      </c>
      <c r="DZ189" s="308">
        <f>IFERROR(VLOOKUP($A189,'BDGT McAfee'!$AZ$6:$BD$180,DZ$4,0),0)</f>
        <v>0</v>
      </c>
      <c r="EA189" s="308">
        <f>IFERROR(VLOOKUP($A189,'BDGT McAfee'!$AZ$6:$BD$180,EA$4,0),0)</f>
        <v>0</v>
      </c>
      <c r="EB189" s="308">
        <f>IFERROR(VLOOKUP($A189,'BDGT McAfee'!$AZ$6:$BD$180,EB$4,0),0)</f>
        <v>0</v>
      </c>
      <c r="EC189" s="308">
        <f>IFERROR(VLOOKUP($A189,'BDGT McAfee'!$AZ$6:$BD$180,EC$4,0),0)</f>
        <v>0</v>
      </c>
      <c r="ED189" s="308">
        <f>IFERROR(VLOOKUP($A189,'BDGT McAfee'!$AZ$6:$BD$180,ED$4,0),0)</f>
        <v>0</v>
      </c>
      <c r="EE189" s="308">
        <f>IFERROR(VLOOKUP($A189,'BDGT McAfee'!$AZ$6:$BD$180,EE$4,0),0)</f>
        <v>0</v>
      </c>
      <c r="EF189" s="308">
        <f>IFERROR(VLOOKUP($A189,'BDGT McAfee'!$AZ$6:$BD$180,EF$4,0),0)</f>
        <v>0</v>
      </c>
      <c r="EG189" s="308">
        <f>IFERROR(VLOOKUP($A189,'BDGT McAfee'!$AZ$6:$BD$180,EG$4,0),0)</f>
        <v>0</v>
      </c>
      <c r="EH189" s="308">
        <f>IFERROR(VLOOKUP($A189,'BDGT McAfee'!$AZ$6:$BD$180,EH$4,0),0)</f>
        <v>0</v>
      </c>
      <c r="EI189" s="308">
        <f t="shared" si="50"/>
        <v>0</v>
      </c>
      <c r="EJ189" s="308"/>
      <c r="EL189" s="307">
        <f>IFERROR(VLOOKUP($A189,'BDGT Office'!$C$3:$F$180,EL$4,0),0)</f>
        <v>0</v>
      </c>
      <c r="EM189" s="307">
        <f>IFERROR(VLOOKUP($A189,'BDGT Office'!$C$3:$F$180,EM$4,0),0)</f>
        <v>0</v>
      </c>
      <c r="EN189" s="307">
        <f>IFERROR(VLOOKUP($A189,'BDGT Office'!$C$3:$F$180,EN$4,0),0)</f>
        <v>0</v>
      </c>
      <c r="EO189" s="307">
        <f>IFERROR(VLOOKUP($A189,'BDGT Office'!$C$3:$F$180,EO$4,0),0)</f>
        <v>0</v>
      </c>
      <c r="EP189" s="307">
        <f>IFERROR(VLOOKUP($A189,'BDGT Office'!$C$3:$F$180,EP$4,0),0)</f>
        <v>0</v>
      </c>
      <c r="EQ189" s="307">
        <f>IFERROR(VLOOKUP($A189,'BDGT Office'!$C$3:$F$180,EQ$4,0),0)</f>
        <v>0</v>
      </c>
      <c r="ER189" s="307">
        <f>IFERROR(VLOOKUP($A189,'BDGT Office'!$C$3:$F$180,ER$4,0),0)</f>
        <v>0</v>
      </c>
      <c r="ES189" s="307">
        <f>IFERROR(VLOOKUP($A189,'BDGT Office'!$C$3:$F$180,ES$4,0),0)</f>
        <v>0</v>
      </c>
      <c r="ET189" s="307">
        <f>IFERROR(VLOOKUP($A189,'BDGT Office'!$C$3:$F$180,ET$4,0),0)</f>
        <v>0</v>
      </c>
      <c r="EU189" s="307">
        <f>IFERROR(VLOOKUP($A189,'BDGT Office'!$C$3:$F$180,EU$4,0),0)</f>
        <v>0</v>
      </c>
      <c r="EV189" s="307">
        <f>IFERROR(VLOOKUP($A189,'BDGT Office'!$C$3:$F$180,EV$4,0),0)</f>
        <v>0</v>
      </c>
      <c r="EW189" s="307">
        <f>IFERROR(VLOOKUP($A189,'BDGT Office'!$C$3:$F$180,EW$4,0),0)</f>
        <v>0</v>
      </c>
      <c r="EX189" s="307">
        <f>IFERROR(VLOOKUP($A189,'BDGT Office'!$C$3:$F$180,EX$4,0),0)</f>
        <v>0</v>
      </c>
      <c r="EY189" s="307">
        <f>IFERROR(VLOOKUP($A189,'BDGT Office'!$C$3:$F$180,EY$4,0),0)</f>
        <v>0</v>
      </c>
      <c r="EZ189" s="307">
        <f>IFERROR(VLOOKUP($A189,'BDGT Office'!$C$3:$F$180,EZ$4,0),0)</f>
        <v>0</v>
      </c>
      <c r="FA189" s="307">
        <f>IFERROR(VLOOKUP($A189,'BDGT Office'!$C$3:$F$180,FA$4,0),0)</f>
        <v>0</v>
      </c>
      <c r="FB189" s="307">
        <f>IFERROR(VLOOKUP($A189,'BDGT Office'!$C$3:$F$180,FB$4,0),0)</f>
        <v>0</v>
      </c>
      <c r="FC189" s="307">
        <f>IFERROR(VLOOKUP($A189,'BDGT Office'!$C$3:$F$180,FC$4,0),0)</f>
        <v>0</v>
      </c>
      <c r="FD189" s="307">
        <f>IFERROR(VLOOKUP($A189,'BDGT Office'!$C$3:$F$180,FD$4,0),0)</f>
        <v>0</v>
      </c>
      <c r="FE189" s="307">
        <f>IFERROR(VLOOKUP($A189,'BDGT Office'!$C$3:$F$180,FE$4,0),0)</f>
        <v>0</v>
      </c>
      <c r="FF189" s="307">
        <f>IFERROR(VLOOKUP($A189,'BDGT Office'!$C$3:$F$180,FF$4,0),0)</f>
        <v>0</v>
      </c>
      <c r="FG189" s="307">
        <f>IFERROR(VLOOKUP($A189,'BDGT Office'!$C$3:$F$180,FG$4,0),0)</f>
        <v>0</v>
      </c>
      <c r="FH189" s="307">
        <f>IFERROR(VLOOKUP($A189,'BDGT Office'!$C$3:$F$180,FH$4,0),0)</f>
        <v>0</v>
      </c>
      <c r="FI189" s="307">
        <f>IFERROR(VLOOKUP($A189,'BDGT Office'!$C$3:$F$180,FI$4,0),0)</f>
        <v>0</v>
      </c>
      <c r="FJ189" s="307">
        <f>IFERROR(VLOOKUP($A189,'BDGT Office'!$C$3:$F$180,FJ$4,0),0)</f>
        <v>0</v>
      </c>
      <c r="FK189" s="307">
        <f>IFERROR(VLOOKUP($A189,'BDGT Office'!$C$3:$F$180,FK$4,0),0)</f>
        <v>0</v>
      </c>
      <c r="FL189" s="307">
        <f>IFERROR(VLOOKUP($A189,'BDGT Office'!$C$3:$F$180,FL$4,0),0)</f>
        <v>0</v>
      </c>
      <c r="FM189" s="307">
        <f>IFERROR(VLOOKUP($A189,'BDGT Office'!$C$3:$F$180,FM$4,0),0)</f>
        <v>0</v>
      </c>
      <c r="FN189" s="307">
        <f>IFERROR(VLOOKUP($A189,'BDGT Office'!$C$3:$F$180,FN$4,0),0)</f>
        <v>0</v>
      </c>
      <c r="FO189" s="307">
        <f>IFERROR(VLOOKUP($A189,'BDGT Office'!$C$3:$F$180,FO$4,0),0)</f>
        <v>0</v>
      </c>
      <c r="FP189" s="307">
        <f>IFERROR(VLOOKUP($A189,'BDGT Office'!$C$3:$F$180,FP$4,0),0)</f>
        <v>0</v>
      </c>
      <c r="FQ189" s="308">
        <f t="shared" si="51"/>
        <v>0</v>
      </c>
      <c r="FR189" s="307"/>
      <c r="FS189" s="307"/>
    </row>
    <row r="190" spans="1:175">
      <c r="A190" s="150" t="s">
        <v>572</v>
      </c>
      <c r="B190" s="303">
        <f>IFERROR(VLOOKUP($A190,'FCST Sales'!$A$1:$AH$160,B$1,0),0)</f>
        <v>0</v>
      </c>
      <c r="C190" s="303">
        <f>IFERROR(VLOOKUP($A190,'FCST Sales'!$A$1:$AH$160,C$1,0),0)</f>
        <v>0</v>
      </c>
      <c r="D190" s="303">
        <f>IFERROR(VLOOKUP($A190,'FCST Sales'!$A$1:$AH$160,D$1,0),0)</f>
        <v>0</v>
      </c>
      <c r="E190" s="303">
        <f>IFERROR(VLOOKUP($A190,'FCST Sales'!$A$1:$AH$160,E$1,0),0)</f>
        <v>0</v>
      </c>
      <c r="F190" s="303">
        <f>IFERROR(VLOOKUP($A190,'FCST Sales'!$A$1:$AH$160,F$1,0),0)</f>
        <v>0</v>
      </c>
      <c r="G190" s="303">
        <f>IFERROR(VLOOKUP($A190,'FCST Sales'!$A$1:$AH$160,G$1,0),0)</f>
        <v>0</v>
      </c>
      <c r="H190" s="303">
        <f>IFERROR(VLOOKUP($A190,'FCST Sales'!$A$1:$AH$160,H$1,0),0)</f>
        <v>0</v>
      </c>
      <c r="I190" s="303">
        <f>IFERROR(VLOOKUP($A190,'FCST Sales'!$A$1:$AH$160,I$1,0),0)</f>
        <v>0</v>
      </c>
      <c r="J190" s="303">
        <f>IFERROR(VLOOKUP($A190,'FCST Sales'!$A$1:$AH$160,J$1,0),0)</f>
        <v>0</v>
      </c>
      <c r="K190" s="303">
        <f>IFERROR(VLOOKUP($A190,'FCST Sales'!$A$1:$AH$160,K$1,0),0)</f>
        <v>0</v>
      </c>
      <c r="L190" s="303">
        <f>IFERROR(VLOOKUP($A190,'FCST Sales'!$A$1:$AH$160,L$1,0),0)</f>
        <v>0</v>
      </c>
      <c r="M190" s="303">
        <f>IFERROR(VLOOKUP($A190,'FCST Sales'!$A$1:$AH$160,M$1,0),0)</f>
        <v>0</v>
      </c>
      <c r="N190" s="303">
        <f>IFERROR(VLOOKUP($A190,'FCST Sales'!$A$1:$AH$160,N$1,0),0)</f>
        <v>0</v>
      </c>
      <c r="O190" s="303">
        <f>IFERROR(VLOOKUP($A190,'FCST Sales'!$A$1:$AH$160,O$1,0),0)</f>
        <v>0</v>
      </c>
      <c r="P190" s="303">
        <f>IFERROR(VLOOKUP($A190,'FCST Sales'!$A$1:$AH$160,P$1,0),0)</f>
        <v>0</v>
      </c>
      <c r="Q190" s="303">
        <f>IFERROR(VLOOKUP($A190,'FCST Sales'!$A$1:$AH$160,Q$1,0),0)</f>
        <v>0</v>
      </c>
      <c r="R190" s="303">
        <f>IFERROR(VLOOKUP($A190,'FCST Sales'!$A$1:$AH$160,R$1,0),0)</f>
        <v>0</v>
      </c>
      <c r="S190" s="303">
        <f>IFERROR(VLOOKUP($A190,'FCST Sales'!$A$1:$AH$160,S$1,0),0)</f>
        <v>0</v>
      </c>
      <c r="T190" s="303">
        <f>IFERROR(VLOOKUP($A190,'FCST Sales'!$A$1:$AH$160,T$1,0),0)</f>
        <v>0</v>
      </c>
      <c r="U190" s="303">
        <f>IFERROR(VLOOKUP($A190,'FCST Sales'!$A$1:$AH$160,U$1,0),0)</f>
        <v>0</v>
      </c>
      <c r="V190" s="303">
        <f>IFERROR(VLOOKUP($A190,'FCST Sales'!$A$1:$AH$160,V$1,0),0)</f>
        <v>0</v>
      </c>
      <c r="W190" s="303">
        <f>IFERROR(VLOOKUP($A190,'FCST Sales'!$A$1:$AH$160,W$1,0),0)</f>
        <v>0</v>
      </c>
      <c r="X190" s="303">
        <f>IFERROR(VLOOKUP($A190,'FCST Sales'!$A$1:$AH$160,X$1,0),0)</f>
        <v>0</v>
      </c>
      <c r="Y190" s="303">
        <f>IFERROR(VLOOKUP($A190,'FCST Sales'!$A$1:$AH$160,Y$1,0),0)</f>
        <v>0</v>
      </c>
      <c r="Z190" s="303">
        <f>IFERROR(VLOOKUP($A190,'FCST Sales'!$A$1:$AH$160,Z$1,0),0)</f>
        <v>0</v>
      </c>
      <c r="AA190" s="303">
        <f>IFERROR(VLOOKUP($A190,'FCST Sales'!$A$1:$AH$160,AA$1,0),0)</f>
        <v>0</v>
      </c>
      <c r="AB190" s="303">
        <f>IFERROR(VLOOKUP($A190,'FCST Sales'!$A$1:$AH$160,AB$1,0),0)</f>
        <v>0</v>
      </c>
      <c r="AC190" s="303">
        <f>IFERROR(VLOOKUP($A190,'FCST Sales'!$A$1:$AH$160,AC$1,0),0)</f>
        <v>0</v>
      </c>
      <c r="AD190" s="303">
        <f>IFERROR(VLOOKUP($A190,'FCST Sales'!$A$1:$AH$160,AD$1,0),0)</f>
        <v>0</v>
      </c>
      <c r="AE190" s="303">
        <f>IFERROR(VLOOKUP($A190,'FCST Sales'!$A$1:$AH$160,AE$1,0),0)</f>
        <v>0</v>
      </c>
      <c r="AF190" s="303">
        <f>IFERROR(VLOOKUP($A190,'FCST Sales'!$A$1:$AH$160,AF$1,0),0)</f>
        <v>0</v>
      </c>
      <c r="AG190" s="303">
        <f>IFERROR(VLOOKUP($A190,'FCST Sales'!$A$1:$AH$160,AG$1,0),0)</f>
        <v>0</v>
      </c>
      <c r="AH190" s="303">
        <f>IFERROR(VLOOKUP($A190,'FCST Sales'!$A$1:$AH$160,AH$1,0),0)</f>
        <v>0</v>
      </c>
      <c r="AI190" s="303"/>
      <c r="AK190" s="306">
        <f>IFERROR(VLOOKUP($A190,'BDGT MW Services MTD'!$A$3:$AG$156,AK$4,0),0)</f>
        <v>0</v>
      </c>
      <c r="AL190" s="306">
        <f>IFERROR(VLOOKUP($A190,'BDGT MW Services MTD'!$A$3:$AG$156,AL$4,0),0)</f>
        <v>0</v>
      </c>
      <c r="AM190" s="306">
        <f>IFERROR(VLOOKUP($A190,'BDGT MW Services MTD'!$A$3:$AG$156,AM$4,0),0)</f>
        <v>0</v>
      </c>
      <c r="AN190" s="306">
        <f>IFERROR(VLOOKUP($A190,'BDGT MW Services MTD'!$A$3:$AG$156,AN$4,0),0)</f>
        <v>0</v>
      </c>
      <c r="AO190" s="306">
        <f>IFERROR(VLOOKUP($A190,'BDGT MW Services MTD'!$A$3:$AG$156,AO$4,0),0)</f>
        <v>0</v>
      </c>
      <c r="AP190" s="306">
        <f>IFERROR(VLOOKUP($A190,'BDGT MW Services MTD'!$A$3:$AG$156,AP$4,0),0)</f>
        <v>0</v>
      </c>
      <c r="AQ190" s="306">
        <f>IFERROR(VLOOKUP($A190,'BDGT MW Services MTD'!$A$3:$AG$156,AQ$4,0),0)</f>
        <v>0</v>
      </c>
      <c r="AR190" s="306">
        <f>IFERROR(VLOOKUP($A190,'BDGT MW Services MTD'!$A$3:$AG$156,AR$4,0),0)</f>
        <v>0</v>
      </c>
      <c r="AS190" s="306">
        <f>IFERROR(VLOOKUP($A190,'BDGT MW Services MTD'!$A$3:$AG$156,AS$4,0),0)</f>
        <v>0</v>
      </c>
      <c r="AT190" s="306">
        <f>IFERROR(VLOOKUP($A190,'BDGT MW Services MTD'!$A$3:$AG$156,AT$4,0),0)</f>
        <v>0</v>
      </c>
      <c r="AU190" s="306">
        <f>IFERROR(VLOOKUP($A190,'BDGT MW Services MTD'!$A$3:$AG$156,AU$4,0),0)</f>
        <v>0</v>
      </c>
      <c r="AV190" s="306">
        <f>IFERROR(VLOOKUP($A190,'BDGT MW Services MTD'!$A$3:$AG$156,AV$4,0),0)</f>
        <v>0</v>
      </c>
      <c r="AW190" s="306">
        <f>IFERROR(VLOOKUP($A190,'BDGT MW Services MTD'!$A$3:$AG$156,AW$4,0),0)</f>
        <v>0</v>
      </c>
      <c r="AX190" s="306">
        <f>IFERROR(VLOOKUP($A190,'BDGT MW Services MTD'!$A$3:$AG$156,AX$4,0),0)</f>
        <v>0</v>
      </c>
      <c r="AY190" s="306">
        <f>IFERROR(VLOOKUP($A190,'BDGT MW Services MTD'!$A$3:$AG$156,AY$4,0),0)</f>
        <v>0</v>
      </c>
      <c r="AZ190" s="306">
        <f>IFERROR(VLOOKUP($A190,'BDGT MW Services MTD'!$A$3:$AG$156,AZ$4,0),0)</f>
        <v>0</v>
      </c>
      <c r="BA190" s="306">
        <f>IFERROR(VLOOKUP($A190,'BDGT MW Services MTD'!$A$3:$AG$156,BA$4,0),0)</f>
        <v>0</v>
      </c>
      <c r="BB190" s="306">
        <f>IFERROR(VLOOKUP($A190,'BDGT MW Services MTD'!$A$3:$AG$156,BB$4,0),0)</f>
        <v>0</v>
      </c>
      <c r="BC190" s="306">
        <f>IFERROR(VLOOKUP($A190,'BDGT MW Services MTD'!$A$3:$AG$156,BC$4,0),0)</f>
        <v>0</v>
      </c>
      <c r="BD190" s="306">
        <f>IFERROR(VLOOKUP($A190,'BDGT MW Services MTD'!$A$3:$AG$156,BD$4,0),0)</f>
        <v>0</v>
      </c>
      <c r="BE190" s="306">
        <f>IFERROR(VLOOKUP($A190,'BDGT MW Services MTD'!$A$3:$AG$156,BE$4,0),0)</f>
        <v>0</v>
      </c>
      <c r="BF190" s="306">
        <f>IFERROR(VLOOKUP($A190,'BDGT MW Services MTD'!$A$3:$AG$156,BF$4,0),0)</f>
        <v>0</v>
      </c>
      <c r="BG190" s="306">
        <f>IFERROR(VLOOKUP($A190,'BDGT MW Services MTD'!$A$3:$AG$156,BG$4,0),0)</f>
        <v>0</v>
      </c>
      <c r="BH190" s="306">
        <f>IFERROR(VLOOKUP($A190,'BDGT MW Services MTD'!$A$3:$AG$156,BH$4,0),0)</f>
        <v>0</v>
      </c>
      <c r="BI190" s="306">
        <f>IFERROR(VLOOKUP($A190,'BDGT MW Services MTD'!$A$3:$AG$156,BI$4,0),0)</f>
        <v>0</v>
      </c>
      <c r="BJ190" s="306">
        <f>IFERROR(VLOOKUP($A190,'BDGT MW Services MTD'!$A$3:$AG$156,BJ$4,0),0)</f>
        <v>0</v>
      </c>
      <c r="BK190" s="306">
        <f>IFERROR(VLOOKUP($A190,'BDGT MW Services MTD'!$A$3:$AG$156,BK$4,0),0)</f>
        <v>0</v>
      </c>
      <c r="BL190" s="306">
        <f>IFERROR(VLOOKUP($A190,'BDGT MW Services MTD'!$A$3:$AG$156,BL$4,0),0)</f>
        <v>0</v>
      </c>
      <c r="BM190" s="306">
        <f>IFERROR(VLOOKUP($A190,'BDGT MW Services MTD'!$A$3:$AG$156,BM$4,0),0)</f>
        <v>0</v>
      </c>
      <c r="BN190" s="306">
        <f>IFERROR(VLOOKUP($A190,'BDGT MW Services MTD'!$A$3:$AG$156,BN$4,0),0)</f>
        <v>0</v>
      </c>
      <c r="BO190" s="306">
        <f>IFERROR(VLOOKUP($A190,'BDGT MW Services MTD'!$A$3:$AG$156,BO$4,0),0)</f>
        <v>0</v>
      </c>
      <c r="BP190" s="306">
        <f>IFERROR(VLOOKUP($A190,'BDGT MW Services MTD'!$A$3:$AG$156,BP$4,0),0)</f>
        <v>0</v>
      </c>
      <c r="BQ190" s="306"/>
      <c r="BR190" s="306"/>
      <c r="BS190" s="306"/>
      <c r="BT190" s="306">
        <f>IFERROR(VLOOKUP($A190,'BDGT Polizze MTD'!$A$3:$AG$156,BT$4,0),0)</f>
        <v>0</v>
      </c>
      <c r="BU190" s="306">
        <f>IFERROR(VLOOKUP($A190,'BDGT Polizze MTD'!$A$3:$AG$156,BU$4,0),0)</f>
        <v>0</v>
      </c>
      <c r="BV190" s="306">
        <f>IFERROR(VLOOKUP($A190,'BDGT Polizze MTD'!$A$3:$AG$156,BV$4,0),0)</f>
        <v>0</v>
      </c>
      <c r="BW190" s="306">
        <f>IFERROR(VLOOKUP($A190,'BDGT Polizze MTD'!$A$3:$AG$156,BW$4,0),0)</f>
        <v>0</v>
      </c>
      <c r="BX190" s="306">
        <f>IFERROR(VLOOKUP($A190,'BDGT Polizze MTD'!$A$3:$AG$156,BX$4,0),0)</f>
        <v>0</v>
      </c>
      <c r="BY190" s="306">
        <f>IFERROR(VLOOKUP($A190,'BDGT Polizze MTD'!$A$3:$AG$156,BY$4,0),0)</f>
        <v>0</v>
      </c>
      <c r="BZ190" s="306">
        <f>IFERROR(VLOOKUP($A190,'BDGT Polizze MTD'!$A$3:$AG$156,BZ$4,0),0)</f>
        <v>0</v>
      </c>
      <c r="CA190" s="306">
        <f>IFERROR(VLOOKUP($A190,'BDGT Polizze MTD'!$A$3:$AG$156,CA$4,0),0)</f>
        <v>0</v>
      </c>
      <c r="CB190" s="306">
        <f>IFERROR(VLOOKUP($A190,'BDGT Polizze MTD'!$A$3:$AG$156,CB$4,0),0)</f>
        <v>0</v>
      </c>
      <c r="CC190" s="306">
        <f>IFERROR(VLOOKUP($A190,'BDGT Polizze MTD'!$A$3:$AG$156,CC$4,0),0)</f>
        <v>0</v>
      </c>
      <c r="CD190" s="306">
        <f>IFERROR(VLOOKUP($A190,'BDGT Polizze MTD'!$A$3:$AG$156,CD$4,0),0)</f>
        <v>0</v>
      </c>
      <c r="CE190" s="306">
        <f>IFERROR(VLOOKUP($A190,'BDGT Polizze MTD'!$A$3:$AG$156,CE$4,0),0)</f>
        <v>0</v>
      </c>
      <c r="CF190" s="306">
        <f>IFERROR(VLOOKUP($A190,'BDGT Polizze MTD'!$A$3:$AG$156,CF$4,0),0)</f>
        <v>0</v>
      </c>
      <c r="CG190" s="306">
        <f>IFERROR(VLOOKUP($A190,'BDGT Polizze MTD'!$A$3:$AG$156,CG$4,0),0)</f>
        <v>0</v>
      </c>
      <c r="CH190" s="306">
        <f>IFERROR(VLOOKUP($A190,'BDGT Polizze MTD'!$A$3:$AG$156,CH$4,0),0)</f>
        <v>0</v>
      </c>
      <c r="CI190" s="306">
        <f>IFERROR(VLOOKUP($A190,'BDGT Polizze MTD'!$A$3:$AG$156,CI$4,0),0)</f>
        <v>0</v>
      </c>
      <c r="CJ190" s="306">
        <f>IFERROR(VLOOKUP($A190,'BDGT Polizze MTD'!$A$3:$AG$156,CJ$4,0),0)</f>
        <v>0</v>
      </c>
      <c r="CK190" s="306">
        <f>IFERROR(VLOOKUP($A190,'BDGT Polizze MTD'!$A$3:$AG$156,CK$4,0),0)</f>
        <v>0</v>
      </c>
      <c r="CL190" s="306">
        <f>IFERROR(VLOOKUP($A190,'BDGT Polizze MTD'!$A$3:$AG$156,CL$4,0),0)</f>
        <v>0</v>
      </c>
      <c r="CM190" s="306">
        <f>IFERROR(VLOOKUP($A190,'BDGT Polizze MTD'!$A$3:$AG$156,CM$4,0),0)</f>
        <v>0</v>
      </c>
      <c r="CN190" s="306">
        <f>IFERROR(VLOOKUP($A190,'BDGT Polizze MTD'!$A$3:$AG$156,CN$4,0),0)</f>
        <v>0</v>
      </c>
      <c r="CO190" s="306">
        <f>IFERROR(VLOOKUP($A190,'BDGT Polizze MTD'!$A$3:$AG$156,CO$4,0),0)</f>
        <v>0</v>
      </c>
      <c r="CP190" s="306">
        <f>IFERROR(VLOOKUP($A190,'BDGT Polizze MTD'!$A$3:$AG$156,CP$4,0),0)</f>
        <v>0</v>
      </c>
      <c r="CQ190" s="306">
        <f>IFERROR(VLOOKUP($A190,'BDGT Polizze MTD'!$A$3:$AG$156,CQ$4,0),0)</f>
        <v>0</v>
      </c>
      <c r="CR190" s="306">
        <f>IFERROR(VLOOKUP($A190,'BDGT Polizze MTD'!$A$3:$AG$156,CR$4,0),0)</f>
        <v>0</v>
      </c>
      <c r="CS190" s="306">
        <f>IFERROR(VLOOKUP($A190,'BDGT Polizze MTD'!$A$3:$AG$156,CS$4,0),0)</f>
        <v>0</v>
      </c>
      <c r="CT190" s="306">
        <f>IFERROR(VLOOKUP($A190,'BDGT Polizze MTD'!$A$3:$AG$156,CT$4,0),0)</f>
        <v>0</v>
      </c>
      <c r="CU190" s="306">
        <f>IFERROR(VLOOKUP($A190,'BDGT Polizze MTD'!$A$3:$AG$156,CU$4,0),0)</f>
        <v>0</v>
      </c>
      <c r="CV190" s="306">
        <f>IFERROR(VLOOKUP($A190,'BDGT Polizze MTD'!$A$3:$AG$156,CV$4,0),0)</f>
        <v>0</v>
      </c>
      <c r="CW190" s="306">
        <f>IFERROR(VLOOKUP($A190,'BDGT Polizze MTD'!$A$3:$AG$156,CW$4,0),0)</f>
        <v>0</v>
      </c>
      <c r="CX190" s="306">
        <f>IFERROR(VLOOKUP($A190,'BDGT Polizze MTD'!$A$3:$AG$156,CX$4,0),0)</f>
        <v>0</v>
      </c>
      <c r="CY190" s="306">
        <f>IFERROR(VLOOKUP($A190,'BDGT Polizze MTD'!$A$3:$AG$156,CY$4,0),0)</f>
        <v>0</v>
      </c>
      <c r="CZ190" s="306"/>
      <c r="DD190" s="308">
        <f>IFERROR(VLOOKUP($A190,'BDGT McAfee'!$AZ$6:$BD$180,DD$4,0),0)</f>
        <v>0</v>
      </c>
      <c r="DE190" s="308">
        <f>IFERROR(VLOOKUP($A190,'BDGT McAfee'!$AZ$6:$BD$180,DE$4,0),0)</f>
        <v>0</v>
      </c>
      <c r="DF190" s="308">
        <f>IFERROR(VLOOKUP($A190,'BDGT McAfee'!$AZ$6:$BD$180,DF$4,0),0)</f>
        <v>0</v>
      </c>
      <c r="DG190" s="308">
        <f>IFERROR(VLOOKUP($A190,'BDGT McAfee'!$AZ$6:$BD$180,DG$4,0),0)</f>
        <v>0</v>
      </c>
      <c r="DH190" s="308">
        <f>IFERROR(VLOOKUP($A190,'BDGT McAfee'!$AZ$6:$BD$180,DH$4,0),0)</f>
        <v>0</v>
      </c>
      <c r="DI190" s="308">
        <f>IFERROR(VLOOKUP($A190,'BDGT McAfee'!$AZ$6:$BD$180,DI$4,0),0)</f>
        <v>0</v>
      </c>
      <c r="DJ190" s="308">
        <f>IFERROR(VLOOKUP($A190,'BDGT McAfee'!$AZ$6:$BD$180,DJ$4,0),0)</f>
        <v>0</v>
      </c>
      <c r="DK190" s="308">
        <f>IFERROR(VLOOKUP($A190,'BDGT McAfee'!$AZ$6:$BD$180,DK$4,0),0)</f>
        <v>0</v>
      </c>
      <c r="DL190" s="308">
        <f>IFERROR(VLOOKUP($A190,'BDGT McAfee'!$AZ$6:$BD$180,DL$4,0),0)</f>
        <v>0</v>
      </c>
      <c r="DM190" s="308">
        <f>IFERROR(VLOOKUP($A190,'BDGT McAfee'!$AZ$6:$BD$180,DM$4,0),0)</f>
        <v>0</v>
      </c>
      <c r="DN190" s="308">
        <f>IFERROR(VLOOKUP($A190,'BDGT McAfee'!$AZ$6:$BD$180,DN$4,0),0)</f>
        <v>0</v>
      </c>
      <c r="DO190" s="308">
        <f>IFERROR(VLOOKUP($A190,'BDGT McAfee'!$AZ$6:$BD$180,DO$4,0),0)</f>
        <v>0</v>
      </c>
      <c r="DP190" s="308">
        <f>IFERROR(VLOOKUP($A190,'BDGT McAfee'!$AZ$6:$BD$180,DP$4,0),0)</f>
        <v>0</v>
      </c>
      <c r="DQ190" s="308">
        <f>IFERROR(VLOOKUP($A190,'BDGT McAfee'!$AZ$6:$BD$180,DQ$4,0),0)</f>
        <v>0</v>
      </c>
      <c r="DR190" s="308">
        <f>IFERROR(VLOOKUP($A190,'BDGT McAfee'!$AZ$6:$BD$180,DR$4,0),0)</f>
        <v>0</v>
      </c>
      <c r="DS190" s="308">
        <f>IFERROR(VLOOKUP($A190,'BDGT McAfee'!$AZ$6:$BD$180,DS$4,0),0)</f>
        <v>0</v>
      </c>
      <c r="DT190" s="308">
        <f>IFERROR(VLOOKUP($A190,'BDGT McAfee'!$AZ$6:$BD$180,DT$4,0),0)</f>
        <v>0</v>
      </c>
      <c r="DU190" s="308">
        <f>IFERROR(VLOOKUP($A190,'BDGT McAfee'!$AZ$6:$BD$180,DU$4,0),0)</f>
        <v>0</v>
      </c>
      <c r="DV190" s="308">
        <f>IFERROR(VLOOKUP($A190,'BDGT McAfee'!$AZ$6:$BD$180,DV$4,0),0)</f>
        <v>0</v>
      </c>
      <c r="DW190" s="308">
        <f>IFERROR(VLOOKUP($A190,'BDGT McAfee'!$AZ$6:$BD$180,DW$4,0),0)</f>
        <v>0</v>
      </c>
      <c r="DX190" s="308">
        <f>IFERROR(VLOOKUP($A190,'BDGT McAfee'!$AZ$6:$BD$180,DX$4,0),0)</f>
        <v>0</v>
      </c>
      <c r="DY190" s="308">
        <f>IFERROR(VLOOKUP($A190,'BDGT McAfee'!$AZ$6:$BD$180,DY$4,0),0)</f>
        <v>0</v>
      </c>
      <c r="DZ190" s="308">
        <f>IFERROR(VLOOKUP($A190,'BDGT McAfee'!$AZ$6:$BD$180,DZ$4,0),0)</f>
        <v>0</v>
      </c>
      <c r="EA190" s="308">
        <f>IFERROR(VLOOKUP($A190,'BDGT McAfee'!$AZ$6:$BD$180,EA$4,0),0)</f>
        <v>0</v>
      </c>
      <c r="EB190" s="308">
        <f>IFERROR(VLOOKUP($A190,'BDGT McAfee'!$AZ$6:$BD$180,EB$4,0),0)</f>
        <v>0</v>
      </c>
      <c r="EC190" s="308">
        <f>IFERROR(VLOOKUP($A190,'BDGT McAfee'!$AZ$6:$BD$180,EC$4,0),0)</f>
        <v>0</v>
      </c>
      <c r="ED190" s="308">
        <f>IFERROR(VLOOKUP($A190,'BDGT McAfee'!$AZ$6:$BD$180,ED$4,0),0)</f>
        <v>0</v>
      </c>
      <c r="EE190" s="308">
        <f>IFERROR(VLOOKUP($A190,'BDGT McAfee'!$AZ$6:$BD$180,EE$4,0),0)</f>
        <v>0</v>
      </c>
      <c r="EF190" s="308">
        <f>IFERROR(VLOOKUP($A190,'BDGT McAfee'!$AZ$6:$BD$180,EF$4,0),0)</f>
        <v>0</v>
      </c>
      <c r="EG190" s="308">
        <f>IFERROR(VLOOKUP($A190,'BDGT McAfee'!$AZ$6:$BD$180,EG$4,0),0)</f>
        <v>0</v>
      </c>
      <c r="EH190" s="308">
        <f>IFERROR(VLOOKUP($A190,'BDGT McAfee'!$AZ$6:$BD$180,EH$4,0),0)</f>
        <v>0</v>
      </c>
      <c r="EI190" s="308">
        <f t="shared" si="50"/>
        <v>0</v>
      </c>
      <c r="EJ190" s="308"/>
      <c r="EL190" s="307">
        <f>IFERROR(VLOOKUP($A190,'BDGT Office'!$C$3:$F$180,EL$4,0),0)</f>
        <v>0</v>
      </c>
      <c r="EM190" s="307">
        <f>IFERROR(VLOOKUP($A190,'BDGT Office'!$C$3:$F$180,EM$4,0),0)</f>
        <v>0</v>
      </c>
      <c r="EN190" s="307">
        <f>IFERROR(VLOOKUP($A190,'BDGT Office'!$C$3:$F$180,EN$4,0),0)</f>
        <v>0</v>
      </c>
      <c r="EO190" s="307">
        <f>IFERROR(VLOOKUP($A190,'BDGT Office'!$C$3:$F$180,EO$4,0),0)</f>
        <v>0</v>
      </c>
      <c r="EP190" s="307">
        <f>IFERROR(VLOOKUP($A190,'BDGT Office'!$C$3:$F$180,EP$4,0),0)</f>
        <v>0</v>
      </c>
      <c r="EQ190" s="307">
        <f>IFERROR(VLOOKUP($A190,'BDGT Office'!$C$3:$F$180,EQ$4,0),0)</f>
        <v>0</v>
      </c>
      <c r="ER190" s="307">
        <f>IFERROR(VLOOKUP($A190,'BDGT Office'!$C$3:$F$180,ER$4,0),0)</f>
        <v>0</v>
      </c>
      <c r="ES190" s="307">
        <f>IFERROR(VLOOKUP($A190,'BDGT Office'!$C$3:$F$180,ES$4,0),0)</f>
        <v>0</v>
      </c>
      <c r="ET190" s="307">
        <f>IFERROR(VLOOKUP($A190,'BDGT Office'!$C$3:$F$180,ET$4,0),0)</f>
        <v>0</v>
      </c>
      <c r="EU190" s="307">
        <f>IFERROR(VLOOKUP($A190,'BDGT Office'!$C$3:$F$180,EU$4,0),0)</f>
        <v>0</v>
      </c>
      <c r="EV190" s="307">
        <f>IFERROR(VLOOKUP($A190,'BDGT Office'!$C$3:$F$180,EV$4,0),0)</f>
        <v>0</v>
      </c>
      <c r="EW190" s="307">
        <f>IFERROR(VLOOKUP($A190,'BDGT Office'!$C$3:$F$180,EW$4,0),0)</f>
        <v>0</v>
      </c>
      <c r="EX190" s="307">
        <f>IFERROR(VLOOKUP($A190,'BDGT Office'!$C$3:$F$180,EX$4,0),0)</f>
        <v>0</v>
      </c>
      <c r="EY190" s="307">
        <f>IFERROR(VLOOKUP($A190,'BDGT Office'!$C$3:$F$180,EY$4,0),0)</f>
        <v>0</v>
      </c>
      <c r="EZ190" s="307">
        <f>IFERROR(VLOOKUP($A190,'BDGT Office'!$C$3:$F$180,EZ$4,0),0)</f>
        <v>0</v>
      </c>
      <c r="FA190" s="307">
        <f>IFERROR(VLOOKUP($A190,'BDGT Office'!$C$3:$F$180,FA$4,0),0)</f>
        <v>0</v>
      </c>
      <c r="FB190" s="307">
        <f>IFERROR(VLOOKUP($A190,'BDGT Office'!$C$3:$F$180,FB$4,0),0)</f>
        <v>0</v>
      </c>
      <c r="FC190" s="307">
        <f>IFERROR(VLOOKUP($A190,'BDGT Office'!$C$3:$F$180,FC$4,0),0)</f>
        <v>0</v>
      </c>
      <c r="FD190" s="307">
        <f>IFERROR(VLOOKUP($A190,'BDGT Office'!$C$3:$F$180,FD$4,0),0)</f>
        <v>0</v>
      </c>
      <c r="FE190" s="307">
        <f>IFERROR(VLOOKUP($A190,'BDGT Office'!$C$3:$F$180,FE$4,0),0)</f>
        <v>0</v>
      </c>
      <c r="FF190" s="307">
        <f>IFERROR(VLOOKUP($A190,'BDGT Office'!$C$3:$F$180,FF$4,0),0)</f>
        <v>0</v>
      </c>
      <c r="FG190" s="307">
        <f>IFERROR(VLOOKUP($A190,'BDGT Office'!$C$3:$F$180,FG$4,0),0)</f>
        <v>0</v>
      </c>
      <c r="FH190" s="307">
        <f>IFERROR(VLOOKUP($A190,'BDGT Office'!$C$3:$F$180,FH$4,0),0)</f>
        <v>0</v>
      </c>
      <c r="FI190" s="307">
        <f>IFERROR(VLOOKUP($A190,'BDGT Office'!$C$3:$F$180,FI$4,0),0)</f>
        <v>0</v>
      </c>
      <c r="FJ190" s="307">
        <f>IFERROR(VLOOKUP($A190,'BDGT Office'!$C$3:$F$180,FJ$4,0),0)</f>
        <v>0</v>
      </c>
      <c r="FK190" s="307">
        <f>IFERROR(VLOOKUP($A190,'BDGT Office'!$C$3:$F$180,FK$4,0),0)</f>
        <v>0</v>
      </c>
      <c r="FL190" s="307">
        <f>IFERROR(VLOOKUP($A190,'BDGT Office'!$C$3:$F$180,FL$4,0),0)</f>
        <v>0</v>
      </c>
      <c r="FM190" s="307">
        <f>IFERROR(VLOOKUP($A190,'BDGT Office'!$C$3:$F$180,FM$4,0),0)</f>
        <v>0</v>
      </c>
      <c r="FN190" s="307">
        <f>IFERROR(VLOOKUP($A190,'BDGT Office'!$C$3:$F$180,FN$4,0),0)</f>
        <v>0</v>
      </c>
      <c r="FO190" s="307">
        <f>IFERROR(VLOOKUP($A190,'BDGT Office'!$C$3:$F$180,FO$4,0),0)</f>
        <v>0</v>
      </c>
      <c r="FP190" s="307">
        <f>IFERROR(VLOOKUP($A190,'BDGT Office'!$C$3:$F$180,FP$4,0),0)</f>
        <v>0</v>
      </c>
      <c r="FQ190" s="308">
        <f t="shared" si="51"/>
        <v>0</v>
      </c>
      <c r="FR190" s="307"/>
      <c r="FS190" s="307"/>
    </row>
    <row r="191" spans="1:175">
      <c r="A191" s="150" t="s">
        <v>573</v>
      </c>
      <c r="B191" s="303">
        <f>IFERROR(VLOOKUP($A191,'FCST Sales'!$A$1:$AH$160,B$1,0),0)</f>
        <v>0</v>
      </c>
      <c r="C191" s="303">
        <f>IFERROR(VLOOKUP($A191,'FCST Sales'!$A$1:$AH$160,C$1,0),0)</f>
        <v>0</v>
      </c>
      <c r="D191" s="303">
        <f>IFERROR(VLOOKUP($A191,'FCST Sales'!$A$1:$AH$160,D$1,0),0)</f>
        <v>0</v>
      </c>
      <c r="E191" s="303">
        <f>IFERROR(VLOOKUP($A191,'FCST Sales'!$A$1:$AH$160,E$1,0),0)</f>
        <v>0</v>
      </c>
      <c r="F191" s="303">
        <f>IFERROR(VLOOKUP($A191,'FCST Sales'!$A$1:$AH$160,F$1,0),0)</f>
        <v>0</v>
      </c>
      <c r="G191" s="303">
        <f>IFERROR(VLOOKUP($A191,'FCST Sales'!$A$1:$AH$160,G$1,0),0)</f>
        <v>0</v>
      </c>
      <c r="H191" s="303">
        <f>IFERROR(VLOOKUP($A191,'FCST Sales'!$A$1:$AH$160,H$1,0),0)</f>
        <v>0</v>
      </c>
      <c r="I191" s="303">
        <f>IFERROR(VLOOKUP($A191,'FCST Sales'!$A$1:$AH$160,I$1,0),0)</f>
        <v>0</v>
      </c>
      <c r="J191" s="303">
        <f>IFERROR(VLOOKUP($A191,'FCST Sales'!$A$1:$AH$160,J$1,0),0)</f>
        <v>0</v>
      </c>
      <c r="K191" s="303">
        <f>IFERROR(VLOOKUP($A191,'FCST Sales'!$A$1:$AH$160,K$1,0),0)</f>
        <v>0</v>
      </c>
      <c r="L191" s="303">
        <f>IFERROR(VLOOKUP($A191,'FCST Sales'!$A$1:$AH$160,L$1,0),0)</f>
        <v>0</v>
      </c>
      <c r="M191" s="303">
        <f>IFERROR(VLOOKUP($A191,'FCST Sales'!$A$1:$AH$160,M$1,0),0)</f>
        <v>0</v>
      </c>
      <c r="N191" s="303">
        <f>IFERROR(VLOOKUP($A191,'FCST Sales'!$A$1:$AH$160,N$1,0),0)</f>
        <v>0</v>
      </c>
      <c r="O191" s="303">
        <f>IFERROR(VLOOKUP($A191,'FCST Sales'!$A$1:$AH$160,O$1,0),0)</f>
        <v>0</v>
      </c>
      <c r="P191" s="303">
        <f>IFERROR(VLOOKUP($A191,'FCST Sales'!$A$1:$AH$160,P$1,0),0)</f>
        <v>0</v>
      </c>
      <c r="Q191" s="303">
        <f>IFERROR(VLOOKUP($A191,'FCST Sales'!$A$1:$AH$160,Q$1,0),0)</f>
        <v>0</v>
      </c>
      <c r="R191" s="303">
        <f>IFERROR(VLOOKUP($A191,'FCST Sales'!$A$1:$AH$160,R$1,0),0)</f>
        <v>0</v>
      </c>
      <c r="S191" s="303">
        <f>IFERROR(VLOOKUP($A191,'FCST Sales'!$A$1:$AH$160,S$1,0),0)</f>
        <v>0</v>
      </c>
      <c r="T191" s="303">
        <f>IFERROR(VLOOKUP($A191,'FCST Sales'!$A$1:$AH$160,T$1,0),0)</f>
        <v>0</v>
      </c>
      <c r="U191" s="303">
        <f>IFERROR(VLOOKUP($A191,'FCST Sales'!$A$1:$AH$160,U$1,0),0)</f>
        <v>0</v>
      </c>
      <c r="V191" s="303">
        <f>IFERROR(VLOOKUP($A191,'FCST Sales'!$A$1:$AH$160,V$1,0),0)</f>
        <v>0</v>
      </c>
      <c r="W191" s="303">
        <f>IFERROR(VLOOKUP($A191,'FCST Sales'!$A$1:$AH$160,W$1,0),0)</f>
        <v>0</v>
      </c>
      <c r="X191" s="303">
        <f>IFERROR(VLOOKUP($A191,'FCST Sales'!$A$1:$AH$160,X$1,0),0)</f>
        <v>0</v>
      </c>
      <c r="Y191" s="303">
        <f>IFERROR(VLOOKUP($A191,'FCST Sales'!$A$1:$AH$160,Y$1,0),0)</f>
        <v>0</v>
      </c>
      <c r="Z191" s="303">
        <f>IFERROR(VLOOKUP($A191,'FCST Sales'!$A$1:$AH$160,Z$1,0),0)</f>
        <v>0</v>
      </c>
      <c r="AA191" s="303">
        <f>IFERROR(VLOOKUP($A191,'FCST Sales'!$A$1:$AH$160,AA$1,0),0)</f>
        <v>0</v>
      </c>
      <c r="AB191" s="303">
        <f>IFERROR(VLOOKUP($A191,'FCST Sales'!$A$1:$AH$160,AB$1,0),0)</f>
        <v>0</v>
      </c>
      <c r="AC191" s="303">
        <f>IFERROR(VLOOKUP($A191,'FCST Sales'!$A$1:$AH$160,AC$1,0),0)</f>
        <v>0</v>
      </c>
      <c r="AD191" s="303">
        <f>IFERROR(VLOOKUP($A191,'FCST Sales'!$A$1:$AH$160,AD$1,0),0)</f>
        <v>0</v>
      </c>
      <c r="AE191" s="303">
        <f>IFERROR(VLOOKUP($A191,'FCST Sales'!$A$1:$AH$160,AE$1,0),0)</f>
        <v>0</v>
      </c>
      <c r="AF191" s="303">
        <f>IFERROR(VLOOKUP($A191,'FCST Sales'!$A$1:$AH$160,AF$1,0),0)</f>
        <v>0</v>
      </c>
      <c r="AG191" s="303">
        <f>IFERROR(VLOOKUP($A191,'FCST Sales'!$A$1:$AH$160,AG$1,0),0)</f>
        <v>0</v>
      </c>
      <c r="AH191" s="303">
        <f>IFERROR(VLOOKUP($A191,'FCST Sales'!$A$1:$AH$160,AH$1,0),0)</f>
        <v>0</v>
      </c>
      <c r="AI191" s="303"/>
      <c r="AK191" s="306">
        <f>IFERROR(VLOOKUP($A191,'BDGT MW Services MTD'!$A$3:$AG$156,AK$4,0),0)</f>
        <v>0</v>
      </c>
      <c r="AL191" s="306">
        <f>IFERROR(VLOOKUP($A191,'BDGT MW Services MTD'!$A$3:$AG$156,AL$4,0),0)</f>
        <v>0</v>
      </c>
      <c r="AM191" s="306">
        <f>IFERROR(VLOOKUP($A191,'BDGT MW Services MTD'!$A$3:$AG$156,AM$4,0),0)</f>
        <v>0</v>
      </c>
      <c r="AN191" s="306">
        <f>IFERROR(VLOOKUP($A191,'BDGT MW Services MTD'!$A$3:$AG$156,AN$4,0),0)</f>
        <v>0</v>
      </c>
      <c r="AO191" s="306">
        <f>IFERROR(VLOOKUP($A191,'BDGT MW Services MTD'!$A$3:$AG$156,AO$4,0),0)</f>
        <v>0</v>
      </c>
      <c r="AP191" s="306">
        <f>IFERROR(VLOOKUP($A191,'BDGT MW Services MTD'!$A$3:$AG$156,AP$4,0),0)</f>
        <v>0</v>
      </c>
      <c r="AQ191" s="306">
        <f>IFERROR(VLOOKUP($A191,'BDGT MW Services MTD'!$A$3:$AG$156,AQ$4,0),0)</f>
        <v>0</v>
      </c>
      <c r="AR191" s="306">
        <f>IFERROR(VLOOKUP($A191,'BDGT MW Services MTD'!$A$3:$AG$156,AR$4,0),0)</f>
        <v>0</v>
      </c>
      <c r="AS191" s="306">
        <f>IFERROR(VLOOKUP($A191,'BDGT MW Services MTD'!$A$3:$AG$156,AS$4,0),0)</f>
        <v>0</v>
      </c>
      <c r="AT191" s="306">
        <f>IFERROR(VLOOKUP($A191,'BDGT MW Services MTD'!$A$3:$AG$156,AT$4,0),0)</f>
        <v>0</v>
      </c>
      <c r="AU191" s="306">
        <f>IFERROR(VLOOKUP($A191,'BDGT MW Services MTD'!$A$3:$AG$156,AU$4,0),0)</f>
        <v>0</v>
      </c>
      <c r="AV191" s="306">
        <f>IFERROR(VLOOKUP($A191,'BDGT MW Services MTD'!$A$3:$AG$156,AV$4,0),0)</f>
        <v>0</v>
      </c>
      <c r="AW191" s="306">
        <f>IFERROR(VLOOKUP($A191,'BDGT MW Services MTD'!$A$3:$AG$156,AW$4,0),0)</f>
        <v>0</v>
      </c>
      <c r="AX191" s="306">
        <f>IFERROR(VLOOKUP($A191,'BDGT MW Services MTD'!$A$3:$AG$156,AX$4,0),0)</f>
        <v>0</v>
      </c>
      <c r="AY191" s="306">
        <f>IFERROR(VLOOKUP($A191,'BDGT MW Services MTD'!$A$3:$AG$156,AY$4,0),0)</f>
        <v>0</v>
      </c>
      <c r="AZ191" s="306">
        <f>IFERROR(VLOOKUP($A191,'BDGT MW Services MTD'!$A$3:$AG$156,AZ$4,0),0)</f>
        <v>0</v>
      </c>
      <c r="BA191" s="306">
        <f>IFERROR(VLOOKUP($A191,'BDGT MW Services MTD'!$A$3:$AG$156,BA$4,0),0)</f>
        <v>0</v>
      </c>
      <c r="BB191" s="306">
        <f>IFERROR(VLOOKUP($A191,'BDGT MW Services MTD'!$A$3:$AG$156,BB$4,0),0)</f>
        <v>0</v>
      </c>
      <c r="BC191" s="306">
        <f>IFERROR(VLOOKUP($A191,'BDGT MW Services MTD'!$A$3:$AG$156,BC$4,0),0)</f>
        <v>0</v>
      </c>
      <c r="BD191" s="306">
        <f>IFERROR(VLOOKUP($A191,'BDGT MW Services MTD'!$A$3:$AG$156,BD$4,0),0)</f>
        <v>0</v>
      </c>
      <c r="BE191" s="306">
        <f>IFERROR(VLOOKUP($A191,'BDGT MW Services MTD'!$A$3:$AG$156,BE$4,0),0)</f>
        <v>0</v>
      </c>
      <c r="BF191" s="306">
        <f>IFERROR(VLOOKUP($A191,'BDGT MW Services MTD'!$A$3:$AG$156,BF$4,0),0)</f>
        <v>0</v>
      </c>
      <c r="BG191" s="306">
        <f>IFERROR(VLOOKUP($A191,'BDGT MW Services MTD'!$A$3:$AG$156,BG$4,0),0)</f>
        <v>0</v>
      </c>
      <c r="BH191" s="306">
        <f>IFERROR(VLOOKUP($A191,'BDGT MW Services MTD'!$A$3:$AG$156,BH$4,0),0)</f>
        <v>0</v>
      </c>
      <c r="BI191" s="306">
        <f>IFERROR(VLOOKUP($A191,'BDGT MW Services MTD'!$A$3:$AG$156,BI$4,0),0)</f>
        <v>0</v>
      </c>
      <c r="BJ191" s="306">
        <f>IFERROR(VLOOKUP($A191,'BDGT MW Services MTD'!$A$3:$AG$156,BJ$4,0),0)</f>
        <v>0</v>
      </c>
      <c r="BK191" s="306">
        <f>IFERROR(VLOOKUP($A191,'BDGT MW Services MTD'!$A$3:$AG$156,BK$4,0),0)</f>
        <v>0</v>
      </c>
      <c r="BL191" s="306">
        <f>IFERROR(VLOOKUP($A191,'BDGT MW Services MTD'!$A$3:$AG$156,BL$4,0),0)</f>
        <v>0</v>
      </c>
      <c r="BM191" s="306">
        <f>IFERROR(VLOOKUP($A191,'BDGT MW Services MTD'!$A$3:$AG$156,BM$4,0),0)</f>
        <v>0</v>
      </c>
      <c r="BN191" s="306">
        <f>IFERROR(VLOOKUP($A191,'BDGT MW Services MTD'!$A$3:$AG$156,BN$4,0),0)</f>
        <v>0</v>
      </c>
      <c r="BO191" s="306">
        <f>IFERROR(VLOOKUP($A191,'BDGT MW Services MTD'!$A$3:$AG$156,BO$4,0),0)</f>
        <v>0</v>
      </c>
      <c r="BP191" s="306">
        <f>IFERROR(VLOOKUP($A191,'BDGT MW Services MTD'!$A$3:$AG$156,BP$4,0),0)</f>
        <v>0</v>
      </c>
      <c r="BQ191" s="306"/>
      <c r="BR191" s="306"/>
      <c r="BS191" s="306"/>
      <c r="BT191" s="306">
        <f>IFERROR(VLOOKUP($A191,'BDGT Polizze MTD'!$A$3:$AG$156,BT$4,0),0)</f>
        <v>0</v>
      </c>
      <c r="BU191" s="306">
        <f>IFERROR(VLOOKUP($A191,'BDGT Polizze MTD'!$A$3:$AG$156,BU$4,0),0)</f>
        <v>0</v>
      </c>
      <c r="BV191" s="306">
        <f>IFERROR(VLOOKUP($A191,'BDGT Polizze MTD'!$A$3:$AG$156,BV$4,0),0)</f>
        <v>0</v>
      </c>
      <c r="BW191" s="306">
        <f>IFERROR(VLOOKUP($A191,'BDGT Polizze MTD'!$A$3:$AG$156,BW$4,0),0)</f>
        <v>0</v>
      </c>
      <c r="BX191" s="306">
        <f>IFERROR(VLOOKUP($A191,'BDGT Polizze MTD'!$A$3:$AG$156,BX$4,0),0)</f>
        <v>0</v>
      </c>
      <c r="BY191" s="306">
        <f>IFERROR(VLOOKUP($A191,'BDGT Polizze MTD'!$A$3:$AG$156,BY$4,0),0)</f>
        <v>0</v>
      </c>
      <c r="BZ191" s="306">
        <f>IFERROR(VLOOKUP($A191,'BDGT Polizze MTD'!$A$3:$AG$156,BZ$4,0),0)</f>
        <v>0</v>
      </c>
      <c r="CA191" s="306">
        <f>IFERROR(VLOOKUP($A191,'BDGT Polizze MTD'!$A$3:$AG$156,CA$4,0),0)</f>
        <v>0</v>
      </c>
      <c r="CB191" s="306">
        <f>IFERROR(VLOOKUP($A191,'BDGT Polizze MTD'!$A$3:$AG$156,CB$4,0),0)</f>
        <v>0</v>
      </c>
      <c r="CC191" s="306">
        <f>IFERROR(VLOOKUP($A191,'BDGT Polizze MTD'!$A$3:$AG$156,CC$4,0),0)</f>
        <v>0</v>
      </c>
      <c r="CD191" s="306">
        <f>IFERROR(VLOOKUP($A191,'BDGT Polizze MTD'!$A$3:$AG$156,CD$4,0),0)</f>
        <v>0</v>
      </c>
      <c r="CE191" s="306">
        <f>IFERROR(VLOOKUP($A191,'BDGT Polizze MTD'!$A$3:$AG$156,CE$4,0),0)</f>
        <v>0</v>
      </c>
      <c r="CF191" s="306">
        <f>IFERROR(VLOOKUP($A191,'BDGT Polizze MTD'!$A$3:$AG$156,CF$4,0),0)</f>
        <v>0</v>
      </c>
      <c r="CG191" s="306">
        <f>IFERROR(VLOOKUP($A191,'BDGT Polizze MTD'!$A$3:$AG$156,CG$4,0),0)</f>
        <v>0</v>
      </c>
      <c r="CH191" s="306">
        <f>IFERROR(VLOOKUP($A191,'BDGT Polizze MTD'!$A$3:$AG$156,CH$4,0),0)</f>
        <v>0</v>
      </c>
      <c r="CI191" s="306">
        <f>IFERROR(VLOOKUP($A191,'BDGT Polizze MTD'!$A$3:$AG$156,CI$4,0),0)</f>
        <v>0</v>
      </c>
      <c r="CJ191" s="306">
        <f>IFERROR(VLOOKUP($A191,'BDGT Polizze MTD'!$A$3:$AG$156,CJ$4,0),0)</f>
        <v>0</v>
      </c>
      <c r="CK191" s="306">
        <f>IFERROR(VLOOKUP($A191,'BDGT Polizze MTD'!$A$3:$AG$156,CK$4,0),0)</f>
        <v>0</v>
      </c>
      <c r="CL191" s="306">
        <f>IFERROR(VLOOKUP($A191,'BDGT Polizze MTD'!$A$3:$AG$156,CL$4,0),0)</f>
        <v>0</v>
      </c>
      <c r="CM191" s="306">
        <f>IFERROR(VLOOKUP($A191,'BDGT Polizze MTD'!$A$3:$AG$156,CM$4,0),0)</f>
        <v>0</v>
      </c>
      <c r="CN191" s="306">
        <f>IFERROR(VLOOKUP($A191,'BDGT Polizze MTD'!$A$3:$AG$156,CN$4,0),0)</f>
        <v>0</v>
      </c>
      <c r="CO191" s="306">
        <f>IFERROR(VLOOKUP($A191,'BDGT Polizze MTD'!$A$3:$AG$156,CO$4,0),0)</f>
        <v>0</v>
      </c>
      <c r="CP191" s="306">
        <f>IFERROR(VLOOKUP($A191,'BDGT Polizze MTD'!$A$3:$AG$156,CP$4,0),0)</f>
        <v>0</v>
      </c>
      <c r="CQ191" s="306">
        <f>IFERROR(VLOOKUP($A191,'BDGT Polizze MTD'!$A$3:$AG$156,CQ$4,0),0)</f>
        <v>0</v>
      </c>
      <c r="CR191" s="306">
        <f>IFERROR(VLOOKUP($A191,'BDGT Polizze MTD'!$A$3:$AG$156,CR$4,0),0)</f>
        <v>0</v>
      </c>
      <c r="CS191" s="306">
        <f>IFERROR(VLOOKUP($A191,'BDGT Polizze MTD'!$A$3:$AG$156,CS$4,0),0)</f>
        <v>0</v>
      </c>
      <c r="CT191" s="306">
        <f>IFERROR(VLOOKUP($A191,'BDGT Polizze MTD'!$A$3:$AG$156,CT$4,0),0)</f>
        <v>0</v>
      </c>
      <c r="CU191" s="306">
        <f>IFERROR(VLOOKUP($A191,'BDGT Polizze MTD'!$A$3:$AG$156,CU$4,0),0)</f>
        <v>0</v>
      </c>
      <c r="CV191" s="306">
        <f>IFERROR(VLOOKUP($A191,'BDGT Polizze MTD'!$A$3:$AG$156,CV$4,0),0)</f>
        <v>0</v>
      </c>
      <c r="CW191" s="306">
        <f>IFERROR(VLOOKUP($A191,'BDGT Polizze MTD'!$A$3:$AG$156,CW$4,0),0)</f>
        <v>0</v>
      </c>
      <c r="CX191" s="306">
        <f>IFERROR(VLOOKUP($A191,'BDGT Polizze MTD'!$A$3:$AG$156,CX$4,0),0)</f>
        <v>0</v>
      </c>
      <c r="CY191" s="306">
        <f>IFERROR(VLOOKUP($A191,'BDGT Polizze MTD'!$A$3:$AG$156,CY$4,0),0)</f>
        <v>0</v>
      </c>
      <c r="CZ191" s="306"/>
      <c r="DD191" s="308">
        <f>IFERROR(VLOOKUP($A191,'BDGT McAfee'!$AZ$6:$BD$180,DD$4,0),0)</f>
        <v>0</v>
      </c>
      <c r="DE191" s="308">
        <f>IFERROR(VLOOKUP($A191,'BDGT McAfee'!$AZ$6:$BD$180,DE$4,0),0)</f>
        <v>0</v>
      </c>
      <c r="DF191" s="308">
        <f>IFERROR(VLOOKUP($A191,'BDGT McAfee'!$AZ$6:$BD$180,DF$4,0),0)</f>
        <v>0</v>
      </c>
      <c r="DG191" s="308">
        <f>IFERROR(VLOOKUP($A191,'BDGT McAfee'!$AZ$6:$BD$180,DG$4,0),0)</f>
        <v>0</v>
      </c>
      <c r="DH191" s="308">
        <f>IFERROR(VLOOKUP($A191,'BDGT McAfee'!$AZ$6:$BD$180,DH$4,0),0)</f>
        <v>0</v>
      </c>
      <c r="DI191" s="308">
        <f>IFERROR(VLOOKUP($A191,'BDGT McAfee'!$AZ$6:$BD$180,DI$4,0),0)</f>
        <v>0</v>
      </c>
      <c r="DJ191" s="308">
        <f>IFERROR(VLOOKUP($A191,'BDGT McAfee'!$AZ$6:$BD$180,DJ$4,0),0)</f>
        <v>0</v>
      </c>
      <c r="DK191" s="308">
        <f>IFERROR(VLOOKUP($A191,'BDGT McAfee'!$AZ$6:$BD$180,DK$4,0),0)</f>
        <v>0</v>
      </c>
      <c r="DL191" s="308">
        <f>IFERROR(VLOOKUP($A191,'BDGT McAfee'!$AZ$6:$BD$180,DL$4,0),0)</f>
        <v>0</v>
      </c>
      <c r="DM191" s="308">
        <f>IFERROR(VLOOKUP($A191,'BDGT McAfee'!$AZ$6:$BD$180,DM$4,0),0)</f>
        <v>0</v>
      </c>
      <c r="DN191" s="308">
        <f>IFERROR(VLOOKUP($A191,'BDGT McAfee'!$AZ$6:$BD$180,DN$4,0),0)</f>
        <v>0</v>
      </c>
      <c r="DO191" s="308">
        <f>IFERROR(VLOOKUP($A191,'BDGT McAfee'!$AZ$6:$BD$180,DO$4,0),0)</f>
        <v>0</v>
      </c>
      <c r="DP191" s="308">
        <f>IFERROR(VLOOKUP($A191,'BDGT McAfee'!$AZ$6:$BD$180,DP$4,0),0)</f>
        <v>0</v>
      </c>
      <c r="DQ191" s="308">
        <f>IFERROR(VLOOKUP($A191,'BDGT McAfee'!$AZ$6:$BD$180,DQ$4,0),0)</f>
        <v>0</v>
      </c>
      <c r="DR191" s="308">
        <f>IFERROR(VLOOKUP($A191,'BDGT McAfee'!$AZ$6:$BD$180,DR$4,0),0)</f>
        <v>0</v>
      </c>
      <c r="DS191" s="308">
        <f>IFERROR(VLOOKUP($A191,'BDGT McAfee'!$AZ$6:$BD$180,DS$4,0),0)</f>
        <v>0</v>
      </c>
      <c r="DT191" s="308">
        <f>IFERROR(VLOOKUP($A191,'BDGT McAfee'!$AZ$6:$BD$180,DT$4,0),0)</f>
        <v>0</v>
      </c>
      <c r="DU191" s="308">
        <f>IFERROR(VLOOKUP($A191,'BDGT McAfee'!$AZ$6:$BD$180,DU$4,0),0)</f>
        <v>0</v>
      </c>
      <c r="DV191" s="308">
        <f>IFERROR(VLOOKUP($A191,'BDGT McAfee'!$AZ$6:$BD$180,DV$4,0),0)</f>
        <v>0</v>
      </c>
      <c r="DW191" s="308">
        <f>IFERROR(VLOOKUP($A191,'BDGT McAfee'!$AZ$6:$BD$180,DW$4,0),0)</f>
        <v>0</v>
      </c>
      <c r="DX191" s="308">
        <f>IFERROR(VLOOKUP($A191,'BDGT McAfee'!$AZ$6:$BD$180,DX$4,0),0)</f>
        <v>0</v>
      </c>
      <c r="DY191" s="308">
        <f>IFERROR(VLOOKUP($A191,'BDGT McAfee'!$AZ$6:$BD$180,DY$4,0),0)</f>
        <v>0</v>
      </c>
      <c r="DZ191" s="308">
        <f>IFERROR(VLOOKUP($A191,'BDGT McAfee'!$AZ$6:$BD$180,DZ$4,0),0)</f>
        <v>0</v>
      </c>
      <c r="EA191" s="308">
        <f>IFERROR(VLOOKUP($A191,'BDGT McAfee'!$AZ$6:$BD$180,EA$4,0),0)</f>
        <v>0</v>
      </c>
      <c r="EB191" s="308">
        <f>IFERROR(VLOOKUP($A191,'BDGT McAfee'!$AZ$6:$BD$180,EB$4,0),0)</f>
        <v>0</v>
      </c>
      <c r="EC191" s="308">
        <f>IFERROR(VLOOKUP($A191,'BDGT McAfee'!$AZ$6:$BD$180,EC$4,0),0)</f>
        <v>0</v>
      </c>
      <c r="ED191" s="308">
        <f>IFERROR(VLOOKUP($A191,'BDGT McAfee'!$AZ$6:$BD$180,ED$4,0),0)</f>
        <v>0</v>
      </c>
      <c r="EE191" s="308">
        <f>IFERROR(VLOOKUP($A191,'BDGT McAfee'!$AZ$6:$BD$180,EE$4,0),0)</f>
        <v>0</v>
      </c>
      <c r="EF191" s="308">
        <f>IFERROR(VLOOKUP($A191,'BDGT McAfee'!$AZ$6:$BD$180,EF$4,0),0)</f>
        <v>0</v>
      </c>
      <c r="EG191" s="308">
        <f>IFERROR(VLOOKUP($A191,'BDGT McAfee'!$AZ$6:$BD$180,EG$4,0),0)</f>
        <v>0</v>
      </c>
      <c r="EH191" s="308">
        <f>IFERROR(VLOOKUP($A191,'BDGT McAfee'!$AZ$6:$BD$180,EH$4,0),0)</f>
        <v>0</v>
      </c>
      <c r="EI191" s="308">
        <f t="shared" si="50"/>
        <v>0</v>
      </c>
      <c r="EJ191" s="308"/>
      <c r="EL191" s="307">
        <f>IFERROR(VLOOKUP($A191,'BDGT Office'!$C$3:$F$180,EL$4,0),0)</f>
        <v>0</v>
      </c>
      <c r="EM191" s="307">
        <f>IFERROR(VLOOKUP($A191,'BDGT Office'!$C$3:$F$180,EM$4,0),0)</f>
        <v>0</v>
      </c>
      <c r="EN191" s="307">
        <f>IFERROR(VLOOKUP($A191,'BDGT Office'!$C$3:$F$180,EN$4,0),0)</f>
        <v>0</v>
      </c>
      <c r="EO191" s="307">
        <f>IFERROR(VLOOKUP($A191,'BDGT Office'!$C$3:$F$180,EO$4,0),0)</f>
        <v>0</v>
      </c>
      <c r="EP191" s="307">
        <f>IFERROR(VLOOKUP($A191,'BDGT Office'!$C$3:$F$180,EP$4,0),0)</f>
        <v>0</v>
      </c>
      <c r="EQ191" s="307">
        <f>IFERROR(VLOOKUP($A191,'BDGT Office'!$C$3:$F$180,EQ$4,0),0)</f>
        <v>0</v>
      </c>
      <c r="ER191" s="307">
        <f>IFERROR(VLOOKUP($A191,'BDGT Office'!$C$3:$F$180,ER$4,0),0)</f>
        <v>0</v>
      </c>
      <c r="ES191" s="307">
        <f>IFERROR(VLOOKUP($A191,'BDGT Office'!$C$3:$F$180,ES$4,0),0)</f>
        <v>0</v>
      </c>
      <c r="ET191" s="307">
        <f>IFERROR(VLOOKUP($A191,'BDGT Office'!$C$3:$F$180,ET$4,0),0)</f>
        <v>0</v>
      </c>
      <c r="EU191" s="307">
        <f>IFERROR(VLOOKUP($A191,'BDGT Office'!$C$3:$F$180,EU$4,0),0)</f>
        <v>0</v>
      </c>
      <c r="EV191" s="307">
        <f>IFERROR(VLOOKUP($A191,'BDGT Office'!$C$3:$F$180,EV$4,0),0)</f>
        <v>0</v>
      </c>
      <c r="EW191" s="307">
        <f>IFERROR(VLOOKUP($A191,'BDGT Office'!$C$3:$F$180,EW$4,0),0)</f>
        <v>0</v>
      </c>
      <c r="EX191" s="307">
        <f>IFERROR(VLOOKUP($A191,'BDGT Office'!$C$3:$F$180,EX$4,0),0)</f>
        <v>0</v>
      </c>
      <c r="EY191" s="307">
        <f>IFERROR(VLOOKUP($A191,'BDGT Office'!$C$3:$F$180,EY$4,0),0)</f>
        <v>0</v>
      </c>
      <c r="EZ191" s="307">
        <f>IFERROR(VLOOKUP($A191,'BDGT Office'!$C$3:$F$180,EZ$4,0),0)</f>
        <v>0</v>
      </c>
      <c r="FA191" s="307">
        <f>IFERROR(VLOOKUP($A191,'BDGT Office'!$C$3:$F$180,FA$4,0),0)</f>
        <v>0</v>
      </c>
      <c r="FB191" s="307">
        <f>IFERROR(VLOOKUP($A191,'BDGT Office'!$C$3:$F$180,FB$4,0),0)</f>
        <v>0</v>
      </c>
      <c r="FC191" s="307">
        <f>IFERROR(VLOOKUP($A191,'BDGT Office'!$C$3:$F$180,FC$4,0),0)</f>
        <v>0</v>
      </c>
      <c r="FD191" s="307">
        <f>IFERROR(VLOOKUP($A191,'BDGT Office'!$C$3:$F$180,FD$4,0),0)</f>
        <v>0</v>
      </c>
      <c r="FE191" s="307">
        <f>IFERROR(VLOOKUP($A191,'BDGT Office'!$C$3:$F$180,FE$4,0),0)</f>
        <v>0</v>
      </c>
      <c r="FF191" s="307">
        <f>IFERROR(VLOOKUP($A191,'BDGT Office'!$C$3:$F$180,FF$4,0),0)</f>
        <v>0</v>
      </c>
      <c r="FG191" s="307">
        <f>IFERROR(VLOOKUP($A191,'BDGT Office'!$C$3:$F$180,FG$4,0),0)</f>
        <v>0</v>
      </c>
      <c r="FH191" s="307">
        <f>IFERROR(VLOOKUP($A191,'BDGT Office'!$C$3:$F$180,FH$4,0),0)</f>
        <v>0</v>
      </c>
      <c r="FI191" s="307">
        <f>IFERROR(VLOOKUP($A191,'BDGT Office'!$C$3:$F$180,FI$4,0),0)</f>
        <v>0</v>
      </c>
      <c r="FJ191" s="307">
        <f>IFERROR(VLOOKUP($A191,'BDGT Office'!$C$3:$F$180,FJ$4,0),0)</f>
        <v>0</v>
      </c>
      <c r="FK191" s="307">
        <f>IFERROR(VLOOKUP($A191,'BDGT Office'!$C$3:$F$180,FK$4,0),0)</f>
        <v>0</v>
      </c>
      <c r="FL191" s="307">
        <f>IFERROR(VLOOKUP($A191,'BDGT Office'!$C$3:$F$180,FL$4,0),0)</f>
        <v>0</v>
      </c>
      <c r="FM191" s="307">
        <f>IFERROR(VLOOKUP($A191,'BDGT Office'!$C$3:$F$180,FM$4,0),0)</f>
        <v>0</v>
      </c>
      <c r="FN191" s="307">
        <f>IFERROR(VLOOKUP($A191,'BDGT Office'!$C$3:$F$180,FN$4,0),0)</f>
        <v>0</v>
      </c>
      <c r="FO191" s="307">
        <f>IFERROR(VLOOKUP($A191,'BDGT Office'!$C$3:$F$180,FO$4,0),0)</f>
        <v>0</v>
      </c>
      <c r="FP191" s="307">
        <f>IFERROR(VLOOKUP($A191,'BDGT Office'!$C$3:$F$180,FP$4,0),0)</f>
        <v>0</v>
      </c>
      <c r="FQ191" s="308">
        <f t="shared" si="51"/>
        <v>0</v>
      </c>
      <c r="FR191" s="307"/>
      <c r="FS191" s="307"/>
    </row>
    <row r="192" spans="1:175">
      <c r="A192" s="150" t="s">
        <v>115</v>
      </c>
      <c r="B192" s="303">
        <f>IFERROR(VLOOKUP($A192,'FCST Sales'!$A$1:$AH$160,B$1,0),0)</f>
        <v>8326.906262950728</v>
      </c>
      <c r="C192" s="303">
        <f>IFERROR(VLOOKUP($A192,'FCST Sales'!$A$1:$AH$160,C$1,0),0)</f>
        <v>7260.2469816666253</v>
      </c>
      <c r="D192" s="303">
        <f>IFERROR(VLOOKUP($A192,'FCST Sales'!$A$1:$AH$160,D$1,0),0)</f>
        <v>5575.3056821289611</v>
      </c>
      <c r="E192" s="303">
        <f>IFERROR(VLOOKUP($A192,'FCST Sales'!$A$1:$AH$160,E$1,0),0)</f>
        <v>5365.7221048150241</v>
      </c>
      <c r="F192" s="303">
        <f>IFERROR(VLOOKUP($A192,'FCST Sales'!$A$1:$AH$160,F$1,0),0)</f>
        <v>5337.581896832211</v>
      </c>
      <c r="G192" s="303">
        <f>IFERROR(VLOOKUP($A192,'FCST Sales'!$A$1:$AH$160,G$1,0),0)</f>
        <v>5564.6377464110037</v>
      </c>
      <c r="H192" s="303">
        <f>IFERROR(VLOOKUP($A192,'FCST Sales'!$A$1:$AH$160,H$1,0),0)</f>
        <v>5732.1399643884906</v>
      </c>
      <c r="I192" s="303">
        <f>IFERROR(VLOOKUP($A192,'FCST Sales'!$A$1:$AH$160,I$1,0),0)</f>
        <v>7027.9183526209417</v>
      </c>
      <c r="J192" s="303">
        <f>IFERROR(VLOOKUP($A192,'FCST Sales'!$A$1:$AH$160,J$1,0),0)</f>
        <v>6546.2584715916146</v>
      </c>
      <c r="K192" s="303">
        <f>IFERROR(VLOOKUP($A192,'FCST Sales'!$A$1:$AH$160,K$1,0),0)</f>
        <v>6267.738806405001</v>
      </c>
      <c r="L192" s="303">
        <f>IFERROR(VLOOKUP($A192,'FCST Sales'!$A$1:$AH$160,L$1,0),0)</f>
        <v>6029.9939384314057</v>
      </c>
      <c r="M192" s="303">
        <f>IFERROR(VLOOKUP($A192,'FCST Sales'!$A$1:$AH$160,M$1,0),0)</f>
        <v>6056.4466898641831</v>
      </c>
      <c r="N192" s="303">
        <f>IFERROR(VLOOKUP($A192,'FCST Sales'!$A$1:$AH$160,N$1,0),0)</f>
        <v>6303.8445462264763</v>
      </c>
      <c r="O192" s="303">
        <f>IFERROR(VLOOKUP($A192,'FCST Sales'!$A$1:$AH$160,O$1,0),0)</f>
        <v>6410.9660737845497</v>
      </c>
      <c r="P192" s="303">
        <f>IFERROR(VLOOKUP($A192,'FCST Sales'!$A$1:$AH$160,P$1,0),0)</f>
        <v>0</v>
      </c>
      <c r="Q192" s="303">
        <f>IFERROR(VLOOKUP($A192,'FCST Sales'!$A$1:$AH$160,Q$1,0),0)</f>
        <v>5987.1357500255608</v>
      </c>
      <c r="R192" s="303">
        <f>IFERROR(VLOOKUP($A192,'FCST Sales'!$A$1:$AH$160,R$1,0),0)</f>
        <v>6539.1167867030799</v>
      </c>
      <c r="S192" s="303">
        <f>IFERROR(VLOOKUP($A192,'FCST Sales'!$A$1:$AH$160,S$1,0),0)</f>
        <v>6084.3547679070998</v>
      </c>
      <c r="T192" s="303">
        <f>IFERROR(VLOOKUP($A192,'FCST Sales'!$A$1:$AH$160,T$1,0),0)</f>
        <v>6558.3265331891416</v>
      </c>
      <c r="U192" s="303">
        <f>IFERROR(VLOOKUP($A192,'FCST Sales'!$A$1:$AH$160,U$1,0),0)</f>
        <v>6546.4563089622961</v>
      </c>
      <c r="V192" s="303">
        <f>IFERROR(VLOOKUP($A192,'FCST Sales'!$A$1:$AH$160,V$1,0),0)</f>
        <v>6586.2108807353361</v>
      </c>
      <c r="W192" s="303">
        <f>IFERROR(VLOOKUP($A192,'FCST Sales'!$A$1:$AH$160,W$1,0),0)</f>
        <v>7935.8615824052176</v>
      </c>
      <c r="X192" s="303">
        <f>IFERROR(VLOOKUP($A192,'FCST Sales'!$A$1:$AH$160,X$1,0),0)</f>
        <v>7730.2837579546986</v>
      </c>
      <c r="Y192" s="303">
        <f>IFERROR(VLOOKUP($A192,'FCST Sales'!$A$1:$AH$160,Y$1,0),0)</f>
        <v>6251.9084242209419</v>
      </c>
      <c r="Z192" s="303">
        <f>IFERROR(VLOOKUP($A192,'FCST Sales'!$A$1:$AH$160,Z$1,0),0)</f>
        <v>5934.2958232638748</v>
      </c>
      <c r="AA192" s="303">
        <f>IFERROR(VLOOKUP($A192,'FCST Sales'!$A$1:$AH$160,AA$1,0),0)</f>
        <v>6256.257668554058</v>
      </c>
      <c r="AB192" s="303">
        <f>IFERROR(VLOOKUP($A192,'FCST Sales'!$A$1:$AH$160,AB$1,0),0)</f>
        <v>6307.8173436384286</v>
      </c>
      <c r="AC192" s="303">
        <f>IFERROR(VLOOKUP($A192,'FCST Sales'!$A$1:$AH$160,AC$1,0),0)</f>
        <v>6965.2900085432666</v>
      </c>
      <c r="AD192" s="303">
        <f>IFERROR(VLOOKUP($A192,'FCST Sales'!$A$1:$AH$160,AD$1,0),0)</f>
        <v>9144.0053536689866</v>
      </c>
      <c r="AE192" s="303">
        <f>IFERROR(VLOOKUP($A192,'FCST Sales'!$A$1:$AH$160,AE$1,0),0)</f>
        <v>7945.9203107961403</v>
      </c>
      <c r="AF192" s="303">
        <f>IFERROR(VLOOKUP($A192,'FCST Sales'!$A$1:$AH$160,AF$1,0),0)</f>
        <v>5360.8332925813265</v>
      </c>
      <c r="AG192" s="303">
        <f>IFERROR(VLOOKUP($A192,'FCST Sales'!$A$1:$AH$160,AG$1,0),0)</f>
        <v>195939.78211126669</v>
      </c>
      <c r="AH192" s="303">
        <f>IFERROR(VLOOKUP($A192,'FCST Sales'!$A$1:$AH$160,AH$1,0),0)</f>
        <v>0</v>
      </c>
      <c r="AI192" s="303"/>
      <c r="AK192" s="306">
        <f>IFERROR(VLOOKUP($A192,'BDGT MW Services MTD'!$A$3:$AG$156,AK$4,0),0)</f>
        <v>80.9308198677288</v>
      </c>
      <c r="AL192" s="306">
        <f>IFERROR(VLOOKUP($A192,'BDGT MW Services MTD'!$A$3:$AG$156,AL$4,0),0)</f>
        <v>69.72172097836841</v>
      </c>
      <c r="AM192" s="306">
        <f>IFERROR(VLOOKUP($A192,'BDGT MW Services MTD'!$A$3:$AG$156,AM$4,0),0)</f>
        <v>54.187479193264153</v>
      </c>
      <c r="AN192" s="306">
        <f>IFERROR(VLOOKUP($A192,'BDGT MW Services MTD'!$A$3:$AG$156,AN$4,0),0)</f>
        <v>52.150495683758678</v>
      </c>
      <c r="AO192" s="306">
        <f>IFERROR(VLOOKUP($A192,'BDGT MW Services MTD'!$A$3:$AG$156,AO$4,0),0)</f>
        <v>51.876995534798155</v>
      </c>
      <c r="AP192" s="306">
        <f>IFERROR(VLOOKUP($A192,'BDGT MW Services MTD'!$A$3:$AG$156,AP$4,0),0)</f>
        <v>54.083795453266752</v>
      </c>
      <c r="AQ192" s="306">
        <f>IFERROR(VLOOKUP($A192,'BDGT MW Services MTD'!$A$3:$AG$156,AQ$4,0),0)</f>
        <v>55.711782055073115</v>
      </c>
      <c r="AR192" s="306">
        <f>IFERROR(VLOOKUP($A192,'BDGT MW Services MTD'!$A$3:$AG$156,AR$4,0),0)</f>
        <v>68.305703976967678</v>
      </c>
      <c r="AS192" s="306">
        <f>IFERROR(VLOOKUP($A192,'BDGT MW Services MTD'!$A$3:$AG$156,AS$4,0),0)</f>
        <v>62.865134996250298</v>
      </c>
      <c r="AT192" s="306">
        <f>IFERROR(VLOOKUP($A192,'BDGT MW Services MTD'!$A$3:$AG$156,AT$4,0),0)</f>
        <v>60.917371266214523</v>
      </c>
      <c r="AU192" s="306">
        <f>IFERROR(VLOOKUP($A192,'BDGT MW Services MTD'!$A$3:$AG$156,AU$4,0),0)</f>
        <v>58.606682701115936</v>
      </c>
      <c r="AV192" s="306">
        <f>IFERROR(VLOOKUP($A192,'BDGT MW Services MTD'!$A$3:$AG$156,AV$4,0),0)</f>
        <v>58.863782131997894</v>
      </c>
      <c r="AW192" s="306">
        <f>IFERROR(VLOOKUP($A192,'BDGT MW Services MTD'!$A$3:$AG$156,AW$4,0),0)</f>
        <v>61.26828996679896</v>
      </c>
      <c r="AX192" s="306">
        <f>IFERROR(VLOOKUP($A192,'BDGT MW Services MTD'!$A$3:$AG$156,AX$4,0),0)</f>
        <v>62.309424906594181</v>
      </c>
      <c r="AY192" s="306">
        <f>IFERROR(VLOOKUP($A192,'BDGT MW Services MTD'!$A$3:$AG$156,AY$4,0),0)</f>
        <v>9.3389019101325754</v>
      </c>
      <c r="AZ192" s="306">
        <f>IFERROR(VLOOKUP($A192,'BDGT MW Services MTD'!$A$3:$AG$156,AZ$4,0),0)</f>
        <v>57.495758653526188</v>
      </c>
      <c r="BA192" s="306">
        <f>IFERROR(VLOOKUP($A192,'BDGT MW Services MTD'!$A$3:$AG$156,BA$4,0),0)</f>
        <v>63.554946584828606</v>
      </c>
      <c r="BB192" s="306">
        <f>IFERROR(VLOOKUP($A192,'BDGT MW Services MTD'!$A$3:$AG$156,BB$4,0),0)</f>
        <v>59.135026164970249</v>
      </c>
      <c r="BC192" s="306">
        <f>IFERROR(VLOOKUP($A192,'BDGT MW Services MTD'!$A$3:$AG$156,BC$4,0),0)</f>
        <v>63.741649843334777</v>
      </c>
      <c r="BD192" s="306">
        <f>IFERROR(VLOOKUP($A192,'BDGT MW Services MTD'!$A$3:$AG$156,BD$4,0),0)</f>
        <v>63.626280827717672</v>
      </c>
      <c r="BE192" s="306">
        <f>IFERROR(VLOOKUP($A192,'BDGT MW Services MTD'!$A$3:$AG$156,BE$4,0),0)</f>
        <v>64.012663234998712</v>
      </c>
      <c r="BF192" s="306">
        <f>IFERROR(VLOOKUP($A192,'BDGT MW Services MTD'!$A$3:$AG$156,BF$4,0),0)</f>
        <v>76.209794015078572</v>
      </c>
      <c r="BG192" s="306">
        <f>IFERROR(VLOOKUP($A192,'BDGT MW Services MTD'!$A$3:$AG$156,BG$4,0),0)</f>
        <v>75.132129819336598</v>
      </c>
      <c r="BH192" s="306">
        <f>IFERROR(VLOOKUP($A192,'BDGT MW Services MTD'!$A$3:$AG$156,BH$4,0),0)</f>
        <v>60.763512705962015</v>
      </c>
      <c r="BI192" s="306">
        <f>IFERROR(VLOOKUP($A192,'BDGT MW Services MTD'!$A$3:$AG$156,BI$4,0),0)</f>
        <v>57.676574125886226</v>
      </c>
      <c r="BJ192" s="306">
        <f>IFERROR(VLOOKUP($A192,'BDGT MW Services MTD'!$A$3:$AG$156,BJ$4,0),0)</f>
        <v>60.805783856683362</v>
      </c>
      <c r="BK192" s="306">
        <f>IFERROR(VLOOKUP($A192,'BDGT MW Services MTD'!$A$3:$AG$156,BK$4,0),0)</f>
        <v>61.306902356750761</v>
      </c>
      <c r="BL192" s="306">
        <f>IFERROR(VLOOKUP($A192,'BDGT MW Services MTD'!$A$3:$AG$156,BL$4,0),0)</f>
        <v>67.634621330101993</v>
      </c>
      <c r="BM192" s="306">
        <f>IFERROR(VLOOKUP($A192,'BDGT MW Services MTD'!$A$3:$AG$156,BM$4,0),0)</f>
        <v>88.872364690832256</v>
      </c>
      <c r="BN192" s="306">
        <f>IFERROR(VLOOKUP($A192,'BDGT MW Services MTD'!$A$3:$AG$156,BN$4,0),0)</f>
        <v>76.306390157887563</v>
      </c>
      <c r="BO192" s="306">
        <f>IFERROR(VLOOKUP($A192,'BDGT MW Services MTD'!$A$3:$AG$156,BO$4,0),0)</f>
        <v>52.102980367774776</v>
      </c>
      <c r="BP192" s="306">
        <f>IFERROR(VLOOKUP($A192,'BDGT MW Services MTD'!$A$3:$AG$156,BP$4,0),0)</f>
        <v>1909.5157593580002</v>
      </c>
      <c r="BQ192" s="306"/>
      <c r="BR192" s="306"/>
      <c r="BS192" s="306"/>
      <c r="BT192" s="306">
        <f>IFERROR(VLOOKUP($A192,'BDGT Polizze MTD'!$A$3:$AG$156,BT$4,0),0)</f>
        <v>342.36442042174991</v>
      </c>
      <c r="BU192" s="306">
        <f>IFERROR(VLOOKUP($A192,'BDGT Polizze MTD'!$A$3:$AG$156,BU$4,0),0)</f>
        <v>294.94618530467062</v>
      </c>
      <c r="BV192" s="306">
        <f>IFERROR(VLOOKUP($A192,'BDGT Polizze MTD'!$A$3:$AG$156,BV$4,0),0)</f>
        <v>229.23114999252684</v>
      </c>
      <c r="BW192" s="306">
        <f>IFERROR(VLOOKUP($A192,'BDGT Polizze MTD'!$A$3:$AG$156,BW$4,0),0)</f>
        <v>220.61402885400011</v>
      </c>
      <c r="BX192" s="306">
        <f>IFERROR(VLOOKUP($A192,'BDGT Polizze MTD'!$A$3:$AG$156,BX$4,0),0)</f>
        <v>219.45703180223211</v>
      </c>
      <c r="BY192" s="306">
        <f>IFERROR(VLOOKUP($A192,'BDGT Polizze MTD'!$A$3:$AG$156,BY$4,0),0)</f>
        <v>228.79253311444029</v>
      </c>
      <c r="BZ192" s="306">
        <f>IFERROR(VLOOKUP($A192,'BDGT Polizze MTD'!$A$3:$AG$156,BZ$4,0),0)</f>
        <v>235.67946061984242</v>
      </c>
      <c r="CA192" s="306">
        <f>IFERROR(VLOOKUP($A192,'BDGT Polizze MTD'!$A$3:$AG$156,CA$4,0),0)</f>
        <v>288.95596006310956</v>
      </c>
      <c r="CB192" s="306">
        <f>IFERROR(VLOOKUP($A192,'BDGT Polizze MTD'!$A$3:$AG$156,CB$4,0),0)</f>
        <v>265.94053468014499</v>
      </c>
      <c r="CC192" s="306">
        <f>IFERROR(VLOOKUP($A192,'BDGT Polizze MTD'!$A$3:$AG$156,CC$4,0),0)</f>
        <v>257.70084303186962</v>
      </c>
      <c r="CD192" s="306">
        <f>IFERROR(VLOOKUP($A192,'BDGT Polizze MTD'!$A$3:$AG$156,CD$4,0),0)</f>
        <v>247.92585801802579</v>
      </c>
      <c r="CE192" s="306">
        <f>IFERROR(VLOOKUP($A192,'BDGT Polizze MTD'!$A$3:$AG$156,CE$4,0),0)</f>
        <v>249.0134745501272</v>
      </c>
      <c r="CF192" s="306">
        <f>IFERROR(VLOOKUP($A192,'BDGT Polizze MTD'!$A$3:$AG$156,CF$4,0),0)</f>
        <v>259.18534643535793</v>
      </c>
      <c r="CG192" s="306">
        <f>IFERROR(VLOOKUP($A192,'BDGT Polizze MTD'!$A$3:$AG$156,CG$4,0),0)</f>
        <v>263.58969524618664</v>
      </c>
      <c r="CH192" s="306">
        <f>IFERROR(VLOOKUP($A192,'BDGT Polizze MTD'!$A$3:$AG$156,CH$4,0),0)</f>
        <v>39.506676752610531</v>
      </c>
      <c r="CI192" s="306">
        <f>IFERROR(VLOOKUP($A192,'BDGT Polizze MTD'!$A$3:$AG$156,CI$4,0),0)</f>
        <v>243.22627795313497</v>
      </c>
      <c r="CJ192" s="306">
        <f>IFERROR(VLOOKUP($A192,'BDGT Polizze MTD'!$A$3:$AG$156,CJ$4,0),0)</f>
        <v>268.85866828004924</v>
      </c>
      <c r="CK192" s="306">
        <f>IFERROR(VLOOKUP($A192,'BDGT Polizze MTD'!$A$3:$AG$156,CK$4,0),0)</f>
        <v>250.16092747712355</v>
      </c>
      <c r="CL192" s="306">
        <f>IFERROR(VLOOKUP($A192,'BDGT Polizze MTD'!$A$3:$AG$156,CL$4,0),0)</f>
        <v>269.64848547198909</v>
      </c>
      <c r="CM192" s="306">
        <f>IFERROR(VLOOKUP($A192,'BDGT Polizze MTD'!$A$3:$AG$156,CM$4,0),0)</f>
        <v>269.16043597204663</v>
      </c>
      <c r="CN192" s="306">
        <f>IFERROR(VLOOKUP($A192,'BDGT Polizze MTD'!$A$3:$AG$156,CN$4,0),0)</f>
        <v>270.79496270915536</v>
      </c>
      <c r="CO192" s="306">
        <f>IFERROR(VLOOKUP($A192,'BDGT Polizze MTD'!$A$3:$AG$156,CO$4,0),0)</f>
        <v>322.39290298895543</v>
      </c>
      <c r="CP192" s="306">
        <f>IFERROR(VLOOKUP($A192,'BDGT Polizze MTD'!$A$3:$AG$156,CP$4,0),0)</f>
        <v>317.83402321500182</v>
      </c>
      <c r="CQ192" s="306">
        <f>IFERROR(VLOOKUP($A192,'BDGT Polizze MTD'!$A$3:$AG$156,CQ$4,0),0)</f>
        <v>257.04996989239237</v>
      </c>
      <c r="CR192" s="306">
        <f>IFERROR(VLOOKUP($A192,'BDGT Polizze MTD'!$A$3:$AG$156,CR$4,0),0)</f>
        <v>243.99118784159285</v>
      </c>
      <c r="CS192" s="306">
        <f>IFERROR(VLOOKUP($A192,'BDGT Polizze MTD'!$A$3:$AG$156,CS$4,0),0)</f>
        <v>257.22879098973118</v>
      </c>
      <c r="CT192" s="306">
        <f>IFERROR(VLOOKUP($A192,'BDGT Polizze MTD'!$A$3:$AG$156,CT$4,0),0)</f>
        <v>259.34868975164403</v>
      </c>
      <c r="CU192" s="306">
        <f>IFERROR(VLOOKUP($A192,'BDGT Polizze MTD'!$A$3:$AG$156,CU$4,0),0)</f>
        <v>286.11705614708882</v>
      </c>
      <c r="CV192" s="306">
        <f>IFERROR(VLOOKUP($A192,'BDGT Polizze MTD'!$A$3:$AG$156,CV$4,0),0)</f>
        <v>375.95980960795686</v>
      </c>
      <c r="CW192" s="306">
        <f>IFERROR(VLOOKUP($A192,'BDGT Polizze MTD'!$A$3:$AG$156,CW$4,0),0)</f>
        <v>322.80153696179576</v>
      </c>
      <c r="CX192" s="306">
        <f>IFERROR(VLOOKUP($A192,'BDGT Polizze MTD'!$A$3:$AG$156,CX$4,0),0)</f>
        <v>220.41302318465719</v>
      </c>
      <c r="CY192" s="306">
        <f>IFERROR(VLOOKUP($A192,'BDGT Polizze MTD'!$A$3:$AG$156,CY$4,0),0)</f>
        <v>8077.8899473312122</v>
      </c>
      <c r="CZ192" s="306"/>
      <c r="DD192" s="308">
        <f>IFERROR(VLOOKUP($A192,'BDGT McAfee'!$AZ$6:$BD$180,DD$4,0),0)</f>
        <v>0.66397122580645174</v>
      </c>
      <c r="DE192" s="308">
        <f>IFERROR(VLOOKUP($A192,'BDGT McAfee'!$AZ$6:$BD$180,DE$4,0),0)</f>
        <v>0.66397122580645174</v>
      </c>
      <c r="DF192" s="308">
        <f>IFERROR(VLOOKUP($A192,'BDGT McAfee'!$AZ$6:$BD$180,DF$4,0),0)</f>
        <v>0.66397122580645174</v>
      </c>
      <c r="DG192" s="308">
        <f>IFERROR(VLOOKUP($A192,'BDGT McAfee'!$AZ$6:$BD$180,DG$4,0),0)</f>
        <v>0.66397122580645174</v>
      </c>
      <c r="DH192" s="308">
        <f>IFERROR(VLOOKUP($A192,'BDGT McAfee'!$AZ$6:$BD$180,DH$4,0),0)</f>
        <v>0.66397122580645174</v>
      </c>
      <c r="DI192" s="308">
        <f>IFERROR(VLOOKUP($A192,'BDGT McAfee'!$AZ$6:$BD$180,DI$4,0),0)</f>
        <v>0.66397122580645174</v>
      </c>
      <c r="DJ192" s="308">
        <f>IFERROR(VLOOKUP($A192,'BDGT McAfee'!$AZ$6:$BD$180,DJ$4,0),0)</f>
        <v>0.66397122580645174</v>
      </c>
      <c r="DK192" s="308">
        <f>IFERROR(VLOOKUP($A192,'BDGT McAfee'!$AZ$6:$BD$180,DK$4,0),0)</f>
        <v>0.66397122580645174</v>
      </c>
      <c r="DL192" s="308">
        <f>IFERROR(VLOOKUP($A192,'BDGT McAfee'!$AZ$6:$BD$180,DL$4,0),0)</f>
        <v>0.66397122580645174</v>
      </c>
      <c r="DM192" s="308">
        <f>IFERROR(VLOOKUP($A192,'BDGT McAfee'!$AZ$6:$BD$180,DM$4,0),0)</f>
        <v>0.66397122580645174</v>
      </c>
      <c r="DN192" s="308">
        <f>IFERROR(VLOOKUP($A192,'BDGT McAfee'!$AZ$6:$BD$180,DN$4,0),0)</f>
        <v>0.66397122580645174</v>
      </c>
      <c r="DO192" s="308">
        <f>IFERROR(VLOOKUP($A192,'BDGT McAfee'!$AZ$6:$BD$180,DO$4,0),0)</f>
        <v>0.66397122580645174</v>
      </c>
      <c r="DP192" s="308">
        <f>IFERROR(VLOOKUP($A192,'BDGT McAfee'!$AZ$6:$BD$180,DP$4,0),0)</f>
        <v>0.66397122580645174</v>
      </c>
      <c r="DQ192" s="308">
        <f>IFERROR(VLOOKUP($A192,'BDGT McAfee'!$AZ$6:$BD$180,DQ$4,0),0)</f>
        <v>0.66397122580645174</v>
      </c>
      <c r="DR192" s="308">
        <f>IFERROR(VLOOKUP($A192,'BDGT McAfee'!$AZ$6:$BD$180,DR$4,0),0)</f>
        <v>0.66397122580645174</v>
      </c>
      <c r="DS192" s="308">
        <f>IFERROR(VLOOKUP($A192,'BDGT McAfee'!$AZ$6:$BD$180,DS$4,0),0)</f>
        <v>0.66397122580645174</v>
      </c>
      <c r="DT192" s="308">
        <f>IFERROR(VLOOKUP($A192,'BDGT McAfee'!$AZ$6:$BD$180,DT$4,0),0)</f>
        <v>0.66397122580645174</v>
      </c>
      <c r="DU192" s="308">
        <f>IFERROR(VLOOKUP($A192,'BDGT McAfee'!$AZ$6:$BD$180,DU$4,0),0)</f>
        <v>0.66397122580645174</v>
      </c>
      <c r="DV192" s="308">
        <f>IFERROR(VLOOKUP($A192,'BDGT McAfee'!$AZ$6:$BD$180,DV$4,0),0)</f>
        <v>0.66397122580645174</v>
      </c>
      <c r="DW192" s="308">
        <f>IFERROR(VLOOKUP($A192,'BDGT McAfee'!$AZ$6:$BD$180,DW$4,0),0)</f>
        <v>0.66397122580645174</v>
      </c>
      <c r="DX192" s="308">
        <f>IFERROR(VLOOKUP($A192,'BDGT McAfee'!$AZ$6:$BD$180,DX$4,0),0)</f>
        <v>0.66397122580645174</v>
      </c>
      <c r="DY192" s="308">
        <f>IFERROR(VLOOKUP($A192,'BDGT McAfee'!$AZ$6:$BD$180,DY$4,0),0)</f>
        <v>0.66397122580645174</v>
      </c>
      <c r="DZ192" s="308">
        <f>IFERROR(VLOOKUP($A192,'BDGT McAfee'!$AZ$6:$BD$180,DZ$4,0),0)</f>
        <v>0.66397122580645174</v>
      </c>
      <c r="EA192" s="308">
        <f>IFERROR(VLOOKUP($A192,'BDGT McAfee'!$AZ$6:$BD$180,EA$4,0),0)</f>
        <v>0.66397122580645174</v>
      </c>
      <c r="EB192" s="308">
        <f>IFERROR(VLOOKUP($A192,'BDGT McAfee'!$AZ$6:$BD$180,EB$4,0),0)</f>
        <v>0.66397122580645174</v>
      </c>
      <c r="EC192" s="308">
        <f>IFERROR(VLOOKUP($A192,'BDGT McAfee'!$AZ$6:$BD$180,EC$4,0),0)</f>
        <v>0.66397122580645174</v>
      </c>
      <c r="ED192" s="308">
        <f>IFERROR(VLOOKUP($A192,'BDGT McAfee'!$AZ$6:$BD$180,ED$4,0),0)</f>
        <v>0.66397122580645174</v>
      </c>
      <c r="EE192" s="308">
        <f>IFERROR(VLOOKUP($A192,'BDGT McAfee'!$AZ$6:$BD$180,EE$4,0),0)</f>
        <v>0.66397122580645174</v>
      </c>
      <c r="EF192" s="308">
        <f>IFERROR(VLOOKUP($A192,'BDGT McAfee'!$AZ$6:$BD$180,EF$4,0),0)</f>
        <v>0.66397122580645174</v>
      </c>
      <c r="EG192" s="308">
        <f>IFERROR(VLOOKUP($A192,'BDGT McAfee'!$AZ$6:$BD$180,EG$4,0),0)</f>
        <v>0.66397122580645174</v>
      </c>
      <c r="EH192" s="308">
        <f>IFERROR(VLOOKUP($A192,'BDGT McAfee'!$AZ$6:$BD$180,EH$4,0),0)</f>
        <v>0.66397122580645174</v>
      </c>
      <c r="EI192" s="308">
        <f t="shared" si="50"/>
        <v>20.583108000000003</v>
      </c>
      <c r="EJ192" s="308"/>
      <c r="EL192" s="307">
        <f>IFERROR(VLOOKUP($A192,'BDGT Office'!$C$3:$F$180,EL$4,0),0)</f>
        <v>7.7419354838709681E-2</v>
      </c>
      <c r="EM192" s="307">
        <f>IFERROR(VLOOKUP($A192,'BDGT Office'!$C$3:$F$180,EM$4,0),0)</f>
        <v>7.7419354838709681E-2</v>
      </c>
      <c r="EN192" s="307">
        <f>IFERROR(VLOOKUP($A192,'BDGT Office'!$C$3:$F$180,EN$4,0),0)</f>
        <v>7.7419354838709681E-2</v>
      </c>
      <c r="EO192" s="307">
        <f>IFERROR(VLOOKUP($A192,'BDGT Office'!$C$3:$F$180,EO$4,0),0)</f>
        <v>7.7419354838709681E-2</v>
      </c>
      <c r="EP192" s="307">
        <f>IFERROR(VLOOKUP($A192,'BDGT Office'!$C$3:$F$180,EP$4,0),0)</f>
        <v>7.7419354838709681E-2</v>
      </c>
      <c r="EQ192" s="307">
        <f>IFERROR(VLOOKUP($A192,'BDGT Office'!$C$3:$F$180,EQ$4,0),0)</f>
        <v>7.7419354838709681E-2</v>
      </c>
      <c r="ER192" s="307">
        <f>IFERROR(VLOOKUP($A192,'BDGT Office'!$C$3:$F$180,ER$4,0),0)</f>
        <v>7.7419354838709681E-2</v>
      </c>
      <c r="ES192" s="307">
        <f>IFERROR(VLOOKUP($A192,'BDGT Office'!$C$3:$F$180,ES$4,0),0)</f>
        <v>7.7419354838709681E-2</v>
      </c>
      <c r="ET192" s="307">
        <f>IFERROR(VLOOKUP($A192,'BDGT Office'!$C$3:$F$180,ET$4,0),0)</f>
        <v>7.7419354838709681E-2</v>
      </c>
      <c r="EU192" s="307">
        <f>IFERROR(VLOOKUP($A192,'BDGT Office'!$C$3:$F$180,EU$4,0),0)</f>
        <v>7.7419354838709681E-2</v>
      </c>
      <c r="EV192" s="307">
        <f>IFERROR(VLOOKUP($A192,'BDGT Office'!$C$3:$F$180,EV$4,0),0)</f>
        <v>7.7419354838709681E-2</v>
      </c>
      <c r="EW192" s="307">
        <f>IFERROR(VLOOKUP($A192,'BDGT Office'!$C$3:$F$180,EW$4,0),0)</f>
        <v>7.7419354838709681E-2</v>
      </c>
      <c r="EX192" s="307">
        <f>IFERROR(VLOOKUP($A192,'BDGT Office'!$C$3:$F$180,EX$4,0),0)</f>
        <v>7.7419354838709681E-2</v>
      </c>
      <c r="EY192" s="307">
        <f>IFERROR(VLOOKUP($A192,'BDGT Office'!$C$3:$F$180,EY$4,0),0)</f>
        <v>7.7419354838709681E-2</v>
      </c>
      <c r="EZ192" s="307">
        <f>IFERROR(VLOOKUP($A192,'BDGT Office'!$C$3:$F$180,EZ$4,0),0)</f>
        <v>7.7419354838709681E-2</v>
      </c>
      <c r="FA192" s="307">
        <f>IFERROR(VLOOKUP($A192,'BDGT Office'!$C$3:$F$180,FA$4,0),0)</f>
        <v>7.7419354838709681E-2</v>
      </c>
      <c r="FB192" s="307">
        <f>IFERROR(VLOOKUP($A192,'BDGT Office'!$C$3:$F$180,FB$4,0),0)</f>
        <v>7.7419354838709681E-2</v>
      </c>
      <c r="FC192" s="307">
        <f>IFERROR(VLOOKUP($A192,'BDGT Office'!$C$3:$F$180,FC$4,0),0)</f>
        <v>7.7419354838709681E-2</v>
      </c>
      <c r="FD192" s="307">
        <f>IFERROR(VLOOKUP($A192,'BDGT Office'!$C$3:$F$180,FD$4,0),0)</f>
        <v>7.7419354838709681E-2</v>
      </c>
      <c r="FE192" s="307">
        <f>IFERROR(VLOOKUP($A192,'BDGT Office'!$C$3:$F$180,FE$4,0),0)</f>
        <v>7.7419354838709681E-2</v>
      </c>
      <c r="FF192" s="307">
        <f>IFERROR(VLOOKUP($A192,'BDGT Office'!$C$3:$F$180,FF$4,0),0)</f>
        <v>7.7419354838709681E-2</v>
      </c>
      <c r="FG192" s="307">
        <f>IFERROR(VLOOKUP($A192,'BDGT Office'!$C$3:$F$180,FG$4,0),0)</f>
        <v>7.7419354838709681E-2</v>
      </c>
      <c r="FH192" s="307">
        <f>IFERROR(VLOOKUP($A192,'BDGT Office'!$C$3:$F$180,FH$4,0),0)</f>
        <v>7.7419354838709681E-2</v>
      </c>
      <c r="FI192" s="307">
        <f>IFERROR(VLOOKUP($A192,'BDGT Office'!$C$3:$F$180,FI$4,0),0)</f>
        <v>7.7419354838709681E-2</v>
      </c>
      <c r="FJ192" s="307">
        <f>IFERROR(VLOOKUP($A192,'BDGT Office'!$C$3:$F$180,FJ$4,0),0)</f>
        <v>7.7419354838709681E-2</v>
      </c>
      <c r="FK192" s="307">
        <f>IFERROR(VLOOKUP($A192,'BDGT Office'!$C$3:$F$180,FK$4,0),0)</f>
        <v>7.7419354838709681E-2</v>
      </c>
      <c r="FL192" s="307">
        <f>IFERROR(VLOOKUP($A192,'BDGT Office'!$C$3:$F$180,FL$4,0),0)</f>
        <v>7.7419354838709681E-2</v>
      </c>
      <c r="FM192" s="307">
        <f>IFERROR(VLOOKUP($A192,'BDGT Office'!$C$3:$F$180,FM$4,0),0)</f>
        <v>7.7419354838709681E-2</v>
      </c>
      <c r="FN192" s="307">
        <f>IFERROR(VLOOKUP($A192,'BDGT Office'!$C$3:$F$180,FN$4,0),0)</f>
        <v>7.7419354838709681E-2</v>
      </c>
      <c r="FO192" s="307">
        <f>IFERROR(VLOOKUP($A192,'BDGT Office'!$C$3:$F$180,FO$4,0),0)</f>
        <v>7.7419354838709681E-2</v>
      </c>
      <c r="FP192" s="307">
        <f>IFERROR(VLOOKUP($A192,'BDGT Office'!$C$3:$F$180,FP$4,0),0)</f>
        <v>7.7419354838709681E-2</v>
      </c>
      <c r="FQ192" s="308">
        <f t="shared" si="51"/>
        <v>2.4000000000000008</v>
      </c>
      <c r="FR192" s="307"/>
      <c r="FS192" s="307"/>
    </row>
    <row r="193" spans="1:175">
      <c r="A193" s="150" t="s">
        <v>132</v>
      </c>
      <c r="B193" s="303">
        <f>IFERROR(VLOOKUP($A193,'FCST Sales'!$A$1:$AH$160,B$1,0),0)</f>
        <v>7526.6756858323279</v>
      </c>
      <c r="C193" s="303">
        <f>IFERROR(VLOOKUP($A193,'FCST Sales'!$A$1:$AH$160,C$1,0),0)</f>
        <v>6562.5242682488779</v>
      </c>
      <c r="D193" s="303">
        <f>IFERROR(VLOOKUP($A193,'FCST Sales'!$A$1:$AH$160,D$1,0),0)</f>
        <v>5039.5088396122583</v>
      </c>
      <c r="E193" s="303">
        <f>IFERROR(VLOOKUP($A193,'FCST Sales'!$A$1:$AH$160,E$1,0),0)</f>
        <v>4850.0666187315846</v>
      </c>
      <c r="F193" s="303">
        <f>IFERROR(VLOOKUP($A193,'FCST Sales'!$A$1:$AH$160,F$1,0),0)</f>
        <v>4824.6307350395991</v>
      </c>
      <c r="G193" s="303">
        <f>IFERROR(VLOOKUP($A193,'FCST Sales'!$A$1:$AH$160,G$1,0),0)</f>
        <v>5029.8661115868899</v>
      </c>
      <c r="H193" s="303">
        <f>IFERROR(VLOOKUP($A193,'FCST Sales'!$A$1:$AH$160,H$1,0),0)</f>
        <v>5181.2710669883436</v>
      </c>
      <c r="I193" s="303">
        <f>IFERROR(VLOOKUP($A193,'FCST Sales'!$A$1:$AH$160,I$1,0),0)</f>
        <v>6352.5228357671294</v>
      </c>
      <c r="J193" s="303">
        <f>IFERROR(VLOOKUP($A193,'FCST Sales'!$A$1:$AH$160,J$1,0),0)</f>
        <v>5917.1513303240426</v>
      </c>
      <c r="K193" s="303">
        <f>IFERROR(VLOOKUP($A193,'FCST Sales'!$A$1:$AH$160,K$1,0),0)</f>
        <v>5665.3979028459971</v>
      </c>
      <c r="L193" s="303">
        <f>IFERROR(VLOOKUP($A193,'FCST Sales'!$A$1:$AH$160,L$1,0),0)</f>
        <v>5450.5007416794224</v>
      </c>
      <c r="M193" s="303">
        <f>IFERROR(VLOOKUP($A193,'FCST Sales'!$A$1:$AH$160,M$1,0),0)</f>
        <v>5474.4113364123459</v>
      </c>
      <c r="N193" s="303">
        <f>IFERROR(VLOOKUP($A193,'FCST Sales'!$A$1:$AH$160,N$1,0),0)</f>
        <v>5698.0338165276999</v>
      </c>
      <c r="O193" s="303">
        <f>IFERROR(VLOOKUP($A193,'FCST Sales'!$A$1:$AH$160,O$1,0),0)</f>
        <v>5794.8607737960838</v>
      </c>
      <c r="P193" s="303">
        <f>IFERROR(VLOOKUP($A193,'FCST Sales'!$A$1:$AH$160,P$1,0),0)</f>
        <v>0</v>
      </c>
      <c r="Q193" s="303">
        <f>IFERROR(VLOOKUP($A193,'FCST Sales'!$A$1:$AH$160,Q$1,0),0)</f>
        <v>5411.7613017930444</v>
      </c>
      <c r="R193" s="303">
        <f>IFERROR(VLOOKUP($A193,'FCST Sales'!$A$1:$AH$160,R$1,0),0)</f>
        <v>5910.6959741198334</v>
      </c>
      <c r="S193" s="303">
        <f>IFERROR(VLOOKUP($A193,'FCST Sales'!$A$1:$AH$160,S$1,0),0)</f>
        <v>5499.63739826662</v>
      </c>
      <c r="T193" s="303">
        <f>IFERROR(VLOOKUP($A193,'FCST Sales'!$A$1:$AH$160,T$1,0),0)</f>
        <v>5928.0596296290769</v>
      </c>
      <c r="U193" s="303">
        <f>IFERROR(VLOOKUP($A193,'FCST Sales'!$A$1:$AH$160,U$1,0),0)</f>
        <v>5917.3301551697441</v>
      </c>
      <c r="V193" s="303">
        <f>IFERROR(VLOOKUP($A193,'FCST Sales'!$A$1:$AH$160,V$1,0),0)</f>
        <v>5953.2642415297832</v>
      </c>
      <c r="W193" s="303">
        <f>IFERROR(VLOOKUP($A193,'FCST Sales'!$A$1:$AH$160,W$1,0),0)</f>
        <v>7173.2110981220558</v>
      </c>
      <c r="X193" s="303">
        <f>IFERROR(VLOOKUP($A193,'FCST Sales'!$A$1:$AH$160,X$1,0),0)</f>
        <v>6987.3896700939076</v>
      </c>
      <c r="Y193" s="303">
        <f>IFERROR(VLOOKUP($A193,'FCST Sales'!$A$1:$AH$160,Y$1,0),0)</f>
        <v>5651.0888486883532</v>
      </c>
      <c r="Z193" s="303">
        <f>IFERROR(VLOOKUP($A193,'FCST Sales'!$A$1:$AH$160,Z$1,0),0)</f>
        <v>5363.9993864502621</v>
      </c>
      <c r="AA193" s="303">
        <f>IFERROR(VLOOKUP($A193,'FCST Sales'!$A$1:$AH$160,AA$1,0),0)</f>
        <v>5655.02012286631</v>
      </c>
      <c r="AB193" s="303">
        <f>IFERROR(VLOOKUP($A193,'FCST Sales'!$A$1:$AH$160,AB$1,0),0)</f>
        <v>5701.624821006556</v>
      </c>
      <c r="AC193" s="303">
        <f>IFERROR(VLOOKUP($A193,'FCST Sales'!$A$1:$AH$160,AC$1,0),0)</f>
        <v>6295.9131875102794</v>
      </c>
      <c r="AD193" s="303">
        <f>IFERROR(VLOOKUP($A193,'FCST Sales'!$A$1:$AH$160,AD$1,0),0)</f>
        <v>8265.2500932792409</v>
      </c>
      <c r="AE193" s="303">
        <f>IFERROR(VLOOKUP($A193,'FCST Sales'!$A$1:$AH$160,AE$1,0),0)</f>
        <v>7182.3031647335401</v>
      </c>
      <c r="AF193" s="303">
        <f>IFERROR(VLOOKUP($A193,'FCST Sales'!$A$1:$AH$160,AF$1,0),0)</f>
        <v>4845.6476300928289</v>
      </c>
      <c r="AG193" s="303">
        <f>IFERROR(VLOOKUP($A193,'FCST Sales'!$A$1:$AH$160,AG$1,0),0)</f>
        <v>177109.61878674405</v>
      </c>
      <c r="AH193" s="303">
        <f>IFERROR(VLOOKUP($A193,'FCST Sales'!$A$1:$AH$160,AH$1,0),0)</f>
        <v>0</v>
      </c>
      <c r="AI193" s="303"/>
      <c r="AK193" s="306">
        <f>IFERROR(VLOOKUP($A193,'BDGT MW Services MTD'!$A$3:$AG$156,AK$4,0),0)</f>
        <v>79.966682190051884</v>
      </c>
      <c r="AL193" s="306">
        <f>IFERROR(VLOOKUP($A193,'BDGT MW Services MTD'!$A$3:$AG$156,AL$4,0),0)</f>
        <v>68.891118517432176</v>
      </c>
      <c r="AM193" s="306">
        <f>IFERROR(VLOOKUP($A193,'BDGT MW Services MTD'!$A$3:$AG$156,AM$4,0),0)</f>
        <v>53.54193784777987</v>
      </c>
      <c r="AN193" s="306">
        <f>IFERROR(VLOOKUP($A193,'BDGT MW Services MTD'!$A$3:$AG$156,AN$4,0),0)</f>
        <v>51.529221144832519</v>
      </c>
      <c r="AO193" s="306">
        <f>IFERROR(VLOOKUP($A193,'BDGT MW Services MTD'!$A$3:$AG$156,AO$4,0),0)</f>
        <v>51.258979232955156</v>
      </c>
      <c r="AP193" s="306">
        <f>IFERROR(VLOOKUP($A193,'BDGT MW Services MTD'!$A$3:$AG$156,AP$4,0),0)</f>
        <v>53.43948930347748</v>
      </c>
      <c r="AQ193" s="306">
        <f>IFERROR(VLOOKUP($A193,'BDGT MW Services MTD'!$A$3:$AG$156,AQ$4,0),0)</f>
        <v>55.048081523463409</v>
      </c>
      <c r="AR193" s="306">
        <f>IFERROR(VLOOKUP($A193,'BDGT MW Services MTD'!$A$3:$AG$156,AR$4,0),0)</f>
        <v>67.491970680899826</v>
      </c>
      <c r="AS193" s="306">
        <f>IFERROR(VLOOKUP($A193,'BDGT MW Services MTD'!$A$3:$AG$156,AS$4,0),0)</f>
        <v>62.116215791413488</v>
      </c>
      <c r="AT193" s="306">
        <f>IFERROR(VLOOKUP($A193,'BDGT MW Services MTD'!$A$3:$AG$156,AT$4,0),0)</f>
        <v>60.191655982979015</v>
      </c>
      <c r="AU193" s="306">
        <f>IFERROR(VLOOKUP($A193,'BDGT MW Services MTD'!$A$3:$AG$156,AU$4,0),0)</f>
        <v>57.908494902596757</v>
      </c>
      <c r="AV193" s="306">
        <f>IFERROR(VLOOKUP($A193,'BDGT MW Services MTD'!$A$3:$AG$156,AV$4,0),0)</f>
        <v>58.162531479937535</v>
      </c>
      <c r="AW193" s="306">
        <f>IFERROR(VLOOKUP($A193,'BDGT MW Services MTD'!$A$3:$AG$156,AW$4,0),0)</f>
        <v>60.538394150837007</v>
      </c>
      <c r="AX193" s="306">
        <f>IFERROR(VLOOKUP($A193,'BDGT MW Services MTD'!$A$3:$AG$156,AX$4,0),0)</f>
        <v>61.567125936621892</v>
      </c>
      <c r="AY193" s="306">
        <f>IFERROR(VLOOKUP($A193,'BDGT MW Services MTD'!$A$3:$AG$156,AY$4,0),0)</f>
        <v>9.2276465538368697</v>
      </c>
      <c r="AZ193" s="306">
        <f>IFERROR(VLOOKUP($A193,'BDGT MW Services MTD'!$A$3:$AG$156,AZ$4,0),0)</f>
        <v>56.81080541426477</v>
      </c>
      <c r="BA193" s="306">
        <f>IFERROR(VLOOKUP($A193,'BDGT MW Services MTD'!$A$3:$AG$156,BA$4,0),0)</f>
        <v>62.79780957935499</v>
      </c>
      <c r="BB193" s="306">
        <f>IFERROR(VLOOKUP($A193,'BDGT MW Services MTD'!$A$3:$AG$156,BB$4,0),0)</f>
        <v>58.430544153182396</v>
      </c>
      <c r="BC193" s="306">
        <f>IFERROR(VLOOKUP($A193,'BDGT MW Services MTD'!$A$3:$AG$156,BC$4,0),0)</f>
        <v>62.982288621593923</v>
      </c>
      <c r="BD193" s="306">
        <f>IFERROR(VLOOKUP($A193,'BDGT MW Services MTD'!$A$3:$AG$156,BD$4,0),0)</f>
        <v>62.86829400963385</v>
      </c>
      <c r="BE193" s="306">
        <f>IFERROR(VLOOKUP($A193,'BDGT MW Services MTD'!$A$3:$AG$156,BE$4,0),0)</f>
        <v>63.250073401185404</v>
      </c>
      <c r="BF193" s="306">
        <f>IFERROR(VLOOKUP($A193,'BDGT MW Services MTD'!$A$3:$AG$156,BF$4,0),0)</f>
        <v>75.30189843292554</v>
      </c>
      <c r="BG193" s="306">
        <f>IFERROR(VLOOKUP($A193,'BDGT MW Services MTD'!$A$3:$AG$156,BG$4,0),0)</f>
        <v>74.237072568201299</v>
      </c>
      <c r="BH193" s="306">
        <f>IFERROR(VLOOKUP($A193,'BDGT MW Services MTD'!$A$3:$AG$156,BH$4,0),0)</f>
        <v>60.03963035652373</v>
      </c>
      <c r="BI193" s="306">
        <f>IFERROR(VLOOKUP($A193,'BDGT MW Services MTD'!$A$3:$AG$156,BI$4,0),0)</f>
        <v>56.98946681219563</v>
      </c>
      <c r="BJ193" s="306">
        <f>IFERROR(VLOOKUP($A193,'BDGT MW Services MTD'!$A$3:$AG$156,BJ$4,0),0)</f>
        <v>60.081397926419434</v>
      </c>
      <c r="BK193" s="306">
        <f>IFERROR(VLOOKUP($A193,'BDGT MW Services MTD'!$A$3:$AG$156,BK$4,0),0)</f>
        <v>60.576546547178985</v>
      </c>
      <c r="BL193" s="306">
        <f>IFERROR(VLOOKUP($A193,'BDGT MW Services MTD'!$A$3:$AG$156,BL$4,0),0)</f>
        <v>66.828882714747081</v>
      </c>
      <c r="BM193" s="306">
        <f>IFERROR(VLOOKUP($A193,'BDGT MW Services MTD'!$A$3:$AG$156,BM$4,0),0)</f>
        <v>87.81361852413437</v>
      </c>
      <c r="BN193" s="306">
        <f>IFERROR(VLOOKUP($A193,'BDGT MW Services MTD'!$A$3:$AG$156,BN$4,0),0)</f>
        <v>75.397343815357303</v>
      </c>
      <c r="BO193" s="306">
        <f>IFERROR(VLOOKUP($A193,'BDGT MW Services MTD'!$A$3:$AG$156,BO$4,0),0)</f>
        <v>51.482271883986598</v>
      </c>
      <c r="BP193" s="306">
        <f>IFERROR(VLOOKUP($A193,'BDGT MW Services MTD'!$A$3:$AG$156,BP$4,0),0)</f>
        <v>1886.7674900000004</v>
      </c>
      <c r="BQ193" s="306"/>
      <c r="BR193" s="306"/>
      <c r="BS193" s="306"/>
      <c r="BT193" s="306">
        <f>IFERROR(VLOOKUP($A193,'BDGT Polizze MTD'!$A$3:$AG$156,BT$4,0),0)</f>
        <v>276.96853665434668</v>
      </c>
      <c r="BU193" s="306">
        <f>IFERROR(VLOOKUP($A193,'BDGT Polizze MTD'!$A$3:$AG$156,BU$4,0),0)</f>
        <v>238.60777716032405</v>
      </c>
      <c r="BV193" s="306">
        <f>IFERROR(VLOOKUP($A193,'BDGT Polizze MTD'!$A$3:$AG$156,BV$4,0),0)</f>
        <v>185.44513501377199</v>
      </c>
      <c r="BW193" s="306">
        <f>IFERROR(VLOOKUP($A193,'BDGT Polizze MTD'!$A$3:$AG$156,BW$4,0),0)</f>
        <v>178.47399172449298</v>
      </c>
      <c r="BX193" s="306">
        <f>IFERROR(VLOOKUP($A193,'BDGT Polizze MTD'!$A$3:$AG$156,BX$4,0),0)</f>
        <v>177.53799557177703</v>
      </c>
      <c r="BY193" s="306">
        <f>IFERROR(VLOOKUP($A193,'BDGT Polizze MTD'!$A$3:$AG$156,BY$4,0),0)</f>
        <v>185.0902994419977</v>
      </c>
      <c r="BZ193" s="306">
        <f>IFERROR(VLOOKUP($A193,'BDGT Polizze MTD'!$A$3:$AG$156,BZ$4,0),0)</f>
        <v>190.66173770905257</v>
      </c>
      <c r="CA193" s="306">
        <f>IFERROR(VLOOKUP($A193,'BDGT Polizze MTD'!$A$3:$AG$156,CA$4,0),0)</f>
        <v>233.76175981616981</v>
      </c>
      <c r="CB193" s="306">
        <f>IFERROR(VLOOKUP($A193,'BDGT Polizze MTD'!$A$3:$AG$156,CB$4,0),0)</f>
        <v>215.14256836822568</v>
      </c>
      <c r="CC193" s="306">
        <f>IFERROR(VLOOKUP($A193,'BDGT Polizze MTD'!$A$3:$AG$156,CC$4,0),0)</f>
        <v>208.47676081878882</v>
      </c>
      <c r="CD193" s="306">
        <f>IFERROR(VLOOKUP($A193,'BDGT Polizze MTD'!$A$3:$AG$156,CD$4,0),0)</f>
        <v>200.56892012737774</v>
      </c>
      <c r="CE193" s="306">
        <f>IFERROR(VLOOKUP($A193,'BDGT Polizze MTD'!$A$3:$AG$156,CE$4,0),0)</f>
        <v>201.44878830692198</v>
      </c>
      <c r="CF193" s="306">
        <f>IFERROR(VLOOKUP($A193,'BDGT Polizze MTD'!$A$3:$AG$156,CF$4,0),0)</f>
        <v>209.67770551630167</v>
      </c>
      <c r="CG193" s="306">
        <f>IFERROR(VLOOKUP($A193,'BDGT Polizze MTD'!$A$3:$AG$156,CG$4,0),0)</f>
        <v>213.24076865103928</v>
      </c>
      <c r="CH193" s="306">
        <f>IFERROR(VLOOKUP($A193,'BDGT Polizze MTD'!$A$3:$AG$156,CH$4,0),0)</f>
        <v>31.960407669604034</v>
      </c>
      <c r="CI193" s="306">
        <f>IFERROR(VLOOKUP($A193,'BDGT Polizze MTD'!$A$3:$AG$156,CI$4,0),0)</f>
        <v>196.76701859841833</v>
      </c>
      <c r="CJ193" s="306">
        <f>IFERROR(VLOOKUP($A193,'BDGT Polizze MTD'!$A$3:$AG$156,CJ$4,0),0)</f>
        <v>217.50330197463177</v>
      </c>
      <c r="CK193" s="306">
        <f>IFERROR(VLOOKUP($A193,'BDGT Polizze MTD'!$A$3:$AG$156,CK$4,0),0)</f>
        <v>202.37706338199672</v>
      </c>
      <c r="CL193" s="306">
        <f>IFERROR(VLOOKUP($A193,'BDGT Polizze MTD'!$A$3:$AG$156,CL$4,0),0)</f>
        <v>218.14225421040013</v>
      </c>
      <c r="CM193" s="306">
        <f>IFERROR(VLOOKUP($A193,'BDGT Polizze MTD'!$A$3:$AG$156,CM$4,0),0)</f>
        <v>217.7474282654394</v>
      </c>
      <c r="CN193" s="306">
        <f>IFERROR(VLOOKUP($A193,'BDGT Polizze MTD'!$A$3:$AG$156,CN$4,0),0)</f>
        <v>219.06973996459823</v>
      </c>
      <c r="CO193" s="306">
        <f>IFERROR(VLOOKUP($A193,'BDGT Polizze MTD'!$A$3:$AG$156,CO$4,0),0)</f>
        <v>260.81182869002674</v>
      </c>
      <c r="CP193" s="306">
        <f>IFERROR(VLOOKUP($A193,'BDGT Polizze MTD'!$A$3:$AG$156,CP$4,0),0)</f>
        <v>257.12375193771823</v>
      </c>
      <c r="CQ193" s="306">
        <f>IFERROR(VLOOKUP($A193,'BDGT Polizze MTD'!$A$3:$AG$156,CQ$4,0),0)</f>
        <v>207.95021258469791</v>
      </c>
      <c r="CR193" s="306">
        <f>IFERROR(VLOOKUP($A193,'BDGT Polizze MTD'!$A$3:$AG$156,CR$4,0),0)</f>
        <v>197.38582113700465</v>
      </c>
      <c r="CS193" s="306">
        <f>IFERROR(VLOOKUP($A193,'BDGT Polizze MTD'!$A$3:$AG$156,CS$4,0),0)</f>
        <v>208.09487661722747</v>
      </c>
      <c r="CT193" s="306">
        <f>IFERROR(VLOOKUP($A193,'BDGT Polizze MTD'!$A$3:$AG$156,CT$4,0),0)</f>
        <v>209.80984821742786</v>
      </c>
      <c r="CU193" s="306">
        <f>IFERROR(VLOOKUP($A193,'BDGT Polizze MTD'!$A$3:$AG$156,CU$4,0),0)</f>
        <v>231.46512203367493</v>
      </c>
      <c r="CV193" s="306">
        <f>IFERROR(VLOOKUP($A193,'BDGT Polizze MTD'!$A$3:$AG$156,CV$4,0),0)</f>
        <v>304.14678657229837</v>
      </c>
      <c r="CW193" s="306">
        <f>IFERROR(VLOOKUP($A193,'BDGT Polizze MTD'!$A$3:$AG$156,CW$4,0),0)</f>
        <v>261.14240846623545</v>
      </c>
      <c r="CX193" s="306">
        <f>IFERROR(VLOOKUP($A193,'BDGT Polizze MTD'!$A$3:$AG$156,CX$4,0),0)</f>
        <v>178.31138065051351</v>
      </c>
      <c r="CY193" s="306">
        <f>IFERROR(VLOOKUP($A193,'BDGT Polizze MTD'!$A$3:$AG$156,CY$4,0),0)</f>
        <v>6534.9119958525007</v>
      </c>
      <c r="CZ193" s="306"/>
      <c r="DD193" s="308">
        <f>IFERROR(VLOOKUP($A193,'BDGT McAfee'!$AZ$6:$BD$180,DD$4,0),0)</f>
        <v>1.5401955483870968</v>
      </c>
      <c r="DE193" s="308">
        <f>IFERROR(VLOOKUP($A193,'BDGT McAfee'!$AZ$6:$BD$180,DE$4,0),0)</f>
        <v>1.5401955483870968</v>
      </c>
      <c r="DF193" s="308">
        <f>IFERROR(VLOOKUP($A193,'BDGT McAfee'!$AZ$6:$BD$180,DF$4,0),0)</f>
        <v>1.5401955483870968</v>
      </c>
      <c r="DG193" s="308">
        <f>IFERROR(VLOOKUP($A193,'BDGT McAfee'!$AZ$6:$BD$180,DG$4,0),0)</f>
        <v>1.5401955483870968</v>
      </c>
      <c r="DH193" s="308">
        <f>IFERROR(VLOOKUP($A193,'BDGT McAfee'!$AZ$6:$BD$180,DH$4,0),0)</f>
        <v>1.5401955483870968</v>
      </c>
      <c r="DI193" s="308">
        <f>IFERROR(VLOOKUP($A193,'BDGT McAfee'!$AZ$6:$BD$180,DI$4,0),0)</f>
        <v>1.5401955483870968</v>
      </c>
      <c r="DJ193" s="308">
        <f>IFERROR(VLOOKUP($A193,'BDGT McAfee'!$AZ$6:$BD$180,DJ$4,0),0)</f>
        <v>1.5401955483870968</v>
      </c>
      <c r="DK193" s="308">
        <f>IFERROR(VLOOKUP($A193,'BDGT McAfee'!$AZ$6:$BD$180,DK$4,0),0)</f>
        <v>1.5401955483870968</v>
      </c>
      <c r="DL193" s="308">
        <f>IFERROR(VLOOKUP($A193,'BDGT McAfee'!$AZ$6:$BD$180,DL$4,0),0)</f>
        <v>1.5401955483870968</v>
      </c>
      <c r="DM193" s="308">
        <f>IFERROR(VLOOKUP($A193,'BDGT McAfee'!$AZ$6:$BD$180,DM$4,0),0)</f>
        <v>1.5401955483870968</v>
      </c>
      <c r="DN193" s="308">
        <f>IFERROR(VLOOKUP($A193,'BDGT McAfee'!$AZ$6:$BD$180,DN$4,0),0)</f>
        <v>1.5401955483870968</v>
      </c>
      <c r="DO193" s="308">
        <f>IFERROR(VLOOKUP($A193,'BDGT McAfee'!$AZ$6:$BD$180,DO$4,0),0)</f>
        <v>1.5401955483870968</v>
      </c>
      <c r="DP193" s="308">
        <f>IFERROR(VLOOKUP($A193,'BDGT McAfee'!$AZ$6:$BD$180,DP$4,0),0)</f>
        <v>1.5401955483870968</v>
      </c>
      <c r="DQ193" s="308">
        <f>IFERROR(VLOOKUP($A193,'BDGT McAfee'!$AZ$6:$BD$180,DQ$4,0),0)</f>
        <v>1.5401955483870968</v>
      </c>
      <c r="DR193" s="308">
        <f>IFERROR(VLOOKUP($A193,'BDGT McAfee'!$AZ$6:$BD$180,DR$4,0),0)</f>
        <v>1.5401955483870968</v>
      </c>
      <c r="DS193" s="308">
        <f>IFERROR(VLOOKUP($A193,'BDGT McAfee'!$AZ$6:$BD$180,DS$4,0),0)</f>
        <v>1.5401955483870968</v>
      </c>
      <c r="DT193" s="308">
        <f>IFERROR(VLOOKUP($A193,'BDGT McAfee'!$AZ$6:$BD$180,DT$4,0),0)</f>
        <v>1.5401955483870968</v>
      </c>
      <c r="DU193" s="308">
        <f>IFERROR(VLOOKUP($A193,'BDGT McAfee'!$AZ$6:$BD$180,DU$4,0),0)</f>
        <v>1.5401955483870968</v>
      </c>
      <c r="DV193" s="308">
        <f>IFERROR(VLOOKUP($A193,'BDGT McAfee'!$AZ$6:$BD$180,DV$4,0),0)</f>
        <v>1.5401955483870968</v>
      </c>
      <c r="DW193" s="308">
        <f>IFERROR(VLOOKUP($A193,'BDGT McAfee'!$AZ$6:$BD$180,DW$4,0),0)</f>
        <v>1.5401955483870968</v>
      </c>
      <c r="DX193" s="308">
        <f>IFERROR(VLOOKUP($A193,'BDGT McAfee'!$AZ$6:$BD$180,DX$4,0),0)</f>
        <v>1.5401955483870968</v>
      </c>
      <c r="DY193" s="308">
        <f>IFERROR(VLOOKUP($A193,'BDGT McAfee'!$AZ$6:$BD$180,DY$4,0),0)</f>
        <v>1.5401955483870968</v>
      </c>
      <c r="DZ193" s="308">
        <f>IFERROR(VLOOKUP($A193,'BDGT McAfee'!$AZ$6:$BD$180,DZ$4,0),0)</f>
        <v>1.5401955483870968</v>
      </c>
      <c r="EA193" s="308">
        <f>IFERROR(VLOOKUP($A193,'BDGT McAfee'!$AZ$6:$BD$180,EA$4,0),0)</f>
        <v>1.5401955483870968</v>
      </c>
      <c r="EB193" s="308">
        <f>IFERROR(VLOOKUP($A193,'BDGT McAfee'!$AZ$6:$BD$180,EB$4,0),0)</f>
        <v>1.5401955483870968</v>
      </c>
      <c r="EC193" s="308">
        <f>IFERROR(VLOOKUP($A193,'BDGT McAfee'!$AZ$6:$BD$180,EC$4,0),0)</f>
        <v>1.5401955483870968</v>
      </c>
      <c r="ED193" s="308">
        <f>IFERROR(VLOOKUP($A193,'BDGT McAfee'!$AZ$6:$BD$180,ED$4,0),0)</f>
        <v>1.5401955483870968</v>
      </c>
      <c r="EE193" s="308">
        <f>IFERROR(VLOOKUP($A193,'BDGT McAfee'!$AZ$6:$BD$180,EE$4,0),0)</f>
        <v>1.5401955483870968</v>
      </c>
      <c r="EF193" s="308">
        <f>IFERROR(VLOOKUP($A193,'BDGT McAfee'!$AZ$6:$BD$180,EF$4,0),0)</f>
        <v>1.5401955483870968</v>
      </c>
      <c r="EG193" s="308">
        <f>IFERROR(VLOOKUP($A193,'BDGT McAfee'!$AZ$6:$BD$180,EG$4,0),0)</f>
        <v>1.5401955483870968</v>
      </c>
      <c r="EH193" s="308">
        <f>IFERROR(VLOOKUP($A193,'BDGT McAfee'!$AZ$6:$BD$180,EH$4,0),0)</f>
        <v>1.5401955483870968</v>
      </c>
      <c r="EI193" s="308">
        <f t="shared" si="50"/>
        <v>47.746061999999995</v>
      </c>
      <c r="EJ193" s="308"/>
      <c r="EL193" s="307">
        <f>IFERROR(VLOOKUP($A193,'BDGT Office'!$C$3:$F$180,EL$4,0),0)</f>
        <v>0.23225806451612904</v>
      </c>
      <c r="EM193" s="307">
        <f>IFERROR(VLOOKUP($A193,'BDGT Office'!$C$3:$F$180,EM$4,0),0)</f>
        <v>0.23225806451612904</v>
      </c>
      <c r="EN193" s="307">
        <f>IFERROR(VLOOKUP($A193,'BDGT Office'!$C$3:$F$180,EN$4,0),0)</f>
        <v>0.23225806451612904</v>
      </c>
      <c r="EO193" s="307">
        <f>IFERROR(VLOOKUP($A193,'BDGT Office'!$C$3:$F$180,EO$4,0),0)</f>
        <v>0.23225806451612904</v>
      </c>
      <c r="EP193" s="307">
        <f>IFERROR(VLOOKUP($A193,'BDGT Office'!$C$3:$F$180,EP$4,0),0)</f>
        <v>0.23225806451612904</v>
      </c>
      <c r="EQ193" s="307">
        <f>IFERROR(VLOOKUP($A193,'BDGT Office'!$C$3:$F$180,EQ$4,0),0)</f>
        <v>0.23225806451612904</v>
      </c>
      <c r="ER193" s="307">
        <f>IFERROR(VLOOKUP($A193,'BDGT Office'!$C$3:$F$180,ER$4,0),0)</f>
        <v>0.23225806451612904</v>
      </c>
      <c r="ES193" s="307">
        <f>IFERROR(VLOOKUP($A193,'BDGT Office'!$C$3:$F$180,ES$4,0),0)</f>
        <v>0.23225806451612904</v>
      </c>
      <c r="ET193" s="307">
        <f>IFERROR(VLOOKUP($A193,'BDGT Office'!$C$3:$F$180,ET$4,0),0)</f>
        <v>0.23225806451612904</v>
      </c>
      <c r="EU193" s="307">
        <f>IFERROR(VLOOKUP($A193,'BDGT Office'!$C$3:$F$180,EU$4,0),0)</f>
        <v>0.23225806451612904</v>
      </c>
      <c r="EV193" s="307">
        <f>IFERROR(VLOOKUP($A193,'BDGT Office'!$C$3:$F$180,EV$4,0),0)</f>
        <v>0.23225806451612904</v>
      </c>
      <c r="EW193" s="307">
        <f>IFERROR(VLOOKUP($A193,'BDGT Office'!$C$3:$F$180,EW$4,0),0)</f>
        <v>0.23225806451612904</v>
      </c>
      <c r="EX193" s="307">
        <f>IFERROR(VLOOKUP($A193,'BDGT Office'!$C$3:$F$180,EX$4,0),0)</f>
        <v>0.23225806451612904</v>
      </c>
      <c r="EY193" s="307">
        <f>IFERROR(VLOOKUP($A193,'BDGT Office'!$C$3:$F$180,EY$4,0),0)</f>
        <v>0.23225806451612904</v>
      </c>
      <c r="EZ193" s="307">
        <f>IFERROR(VLOOKUP($A193,'BDGT Office'!$C$3:$F$180,EZ$4,0),0)</f>
        <v>0.23225806451612904</v>
      </c>
      <c r="FA193" s="307">
        <f>IFERROR(VLOOKUP($A193,'BDGT Office'!$C$3:$F$180,FA$4,0),0)</f>
        <v>0.23225806451612904</v>
      </c>
      <c r="FB193" s="307">
        <f>IFERROR(VLOOKUP($A193,'BDGT Office'!$C$3:$F$180,FB$4,0),0)</f>
        <v>0.23225806451612904</v>
      </c>
      <c r="FC193" s="307">
        <f>IFERROR(VLOOKUP($A193,'BDGT Office'!$C$3:$F$180,FC$4,0),0)</f>
        <v>0.23225806451612904</v>
      </c>
      <c r="FD193" s="307">
        <f>IFERROR(VLOOKUP($A193,'BDGT Office'!$C$3:$F$180,FD$4,0),0)</f>
        <v>0.23225806451612904</v>
      </c>
      <c r="FE193" s="307">
        <f>IFERROR(VLOOKUP($A193,'BDGT Office'!$C$3:$F$180,FE$4,0),0)</f>
        <v>0.23225806451612904</v>
      </c>
      <c r="FF193" s="307">
        <f>IFERROR(VLOOKUP($A193,'BDGT Office'!$C$3:$F$180,FF$4,0),0)</f>
        <v>0.23225806451612904</v>
      </c>
      <c r="FG193" s="307">
        <f>IFERROR(VLOOKUP($A193,'BDGT Office'!$C$3:$F$180,FG$4,0),0)</f>
        <v>0.23225806451612904</v>
      </c>
      <c r="FH193" s="307">
        <f>IFERROR(VLOOKUP($A193,'BDGT Office'!$C$3:$F$180,FH$4,0),0)</f>
        <v>0.23225806451612904</v>
      </c>
      <c r="FI193" s="307">
        <f>IFERROR(VLOOKUP($A193,'BDGT Office'!$C$3:$F$180,FI$4,0),0)</f>
        <v>0.23225806451612904</v>
      </c>
      <c r="FJ193" s="307">
        <f>IFERROR(VLOOKUP($A193,'BDGT Office'!$C$3:$F$180,FJ$4,0),0)</f>
        <v>0.23225806451612904</v>
      </c>
      <c r="FK193" s="307">
        <f>IFERROR(VLOOKUP($A193,'BDGT Office'!$C$3:$F$180,FK$4,0),0)</f>
        <v>0.23225806451612904</v>
      </c>
      <c r="FL193" s="307">
        <f>IFERROR(VLOOKUP($A193,'BDGT Office'!$C$3:$F$180,FL$4,0),0)</f>
        <v>0.23225806451612904</v>
      </c>
      <c r="FM193" s="307">
        <f>IFERROR(VLOOKUP($A193,'BDGT Office'!$C$3:$F$180,FM$4,0),0)</f>
        <v>0.23225806451612904</v>
      </c>
      <c r="FN193" s="307">
        <f>IFERROR(VLOOKUP($A193,'BDGT Office'!$C$3:$F$180,FN$4,0),0)</f>
        <v>0.23225806451612904</v>
      </c>
      <c r="FO193" s="307">
        <f>IFERROR(VLOOKUP($A193,'BDGT Office'!$C$3:$F$180,FO$4,0),0)</f>
        <v>0.23225806451612904</v>
      </c>
      <c r="FP193" s="307">
        <f>IFERROR(VLOOKUP($A193,'BDGT Office'!$C$3:$F$180,FP$4,0),0)</f>
        <v>0.23225806451612904</v>
      </c>
      <c r="FQ193" s="308">
        <f t="shared" si="51"/>
        <v>7.2000000000000028</v>
      </c>
      <c r="FR193" s="307"/>
      <c r="FS193" s="307"/>
    </row>
    <row r="194" spans="1:175">
      <c r="A194" s="150" t="s">
        <v>134</v>
      </c>
      <c r="B194" s="303">
        <f>IFERROR(VLOOKUP($A194,'FCST Sales'!$A$1:$AH$160,B$1,0),0)</f>
        <v>5723.2072396692847</v>
      </c>
      <c r="C194" s="303">
        <f>IFERROR(VLOOKUP($A194,'FCST Sales'!$A$1:$AH$160,C$1,0),0)</f>
        <v>4990.0763591083278</v>
      </c>
      <c r="D194" s="303">
        <f>IFERROR(VLOOKUP($A194,'FCST Sales'!$A$1:$AH$160,D$1,0),0)</f>
        <v>3831.9909983017637</v>
      </c>
      <c r="E194" s="303">
        <f>IFERROR(VLOOKUP($A194,'FCST Sales'!$A$1:$AH$160,E$1,0),0)</f>
        <v>3687.9410703788494</v>
      </c>
      <c r="F194" s="303">
        <f>IFERROR(VLOOKUP($A194,'FCST Sales'!$A$1:$AH$160,F$1,0),0)</f>
        <v>3668.5998844729138</v>
      </c>
      <c r="G194" s="303">
        <f>IFERROR(VLOOKUP($A194,'FCST Sales'!$A$1:$AH$160,G$1,0),0)</f>
        <v>3824.658766497379</v>
      </c>
      <c r="H194" s="303">
        <f>IFERROR(VLOOKUP($A194,'FCST Sales'!$A$1:$AH$160,H$1,0),0)</f>
        <v>3939.7855466383762</v>
      </c>
      <c r="I194" s="303">
        <f>IFERROR(VLOOKUP($A194,'FCST Sales'!$A$1:$AH$160,I$1,0),0)</f>
        <v>4830.3934168788919</v>
      </c>
      <c r="J194" s="303">
        <f>IFERROR(VLOOKUP($A194,'FCST Sales'!$A$1:$AH$160,J$1,0),0)</f>
        <v>4499.3413753264931</v>
      </c>
      <c r="K194" s="303">
        <f>IFERROR(VLOOKUP($A194,'FCST Sales'!$A$1:$AH$160,K$1,0),0)</f>
        <v>4307.9106429693084</v>
      </c>
      <c r="L194" s="303">
        <f>IFERROR(VLOOKUP($A194,'FCST Sales'!$A$1:$AH$160,L$1,0),0)</f>
        <v>4144.505038701277</v>
      </c>
      <c r="M194" s="303">
        <f>IFERROR(VLOOKUP($A194,'FCST Sales'!$A$1:$AH$160,M$1,0),0)</f>
        <v>4162.6864104771139</v>
      </c>
      <c r="N194" s="303">
        <f>IFERROR(VLOOKUP($A194,'FCST Sales'!$A$1:$AH$160,N$1,0),0)</f>
        <v>4332.7266580671712</v>
      </c>
      <c r="O194" s="303">
        <f>IFERROR(VLOOKUP($A194,'FCST Sales'!$A$1:$AH$160,O$1,0),0)</f>
        <v>4406.3528864267482</v>
      </c>
      <c r="P194" s="303">
        <f>IFERROR(VLOOKUP($A194,'FCST Sales'!$A$1:$AH$160,P$1,0),0)</f>
        <v>1449.8455679919177</v>
      </c>
      <c r="Q194" s="303">
        <f>IFERROR(VLOOKUP($A194,'FCST Sales'!$A$1:$AH$160,Q$1,0),0)</f>
        <v>4115.0479646791046</v>
      </c>
      <c r="R194" s="303">
        <f>IFERROR(VLOOKUP($A194,'FCST Sales'!$A$1:$AH$160,R$1,0),0)</f>
        <v>4494.4327884676059</v>
      </c>
      <c r="S194" s="303">
        <f>IFERROR(VLOOKUP($A194,'FCST Sales'!$A$1:$AH$160,S$1,0),0)</f>
        <v>4181.8680500028468</v>
      </c>
      <c r="T194" s="303">
        <f>IFERROR(VLOOKUP($A194,'FCST Sales'!$A$1:$AH$160,T$1,0),0)</f>
        <v>4507.6359345928859</v>
      </c>
      <c r="U194" s="303">
        <f>IFERROR(VLOOKUP($A194,'FCST Sales'!$A$1:$AH$160,U$1,0),0)</f>
        <v>4499.4773519108812</v>
      </c>
      <c r="V194" s="303">
        <f>IFERROR(VLOOKUP($A194,'FCST Sales'!$A$1:$AH$160,V$1,0),0)</f>
        <v>4526.801263793227</v>
      </c>
      <c r="W194" s="303">
        <f>IFERROR(VLOOKUP($A194,'FCST Sales'!$A$1:$AH$160,W$1,0),0)</f>
        <v>5454.4363809543274</v>
      </c>
      <c r="X194" s="303">
        <f>IFERROR(VLOOKUP($A194,'FCST Sales'!$A$1:$AH$160,X$1,0),0)</f>
        <v>5313.1396668979178</v>
      </c>
      <c r="Y194" s="303">
        <f>IFERROR(VLOOKUP($A194,'FCST Sales'!$A$1:$AH$160,Y$1,0),0)</f>
        <v>4297.0301844819041</v>
      </c>
      <c r="Z194" s="303">
        <f>IFERROR(VLOOKUP($A194,'FCST Sales'!$A$1:$AH$160,Z$1,0),0)</f>
        <v>4078.7302925645986</v>
      </c>
      <c r="AA194" s="303">
        <f>IFERROR(VLOOKUP($A194,'FCST Sales'!$A$1:$AH$160,AA$1,0),0)</f>
        <v>4300.0194851739425</v>
      </c>
      <c r="AB194" s="303">
        <f>IFERROR(VLOOKUP($A194,'FCST Sales'!$A$1:$AH$160,AB$1,0),0)</f>
        <v>4335.4572211588902</v>
      </c>
      <c r="AC194" s="303">
        <f>IFERROR(VLOOKUP($A194,'FCST Sales'!$A$1:$AH$160,AC$1,0),0)</f>
        <v>4776.5187050812019</v>
      </c>
      <c r="AD194" s="303">
        <f>IFERROR(VLOOKUP($A194,'FCST Sales'!$A$1:$AH$160,AD$1,0),0)</f>
        <v>6284.811667994959</v>
      </c>
      <c r="AE194" s="303">
        <f>IFERROR(VLOOKUP($A194,'FCST Sales'!$A$1:$AH$160,AE$1,0),0)</f>
        <v>5461.3498954494926</v>
      </c>
      <c r="AF194" s="303">
        <f>IFERROR(VLOOKUP($A194,'FCST Sales'!$A$1:$AH$160,AF$1,0),0)</f>
        <v>3684.5809165971541</v>
      </c>
      <c r="AG194" s="303">
        <f>IFERROR(VLOOKUP($A194,'FCST Sales'!$A$1:$AH$160,AG$1,0),0)</f>
        <v>136111.35963170676</v>
      </c>
      <c r="AH194" s="303">
        <f>IFERROR(VLOOKUP($A194,'FCST Sales'!$A$1:$AH$160,AH$1,0),0)</f>
        <v>0</v>
      </c>
      <c r="AI194" s="303"/>
      <c r="AK194" s="306">
        <f>IFERROR(VLOOKUP($A194,'BDGT MW Services MTD'!$A$3:$AG$156,AK$4,0),0)</f>
        <v>59.79212723639823</v>
      </c>
      <c r="AL194" s="306">
        <f>IFERROR(VLOOKUP($A194,'BDGT MW Services MTD'!$A$3:$AG$156,AL$4,0),0)</f>
        <v>51.510784379704205</v>
      </c>
      <c r="AM194" s="306">
        <f>IFERROR(VLOOKUP($A194,'BDGT MW Services MTD'!$A$3:$AG$156,AM$4,0),0)</f>
        <v>40.034002569585688</v>
      </c>
      <c r="AN194" s="306">
        <f>IFERROR(VLOOKUP($A194,'BDGT MW Services MTD'!$A$3:$AG$156,AN$4,0),0)</f>
        <v>38.529068140676458</v>
      </c>
      <c r="AO194" s="306">
        <f>IFERROR(VLOOKUP($A194,'BDGT MW Services MTD'!$A$3:$AG$156,AO$4,0),0)</f>
        <v>38.327004752061981</v>
      </c>
      <c r="AP194" s="306">
        <f>IFERROR(VLOOKUP($A194,'BDGT MW Services MTD'!$A$3:$AG$156,AP$4,0),0)</f>
        <v>39.95740046195349</v>
      </c>
      <c r="AQ194" s="306">
        <f>IFERROR(VLOOKUP($A194,'BDGT MW Services MTD'!$A$3:$AG$156,AQ$4,0),0)</f>
        <v>41.160165764386463</v>
      </c>
      <c r="AR194" s="306">
        <f>IFERROR(VLOOKUP($A194,'BDGT MW Services MTD'!$A$3:$AG$156,AR$4,0),0)</f>
        <v>50.464623363974567</v>
      </c>
      <c r="AS194" s="306">
        <f>IFERROR(VLOOKUP($A194,'BDGT MW Services MTD'!$A$3:$AG$156,AS$4,0),0)</f>
        <v>46.445101588894047</v>
      </c>
      <c r="AT194" s="306">
        <f>IFERROR(VLOOKUP($A194,'BDGT MW Services MTD'!$A$3:$AG$156,AT$4,0),0)</f>
        <v>45.006083215385885</v>
      </c>
      <c r="AU194" s="306">
        <f>IFERROR(VLOOKUP($A194,'BDGT MW Services MTD'!$A$3:$AG$156,AU$4,0),0)</f>
        <v>43.298934011734282</v>
      </c>
      <c r="AV194" s="306">
        <f>IFERROR(VLOOKUP($A194,'BDGT MW Services MTD'!$A$3:$AG$156,AV$4,0),0)</f>
        <v>43.488880461168797</v>
      </c>
      <c r="AW194" s="306">
        <f>IFERROR(VLOOKUP($A194,'BDGT MW Services MTD'!$A$3:$AG$156,AW$4,0),0)</f>
        <v>45.26534384847065</v>
      </c>
      <c r="AX194" s="306">
        <f>IFERROR(VLOOKUP($A194,'BDGT MW Services MTD'!$A$3:$AG$156,AX$4,0),0)</f>
        <v>46.034539970445422</v>
      </c>
      <c r="AY194" s="306">
        <f>IFERROR(VLOOKUP($A194,'BDGT MW Services MTD'!$A$3:$AG$156,AY$4,0),0)</f>
        <v>6.8996312180144956</v>
      </c>
      <c r="AZ194" s="306">
        <f>IFERROR(VLOOKUP($A194,'BDGT MW Services MTD'!$A$3:$AG$156,AZ$4,0),0)</f>
        <v>42.478177319635726</v>
      </c>
      <c r="BA194" s="306">
        <f>IFERROR(VLOOKUP($A194,'BDGT MW Services MTD'!$A$3:$AG$156,BA$4,0),0)</f>
        <v>46.954738119709212</v>
      </c>
      <c r="BB194" s="306">
        <f>IFERROR(VLOOKUP($A194,'BDGT MW Services MTD'!$A$3:$AG$156,BB$4,0),0)</f>
        <v>43.689277019094483</v>
      </c>
      <c r="BC194" s="306">
        <f>IFERROR(VLOOKUP($A194,'BDGT MW Services MTD'!$A$3:$AG$156,BC$4,0),0)</f>
        <v>47.092675496425471</v>
      </c>
      <c r="BD194" s="306">
        <f>IFERROR(VLOOKUP($A194,'BDGT MW Services MTD'!$A$3:$AG$156,BD$4,0),0)</f>
        <v>47.007440243993955</v>
      </c>
      <c r="BE194" s="306">
        <f>IFERROR(VLOOKUP($A194,'BDGT MW Services MTD'!$A$3:$AG$156,BE$4,0),0)</f>
        <v>47.292901655305634</v>
      </c>
      <c r="BF194" s="306">
        <f>IFERROR(VLOOKUP($A194,'BDGT MW Services MTD'!$A$3:$AG$156,BF$4,0),0)</f>
        <v>56.304207814238175</v>
      </c>
      <c r="BG194" s="306">
        <f>IFERROR(VLOOKUP($A194,'BDGT MW Services MTD'!$A$3:$AG$156,BG$4,0),0)</f>
        <v>55.508023680490034</v>
      </c>
      <c r="BH194" s="306">
        <f>IFERROR(VLOOKUP($A194,'BDGT MW Services MTD'!$A$3:$AG$156,BH$4,0),0)</f>
        <v>44.892411679300345</v>
      </c>
      <c r="BI194" s="306">
        <f>IFERROR(VLOOKUP($A194,'BDGT MW Services MTD'!$A$3:$AG$156,BI$4,0),0)</f>
        <v>42.611764768117411</v>
      </c>
      <c r="BJ194" s="306">
        <f>IFERROR(VLOOKUP($A194,'BDGT MW Services MTD'!$A$3:$AG$156,BJ$4,0),0)</f>
        <v>44.923641833974308</v>
      </c>
      <c r="BK194" s="306">
        <f>IFERROR(VLOOKUP($A194,'BDGT MW Services MTD'!$A$3:$AG$156,BK$4,0),0)</f>
        <v>45.293870890908536</v>
      </c>
      <c r="BL194" s="306">
        <f>IFERROR(VLOOKUP($A194,'BDGT MW Services MTD'!$A$3:$AG$156,BL$4,0),0)</f>
        <v>49.968823876546764</v>
      </c>
      <c r="BM194" s="306">
        <f>IFERROR(VLOOKUP($A194,'BDGT MW Services MTD'!$A$3:$AG$156,BM$4,0),0)</f>
        <v>65.659383484297734</v>
      </c>
      <c r="BN194" s="306">
        <f>IFERROR(VLOOKUP($A194,'BDGT MW Services MTD'!$A$3:$AG$156,BN$4,0),0)</f>
        <v>56.375573566751491</v>
      </c>
      <c r="BO194" s="306">
        <f>IFERROR(VLOOKUP($A194,'BDGT MW Services MTD'!$A$3:$AG$156,BO$4,0),0)</f>
        <v>38.493963568356172</v>
      </c>
      <c r="BP194" s="306">
        <f>IFERROR(VLOOKUP($A194,'BDGT MW Services MTD'!$A$3:$AG$156,BP$4,0),0)</f>
        <v>1410.7605659999997</v>
      </c>
      <c r="BQ194" s="306"/>
      <c r="BR194" s="306"/>
      <c r="BS194" s="306"/>
      <c r="BT194" s="306">
        <f>IFERROR(VLOOKUP($A194,'BDGT Polizze MTD'!$A$3:$AG$156,BT$4,0),0)</f>
        <v>298.83800701123442</v>
      </c>
      <c r="BU194" s="306">
        <f>IFERROR(VLOOKUP($A194,'BDGT Polizze MTD'!$A$3:$AG$156,BU$4,0),0)</f>
        <v>257.44827714116798</v>
      </c>
      <c r="BV194" s="306">
        <f>IFERROR(VLOOKUP($A194,'BDGT Polizze MTD'!$A$3:$AG$156,BV$4,0),0)</f>
        <v>200.08790610973247</v>
      </c>
      <c r="BW194" s="306">
        <f>IFERROR(VLOOKUP($A194,'BDGT Polizze MTD'!$A$3:$AG$156,BW$4,0),0)</f>
        <v>192.56632047288542</v>
      </c>
      <c r="BX194" s="306">
        <f>IFERROR(VLOOKUP($A194,'BDGT Polizze MTD'!$A$3:$AG$156,BX$4,0),0)</f>
        <v>191.55641794667577</v>
      </c>
      <c r="BY194" s="306">
        <f>IFERROR(VLOOKUP($A194,'BDGT Polizze MTD'!$A$3:$AG$156,BY$4,0),0)</f>
        <v>199.7050526767519</v>
      </c>
      <c r="BZ194" s="306">
        <f>IFERROR(VLOOKUP($A194,'BDGT Polizze MTD'!$A$3:$AG$156,BZ$4,0),0)</f>
        <v>205.71641240744452</v>
      </c>
      <c r="CA194" s="306">
        <f>IFERROR(VLOOKUP($A194,'BDGT Polizze MTD'!$A$3:$AG$156,CA$4,0),0)</f>
        <v>252.21961766033957</v>
      </c>
      <c r="CB194" s="306">
        <f>IFERROR(VLOOKUP($A194,'BDGT Polizze MTD'!$A$3:$AG$156,CB$4,0),0)</f>
        <v>232.13025252278172</v>
      </c>
      <c r="CC194" s="306">
        <f>IFERROR(VLOOKUP($A194,'BDGT Polizze MTD'!$A$3:$AG$156,CC$4,0),0)</f>
        <v>224.93811197405165</v>
      </c>
      <c r="CD194" s="306">
        <f>IFERROR(VLOOKUP($A194,'BDGT Polizze MTD'!$A$3:$AG$156,CD$4,0),0)</f>
        <v>216.40586719083706</v>
      </c>
      <c r="CE194" s="306">
        <f>IFERROR(VLOOKUP($A194,'BDGT Polizze MTD'!$A$3:$AG$156,CE$4,0),0)</f>
        <v>217.35520987208082</v>
      </c>
      <c r="CF194" s="306">
        <f>IFERROR(VLOOKUP($A194,'BDGT Polizze MTD'!$A$3:$AG$156,CF$4,0),0)</f>
        <v>226.23388341535198</v>
      </c>
      <c r="CG194" s="306">
        <f>IFERROR(VLOOKUP($A194,'BDGT Polizze MTD'!$A$3:$AG$156,CG$4,0),0)</f>
        <v>230.07828646164103</v>
      </c>
      <c r="CH194" s="306">
        <f>IFERROR(VLOOKUP($A194,'BDGT Polizze MTD'!$A$3:$AG$156,CH$4,0),0)</f>
        <v>34.484005463662299</v>
      </c>
      <c r="CI194" s="306">
        <f>IFERROR(VLOOKUP($A194,'BDGT Polizze MTD'!$A$3:$AG$156,CI$4,0),0)</f>
        <v>212.3037670407933</v>
      </c>
      <c r="CJ194" s="306">
        <f>IFERROR(VLOOKUP($A194,'BDGT Polizze MTD'!$A$3:$AG$156,CJ$4,0),0)</f>
        <v>234.67738995053676</v>
      </c>
      <c r="CK194" s="306">
        <f>IFERROR(VLOOKUP($A194,'BDGT Polizze MTD'!$A$3:$AG$156,CK$4,0),0)</f>
        <v>218.35678166339133</v>
      </c>
      <c r="CL194" s="306">
        <f>IFERROR(VLOOKUP($A194,'BDGT Polizze MTD'!$A$3:$AG$156,CL$4,0),0)</f>
        <v>235.36679393489868</v>
      </c>
      <c r="CM194" s="306">
        <f>IFERROR(VLOOKUP($A194,'BDGT Polizze MTD'!$A$3:$AG$156,CM$4,0),0)</f>
        <v>234.9407924838543</v>
      </c>
      <c r="CN194" s="306">
        <f>IFERROR(VLOOKUP($A194,'BDGT Polizze MTD'!$A$3:$AG$156,CN$4,0),0)</f>
        <v>236.3675140804572</v>
      </c>
      <c r="CO194" s="306">
        <f>IFERROR(VLOOKUP($A194,'BDGT Polizze MTD'!$A$3:$AG$156,CO$4,0),0)</f>
        <v>281.40556336170363</v>
      </c>
      <c r="CP194" s="306">
        <f>IFERROR(VLOOKUP($A194,'BDGT Polizze MTD'!$A$3:$AG$156,CP$4,0),0)</f>
        <v>277.42627560693677</v>
      </c>
      <c r="CQ194" s="306">
        <f>IFERROR(VLOOKUP($A194,'BDGT Polizze MTD'!$A$3:$AG$156,CQ$4,0),0)</f>
        <v>224.36998742542329</v>
      </c>
      <c r="CR194" s="306">
        <f>IFERROR(VLOOKUP($A194,'BDGT Polizze MTD'!$A$3:$AG$156,CR$4,0),0)</f>
        <v>212.97143030535901</v>
      </c>
      <c r="CS194" s="306">
        <f>IFERROR(VLOOKUP($A194,'BDGT Polizze MTD'!$A$3:$AG$156,CS$4,0),0)</f>
        <v>224.52607414808699</v>
      </c>
      <c r="CT194" s="306">
        <f>IFERROR(VLOOKUP($A194,'BDGT Polizze MTD'!$A$3:$AG$156,CT$4,0),0)</f>
        <v>226.37646012071588</v>
      </c>
      <c r="CU194" s="306">
        <f>IFERROR(VLOOKUP($A194,'BDGT Polizze MTD'!$A$3:$AG$156,CU$4,0),0)</f>
        <v>249.74163707078259</v>
      </c>
      <c r="CV194" s="306">
        <f>IFERROR(VLOOKUP($A194,'BDGT Polizze MTD'!$A$3:$AG$156,CV$4,0),0)</f>
        <v>328.16225494799545</v>
      </c>
      <c r="CW194" s="306">
        <f>IFERROR(VLOOKUP($A194,'BDGT Polizze MTD'!$A$3:$AG$156,CW$4,0),0)</f>
        <v>281.76224575846163</v>
      </c>
      <c r="CX194" s="306">
        <f>IFERROR(VLOOKUP($A194,'BDGT Polizze MTD'!$A$3:$AG$156,CX$4,0),0)</f>
        <v>192.39086960813023</v>
      </c>
      <c r="CY194" s="306">
        <f>IFERROR(VLOOKUP($A194,'BDGT Polizze MTD'!$A$3:$AG$156,CY$4,0),0)</f>
        <v>7050.9094658341646</v>
      </c>
      <c r="CZ194" s="306"/>
      <c r="DD194" s="308">
        <f>IFERROR(VLOOKUP($A194,'BDGT McAfee'!$AZ$6:$BD$180,DD$4,0),0)</f>
        <v>1.2459677419354838</v>
      </c>
      <c r="DE194" s="308">
        <f>IFERROR(VLOOKUP($A194,'BDGT McAfee'!$AZ$6:$BD$180,DE$4,0),0)</f>
        <v>1.2459677419354838</v>
      </c>
      <c r="DF194" s="308">
        <f>IFERROR(VLOOKUP($A194,'BDGT McAfee'!$AZ$6:$BD$180,DF$4,0),0)</f>
        <v>1.2459677419354838</v>
      </c>
      <c r="DG194" s="308">
        <f>IFERROR(VLOOKUP($A194,'BDGT McAfee'!$AZ$6:$BD$180,DG$4,0),0)</f>
        <v>1.2459677419354838</v>
      </c>
      <c r="DH194" s="308">
        <f>IFERROR(VLOOKUP($A194,'BDGT McAfee'!$AZ$6:$BD$180,DH$4,0),0)</f>
        <v>1.2459677419354838</v>
      </c>
      <c r="DI194" s="308">
        <f>IFERROR(VLOOKUP($A194,'BDGT McAfee'!$AZ$6:$BD$180,DI$4,0),0)</f>
        <v>1.2459677419354838</v>
      </c>
      <c r="DJ194" s="308">
        <f>IFERROR(VLOOKUP($A194,'BDGT McAfee'!$AZ$6:$BD$180,DJ$4,0),0)</f>
        <v>1.2459677419354838</v>
      </c>
      <c r="DK194" s="308">
        <f>IFERROR(VLOOKUP($A194,'BDGT McAfee'!$AZ$6:$BD$180,DK$4,0),0)</f>
        <v>1.2459677419354838</v>
      </c>
      <c r="DL194" s="308">
        <f>IFERROR(VLOOKUP($A194,'BDGT McAfee'!$AZ$6:$BD$180,DL$4,0),0)</f>
        <v>1.2459677419354838</v>
      </c>
      <c r="DM194" s="308">
        <f>IFERROR(VLOOKUP($A194,'BDGT McAfee'!$AZ$6:$BD$180,DM$4,0),0)</f>
        <v>1.2459677419354838</v>
      </c>
      <c r="DN194" s="308">
        <f>IFERROR(VLOOKUP($A194,'BDGT McAfee'!$AZ$6:$BD$180,DN$4,0),0)</f>
        <v>1.2459677419354838</v>
      </c>
      <c r="DO194" s="308">
        <f>IFERROR(VLOOKUP($A194,'BDGT McAfee'!$AZ$6:$BD$180,DO$4,0),0)</f>
        <v>1.2459677419354838</v>
      </c>
      <c r="DP194" s="308">
        <f>IFERROR(VLOOKUP($A194,'BDGT McAfee'!$AZ$6:$BD$180,DP$4,0),0)</f>
        <v>1.2459677419354838</v>
      </c>
      <c r="DQ194" s="308">
        <f>IFERROR(VLOOKUP($A194,'BDGT McAfee'!$AZ$6:$BD$180,DQ$4,0),0)</f>
        <v>1.2459677419354838</v>
      </c>
      <c r="DR194" s="308">
        <f>IFERROR(VLOOKUP($A194,'BDGT McAfee'!$AZ$6:$BD$180,DR$4,0),0)</f>
        <v>1.2459677419354838</v>
      </c>
      <c r="DS194" s="308">
        <f>IFERROR(VLOOKUP($A194,'BDGT McAfee'!$AZ$6:$BD$180,DS$4,0),0)</f>
        <v>1.2459677419354838</v>
      </c>
      <c r="DT194" s="308">
        <f>IFERROR(VLOOKUP($A194,'BDGT McAfee'!$AZ$6:$BD$180,DT$4,0),0)</f>
        <v>1.2459677419354838</v>
      </c>
      <c r="DU194" s="308">
        <f>IFERROR(VLOOKUP($A194,'BDGT McAfee'!$AZ$6:$BD$180,DU$4,0),0)</f>
        <v>1.2459677419354838</v>
      </c>
      <c r="DV194" s="308">
        <f>IFERROR(VLOOKUP($A194,'BDGT McAfee'!$AZ$6:$BD$180,DV$4,0),0)</f>
        <v>1.2459677419354838</v>
      </c>
      <c r="DW194" s="308">
        <f>IFERROR(VLOOKUP($A194,'BDGT McAfee'!$AZ$6:$BD$180,DW$4,0),0)</f>
        <v>1.2459677419354838</v>
      </c>
      <c r="DX194" s="308">
        <f>IFERROR(VLOOKUP($A194,'BDGT McAfee'!$AZ$6:$BD$180,DX$4,0),0)</f>
        <v>1.2459677419354838</v>
      </c>
      <c r="DY194" s="308">
        <f>IFERROR(VLOOKUP($A194,'BDGT McAfee'!$AZ$6:$BD$180,DY$4,0),0)</f>
        <v>1.2459677419354838</v>
      </c>
      <c r="DZ194" s="308">
        <f>IFERROR(VLOOKUP($A194,'BDGT McAfee'!$AZ$6:$BD$180,DZ$4,0),0)</f>
        <v>1.2459677419354838</v>
      </c>
      <c r="EA194" s="308">
        <f>IFERROR(VLOOKUP($A194,'BDGT McAfee'!$AZ$6:$BD$180,EA$4,0),0)</f>
        <v>1.2459677419354838</v>
      </c>
      <c r="EB194" s="308">
        <f>IFERROR(VLOOKUP($A194,'BDGT McAfee'!$AZ$6:$BD$180,EB$4,0),0)</f>
        <v>1.2459677419354838</v>
      </c>
      <c r="EC194" s="308">
        <f>IFERROR(VLOOKUP($A194,'BDGT McAfee'!$AZ$6:$BD$180,EC$4,0),0)</f>
        <v>1.2459677419354838</v>
      </c>
      <c r="ED194" s="308">
        <f>IFERROR(VLOOKUP($A194,'BDGT McAfee'!$AZ$6:$BD$180,ED$4,0),0)</f>
        <v>1.2459677419354838</v>
      </c>
      <c r="EE194" s="308">
        <f>IFERROR(VLOOKUP($A194,'BDGT McAfee'!$AZ$6:$BD$180,EE$4,0),0)</f>
        <v>1.2459677419354838</v>
      </c>
      <c r="EF194" s="308">
        <f>IFERROR(VLOOKUP($A194,'BDGT McAfee'!$AZ$6:$BD$180,EF$4,0),0)</f>
        <v>1.2459677419354838</v>
      </c>
      <c r="EG194" s="308">
        <f>IFERROR(VLOOKUP($A194,'BDGT McAfee'!$AZ$6:$BD$180,EG$4,0),0)</f>
        <v>1.2459677419354838</v>
      </c>
      <c r="EH194" s="308">
        <f>IFERROR(VLOOKUP($A194,'BDGT McAfee'!$AZ$6:$BD$180,EH$4,0),0)</f>
        <v>1.2459677419354838</v>
      </c>
      <c r="EI194" s="308">
        <f t="shared" si="50"/>
        <v>38.624999999999979</v>
      </c>
      <c r="EJ194" s="308"/>
      <c r="EL194" s="307">
        <f>IFERROR(VLOOKUP($A194,'BDGT Office'!$C$3:$F$180,EL$4,0),0)</f>
        <v>0.2709677419354839</v>
      </c>
      <c r="EM194" s="307">
        <f>IFERROR(VLOOKUP($A194,'BDGT Office'!$C$3:$F$180,EM$4,0),0)</f>
        <v>0.2709677419354839</v>
      </c>
      <c r="EN194" s="307">
        <f>IFERROR(VLOOKUP($A194,'BDGT Office'!$C$3:$F$180,EN$4,0),0)</f>
        <v>0.2709677419354839</v>
      </c>
      <c r="EO194" s="307">
        <f>IFERROR(VLOOKUP($A194,'BDGT Office'!$C$3:$F$180,EO$4,0),0)</f>
        <v>0.2709677419354839</v>
      </c>
      <c r="EP194" s="307">
        <f>IFERROR(VLOOKUP($A194,'BDGT Office'!$C$3:$F$180,EP$4,0),0)</f>
        <v>0.2709677419354839</v>
      </c>
      <c r="EQ194" s="307">
        <f>IFERROR(VLOOKUP($A194,'BDGT Office'!$C$3:$F$180,EQ$4,0),0)</f>
        <v>0.2709677419354839</v>
      </c>
      <c r="ER194" s="307">
        <f>IFERROR(VLOOKUP($A194,'BDGT Office'!$C$3:$F$180,ER$4,0),0)</f>
        <v>0.2709677419354839</v>
      </c>
      <c r="ES194" s="307">
        <f>IFERROR(VLOOKUP($A194,'BDGT Office'!$C$3:$F$180,ES$4,0),0)</f>
        <v>0.2709677419354839</v>
      </c>
      <c r="ET194" s="307">
        <f>IFERROR(VLOOKUP($A194,'BDGT Office'!$C$3:$F$180,ET$4,0),0)</f>
        <v>0.2709677419354839</v>
      </c>
      <c r="EU194" s="307">
        <f>IFERROR(VLOOKUP($A194,'BDGT Office'!$C$3:$F$180,EU$4,0),0)</f>
        <v>0.2709677419354839</v>
      </c>
      <c r="EV194" s="307">
        <f>IFERROR(VLOOKUP($A194,'BDGT Office'!$C$3:$F$180,EV$4,0),0)</f>
        <v>0.2709677419354839</v>
      </c>
      <c r="EW194" s="307">
        <f>IFERROR(VLOOKUP($A194,'BDGT Office'!$C$3:$F$180,EW$4,0),0)</f>
        <v>0.2709677419354839</v>
      </c>
      <c r="EX194" s="307">
        <f>IFERROR(VLOOKUP($A194,'BDGT Office'!$C$3:$F$180,EX$4,0),0)</f>
        <v>0.2709677419354839</v>
      </c>
      <c r="EY194" s="307">
        <f>IFERROR(VLOOKUP($A194,'BDGT Office'!$C$3:$F$180,EY$4,0),0)</f>
        <v>0.2709677419354839</v>
      </c>
      <c r="EZ194" s="307">
        <f>IFERROR(VLOOKUP($A194,'BDGT Office'!$C$3:$F$180,EZ$4,0),0)</f>
        <v>0.2709677419354839</v>
      </c>
      <c r="FA194" s="307">
        <f>IFERROR(VLOOKUP($A194,'BDGT Office'!$C$3:$F$180,FA$4,0),0)</f>
        <v>0.2709677419354839</v>
      </c>
      <c r="FB194" s="307">
        <f>IFERROR(VLOOKUP($A194,'BDGT Office'!$C$3:$F$180,FB$4,0),0)</f>
        <v>0.2709677419354839</v>
      </c>
      <c r="FC194" s="307">
        <f>IFERROR(VLOOKUP($A194,'BDGT Office'!$C$3:$F$180,FC$4,0),0)</f>
        <v>0.2709677419354839</v>
      </c>
      <c r="FD194" s="307">
        <f>IFERROR(VLOOKUP($A194,'BDGT Office'!$C$3:$F$180,FD$4,0),0)</f>
        <v>0.2709677419354839</v>
      </c>
      <c r="FE194" s="307">
        <f>IFERROR(VLOOKUP($A194,'BDGT Office'!$C$3:$F$180,FE$4,0),0)</f>
        <v>0.2709677419354839</v>
      </c>
      <c r="FF194" s="307">
        <f>IFERROR(VLOOKUP($A194,'BDGT Office'!$C$3:$F$180,FF$4,0),0)</f>
        <v>0.2709677419354839</v>
      </c>
      <c r="FG194" s="307">
        <f>IFERROR(VLOOKUP($A194,'BDGT Office'!$C$3:$F$180,FG$4,0),0)</f>
        <v>0.2709677419354839</v>
      </c>
      <c r="FH194" s="307">
        <f>IFERROR(VLOOKUP($A194,'BDGT Office'!$C$3:$F$180,FH$4,0),0)</f>
        <v>0.2709677419354839</v>
      </c>
      <c r="FI194" s="307">
        <f>IFERROR(VLOOKUP($A194,'BDGT Office'!$C$3:$F$180,FI$4,0),0)</f>
        <v>0.2709677419354839</v>
      </c>
      <c r="FJ194" s="307">
        <f>IFERROR(VLOOKUP($A194,'BDGT Office'!$C$3:$F$180,FJ$4,0),0)</f>
        <v>0.2709677419354839</v>
      </c>
      <c r="FK194" s="307">
        <f>IFERROR(VLOOKUP($A194,'BDGT Office'!$C$3:$F$180,FK$4,0),0)</f>
        <v>0.2709677419354839</v>
      </c>
      <c r="FL194" s="307">
        <f>IFERROR(VLOOKUP($A194,'BDGT Office'!$C$3:$F$180,FL$4,0),0)</f>
        <v>0.2709677419354839</v>
      </c>
      <c r="FM194" s="307">
        <f>IFERROR(VLOOKUP($A194,'BDGT Office'!$C$3:$F$180,FM$4,0),0)</f>
        <v>0.2709677419354839</v>
      </c>
      <c r="FN194" s="307">
        <f>IFERROR(VLOOKUP($A194,'BDGT Office'!$C$3:$F$180,FN$4,0),0)</f>
        <v>0.2709677419354839</v>
      </c>
      <c r="FO194" s="307">
        <f>IFERROR(VLOOKUP($A194,'BDGT Office'!$C$3:$F$180,FO$4,0),0)</f>
        <v>0.2709677419354839</v>
      </c>
      <c r="FP194" s="307">
        <f>IFERROR(VLOOKUP($A194,'BDGT Office'!$C$3:$F$180,FP$4,0),0)</f>
        <v>0.2709677419354839</v>
      </c>
      <c r="FQ194" s="308">
        <f t="shared" si="51"/>
        <v>8.4000000000000075</v>
      </c>
      <c r="FR194" s="307"/>
      <c r="FS194" s="307"/>
    </row>
    <row r="195" spans="1:175">
      <c r="A195" s="150" t="s">
        <v>144</v>
      </c>
      <c r="B195" s="303">
        <f>IFERROR(VLOOKUP($A195,'FCST Sales'!$A$1:$AH$160,B$1,0),0)</f>
        <v>12035.077303957907</v>
      </c>
      <c r="C195" s="303">
        <f>IFERROR(VLOOKUP($A195,'FCST Sales'!$A$1:$AH$160,C$1,0),0)</f>
        <v>10493.409065856555</v>
      </c>
      <c r="D195" s="303">
        <f>IFERROR(VLOOKUP($A195,'FCST Sales'!$A$1:$AH$160,D$1,0),0)</f>
        <v>8058.1230001549802</v>
      </c>
      <c r="E195" s="303">
        <f>IFERROR(VLOOKUP($A195,'FCST Sales'!$A$1:$AH$160,E$1,0),0)</f>
        <v>7755.2068299758957</v>
      </c>
      <c r="F195" s="303">
        <f>IFERROR(VLOOKUP($A195,'FCST Sales'!$A$1:$AH$160,F$1,0),0)</f>
        <v>7714.5351125663392</v>
      </c>
      <c r="G195" s="303">
        <f>IFERROR(VLOOKUP($A195,'FCST Sales'!$A$1:$AH$160,G$1,0),0)</f>
        <v>8042.7043768409976</v>
      </c>
      <c r="H195" s="303">
        <f>IFERROR(VLOOKUP($A195,'FCST Sales'!$A$1:$AH$160,H$1,0),0)</f>
        <v>8284.7993492454461</v>
      </c>
      <c r="I195" s="303">
        <f>IFERROR(VLOOKUP($A195,'FCST Sales'!$A$1:$AH$160,I$1,0),0)</f>
        <v>10157.618926975309</v>
      </c>
      <c r="J195" s="303">
        <f>IFERROR(VLOOKUP($A195,'FCST Sales'!$A$1:$AH$160,J$1,0),0)</f>
        <v>9461.4643505517524</v>
      </c>
      <c r="K195" s="303">
        <f>IFERROR(VLOOKUP($A195,'FCST Sales'!$A$1:$AH$160,K$1,0),0)</f>
        <v>9058.9131994588661</v>
      </c>
      <c r="L195" s="303">
        <f>IFERROR(VLOOKUP($A195,'FCST Sales'!$A$1:$AH$160,L$1,0),0)</f>
        <v>8715.2948405718071</v>
      </c>
      <c r="M195" s="303">
        <f>IFERROR(VLOOKUP($A195,'FCST Sales'!$A$1:$AH$160,M$1,0),0)</f>
        <v>8753.5276365638019</v>
      </c>
      <c r="N195" s="303">
        <f>IFERROR(VLOOKUP($A195,'FCST Sales'!$A$1:$AH$160,N$1,0),0)</f>
        <v>9111.0976910510726</v>
      </c>
      <c r="O195" s="303">
        <f>IFERROR(VLOOKUP($A195,'FCST Sales'!$A$1:$AH$160,O$1,0),0)</f>
        <v>9265.923003642336</v>
      </c>
      <c r="P195" s="303">
        <f>IFERROR(VLOOKUP($A195,'FCST Sales'!$A$1:$AH$160,P$1,0),0)</f>
        <v>3048.8155956749492</v>
      </c>
      <c r="Q195" s="303">
        <f>IFERROR(VLOOKUP($A195,'FCST Sales'!$A$1:$AH$160,Q$1,0),0)</f>
        <v>8653.350873114543</v>
      </c>
      <c r="R195" s="303">
        <f>IFERROR(VLOOKUP($A195,'FCST Sales'!$A$1:$AH$160,R$1,0),0)</f>
        <v>9451.1423021222581</v>
      </c>
      <c r="S195" s="303">
        <f>IFERROR(VLOOKUP($A195,'FCST Sales'!$A$1:$AH$160,S$1,0),0)</f>
        <v>8793.8638510046749</v>
      </c>
      <c r="T195" s="303">
        <f>IFERROR(VLOOKUP($A195,'FCST Sales'!$A$1:$AH$160,T$1,0),0)</f>
        <v>9478.9066093749807</v>
      </c>
      <c r="U195" s="303">
        <f>IFERROR(VLOOKUP($A195,'FCST Sales'!$A$1:$AH$160,U$1,0),0)</f>
        <v>9461.7502896478054</v>
      </c>
      <c r="V195" s="303">
        <f>IFERROR(VLOOKUP($A195,'FCST Sales'!$A$1:$AH$160,V$1,0),0)</f>
        <v>9519.208525559874</v>
      </c>
      <c r="W195" s="303">
        <f>IFERROR(VLOOKUP($A195,'FCST Sales'!$A$1:$AH$160,W$1,0),0)</f>
        <v>11469.891049777711</v>
      </c>
      <c r="X195" s="303">
        <f>IFERROR(VLOOKUP($A195,'FCST Sales'!$A$1:$AH$160,X$1,0),0)</f>
        <v>11172.764490271475</v>
      </c>
      <c r="Y195" s="303">
        <f>IFERROR(VLOOKUP($A195,'FCST Sales'!$A$1:$AH$160,Y$1,0),0)</f>
        <v>9036.0331684701614</v>
      </c>
      <c r="Z195" s="303">
        <f>IFERROR(VLOOKUP($A195,'FCST Sales'!$A$1:$AH$160,Z$1,0),0)</f>
        <v>8576.9800598460115</v>
      </c>
      <c r="AA195" s="303">
        <f>IFERROR(VLOOKUP($A195,'FCST Sales'!$A$1:$AH$160,AA$1,0),0)</f>
        <v>9042.3192356012114</v>
      </c>
      <c r="AB195" s="303">
        <f>IFERROR(VLOOKUP($A195,'FCST Sales'!$A$1:$AH$160,AB$1,0),0)</f>
        <v>9116.8396704196348</v>
      </c>
      <c r="AC195" s="303">
        <f>IFERROR(VLOOKUP($A195,'FCST Sales'!$A$1:$AH$160,AC$1,0),0)</f>
        <v>10044.328197833132</v>
      </c>
      <c r="AD195" s="303">
        <f>IFERROR(VLOOKUP($A195,'FCST Sales'!$A$1:$AH$160,AD$1,0),0)</f>
        <v>13216.05021409407</v>
      </c>
      <c r="AE195" s="303">
        <f>IFERROR(VLOOKUP($A195,'FCST Sales'!$A$1:$AH$160,AE$1,0),0)</f>
        <v>11484.429171132926</v>
      </c>
      <c r="AF195" s="303">
        <f>IFERROR(VLOOKUP($A195,'FCST Sales'!$A$1:$AH$160,AF$1,0),0)</f>
        <v>7748.1409124191114</v>
      </c>
      <c r="AG195" s="303">
        <f>IFERROR(VLOOKUP($A195,'FCST Sales'!$A$1:$AH$160,AG$1,0),0)</f>
        <v>286222.50890377763</v>
      </c>
      <c r="AH195" s="303">
        <f>IFERROR(VLOOKUP($A195,'FCST Sales'!$A$1:$AH$160,AH$1,0),0)</f>
        <v>0</v>
      </c>
      <c r="AI195" s="303"/>
      <c r="AK195" s="306">
        <f>IFERROR(VLOOKUP($A195,'BDGT MW Services MTD'!$A$3:$AG$156,AK$4,0),0)</f>
        <v>121.42809839426242</v>
      </c>
      <c r="AL195" s="306">
        <f>IFERROR(VLOOKUP($A195,'BDGT MW Services MTD'!$A$3:$AG$156,AL$4,0),0)</f>
        <v>104.61003618912453</v>
      </c>
      <c r="AM195" s="306">
        <f>IFERROR(VLOOKUP($A195,'BDGT MW Services MTD'!$A$3:$AG$156,AM$4,0),0)</f>
        <v>81.302556504069926</v>
      </c>
      <c r="AN195" s="306">
        <f>IFERROR(VLOOKUP($A195,'BDGT MW Services MTD'!$A$3:$AG$156,AN$4,0),0)</f>
        <v>78.24627912514336</v>
      </c>
      <c r="AO195" s="306">
        <f>IFERROR(VLOOKUP($A195,'BDGT MW Services MTD'!$A$3:$AG$156,AO$4,0),0)</f>
        <v>77.835921203981783</v>
      </c>
      <c r="AP195" s="306">
        <f>IFERROR(VLOOKUP($A195,'BDGT MW Services MTD'!$A$3:$AG$156,AP$4,0),0)</f>
        <v>81.146990065933437</v>
      </c>
      <c r="AQ195" s="306">
        <f>IFERROR(VLOOKUP($A195,'BDGT MW Services MTD'!$A$3:$AG$156,AQ$4,0),0)</f>
        <v>83.589611030255455</v>
      </c>
      <c r="AR195" s="306">
        <f>IFERROR(VLOOKUP($A195,'BDGT MW Services MTD'!$A$3:$AG$156,AR$4,0),0)</f>
        <v>102.48545309389509</v>
      </c>
      <c r="AS195" s="306">
        <f>IFERROR(VLOOKUP($A195,'BDGT MW Services MTD'!$A$3:$AG$156,AS$4,0),0)</f>
        <v>94.322457258797272</v>
      </c>
      <c r="AT195" s="306">
        <f>IFERROR(VLOOKUP($A195,'BDGT MW Services MTD'!$A$3:$AG$156,AT$4,0),0)</f>
        <v>91.400044681659026</v>
      </c>
      <c r="AU195" s="306">
        <f>IFERROR(VLOOKUP($A195,'BDGT MW Services MTD'!$A$3:$AG$156,AU$4,0),0)</f>
        <v>87.933101940934733</v>
      </c>
      <c r="AV195" s="306">
        <f>IFERROR(VLOOKUP($A195,'BDGT MW Services MTD'!$A$3:$AG$156,AV$4,0),0)</f>
        <v>88.318852326773737</v>
      </c>
      <c r="AW195" s="306">
        <f>IFERROR(VLOOKUP($A195,'BDGT MW Services MTD'!$A$3:$AG$156,AW$4,0),0)</f>
        <v>91.926560915803165</v>
      </c>
      <c r="AX195" s="306">
        <f>IFERROR(VLOOKUP($A195,'BDGT MW Services MTD'!$A$3:$AG$156,AX$4,0),0)</f>
        <v>93.488673299166891</v>
      </c>
      <c r="AY195" s="306">
        <f>IFERROR(VLOOKUP($A195,'BDGT MW Services MTD'!$A$3:$AG$156,AY$4,0),0)</f>
        <v>14.012030298115496</v>
      </c>
      <c r="AZ195" s="306">
        <f>IFERROR(VLOOKUP($A195,'BDGT MW Services MTD'!$A$3:$AG$156,AZ$4,0),0)</f>
        <v>86.266278414622349</v>
      </c>
      <c r="BA195" s="306">
        <f>IFERROR(VLOOKUP($A195,'BDGT MW Services MTD'!$A$3:$AG$156,BA$4,0),0)</f>
        <v>95.357446272726548</v>
      </c>
      <c r="BB195" s="306">
        <f>IFERROR(VLOOKUP($A195,'BDGT MW Services MTD'!$A$3:$AG$156,BB$4,0),0)</f>
        <v>88.72582518554934</v>
      </c>
      <c r="BC195" s="306">
        <f>IFERROR(VLOOKUP($A195,'BDGT MW Services MTD'!$A$3:$AG$156,BC$4,0),0)</f>
        <v>95.637574679697707</v>
      </c>
      <c r="BD195" s="306">
        <f>IFERROR(VLOOKUP($A195,'BDGT MW Services MTD'!$A$3:$AG$156,BD$4,0),0)</f>
        <v>95.464475726753719</v>
      </c>
      <c r="BE195" s="306">
        <f>IFERROR(VLOOKUP($A195,'BDGT MW Services MTD'!$A$3:$AG$156,BE$4,0),0)</f>
        <v>96.04420148568974</v>
      </c>
      <c r="BF195" s="306">
        <f>IFERROR(VLOOKUP($A195,'BDGT MW Services MTD'!$A$3:$AG$156,BF$4,0),0)</f>
        <v>114.3447005898858</v>
      </c>
      <c r="BG195" s="306">
        <f>IFERROR(VLOOKUP($A195,'BDGT MW Services MTD'!$A$3:$AG$156,BG$4,0),0)</f>
        <v>112.72777993826753</v>
      </c>
      <c r="BH195" s="306">
        <f>IFERROR(VLOOKUP($A195,'BDGT MW Services MTD'!$A$3:$AG$156,BH$4,0),0)</f>
        <v>91.169196255513398</v>
      </c>
      <c r="BI195" s="306">
        <f>IFERROR(VLOOKUP($A195,'BDGT MW Services MTD'!$A$3:$AG$156,BI$4,0),0)</f>
        <v>86.537572823907013</v>
      </c>
      <c r="BJ195" s="306">
        <f>IFERROR(VLOOKUP($A195,'BDGT MW Services MTD'!$A$3:$AG$156,BJ$4,0),0)</f>
        <v>91.232619626948647</v>
      </c>
      <c r="BK195" s="306">
        <f>IFERROR(VLOOKUP($A195,'BDGT MW Services MTD'!$A$3:$AG$156,BK$4,0),0)</f>
        <v>91.984494705352901</v>
      </c>
      <c r="BL195" s="306">
        <f>IFERROR(VLOOKUP($A195,'BDGT MW Services MTD'!$A$3:$AG$156,BL$4,0),0)</f>
        <v>101.47856486753743</v>
      </c>
      <c r="BM195" s="306">
        <f>IFERROR(VLOOKUP($A195,'BDGT MW Services MTD'!$A$3:$AG$156,BM$4,0),0)</f>
        <v>133.34354281652728</v>
      </c>
      <c r="BN195" s="306">
        <f>IFERROR(VLOOKUP($A195,'BDGT MW Services MTD'!$A$3:$AG$156,BN$4,0),0)</f>
        <v>114.48963284131594</v>
      </c>
      <c r="BO195" s="306">
        <f>IFERROR(VLOOKUP($A195,'BDGT MW Services MTD'!$A$3:$AG$156,BO$4,0),0)</f>
        <v>78.174987440789266</v>
      </c>
      <c r="BP195" s="306">
        <f>IFERROR(VLOOKUP($A195,'BDGT MW Services MTD'!$A$3:$AG$156,BP$4,0),0)</f>
        <v>2865.0255599990005</v>
      </c>
      <c r="BQ195" s="306"/>
      <c r="BR195" s="306"/>
      <c r="BS195" s="306"/>
      <c r="BT195" s="306">
        <f>IFERROR(VLOOKUP($A195,'BDGT Polizze MTD'!$A$3:$AG$156,BT$4,0),0)</f>
        <v>441.75921806751029</v>
      </c>
      <c r="BU195" s="306">
        <f>IFERROR(VLOOKUP($A195,'BDGT Polizze MTD'!$A$3:$AG$156,BU$4,0),0)</f>
        <v>380.57458199563786</v>
      </c>
      <c r="BV195" s="306">
        <f>IFERROR(VLOOKUP($A195,'BDGT Polizze MTD'!$A$3:$AG$156,BV$4,0),0)</f>
        <v>295.78124225837809</v>
      </c>
      <c r="BW195" s="306">
        <f>IFERROR(VLOOKUP($A195,'BDGT Polizze MTD'!$A$3:$AG$156,BW$4,0),0)</f>
        <v>284.66240960789645</v>
      </c>
      <c r="BX195" s="306">
        <f>IFERROR(VLOOKUP($A195,'BDGT Polizze MTD'!$A$3:$AG$156,BX$4,0),0)</f>
        <v>283.16951466202028</v>
      </c>
      <c r="BY195" s="306">
        <f>IFERROR(VLOOKUP($A195,'BDGT Polizze MTD'!$A$3:$AG$156,BY$4,0),0)</f>
        <v>295.21528669308884</v>
      </c>
      <c r="BZ195" s="306">
        <f>IFERROR(VLOOKUP($A195,'BDGT Polizze MTD'!$A$3:$AG$156,BZ$4,0),0)</f>
        <v>304.10161812299111</v>
      </c>
      <c r="CA195" s="306">
        <f>IFERROR(VLOOKUP($A195,'BDGT Polizze MTD'!$A$3:$AG$156,CA$4,0),0)</f>
        <v>372.84528227605699</v>
      </c>
      <c r="CB195" s="306">
        <f>IFERROR(VLOOKUP($A195,'BDGT Polizze MTD'!$A$3:$AG$156,CB$4,0),0)</f>
        <v>343.14804823478386</v>
      </c>
      <c r="CC195" s="306">
        <f>IFERROR(VLOOKUP($A195,'BDGT Polizze MTD'!$A$3:$AG$156,CC$4,0),0)</f>
        <v>332.51621991811601</v>
      </c>
      <c r="CD195" s="306">
        <f>IFERROR(VLOOKUP($A195,'BDGT Polizze MTD'!$A$3:$AG$156,CD$4,0),0)</f>
        <v>319.90337384311266</v>
      </c>
      <c r="CE195" s="306">
        <f>IFERROR(VLOOKUP($A195,'BDGT Polizze MTD'!$A$3:$AG$156,CE$4,0),0)</f>
        <v>321.30674580619967</v>
      </c>
      <c r="CF195" s="306">
        <f>IFERROR(VLOOKUP($A195,'BDGT Polizze MTD'!$A$3:$AG$156,CF$4,0),0)</f>
        <v>334.43170243798681</v>
      </c>
      <c r="CG195" s="306">
        <f>IFERROR(VLOOKUP($A195,'BDGT Polizze MTD'!$A$3:$AG$156,CG$4,0),0)</f>
        <v>340.11471612372981</v>
      </c>
      <c r="CH195" s="306">
        <f>IFERROR(VLOOKUP($A195,'BDGT Polizze MTD'!$A$3:$AG$156,CH$4,0),0)</f>
        <v>50.976204271401528</v>
      </c>
      <c r="CI195" s="306">
        <f>IFERROR(VLOOKUP($A195,'BDGT Polizze MTD'!$A$3:$AG$156,CI$4,0),0)</f>
        <v>313.83941774582206</v>
      </c>
      <c r="CJ195" s="306">
        <f>IFERROR(VLOOKUP($A195,'BDGT Polizze MTD'!$A$3:$AG$156,CJ$4,0),0)</f>
        <v>346.91337062348947</v>
      </c>
      <c r="CK195" s="306">
        <f>IFERROR(VLOOKUP($A195,'BDGT Polizze MTD'!$A$3:$AG$156,CK$4,0),0)</f>
        <v>322.78732578929117</v>
      </c>
      <c r="CL195" s="306">
        <f>IFERROR(VLOOKUP($A195,'BDGT Polizze MTD'!$A$3:$AG$156,CL$4,0),0)</f>
        <v>347.9324865254801</v>
      </c>
      <c r="CM195" s="306">
        <f>IFERROR(VLOOKUP($A195,'BDGT Polizze MTD'!$A$3:$AG$156,CM$4,0),0)</f>
        <v>347.30274712321619</v>
      </c>
      <c r="CN195" s="306">
        <f>IFERROR(VLOOKUP($A195,'BDGT Polizze MTD'!$A$3:$AG$156,CN$4,0),0)</f>
        <v>349.4118075577266</v>
      </c>
      <c r="CO195" s="306">
        <f>IFERROR(VLOOKUP($A195,'BDGT Polizze MTD'!$A$3:$AG$156,CO$4,0),0)</f>
        <v>415.98959541260763</v>
      </c>
      <c r="CP195" s="306">
        <f>IFERROR(VLOOKUP($A195,'BDGT Polizze MTD'!$A$3:$AG$156,CP$4,0),0)</f>
        <v>410.10718753352774</v>
      </c>
      <c r="CQ195" s="306">
        <f>IFERROR(VLOOKUP($A195,'BDGT Polizze MTD'!$A$3:$AG$156,CQ$4,0),0)</f>
        <v>331.67638612696913</v>
      </c>
      <c r="CR195" s="306">
        <f>IFERROR(VLOOKUP($A195,'BDGT Polizze MTD'!$A$3:$AG$156,CR$4,0),0)</f>
        <v>314.82639528805908</v>
      </c>
      <c r="CS195" s="306">
        <f>IFERROR(VLOOKUP($A195,'BDGT Polizze MTD'!$A$3:$AG$156,CS$4,0),0)</f>
        <v>331.90712233500454</v>
      </c>
      <c r="CT195" s="306">
        <f>IFERROR(VLOOKUP($A195,'BDGT Polizze MTD'!$A$3:$AG$156,CT$4,0),0)</f>
        <v>334.64246737550638</v>
      </c>
      <c r="CU195" s="306">
        <f>IFERROR(VLOOKUP($A195,'BDGT Polizze MTD'!$A$3:$AG$156,CU$4,0),0)</f>
        <v>369.18219143102937</v>
      </c>
      <c r="CV195" s="306">
        <f>IFERROR(VLOOKUP($A195,'BDGT Polizze MTD'!$A$3:$AG$156,CV$4,0),0)</f>
        <v>485.10797737868563</v>
      </c>
      <c r="CW195" s="306">
        <f>IFERROR(VLOOKUP($A195,'BDGT Polizze MTD'!$A$3:$AG$156,CW$4,0),0)</f>
        <v>416.51686347421111</v>
      </c>
      <c r="CX195" s="306">
        <f>IFERROR(VLOOKUP($A195,'BDGT Polizze MTD'!$A$3:$AG$156,CX$4,0),0)</f>
        <v>284.40304823148159</v>
      </c>
      <c r="CY195" s="306">
        <f>IFERROR(VLOOKUP($A195,'BDGT Polizze MTD'!$A$3:$AG$156,CY$4,0),0)</f>
        <v>10423.052554271018</v>
      </c>
      <c r="CZ195" s="306"/>
      <c r="DD195" s="308">
        <f>IFERROR(VLOOKUP($A195,'BDGT McAfee'!$AZ$6:$BD$180,DD$4,0),0)</f>
        <v>0</v>
      </c>
      <c r="DE195" s="308">
        <f>IFERROR(VLOOKUP($A195,'BDGT McAfee'!$AZ$6:$BD$180,DE$4,0),0)</f>
        <v>0</v>
      </c>
      <c r="DF195" s="308">
        <f>IFERROR(VLOOKUP($A195,'BDGT McAfee'!$AZ$6:$BD$180,DF$4,0),0)</f>
        <v>0</v>
      </c>
      <c r="DG195" s="308">
        <f>IFERROR(VLOOKUP($A195,'BDGT McAfee'!$AZ$6:$BD$180,DG$4,0),0)</f>
        <v>0</v>
      </c>
      <c r="DH195" s="308">
        <f>IFERROR(VLOOKUP($A195,'BDGT McAfee'!$AZ$6:$BD$180,DH$4,0),0)</f>
        <v>0</v>
      </c>
      <c r="DI195" s="308">
        <f>IFERROR(VLOOKUP($A195,'BDGT McAfee'!$AZ$6:$BD$180,DI$4,0),0)</f>
        <v>0</v>
      </c>
      <c r="DJ195" s="308">
        <f>IFERROR(VLOOKUP($A195,'BDGT McAfee'!$AZ$6:$BD$180,DJ$4,0),0)</f>
        <v>0</v>
      </c>
      <c r="DK195" s="308">
        <f>IFERROR(VLOOKUP($A195,'BDGT McAfee'!$AZ$6:$BD$180,DK$4,0),0)</f>
        <v>0</v>
      </c>
      <c r="DL195" s="308">
        <f>IFERROR(VLOOKUP($A195,'BDGT McAfee'!$AZ$6:$BD$180,DL$4,0),0)</f>
        <v>0</v>
      </c>
      <c r="DM195" s="308">
        <f>IFERROR(VLOOKUP($A195,'BDGT McAfee'!$AZ$6:$BD$180,DM$4,0),0)</f>
        <v>0</v>
      </c>
      <c r="DN195" s="308">
        <f>IFERROR(VLOOKUP($A195,'BDGT McAfee'!$AZ$6:$BD$180,DN$4,0),0)</f>
        <v>0</v>
      </c>
      <c r="DO195" s="308">
        <f>IFERROR(VLOOKUP($A195,'BDGT McAfee'!$AZ$6:$BD$180,DO$4,0),0)</f>
        <v>0</v>
      </c>
      <c r="DP195" s="308">
        <f>IFERROR(VLOOKUP($A195,'BDGT McAfee'!$AZ$6:$BD$180,DP$4,0),0)</f>
        <v>0</v>
      </c>
      <c r="DQ195" s="308">
        <f>IFERROR(VLOOKUP($A195,'BDGT McAfee'!$AZ$6:$BD$180,DQ$4,0),0)</f>
        <v>0</v>
      </c>
      <c r="DR195" s="308">
        <f>IFERROR(VLOOKUP($A195,'BDGT McAfee'!$AZ$6:$BD$180,DR$4,0),0)</f>
        <v>0</v>
      </c>
      <c r="DS195" s="308">
        <f>IFERROR(VLOOKUP($A195,'BDGT McAfee'!$AZ$6:$BD$180,DS$4,0),0)</f>
        <v>0</v>
      </c>
      <c r="DT195" s="308">
        <f>IFERROR(VLOOKUP($A195,'BDGT McAfee'!$AZ$6:$BD$180,DT$4,0),0)</f>
        <v>0</v>
      </c>
      <c r="DU195" s="308">
        <f>IFERROR(VLOOKUP($A195,'BDGT McAfee'!$AZ$6:$BD$180,DU$4,0),0)</f>
        <v>0</v>
      </c>
      <c r="DV195" s="308">
        <f>IFERROR(VLOOKUP($A195,'BDGT McAfee'!$AZ$6:$BD$180,DV$4,0),0)</f>
        <v>0</v>
      </c>
      <c r="DW195" s="308">
        <f>IFERROR(VLOOKUP($A195,'BDGT McAfee'!$AZ$6:$BD$180,DW$4,0),0)</f>
        <v>0</v>
      </c>
      <c r="DX195" s="308">
        <f>IFERROR(VLOOKUP($A195,'BDGT McAfee'!$AZ$6:$BD$180,DX$4,0),0)</f>
        <v>0</v>
      </c>
      <c r="DY195" s="308">
        <f>IFERROR(VLOOKUP($A195,'BDGT McAfee'!$AZ$6:$BD$180,DY$4,0),0)</f>
        <v>0</v>
      </c>
      <c r="DZ195" s="308">
        <f>IFERROR(VLOOKUP($A195,'BDGT McAfee'!$AZ$6:$BD$180,DZ$4,0),0)</f>
        <v>0</v>
      </c>
      <c r="EA195" s="308">
        <f>IFERROR(VLOOKUP($A195,'BDGT McAfee'!$AZ$6:$BD$180,EA$4,0),0)</f>
        <v>0</v>
      </c>
      <c r="EB195" s="308">
        <f>IFERROR(VLOOKUP($A195,'BDGT McAfee'!$AZ$6:$BD$180,EB$4,0),0)</f>
        <v>0</v>
      </c>
      <c r="EC195" s="308">
        <f>IFERROR(VLOOKUP($A195,'BDGT McAfee'!$AZ$6:$BD$180,EC$4,0),0)</f>
        <v>0</v>
      </c>
      <c r="ED195" s="308">
        <f>IFERROR(VLOOKUP($A195,'BDGT McAfee'!$AZ$6:$BD$180,ED$4,0),0)</f>
        <v>0</v>
      </c>
      <c r="EE195" s="308">
        <f>IFERROR(VLOOKUP($A195,'BDGT McAfee'!$AZ$6:$BD$180,EE$4,0),0)</f>
        <v>0</v>
      </c>
      <c r="EF195" s="308">
        <f>IFERROR(VLOOKUP($A195,'BDGT McAfee'!$AZ$6:$BD$180,EF$4,0),0)</f>
        <v>0</v>
      </c>
      <c r="EG195" s="308">
        <f>IFERROR(VLOOKUP($A195,'BDGT McAfee'!$AZ$6:$BD$180,EG$4,0),0)</f>
        <v>0</v>
      </c>
      <c r="EH195" s="308">
        <f>IFERROR(VLOOKUP($A195,'BDGT McAfee'!$AZ$6:$BD$180,EH$4,0),0)</f>
        <v>0</v>
      </c>
      <c r="EI195" s="308">
        <f t="shared" si="50"/>
        <v>0</v>
      </c>
      <c r="EJ195" s="308"/>
      <c r="EL195" s="307">
        <f>IFERROR(VLOOKUP($A195,'BDGT Office'!$C$3:$F$180,EL$4,0),0)</f>
        <v>0.38709677419354838</v>
      </c>
      <c r="EM195" s="307">
        <f>IFERROR(VLOOKUP($A195,'BDGT Office'!$C$3:$F$180,EM$4,0),0)</f>
        <v>0.38709677419354838</v>
      </c>
      <c r="EN195" s="307">
        <f>IFERROR(VLOOKUP($A195,'BDGT Office'!$C$3:$F$180,EN$4,0),0)</f>
        <v>0.38709677419354838</v>
      </c>
      <c r="EO195" s="307">
        <f>IFERROR(VLOOKUP($A195,'BDGT Office'!$C$3:$F$180,EO$4,0),0)</f>
        <v>0.38709677419354838</v>
      </c>
      <c r="EP195" s="307">
        <f>IFERROR(VLOOKUP($A195,'BDGT Office'!$C$3:$F$180,EP$4,0),0)</f>
        <v>0.38709677419354838</v>
      </c>
      <c r="EQ195" s="307">
        <f>IFERROR(VLOOKUP($A195,'BDGT Office'!$C$3:$F$180,EQ$4,0),0)</f>
        <v>0.38709677419354838</v>
      </c>
      <c r="ER195" s="307">
        <f>IFERROR(VLOOKUP($A195,'BDGT Office'!$C$3:$F$180,ER$4,0),0)</f>
        <v>0.38709677419354838</v>
      </c>
      <c r="ES195" s="307">
        <f>IFERROR(VLOOKUP($A195,'BDGT Office'!$C$3:$F$180,ES$4,0),0)</f>
        <v>0.38709677419354838</v>
      </c>
      <c r="ET195" s="307">
        <f>IFERROR(VLOOKUP($A195,'BDGT Office'!$C$3:$F$180,ET$4,0),0)</f>
        <v>0.38709677419354838</v>
      </c>
      <c r="EU195" s="307">
        <f>IFERROR(VLOOKUP($A195,'BDGT Office'!$C$3:$F$180,EU$4,0),0)</f>
        <v>0.38709677419354838</v>
      </c>
      <c r="EV195" s="307">
        <f>IFERROR(VLOOKUP($A195,'BDGT Office'!$C$3:$F$180,EV$4,0),0)</f>
        <v>0.38709677419354838</v>
      </c>
      <c r="EW195" s="307">
        <f>IFERROR(VLOOKUP($A195,'BDGT Office'!$C$3:$F$180,EW$4,0),0)</f>
        <v>0.38709677419354838</v>
      </c>
      <c r="EX195" s="307">
        <f>IFERROR(VLOOKUP($A195,'BDGT Office'!$C$3:$F$180,EX$4,0),0)</f>
        <v>0.38709677419354838</v>
      </c>
      <c r="EY195" s="307">
        <f>IFERROR(VLOOKUP($A195,'BDGT Office'!$C$3:$F$180,EY$4,0),0)</f>
        <v>0.38709677419354838</v>
      </c>
      <c r="EZ195" s="307">
        <f>IFERROR(VLOOKUP($A195,'BDGT Office'!$C$3:$F$180,EZ$4,0),0)</f>
        <v>0.38709677419354838</v>
      </c>
      <c r="FA195" s="307">
        <f>IFERROR(VLOOKUP($A195,'BDGT Office'!$C$3:$F$180,FA$4,0),0)</f>
        <v>0.38709677419354838</v>
      </c>
      <c r="FB195" s="307">
        <f>IFERROR(VLOOKUP($A195,'BDGT Office'!$C$3:$F$180,FB$4,0),0)</f>
        <v>0.38709677419354838</v>
      </c>
      <c r="FC195" s="307">
        <f>IFERROR(VLOOKUP($A195,'BDGT Office'!$C$3:$F$180,FC$4,0),0)</f>
        <v>0.38709677419354838</v>
      </c>
      <c r="FD195" s="307">
        <f>IFERROR(VLOOKUP($A195,'BDGT Office'!$C$3:$F$180,FD$4,0),0)</f>
        <v>0.38709677419354838</v>
      </c>
      <c r="FE195" s="307">
        <f>IFERROR(VLOOKUP($A195,'BDGT Office'!$C$3:$F$180,FE$4,0),0)</f>
        <v>0.38709677419354838</v>
      </c>
      <c r="FF195" s="307">
        <f>IFERROR(VLOOKUP($A195,'BDGT Office'!$C$3:$F$180,FF$4,0),0)</f>
        <v>0.38709677419354838</v>
      </c>
      <c r="FG195" s="307">
        <f>IFERROR(VLOOKUP($A195,'BDGT Office'!$C$3:$F$180,FG$4,0),0)</f>
        <v>0.38709677419354838</v>
      </c>
      <c r="FH195" s="307">
        <f>IFERROR(VLOOKUP($A195,'BDGT Office'!$C$3:$F$180,FH$4,0),0)</f>
        <v>0.38709677419354838</v>
      </c>
      <c r="FI195" s="307">
        <f>IFERROR(VLOOKUP($A195,'BDGT Office'!$C$3:$F$180,FI$4,0),0)</f>
        <v>0.38709677419354838</v>
      </c>
      <c r="FJ195" s="307">
        <f>IFERROR(VLOOKUP($A195,'BDGT Office'!$C$3:$F$180,FJ$4,0),0)</f>
        <v>0.38709677419354838</v>
      </c>
      <c r="FK195" s="307">
        <f>IFERROR(VLOOKUP($A195,'BDGT Office'!$C$3:$F$180,FK$4,0),0)</f>
        <v>0.38709677419354838</v>
      </c>
      <c r="FL195" s="307">
        <f>IFERROR(VLOOKUP($A195,'BDGT Office'!$C$3:$F$180,FL$4,0),0)</f>
        <v>0.38709677419354838</v>
      </c>
      <c r="FM195" s="307">
        <f>IFERROR(VLOOKUP($A195,'BDGT Office'!$C$3:$F$180,FM$4,0),0)</f>
        <v>0.38709677419354838</v>
      </c>
      <c r="FN195" s="307">
        <f>IFERROR(VLOOKUP($A195,'BDGT Office'!$C$3:$F$180,FN$4,0),0)</f>
        <v>0.38709677419354838</v>
      </c>
      <c r="FO195" s="307">
        <f>IFERROR(VLOOKUP($A195,'BDGT Office'!$C$3:$F$180,FO$4,0),0)</f>
        <v>0.38709677419354838</v>
      </c>
      <c r="FP195" s="307">
        <f>IFERROR(VLOOKUP($A195,'BDGT Office'!$C$3:$F$180,FP$4,0),0)</f>
        <v>0.38709677419354838</v>
      </c>
      <c r="FQ195" s="308">
        <f t="shared" si="51"/>
        <v>11.999999999999995</v>
      </c>
      <c r="FR195" s="307"/>
      <c r="FS195" s="307"/>
    </row>
    <row r="196" spans="1:175">
      <c r="A196" s="150" t="s">
        <v>146</v>
      </c>
      <c r="B196" s="303">
        <f>IFERROR(VLOOKUP($A196,'FCST Sales'!$A$1:$AH$160,B$1,0),0)</f>
        <v>10962.221914517504</v>
      </c>
      <c r="C196" s="303">
        <f>IFERROR(VLOOKUP($A196,'FCST Sales'!$A$1:$AH$160,C$1,0),0)</f>
        <v>9557.9842085351411</v>
      </c>
      <c r="D196" s="303">
        <f>IFERROR(VLOOKUP($A196,'FCST Sales'!$A$1:$AH$160,D$1,0),0)</f>
        <v>7339.789376602198</v>
      </c>
      <c r="E196" s="303">
        <f>IFERROR(VLOOKUP($A196,'FCST Sales'!$A$1:$AH$160,E$1,0),0)</f>
        <v>7063.8763770316127</v>
      </c>
      <c r="F196" s="303">
        <f>IFERROR(VLOOKUP($A196,'FCST Sales'!$A$1:$AH$160,F$1,0),0)</f>
        <v>7026.8303007474606</v>
      </c>
      <c r="G196" s="303">
        <f>IFERROR(VLOOKUP($A196,'FCST Sales'!$A$1:$AH$160,G$1,0),0)</f>
        <v>7325.7452316320077</v>
      </c>
      <c r="H196" s="303">
        <f>IFERROR(VLOOKUP($A196,'FCST Sales'!$A$1:$AH$160,H$1,0),0)</f>
        <v>7546.2588805982487</v>
      </c>
      <c r="I196" s="303">
        <f>IFERROR(VLOOKUP($A196,'FCST Sales'!$A$1:$AH$160,I$1,0),0)</f>
        <v>9252.1277585801145</v>
      </c>
      <c r="J196" s="303">
        <f>IFERROR(VLOOKUP($A196,'FCST Sales'!$A$1:$AH$160,J$1,0),0)</f>
        <v>8618.0312122245487</v>
      </c>
      <c r="K196" s="303">
        <f>IFERROR(VLOOKUP($A196,'FCST Sales'!$A$1:$AH$160,K$1,0),0)</f>
        <v>8251.3650962725205</v>
      </c>
      <c r="L196" s="303">
        <f>IFERROR(VLOOKUP($A196,'FCST Sales'!$A$1:$AH$160,L$1,0),0)</f>
        <v>7938.3782654539536</v>
      </c>
      <c r="M196" s="303">
        <f>IFERROR(VLOOKUP($A196,'FCST Sales'!$A$1:$AH$160,M$1,0),0)</f>
        <v>7973.202835624259</v>
      </c>
      <c r="N196" s="303">
        <f>IFERROR(VLOOKUP($A196,'FCST Sales'!$A$1:$AH$160,N$1,0),0)</f>
        <v>8298.8976515592167</v>
      </c>
      <c r="O196" s="303">
        <f>IFERROR(VLOOKUP($A196,'FCST Sales'!$A$1:$AH$160,O$1,0),0)</f>
        <v>8439.9212105896004</v>
      </c>
      <c r="P196" s="303">
        <f>IFERROR(VLOOKUP($A196,'FCST Sales'!$A$1:$AH$160,P$1,0),0)</f>
        <v>2777.0318621251754</v>
      </c>
      <c r="Q196" s="303">
        <f>IFERROR(VLOOKUP($A196,'FCST Sales'!$A$1:$AH$160,Q$1,0),0)</f>
        <v>7881.9562333903204</v>
      </c>
      <c r="R196" s="303">
        <f>IFERROR(VLOOKUP($A196,'FCST Sales'!$A$1:$AH$160,R$1,0),0)</f>
        <v>8608.629312873285</v>
      </c>
      <c r="S196" s="303">
        <f>IFERROR(VLOOKUP($A196,'FCST Sales'!$A$1:$AH$160,S$1,0),0)</f>
        <v>8009.9433170291422</v>
      </c>
      <c r="T196" s="303">
        <f>IFERROR(VLOOKUP($A196,'FCST Sales'!$A$1:$AH$160,T$1,0),0)</f>
        <v>8633.9185976630979</v>
      </c>
      <c r="U196" s="303">
        <f>IFERROR(VLOOKUP($A196,'FCST Sales'!$A$1:$AH$160,U$1,0),0)</f>
        <v>8618.2916615549402</v>
      </c>
      <c r="V196" s="303">
        <f>IFERROR(VLOOKUP($A196,'FCST Sales'!$A$1:$AH$160,V$1,0),0)</f>
        <v>8670.6278382970377</v>
      </c>
      <c r="W196" s="303">
        <f>IFERROR(VLOOKUP($A196,'FCST Sales'!$A$1:$AH$160,W$1,0),0)</f>
        <v>10447.418645300391</v>
      </c>
      <c r="X196" s="303">
        <f>IFERROR(VLOOKUP($A196,'FCST Sales'!$A$1:$AH$160,X$1,0),0)</f>
        <v>10176.779147128385</v>
      </c>
      <c r="Y196" s="303">
        <f>IFERROR(VLOOKUP($A196,'FCST Sales'!$A$1:$AH$160,Y$1,0),0)</f>
        <v>8230.5246836374718</v>
      </c>
      <c r="Z196" s="303">
        <f>IFERROR(VLOOKUP($A196,'FCST Sales'!$A$1:$AH$160,Z$1,0),0)</f>
        <v>7812.3934228077514</v>
      </c>
      <c r="AA196" s="303">
        <f>IFERROR(VLOOKUP($A196,'FCST Sales'!$A$1:$AH$160,AA$1,0),0)</f>
        <v>8236.2503853608341</v>
      </c>
      <c r="AB196" s="303">
        <f>IFERROR(VLOOKUP($A196,'FCST Sales'!$A$1:$AH$160,AB$1,0),0)</f>
        <v>8304.1277677003091</v>
      </c>
      <c r="AC196" s="303">
        <f>IFERROR(VLOOKUP($A196,'FCST Sales'!$A$1:$AH$160,AC$1,0),0)</f>
        <v>9148.9362225103014</v>
      </c>
      <c r="AD196" s="303">
        <f>IFERROR(VLOOKUP($A196,'FCST Sales'!$A$1:$AH$160,AD$1,0),0)</f>
        <v>12037.918130584902</v>
      </c>
      <c r="AE196" s="303">
        <f>IFERROR(VLOOKUP($A196,'FCST Sales'!$A$1:$AH$160,AE$1,0),0)</f>
        <v>10460.660779811951</v>
      </c>
      <c r="AF196" s="303">
        <f>IFERROR(VLOOKUP($A196,'FCST Sales'!$A$1:$AH$160,AF$1,0),0)</f>
        <v>7057.4403438985582</v>
      </c>
      <c r="AG196" s="303">
        <f>IFERROR(VLOOKUP($A196,'FCST Sales'!$A$1:$AH$160,AG$1,0),0)</f>
        <v>260707.47867164225</v>
      </c>
      <c r="AH196" s="303">
        <f>IFERROR(VLOOKUP($A196,'FCST Sales'!$A$1:$AH$160,AH$1,0),0)</f>
        <v>0</v>
      </c>
      <c r="AI196" s="303"/>
      <c r="AK196" s="306">
        <f>IFERROR(VLOOKUP($A196,'BDGT MW Services MTD'!$A$3:$AG$156,AK$4,0),0)</f>
        <v>117.74591770084713</v>
      </c>
      <c r="AL196" s="306">
        <f>IFERROR(VLOOKUP($A196,'BDGT MW Services MTD'!$A$3:$AG$156,AL$4,0),0)</f>
        <v>101.43784572672931</v>
      </c>
      <c r="AM196" s="306">
        <f>IFERROR(VLOOKUP($A196,'BDGT MW Services MTD'!$A$3:$AG$156,AM$4,0),0)</f>
        <v>78.837141103158601</v>
      </c>
      <c r="AN196" s="306">
        <f>IFERROR(VLOOKUP($A196,'BDGT MW Services MTD'!$A$3:$AG$156,AN$4,0),0)</f>
        <v>75.873542154572476</v>
      </c>
      <c r="AO196" s="306">
        <f>IFERROR(VLOOKUP($A196,'BDGT MW Services MTD'!$A$3:$AG$156,AO$4,0),0)</f>
        <v>75.475627910242466</v>
      </c>
      <c r="AP196" s="306">
        <f>IFERROR(VLOOKUP($A196,'BDGT MW Services MTD'!$A$3:$AG$156,AP$4,0),0)</f>
        <v>78.686292055334761</v>
      </c>
      <c r="AQ196" s="306">
        <f>IFERROR(VLOOKUP($A196,'BDGT MW Services MTD'!$A$3:$AG$156,AQ$4,0),0)</f>
        <v>81.05484308135506</v>
      </c>
      <c r="AR196" s="306">
        <f>IFERROR(VLOOKUP($A196,'BDGT MW Services MTD'!$A$3:$AG$156,AR$4,0),0)</f>
        <v>99.377688402456187</v>
      </c>
      <c r="AS196" s="306">
        <f>IFERROR(VLOOKUP($A196,'BDGT MW Services MTD'!$A$3:$AG$156,AS$4,0),0)</f>
        <v>91.462226919472101</v>
      </c>
      <c r="AT196" s="306">
        <f>IFERROR(VLOOKUP($A196,'BDGT MW Services MTD'!$A$3:$AG$156,AT$4,0),0)</f>
        <v>88.628433461895412</v>
      </c>
      <c r="AU196" s="306">
        <f>IFERROR(VLOOKUP($A196,'BDGT MW Services MTD'!$A$3:$AG$156,AU$4,0),0)</f>
        <v>85.266622151160419</v>
      </c>
      <c r="AV196" s="306">
        <f>IFERROR(VLOOKUP($A196,'BDGT MW Services MTD'!$A$3:$AG$156,AV$4,0),0)</f>
        <v>85.640675058063351</v>
      </c>
      <c r="AW196" s="306">
        <f>IFERROR(VLOOKUP($A196,'BDGT MW Services MTD'!$A$3:$AG$156,AW$4,0),0)</f>
        <v>89.138983639272013</v>
      </c>
      <c r="AX196" s="306">
        <f>IFERROR(VLOOKUP($A196,'BDGT MW Services MTD'!$A$3:$AG$156,AX$4,0),0)</f>
        <v>90.653726590560055</v>
      </c>
      <c r="AY196" s="306">
        <f>IFERROR(VLOOKUP($A196,'BDGT MW Services MTD'!$A$3:$AG$156,AY$4,0),0)</f>
        <v>13.587130063972419</v>
      </c>
      <c r="AZ196" s="306">
        <f>IFERROR(VLOOKUP($A196,'BDGT MW Services MTD'!$A$3:$AG$156,AZ$4,0),0)</f>
        <v>83.650343313343356</v>
      </c>
      <c r="BA196" s="306">
        <f>IFERROR(VLOOKUP($A196,'BDGT MW Services MTD'!$A$3:$AG$156,BA$4,0),0)</f>
        <v>92.465830968838958</v>
      </c>
      <c r="BB196" s="306">
        <f>IFERROR(VLOOKUP($A196,'BDGT MW Services MTD'!$A$3:$AG$156,BB$4,0),0)</f>
        <v>86.035306888500841</v>
      </c>
      <c r="BC196" s="306">
        <f>IFERROR(VLOOKUP($A196,'BDGT MW Services MTD'!$A$3:$AG$156,BC$4,0),0)</f>
        <v>92.73746477344487</v>
      </c>
      <c r="BD196" s="306">
        <f>IFERROR(VLOOKUP($A196,'BDGT MW Services MTD'!$A$3:$AG$156,BD$4,0),0)</f>
        <v>92.569614866076066</v>
      </c>
      <c r="BE196" s="306">
        <f>IFERROR(VLOOKUP($A196,'BDGT MW Services MTD'!$A$3:$AG$156,BE$4,0),0)</f>
        <v>93.131761044789243</v>
      </c>
      <c r="BF196" s="306">
        <f>IFERROR(VLOOKUP($A196,'BDGT MW Services MTD'!$A$3:$AG$156,BF$4,0),0)</f>
        <v>110.87731656201963</v>
      </c>
      <c r="BG196" s="306">
        <f>IFERROR(VLOOKUP($A196,'BDGT MW Services MTD'!$A$3:$AG$156,BG$4,0),0)</f>
        <v>109.30942734616379</v>
      </c>
      <c r="BH196" s="306">
        <f>IFERROR(VLOOKUP($A196,'BDGT MW Services MTD'!$A$3:$AG$156,BH$4,0),0)</f>
        <v>88.404585273990335</v>
      </c>
      <c r="BI196" s="306">
        <f>IFERROR(VLOOKUP($A196,'BDGT MW Services MTD'!$A$3:$AG$156,BI$4,0),0)</f>
        <v>83.913411002047624</v>
      </c>
      <c r="BJ196" s="306">
        <f>IFERROR(VLOOKUP($A196,'BDGT MW Services MTD'!$A$3:$AG$156,BJ$4,0),0)</f>
        <v>88.466085397702059</v>
      </c>
      <c r="BK196" s="306">
        <f>IFERROR(VLOOKUP($A196,'BDGT MW Services MTD'!$A$3:$AG$156,BK$4,0),0)</f>
        <v>89.195160646954974</v>
      </c>
      <c r="BL196" s="306">
        <f>IFERROR(VLOOKUP($A196,'BDGT MW Services MTD'!$A$3:$AG$156,BL$4,0),0)</f>
        <v>98.401333013527008</v>
      </c>
      <c r="BM196" s="306">
        <f>IFERROR(VLOOKUP($A196,'BDGT MW Services MTD'!$A$3:$AG$156,BM$4,0),0)</f>
        <v>129.30003867338894</v>
      </c>
      <c r="BN196" s="306">
        <f>IFERROR(VLOOKUP($A196,'BDGT MW Services MTD'!$A$3:$AG$156,BN$4,0),0)</f>
        <v>111.0178538937802</v>
      </c>
      <c r="BO196" s="306">
        <f>IFERROR(VLOOKUP($A196,'BDGT MW Services MTD'!$A$3:$AG$156,BO$4,0),0)</f>
        <v>75.804412316341327</v>
      </c>
      <c r="BP196" s="306">
        <f>IFERROR(VLOOKUP($A196,'BDGT MW Services MTD'!$A$3:$AG$156,BP$4,0),0)</f>
        <v>2778.1466420000015</v>
      </c>
      <c r="BQ196" s="306"/>
      <c r="BR196" s="306"/>
      <c r="BS196" s="306"/>
      <c r="BT196" s="306">
        <f>IFERROR(VLOOKUP($A196,'BDGT Polizze MTD'!$A$3:$AG$156,BT$4,0),0)</f>
        <v>393.33806306724182</v>
      </c>
      <c r="BU196" s="306">
        <f>IFERROR(VLOOKUP($A196,'BDGT Polizze MTD'!$A$3:$AG$156,BU$4,0),0)</f>
        <v>338.85986485948752</v>
      </c>
      <c r="BV196" s="306">
        <f>IFERROR(VLOOKUP($A196,'BDGT Polizze MTD'!$A$3:$AG$156,BV$4,0),0)</f>
        <v>263.36070909957448</v>
      </c>
      <c r="BW196" s="306">
        <f>IFERROR(VLOOKUP($A196,'BDGT Polizze MTD'!$A$3:$AG$156,BW$4,0),0)</f>
        <v>253.46060986125843</v>
      </c>
      <c r="BX196" s="306">
        <f>IFERROR(VLOOKUP($A196,'BDGT Polizze MTD'!$A$3:$AG$156,BX$4,0),0)</f>
        <v>252.13135088406585</v>
      </c>
      <c r="BY196" s="306">
        <f>IFERROR(VLOOKUP($A196,'BDGT Polizze MTD'!$A$3:$AG$156,BY$4,0),0)</f>
        <v>262.85678783041152</v>
      </c>
      <c r="BZ196" s="306">
        <f>IFERROR(VLOOKUP($A196,'BDGT Polizze MTD'!$A$3:$AG$156,BZ$4,0),0)</f>
        <v>270.76908993856392</v>
      </c>
      <c r="CA196" s="306">
        <f>IFERROR(VLOOKUP($A196,'BDGT Polizze MTD'!$A$3:$AG$156,CA$4,0),0)</f>
        <v>331.97777240680324</v>
      </c>
      <c r="CB196" s="306">
        <f>IFERROR(VLOOKUP($A196,'BDGT Polizze MTD'!$A$3:$AG$156,CB$4,0),0)</f>
        <v>305.53564728862671</v>
      </c>
      <c r="CC196" s="306">
        <f>IFERROR(VLOOKUP($A196,'BDGT Polizze MTD'!$A$3:$AG$156,CC$4,0),0)</f>
        <v>296.06917191945291</v>
      </c>
      <c r="CD196" s="306">
        <f>IFERROR(VLOOKUP($A196,'BDGT Polizze MTD'!$A$3:$AG$156,CD$4,0),0)</f>
        <v>284.83881782155851</v>
      </c>
      <c r="CE196" s="306">
        <f>IFERROR(VLOOKUP($A196,'BDGT Polizze MTD'!$A$3:$AG$156,CE$4,0),0)</f>
        <v>286.08836641533372</v>
      </c>
      <c r="CF196" s="306">
        <f>IFERROR(VLOOKUP($A196,'BDGT Polizze MTD'!$A$3:$AG$156,CF$4,0),0)</f>
        <v>297.77469871638323</v>
      </c>
      <c r="CG196" s="306">
        <f>IFERROR(VLOOKUP($A196,'BDGT Polizze MTD'!$A$3:$AG$156,CG$4,0),0)</f>
        <v>302.83479820975288</v>
      </c>
      <c r="CH196" s="306">
        <f>IFERROR(VLOOKUP($A196,'BDGT Polizze MTD'!$A$3:$AG$156,CH$4,0),0)</f>
        <v>45.388710932499279</v>
      </c>
      <c r="CI196" s="306">
        <f>IFERROR(VLOOKUP($A196,'BDGT Polizze MTD'!$A$3:$AG$156,CI$4,0),0)</f>
        <v>279.43953095151392</v>
      </c>
      <c r="CJ196" s="306">
        <f>IFERROR(VLOOKUP($A196,'BDGT Polizze MTD'!$A$3:$AG$156,CJ$4,0),0)</f>
        <v>308.88825331160018</v>
      </c>
      <c r="CK196" s="306">
        <f>IFERROR(VLOOKUP($A196,'BDGT Polizze MTD'!$A$3:$AG$156,CK$4,0),0)</f>
        <v>287.40666027078049</v>
      </c>
      <c r="CL196" s="306">
        <f>IFERROR(VLOOKUP($A196,'BDGT Polizze MTD'!$A$3:$AG$156,CL$4,0),0)</f>
        <v>309.79566408773201</v>
      </c>
      <c r="CM196" s="306">
        <f>IFERROR(VLOOKUP($A196,'BDGT Polizze MTD'!$A$3:$AG$156,CM$4,0),0)</f>
        <v>309.23495031744062</v>
      </c>
      <c r="CN196" s="306">
        <f>IFERROR(VLOOKUP($A196,'BDGT Polizze MTD'!$A$3:$AG$156,CN$4,0),0)</f>
        <v>311.11283698572811</v>
      </c>
      <c r="CO196" s="306">
        <f>IFERROR(VLOOKUP($A196,'BDGT Polizze MTD'!$A$3:$AG$156,CO$4,0),0)</f>
        <v>370.39304449944797</v>
      </c>
      <c r="CP196" s="306">
        <f>IFERROR(VLOOKUP($A196,'BDGT Polizze MTD'!$A$3:$AG$156,CP$4,0),0)</f>
        <v>365.15540637737223</v>
      </c>
      <c r="CQ196" s="306">
        <f>IFERROR(VLOOKUP($A196,'BDGT Polizze MTD'!$A$3:$AG$156,CQ$4,0),0)</f>
        <v>295.32139217157754</v>
      </c>
      <c r="CR196" s="306">
        <f>IFERROR(VLOOKUP($A196,'BDGT Polizze MTD'!$A$3:$AG$156,CR$4,0),0)</f>
        <v>280.3183260482017</v>
      </c>
      <c r="CS196" s="306">
        <f>IFERROR(VLOOKUP($A196,'BDGT Polizze MTD'!$A$3:$AG$156,CS$4,0),0)</f>
        <v>295.52683742192261</v>
      </c>
      <c r="CT196" s="306">
        <f>IFERROR(VLOOKUP($A196,'BDGT Polizze MTD'!$A$3:$AG$156,CT$4,0),0)</f>
        <v>297.96236174387838</v>
      </c>
      <c r="CU196" s="306">
        <f>IFERROR(VLOOKUP($A196,'BDGT Polizze MTD'!$A$3:$AG$156,CU$4,0),0)</f>
        <v>328.71619234487383</v>
      </c>
      <c r="CV196" s="306">
        <f>IFERROR(VLOOKUP($A196,'BDGT Polizze MTD'!$A$3:$AG$156,CV$4,0),0)</f>
        <v>431.93537202304515</v>
      </c>
      <c r="CW196" s="306">
        <f>IFERROR(VLOOKUP($A196,'BDGT Polizze MTD'!$A$3:$AG$156,CW$4,0),0)</f>
        <v>370.86251879582051</v>
      </c>
      <c r="CX196" s="306">
        <f>IFERROR(VLOOKUP($A196,'BDGT Polizze MTD'!$A$3:$AG$156,CX$4,0),0)</f>
        <v>253.22967704251667</v>
      </c>
      <c r="CY196" s="306">
        <f>IFERROR(VLOOKUP($A196,'BDGT Polizze MTD'!$A$3:$AG$156,CY$4,0),0)</f>
        <v>9280.5834836444646</v>
      </c>
      <c r="CZ196" s="306"/>
      <c r="DD196" s="308">
        <f>IFERROR(VLOOKUP($A196,'BDGT McAfee'!$AZ$6:$BD$180,DD$4,0),0)</f>
        <v>1.9374898064516131</v>
      </c>
      <c r="DE196" s="308">
        <f>IFERROR(VLOOKUP($A196,'BDGT McAfee'!$AZ$6:$BD$180,DE$4,0),0)</f>
        <v>1.9374898064516131</v>
      </c>
      <c r="DF196" s="308">
        <f>IFERROR(VLOOKUP($A196,'BDGT McAfee'!$AZ$6:$BD$180,DF$4,0),0)</f>
        <v>1.9374898064516131</v>
      </c>
      <c r="DG196" s="308">
        <f>IFERROR(VLOOKUP($A196,'BDGT McAfee'!$AZ$6:$BD$180,DG$4,0),0)</f>
        <v>1.9374898064516131</v>
      </c>
      <c r="DH196" s="308">
        <f>IFERROR(VLOOKUP($A196,'BDGT McAfee'!$AZ$6:$BD$180,DH$4,0),0)</f>
        <v>1.9374898064516131</v>
      </c>
      <c r="DI196" s="308">
        <f>IFERROR(VLOOKUP($A196,'BDGT McAfee'!$AZ$6:$BD$180,DI$4,0),0)</f>
        <v>1.9374898064516131</v>
      </c>
      <c r="DJ196" s="308">
        <f>IFERROR(VLOOKUP($A196,'BDGT McAfee'!$AZ$6:$BD$180,DJ$4,0),0)</f>
        <v>1.9374898064516131</v>
      </c>
      <c r="DK196" s="308">
        <f>IFERROR(VLOOKUP($A196,'BDGT McAfee'!$AZ$6:$BD$180,DK$4,0),0)</f>
        <v>1.9374898064516131</v>
      </c>
      <c r="DL196" s="308">
        <f>IFERROR(VLOOKUP($A196,'BDGT McAfee'!$AZ$6:$BD$180,DL$4,0),0)</f>
        <v>1.9374898064516131</v>
      </c>
      <c r="DM196" s="308">
        <f>IFERROR(VLOOKUP($A196,'BDGT McAfee'!$AZ$6:$BD$180,DM$4,0),0)</f>
        <v>1.9374898064516131</v>
      </c>
      <c r="DN196" s="308">
        <f>IFERROR(VLOOKUP($A196,'BDGT McAfee'!$AZ$6:$BD$180,DN$4,0),0)</f>
        <v>1.9374898064516131</v>
      </c>
      <c r="DO196" s="308">
        <f>IFERROR(VLOOKUP($A196,'BDGT McAfee'!$AZ$6:$BD$180,DO$4,0),0)</f>
        <v>1.9374898064516131</v>
      </c>
      <c r="DP196" s="308">
        <f>IFERROR(VLOOKUP($A196,'BDGT McAfee'!$AZ$6:$BD$180,DP$4,0),0)</f>
        <v>1.9374898064516131</v>
      </c>
      <c r="DQ196" s="308">
        <f>IFERROR(VLOOKUP($A196,'BDGT McAfee'!$AZ$6:$BD$180,DQ$4,0),0)</f>
        <v>1.9374898064516131</v>
      </c>
      <c r="DR196" s="308">
        <f>IFERROR(VLOOKUP($A196,'BDGT McAfee'!$AZ$6:$BD$180,DR$4,0),0)</f>
        <v>1.9374898064516131</v>
      </c>
      <c r="DS196" s="308">
        <f>IFERROR(VLOOKUP($A196,'BDGT McAfee'!$AZ$6:$BD$180,DS$4,0),0)</f>
        <v>1.9374898064516131</v>
      </c>
      <c r="DT196" s="308">
        <f>IFERROR(VLOOKUP($A196,'BDGT McAfee'!$AZ$6:$BD$180,DT$4,0),0)</f>
        <v>1.9374898064516131</v>
      </c>
      <c r="DU196" s="308">
        <f>IFERROR(VLOOKUP($A196,'BDGT McAfee'!$AZ$6:$BD$180,DU$4,0),0)</f>
        <v>1.9374898064516131</v>
      </c>
      <c r="DV196" s="308">
        <f>IFERROR(VLOOKUP($A196,'BDGT McAfee'!$AZ$6:$BD$180,DV$4,0),0)</f>
        <v>1.9374898064516131</v>
      </c>
      <c r="DW196" s="308">
        <f>IFERROR(VLOOKUP($A196,'BDGT McAfee'!$AZ$6:$BD$180,DW$4,0),0)</f>
        <v>1.9374898064516131</v>
      </c>
      <c r="DX196" s="308">
        <f>IFERROR(VLOOKUP($A196,'BDGT McAfee'!$AZ$6:$BD$180,DX$4,0),0)</f>
        <v>1.9374898064516131</v>
      </c>
      <c r="DY196" s="308">
        <f>IFERROR(VLOOKUP($A196,'BDGT McAfee'!$AZ$6:$BD$180,DY$4,0),0)</f>
        <v>1.9374898064516131</v>
      </c>
      <c r="DZ196" s="308">
        <f>IFERROR(VLOOKUP($A196,'BDGT McAfee'!$AZ$6:$BD$180,DZ$4,0),0)</f>
        <v>1.9374898064516131</v>
      </c>
      <c r="EA196" s="308">
        <f>IFERROR(VLOOKUP($A196,'BDGT McAfee'!$AZ$6:$BD$180,EA$4,0),0)</f>
        <v>1.9374898064516131</v>
      </c>
      <c r="EB196" s="308">
        <f>IFERROR(VLOOKUP($A196,'BDGT McAfee'!$AZ$6:$BD$180,EB$4,0),0)</f>
        <v>1.9374898064516131</v>
      </c>
      <c r="EC196" s="308">
        <f>IFERROR(VLOOKUP($A196,'BDGT McAfee'!$AZ$6:$BD$180,EC$4,0),0)</f>
        <v>1.9374898064516131</v>
      </c>
      <c r="ED196" s="308">
        <f>IFERROR(VLOOKUP($A196,'BDGT McAfee'!$AZ$6:$BD$180,ED$4,0),0)</f>
        <v>1.9374898064516131</v>
      </c>
      <c r="EE196" s="308">
        <f>IFERROR(VLOOKUP($A196,'BDGT McAfee'!$AZ$6:$BD$180,EE$4,0),0)</f>
        <v>1.9374898064516131</v>
      </c>
      <c r="EF196" s="308">
        <f>IFERROR(VLOOKUP($A196,'BDGT McAfee'!$AZ$6:$BD$180,EF$4,0),0)</f>
        <v>1.9374898064516131</v>
      </c>
      <c r="EG196" s="308">
        <f>IFERROR(VLOOKUP($A196,'BDGT McAfee'!$AZ$6:$BD$180,EG$4,0),0)</f>
        <v>1.9374898064516131</v>
      </c>
      <c r="EH196" s="308">
        <f>IFERROR(VLOOKUP($A196,'BDGT McAfee'!$AZ$6:$BD$180,EH$4,0),0)</f>
        <v>1.9374898064516131</v>
      </c>
      <c r="EI196" s="308">
        <f t="shared" si="50"/>
        <v>60.062184000000038</v>
      </c>
      <c r="EJ196" s="308"/>
      <c r="EL196" s="307">
        <f>IFERROR(VLOOKUP($A196,'BDGT Office'!$C$3:$F$180,EL$4,0),0)</f>
        <v>0.38709677419354838</v>
      </c>
      <c r="EM196" s="307">
        <f>IFERROR(VLOOKUP($A196,'BDGT Office'!$C$3:$F$180,EM$4,0),0)</f>
        <v>0.38709677419354838</v>
      </c>
      <c r="EN196" s="307">
        <f>IFERROR(VLOOKUP($A196,'BDGT Office'!$C$3:$F$180,EN$4,0),0)</f>
        <v>0.38709677419354838</v>
      </c>
      <c r="EO196" s="307">
        <f>IFERROR(VLOOKUP($A196,'BDGT Office'!$C$3:$F$180,EO$4,0),0)</f>
        <v>0.38709677419354838</v>
      </c>
      <c r="EP196" s="307">
        <f>IFERROR(VLOOKUP($A196,'BDGT Office'!$C$3:$F$180,EP$4,0),0)</f>
        <v>0.38709677419354838</v>
      </c>
      <c r="EQ196" s="307">
        <f>IFERROR(VLOOKUP($A196,'BDGT Office'!$C$3:$F$180,EQ$4,0),0)</f>
        <v>0.38709677419354838</v>
      </c>
      <c r="ER196" s="307">
        <f>IFERROR(VLOOKUP($A196,'BDGT Office'!$C$3:$F$180,ER$4,0),0)</f>
        <v>0.38709677419354838</v>
      </c>
      <c r="ES196" s="307">
        <f>IFERROR(VLOOKUP($A196,'BDGT Office'!$C$3:$F$180,ES$4,0),0)</f>
        <v>0.38709677419354838</v>
      </c>
      <c r="ET196" s="307">
        <f>IFERROR(VLOOKUP($A196,'BDGT Office'!$C$3:$F$180,ET$4,0),0)</f>
        <v>0.38709677419354838</v>
      </c>
      <c r="EU196" s="307">
        <f>IFERROR(VLOOKUP($A196,'BDGT Office'!$C$3:$F$180,EU$4,0),0)</f>
        <v>0.38709677419354838</v>
      </c>
      <c r="EV196" s="307">
        <f>IFERROR(VLOOKUP($A196,'BDGT Office'!$C$3:$F$180,EV$4,0),0)</f>
        <v>0.38709677419354838</v>
      </c>
      <c r="EW196" s="307">
        <f>IFERROR(VLOOKUP($A196,'BDGT Office'!$C$3:$F$180,EW$4,0),0)</f>
        <v>0.38709677419354838</v>
      </c>
      <c r="EX196" s="307">
        <f>IFERROR(VLOOKUP($A196,'BDGT Office'!$C$3:$F$180,EX$4,0),0)</f>
        <v>0.38709677419354838</v>
      </c>
      <c r="EY196" s="307">
        <f>IFERROR(VLOOKUP($A196,'BDGT Office'!$C$3:$F$180,EY$4,0),0)</f>
        <v>0.38709677419354838</v>
      </c>
      <c r="EZ196" s="307">
        <f>IFERROR(VLOOKUP($A196,'BDGT Office'!$C$3:$F$180,EZ$4,0),0)</f>
        <v>0.38709677419354838</v>
      </c>
      <c r="FA196" s="307">
        <f>IFERROR(VLOOKUP($A196,'BDGT Office'!$C$3:$F$180,FA$4,0),0)</f>
        <v>0.38709677419354838</v>
      </c>
      <c r="FB196" s="307">
        <f>IFERROR(VLOOKUP($A196,'BDGT Office'!$C$3:$F$180,FB$4,0),0)</f>
        <v>0.38709677419354838</v>
      </c>
      <c r="FC196" s="307">
        <f>IFERROR(VLOOKUP($A196,'BDGT Office'!$C$3:$F$180,FC$4,0),0)</f>
        <v>0.38709677419354838</v>
      </c>
      <c r="FD196" s="307">
        <f>IFERROR(VLOOKUP($A196,'BDGT Office'!$C$3:$F$180,FD$4,0),0)</f>
        <v>0.38709677419354838</v>
      </c>
      <c r="FE196" s="307">
        <f>IFERROR(VLOOKUP($A196,'BDGT Office'!$C$3:$F$180,FE$4,0),0)</f>
        <v>0.38709677419354838</v>
      </c>
      <c r="FF196" s="307">
        <f>IFERROR(VLOOKUP($A196,'BDGT Office'!$C$3:$F$180,FF$4,0),0)</f>
        <v>0.38709677419354838</v>
      </c>
      <c r="FG196" s="307">
        <f>IFERROR(VLOOKUP($A196,'BDGT Office'!$C$3:$F$180,FG$4,0),0)</f>
        <v>0.38709677419354838</v>
      </c>
      <c r="FH196" s="307">
        <f>IFERROR(VLOOKUP($A196,'BDGT Office'!$C$3:$F$180,FH$4,0),0)</f>
        <v>0.38709677419354838</v>
      </c>
      <c r="FI196" s="307">
        <f>IFERROR(VLOOKUP($A196,'BDGT Office'!$C$3:$F$180,FI$4,0),0)</f>
        <v>0.38709677419354838</v>
      </c>
      <c r="FJ196" s="307">
        <f>IFERROR(VLOOKUP($A196,'BDGT Office'!$C$3:$F$180,FJ$4,0),0)</f>
        <v>0.38709677419354838</v>
      </c>
      <c r="FK196" s="307">
        <f>IFERROR(VLOOKUP($A196,'BDGT Office'!$C$3:$F$180,FK$4,0),0)</f>
        <v>0.38709677419354838</v>
      </c>
      <c r="FL196" s="307">
        <f>IFERROR(VLOOKUP($A196,'BDGT Office'!$C$3:$F$180,FL$4,0),0)</f>
        <v>0.38709677419354838</v>
      </c>
      <c r="FM196" s="307">
        <f>IFERROR(VLOOKUP($A196,'BDGT Office'!$C$3:$F$180,FM$4,0),0)</f>
        <v>0.38709677419354838</v>
      </c>
      <c r="FN196" s="307">
        <f>IFERROR(VLOOKUP($A196,'BDGT Office'!$C$3:$F$180,FN$4,0),0)</f>
        <v>0.38709677419354838</v>
      </c>
      <c r="FO196" s="307">
        <f>IFERROR(VLOOKUP($A196,'BDGT Office'!$C$3:$F$180,FO$4,0),0)</f>
        <v>0.38709677419354838</v>
      </c>
      <c r="FP196" s="307">
        <f>IFERROR(VLOOKUP($A196,'BDGT Office'!$C$3:$F$180,FP$4,0),0)</f>
        <v>0.38709677419354838</v>
      </c>
      <c r="FQ196" s="308">
        <f t="shared" si="51"/>
        <v>11.999999999999995</v>
      </c>
      <c r="FR196" s="307"/>
      <c r="FS196" s="307"/>
    </row>
    <row r="197" spans="1:175">
      <c r="A197" s="150" t="s">
        <v>164</v>
      </c>
      <c r="B197" s="303">
        <f>IFERROR(VLOOKUP($A197,'FCST Sales'!$A$1:$AH$160,B$1,0),0)</f>
        <v>8640.9150907659077</v>
      </c>
      <c r="C197" s="303">
        <f>IFERROR(VLOOKUP($A197,'FCST Sales'!$A$1:$AH$160,C$1,0),0)</f>
        <v>7534.0319352099805</v>
      </c>
      <c r="D197" s="303">
        <f>IFERROR(VLOOKUP($A197,'FCST Sales'!$A$1:$AH$160,D$1,0),0)</f>
        <v>5785.5512579373581</v>
      </c>
      <c r="E197" s="303">
        <f>IFERROR(VLOOKUP($A197,'FCST Sales'!$A$1:$AH$160,E$1,0),0)</f>
        <v>5568.0642539048467</v>
      </c>
      <c r="F197" s="303">
        <f>IFERROR(VLOOKUP($A197,'FCST Sales'!$A$1:$AH$160,F$1,0),0)</f>
        <v>5538.862874648562</v>
      </c>
      <c r="G197" s="303">
        <f>IFERROR(VLOOKUP($A197,'FCST Sales'!$A$1:$AH$160,G$1,0),0)</f>
        <v>5774.4810328355388</v>
      </c>
      <c r="H197" s="303">
        <f>IFERROR(VLOOKUP($A197,'FCST Sales'!$A$1:$AH$160,H$1,0),0)</f>
        <v>5948.2997834438283</v>
      </c>
      <c r="I197" s="303">
        <f>IFERROR(VLOOKUP($A197,'FCST Sales'!$A$1:$AH$160,I$1,0),0)</f>
        <v>7292.9421602872089</v>
      </c>
      <c r="J197" s="303">
        <f>IFERROR(VLOOKUP($A197,'FCST Sales'!$A$1:$AH$160,J$1,0),0)</f>
        <v>6793.1188161574792</v>
      </c>
      <c r="K197" s="303">
        <f>IFERROR(VLOOKUP($A197,'FCST Sales'!$A$1:$AH$160,K$1,0),0)</f>
        <v>6504.0961345050919</v>
      </c>
      <c r="L197" s="303">
        <f>IFERROR(VLOOKUP($A197,'FCST Sales'!$A$1:$AH$160,L$1,0),0)</f>
        <v>6257.3858735086842</v>
      </c>
      <c r="M197" s="303">
        <f>IFERROR(VLOOKUP($A197,'FCST Sales'!$A$1:$AH$160,M$1,0),0)</f>
        <v>6284.8361619867455</v>
      </c>
      <c r="N197" s="303">
        <f>IFERROR(VLOOKUP($A197,'FCST Sales'!$A$1:$AH$160,N$1,0),0)</f>
        <v>6541.563426946559</v>
      </c>
      <c r="O197" s="303">
        <f>IFERROR(VLOOKUP($A197,'FCST Sales'!$A$1:$AH$160,O$1,0),0)</f>
        <v>6652.7245226515624</v>
      </c>
      <c r="P197" s="303">
        <f>IFERROR(VLOOKUP($A197,'FCST Sales'!$A$1:$AH$160,P$1,0),0)</f>
        <v>2188.9810945349163</v>
      </c>
      <c r="Q197" s="303">
        <f>IFERROR(VLOOKUP($A197,'FCST Sales'!$A$1:$AH$160,Q$1,0),0)</f>
        <v>6212.9114966795978</v>
      </c>
      <c r="R197" s="303">
        <f>IFERROR(VLOOKUP($A197,'FCST Sales'!$A$1:$AH$160,R$1,0),0)</f>
        <v>6785.7078173089139</v>
      </c>
      <c r="S197" s="303">
        <f>IFERROR(VLOOKUP($A197,'FCST Sales'!$A$1:$AH$160,S$1,0),0)</f>
        <v>6313.7966576498575</v>
      </c>
      <c r="T197" s="303">
        <f>IFERROR(VLOOKUP($A197,'FCST Sales'!$A$1:$AH$160,T$1,0),0)</f>
        <v>6805.641966086323</v>
      </c>
      <c r="U197" s="303">
        <f>IFERROR(VLOOKUP($A197,'FCST Sales'!$A$1:$AH$160,U$1,0),0)</f>
        <v>6793.3241140037453</v>
      </c>
      <c r="V197" s="303">
        <f>IFERROR(VLOOKUP($A197,'FCST Sales'!$A$1:$AH$160,V$1,0),0)</f>
        <v>6834.5778363722802</v>
      </c>
      <c r="W197" s="303">
        <f>IFERROR(VLOOKUP($A197,'FCST Sales'!$A$1:$AH$160,W$1,0),0)</f>
        <v>8235.1240593088005</v>
      </c>
      <c r="X197" s="303">
        <f>IFERROR(VLOOKUP($A197,'FCST Sales'!$A$1:$AH$160,X$1,0),0)</f>
        <v>8021.7938656539191</v>
      </c>
      <c r="Y197" s="303">
        <f>IFERROR(VLOOKUP($A197,'FCST Sales'!$A$1:$AH$160,Y$1,0),0)</f>
        <v>6487.6687863415318</v>
      </c>
      <c r="Z197" s="303">
        <f>IFERROR(VLOOKUP($A197,'FCST Sales'!$A$1:$AH$160,Z$1,0),0)</f>
        <v>6158.0789687116157</v>
      </c>
      <c r="AA197" s="303">
        <f>IFERROR(VLOOKUP($A197,'FCST Sales'!$A$1:$AH$160,AA$1,0),0)</f>
        <v>6492.1820413013793</v>
      </c>
      <c r="AB197" s="303">
        <f>IFERROR(VLOOKUP($A197,'FCST Sales'!$A$1:$AH$160,AB$1,0),0)</f>
        <v>6545.686039117928</v>
      </c>
      <c r="AC197" s="303">
        <f>IFERROR(VLOOKUP($A197,'FCST Sales'!$A$1:$AH$160,AC$1,0),0)</f>
        <v>7211.6019622674012</v>
      </c>
      <c r="AD197" s="303">
        <f>IFERROR(VLOOKUP($A197,'FCST Sales'!$A$1:$AH$160,AD$1,0),0)</f>
        <v>9488.8271052259497</v>
      </c>
      <c r="AE197" s="303">
        <f>IFERROR(VLOOKUP($A197,'FCST Sales'!$A$1:$AH$160,AE$1,0),0)</f>
        <v>8245.5621037880264</v>
      </c>
      <c r="AF197" s="303">
        <f>IFERROR(VLOOKUP($A197,'FCST Sales'!$A$1:$AH$160,AF$1,0),0)</f>
        <v>5562.9910838616079</v>
      </c>
      <c r="AG197" s="303">
        <f>IFERROR(VLOOKUP($A197,'FCST Sales'!$A$1:$AH$160,AG$1,0),0)</f>
        <v>205501.33032300312</v>
      </c>
      <c r="AH197" s="303">
        <f>IFERROR(VLOOKUP($A197,'FCST Sales'!$A$1:$AH$160,AH$1,0),0)</f>
        <v>0</v>
      </c>
      <c r="AI197" s="303"/>
      <c r="AK197" s="306">
        <f>IFERROR(VLOOKUP($A197,'BDGT MW Services MTD'!$A$3:$AG$156,AK$4,0),0)</f>
        <v>92.816054130187126</v>
      </c>
      <c r="AL197" s="306">
        <f>IFERROR(VLOOKUP($A197,'BDGT MW Services MTD'!$A$3:$AG$156,AL$4,0),0)</f>
        <v>79.960823811677173</v>
      </c>
      <c r="AM197" s="306">
        <f>IFERROR(VLOOKUP($A197,'BDGT MW Services MTD'!$A$3:$AG$156,AM$4,0),0)</f>
        <v>62.145274324422068</v>
      </c>
      <c r="AN197" s="306">
        <f>IFERROR(VLOOKUP($A197,'BDGT MW Services MTD'!$A$3:$AG$156,AN$4,0),0)</f>
        <v>59.809146110355272</v>
      </c>
      <c r="AO197" s="306">
        <f>IFERROR(VLOOKUP($A197,'BDGT MW Services MTD'!$A$3:$AG$156,AO$4,0),0)</f>
        <v>59.495480628255592</v>
      </c>
      <c r="AP197" s="306">
        <f>IFERROR(VLOOKUP($A197,'BDGT MW Services MTD'!$A$3:$AG$156,AP$4,0),0)</f>
        <v>62.026363931079366</v>
      </c>
      <c r="AQ197" s="306">
        <f>IFERROR(VLOOKUP($A197,'BDGT MW Services MTD'!$A$3:$AG$156,AQ$4,0),0)</f>
        <v>63.893431295569648</v>
      </c>
      <c r="AR197" s="306">
        <f>IFERROR(VLOOKUP($A197,'BDGT MW Services MTD'!$A$3:$AG$156,AR$4,0),0)</f>
        <v>78.336855206563826</v>
      </c>
      <c r="AS197" s="306">
        <f>IFERROR(VLOOKUP($A197,'BDGT MW Services MTD'!$A$3:$AG$156,AS$4,0),0)</f>
        <v>72.097302143360039</v>
      </c>
      <c r="AT197" s="306">
        <f>IFERROR(VLOOKUP($A197,'BDGT MW Services MTD'!$A$3:$AG$156,AT$4,0),0)</f>
        <v>69.863496232394553</v>
      </c>
      <c r="AU197" s="306">
        <f>IFERROR(VLOOKUP($A197,'BDGT MW Services MTD'!$A$3:$AG$156,AU$4,0),0)</f>
        <v>67.213467537680756</v>
      </c>
      <c r="AV197" s="306">
        <f>IFERROR(VLOOKUP($A197,'BDGT MW Services MTD'!$A$3:$AG$156,AV$4,0),0)</f>
        <v>67.508323746138558</v>
      </c>
      <c r="AW197" s="306">
        <f>IFERROR(VLOOKUP($A197,'BDGT MW Services MTD'!$A$3:$AG$156,AW$4,0),0)</f>
        <v>70.265949700207827</v>
      </c>
      <c r="AX197" s="306">
        <f>IFERROR(VLOOKUP($A197,'BDGT MW Services MTD'!$A$3:$AG$156,AX$4,0),0)</f>
        <v>71.459982296032251</v>
      </c>
      <c r="AY197" s="306">
        <f>IFERROR(VLOOKUP($A197,'BDGT MW Services MTD'!$A$3:$AG$156,AY$4,0),0)</f>
        <v>10.710382356487283</v>
      </c>
      <c r="AZ197" s="306">
        <f>IFERROR(VLOOKUP($A197,'BDGT MW Services MTD'!$A$3:$AG$156,AZ$4,0),0)</f>
        <v>65.939396835022109</v>
      </c>
      <c r="BA197" s="306">
        <f>IFERROR(VLOOKUP($A197,'BDGT MW Services MTD'!$A$3:$AG$156,BA$4,0),0)</f>
        <v>72.888417195076514</v>
      </c>
      <c r="BB197" s="306">
        <f>IFERROR(VLOOKUP($A197,'BDGT MW Services MTD'!$A$3:$AG$156,BB$4,0),0)</f>
        <v>67.819401786469783</v>
      </c>
      <c r="BC197" s="306">
        <f>IFERROR(VLOOKUP($A197,'BDGT MW Services MTD'!$A$3:$AG$156,BC$4,0),0)</f>
        <v>73.102539080609276</v>
      </c>
      <c r="BD197" s="306">
        <f>IFERROR(VLOOKUP($A197,'BDGT MW Services MTD'!$A$3:$AG$156,BD$4,0),0)</f>
        <v>72.970227350467852</v>
      </c>
      <c r="BE197" s="306">
        <f>IFERROR(VLOOKUP($A197,'BDGT MW Services MTD'!$A$3:$AG$156,BE$4,0),0)</f>
        <v>73.413352608407422</v>
      </c>
      <c r="BF197" s="306">
        <f>IFERROR(VLOOKUP($A197,'BDGT MW Services MTD'!$A$3:$AG$156,BF$4,0),0)</f>
        <v>87.401713934378435</v>
      </c>
      <c r="BG197" s="306">
        <f>IFERROR(VLOOKUP($A197,'BDGT MW Services MTD'!$A$3:$AG$156,BG$4,0),0)</f>
        <v>86.165787516116168</v>
      </c>
      <c r="BH197" s="306">
        <f>IFERROR(VLOOKUP($A197,'BDGT MW Services MTD'!$A$3:$AG$156,BH$4,0),0)</f>
        <v>69.687042509571413</v>
      </c>
      <c r="BI197" s="306">
        <f>IFERROR(VLOOKUP($A197,'BDGT MW Services MTD'!$A$3:$AG$156,BI$4,0),0)</f>
        <v>66.146766273482925</v>
      </c>
      <c r="BJ197" s="306">
        <f>IFERROR(VLOOKUP($A197,'BDGT MW Services MTD'!$A$3:$AG$156,BJ$4,0),0)</f>
        <v>69.73552146258227</v>
      </c>
      <c r="BK197" s="306">
        <f>IFERROR(VLOOKUP($A197,'BDGT MW Services MTD'!$A$3:$AG$156,BK$4,0),0)</f>
        <v>70.310232578865438</v>
      </c>
      <c r="BL197" s="306">
        <f>IFERROR(VLOOKUP($A197,'BDGT MW Services MTD'!$A$3:$AG$156,BL$4,0),0)</f>
        <v>77.567219567395526</v>
      </c>
      <c r="BM197" s="306">
        <f>IFERROR(VLOOKUP($A197,'BDGT MW Services MTD'!$A$3:$AG$156,BM$4,0),0)</f>
        <v>101.92386812963973</v>
      </c>
      <c r="BN197" s="306">
        <f>IFERROR(VLOOKUP($A197,'BDGT MW Services MTD'!$A$3:$AG$156,BN$4,0),0)</f>
        <v>87.512495869299883</v>
      </c>
      <c r="BO197" s="306">
        <f>IFERROR(VLOOKUP($A197,'BDGT MW Services MTD'!$A$3:$AG$156,BO$4,0),0)</f>
        <v>59.754652851204028</v>
      </c>
      <c r="BP197" s="306">
        <f>IFERROR(VLOOKUP($A197,'BDGT MW Services MTD'!$A$3:$AG$156,BP$4,0),0)</f>
        <v>2189.9409689989998</v>
      </c>
      <c r="BQ197" s="306"/>
      <c r="BR197" s="306"/>
      <c r="BS197" s="306"/>
      <c r="BT197" s="306">
        <f>IFERROR(VLOOKUP($A197,'BDGT Polizze MTD'!$A$3:$AG$156,BT$4,0),0)</f>
        <v>308.09067911623555</v>
      </c>
      <c r="BU197" s="306">
        <f>IFERROR(VLOOKUP($A197,'BDGT Polizze MTD'!$A$3:$AG$156,BU$4,0),0)</f>
        <v>265.41943354195047</v>
      </c>
      <c r="BV197" s="306">
        <f>IFERROR(VLOOKUP($A197,'BDGT Polizze MTD'!$A$3:$AG$156,BV$4,0),0)</f>
        <v>206.28306115686141</v>
      </c>
      <c r="BW197" s="306">
        <f>IFERROR(VLOOKUP($A197,'BDGT Polizze MTD'!$A$3:$AG$156,BW$4,0),0)</f>
        <v>198.52859093380167</v>
      </c>
      <c r="BX197" s="306">
        <f>IFERROR(VLOOKUP($A197,'BDGT Polizze MTD'!$A$3:$AG$156,BX$4,0),0)</f>
        <v>197.4874196375099</v>
      </c>
      <c r="BY197" s="306">
        <f>IFERROR(VLOOKUP($A197,'BDGT Polizze MTD'!$A$3:$AG$156,BY$4,0),0)</f>
        <v>205.88835375217531</v>
      </c>
      <c r="BZ197" s="306">
        <f>IFERROR(VLOOKUP($A197,'BDGT Polizze MTD'!$A$3:$AG$156,BZ$4,0),0)</f>
        <v>212.08583820324603</v>
      </c>
      <c r="CA197" s="306">
        <f>IFERROR(VLOOKUP($A197,'BDGT Polizze MTD'!$A$3:$AG$156,CA$4,0),0)</f>
        <v>260.0288834361354</v>
      </c>
      <c r="CB197" s="306">
        <f>IFERROR(VLOOKUP($A197,'BDGT Polizze MTD'!$A$3:$AG$156,CB$4,0),0)</f>
        <v>239.31750803196351</v>
      </c>
      <c r="CC197" s="306">
        <f>IFERROR(VLOOKUP($A197,'BDGT Polizze MTD'!$A$3:$AG$156,CC$4,0),0)</f>
        <v>231.90268323066454</v>
      </c>
      <c r="CD197" s="306">
        <f>IFERROR(VLOOKUP($A197,'BDGT Polizze MTD'!$A$3:$AG$156,CD$4,0),0)</f>
        <v>223.10626166455592</v>
      </c>
      <c r="CE197" s="306">
        <f>IFERROR(VLOOKUP($A197,'BDGT Polizze MTD'!$A$3:$AG$156,CE$4,0),0)</f>
        <v>224.08499805188373</v>
      </c>
      <c r="CF197" s="306">
        <f>IFERROR(VLOOKUP($A197,'BDGT Polizze MTD'!$A$3:$AG$156,CF$4,0),0)</f>
        <v>233.23857456296966</v>
      </c>
      <c r="CG197" s="306">
        <f>IFERROR(VLOOKUP($A197,'BDGT Polizze MTD'!$A$3:$AG$156,CG$4,0),0)</f>
        <v>237.20200865615442</v>
      </c>
      <c r="CH197" s="306">
        <f>IFERROR(VLOOKUP($A197,'BDGT Polizze MTD'!$A$3:$AG$156,CH$4,0),0)</f>
        <v>35.551704979575412</v>
      </c>
      <c r="CI197" s="306">
        <f>IFERROR(VLOOKUP($A197,'BDGT Polizze MTD'!$A$3:$AG$156,CI$4,0),0)</f>
        <v>218.87715160700463</v>
      </c>
      <c r="CJ197" s="306">
        <f>IFERROR(VLOOKUP($A197,'BDGT Polizze MTD'!$A$3:$AG$156,CJ$4,0),0)</f>
        <v>241.94351035264535</v>
      </c>
      <c r="CK197" s="306">
        <f>IFERROR(VLOOKUP($A197,'BDGT Polizze MTD'!$A$3:$AG$156,CK$4,0),0)</f>
        <v>225.11758067567601</v>
      </c>
      <c r="CL197" s="306">
        <f>IFERROR(VLOOKUP($A197,'BDGT Polizze MTD'!$A$3:$AG$156,CL$4,0),0)</f>
        <v>242.65425977790005</v>
      </c>
      <c r="CM197" s="306">
        <f>IFERROR(VLOOKUP($A197,'BDGT Polizze MTD'!$A$3:$AG$156,CM$4,0),0)</f>
        <v>242.21506839903427</v>
      </c>
      <c r="CN197" s="306">
        <f>IFERROR(VLOOKUP($A197,'BDGT Polizze MTD'!$A$3:$AG$156,CN$4,0),0)</f>
        <v>243.68596438714286</v>
      </c>
      <c r="CO197" s="306">
        <f>IFERROR(VLOOKUP($A197,'BDGT Polizze MTD'!$A$3:$AG$156,CO$4,0),0)</f>
        <v>290.11848924536167</v>
      </c>
      <c r="CP197" s="306">
        <f>IFERROR(VLOOKUP($A197,'BDGT Polizze MTD'!$A$3:$AG$156,CP$4,0),0)</f>
        <v>286.01599412090798</v>
      </c>
      <c r="CQ197" s="306">
        <f>IFERROR(VLOOKUP($A197,'BDGT Polizze MTD'!$A$3:$AG$156,CQ$4,0),0)</f>
        <v>231.31696831521558</v>
      </c>
      <c r="CR197" s="306">
        <f>IFERROR(VLOOKUP($A197,'BDGT Polizze MTD'!$A$3:$AG$156,CR$4,0),0)</f>
        <v>219.56548717267879</v>
      </c>
      <c r="CS197" s="306">
        <f>IFERROR(VLOOKUP($A197,'BDGT Polizze MTD'!$A$3:$AG$156,CS$4,0),0)</f>
        <v>231.47788782096197</v>
      </c>
      <c r="CT197" s="306">
        <f>IFERROR(VLOOKUP($A197,'BDGT Polizze MTD'!$A$3:$AG$156,CT$4,0),0)</f>
        <v>233.3855657520123</v>
      </c>
      <c r="CU197" s="306">
        <f>IFERROR(VLOOKUP($A197,'BDGT Polizze MTD'!$A$3:$AG$156,CU$4,0),0)</f>
        <v>257.47417919918485</v>
      </c>
      <c r="CV197" s="306">
        <f>IFERROR(VLOOKUP($A197,'BDGT Polizze MTD'!$A$3:$AG$156,CV$4,0),0)</f>
        <v>338.32286929768702</v>
      </c>
      <c r="CW197" s="306">
        <f>IFERROR(VLOOKUP($A197,'BDGT Polizze MTD'!$A$3:$AG$156,CW$4,0),0)</f>
        <v>290.4862153018463</v>
      </c>
      <c r="CX197" s="306">
        <f>IFERROR(VLOOKUP($A197,'BDGT Polizze MTD'!$A$3:$AG$156,CX$4,0),0)</f>
        <v>198.34770773017382</v>
      </c>
      <c r="CY197" s="306">
        <f>IFERROR(VLOOKUP($A197,'BDGT Polizze MTD'!$A$3:$AG$156,CY$4,0),0)</f>
        <v>7269.2208981111171</v>
      </c>
      <c r="CZ197" s="306"/>
      <c r="DD197" s="308">
        <f>IFERROR(VLOOKUP($A197,'BDGT McAfee'!$AZ$6:$BD$180,DD$4,0),0)</f>
        <v>1.3279424516129035</v>
      </c>
      <c r="DE197" s="308">
        <f>IFERROR(VLOOKUP($A197,'BDGT McAfee'!$AZ$6:$BD$180,DE$4,0),0)</f>
        <v>1.3279424516129035</v>
      </c>
      <c r="DF197" s="308">
        <f>IFERROR(VLOOKUP($A197,'BDGT McAfee'!$AZ$6:$BD$180,DF$4,0),0)</f>
        <v>1.3279424516129035</v>
      </c>
      <c r="DG197" s="308">
        <f>IFERROR(VLOOKUP($A197,'BDGT McAfee'!$AZ$6:$BD$180,DG$4,0),0)</f>
        <v>1.3279424516129035</v>
      </c>
      <c r="DH197" s="308">
        <f>IFERROR(VLOOKUP($A197,'BDGT McAfee'!$AZ$6:$BD$180,DH$4,0),0)</f>
        <v>1.3279424516129035</v>
      </c>
      <c r="DI197" s="308">
        <f>IFERROR(VLOOKUP($A197,'BDGT McAfee'!$AZ$6:$BD$180,DI$4,0),0)</f>
        <v>1.3279424516129035</v>
      </c>
      <c r="DJ197" s="308">
        <f>IFERROR(VLOOKUP($A197,'BDGT McAfee'!$AZ$6:$BD$180,DJ$4,0),0)</f>
        <v>1.3279424516129035</v>
      </c>
      <c r="DK197" s="308">
        <f>IFERROR(VLOOKUP($A197,'BDGT McAfee'!$AZ$6:$BD$180,DK$4,0),0)</f>
        <v>1.3279424516129035</v>
      </c>
      <c r="DL197" s="308">
        <f>IFERROR(VLOOKUP($A197,'BDGT McAfee'!$AZ$6:$BD$180,DL$4,0),0)</f>
        <v>1.3279424516129035</v>
      </c>
      <c r="DM197" s="308">
        <f>IFERROR(VLOOKUP($A197,'BDGT McAfee'!$AZ$6:$BD$180,DM$4,0),0)</f>
        <v>1.3279424516129035</v>
      </c>
      <c r="DN197" s="308">
        <f>IFERROR(VLOOKUP($A197,'BDGT McAfee'!$AZ$6:$BD$180,DN$4,0),0)</f>
        <v>1.3279424516129035</v>
      </c>
      <c r="DO197" s="308">
        <f>IFERROR(VLOOKUP($A197,'BDGT McAfee'!$AZ$6:$BD$180,DO$4,0),0)</f>
        <v>1.3279424516129035</v>
      </c>
      <c r="DP197" s="308">
        <f>IFERROR(VLOOKUP($A197,'BDGT McAfee'!$AZ$6:$BD$180,DP$4,0),0)</f>
        <v>1.3279424516129035</v>
      </c>
      <c r="DQ197" s="308">
        <f>IFERROR(VLOOKUP($A197,'BDGT McAfee'!$AZ$6:$BD$180,DQ$4,0),0)</f>
        <v>1.3279424516129035</v>
      </c>
      <c r="DR197" s="308">
        <f>IFERROR(VLOOKUP($A197,'BDGT McAfee'!$AZ$6:$BD$180,DR$4,0),0)</f>
        <v>1.3279424516129035</v>
      </c>
      <c r="DS197" s="308">
        <f>IFERROR(VLOOKUP($A197,'BDGT McAfee'!$AZ$6:$BD$180,DS$4,0),0)</f>
        <v>1.3279424516129035</v>
      </c>
      <c r="DT197" s="308">
        <f>IFERROR(VLOOKUP($A197,'BDGT McAfee'!$AZ$6:$BD$180,DT$4,0),0)</f>
        <v>1.3279424516129035</v>
      </c>
      <c r="DU197" s="308">
        <f>IFERROR(VLOOKUP($A197,'BDGT McAfee'!$AZ$6:$BD$180,DU$4,0),0)</f>
        <v>1.3279424516129035</v>
      </c>
      <c r="DV197" s="308">
        <f>IFERROR(VLOOKUP($A197,'BDGT McAfee'!$AZ$6:$BD$180,DV$4,0),0)</f>
        <v>1.3279424516129035</v>
      </c>
      <c r="DW197" s="308">
        <f>IFERROR(VLOOKUP($A197,'BDGT McAfee'!$AZ$6:$BD$180,DW$4,0),0)</f>
        <v>1.3279424516129035</v>
      </c>
      <c r="DX197" s="308">
        <f>IFERROR(VLOOKUP($A197,'BDGT McAfee'!$AZ$6:$BD$180,DX$4,0),0)</f>
        <v>1.3279424516129035</v>
      </c>
      <c r="DY197" s="308">
        <f>IFERROR(VLOOKUP($A197,'BDGT McAfee'!$AZ$6:$BD$180,DY$4,0),0)</f>
        <v>1.3279424516129035</v>
      </c>
      <c r="DZ197" s="308">
        <f>IFERROR(VLOOKUP($A197,'BDGT McAfee'!$AZ$6:$BD$180,DZ$4,0),0)</f>
        <v>1.3279424516129035</v>
      </c>
      <c r="EA197" s="308">
        <f>IFERROR(VLOOKUP($A197,'BDGT McAfee'!$AZ$6:$BD$180,EA$4,0),0)</f>
        <v>1.3279424516129035</v>
      </c>
      <c r="EB197" s="308">
        <f>IFERROR(VLOOKUP($A197,'BDGT McAfee'!$AZ$6:$BD$180,EB$4,0),0)</f>
        <v>1.3279424516129035</v>
      </c>
      <c r="EC197" s="308">
        <f>IFERROR(VLOOKUP($A197,'BDGT McAfee'!$AZ$6:$BD$180,EC$4,0),0)</f>
        <v>1.3279424516129035</v>
      </c>
      <c r="ED197" s="308">
        <f>IFERROR(VLOOKUP($A197,'BDGT McAfee'!$AZ$6:$BD$180,ED$4,0),0)</f>
        <v>1.3279424516129035</v>
      </c>
      <c r="EE197" s="308">
        <f>IFERROR(VLOOKUP($A197,'BDGT McAfee'!$AZ$6:$BD$180,EE$4,0),0)</f>
        <v>1.3279424516129035</v>
      </c>
      <c r="EF197" s="308">
        <f>IFERROR(VLOOKUP($A197,'BDGT McAfee'!$AZ$6:$BD$180,EF$4,0),0)</f>
        <v>1.3279424516129035</v>
      </c>
      <c r="EG197" s="308">
        <f>IFERROR(VLOOKUP($A197,'BDGT McAfee'!$AZ$6:$BD$180,EG$4,0),0)</f>
        <v>1.3279424516129035</v>
      </c>
      <c r="EH197" s="308">
        <f>IFERROR(VLOOKUP($A197,'BDGT McAfee'!$AZ$6:$BD$180,EH$4,0),0)</f>
        <v>1.3279424516129035</v>
      </c>
      <c r="EI197" s="308">
        <f t="shared" si="50"/>
        <v>41.166216000000006</v>
      </c>
      <c r="EJ197" s="308"/>
      <c r="EL197" s="307">
        <f>IFERROR(VLOOKUP($A197,'BDGT Office'!$C$3:$F$180,EL$4,0),0)</f>
        <v>0.2709677419354839</v>
      </c>
      <c r="EM197" s="307">
        <f>IFERROR(VLOOKUP($A197,'BDGT Office'!$C$3:$F$180,EM$4,0),0)</f>
        <v>0.2709677419354839</v>
      </c>
      <c r="EN197" s="307">
        <f>IFERROR(VLOOKUP($A197,'BDGT Office'!$C$3:$F$180,EN$4,0),0)</f>
        <v>0.2709677419354839</v>
      </c>
      <c r="EO197" s="307">
        <f>IFERROR(VLOOKUP($A197,'BDGT Office'!$C$3:$F$180,EO$4,0),0)</f>
        <v>0.2709677419354839</v>
      </c>
      <c r="EP197" s="307">
        <f>IFERROR(VLOOKUP($A197,'BDGT Office'!$C$3:$F$180,EP$4,0),0)</f>
        <v>0.2709677419354839</v>
      </c>
      <c r="EQ197" s="307">
        <f>IFERROR(VLOOKUP($A197,'BDGT Office'!$C$3:$F$180,EQ$4,0),0)</f>
        <v>0.2709677419354839</v>
      </c>
      <c r="ER197" s="307">
        <f>IFERROR(VLOOKUP($A197,'BDGT Office'!$C$3:$F$180,ER$4,0),0)</f>
        <v>0.2709677419354839</v>
      </c>
      <c r="ES197" s="307">
        <f>IFERROR(VLOOKUP($A197,'BDGT Office'!$C$3:$F$180,ES$4,0),0)</f>
        <v>0.2709677419354839</v>
      </c>
      <c r="ET197" s="307">
        <f>IFERROR(VLOOKUP($A197,'BDGT Office'!$C$3:$F$180,ET$4,0),0)</f>
        <v>0.2709677419354839</v>
      </c>
      <c r="EU197" s="307">
        <f>IFERROR(VLOOKUP($A197,'BDGT Office'!$C$3:$F$180,EU$4,0),0)</f>
        <v>0.2709677419354839</v>
      </c>
      <c r="EV197" s="307">
        <f>IFERROR(VLOOKUP($A197,'BDGT Office'!$C$3:$F$180,EV$4,0),0)</f>
        <v>0.2709677419354839</v>
      </c>
      <c r="EW197" s="307">
        <f>IFERROR(VLOOKUP($A197,'BDGT Office'!$C$3:$F$180,EW$4,0),0)</f>
        <v>0.2709677419354839</v>
      </c>
      <c r="EX197" s="307">
        <f>IFERROR(VLOOKUP($A197,'BDGT Office'!$C$3:$F$180,EX$4,0),0)</f>
        <v>0.2709677419354839</v>
      </c>
      <c r="EY197" s="307">
        <f>IFERROR(VLOOKUP($A197,'BDGT Office'!$C$3:$F$180,EY$4,0),0)</f>
        <v>0.2709677419354839</v>
      </c>
      <c r="EZ197" s="307">
        <f>IFERROR(VLOOKUP($A197,'BDGT Office'!$C$3:$F$180,EZ$4,0),0)</f>
        <v>0.2709677419354839</v>
      </c>
      <c r="FA197" s="307">
        <f>IFERROR(VLOOKUP($A197,'BDGT Office'!$C$3:$F$180,FA$4,0),0)</f>
        <v>0.2709677419354839</v>
      </c>
      <c r="FB197" s="307">
        <f>IFERROR(VLOOKUP($A197,'BDGT Office'!$C$3:$F$180,FB$4,0),0)</f>
        <v>0.2709677419354839</v>
      </c>
      <c r="FC197" s="307">
        <f>IFERROR(VLOOKUP($A197,'BDGT Office'!$C$3:$F$180,FC$4,0),0)</f>
        <v>0.2709677419354839</v>
      </c>
      <c r="FD197" s="307">
        <f>IFERROR(VLOOKUP($A197,'BDGT Office'!$C$3:$F$180,FD$4,0),0)</f>
        <v>0.2709677419354839</v>
      </c>
      <c r="FE197" s="307">
        <f>IFERROR(VLOOKUP($A197,'BDGT Office'!$C$3:$F$180,FE$4,0),0)</f>
        <v>0.2709677419354839</v>
      </c>
      <c r="FF197" s="307">
        <f>IFERROR(VLOOKUP($A197,'BDGT Office'!$C$3:$F$180,FF$4,0),0)</f>
        <v>0.2709677419354839</v>
      </c>
      <c r="FG197" s="307">
        <f>IFERROR(VLOOKUP($A197,'BDGT Office'!$C$3:$F$180,FG$4,0),0)</f>
        <v>0.2709677419354839</v>
      </c>
      <c r="FH197" s="307">
        <f>IFERROR(VLOOKUP($A197,'BDGT Office'!$C$3:$F$180,FH$4,0),0)</f>
        <v>0.2709677419354839</v>
      </c>
      <c r="FI197" s="307">
        <f>IFERROR(VLOOKUP($A197,'BDGT Office'!$C$3:$F$180,FI$4,0),0)</f>
        <v>0.2709677419354839</v>
      </c>
      <c r="FJ197" s="307">
        <f>IFERROR(VLOOKUP($A197,'BDGT Office'!$C$3:$F$180,FJ$4,0),0)</f>
        <v>0.2709677419354839</v>
      </c>
      <c r="FK197" s="307">
        <f>IFERROR(VLOOKUP($A197,'BDGT Office'!$C$3:$F$180,FK$4,0),0)</f>
        <v>0.2709677419354839</v>
      </c>
      <c r="FL197" s="307">
        <f>IFERROR(VLOOKUP($A197,'BDGT Office'!$C$3:$F$180,FL$4,0),0)</f>
        <v>0.2709677419354839</v>
      </c>
      <c r="FM197" s="307">
        <f>IFERROR(VLOOKUP($A197,'BDGT Office'!$C$3:$F$180,FM$4,0),0)</f>
        <v>0.2709677419354839</v>
      </c>
      <c r="FN197" s="307">
        <f>IFERROR(VLOOKUP($A197,'BDGT Office'!$C$3:$F$180,FN$4,0),0)</f>
        <v>0.2709677419354839</v>
      </c>
      <c r="FO197" s="307">
        <f>IFERROR(VLOOKUP($A197,'BDGT Office'!$C$3:$F$180,FO$4,0),0)</f>
        <v>0.2709677419354839</v>
      </c>
      <c r="FP197" s="307">
        <f>IFERROR(VLOOKUP($A197,'BDGT Office'!$C$3:$F$180,FP$4,0),0)</f>
        <v>0.2709677419354839</v>
      </c>
      <c r="FQ197" s="308">
        <f t="shared" si="51"/>
        <v>8.4000000000000075</v>
      </c>
      <c r="FR197" s="307"/>
      <c r="FS197" s="307"/>
    </row>
    <row r="198" spans="1:175">
      <c r="A198" s="150" t="s">
        <v>172</v>
      </c>
      <c r="B198" s="303">
        <f>IFERROR(VLOOKUP($A198,'FCST Sales'!$A$1:$AH$160,B$1,0),0)</f>
        <v>5805.1513058978062</v>
      </c>
      <c r="C198" s="303">
        <f>IFERROR(VLOOKUP($A198,'FCST Sales'!$A$1:$AH$160,C$1,0),0)</f>
        <v>5061.5235617924945</v>
      </c>
      <c r="D198" s="303">
        <f>IFERROR(VLOOKUP($A198,'FCST Sales'!$A$1:$AH$160,D$1,0),0)</f>
        <v>3886.8568997102334</v>
      </c>
      <c r="E198" s="303">
        <f>IFERROR(VLOOKUP($A198,'FCST Sales'!$A$1:$AH$160,E$1,0),0)</f>
        <v>3740.7444854331452</v>
      </c>
      <c r="F198" s="303">
        <f>IFERROR(VLOOKUP($A198,'FCST Sales'!$A$1:$AH$160,F$1,0),0)</f>
        <v>3721.1263751817423</v>
      </c>
      <c r="G198" s="303">
        <f>IFERROR(VLOOKUP($A198,'FCST Sales'!$A$1:$AH$160,G$1,0),0)</f>
        <v>3879.4196860550396</v>
      </c>
      <c r="H198" s="303">
        <f>IFERROR(VLOOKUP($A198,'FCST Sales'!$A$1:$AH$160,H$1,0),0)</f>
        <v>3996.1948350391499</v>
      </c>
      <c r="I198" s="303">
        <f>IFERROR(VLOOKUP($A198,'FCST Sales'!$A$1:$AH$160,I$1,0),0)</f>
        <v>4899.5543019363067</v>
      </c>
      <c r="J198" s="303">
        <f>IFERROR(VLOOKUP($A198,'FCST Sales'!$A$1:$AH$160,J$1,0),0)</f>
        <v>4563.7623043973363</v>
      </c>
      <c r="K198" s="303">
        <f>IFERROR(VLOOKUP($A198,'FCST Sales'!$A$1:$AH$160,K$1,0),0)</f>
        <v>4369.5906940754812</v>
      </c>
      <c r="L198" s="303">
        <f>IFERROR(VLOOKUP($A198,'FCST Sales'!$A$1:$AH$160,L$1,0),0)</f>
        <v>4203.8454716357664</v>
      </c>
      <c r="M198" s="303">
        <f>IFERROR(VLOOKUP($A198,'FCST Sales'!$A$1:$AH$160,M$1,0),0)</f>
        <v>4222.2871617035216</v>
      </c>
      <c r="N198" s="303">
        <f>IFERROR(VLOOKUP($A198,'FCST Sales'!$A$1:$AH$160,N$1,0),0)</f>
        <v>4394.762021343523</v>
      </c>
      <c r="O198" s="303">
        <f>IFERROR(VLOOKUP($A198,'FCST Sales'!$A$1:$AH$160,O$1,0),0)</f>
        <v>4469.4424195558067</v>
      </c>
      <c r="P198" s="303">
        <f>IFERROR(VLOOKUP($A198,'FCST Sales'!$A$1:$AH$160,P$1,0),0)</f>
        <v>0</v>
      </c>
      <c r="Q198" s="303">
        <f>IFERROR(VLOOKUP($A198,'FCST Sales'!$A$1:$AH$160,Q$1,0),0)</f>
        <v>4173.9666354226583</v>
      </c>
      <c r="R198" s="303">
        <f>IFERROR(VLOOKUP($A198,'FCST Sales'!$A$1:$AH$160,R$1,0),0)</f>
        <v>4558.7834370908249</v>
      </c>
      <c r="S198" s="303">
        <f>IFERROR(VLOOKUP($A198,'FCST Sales'!$A$1:$AH$160,S$1,0),0)</f>
        <v>4241.7434412123685</v>
      </c>
      <c r="T198" s="303">
        <f>IFERROR(VLOOKUP($A198,'FCST Sales'!$A$1:$AH$160,T$1,0),0)</f>
        <v>4572.1756239820961</v>
      </c>
      <c r="U198" s="303">
        <f>IFERROR(VLOOKUP($A198,'FCST Sales'!$A$1:$AH$160,U$1,0),0)</f>
        <v>4563.900227875095</v>
      </c>
      <c r="V198" s="303">
        <f>IFERROR(VLOOKUP($A198,'FCST Sales'!$A$1:$AH$160,V$1,0),0)</f>
        <v>4591.6153596366357</v>
      </c>
      <c r="W198" s="303">
        <f>IFERROR(VLOOKUP($A198,'FCST Sales'!$A$1:$AH$160,W$1,0),0)</f>
        <v>5532.5322243028195</v>
      </c>
      <c r="X198" s="303">
        <f>IFERROR(VLOOKUP($A198,'FCST Sales'!$A$1:$AH$160,X$1,0),0)</f>
        <v>5389.2124440162979</v>
      </c>
      <c r="Y198" s="303">
        <f>IFERROR(VLOOKUP($A198,'FCST Sales'!$A$1:$AH$160,Y$1,0),0)</f>
        <v>4358.5544507329168</v>
      </c>
      <c r="Z198" s="303">
        <f>IFERROR(VLOOKUP($A198,'FCST Sales'!$A$1:$AH$160,Z$1,0),0)</f>
        <v>4137.1289720507357</v>
      </c>
      <c r="AA198" s="303">
        <f>IFERROR(VLOOKUP($A198,'FCST Sales'!$A$1:$AH$160,AA$1,0),0)</f>
        <v>4361.5865518065639</v>
      </c>
      <c r="AB198" s="303">
        <f>IFERROR(VLOOKUP($A198,'FCST Sales'!$A$1:$AH$160,AB$1,0),0)</f>
        <v>4397.5316802487359</v>
      </c>
      <c r="AC198" s="303">
        <f>IFERROR(VLOOKUP($A198,'FCST Sales'!$A$1:$AH$160,AC$1,0),0)</f>
        <v>4855.892586296899</v>
      </c>
      <c r="AD198" s="303">
        <f>IFERROR(VLOOKUP($A198,'FCST Sales'!$A$1:$AH$160,AD$1,0),0)</f>
        <v>6374.7967064514241</v>
      </c>
      <c r="AE198" s="303">
        <f>IFERROR(VLOOKUP($A198,'FCST Sales'!$A$1:$AH$160,AE$1,0),0)</f>
        <v>5539.5447255139889</v>
      </c>
      <c r="AF198" s="303">
        <f>IFERROR(VLOOKUP($A198,'FCST Sales'!$A$1:$AH$160,AF$1,0),0)</f>
        <v>3737.3362214481149</v>
      </c>
      <c r="AG198" s="303">
        <f>IFERROR(VLOOKUP($A198,'FCST Sales'!$A$1:$AH$160,AG$1,0),0)</f>
        <v>136600.56281184551</v>
      </c>
      <c r="AH198" s="303">
        <f>IFERROR(VLOOKUP($A198,'FCST Sales'!$A$1:$AH$160,AH$1,0),0)</f>
        <v>0</v>
      </c>
      <c r="AI198" s="303"/>
      <c r="AK198" s="306">
        <f>IFERROR(VLOOKUP($A198,'BDGT MW Services MTD'!$A$3:$AG$156,AK$4,0),0)</f>
        <v>59.79212723639823</v>
      </c>
      <c r="AL198" s="306">
        <f>IFERROR(VLOOKUP($A198,'BDGT MW Services MTD'!$A$3:$AG$156,AL$4,0),0)</f>
        <v>51.510784379704205</v>
      </c>
      <c r="AM198" s="306">
        <f>IFERROR(VLOOKUP($A198,'BDGT MW Services MTD'!$A$3:$AG$156,AM$4,0),0)</f>
        <v>40.034002569585688</v>
      </c>
      <c r="AN198" s="306">
        <f>IFERROR(VLOOKUP($A198,'BDGT MW Services MTD'!$A$3:$AG$156,AN$4,0),0)</f>
        <v>38.529068140676458</v>
      </c>
      <c r="AO198" s="306">
        <f>IFERROR(VLOOKUP($A198,'BDGT MW Services MTD'!$A$3:$AG$156,AO$4,0),0)</f>
        <v>38.327004752061981</v>
      </c>
      <c r="AP198" s="306">
        <f>IFERROR(VLOOKUP($A198,'BDGT MW Services MTD'!$A$3:$AG$156,AP$4,0),0)</f>
        <v>39.95740046195349</v>
      </c>
      <c r="AQ198" s="306">
        <f>IFERROR(VLOOKUP($A198,'BDGT MW Services MTD'!$A$3:$AG$156,AQ$4,0),0)</f>
        <v>41.160165764386463</v>
      </c>
      <c r="AR198" s="306">
        <f>IFERROR(VLOOKUP($A198,'BDGT MW Services MTD'!$A$3:$AG$156,AR$4,0),0)</f>
        <v>50.464623363974567</v>
      </c>
      <c r="AS198" s="306">
        <f>IFERROR(VLOOKUP($A198,'BDGT MW Services MTD'!$A$3:$AG$156,AS$4,0),0)</f>
        <v>46.445101588894047</v>
      </c>
      <c r="AT198" s="306">
        <f>IFERROR(VLOOKUP($A198,'BDGT MW Services MTD'!$A$3:$AG$156,AT$4,0),0)</f>
        <v>45.006083215385885</v>
      </c>
      <c r="AU198" s="306">
        <f>IFERROR(VLOOKUP($A198,'BDGT MW Services MTD'!$A$3:$AG$156,AU$4,0),0)</f>
        <v>43.298934011734282</v>
      </c>
      <c r="AV198" s="306">
        <f>IFERROR(VLOOKUP($A198,'BDGT MW Services MTD'!$A$3:$AG$156,AV$4,0),0)</f>
        <v>43.488880461168797</v>
      </c>
      <c r="AW198" s="306">
        <f>IFERROR(VLOOKUP($A198,'BDGT MW Services MTD'!$A$3:$AG$156,AW$4,0),0)</f>
        <v>45.26534384847065</v>
      </c>
      <c r="AX198" s="306">
        <f>IFERROR(VLOOKUP($A198,'BDGT MW Services MTD'!$A$3:$AG$156,AX$4,0),0)</f>
        <v>46.034539970445422</v>
      </c>
      <c r="AY198" s="306">
        <f>IFERROR(VLOOKUP($A198,'BDGT MW Services MTD'!$A$3:$AG$156,AY$4,0),0)</f>
        <v>6.8996312180144956</v>
      </c>
      <c r="AZ198" s="306">
        <f>IFERROR(VLOOKUP($A198,'BDGT MW Services MTD'!$A$3:$AG$156,AZ$4,0),0)</f>
        <v>42.478177319635726</v>
      </c>
      <c r="BA198" s="306">
        <f>IFERROR(VLOOKUP($A198,'BDGT MW Services MTD'!$A$3:$AG$156,BA$4,0),0)</f>
        <v>46.954738119709212</v>
      </c>
      <c r="BB198" s="306">
        <f>IFERROR(VLOOKUP($A198,'BDGT MW Services MTD'!$A$3:$AG$156,BB$4,0),0)</f>
        <v>43.689277019094483</v>
      </c>
      <c r="BC198" s="306">
        <f>IFERROR(VLOOKUP($A198,'BDGT MW Services MTD'!$A$3:$AG$156,BC$4,0),0)</f>
        <v>47.092675496425471</v>
      </c>
      <c r="BD198" s="306">
        <f>IFERROR(VLOOKUP($A198,'BDGT MW Services MTD'!$A$3:$AG$156,BD$4,0),0)</f>
        <v>47.007440243993955</v>
      </c>
      <c r="BE198" s="306">
        <f>IFERROR(VLOOKUP($A198,'BDGT MW Services MTD'!$A$3:$AG$156,BE$4,0),0)</f>
        <v>47.292901655305634</v>
      </c>
      <c r="BF198" s="306">
        <f>IFERROR(VLOOKUP($A198,'BDGT MW Services MTD'!$A$3:$AG$156,BF$4,0),0)</f>
        <v>56.304207814238175</v>
      </c>
      <c r="BG198" s="306">
        <f>IFERROR(VLOOKUP($A198,'BDGT MW Services MTD'!$A$3:$AG$156,BG$4,0),0)</f>
        <v>55.508023680490034</v>
      </c>
      <c r="BH198" s="306">
        <f>IFERROR(VLOOKUP($A198,'BDGT MW Services MTD'!$A$3:$AG$156,BH$4,0),0)</f>
        <v>44.892411679300345</v>
      </c>
      <c r="BI198" s="306">
        <f>IFERROR(VLOOKUP($A198,'BDGT MW Services MTD'!$A$3:$AG$156,BI$4,0),0)</f>
        <v>42.611764768117411</v>
      </c>
      <c r="BJ198" s="306">
        <f>IFERROR(VLOOKUP($A198,'BDGT MW Services MTD'!$A$3:$AG$156,BJ$4,0),0)</f>
        <v>44.923641833974308</v>
      </c>
      <c r="BK198" s="306">
        <f>IFERROR(VLOOKUP($A198,'BDGT MW Services MTD'!$A$3:$AG$156,BK$4,0),0)</f>
        <v>45.293870890908536</v>
      </c>
      <c r="BL198" s="306">
        <f>IFERROR(VLOOKUP($A198,'BDGT MW Services MTD'!$A$3:$AG$156,BL$4,0),0)</f>
        <v>49.968823876546764</v>
      </c>
      <c r="BM198" s="306">
        <f>IFERROR(VLOOKUP($A198,'BDGT MW Services MTD'!$A$3:$AG$156,BM$4,0),0)</f>
        <v>65.659383484297734</v>
      </c>
      <c r="BN198" s="306">
        <f>IFERROR(VLOOKUP($A198,'BDGT MW Services MTD'!$A$3:$AG$156,BN$4,0),0)</f>
        <v>56.375573566751491</v>
      </c>
      <c r="BO198" s="306">
        <f>IFERROR(VLOOKUP($A198,'BDGT MW Services MTD'!$A$3:$AG$156,BO$4,0),0)</f>
        <v>38.493963568356172</v>
      </c>
      <c r="BP198" s="306">
        <f>IFERROR(VLOOKUP($A198,'BDGT MW Services MTD'!$A$3:$AG$156,BP$4,0),0)</f>
        <v>1410.7605659999997</v>
      </c>
      <c r="BQ198" s="306"/>
      <c r="BR198" s="306"/>
      <c r="BS198" s="306"/>
      <c r="BT198" s="306">
        <f>IFERROR(VLOOKUP($A198,'BDGT Polizze MTD'!$A$3:$AG$156,BT$4,0),0)</f>
        <v>298.83800701123442</v>
      </c>
      <c r="BU198" s="306">
        <f>IFERROR(VLOOKUP($A198,'BDGT Polizze MTD'!$A$3:$AG$156,BU$4,0),0)</f>
        <v>257.44827714116798</v>
      </c>
      <c r="BV198" s="306">
        <f>IFERROR(VLOOKUP($A198,'BDGT Polizze MTD'!$A$3:$AG$156,BV$4,0),0)</f>
        <v>200.08790610973247</v>
      </c>
      <c r="BW198" s="306">
        <f>IFERROR(VLOOKUP($A198,'BDGT Polizze MTD'!$A$3:$AG$156,BW$4,0),0)</f>
        <v>192.56632047288542</v>
      </c>
      <c r="BX198" s="306">
        <f>IFERROR(VLOOKUP($A198,'BDGT Polizze MTD'!$A$3:$AG$156,BX$4,0),0)</f>
        <v>191.55641794667577</v>
      </c>
      <c r="BY198" s="306">
        <f>IFERROR(VLOOKUP($A198,'BDGT Polizze MTD'!$A$3:$AG$156,BY$4,0),0)</f>
        <v>199.7050526767519</v>
      </c>
      <c r="BZ198" s="306">
        <f>IFERROR(VLOOKUP($A198,'BDGT Polizze MTD'!$A$3:$AG$156,BZ$4,0),0)</f>
        <v>205.71641240744452</v>
      </c>
      <c r="CA198" s="306">
        <f>IFERROR(VLOOKUP($A198,'BDGT Polizze MTD'!$A$3:$AG$156,CA$4,0),0)</f>
        <v>252.21961766033957</v>
      </c>
      <c r="CB198" s="306">
        <f>IFERROR(VLOOKUP($A198,'BDGT Polizze MTD'!$A$3:$AG$156,CB$4,0),0)</f>
        <v>232.13025252278172</v>
      </c>
      <c r="CC198" s="306">
        <f>IFERROR(VLOOKUP($A198,'BDGT Polizze MTD'!$A$3:$AG$156,CC$4,0),0)</f>
        <v>224.93811197405165</v>
      </c>
      <c r="CD198" s="306">
        <f>IFERROR(VLOOKUP($A198,'BDGT Polizze MTD'!$A$3:$AG$156,CD$4,0),0)</f>
        <v>216.40586719083706</v>
      </c>
      <c r="CE198" s="306">
        <f>IFERROR(VLOOKUP($A198,'BDGT Polizze MTD'!$A$3:$AG$156,CE$4,0),0)</f>
        <v>217.35520987208082</v>
      </c>
      <c r="CF198" s="306">
        <f>IFERROR(VLOOKUP($A198,'BDGT Polizze MTD'!$A$3:$AG$156,CF$4,0),0)</f>
        <v>226.23388341535198</v>
      </c>
      <c r="CG198" s="306">
        <f>IFERROR(VLOOKUP($A198,'BDGT Polizze MTD'!$A$3:$AG$156,CG$4,0),0)</f>
        <v>230.07828646164103</v>
      </c>
      <c r="CH198" s="306">
        <f>IFERROR(VLOOKUP($A198,'BDGT Polizze MTD'!$A$3:$AG$156,CH$4,0),0)</f>
        <v>34.484005463662299</v>
      </c>
      <c r="CI198" s="306">
        <f>IFERROR(VLOOKUP($A198,'BDGT Polizze MTD'!$A$3:$AG$156,CI$4,0),0)</f>
        <v>212.3037670407933</v>
      </c>
      <c r="CJ198" s="306">
        <f>IFERROR(VLOOKUP($A198,'BDGT Polizze MTD'!$A$3:$AG$156,CJ$4,0),0)</f>
        <v>234.67738995053676</v>
      </c>
      <c r="CK198" s="306">
        <f>IFERROR(VLOOKUP($A198,'BDGT Polizze MTD'!$A$3:$AG$156,CK$4,0),0)</f>
        <v>218.35678166339133</v>
      </c>
      <c r="CL198" s="306">
        <f>IFERROR(VLOOKUP($A198,'BDGT Polizze MTD'!$A$3:$AG$156,CL$4,0),0)</f>
        <v>235.36679393489868</v>
      </c>
      <c r="CM198" s="306">
        <f>IFERROR(VLOOKUP($A198,'BDGT Polizze MTD'!$A$3:$AG$156,CM$4,0),0)</f>
        <v>234.9407924838543</v>
      </c>
      <c r="CN198" s="306">
        <f>IFERROR(VLOOKUP($A198,'BDGT Polizze MTD'!$A$3:$AG$156,CN$4,0),0)</f>
        <v>236.3675140804572</v>
      </c>
      <c r="CO198" s="306">
        <f>IFERROR(VLOOKUP($A198,'BDGT Polizze MTD'!$A$3:$AG$156,CO$4,0),0)</f>
        <v>281.40556336170363</v>
      </c>
      <c r="CP198" s="306">
        <f>IFERROR(VLOOKUP($A198,'BDGT Polizze MTD'!$A$3:$AG$156,CP$4,0),0)</f>
        <v>277.42627560693677</v>
      </c>
      <c r="CQ198" s="306">
        <f>IFERROR(VLOOKUP($A198,'BDGT Polizze MTD'!$A$3:$AG$156,CQ$4,0),0)</f>
        <v>224.36998742542329</v>
      </c>
      <c r="CR198" s="306">
        <f>IFERROR(VLOOKUP($A198,'BDGT Polizze MTD'!$A$3:$AG$156,CR$4,0),0)</f>
        <v>212.97143030535901</v>
      </c>
      <c r="CS198" s="306">
        <f>IFERROR(VLOOKUP($A198,'BDGT Polizze MTD'!$A$3:$AG$156,CS$4,0),0)</f>
        <v>224.52607414808699</v>
      </c>
      <c r="CT198" s="306">
        <f>IFERROR(VLOOKUP($A198,'BDGT Polizze MTD'!$A$3:$AG$156,CT$4,0),0)</f>
        <v>226.37646012071588</v>
      </c>
      <c r="CU198" s="306">
        <f>IFERROR(VLOOKUP($A198,'BDGT Polizze MTD'!$A$3:$AG$156,CU$4,0),0)</f>
        <v>249.74163707078259</v>
      </c>
      <c r="CV198" s="306">
        <f>IFERROR(VLOOKUP($A198,'BDGT Polizze MTD'!$A$3:$AG$156,CV$4,0),0)</f>
        <v>328.16225494799545</v>
      </c>
      <c r="CW198" s="306">
        <f>IFERROR(VLOOKUP($A198,'BDGT Polizze MTD'!$A$3:$AG$156,CW$4,0),0)</f>
        <v>281.76224575846163</v>
      </c>
      <c r="CX198" s="306">
        <f>IFERROR(VLOOKUP($A198,'BDGT Polizze MTD'!$A$3:$AG$156,CX$4,0),0)</f>
        <v>192.39086960813023</v>
      </c>
      <c r="CY198" s="306">
        <f>IFERROR(VLOOKUP($A198,'BDGT Polizze MTD'!$A$3:$AG$156,CY$4,0),0)</f>
        <v>7050.9094658341646</v>
      </c>
      <c r="CZ198" s="306"/>
      <c r="DD198" s="308">
        <f>IFERROR(VLOOKUP($A198,'BDGT McAfee'!$AZ$6:$BD$180,DD$4,0),0)</f>
        <v>0.80547329032258064</v>
      </c>
      <c r="DE198" s="308">
        <f>IFERROR(VLOOKUP($A198,'BDGT McAfee'!$AZ$6:$BD$180,DE$4,0),0)</f>
        <v>0.80547329032258064</v>
      </c>
      <c r="DF198" s="308">
        <f>IFERROR(VLOOKUP($A198,'BDGT McAfee'!$AZ$6:$BD$180,DF$4,0),0)</f>
        <v>0.80547329032258064</v>
      </c>
      <c r="DG198" s="308">
        <f>IFERROR(VLOOKUP($A198,'BDGT McAfee'!$AZ$6:$BD$180,DG$4,0),0)</f>
        <v>0.80547329032258064</v>
      </c>
      <c r="DH198" s="308">
        <f>IFERROR(VLOOKUP($A198,'BDGT McAfee'!$AZ$6:$BD$180,DH$4,0),0)</f>
        <v>0.80547329032258064</v>
      </c>
      <c r="DI198" s="308">
        <f>IFERROR(VLOOKUP($A198,'BDGT McAfee'!$AZ$6:$BD$180,DI$4,0),0)</f>
        <v>0.80547329032258064</v>
      </c>
      <c r="DJ198" s="308">
        <f>IFERROR(VLOOKUP($A198,'BDGT McAfee'!$AZ$6:$BD$180,DJ$4,0),0)</f>
        <v>0.80547329032258064</v>
      </c>
      <c r="DK198" s="308">
        <f>IFERROR(VLOOKUP($A198,'BDGT McAfee'!$AZ$6:$BD$180,DK$4,0),0)</f>
        <v>0.80547329032258064</v>
      </c>
      <c r="DL198" s="308">
        <f>IFERROR(VLOOKUP($A198,'BDGT McAfee'!$AZ$6:$BD$180,DL$4,0),0)</f>
        <v>0.80547329032258064</v>
      </c>
      <c r="DM198" s="308">
        <f>IFERROR(VLOOKUP($A198,'BDGT McAfee'!$AZ$6:$BD$180,DM$4,0),0)</f>
        <v>0.80547329032258064</v>
      </c>
      <c r="DN198" s="308">
        <f>IFERROR(VLOOKUP($A198,'BDGT McAfee'!$AZ$6:$BD$180,DN$4,0),0)</f>
        <v>0.80547329032258064</v>
      </c>
      <c r="DO198" s="308">
        <f>IFERROR(VLOOKUP($A198,'BDGT McAfee'!$AZ$6:$BD$180,DO$4,0),0)</f>
        <v>0.80547329032258064</v>
      </c>
      <c r="DP198" s="308">
        <f>IFERROR(VLOOKUP($A198,'BDGT McAfee'!$AZ$6:$BD$180,DP$4,0),0)</f>
        <v>0.80547329032258064</v>
      </c>
      <c r="DQ198" s="308">
        <f>IFERROR(VLOOKUP($A198,'BDGT McAfee'!$AZ$6:$BD$180,DQ$4,0),0)</f>
        <v>0.80547329032258064</v>
      </c>
      <c r="DR198" s="308">
        <f>IFERROR(VLOOKUP($A198,'BDGT McAfee'!$AZ$6:$BD$180,DR$4,0),0)</f>
        <v>0.80547329032258064</v>
      </c>
      <c r="DS198" s="308">
        <f>IFERROR(VLOOKUP($A198,'BDGT McAfee'!$AZ$6:$BD$180,DS$4,0),0)</f>
        <v>0.80547329032258064</v>
      </c>
      <c r="DT198" s="308">
        <f>IFERROR(VLOOKUP($A198,'BDGT McAfee'!$AZ$6:$BD$180,DT$4,0),0)</f>
        <v>0.80547329032258064</v>
      </c>
      <c r="DU198" s="308">
        <f>IFERROR(VLOOKUP($A198,'BDGT McAfee'!$AZ$6:$BD$180,DU$4,0),0)</f>
        <v>0.80547329032258064</v>
      </c>
      <c r="DV198" s="308">
        <f>IFERROR(VLOOKUP($A198,'BDGT McAfee'!$AZ$6:$BD$180,DV$4,0),0)</f>
        <v>0.80547329032258064</v>
      </c>
      <c r="DW198" s="308">
        <f>IFERROR(VLOOKUP($A198,'BDGT McAfee'!$AZ$6:$BD$180,DW$4,0),0)</f>
        <v>0.80547329032258064</v>
      </c>
      <c r="DX198" s="308">
        <f>IFERROR(VLOOKUP($A198,'BDGT McAfee'!$AZ$6:$BD$180,DX$4,0),0)</f>
        <v>0.80547329032258064</v>
      </c>
      <c r="DY198" s="308">
        <f>IFERROR(VLOOKUP($A198,'BDGT McAfee'!$AZ$6:$BD$180,DY$4,0),0)</f>
        <v>0.80547329032258064</v>
      </c>
      <c r="DZ198" s="308">
        <f>IFERROR(VLOOKUP($A198,'BDGT McAfee'!$AZ$6:$BD$180,DZ$4,0),0)</f>
        <v>0.80547329032258064</v>
      </c>
      <c r="EA198" s="308">
        <f>IFERROR(VLOOKUP($A198,'BDGT McAfee'!$AZ$6:$BD$180,EA$4,0),0)</f>
        <v>0.80547329032258064</v>
      </c>
      <c r="EB198" s="308">
        <f>IFERROR(VLOOKUP($A198,'BDGT McAfee'!$AZ$6:$BD$180,EB$4,0),0)</f>
        <v>0.80547329032258064</v>
      </c>
      <c r="EC198" s="308">
        <f>IFERROR(VLOOKUP($A198,'BDGT McAfee'!$AZ$6:$BD$180,EC$4,0),0)</f>
        <v>0.80547329032258064</v>
      </c>
      <c r="ED198" s="308">
        <f>IFERROR(VLOOKUP($A198,'BDGT McAfee'!$AZ$6:$BD$180,ED$4,0),0)</f>
        <v>0.80547329032258064</v>
      </c>
      <c r="EE198" s="308">
        <f>IFERROR(VLOOKUP($A198,'BDGT McAfee'!$AZ$6:$BD$180,EE$4,0),0)</f>
        <v>0.80547329032258064</v>
      </c>
      <c r="EF198" s="308">
        <f>IFERROR(VLOOKUP($A198,'BDGT McAfee'!$AZ$6:$BD$180,EF$4,0),0)</f>
        <v>0.80547329032258064</v>
      </c>
      <c r="EG198" s="308">
        <f>IFERROR(VLOOKUP($A198,'BDGT McAfee'!$AZ$6:$BD$180,EG$4,0),0)</f>
        <v>0.80547329032258064</v>
      </c>
      <c r="EH198" s="308">
        <f>IFERROR(VLOOKUP($A198,'BDGT McAfee'!$AZ$6:$BD$180,EH$4,0),0)</f>
        <v>0.80547329032258064</v>
      </c>
      <c r="EI198" s="308">
        <f t="shared" si="50"/>
        <v>24.96967200000001</v>
      </c>
      <c r="EJ198" s="308"/>
      <c r="EL198" s="307">
        <f>IFERROR(VLOOKUP($A198,'BDGT Office'!$C$3:$F$180,EL$4,0),0)</f>
        <v>0.2709677419354839</v>
      </c>
      <c r="EM198" s="307">
        <f>IFERROR(VLOOKUP($A198,'BDGT Office'!$C$3:$F$180,EM$4,0),0)</f>
        <v>0.2709677419354839</v>
      </c>
      <c r="EN198" s="307">
        <f>IFERROR(VLOOKUP($A198,'BDGT Office'!$C$3:$F$180,EN$4,0),0)</f>
        <v>0.2709677419354839</v>
      </c>
      <c r="EO198" s="307">
        <f>IFERROR(VLOOKUP($A198,'BDGT Office'!$C$3:$F$180,EO$4,0),0)</f>
        <v>0.2709677419354839</v>
      </c>
      <c r="EP198" s="307">
        <f>IFERROR(VLOOKUP($A198,'BDGT Office'!$C$3:$F$180,EP$4,0),0)</f>
        <v>0.2709677419354839</v>
      </c>
      <c r="EQ198" s="307">
        <f>IFERROR(VLOOKUP($A198,'BDGT Office'!$C$3:$F$180,EQ$4,0),0)</f>
        <v>0.2709677419354839</v>
      </c>
      <c r="ER198" s="307">
        <f>IFERROR(VLOOKUP($A198,'BDGT Office'!$C$3:$F$180,ER$4,0),0)</f>
        <v>0.2709677419354839</v>
      </c>
      <c r="ES198" s="307">
        <f>IFERROR(VLOOKUP($A198,'BDGT Office'!$C$3:$F$180,ES$4,0),0)</f>
        <v>0.2709677419354839</v>
      </c>
      <c r="ET198" s="307">
        <f>IFERROR(VLOOKUP($A198,'BDGT Office'!$C$3:$F$180,ET$4,0),0)</f>
        <v>0.2709677419354839</v>
      </c>
      <c r="EU198" s="307">
        <f>IFERROR(VLOOKUP($A198,'BDGT Office'!$C$3:$F$180,EU$4,0),0)</f>
        <v>0.2709677419354839</v>
      </c>
      <c r="EV198" s="307">
        <f>IFERROR(VLOOKUP($A198,'BDGT Office'!$C$3:$F$180,EV$4,0),0)</f>
        <v>0.2709677419354839</v>
      </c>
      <c r="EW198" s="307">
        <f>IFERROR(VLOOKUP($A198,'BDGT Office'!$C$3:$F$180,EW$4,0),0)</f>
        <v>0.2709677419354839</v>
      </c>
      <c r="EX198" s="307">
        <f>IFERROR(VLOOKUP($A198,'BDGT Office'!$C$3:$F$180,EX$4,0),0)</f>
        <v>0.2709677419354839</v>
      </c>
      <c r="EY198" s="307">
        <f>IFERROR(VLOOKUP($A198,'BDGT Office'!$C$3:$F$180,EY$4,0),0)</f>
        <v>0.2709677419354839</v>
      </c>
      <c r="EZ198" s="307">
        <f>IFERROR(VLOOKUP($A198,'BDGT Office'!$C$3:$F$180,EZ$4,0),0)</f>
        <v>0.2709677419354839</v>
      </c>
      <c r="FA198" s="307">
        <f>IFERROR(VLOOKUP($A198,'BDGT Office'!$C$3:$F$180,FA$4,0),0)</f>
        <v>0.2709677419354839</v>
      </c>
      <c r="FB198" s="307">
        <f>IFERROR(VLOOKUP($A198,'BDGT Office'!$C$3:$F$180,FB$4,0),0)</f>
        <v>0.2709677419354839</v>
      </c>
      <c r="FC198" s="307">
        <f>IFERROR(VLOOKUP($A198,'BDGT Office'!$C$3:$F$180,FC$4,0),0)</f>
        <v>0.2709677419354839</v>
      </c>
      <c r="FD198" s="307">
        <f>IFERROR(VLOOKUP($A198,'BDGT Office'!$C$3:$F$180,FD$4,0),0)</f>
        <v>0.2709677419354839</v>
      </c>
      <c r="FE198" s="307">
        <f>IFERROR(VLOOKUP($A198,'BDGT Office'!$C$3:$F$180,FE$4,0),0)</f>
        <v>0.2709677419354839</v>
      </c>
      <c r="FF198" s="307">
        <f>IFERROR(VLOOKUP($A198,'BDGT Office'!$C$3:$F$180,FF$4,0),0)</f>
        <v>0.2709677419354839</v>
      </c>
      <c r="FG198" s="307">
        <f>IFERROR(VLOOKUP($A198,'BDGT Office'!$C$3:$F$180,FG$4,0),0)</f>
        <v>0.2709677419354839</v>
      </c>
      <c r="FH198" s="307">
        <f>IFERROR(VLOOKUP($A198,'BDGT Office'!$C$3:$F$180,FH$4,0),0)</f>
        <v>0.2709677419354839</v>
      </c>
      <c r="FI198" s="307">
        <f>IFERROR(VLOOKUP($A198,'BDGT Office'!$C$3:$F$180,FI$4,0),0)</f>
        <v>0.2709677419354839</v>
      </c>
      <c r="FJ198" s="307">
        <f>IFERROR(VLOOKUP($A198,'BDGT Office'!$C$3:$F$180,FJ$4,0),0)</f>
        <v>0.2709677419354839</v>
      </c>
      <c r="FK198" s="307">
        <f>IFERROR(VLOOKUP($A198,'BDGT Office'!$C$3:$F$180,FK$4,0),0)</f>
        <v>0.2709677419354839</v>
      </c>
      <c r="FL198" s="307">
        <f>IFERROR(VLOOKUP($A198,'BDGT Office'!$C$3:$F$180,FL$4,0),0)</f>
        <v>0.2709677419354839</v>
      </c>
      <c r="FM198" s="307">
        <f>IFERROR(VLOOKUP($A198,'BDGT Office'!$C$3:$F$180,FM$4,0),0)</f>
        <v>0.2709677419354839</v>
      </c>
      <c r="FN198" s="307">
        <f>IFERROR(VLOOKUP($A198,'BDGT Office'!$C$3:$F$180,FN$4,0),0)</f>
        <v>0.2709677419354839</v>
      </c>
      <c r="FO198" s="307">
        <f>IFERROR(VLOOKUP($A198,'BDGT Office'!$C$3:$F$180,FO$4,0),0)</f>
        <v>0.2709677419354839</v>
      </c>
      <c r="FP198" s="307">
        <f>IFERROR(VLOOKUP($A198,'BDGT Office'!$C$3:$F$180,FP$4,0),0)</f>
        <v>0.2709677419354839</v>
      </c>
      <c r="FQ198" s="308">
        <f t="shared" si="51"/>
        <v>8.4000000000000075</v>
      </c>
      <c r="FR198" s="307"/>
      <c r="FS198" s="307"/>
    </row>
    <row r="199" spans="1:175"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  <c r="X199" s="303"/>
      <c r="Y199" s="303"/>
      <c r="Z199" s="303"/>
      <c r="AA199" s="303"/>
      <c r="AB199" s="303"/>
      <c r="AC199" s="303"/>
      <c r="AD199" s="303"/>
      <c r="AE199" s="303"/>
      <c r="AF199" s="303"/>
      <c r="AG199" s="303"/>
      <c r="AH199" s="303"/>
      <c r="AI199" s="303"/>
      <c r="AK199" s="306"/>
      <c r="AL199" s="306"/>
      <c r="AM199" s="306"/>
      <c r="AN199" s="306"/>
      <c r="AO199" s="306"/>
      <c r="AP199" s="306"/>
      <c r="AQ199" s="306"/>
      <c r="AR199" s="306"/>
      <c r="AS199" s="306"/>
      <c r="AT199" s="306"/>
      <c r="AU199" s="306"/>
      <c r="AV199" s="306"/>
      <c r="AW199" s="306"/>
      <c r="AX199" s="306"/>
      <c r="AY199" s="306"/>
      <c r="AZ199" s="306"/>
      <c r="BA199" s="306"/>
      <c r="BB199" s="306"/>
      <c r="BC199" s="306"/>
      <c r="BD199" s="306"/>
      <c r="BE199" s="306"/>
      <c r="BF199" s="306"/>
      <c r="BG199" s="306"/>
      <c r="BH199" s="306"/>
      <c r="BI199" s="306"/>
      <c r="BJ199" s="306"/>
      <c r="BK199" s="306"/>
      <c r="BL199" s="306"/>
      <c r="BM199" s="306"/>
      <c r="BN199" s="306"/>
      <c r="BO199" s="306"/>
      <c r="BP199" s="306"/>
      <c r="BQ199" s="306"/>
      <c r="BR199" s="306"/>
      <c r="BS199" s="306"/>
      <c r="BT199" s="306"/>
      <c r="BU199" s="306"/>
      <c r="BV199" s="306"/>
      <c r="BW199" s="306"/>
      <c r="BX199" s="306"/>
      <c r="BY199" s="306"/>
      <c r="BZ199" s="306"/>
      <c r="CA199" s="306"/>
      <c r="CB199" s="306"/>
      <c r="CC199" s="306"/>
      <c r="CD199" s="306"/>
      <c r="CE199" s="306"/>
      <c r="CF199" s="306"/>
      <c r="CG199" s="306"/>
      <c r="CH199" s="306"/>
      <c r="CI199" s="306"/>
      <c r="CJ199" s="306"/>
      <c r="CK199" s="306"/>
      <c r="CL199" s="306"/>
      <c r="CM199" s="306"/>
      <c r="CN199" s="306"/>
      <c r="CO199" s="306"/>
      <c r="CP199" s="306"/>
      <c r="CQ199" s="306"/>
      <c r="CR199" s="306"/>
      <c r="CS199" s="306"/>
      <c r="CT199" s="306"/>
      <c r="CU199" s="306"/>
      <c r="CV199" s="306"/>
      <c r="CW199" s="306"/>
      <c r="CX199" s="306"/>
      <c r="CY199" s="306"/>
      <c r="CZ199" s="306"/>
      <c r="DD199" s="308"/>
      <c r="DE199" s="308"/>
      <c r="DF199" s="308"/>
      <c r="DG199" s="308"/>
      <c r="DH199" s="308"/>
      <c r="DI199" s="308"/>
      <c r="DJ199" s="308"/>
      <c r="DK199" s="308"/>
      <c r="DL199" s="308"/>
      <c r="DM199" s="308"/>
      <c r="DN199" s="308"/>
      <c r="DO199" s="308"/>
      <c r="DP199" s="308"/>
      <c r="DQ199" s="308"/>
      <c r="DR199" s="308"/>
      <c r="DS199" s="308"/>
      <c r="DT199" s="308"/>
      <c r="DU199" s="308"/>
      <c r="DV199" s="308"/>
      <c r="DW199" s="308"/>
      <c r="DX199" s="308"/>
      <c r="DY199" s="308"/>
      <c r="DZ199" s="308"/>
      <c r="EA199" s="308"/>
      <c r="EB199" s="308"/>
      <c r="EC199" s="308"/>
      <c r="ED199" s="308"/>
      <c r="EE199" s="308"/>
      <c r="EF199" s="308"/>
      <c r="EG199" s="308"/>
      <c r="EH199" s="308"/>
      <c r="EI199" s="308">
        <f t="shared" si="50"/>
        <v>0</v>
      </c>
      <c r="EJ199" s="308"/>
      <c r="EL199" s="307"/>
      <c r="EM199" s="307"/>
      <c r="EN199" s="307"/>
      <c r="EO199" s="307"/>
      <c r="EP199" s="307"/>
      <c r="EQ199" s="307"/>
      <c r="ER199" s="307"/>
      <c r="ES199" s="307"/>
      <c r="ET199" s="307"/>
      <c r="EU199" s="307"/>
      <c r="EV199" s="307"/>
      <c r="EW199" s="307"/>
      <c r="EX199" s="307"/>
      <c r="EY199" s="307"/>
      <c r="EZ199" s="307"/>
      <c r="FA199" s="307"/>
      <c r="FB199" s="307"/>
      <c r="FC199" s="307"/>
      <c r="FD199" s="307"/>
      <c r="FE199" s="307"/>
      <c r="FF199" s="307"/>
      <c r="FG199" s="307"/>
      <c r="FH199" s="307"/>
      <c r="FI199" s="307"/>
      <c r="FJ199" s="307"/>
      <c r="FK199" s="307"/>
      <c r="FL199" s="307"/>
      <c r="FM199" s="307"/>
      <c r="FN199" s="307"/>
      <c r="FO199" s="307"/>
      <c r="FP199" s="307"/>
      <c r="FQ199" s="308">
        <f t="shared" si="51"/>
        <v>0</v>
      </c>
      <c r="FR199" s="307"/>
      <c r="FS199" s="307"/>
    </row>
    <row r="200" spans="1:175"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K200" s="306"/>
      <c r="AL200" s="306"/>
      <c r="AM200" s="306"/>
      <c r="AN200" s="306"/>
      <c r="AO200" s="306"/>
      <c r="AP200" s="306"/>
      <c r="AQ200" s="306"/>
      <c r="AR200" s="306"/>
      <c r="AS200" s="306"/>
      <c r="AT200" s="306"/>
      <c r="AU200" s="306"/>
      <c r="AV200" s="306"/>
      <c r="AW200" s="306"/>
      <c r="AX200" s="306"/>
      <c r="AY200" s="306"/>
      <c r="AZ200" s="306"/>
      <c r="BA200" s="306"/>
      <c r="BB200" s="306"/>
      <c r="BC200" s="306"/>
      <c r="BD200" s="306"/>
      <c r="BE200" s="306"/>
      <c r="BF200" s="306"/>
      <c r="BG200" s="306"/>
      <c r="BH200" s="306"/>
      <c r="BI200" s="306"/>
      <c r="BJ200" s="306"/>
      <c r="BK200" s="306"/>
      <c r="BL200" s="306"/>
      <c r="BM200" s="306"/>
      <c r="BN200" s="306"/>
      <c r="BO200" s="306"/>
      <c r="BP200" s="306"/>
      <c r="BQ200" s="306"/>
      <c r="BR200" s="306"/>
      <c r="BS200" s="306"/>
      <c r="BT200" s="306"/>
      <c r="BU200" s="306"/>
      <c r="BV200" s="306"/>
      <c r="BW200" s="306"/>
      <c r="BX200" s="306"/>
      <c r="BY200" s="306"/>
      <c r="BZ200" s="306"/>
      <c r="CA200" s="306"/>
      <c r="CB200" s="306"/>
      <c r="CC200" s="306"/>
      <c r="CD200" s="306"/>
      <c r="CE200" s="306"/>
      <c r="CF200" s="306"/>
      <c r="CG200" s="306"/>
      <c r="CH200" s="306"/>
      <c r="CI200" s="306"/>
      <c r="CJ200" s="306"/>
      <c r="CK200" s="306"/>
      <c r="CL200" s="306"/>
      <c r="CM200" s="306"/>
      <c r="CN200" s="306"/>
      <c r="CO200" s="306"/>
      <c r="CP200" s="306"/>
      <c r="CQ200" s="306"/>
      <c r="CR200" s="306"/>
      <c r="CS200" s="306"/>
      <c r="CT200" s="306"/>
      <c r="CU200" s="306"/>
      <c r="CV200" s="306"/>
      <c r="CW200" s="306"/>
      <c r="CX200" s="306"/>
      <c r="CY200" s="306"/>
      <c r="CZ200" s="306"/>
      <c r="DD200" s="308"/>
      <c r="DE200" s="308"/>
      <c r="DF200" s="308"/>
      <c r="DG200" s="308"/>
      <c r="DH200" s="308"/>
      <c r="DI200" s="308"/>
      <c r="DJ200" s="308"/>
      <c r="DK200" s="308"/>
      <c r="DL200" s="308"/>
      <c r="DM200" s="308"/>
      <c r="DN200" s="308"/>
      <c r="DO200" s="308"/>
      <c r="DP200" s="308"/>
      <c r="DQ200" s="308"/>
      <c r="DR200" s="308"/>
      <c r="DS200" s="308"/>
      <c r="DT200" s="308"/>
      <c r="DU200" s="308"/>
      <c r="DV200" s="308"/>
      <c r="DW200" s="308"/>
      <c r="DX200" s="308"/>
      <c r="DY200" s="308"/>
      <c r="DZ200" s="308"/>
      <c r="EA200" s="308"/>
      <c r="EB200" s="308"/>
      <c r="EC200" s="308"/>
      <c r="ED200" s="308"/>
      <c r="EE200" s="308"/>
      <c r="EF200" s="308"/>
      <c r="EG200" s="308"/>
      <c r="EH200" s="308"/>
      <c r="EI200" s="308">
        <f t="shared" si="50"/>
        <v>0</v>
      </c>
      <c r="EJ200" s="308"/>
      <c r="EL200" s="307"/>
      <c r="EM200" s="307"/>
      <c r="EN200" s="307"/>
      <c r="EO200" s="307"/>
      <c r="EP200" s="307"/>
      <c r="EQ200" s="307"/>
      <c r="ER200" s="307"/>
      <c r="ES200" s="307"/>
      <c r="ET200" s="307"/>
      <c r="EU200" s="307"/>
      <c r="EV200" s="307"/>
      <c r="EW200" s="307"/>
      <c r="EX200" s="307"/>
      <c r="EY200" s="307"/>
      <c r="EZ200" s="307"/>
      <c r="FA200" s="307"/>
      <c r="FB200" s="307"/>
      <c r="FC200" s="307"/>
      <c r="FD200" s="307"/>
      <c r="FE200" s="307"/>
      <c r="FF200" s="307"/>
      <c r="FG200" s="307"/>
      <c r="FH200" s="307"/>
      <c r="FI200" s="307"/>
      <c r="FJ200" s="307"/>
      <c r="FK200" s="307"/>
      <c r="FL200" s="307"/>
      <c r="FM200" s="307"/>
      <c r="FN200" s="307"/>
      <c r="FO200" s="307"/>
      <c r="FP200" s="307"/>
      <c r="FQ200" s="308">
        <f t="shared" si="51"/>
        <v>0</v>
      </c>
      <c r="FR200" s="307"/>
      <c r="FS200" s="307"/>
    </row>
    <row r="201" spans="1:175">
      <c r="A201" s="150" t="s">
        <v>275</v>
      </c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303"/>
      <c r="AA201" s="303"/>
      <c r="AB201" s="303"/>
      <c r="AC201" s="303"/>
      <c r="AD201" s="303"/>
      <c r="AE201" s="303"/>
      <c r="AF201" s="303"/>
      <c r="AG201" s="303"/>
      <c r="AH201" s="303"/>
      <c r="AI201" s="303"/>
      <c r="AK201" s="306"/>
      <c r="AL201" s="306"/>
      <c r="AM201" s="306"/>
      <c r="AN201" s="306"/>
      <c r="AO201" s="306"/>
      <c r="AP201" s="306"/>
      <c r="AQ201" s="306"/>
      <c r="AR201" s="306"/>
      <c r="AS201" s="306"/>
      <c r="AT201" s="306"/>
      <c r="AU201" s="306"/>
      <c r="AV201" s="306"/>
      <c r="AW201" s="306"/>
      <c r="AX201" s="306"/>
      <c r="AY201" s="306"/>
      <c r="AZ201" s="306"/>
      <c r="BA201" s="306"/>
      <c r="BB201" s="306"/>
      <c r="BC201" s="306"/>
      <c r="BD201" s="306"/>
      <c r="BE201" s="306"/>
      <c r="BF201" s="306"/>
      <c r="BG201" s="306"/>
      <c r="BH201" s="306"/>
      <c r="BI201" s="306"/>
      <c r="BJ201" s="306"/>
      <c r="BK201" s="306"/>
      <c r="BL201" s="306"/>
      <c r="BM201" s="306"/>
      <c r="BN201" s="306"/>
      <c r="BO201" s="306"/>
      <c r="BP201" s="306"/>
      <c r="BQ201" s="306"/>
      <c r="BR201" s="306"/>
      <c r="BS201" s="306"/>
      <c r="BT201" s="306"/>
      <c r="BU201" s="306"/>
      <c r="BV201" s="306"/>
      <c r="BW201" s="306"/>
      <c r="BX201" s="306"/>
      <c r="BY201" s="306"/>
      <c r="BZ201" s="306"/>
      <c r="CA201" s="306"/>
      <c r="CB201" s="306"/>
      <c r="CC201" s="306"/>
      <c r="CD201" s="306"/>
      <c r="CE201" s="306"/>
      <c r="CF201" s="306"/>
      <c r="CG201" s="306"/>
      <c r="CH201" s="306"/>
      <c r="CI201" s="306"/>
      <c r="CJ201" s="306"/>
      <c r="CK201" s="306"/>
      <c r="CL201" s="306"/>
      <c r="CM201" s="306"/>
      <c r="CN201" s="306"/>
      <c r="CO201" s="306"/>
      <c r="CP201" s="306"/>
      <c r="CQ201" s="306"/>
      <c r="CR201" s="306"/>
      <c r="CS201" s="306"/>
      <c r="CT201" s="306"/>
      <c r="CU201" s="306"/>
      <c r="CV201" s="306"/>
      <c r="CW201" s="306"/>
      <c r="CX201" s="306"/>
      <c r="CY201" s="306"/>
      <c r="CZ201" s="306"/>
      <c r="DD201" s="308"/>
      <c r="DE201" s="308"/>
      <c r="DF201" s="308"/>
      <c r="DG201" s="308"/>
      <c r="DH201" s="308"/>
      <c r="DI201" s="308"/>
      <c r="DJ201" s="308"/>
      <c r="DK201" s="308"/>
      <c r="DL201" s="308"/>
      <c r="DM201" s="308"/>
      <c r="DN201" s="308"/>
      <c r="DO201" s="308"/>
      <c r="DP201" s="308"/>
      <c r="DQ201" s="308"/>
      <c r="DR201" s="308"/>
      <c r="DS201" s="308"/>
      <c r="DT201" s="308"/>
      <c r="DU201" s="308"/>
      <c r="DV201" s="308"/>
      <c r="DW201" s="308"/>
      <c r="DX201" s="308"/>
      <c r="DY201" s="308"/>
      <c r="DZ201" s="308"/>
      <c r="EA201" s="308"/>
      <c r="EB201" s="308"/>
      <c r="EC201" s="308"/>
      <c r="ED201" s="308"/>
      <c r="EE201" s="308"/>
      <c r="EF201" s="308"/>
      <c r="EG201" s="308"/>
      <c r="EH201" s="308"/>
      <c r="EI201" s="308">
        <f t="shared" si="50"/>
        <v>0</v>
      </c>
      <c r="EJ201" s="308"/>
      <c r="EL201" s="307"/>
      <c r="EM201" s="307"/>
      <c r="EN201" s="307"/>
      <c r="EO201" s="307"/>
      <c r="EP201" s="307"/>
      <c r="EQ201" s="307"/>
      <c r="ER201" s="307"/>
      <c r="ES201" s="307"/>
      <c r="ET201" s="307"/>
      <c r="EU201" s="307"/>
      <c r="EV201" s="307"/>
      <c r="EW201" s="307"/>
      <c r="EX201" s="307"/>
      <c r="EY201" s="307"/>
      <c r="EZ201" s="307"/>
      <c r="FA201" s="307"/>
      <c r="FB201" s="307"/>
      <c r="FC201" s="307"/>
      <c r="FD201" s="307"/>
      <c r="FE201" s="307"/>
      <c r="FF201" s="307"/>
      <c r="FG201" s="307"/>
      <c r="FH201" s="307"/>
      <c r="FI201" s="307"/>
      <c r="FJ201" s="307"/>
      <c r="FK201" s="307"/>
      <c r="FL201" s="307"/>
      <c r="FM201" s="307"/>
      <c r="FN201" s="307"/>
      <c r="FO201" s="307"/>
      <c r="FP201" s="307"/>
      <c r="FQ201" s="308">
        <f t="shared" si="51"/>
        <v>0</v>
      </c>
      <c r="FR201" s="307"/>
      <c r="FS201" s="307"/>
    </row>
    <row r="202" spans="1:175">
      <c r="B202" s="303"/>
      <c r="C202" s="303"/>
      <c r="D202" s="303"/>
      <c r="E202" s="303"/>
      <c r="F202" s="303"/>
      <c r="G202" s="303"/>
      <c r="H202" s="303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3"/>
      <c r="Y202" s="303"/>
      <c r="Z202" s="303"/>
      <c r="AA202" s="303"/>
      <c r="AB202" s="303"/>
      <c r="AC202" s="303"/>
      <c r="AD202" s="303"/>
      <c r="AE202" s="303"/>
      <c r="AF202" s="303"/>
      <c r="AG202" s="303"/>
      <c r="AH202" s="303"/>
      <c r="AI202" s="303"/>
      <c r="AK202" s="306"/>
      <c r="AL202" s="306"/>
      <c r="AM202" s="306"/>
      <c r="AN202" s="306"/>
      <c r="AO202" s="306"/>
      <c r="AP202" s="306"/>
      <c r="AQ202" s="306"/>
      <c r="AR202" s="306"/>
      <c r="AS202" s="306"/>
      <c r="AT202" s="306"/>
      <c r="AU202" s="306"/>
      <c r="AV202" s="306"/>
      <c r="AW202" s="306"/>
      <c r="AX202" s="306"/>
      <c r="AY202" s="306"/>
      <c r="AZ202" s="306"/>
      <c r="BA202" s="306"/>
      <c r="BB202" s="306"/>
      <c r="BC202" s="306"/>
      <c r="BD202" s="306"/>
      <c r="BE202" s="306"/>
      <c r="BF202" s="306"/>
      <c r="BG202" s="306"/>
      <c r="BH202" s="306"/>
      <c r="BI202" s="306"/>
      <c r="BJ202" s="306"/>
      <c r="BK202" s="306"/>
      <c r="BL202" s="306"/>
      <c r="BM202" s="306"/>
      <c r="BN202" s="306"/>
      <c r="BO202" s="306"/>
      <c r="BP202" s="306"/>
      <c r="BQ202" s="306"/>
      <c r="BR202" s="306"/>
      <c r="BS202" s="306"/>
      <c r="BT202" s="306"/>
      <c r="BU202" s="306"/>
      <c r="BV202" s="306"/>
      <c r="BW202" s="306"/>
      <c r="BX202" s="306"/>
      <c r="BY202" s="306"/>
      <c r="BZ202" s="306"/>
      <c r="CA202" s="306"/>
      <c r="CB202" s="306"/>
      <c r="CC202" s="306"/>
      <c r="CD202" s="306"/>
      <c r="CE202" s="306"/>
      <c r="CF202" s="306"/>
      <c r="CG202" s="306"/>
      <c r="CH202" s="306"/>
      <c r="CI202" s="306"/>
      <c r="CJ202" s="306"/>
      <c r="CK202" s="306"/>
      <c r="CL202" s="306"/>
      <c r="CM202" s="306"/>
      <c r="CN202" s="306"/>
      <c r="CO202" s="306"/>
      <c r="CP202" s="306"/>
      <c r="CQ202" s="306"/>
      <c r="CR202" s="306"/>
      <c r="CS202" s="306"/>
      <c r="CT202" s="306"/>
      <c r="CU202" s="306"/>
      <c r="CV202" s="306"/>
      <c r="CW202" s="306"/>
      <c r="CX202" s="306"/>
      <c r="CY202" s="306"/>
      <c r="CZ202" s="306"/>
      <c r="DD202" s="308"/>
      <c r="DE202" s="308"/>
      <c r="DF202" s="308"/>
      <c r="DG202" s="308"/>
      <c r="DH202" s="308"/>
      <c r="DI202" s="308"/>
      <c r="DJ202" s="308"/>
      <c r="DK202" s="308"/>
      <c r="DL202" s="308"/>
      <c r="DM202" s="308"/>
      <c r="DN202" s="308"/>
      <c r="DO202" s="308"/>
      <c r="DP202" s="308"/>
      <c r="DQ202" s="308"/>
      <c r="DR202" s="308"/>
      <c r="DS202" s="308"/>
      <c r="DT202" s="308"/>
      <c r="DU202" s="308"/>
      <c r="DV202" s="308"/>
      <c r="DW202" s="308"/>
      <c r="DX202" s="308"/>
      <c r="DY202" s="308"/>
      <c r="DZ202" s="308"/>
      <c r="EA202" s="308"/>
      <c r="EB202" s="308"/>
      <c r="EC202" s="308"/>
      <c r="ED202" s="308"/>
      <c r="EE202" s="308"/>
      <c r="EF202" s="308"/>
      <c r="EG202" s="308"/>
      <c r="EH202" s="308"/>
      <c r="EI202" s="308">
        <f t="shared" si="50"/>
        <v>0</v>
      </c>
      <c r="EJ202" s="308"/>
      <c r="EL202" s="307"/>
      <c r="EM202" s="307"/>
      <c r="EN202" s="307"/>
      <c r="EO202" s="307"/>
      <c r="EP202" s="307"/>
      <c r="EQ202" s="307"/>
      <c r="ER202" s="307"/>
      <c r="ES202" s="307"/>
      <c r="ET202" s="307"/>
      <c r="EU202" s="307"/>
      <c r="EV202" s="307"/>
      <c r="EW202" s="307"/>
      <c r="EX202" s="307"/>
      <c r="EY202" s="307"/>
      <c r="EZ202" s="307"/>
      <c r="FA202" s="307"/>
      <c r="FB202" s="307"/>
      <c r="FC202" s="307"/>
      <c r="FD202" s="307"/>
      <c r="FE202" s="307"/>
      <c r="FF202" s="307"/>
      <c r="FG202" s="307"/>
      <c r="FH202" s="307"/>
      <c r="FI202" s="307"/>
      <c r="FJ202" s="307"/>
      <c r="FK202" s="307"/>
      <c r="FL202" s="307"/>
      <c r="FM202" s="307"/>
      <c r="FN202" s="307"/>
      <c r="FO202" s="307"/>
      <c r="FP202" s="307"/>
      <c r="FQ202" s="308">
        <f t="shared" si="51"/>
        <v>0</v>
      </c>
      <c r="FR202" s="307"/>
      <c r="FS202" s="307"/>
    </row>
    <row r="203" spans="1:175">
      <c r="A203" s="150" t="s">
        <v>28</v>
      </c>
      <c r="B203" s="303">
        <f>IFERROR(VLOOKUP($A203,'FCST Sales'!$A$1:$AH$160,B$1,0),0)</f>
        <v>8744.261693572611</v>
      </c>
      <c r="C203" s="303">
        <f>IFERROR(VLOOKUP($A203,'FCST Sales'!$A$1:$AH$160,C$1,0),0)</f>
        <v>7624.1400542879246</v>
      </c>
      <c r="D203" s="303">
        <f>IFERROR(VLOOKUP($A203,'FCST Sales'!$A$1:$AH$160,D$1,0),0)</f>
        <v>5854.7472934950765</v>
      </c>
      <c r="E203" s="303">
        <f>IFERROR(VLOOKUP($A203,'FCST Sales'!$A$1:$AH$160,E$1,0),0)</f>
        <v>5634.6591132230978</v>
      </c>
      <c r="F203" s="303">
        <f>IFERROR(VLOOKUP($A203,'FCST Sales'!$A$1:$AH$160,F$1,0),0)</f>
        <v>5605.1084812184954</v>
      </c>
      <c r="G203" s="303">
        <f>IFERROR(VLOOKUP($A203,'FCST Sales'!$A$1:$AH$160,G$1,0),0)</f>
        <v>5843.5446668889535</v>
      </c>
      <c r="H203" s="303">
        <f>IFERROR(VLOOKUP($A203,'FCST Sales'!$A$1:$AH$160,H$1,0),0)</f>
        <v>6019.4423150666298</v>
      </c>
      <c r="I203" s="303">
        <f>IFERROR(VLOOKUP($A203,'FCST Sales'!$A$1:$AH$160,I$1,0),0)</f>
        <v>7380.1668105487188</v>
      </c>
      <c r="J203" s="303">
        <f>IFERROR(VLOOKUP($A203,'FCST Sales'!$A$1:$AH$160,J$1,0),0)</f>
        <v>6874.3655064371233</v>
      </c>
      <c r="K203" s="303">
        <f>IFERROR(VLOOKUP($A203,'FCST Sales'!$A$1:$AH$160,K$1,0),0)</f>
        <v>6581.8860714236507</v>
      </c>
      <c r="L203" s="303">
        <f>IFERROR(VLOOKUP($A203,'FCST Sales'!$A$1:$AH$160,L$1,0),0)</f>
        <v>6332.2251197788901</v>
      </c>
      <c r="M203" s="303">
        <f>IFERROR(VLOOKUP($A203,'FCST Sales'!$A$1:$AH$160,M$1,0),0)</f>
        <v>6360.0037177045588</v>
      </c>
      <c r="N203" s="303">
        <f>IFERROR(VLOOKUP($A203,'FCST Sales'!$A$1:$AH$160,N$1,0),0)</f>
        <v>6619.8014781388392</v>
      </c>
      <c r="O203" s="303">
        <f>IFERROR(VLOOKUP($A203,'FCST Sales'!$A$1:$AH$160,O$1,0),0)</f>
        <v>6732.2920767361529</v>
      </c>
      <c r="P203" s="303">
        <f>IFERROR(VLOOKUP($A203,'FCST Sales'!$A$1:$AH$160,P$1,0),0)</f>
        <v>2215.1616271928565</v>
      </c>
      <c r="Q203" s="303">
        <f>IFERROR(VLOOKUP($A203,'FCST Sales'!$A$1:$AH$160,Q$1,0),0)</f>
        <v>6287.2188229264111</v>
      </c>
      <c r="R203" s="303">
        <f>IFERROR(VLOOKUP($A203,'FCST Sales'!$A$1:$AH$160,R$1,0),0)</f>
        <v>6866.8658709631127</v>
      </c>
      <c r="S203" s="303">
        <f>IFERROR(VLOOKUP($A203,'FCST Sales'!$A$1:$AH$160,S$1,0),0)</f>
        <v>6389.3105851131322</v>
      </c>
      <c r="T203" s="303">
        <f>IFERROR(VLOOKUP($A203,'FCST Sales'!$A$1:$AH$160,T$1,0),0)</f>
        <v>6887.0384350627828</v>
      </c>
      <c r="U203" s="303">
        <f>IFERROR(VLOOKUP($A203,'FCST Sales'!$A$1:$AH$160,U$1,0),0)</f>
        <v>6874.5732596755252</v>
      </c>
      <c r="V203" s="303">
        <f>IFERROR(VLOOKUP($A203,'FCST Sales'!$A$1:$AH$160,V$1,0),0)</f>
        <v>6916.3203825711053</v>
      </c>
      <c r="W203" s="303">
        <f>IFERROR(VLOOKUP($A203,'FCST Sales'!$A$1:$AH$160,W$1,0),0)</f>
        <v>8333.6173422865231</v>
      </c>
      <c r="X203" s="303">
        <f>IFERROR(VLOOKUP($A203,'FCST Sales'!$A$1:$AH$160,X$1,0),0)</f>
        <v>8117.7356884496203</v>
      </c>
      <c r="Y203" s="303">
        <f>IFERROR(VLOOKUP($A203,'FCST Sales'!$A$1:$AH$160,Y$1,0),0)</f>
        <v>6565.2622497838447</v>
      </c>
      <c r="Z203" s="303">
        <f>IFERROR(VLOOKUP($A203,'FCST Sales'!$A$1:$AH$160,Z$1,0),0)</f>
        <v>6231.7304899390201</v>
      </c>
      <c r="AA203" s="303">
        <f>IFERROR(VLOOKUP($A203,'FCST Sales'!$A$1:$AH$160,AA$1,0),0)</f>
        <v>6569.829483930248</v>
      </c>
      <c r="AB203" s="303">
        <f>IFERROR(VLOOKUP($A203,'FCST Sales'!$A$1:$AH$160,AB$1,0),0)</f>
        <v>6623.9733973521279</v>
      </c>
      <c r="AC203" s="303">
        <f>IFERROR(VLOOKUP($A203,'FCST Sales'!$A$1:$AH$160,AC$1,0),0)</f>
        <v>7297.8537719155074</v>
      </c>
      <c r="AD203" s="303">
        <f>IFERROR(VLOOKUP($A203,'FCST Sales'!$A$1:$AH$160,AD$1,0),0)</f>
        <v>9602.3148592015932</v>
      </c>
      <c r="AE203" s="303">
        <f>IFERROR(VLOOKUP($A203,'FCST Sales'!$A$1:$AH$160,AE$1,0),0)</f>
        <v>8344.1802272977457</v>
      </c>
      <c r="AF203" s="303">
        <f>IFERROR(VLOOKUP($A203,'FCST Sales'!$A$1:$AH$160,AF$1,0),0)</f>
        <v>5629.5252673273671</v>
      </c>
      <c r="AG203" s="303">
        <f>IFERROR(VLOOKUP($A203,'FCST Sales'!$A$1:$AH$160,AG$1,0),0)</f>
        <v>207959.15615950924</v>
      </c>
      <c r="AH203" s="303">
        <f>IFERROR(VLOOKUP($A203,'FCST Sales'!$A$1:$AH$160,AH$1,0),0)</f>
        <v>0</v>
      </c>
      <c r="AI203" s="303"/>
      <c r="AK203" s="306">
        <f>IFERROR(VLOOKUP($A203,'BDGT MW Services MTD'!$A$3:$AG$156,AK$4,0),0)</f>
        <v>85.92581483912771</v>
      </c>
      <c r="AL203" s="306">
        <f>IFERROR(VLOOKUP($A203,'BDGT MW Services MTD'!$A$3:$AG$156,AL$4,0),0)</f>
        <v>74.024898015910026</v>
      </c>
      <c r="AM203" s="306">
        <f>IFERROR(VLOOKUP($A203,'BDGT MW Services MTD'!$A$3:$AG$156,AM$4,0),0)</f>
        <v>57.531893429095526</v>
      </c>
      <c r="AN203" s="306">
        <f>IFERROR(VLOOKUP($A203,'BDGT MW Services MTD'!$A$3:$AG$156,AN$4,0),0)</f>
        <v>55.369188687512683</v>
      </c>
      <c r="AO203" s="306">
        <f>IFERROR(VLOOKUP($A203,'BDGT MW Services MTD'!$A$3:$AG$156,AO$4,0),0)</f>
        <v>55.078808296007146</v>
      </c>
      <c r="AP203" s="306">
        <f>IFERROR(VLOOKUP($A203,'BDGT MW Services MTD'!$A$3:$AG$156,AP$4,0),0)</f>
        <v>57.421810399423947</v>
      </c>
      <c r="AQ203" s="306">
        <f>IFERROR(VLOOKUP($A203,'BDGT MW Services MTD'!$A$3:$AG$156,AQ$4,0),0)</f>
        <v>59.150275223282392</v>
      </c>
      <c r="AR203" s="306">
        <f>IFERROR(VLOOKUP($A203,'BDGT MW Services MTD'!$A$3:$AG$156,AR$4,0),0)</f>
        <v>72.521485411536631</v>
      </c>
      <c r="AS203" s="306">
        <f>IFERROR(VLOOKUP($A203,'BDGT MW Services MTD'!$A$3:$AG$156,AS$4,0),0)</f>
        <v>66.745128226218739</v>
      </c>
      <c r="AT203" s="306">
        <f>IFERROR(VLOOKUP($A203,'BDGT MW Services MTD'!$A$3:$AG$156,AT$4,0),0)</f>
        <v>64.677149848006877</v>
      </c>
      <c r="AU203" s="306">
        <f>IFERROR(VLOOKUP($A203,'BDGT MW Services MTD'!$A$3:$AG$156,AU$4,0),0)</f>
        <v>62.223847161588374</v>
      </c>
      <c r="AV203" s="306">
        <f>IFERROR(VLOOKUP($A203,'BDGT MW Services MTD'!$A$3:$AG$156,AV$4,0),0)</f>
        <v>62.496814593888132</v>
      </c>
      <c r="AW203" s="306">
        <f>IFERROR(VLOOKUP($A203,'BDGT MW Services MTD'!$A$3:$AG$156,AW$4,0),0)</f>
        <v>65.049727011308647</v>
      </c>
      <c r="AX203" s="306">
        <f>IFERROR(VLOOKUP($A203,'BDGT MW Services MTD'!$A$3:$AG$156,AX$4,0),0)</f>
        <v>66.15512008907065</v>
      </c>
      <c r="AY203" s="306">
        <f>IFERROR(VLOOKUP($A203,'BDGT MW Services MTD'!$A$3:$AG$156,AY$4,0),0)</f>
        <v>9.9152925627385873</v>
      </c>
      <c r="AZ203" s="306">
        <f>IFERROR(VLOOKUP($A203,'BDGT MW Services MTD'!$A$3:$AG$156,AZ$4,0),0)</f>
        <v>61.044357639925998</v>
      </c>
      <c r="BA203" s="306">
        <f>IFERROR(VLOOKUP($A203,'BDGT MW Services MTD'!$A$3:$AG$156,BA$4,0),0)</f>
        <v>67.477514515285606</v>
      </c>
      <c r="BB203" s="306">
        <f>IFERROR(VLOOKUP($A203,'BDGT MW Services MTD'!$A$3:$AG$156,BB$4,0),0)</f>
        <v>62.784799623466391</v>
      </c>
      <c r="BC203" s="306">
        <f>IFERROR(VLOOKUP($A203,'BDGT MW Services MTD'!$A$3:$AG$156,BC$4,0),0)</f>
        <v>67.675740971492061</v>
      </c>
      <c r="BD203" s="306">
        <f>IFERROR(VLOOKUP($A203,'BDGT MW Services MTD'!$A$3:$AG$156,BD$4,0),0)</f>
        <v>67.553251458964084</v>
      </c>
      <c r="BE203" s="306">
        <f>IFERROR(VLOOKUP($A203,'BDGT MW Services MTD'!$A$3:$AG$156,BE$4,0),0)</f>
        <v>67.96348112473774</v>
      </c>
      <c r="BF203" s="306">
        <f>IFERROR(VLOOKUP($A203,'BDGT MW Services MTD'!$A$3:$AG$156,BF$4,0),0)</f>
        <v>80.91341049269262</v>
      </c>
      <c r="BG203" s="306">
        <f>IFERROR(VLOOKUP($A203,'BDGT MW Services MTD'!$A$3:$AG$156,BG$4,0),0)</f>
        <v>79.769233598236056</v>
      </c>
      <c r="BH203" s="306">
        <f>IFERROR(VLOOKUP($A203,'BDGT MW Services MTD'!$A$3:$AG$156,BH$4,0),0)</f>
        <v>64.513795242415597</v>
      </c>
      <c r="BI203" s="306">
        <f>IFERROR(VLOOKUP($A203,'BDGT MW Services MTD'!$A$3:$AG$156,BI$4,0),0)</f>
        <v>61.23633291984347</v>
      </c>
      <c r="BJ203" s="306">
        <f>IFERROR(VLOOKUP($A203,'BDGT MW Services MTD'!$A$3:$AG$156,BJ$4,0),0)</f>
        <v>64.558675339711726</v>
      </c>
      <c r="BK203" s="306">
        <f>IFERROR(VLOOKUP($A203,'BDGT MW Services MTD'!$A$3:$AG$156,BK$4,0),0)</f>
        <v>65.090722531617445</v>
      </c>
      <c r="BL203" s="306">
        <f>IFERROR(VLOOKUP($A203,'BDGT MW Services MTD'!$A$3:$AG$156,BL$4,0),0)</f>
        <v>71.808984001683427</v>
      </c>
      <c r="BM203" s="306">
        <f>IFERROR(VLOOKUP($A203,'BDGT MW Services MTD'!$A$3:$AG$156,BM$4,0),0)</f>
        <v>94.357506389045156</v>
      </c>
      <c r="BN203" s="306">
        <f>IFERROR(VLOOKUP($A203,'BDGT MW Services MTD'!$A$3:$AG$156,BN$4,0),0)</f>
        <v>81.015968483514214</v>
      </c>
      <c r="BO203" s="306">
        <f>IFERROR(VLOOKUP($A203,'BDGT MW Services MTD'!$A$3:$AG$156,BO$4,0),0)</f>
        <v>55.318740758652851</v>
      </c>
      <c r="BP203" s="306">
        <f>IFERROR(VLOOKUP($A203,'BDGT MW Services MTD'!$A$3:$AG$156,BP$4,0),0)</f>
        <v>2027.3697688860009</v>
      </c>
      <c r="BQ203" s="306"/>
      <c r="BR203" s="306"/>
      <c r="BS203" s="306"/>
      <c r="BT203" s="306">
        <f>IFERROR(VLOOKUP($A203,'BDGT Polizze MTD'!$A$3:$AG$156,BT$4,0),0)</f>
        <v>340.60498386567849</v>
      </c>
      <c r="BU203" s="306">
        <f>IFERROR(VLOOKUP($A203,'BDGT Polizze MTD'!$A$3:$AG$156,BU$4,0),0)</f>
        <v>293.43043463215747</v>
      </c>
      <c r="BV203" s="306">
        <f>IFERROR(VLOOKUP($A203,'BDGT Polizze MTD'!$A$3:$AG$156,BV$4,0),0)</f>
        <v>228.05311383856463</v>
      </c>
      <c r="BW203" s="306">
        <f>IFERROR(VLOOKUP($A203,'BDGT Polizze MTD'!$A$3:$AG$156,BW$4,0),0)</f>
        <v>219.4802767349284</v>
      </c>
      <c r="BX203" s="306">
        <f>IFERROR(VLOOKUP($A203,'BDGT Polizze MTD'!$A$3:$AG$156,BX$4,0),0)</f>
        <v>218.32922557819714</v>
      </c>
      <c r="BY203" s="306">
        <f>IFERROR(VLOOKUP($A203,'BDGT Polizze MTD'!$A$3:$AG$156,BY$4,0),0)</f>
        <v>227.61675104566737</v>
      </c>
      <c r="BZ203" s="306">
        <f>IFERROR(VLOOKUP($A203,'BDGT Polizze MTD'!$A$3:$AG$156,BZ$4,0),0)</f>
        <v>234.4682861116417</v>
      </c>
      <c r="CA203" s="306">
        <f>IFERROR(VLOOKUP($A203,'BDGT Polizze MTD'!$A$3:$AG$156,CA$4,0),0)</f>
        <v>287.47099360951762</v>
      </c>
      <c r="CB203" s="306">
        <f>IFERROR(VLOOKUP($A203,'BDGT Polizze MTD'!$A$3:$AG$156,CB$4,0),0)</f>
        <v>264.57384623196742</v>
      </c>
      <c r="CC203" s="306">
        <f>IFERROR(VLOOKUP($A203,'BDGT Polizze MTD'!$A$3:$AG$156,CC$4,0),0)</f>
        <v>256.37649897999017</v>
      </c>
      <c r="CD203" s="306">
        <f>IFERROR(VLOOKUP($A203,'BDGT Polizze MTD'!$A$3:$AG$156,CD$4,0),0)</f>
        <v>246.65174835074518</v>
      </c>
      <c r="CE203" s="306">
        <f>IFERROR(VLOOKUP($A203,'BDGT Polizze MTD'!$A$3:$AG$156,CE$4,0),0)</f>
        <v>247.73377553952869</v>
      </c>
      <c r="CF203" s="306">
        <f>IFERROR(VLOOKUP($A203,'BDGT Polizze MTD'!$A$3:$AG$156,CF$4,0),0)</f>
        <v>257.85337340862043</v>
      </c>
      <c r="CG203" s="306">
        <f>IFERROR(VLOOKUP($A203,'BDGT Polizze MTD'!$A$3:$AG$156,CG$4,0),0)</f>
        <v>262.23508793901215</v>
      </c>
      <c r="CH203" s="306">
        <f>IFERROR(VLOOKUP($A203,'BDGT Polizze MTD'!$A$3:$AG$156,CH$4,0),0)</f>
        <v>39.303648963677873</v>
      </c>
      <c r="CI203" s="306">
        <f>IFERROR(VLOOKUP($A203,'BDGT Polizze MTD'!$A$3:$AG$156,CI$4,0),0)</f>
        <v>241.97631978195363</v>
      </c>
      <c r="CJ203" s="306">
        <f>IFERROR(VLOOKUP($A203,'BDGT Polizze MTD'!$A$3:$AG$156,CJ$4,0),0)</f>
        <v>267.47698332340025</v>
      </c>
      <c r="CK203" s="306">
        <f>IFERROR(VLOOKUP($A203,'BDGT Polizze MTD'!$A$3:$AG$156,CK$4,0),0)</f>
        <v>248.87533161946467</v>
      </c>
      <c r="CL203" s="306">
        <f>IFERROR(VLOOKUP($A203,'BDGT Polizze MTD'!$A$3:$AG$156,CL$4,0),0)</f>
        <v>268.26274158527252</v>
      </c>
      <c r="CM203" s="306">
        <f>IFERROR(VLOOKUP($A203,'BDGT Polizze MTD'!$A$3:$AG$156,CM$4,0),0)</f>
        <v>267.77720020848813</v>
      </c>
      <c r="CN203" s="306">
        <f>IFERROR(VLOOKUP($A203,'BDGT Polizze MTD'!$A$3:$AG$156,CN$4,0),0)</f>
        <v>269.40332698952199</v>
      </c>
      <c r="CO203" s="306">
        <f>IFERROR(VLOOKUP($A203,'BDGT Polizze MTD'!$A$3:$AG$156,CO$4,0),0)</f>
        <v>320.73610156596294</v>
      </c>
      <c r="CP203" s="306">
        <f>IFERROR(VLOOKUP($A203,'BDGT Polizze MTD'!$A$3:$AG$156,CP$4,0),0)</f>
        <v>316.20065021871079</v>
      </c>
      <c r="CQ203" s="306">
        <f>IFERROR(VLOOKUP($A203,'BDGT Polizze MTD'!$A$3:$AG$156,CQ$4,0),0)</f>
        <v>255.72897072662454</v>
      </c>
      <c r="CR203" s="306">
        <f>IFERROR(VLOOKUP($A203,'BDGT Polizze MTD'!$A$3:$AG$156,CR$4,0),0)</f>
        <v>242.73729874085348</v>
      </c>
      <c r="CS203" s="306">
        <f>IFERROR(VLOOKUP($A203,'BDGT Polizze MTD'!$A$3:$AG$156,CS$4,0),0)</f>
        <v>255.90687284886869</v>
      </c>
      <c r="CT203" s="306">
        <f>IFERROR(VLOOKUP($A203,'BDGT Polizze MTD'!$A$3:$AG$156,CT$4,0),0)</f>
        <v>258.01587729129506</v>
      </c>
      <c r="CU203" s="306">
        <f>IFERROR(VLOOKUP($A203,'BDGT Polizze MTD'!$A$3:$AG$156,CU$4,0),0)</f>
        <v>284.64667903465232</v>
      </c>
      <c r="CV203" s="306">
        <f>IFERROR(VLOOKUP($A203,'BDGT Polizze MTD'!$A$3:$AG$156,CV$4,0),0)</f>
        <v>374.02772381521294</v>
      </c>
      <c r="CW203" s="306">
        <f>IFERROR(VLOOKUP($A203,'BDGT Polizze MTD'!$A$3:$AG$156,CW$4,0),0)</f>
        <v>321.14263553802346</v>
      </c>
      <c r="CX203" s="306">
        <f>IFERROR(VLOOKUP($A203,'BDGT Polizze MTD'!$A$3:$AG$156,CX$4,0),0)</f>
        <v>219.28030404886741</v>
      </c>
      <c r="CY203" s="306">
        <f>IFERROR(VLOOKUP($A203,'BDGT Polizze MTD'!$A$3:$AG$156,CY$4,0),0)</f>
        <v>8036.3770621670656</v>
      </c>
      <c r="CZ203" s="306"/>
      <c r="DD203" s="308">
        <f>IFERROR(VLOOKUP($A203,'BDGT McAfee'!$AZ$6:$BD$180,DD$4,0),0)</f>
        <v>1.2459677419354838</v>
      </c>
      <c r="DE203" s="308">
        <f>IFERROR(VLOOKUP($A203,'BDGT McAfee'!$AZ$6:$BD$180,DE$4,0),0)</f>
        <v>1.2459677419354838</v>
      </c>
      <c r="DF203" s="308">
        <f>IFERROR(VLOOKUP($A203,'BDGT McAfee'!$AZ$6:$BD$180,DF$4,0),0)</f>
        <v>1.2459677419354838</v>
      </c>
      <c r="DG203" s="308">
        <f>IFERROR(VLOOKUP($A203,'BDGT McAfee'!$AZ$6:$BD$180,DG$4,0),0)</f>
        <v>1.2459677419354838</v>
      </c>
      <c r="DH203" s="308">
        <f>IFERROR(VLOOKUP($A203,'BDGT McAfee'!$AZ$6:$BD$180,DH$4,0),0)</f>
        <v>1.2459677419354838</v>
      </c>
      <c r="DI203" s="308">
        <f>IFERROR(VLOOKUP($A203,'BDGT McAfee'!$AZ$6:$BD$180,DI$4,0),0)</f>
        <v>1.2459677419354838</v>
      </c>
      <c r="DJ203" s="308">
        <f>IFERROR(VLOOKUP($A203,'BDGT McAfee'!$AZ$6:$BD$180,DJ$4,0),0)</f>
        <v>1.2459677419354838</v>
      </c>
      <c r="DK203" s="308">
        <f>IFERROR(VLOOKUP($A203,'BDGT McAfee'!$AZ$6:$BD$180,DK$4,0),0)</f>
        <v>1.2459677419354838</v>
      </c>
      <c r="DL203" s="308">
        <f>IFERROR(VLOOKUP($A203,'BDGT McAfee'!$AZ$6:$BD$180,DL$4,0),0)</f>
        <v>1.2459677419354838</v>
      </c>
      <c r="DM203" s="308">
        <f>IFERROR(VLOOKUP($A203,'BDGT McAfee'!$AZ$6:$BD$180,DM$4,0),0)</f>
        <v>1.2459677419354838</v>
      </c>
      <c r="DN203" s="308">
        <f>IFERROR(VLOOKUP($A203,'BDGT McAfee'!$AZ$6:$BD$180,DN$4,0),0)</f>
        <v>1.2459677419354838</v>
      </c>
      <c r="DO203" s="308">
        <f>IFERROR(VLOOKUP($A203,'BDGT McAfee'!$AZ$6:$BD$180,DO$4,0),0)</f>
        <v>1.2459677419354838</v>
      </c>
      <c r="DP203" s="308">
        <f>IFERROR(VLOOKUP($A203,'BDGT McAfee'!$AZ$6:$BD$180,DP$4,0),0)</f>
        <v>1.2459677419354838</v>
      </c>
      <c r="DQ203" s="308">
        <f>IFERROR(VLOOKUP($A203,'BDGT McAfee'!$AZ$6:$BD$180,DQ$4,0),0)</f>
        <v>1.2459677419354838</v>
      </c>
      <c r="DR203" s="308">
        <f>IFERROR(VLOOKUP($A203,'BDGT McAfee'!$AZ$6:$BD$180,DR$4,0),0)</f>
        <v>1.2459677419354838</v>
      </c>
      <c r="DS203" s="308">
        <f>IFERROR(VLOOKUP($A203,'BDGT McAfee'!$AZ$6:$BD$180,DS$4,0),0)</f>
        <v>1.2459677419354838</v>
      </c>
      <c r="DT203" s="308">
        <f>IFERROR(VLOOKUP($A203,'BDGT McAfee'!$AZ$6:$BD$180,DT$4,0),0)</f>
        <v>1.2459677419354838</v>
      </c>
      <c r="DU203" s="308">
        <f>IFERROR(VLOOKUP($A203,'BDGT McAfee'!$AZ$6:$BD$180,DU$4,0),0)</f>
        <v>1.2459677419354838</v>
      </c>
      <c r="DV203" s="308">
        <f>IFERROR(VLOOKUP($A203,'BDGT McAfee'!$AZ$6:$BD$180,DV$4,0),0)</f>
        <v>1.2459677419354838</v>
      </c>
      <c r="DW203" s="308">
        <f>IFERROR(VLOOKUP($A203,'BDGT McAfee'!$AZ$6:$BD$180,DW$4,0),0)</f>
        <v>1.2459677419354838</v>
      </c>
      <c r="DX203" s="308">
        <f>IFERROR(VLOOKUP($A203,'BDGT McAfee'!$AZ$6:$BD$180,DX$4,0),0)</f>
        <v>1.2459677419354838</v>
      </c>
      <c r="DY203" s="308">
        <f>IFERROR(VLOOKUP($A203,'BDGT McAfee'!$AZ$6:$BD$180,DY$4,0),0)</f>
        <v>1.2459677419354838</v>
      </c>
      <c r="DZ203" s="308">
        <f>IFERROR(VLOOKUP($A203,'BDGT McAfee'!$AZ$6:$BD$180,DZ$4,0),0)</f>
        <v>1.2459677419354838</v>
      </c>
      <c r="EA203" s="308">
        <f>IFERROR(VLOOKUP($A203,'BDGT McAfee'!$AZ$6:$BD$180,EA$4,0),0)</f>
        <v>1.2459677419354838</v>
      </c>
      <c r="EB203" s="308">
        <f>IFERROR(VLOOKUP($A203,'BDGT McAfee'!$AZ$6:$BD$180,EB$4,0),0)</f>
        <v>1.2459677419354838</v>
      </c>
      <c r="EC203" s="308">
        <f>IFERROR(VLOOKUP($A203,'BDGT McAfee'!$AZ$6:$BD$180,EC$4,0),0)</f>
        <v>1.2459677419354838</v>
      </c>
      <c r="ED203" s="308">
        <f>IFERROR(VLOOKUP($A203,'BDGT McAfee'!$AZ$6:$BD$180,ED$4,0),0)</f>
        <v>1.2459677419354838</v>
      </c>
      <c r="EE203" s="308">
        <f>IFERROR(VLOOKUP($A203,'BDGT McAfee'!$AZ$6:$BD$180,EE$4,0),0)</f>
        <v>1.2459677419354838</v>
      </c>
      <c r="EF203" s="308">
        <f>IFERROR(VLOOKUP($A203,'BDGT McAfee'!$AZ$6:$BD$180,EF$4,0),0)</f>
        <v>1.2459677419354838</v>
      </c>
      <c r="EG203" s="308">
        <f>IFERROR(VLOOKUP($A203,'BDGT McAfee'!$AZ$6:$BD$180,EG$4,0),0)</f>
        <v>1.2459677419354838</v>
      </c>
      <c r="EH203" s="308">
        <f>IFERROR(VLOOKUP($A203,'BDGT McAfee'!$AZ$6:$BD$180,EH$4,0),0)</f>
        <v>1.2459677419354838</v>
      </c>
      <c r="EI203" s="308">
        <f t="shared" si="50"/>
        <v>38.624999999999979</v>
      </c>
      <c r="EJ203" s="308"/>
      <c r="EL203" s="307">
        <f>IFERROR(VLOOKUP($A203,'BDGT Office'!$C$3:$F$180,EL$4,0),0)</f>
        <v>0.2709677419354839</v>
      </c>
      <c r="EM203" s="307">
        <f>IFERROR(VLOOKUP($A203,'BDGT Office'!$C$3:$F$180,EM$4,0),0)</f>
        <v>0.2709677419354839</v>
      </c>
      <c r="EN203" s="307">
        <f>IFERROR(VLOOKUP($A203,'BDGT Office'!$C$3:$F$180,EN$4,0),0)</f>
        <v>0.2709677419354839</v>
      </c>
      <c r="EO203" s="307">
        <f>IFERROR(VLOOKUP($A203,'BDGT Office'!$C$3:$F$180,EO$4,0),0)</f>
        <v>0.2709677419354839</v>
      </c>
      <c r="EP203" s="307">
        <f>IFERROR(VLOOKUP($A203,'BDGT Office'!$C$3:$F$180,EP$4,0),0)</f>
        <v>0.2709677419354839</v>
      </c>
      <c r="EQ203" s="307">
        <f>IFERROR(VLOOKUP($A203,'BDGT Office'!$C$3:$F$180,EQ$4,0),0)</f>
        <v>0.2709677419354839</v>
      </c>
      <c r="ER203" s="307">
        <f>IFERROR(VLOOKUP($A203,'BDGT Office'!$C$3:$F$180,ER$4,0),0)</f>
        <v>0.2709677419354839</v>
      </c>
      <c r="ES203" s="307">
        <f>IFERROR(VLOOKUP($A203,'BDGT Office'!$C$3:$F$180,ES$4,0),0)</f>
        <v>0.2709677419354839</v>
      </c>
      <c r="ET203" s="307">
        <f>IFERROR(VLOOKUP($A203,'BDGT Office'!$C$3:$F$180,ET$4,0),0)</f>
        <v>0.2709677419354839</v>
      </c>
      <c r="EU203" s="307">
        <f>IFERROR(VLOOKUP($A203,'BDGT Office'!$C$3:$F$180,EU$4,0),0)</f>
        <v>0.2709677419354839</v>
      </c>
      <c r="EV203" s="307">
        <f>IFERROR(VLOOKUP($A203,'BDGT Office'!$C$3:$F$180,EV$4,0),0)</f>
        <v>0.2709677419354839</v>
      </c>
      <c r="EW203" s="307">
        <f>IFERROR(VLOOKUP($A203,'BDGT Office'!$C$3:$F$180,EW$4,0),0)</f>
        <v>0.2709677419354839</v>
      </c>
      <c r="EX203" s="307">
        <f>IFERROR(VLOOKUP($A203,'BDGT Office'!$C$3:$F$180,EX$4,0),0)</f>
        <v>0.2709677419354839</v>
      </c>
      <c r="EY203" s="307">
        <f>IFERROR(VLOOKUP($A203,'BDGT Office'!$C$3:$F$180,EY$4,0),0)</f>
        <v>0.2709677419354839</v>
      </c>
      <c r="EZ203" s="307">
        <f>IFERROR(VLOOKUP($A203,'BDGT Office'!$C$3:$F$180,EZ$4,0),0)</f>
        <v>0.2709677419354839</v>
      </c>
      <c r="FA203" s="307">
        <f>IFERROR(VLOOKUP($A203,'BDGT Office'!$C$3:$F$180,FA$4,0),0)</f>
        <v>0.2709677419354839</v>
      </c>
      <c r="FB203" s="307">
        <f>IFERROR(VLOOKUP($A203,'BDGT Office'!$C$3:$F$180,FB$4,0),0)</f>
        <v>0.2709677419354839</v>
      </c>
      <c r="FC203" s="307">
        <f>IFERROR(VLOOKUP($A203,'BDGT Office'!$C$3:$F$180,FC$4,0),0)</f>
        <v>0.2709677419354839</v>
      </c>
      <c r="FD203" s="307">
        <f>IFERROR(VLOOKUP($A203,'BDGT Office'!$C$3:$F$180,FD$4,0),0)</f>
        <v>0.2709677419354839</v>
      </c>
      <c r="FE203" s="307">
        <f>IFERROR(VLOOKUP($A203,'BDGT Office'!$C$3:$F$180,FE$4,0),0)</f>
        <v>0.2709677419354839</v>
      </c>
      <c r="FF203" s="307">
        <f>IFERROR(VLOOKUP($A203,'BDGT Office'!$C$3:$F$180,FF$4,0),0)</f>
        <v>0.2709677419354839</v>
      </c>
      <c r="FG203" s="307">
        <f>IFERROR(VLOOKUP($A203,'BDGT Office'!$C$3:$F$180,FG$4,0),0)</f>
        <v>0.2709677419354839</v>
      </c>
      <c r="FH203" s="307">
        <f>IFERROR(VLOOKUP($A203,'BDGT Office'!$C$3:$F$180,FH$4,0),0)</f>
        <v>0.2709677419354839</v>
      </c>
      <c r="FI203" s="307">
        <f>IFERROR(VLOOKUP($A203,'BDGT Office'!$C$3:$F$180,FI$4,0),0)</f>
        <v>0.2709677419354839</v>
      </c>
      <c r="FJ203" s="307">
        <f>IFERROR(VLOOKUP($A203,'BDGT Office'!$C$3:$F$180,FJ$4,0),0)</f>
        <v>0.2709677419354839</v>
      </c>
      <c r="FK203" s="307">
        <f>IFERROR(VLOOKUP($A203,'BDGT Office'!$C$3:$F$180,FK$4,0),0)</f>
        <v>0.2709677419354839</v>
      </c>
      <c r="FL203" s="307">
        <f>IFERROR(VLOOKUP($A203,'BDGT Office'!$C$3:$F$180,FL$4,0),0)</f>
        <v>0.2709677419354839</v>
      </c>
      <c r="FM203" s="307">
        <f>IFERROR(VLOOKUP($A203,'BDGT Office'!$C$3:$F$180,FM$4,0),0)</f>
        <v>0.2709677419354839</v>
      </c>
      <c r="FN203" s="307">
        <f>IFERROR(VLOOKUP($A203,'BDGT Office'!$C$3:$F$180,FN$4,0),0)</f>
        <v>0.2709677419354839</v>
      </c>
      <c r="FO203" s="307">
        <f>IFERROR(VLOOKUP($A203,'BDGT Office'!$C$3:$F$180,FO$4,0),0)</f>
        <v>0.2709677419354839</v>
      </c>
      <c r="FP203" s="307">
        <f>IFERROR(VLOOKUP($A203,'BDGT Office'!$C$3:$F$180,FP$4,0),0)</f>
        <v>0.2709677419354839</v>
      </c>
      <c r="FQ203" s="308">
        <f t="shared" si="51"/>
        <v>8.4000000000000075</v>
      </c>
      <c r="FR203" s="307"/>
      <c r="FS203" s="307"/>
    </row>
    <row r="204" spans="1:175">
      <c r="A204" s="150" t="s">
        <v>47</v>
      </c>
      <c r="B204" s="303">
        <f>IFERROR(VLOOKUP($A204,'FCST Sales'!$A$1:$AH$160,B$1,0),0)</f>
        <v>9587.2460873172586</v>
      </c>
      <c r="C204" s="303">
        <f>IFERROR(VLOOKUP($A204,'FCST Sales'!$A$1:$AH$160,C$1,0),0)</f>
        <v>8359.1399098174461</v>
      </c>
      <c r="D204" s="303">
        <f>IFERROR(VLOOKUP($A204,'FCST Sales'!$A$1:$AH$160,D$1,0),0)</f>
        <v>6419.1700853429957</v>
      </c>
      <c r="E204" s="303">
        <f>IFERROR(VLOOKUP($A204,'FCST Sales'!$A$1:$AH$160,E$1,0),0)</f>
        <v>6177.8644589653813</v>
      </c>
      <c r="F204" s="303">
        <f>IFERROR(VLOOKUP($A204,'FCST Sales'!$A$1:$AH$160,F$1,0),0)</f>
        <v>6145.4650190821831</v>
      </c>
      <c r="G204" s="303">
        <f>IFERROR(VLOOKUP($A204,'FCST Sales'!$A$1:$AH$160,G$1,0),0)</f>
        <v>6406.8874774041024</v>
      </c>
      <c r="H204" s="303">
        <f>IFERROR(VLOOKUP($A204,'FCST Sales'!$A$1:$AH$160,H$1,0),0)</f>
        <v>6599.742414545256</v>
      </c>
      <c r="I204" s="303">
        <f>IFERROR(VLOOKUP($A204,'FCST Sales'!$A$1:$AH$160,I$1,0),0)</f>
        <v>8091.6465972410288</v>
      </c>
      <c r="J204" s="303">
        <f>IFERROR(VLOOKUP($A204,'FCST Sales'!$A$1:$AH$160,J$1,0),0)</f>
        <v>7537.0838744249622</v>
      </c>
      <c r="K204" s="303">
        <f>IFERROR(VLOOKUP($A204,'FCST Sales'!$A$1:$AH$160,K$1,0),0)</f>
        <v>7216.40816534654</v>
      </c>
      <c r="L204" s="303">
        <f>IFERROR(VLOOKUP($A204,'FCST Sales'!$A$1:$AH$160,L$1,0),0)</f>
        <v>6942.6788253873419</v>
      </c>
      <c r="M204" s="303">
        <f>IFERROR(VLOOKUP($A204,'FCST Sales'!$A$1:$AH$160,M$1,0),0)</f>
        <v>6973.1353994935107</v>
      </c>
      <c r="N204" s="303">
        <f>IFERROR(VLOOKUP($A204,'FCST Sales'!$A$1:$AH$160,N$1,0),0)</f>
        <v>7257.9787801585862</v>
      </c>
      <c r="O204" s="303">
        <f>IFERROR(VLOOKUP($A204,'FCST Sales'!$A$1:$AH$160,O$1,0),0)</f>
        <v>7381.3139557349068</v>
      </c>
      <c r="P204" s="303">
        <f>IFERROR(VLOOKUP($A204,'FCST Sales'!$A$1:$AH$160,P$1,0),0)</f>
        <v>2428.7127246763812</v>
      </c>
      <c r="Q204" s="303">
        <f>IFERROR(VLOOKUP($A204,'FCST Sales'!$A$1:$AH$160,Q$1,0),0)</f>
        <v>6893.3337281653839</v>
      </c>
      <c r="R204" s="303">
        <f>IFERROR(VLOOKUP($A204,'FCST Sales'!$A$1:$AH$160,R$1,0),0)</f>
        <v>7528.8612418718494</v>
      </c>
      <c r="S204" s="303">
        <f>IFERROR(VLOOKUP($A204,'FCST Sales'!$A$1:$AH$160,S$1,0),0)</f>
        <v>7005.26757482638</v>
      </c>
      <c r="T204" s="303">
        <f>IFERROR(VLOOKUP($A204,'FCST Sales'!$A$1:$AH$160,T$1,0),0)</f>
        <v>7550.9785278146828</v>
      </c>
      <c r="U204" s="303">
        <f>IFERROR(VLOOKUP($A204,'FCST Sales'!$A$1:$AH$160,U$1,0),0)</f>
        <v>7537.3116559680811</v>
      </c>
      <c r="V204" s="303">
        <f>IFERROR(VLOOKUP($A204,'FCST Sales'!$A$1:$AH$160,V$1,0),0)</f>
        <v>7583.083380861859</v>
      </c>
      <c r="W204" s="303">
        <f>IFERROR(VLOOKUP($A204,'FCST Sales'!$A$1:$AH$160,W$1,0),0)</f>
        <v>9137.0138563857108</v>
      </c>
      <c r="X204" s="303">
        <f>IFERROR(VLOOKUP($A204,'FCST Sales'!$A$1:$AH$160,X$1,0),0)</f>
        <v>8900.3202836632972</v>
      </c>
      <c r="Y204" s="303">
        <f>IFERROR(VLOOKUP($A204,'FCST Sales'!$A$1:$AH$160,Y$1,0),0)</f>
        <v>7198.1817358825601</v>
      </c>
      <c r="Z204" s="303">
        <f>IFERROR(VLOOKUP($A204,'FCST Sales'!$A$1:$AH$160,Z$1,0),0)</f>
        <v>6832.4960814929236</v>
      </c>
      <c r="AA204" s="303">
        <f>IFERROR(VLOOKUP($A204,'FCST Sales'!$A$1:$AH$160,AA$1,0),0)</f>
        <v>7203.1892710221091</v>
      </c>
      <c r="AB204" s="303">
        <f>IFERROR(VLOOKUP($A204,'FCST Sales'!$A$1:$AH$160,AB$1,0),0)</f>
        <v>7262.5528903071418</v>
      </c>
      <c r="AC204" s="303">
        <f>IFERROR(VLOOKUP($A204,'FCST Sales'!$A$1:$AH$160,AC$1,0),0)</f>
        <v>8001.3982280560649</v>
      </c>
      <c r="AD204" s="303">
        <f>IFERROR(VLOOKUP($A204,'FCST Sales'!$A$1:$AH$160,AD$1,0),0)</f>
        <v>10528.019264420749</v>
      </c>
      <c r="AE204" s="303">
        <f>IFERROR(VLOOKUP($A204,'FCST Sales'!$A$1:$AH$160,AE$1,0),0)</f>
        <v>9148.5950488915441</v>
      </c>
      <c r="AF204" s="303">
        <f>IFERROR(VLOOKUP($A204,'FCST Sales'!$A$1:$AH$160,AF$1,0),0)</f>
        <v>6172.2356882696349</v>
      </c>
      <c r="AG204" s="303">
        <f>IFERROR(VLOOKUP($A204,'FCST Sales'!$A$1:$AH$160,AG$1,0),0)</f>
        <v>228007.31223283787</v>
      </c>
      <c r="AH204" s="303">
        <f>IFERROR(VLOOKUP($A204,'FCST Sales'!$A$1:$AH$160,AH$1,0),0)</f>
        <v>0</v>
      </c>
      <c r="AI204" s="303"/>
      <c r="AK204" s="306">
        <f>IFERROR(VLOOKUP($A204,'BDGT MW Services MTD'!$A$3:$AG$156,AK$4,0),0)</f>
        <v>93.622276913269985</v>
      </c>
      <c r="AL204" s="306">
        <f>IFERROR(VLOOKUP($A204,'BDGT MW Services MTD'!$A$3:$AG$156,AL$4,0),0)</f>
        <v>80.655382942801467</v>
      </c>
      <c r="AM204" s="306">
        <f>IFERROR(VLOOKUP($A204,'BDGT MW Services MTD'!$A$3:$AG$156,AM$4,0),0)</f>
        <v>62.685083266860048</v>
      </c>
      <c r="AN204" s="306">
        <f>IFERROR(VLOOKUP($A204,'BDGT MW Services MTD'!$A$3:$AG$156,AN$4,0),0)</f>
        <v>60.32866287588449</v>
      </c>
      <c r="AO204" s="306">
        <f>IFERROR(VLOOKUP($A204,'BDGT MW Services MTD'!$A$3:$AG$156,AO$4,0),0)</f>
        <v>60.012272819245354</v>
      </c>
      <c r="AP204" s="306">
        <f>IFERROR(VLOOKUP($A204,'BDGT MW Services MTD'!$A$3:$AG$156,AP$4,0),0)</f>
        <v>62.565139988967836</v>
      </c>
      <c r="AQ204" s="306">
        <f>IFERROR(VLOOKUP($A204,'BDGT MW Services MTD'!$A$3:$AG$156,AQ$4,0),0)</f>
        <v>64.44842515393357</v>
      </c>
      <c r="AR204" s="306">
        <f>IFERROR(VLOOKUP($A204,'BDGT MW Services MTD'!$A$3:$AG$156,AR$4,0),0)</f>
        <v>79.017308152064047</v>
      </c>
      <c r="AS204" s="306">
        <f>IFERROR(VLOOKUP($A204,'BDGT MW Services MTD'!$A$3:$AG$156,AS$4,0),0)</f>
        <v>72.723556815911124</v>
      </c>
      <c r="AT204" s="306">
        <f>IFERROR(VLOOKUP($A204,'BDGT MW Services MTD'!$A$3:$AG$156,AT$4,0),0)</f>
        <v>70.470347524406762</v>
      </c>
      <c r="AU204" s="306">
        <f>IFERROR(VLOOKUP($A204,'BDGT MW Services MTD'!$A$3:$AG$156,AU$4,0),0)</f>
        <v>67.797300036990308</v>
      </c>
      <c r="AV204" s="306">
        <f>IFERROR(VLOOKUP($A204,'BDGT MW Services MTD'!$A$3:$AG$156,AV$4,0),0)</f>
        <v>68.09471743806958</v>
      </c>
      <c r="AW204" s="306">
        <f>IFERROR(VLOOKUP($A204,'BDGT MW Services MTD'!$A$3:$AG$156,AW$4,0),0)</f>
        <v>70.876296800762248</v>
      </c>
      <c r="AX204" s="306">
        <f>IFERROR(VLOOKUP($A204,'BDGT MW Services MTD'!$A$3:$AG$156,AX$4,0),0)</f>
        <v>72.080701053640155</v>
      </c>
      <c r="AY204" s="306">
        <f>IFERROR(VLOOKUP($A204,'BDGT MW Services MTD'!$A$3:$AG$156,AY$4,0),0)</f>
        <v>10.803415338251591</v>
      </c>
      <c r="AZ204" s="306">
        <f>IFERROR(VLOOKUP($A204,'BDGT MW Services MTD'!$A$3:$AG$156,AZ$4,0),0)</f>
        <v>66.512162446847952</v>
      </c>
      <c r="BA204" s="306">
        <f>IFERROR(VLOOKUP($A204,'BDGT MW Services MTD'!$A$3:$AG$156,BA$4,0),0)</f>
        <v>73.521543685059513</v>
      </c>
      <c r="BB204" s="306">
        <f>IFERROR(VLOOKUP($A204,'BDGT MW Services MTD'!$A$3:$AG$156,BB$4,0),0)</f>
        <v>68.408497577792787</v>
      </c>
      <c r="BC204" s="306">
        <f>IFERROR(VLOOKUP($A204,'BDGT MW Services MTD'!$A$3:$AG$156,BC$4,0),0)</f>
        <v>73.737525485281523</v>
      </c>
      <c r="BD204" s="306">
        <f>IFERROR(VLOOKUP($A204,'BDGT MW Services MTD'!$A$3:$AG$156,BD$4,0),0)</f>
        <v>73.604064463325116</v>
      </c>
      <c r="BE204" s="306">
        <f>IFERROR(VLOOKUP($A204,'BDGT MW Services MTD'!$A$3:$AG$156,BE$4,0),0)</f>
        <v>74.051038814851566</v>
      </c>
      <c r="BF204" s="306">
        <f>IFERROR(VLOOKUP($A204,'BDGT MW Services MTD'!$A$3:$AG$156,BF$4,0),0)</f>
        <v>88.160906443850436</v>
      </c>
      <c r="BG204" s="306">
        <f>IFERROR(VLOOKUP($A204,'BDGT MW Services MTD'!$A$3:$AG$156,BG$4,0),0)</f>
        <v>86.914244468620623</v>
      </c>
      <c r="BH204" s="306">
        <f>IFERROR(VLOOKUP($A204,'BDGT MW Services MTD'!$A$3:$AG$156,BH$4,0),0)</f>
        <v>70.292361081701998</v>
      </c>
      <c r="BI204" s="306">
        <f>IFERROR(VLOOKUP($A204,'BDGT MW Services MTD'!$A$3:$AG$156,BI$4,0),0)</f>
        <v>66.721333146603143</v>
      </c>
      <c r="BJ204" s="306">
        <f>IFERROR(VLOOKUP($A204,'BDGT MW Services MTD'!$A$3:$AG$156,BJ$4,0),0)</f>
        <v>70.341261134670006</v>
      </c>
      <c r="BK204" s="306">
        <f>IFERROR(VLOOKUP($A204,'BDGT MW Services MTD'!$A$3:$AG$156,BK$4,0),0)</f>
        <v>70.9209643312563</v>
      </c>
      <c r="BL204" s="306">
        <f>IFERROR(VLOOKUP($A204,'BDGT MW Services MTD'!$A$3:$AG$156,BL$4,0),0)</f>
        <v>78.240987270856692</v>
      </c>
      <c r="BM204" s="306">
        <f>IFERROR(VLOOKUP($A204,'BDGT MW Services MTD'!$A$3:$AG$156,BM$4,0),0)</f>
        <v>102.80920359661388</v>
      </c>
      <c r="BN204" s="306">
        <f>IFERROR(VLOOKUP($A204,'BDGT MW Services MTD'!$A$3:$AG$156,BN$4,0),0)</f>
        <v>88.272650657557861</v>
      </c>
      <c r="BO204" s="306">
        <f>IFERROR(VLOOKUP($A204,'BDGT MW Services MTD'!$A$3:$AG$156,BO$4,0),0)</f>
        <v>60.273696275052608</v>
      </c>
      <c r="BP204" s="306">
        <f>IFERROR(VLOOKUP($A204,'BDGT MW Services MTD'!$A$3:$AG$156,BP$4,0),0)</f>
        <v>2208.9633280010012</v>
      </c>
      <c r="BQ204" s="306"/>
      <c r="BR204" s="306"/>
      <c r="BS204" s="306"/>
      <c r="BT204" s="306">
        <f>IFERROR(VLOOKUP($A204,'BDGT Polizze MTD'!$A$3:$AG$156,BT$4,0),0)</f>
        <v>454.69043308068331</v>
      </c>
      <c r="BU204" s="306">
        <f>IFERROR(VLOOKUP($A204,'BDGT Polizze MTD'!$A$3:$AG$156,BU$4,0),0)</f>
        <v>391.71479491493449</v>
      </c>
      <c r="BV204" s="306">
        <f>IFERROR(VLOOKUP($A204,'BDGT Polizze MTD'!$A$3:$AG$156,BV$4,0),0)</f>
        <v>304.43937701612748</v>
      </c>
      <c r="BW204" s="306">
        <f>IFERROR(VLOOKUP($A204,'BDGT Polizze MTD'!$A$3:$AG$156,BW$4,0),0)</f>
        <v>292.9950729101144</v>
      </c>
      <c r="BX204" s="306">
        <f>IFERROR(VLOOKUP($A204,'BDGT Polizze MTD'!$A$3:$AG$156,BX$4,0),0)</f>
        <v>291.45847781097001</v>
      </c>
      <c r="BY204" s="306">
        <f>IFERROR(VLOOKUP($A204,'BDGT Polizze MTD'!$A$3:$AG$156,BY$4,0),0)</f>
        <v>303.85685474933359</v>
      </c>
      <c r="BZ204" s="306">
        <f>IFERROR(VLOOKUP($A204,'BDGT Polizze MTD'!$A$3:$AG$156,BZ$4,0),0)</f>
        <v>313.0033076610265</v>
      </c>
      <c r="CA204" s="306">
        <f>IFERROR(VLOOKUP($A204,'BDGT Polizze MTD'!$A$3:$AG$156,CA$4,0),0)</f>
        <v>383.75924244841065</v>
      </c>
      <c r="CB204" s="306">
        <f>IFERROR(VLOOKUP($A204,'BDGT Polizze MTD'!$A$3:$AG$156,CB$4,0),0)</f>
        <v>353.19270833828062</v>
      </c>
      <c r="CC204" s="306">
        <f>IFERROR(VLOOKUP($A204,'BDGT Polizze MTD'!$A$3:$AG$156,CC$4,0),0)</f>
        <v>342.24966420013567</v>
      </c>
      <c r="CD204" s="306">
        <f>IFERROR(VLOOKUP($A204,'BDGT Polizze MTD'!$A$3:$AG$156,CD$4,0),0)</f>
        <v>329.2676137761265</v>
      </c>
      <c r="CE204" s="306">
        <f>IFERROR(VLOOKUP($A204,'BDGT Polizze MTD'!$A$3:$AG$156,CE$4,0),0)</f>
        <v>330.71206536778931</v>
      </c>
      <c r="CF204" s="306">
        <f>IFERROR(VLOOKUP($A204,'BDGT Polizze MTD'!$A$3:$AG$156,CF$4,0),0)</f>
        <v>344.22121689422215</v>
      </c>
      <c r="CG204" s="306">
        <f>IFERROR(VLOOKUP($A204,'BDGT Polizze MTD'!$A$3:$AG$156,CG$4,0),0)</f>
        <v>350.07058426062997</v>
      </c>
      <c r="CH204" s="306">
        <f>IFERROR(VLOOKUP($A204,'BDGT Polizze MTD'!$A$3:$AG$156,CH$4,0),0)</f>
        <v>52.468384244176164</v>
      </c>
      <c r="CI204" s="306">
        <f>IFERROR(VLOOKUP($A204,'BDGT Polizze MTD'!$A$3:$AG$156,CI$4,0),0)</f>
        <v>323.02615301811255</v>
      </c>
      <c r="CJ204" s="306">
        <f>IFERROR(VLOOKUP($A204,'BDGT Polizze MTD'!$A$3:$AG$156,CJ$4,0),0)</f>
        <v>357.06824957791429</v>
      </c>
      <c r="CK204" s="306">
        <f>IFERROR(VLOOKUP($A204,'BDGT Polizze MTD'!$A$3:$AG$156,CK$4,0),0)</f>
        <v>332.23598501946617</v>
      </c>
      <c r="CL204" s="306">
        <f>IFERROR(VLOOKUP($A204,'BDGT Polizze MTD'!$A$3:$AG$156,CL$4,0),0)</f>
        <v>358.11719713097864</v>
      </c>
      <c r="CM204" s="306">
        <f>IFERROR(VLOOKUP($A204,'BDGT Polizze MTD'!$A$3:$AG$156,CM$4,0),0)</f>
        <v>357.46902394107684</v>
      </c>
      <c r="CN204" s="306">
        <f>IFERROR(VLOOKUP($A204,'BDGT Polizze MTD'!$A$3:$AG$156,CN$4,0),0)</f>
        <v>359.63982097968966</v>
      </c>
      <c r="CO204" s="306">
        <f>IFERROR(VLOOKUP($A204,'BDGT Polizze MTD'!$A$3:$AG$156,CO$4,0),0)</f>
        <v>428.16647974578575</v>
      </c>
      <c r="CP204" s="306">
        <f>IFERROR(VLOOKUP($A204,'BDGT Polizze MTD'!$A$3:$AG$156,CP$4,0),0)</f>
        <v>422.11188150152839</v>
      </c>
      <c r="CQ204" s="306">
        <f>IFERROR(VLOOKUP($A204,'BDGT Polizze MTD'!$A$3:$AG$156,CQ$4,0),0)</f>
        <v>341.38524671976518</v>
      </c>
      <c r="CR204" s="306">
        <f>IFERROR(VLOOKUP($A204,'BDGT Polizze MTD'!$A$3:$AG$156,CR$4,0),0)</f>
        <v>324.04202145450603</v>
      </c>
      <c r="CS204" s="306">
        <f>IFERROR(VLOOKUP($A204,'BDGT Polizze MTD'!$A$3:$AG$156,CS$4,0),0)</f>
        <v>341.62273705854739</v>
      </c>
      <c r="CT204" s="306">
        <f>IFERROR(VLOOKUP($A204,'BDGT Polizze MTD'!$A$3:$AG$156,CT$4,0),0)</f>
        <v>344.43815136168661</v>
      </c>
      <c r="CU204" s="306">
        <f>IFERROR(VLOOKUP($A204,'BDGT Polizze MTD'!$A$3:$AG$156,CU$4,0),0)</f>
        <v>379.98892528326894</v>
      </c>
      <c r="CV204" s="306">
        <f>IFERROR(VLOOKUP($A204,'BDGT Polizze MTD'!$A$3:$AG$156,CV$4,0),0)</f>
        <v>499.30810111924018</v>
      </c>
      <c r="CW204" s="306">
        <f>IFERROR(VLOOKUP($A204,'BDGT Polizze MTD'!$A$3:$AG$156,CW$4,0),0)</f>
        <v>428.70918204485463</v>
      </c>
      <c r="CX204" s="306">
        <f>IFERROR(VLOOKUP($A204,'BDGT Polizze MTD'!$A$3:$AG$156,CX$4,0),0)</f>
        <v>292.72811948448503</v>
      </c>
      <c r="CY204" s="306">
        <f>IFERROR(VLOOKUP($A204,'BDGT Polizze MTD'!$A$3:$AG$156,CY$4,0),0)</f>
        <v>10728.157073113869</v>
      </c>
      <c r="CZ204" s="306"/>
      <c r="DD204" s="308">
        <f>IFERROR(VLOOKUP($A204,'BDGT McAfee'!$AZ$6:$BD$180,DD$4,0),0)</f>
        <v>1.3660391612903227</v>
      </c>
      <c r="DE204" s="308">
        <f>IFERROR(VLOOKUP($A204,'BDGT McAfee'!$AZ$6:$BD$180,DE$4,0),0)</f>
        <v>1.3660391612903227</v>
      </c>
      <c r="DF204" s="308">
        <f>IFERROR(VLOOKUP($A204,'BDGT McAfee'!$AZ$6:$BD$180,DF$4,0),0)</f>
        <v>1.3660391612903227</v>
      </c>
      <c r="DG204" s="308">
        <f>IFERROR(VLOOKUP($A204,'BDGT McAfee'!$AZ$6:$BD$180,DG$4,0),0)</f>
        <v>1.3660391612903227</v>
      </c>
      <c r="DH204" s="308">
        <f>IFERROR(VLOOKUP($A204,'BDGT McAfee'!$AZ$6:$BD$180,DH$4,0),0)</f>
        <v>1.3660391612903227</v>
      </c>
      <c r="DI204" s="308">
        <f>IFERROR(VLOOKUP($A204,'BDGT McAfee'!$AZ$6:$BD$180,DI$4,0),0)</f>
        <v>1.3660391612903227</v>
      </c>
      <c r="DJ204" s="308">
        <f>IFERROR(VLOOKUP($A204,'BDGT McAfee'!$AZ$6:$BD$180,DJ$4,0),0)</f>
        <v>1.3660391612903227</v>
      </c>
      <c r="DK204" s="308">
        <f>IFERROR(VLOOKUP($A204,'BDGT McAfee'!$AZ$6:$BD$180,DK$4,0),0)</f>
        <v>1.3660391612903227</v>
      </c>
      <c r="DL204" s="308">
        <f>IFERROR(VLOOKUP($A204,'BDGT McAfee'!$AZ$6:$BD$180,DL$4,0),0)</f>
        <v>1.3660391612903227</v>
      </c>
      <c r="DM204" s="308">
        <f>IFERROR(VLOOKUP($A204,'BDGT McAfee'!$AZ$6:$BD$180,DM$4,0),0)</f>
        <v>1.3660391612903227</v>
      </c>
      <c r="DN204" s="308">
        <f>IFERROR(VLOOKUP($A204,'BDGT McAfee'!$AZ$6:$BD$180,DN$4,0),0)</f>
        <v>1.3660391612903227</v>
      </c>
      <c r="DO204" s="308">
        <f>IFERROR(VLOOKUP($A204,'BDGT McAfee'!$AZ$6:$BD$180,DO$4,0),0)</f>
        <v>1.3660391612903227</v>
      </c>
      <c r="DP204" s="308">
        <f>IFERROR(VLOOKUP($A204,'BDGT McAfee'!$AZ$6:$BD$180,DP$4,0),0)</f>
        <v>1.3660391612903227</v>
      </c>
      <c r="DQ204" s="308">
        <f>IFERROR(VLOOKUP($A204,'BDGT McAfee'!$AZ$6:$BD$180,DQ$4,0),0)</f>
        <v>1.3660391612903227</v>
      </c>
      <c r="DR204" s="308">
        <f>IFERROR(VLOOKUP($A204,'BDGT McAfee'!$AZ$6:$BD$180,DR$4,0),0)</f>
        <v>1.3660391612903227</v>
      </c>
      <c r="DS204" s="308">
        <f>IFERROR(VLOOKUP($A204,'BDGT McAfee'!$AZ$6:$BD$180,DS$4,0),0)</f>
        <v>1.3660391612903227</v>
      </c>
      <c r="DT204" s="308">
        <f>IFERROR(VLOOKUP($A204,'BDGT McAfee'!$AZ$6:$BD$180,DT$4,0),0)</f>
        <v>1.3660391612903227</v>
      </c>
      <c r="DU204" s="308">
        <f>IFERROR(VLOOKUP($A204,'BDGT McAfee'!$AZ$6:$BD$180,DU$4,0),0)</f>
        <v>1.3660391612903227</v>
      </c>
      <c r="DV204" s="308">
        <f>IFERROR(VLOOKUP($A204,'BDGT McAfee'!$AZ$6:$BD$180,DV$4,0),0)</f>
        <v>1.3660391612903227</v>
      </c>
      <c r="DW204" s="308">
        <f>IFERROR(VLOOKUP($A204,'BDGT McAfee'!$AZ$6:$BD$180,DW$4,0),0)</f>
        <v>1.3660391612903227</v>
      </c>
      <c r="DX204" s="308">
        <f>IFERROR(VLOOKUP($A204,'BDGT McAfee'!$AZ$6:$BD$180,DX$4,0),0)</f>
        <v>1.3660391612903227</v>
      </c>
      <c r="DY204" s="308">
        <f>IFERROR(VLOOKUP($A204,'BDGT McAfee'!$AZ$6:$BD$180,DY$4,0),0)</f>
        <v>1.3660391612903227</v>
      </c>
      <c r="DZ204" s="308">
        <f>IFERROR(VLOOKUP($A204,'BDGT McAfee'!$AZ$6:$BD$180,DZ$4,0),0)</f>
        <v>1.3660391612903227</v>
      </c>
      <c r="EA204" s="308">
        <f>IFERROR(VLOOKUP($A204,'BDGT McAfee'!$AZ$6:$BD$180,EA$4,0),0)</f>
        <v>1.3660391612903227</v>
      </c>
      <c r="EB204" s="308">
        <f>IFERROR(VLOOKUP($A204,'BDGT McAfee'!$AZ$6:$BD$180,EB$4,0),0)</f>
        <v>1.3660391612903227</v>
      </c>
      <c r="EC204" s="308">
        <f>IFERROR(VLOOKUP($A204,'BDGT McAfee'!$AZ$6:$BD$180,EC$4,0),0)</f>
        <v>1.3660391612903227</v>
      </c>
      <c r="ED204" s="308">
        <f>IFERROR(VLOOKUP($A204,'BDGT McAfee'!$AZ$6:$BD$180,ED$4,0),0)</f>
        <v>1.3660391612903227</v>
      </c>
      <c r="EE204" s="308">
        <f>IFERROR(VLOOKUP($A204,'BDGT McAfee'!$AZ$6:$BD$180,EE$4,0),0)</f>
        <v>1.3660391612903227</v>
      </c>
      <c r="EF204" s="308">
        <f>IFERROR(VLOOKUP($A204,'BDGT McAfee'!$AZ$6:$BD$180,EF$4,0),0)</f>
        <v>1.3660391612903227</v>
      </c>
      <c r="EG204" s="308">
        <f>IFERROR(VLOOKUP($A204,'BDGT McAfee'!$AZ$6:$BD$180,EG$4,0),0)</f>
        <v>1.3660391612903227</v>
      </c>
      <c r="EH204" s="308">
        <f>IFERROR(VLOOKUP($A204,'BDGT McAfee'!$AZ$6:$BD$180,EH$4,0),0)</f>
        <v>1.3660391612903227</v>
      </c>
      <c r="EI204" s="308">
        <f t="shared" si="50"/>
        <v>42.347214000000022</v>
      </c>
      <c r="EJ204" s="308"/>
      <c r="EL204" s="307">
        <f>IFERROR(VLOOKUP($A204,'BDGT Office'!$C$3:$F$180,EL$4,0),0)</f>
        <v>0.23225806451612904</v>
      </c>
      <c r="EM204" s="307">
        <f>IFERROR(VLOOKUP($A204,'BDGT Office'!$C$3:$F$180,EM$4,0),0)</f>
        <v>0.23225806451612904</v>
      </c>
      <c r="EN204" s="307">
        <f>IFERROR(VLOOKUP($A204,'BDGT Office'!$C$3:$F$180,EN$4,0),0)</f>
        <v>0.23225806451612904</v>
      </c>
      <c r="EO204" s="307">
        <f>IFERROR(VLOOKUP($A204,'BDGT Office'!$C$3:$F$180,EO$4,0),0)</f>
        <v>0.23225806451612904</v>
      </c>
      <c r="EP204" s="307">
        <f>IFERROR(VLOOKUP($A204,'BDGT Office'!$C$3:$F$180,EP$4,0),0)</f>
        <v>0.23225806451612904</v>
      </c>
      <c r="EQ204" s="307">
        <f>IFERROR(VLOOKUP($A204,'BDGT Office'!$C$3:$F$180,EQ$4,0),0)</f>
        <v>0.23225806451612904</v>
      </c>
      <c r="ER204" s="307">
        <f>IFERROR(VLOOKUP($A204,'BDGT Office'!$C$3:$F$180,ER$4,0),0)</f>
        <v>0.23225806451612904</v>
      </c>
      <c r="ES204" s="307">
        <f>IFERROR(VLOOKUP($A204,'BDGT Office'!$C$3:$F$180,ES$4,0),0)</f>
        <v>0.23225806451612904</v>
      </c>
      <c r="ET204" s="307">
        <f>IFERROR(VLOOKUP($A204,'BDGT Office'!$C$3:$F$180,ET$4,0),0)</f>
        <v>0.23225806451612904</v>
      </c>
      <c r="EU204" s="307">
        <f>IFERROR(VLOOKUP($A204,'BDGT Office'!$C$3:$F$180,EU$4,0),0)</f>
        <v>0.23225806451612904</v>
      </c>
      <c r="EV204" s="307">
        <f>IFERROR(VLOOKUP($A204,'BDGT Office'!$C$3:$F$180,EV$4,0),0)</f>
        <v>0.23225806451612904</v>
      </c>
      <c r="EW204" s="307">
        <f>IFERROR(VLOOKUP($A204,'BDGT Office'!$C$3:$F$180,EW$4,0),0)</f>
        <v>0.23225806451612904</v>
      </c>
      <c r="EX204" s="307">
        <f>IFERROR(VLOOKUP($A204,'BDGT Office'!$C$3:$F$180,EX$4,0),0)</f>
        <v>0.23225806451612904</v>
      </c>
      <c r="EY204" s="307">
        <f>IFERROR(VLOOKUP($A204,'BDGT Office'!$C$3:$F$180,EY$4,0),0)</f>
        <v>0.23225806451612904</v>
      </c>
      <c r="EZ204" s="307">
        <f>IFERROR(VLOOKUP($A204,'BDGT Office'!$C$3:$F$180,EZ$4,0),0)</f>
        <v>0.23225806451612904</v>
      </c>
      <c r="FA204" s="307">
        <f>IFERROR(VLOOKUP($A204,'BDGT Office'!$C$3:$F$180,FA$4,0),0)</f>
        <v>0.23225806451612904</v>
      </c>
      <c r="FB204" s="307">
        <f>IFERROR(VLOOKUP($A204,'BDGT Office'!$C$3:$F$180,FB$4,0),0)</f>
        <v>0.23225806451612904</v>
      </c>
      <c r="FC204" s="307">
        <f>IFERROR(VLOOKUP($A204,'BDGT Office'!$C$3:$F$180,FC$4,0),0)</f>
        <v>0.23225806451612904</v>
      </c>
      <c r="FD204" s="307">
        <f>IFERROR(VLOOKUP($A204,'BDGT Office'!$C$3:$F$180,FD$4,0),0)</f>
        <v>0.23225806451612904</v>
      </c>
      <c r="FE204" s="307">
        <f>IFERROR(VLOOKUP($A204,'BDGT Office'!$C$3:$F$180,FE$4,0),0)</f>
        <v>0.23225806451612904</v>
      </c>
      <c r="FF204" s="307">
        <f>IFERROR(VLOOKUP($A204,'BDGT Office'!$C$3:$F$180,FF$4,0),0)</f>
        <v>0.23225806451612904</v>
      </c>
      <c r="FG204" s="307">
        <f>IFERROR(VLOOKUP($A204,'BDGT Office'!$C$3:$F$180,FG$4,0),0)</f>
        <v>0.23225806451612904</v>
      </c>
      <c r="FH204" s="307">
        <f>IFERROR(VLOOKUP($A204,'BDGT Office'!$C$3:$F$180,FH$4,0),0)</f>
        <v>0.23225806451612904</v>
      </c>
      <c r="FI204" s="307">
        <f>IFERROR(VLOOKUP($A204,'BDGT Office'!$C$3:$F$180,FI$4,0),0)</f>
        <v>0.23225806451612904</v>
      </c>
      <c r="FJ204" s="307">
        <f>IFERROR(VLOOKUP($A204,'BDGT Office'!$C$3:$F$180,FJ$4,0),0)</f>
        <v>0.23225806451612904</v>
      </c>
      <c r="FK204" s="307">
        <f>IFERROR(VLOOKUP($A204,'BDGT Office'!$C$3:$F$180,FK$4,0),0)</f>
        <v>0.23225806451612904</v>
      </c>
      <c r="FL204" s="307">
        <f>IFERROR(VLOOKUP($A204,'BDGT Office'!$C$3:$F$180,FL$4,0),0)</f>
        <v>0.23225806451612904</v>
      </c>
      <c r="FM204" s="307">
        <f>IFERROR(VLOOKUP($A204,'BDGT Office'!$C$3:$F$180,FM$4,0),0)</f>
        <v>0.23225806451612904</v>
      </c>
      <c r="FN204" s="307">
        <f>IFERROR(VLOOKUP($A204,'BDGT Office'!$C$3:$F$180,FN$4,0),0)</f>
        <v>0.23225806451612904</v>
      </c>
      <c r="FO204" s="307">
        <f>IFERROR(VLOOKUP($A204,'BDGT Office'!$C$3:$F$180,FO$4,0),0)</f>
        <v>0.23225806451612904</v>
      </c>
      <c r="FP204" s="307">
        <f>IFERROR(VLOOKUP($A204,'BDGT Office'!$C$3:$F$180,FP$4,0),0)</f>
        <v>0.23225806451612904</v>
      </c>
      <c r="FQ204" s="308">
        <f t="shared" si="51"/>
        <v>7.2000000000000028</v>
      </c>
      <c r="FR204" s="307"/>
      <c r="FS204" s="307"/>
    </row>
    <row r="205" spans="1:175">
      <c r="A205" s="150" t="s">
        <v>68</v>
      </c>
      <c r="B205" s="303">
        <f>IFERROR(VLOOKUP($A205,'FCST Sales'!$A$1:$AH$160,B$1,0),0)</f>
        <v>15643.143484286797</v>
      </c>
      <c r="C205" s="303">
        <f>IFERROR(VLOOKUP($A205,'FCST Sales'!$A$1:$AH$160,C$1,0),0)</f>
        <v>13639.289512708567</v>
      </c>
      <c r="D205" s="303">
        <f>IFERROR(VLOOKUP($A205,'FCST Sales'!$A$1:$AH$160,D$1,0),0)</f>
        <v>10473.914801029252</v>
      </c>
      <c r="E205" s="303">
        <f>IFERROR(VLOOKUP($A205,'FCST Sales'!$A$1:$AH$160,E$1,0),0)</f>
        <v>10080.185621386699</v>
      </c>
      <c r="F205" s="303">
        <f>IFERROR(VLOOKUP($A205,'FCST Sales'!$A$1:$AH$160,F$1,0),0)</f>
        <v>10027.32069205377</v>
      </c>
      <c r="G205" s="303">
        <f>IFERROR(VLOOKUP($A205,'FCST Sales'!$A$1:$AH$160,G$1,0),0)</f>
        <v>10453.873738496859</v>
      </c>
      <c r="H205" s="303">
        <f>IFERROR(VLOOKUP($A205,'FCST Sales'!$A$1:$AH$160,H$1,0),0)</f>
        <v>10768.547777931719</v>
      </c>
      <c r="I205" s="303">
        <f>IFERROR(VLOOKUP($A205,'FCST Sales'!$A$1:$AH$160,I$1,0),0)</f>
        <v>13202.830885110012</v>
      </c>
      <c r="J205" s="303">
        <f>IFERROR(VLOOKUP($A205,'FCST Sales'!$A$1:$AH$160,J$1,0),0)</f>
        <v>12297.972058598343</v>
      </c>
      <c r="K205" s="303">
        <f>IFERROR(VLOOKUP($A205,'FCST Sales'!$A$1:$AH$160,K$1,0),0)</f>
        <v>11774.737744661707</v>
      </c>
      <c r="L205" s="303">
        <f>IFERROR(VLOOKUP($A205,'FCST Sales'!$A$1:$AH$160,L$1,0),0)</f>
        <v>11328.104029219125</v>
      </c>
      <c r="M205" s="303">
        <f>IFERROR(VLOOKUP($A205,'FCST Sales'!$A$1:$AH$160,M$1,0),0)</f>
        <v>11377.798858625129</v>
      </c>
      <c r="N205" s="303">
        <f>IFERROR(VLOOKUP($A205,'FCST Sales'!$A$1:$AH$160,N$1,0),0)</f>
        <v>11842.566930051566</v>
      </c>
      <c r="O205" s="303">
        <f>IFERROR(VLOOKUP($A205,'FCST Sales'!$A$1:$AH$160,O$1,0),0)</f>
        <v>12043.80822819164</v>
      </c>
      <c r="P205" s="303">
        <f>IFERROR(VLOOKUP($A205,'FCST Sales'!$A$1:$AH$160,P$1,0),0)</f>
        <v>3962.8378460510594</v>
      </c>
      <c r="Q205" s="303">
        <f>IFERROR(VLOOKUP($A205,'FCST Sales'!$A$1:$AH$160,Q$1,0),0)</f>
        <v>11247.589517642091</v>
      </c>
      <c r="R205" s="303">
        <f>IFERROR(VLOOKUP($A205,'FCST Sales'!$A$1:$AH$160,R$1,0),0)</f>
        <v>12284.555502928924</v>
      </c>
      <c r="S205" s="303">
        <f>IFERROR(VLOOKUP($A205,'FCST Sales'!$A$1:$AH$160,S$1,0),0)</f>
        <v>11430.227702593083</v>
      </c>
      <c r="T205" s="303">
        <f>IFERROR(VLOOKUP($A205,'FCST Sales'!$A$1:$AH$160,T$1,0),0)</f>
        <v>12320.64343415919</v>
      </c>
      <c r="U205" s="303">
        <f>IFERROR(VLOOKUP($A205,'FCST Sales'!$A$1:$AH$160,U$1,0),0)</f>
        <v>12298.343721047564</v>
      </c>
      <c r="V205" s="303">
        <f>IFERROR(VLOOKUP($A205,'FCST Sales'!$A$1:$AH$160,V$1,0),0)</f>
        <v>12373.027697396503</v>
      </c>
      <c r="W205" s="303">
        <f>IFERROR(VLOOKUP($A205,'FCST Sales'!$A$1:$AH$160,W$1,0),0)</f>
        <v>14908.516738966278</v>
      </c>
      <c r="X205" s="303">
        <f>IFERROR(VLOOKUP($A205,'FCST Sales'!$A$1:$AH$160,X$1,0),0)</f>
        <v>14522.312871225442</v>
      </c>
      <c r="Y205" s="303">
        <f>IFERROR(VLOOKUP($A205,'FCST Sales'!$A$1:$AH$160,Y$1,0),0)</f>
        <v>11744.998375429444</v>
      </c>
      <c r="Z205" s="303">
        <f>IFERROR(VLOOKUP($A205,'FCST Sales'!$A$1:$AH$160,Z$1,0),0)</f>
        <v>11148.323051810718</v>
      </c>
      <c r="AA205" s="303">
        <f>IFERROR(VLOOKUP($A205,'FCST Sales'!$A$1:$AH$160,AA$1,0),0)</f>
        <v>11753.168979373177</v>
      </c>
      <c r="AB205" s="303">
        <f>IFERROR(VLOOKUP($A205,'FCST Sales'!$A$1:$AH$160,AB$1,0),0)</f>
        <v>11850.030330981834</v>
      </c>
      <c r="AC205" s="303">
        <f>IFERROR(VLOOKUP($A205,'FCST Sales'!$A$1:$AH$160,AC$1,0),0)</f>
        <v>13055.576065996529</v>
      </c>
      <c r="AD205" s="303">
        <f>IFERROR(VLOOKUP($A205,'FCST Sales'!$A$1:$AH$160,AD$1,0),0)</f>
        <v>17178.167166954816</v>
      </c>
      <c r="AE205" s="303">
        <f>IFERROR(VLOOKUP($A205,'FCST Sales'!$A$1:$AH$160,AE$1,0),0)</f>
        <v>14927.413328710394</v>
      </c>
      <c r="AF205" s="303">
        <f>IFERROR(VLOOKUP($A205,'FCST Sales'!$A$1:$AH$160,AF$1,0),0)</f>
        <v>10071.001371099203</v>
      </c>
      <c r="AG205" s="303">
        <f>IFERROR(VLOOKUP($A205,'FCST Sales'!$A$1:$AH$160,AG$1,0),0)</f>
        <v>372030.82806471747</v>
      </c>
      <c r="AH205" s="303">
        <f>IFERROR(VLOOKUP($A205,'FCST Sales'!$A$1:$AH$160,AH$1,0),0)</f>
        <v>0</v>
      </c>
      <c r="AI205" s="303"/>
      <c r="AK205" s="306">
        <f>IFERROR(VLOOKUP($A205,'BDGT MW Services MTD'!$A$3:$AG$156,AK$4,0),0)</f>
        <v>137.33201000207657</v>
      </c>
      <c r="AL205" s="306">
        <f>IFERROR(VLOOKUP($A205,'BDGT MW Services MTD'!$A$3:$AG$156,AL$4,0),0)</f>
        <v>118.31122060066176</v>
      </c>
      <c r="AM205" s="306">
        <f>IFERROR(VLOOKUP($A205,'BDGT MW Services MTD'!$A$3:$AG$156,AM$4,0),0)</f>
        <v>91.951069403709809</v>
      </c>
      <c r="AN205" s="306">
        <f>IFERROR(VLOOKUP($A205,'BDGT MW Services MTD'!$A$3:$AG$156,AN$4,0),0)</f>
        <v>88.49449945719654</v>
      </c>
      <c r="AO205" s="306">
        <f>IFERROR(VLOOKUP($A205,'BDGT MW Services MTD'!$A$3:$AG$156,AO$4,0),0)</f>
        <v>88.030395358733145</v>
      </c>
      <c r="AP205" s="306">
        <f>IFERROR(VLOOKUP($A205,'BDGT MW Services MTD'!$A$3:$AG$156,AP$4,0),0)</f>
        <v>91.775127822472314</v>
      </c>
      <c r="AQ205" s="306">
        <f>IFERROR(VLOOKUP($A205,'BDGT MW Services MTD'!$A$3:$AG$156,AQ$4,0),0)</f>
        <v>94.537668380543039</v>
      </c>
      <c r="AR205" s="306">
        <f>IFERROR(VLOOKUP($A205,'BDGT MW Services MTD'!$A$3:$AG$156,AR$4,0),0)</f>
        <v>115.90837257172416</v>
      </c>
      <c r="AS205" s="306">
        <f>IFERROR(VLOOKUP($A205,'BDGT MW Services MTD'!$A$3:$AG$156,AS$4,0),0)</f>
        <v>106.67623733698896</v>
      </c>
      <c r="AT205" s="306">
        <f>IFERROR(VLOOKUP($A205,'BDGT MW Services MTD'!$A$3:$AG$156,AT$4,0),0)</f>
        <v>103.37106498741764</v>
      </c>
      <c r="AU205" s="306">
        <f>IFERROR(VLOOKUP($A205,'BDGT MW Services MTD'!$A$3:$AG$156,AU$4,0),0)</f>
        <v>99.45004323510571</v>
      </c>
      <c r="AV205" s="306">
        <f>IFERROR(VLOOKUP($A205,'BDGT MW Services MTD'!$A$3:$AG$156,AV$4,0),0)</f>
        <v>99.88631685337765</v>
      </c>
      <c r="AW205" s="306">
        <f>IFERROR(VLOOKUP($A205,'BDGT MW Services MTD'!$A$3:$AG$156,AW$4,0),0)</f>
        <v>103.96654110612423</v>
      </c>
      <c r="AX205" s="306">
        <f>IFERROR(VLOOKUP($A205,'BDGT MW Services MTD'!$A$3:$AG$156,AX$4,0),0)</f>
        <v>105.73324944046649</v>
      </c>
      <c r="AY205" s="306">
        <f>IFERROR(VLOOKUP($A205,'BDGT MW Services MTD'!$A$3:$AG$156,AY$4,0),0)</f>
        <v>15.847240552200908</v>
      </c>
      <c r="AZ205" s="306">
        <f>IFERROR(VLOOKUP($A205,'BDGT MW Services MTD'!$A$3:$AG$156,AZ$4,0),0)</f>
        <v>97.564909331056654</v>
      </c>
      <c r="BA205" s="306">
        <f>IFERROR(VLOOKUP($A205,'BDGT MW Services MTD'!$A$3:$AG$156,BA$4,0),0)</f>
        <v>107.84678289845756</v>
      </c>
      <c r="BB205" s="306">
        <f>IFERROR(VLOOKUP($A205,'BDGT MW Services MTD'!$A$3:$AG$156,BB$4,0),0)</f>
        <v>100.34659253463288</v>
      </c>
      <c r="BC205" s="306">
        <f>IFERROR(VLOOKUP($A205,'BDGT MW Services MTD'!$A$3:$AG$156,BC$4,0),0)</f>
        <v>108.16360081537098</v>
      </c>
      <c r="BD205" s="306">
        <f>IFERROR(VLOOKUP($A205,'BDGT MW Services MTD'!$A$3:$AG$156,BD$4,0),0)</f>
        <v>107.96783041748607</v>
      </c>
      <c r="BE205" s="306">
        <f>IFERROR(VLOOKUP($A205,'BDGT MW Services MTD'!$A$3:$AG$156,BE$4,0),0)</f>
        <v>108.62348511995998</v>
      </c>
      <c r="BF205" s="306">
        <f>IFERROR(VLOOKUP($A205,'BDGT MW Services MTD'!$A$3:$AG$156,BF$4,0),0)</f>
        <v>129.32087196250319</v>
      </c>
      <c r="BG205" s="306">
        <f>IFERROR(VLOOKUP($A205,'BDGT MW Services MTD'!$A$3:$AG$156,BG$4,0),0)</f>
        <v>127.49217690726465</v>
      </c>
      <c r="BH205" s="306">
        <f>IFERROR(VLOOKUP($A205,'BDGT MW Services MTD'!$A$3:$AG$156,BH$4,0),0)</f>
        <v>103.10998144260694</v>
      </c>
      <c r="BI205" s="306">
        <f>IFERROR(VLOOKUP($A205,'BDGT MW Services MTD'!$A$3:$AG$156,BI$4,0),0)</f>
        <v>97.871736227154614</v>
      </c>
      <c r="BJ205" s="306">
        <f>IFERROR(VLOOKUP($A205,'BDGT MW Services MTD'!$A$3:$AG$156,BJ$4,0),0)</f>
        <v>103.18171162034579</v>
      </c>
      <c r="BK205" s="306">
        <f>IFERROR(VLOOKUP($A205,'BDGT MW Services MTD'!$A$3:$AG$156,BK$4,0),0)</f>
        <v>104.03206271002904</v>
      </c>
      <c r="BL205" s="306">
        <f>IFERROR(VLOOKUP($A205,'BDGT MW Services MTD'!$A$3:$AG$156,BL$4,0),0)</f>
        <v>114.76960826756657</v>
      </c>
      <c r="BM205" s="306">
        <f>IFERROR(VLOOKUP($A205,'BDGT MW Services MTD'!$A$3:$AG$156,BM$4,0),0)</f>
        <v>150.80806664972795</v>
      </c>
      <c r="BN205" s="306">
        <f>IFERROR(VLOOKUP($A205,'BDGT MW Services MTD'!$A$3:$AG$156,BN$4,0),0)</f>
        <v>129.4847865561288</v>
      </c>
      <c r="BO205" s="306">
        <f>IFERROR(VLOOKUP($A205,'BDGT MW Services MTD'!$A$3:$AG$156,BO$4,0),0)</f>
        <v>88.413870422909994</v>
      </c>
      <c r="BP205" s="306">
        <f>IFERROR(VLOOKUP($A205,'BDGT MW Services MTD'!$A$3:$AG$156,BP$4,0),0)</f>
        <v>3240.2691309920006</v>
      </c>
      <c r="BQ205" s="306"/>
      <c r="BR205" s="306"/>
      <c r="BS205" s="306"/>
      <c r="BT205" s="306">
        <f>IFERROR(VLOOKUP($A205,'BDGT Polizze MTD'!$A$3:$AG$156,BT$4,0),0)</f>
        <v>458.08750184121573</v>
      </c>
      <c r="BU205" s="306">
        <f>IFERROR(VLOOKUP($A205,'BDGT Polizze MTD'!$A$3:$AG$156,BU$4,0),0)</f>
        <v>394.64136208246441</v>
      </c>
      <c r="BV205" s="306">
        <f>IFERROR(VLOOKUP($A205,'BDGT Polizze MTD'!$A$3:$AG$156,BV$4,0),0)</f>
        <v>306.71389484605055</v>
      </c>
      <c r="BW205" s="306">
        <f>IFERROR(VLOOKUP($A205,'BDGT Polizze MTD'!$A$3:$AG$156,BW$4,0),0)</f>
        <v>295.18408841771856</v>
      </c>
      <c r="BX205" s="306">
        <f>IFERROR(VLOOKUP($A205,'BDGT Polizze MTD'!$A$3:$AG$156,BX$4,0),0)</f>
        <v>293.63601315794375</v>
      </c>
      <c r="BY205" s="306">
        <f>IFERROR(VLOOKUP($A205,'BDGT Polizze MTD'!$A$3:$AG$156,BY$4,0),0)</f>
        <v>306.12702045734932</v>
      </c>
      <c r="BZ205" s="306">
        <f>IFERROR(VLOOKUP($A205,'BDGT Polizze MTD'!$A$3:$AG$156,BZ$4,0),0)</f>
        <v>315.34180805830647</v>
      </c>
      <c r="CA205" s="306">
        <f>IFERROR(VLOOKUP($A205,'BDGT Polizze MTD'!$A$3:$AG$156,CA$4,0),0)</f>
        <v>386.6263723443584</v>
      </c>
      <c r="CB205" s="306">
        <f>IFERROR(VLOOKUP($A205,'BDGT Polizze MTD'!$A$3:$AG$156,CB$4,0),0)</f>
        <v>355.83147051283231</v>
      </c>
      <c r="CC205" s="306">
        <f>IFERROR(VLOOKUP($A205,'BDGT Polizze MTD'!$A$3:$AG$156,CC$4,0),0)</f>
        <v>344.80666904996212</v>
      </c>
      <c r="CD205" s="306">
        <f>IFERROR(VLOOKUP($A205,'BDGT Polizze MTD'!$A$3:$AG$156,CD$4,0),0)</f>
        <v>331.72762754205382</v>
      </c>
      <c r="CE205" s="306">
        <f>IFERROR(VLOOKUP($A205,'BDGT Polizze MTD'!$A$3:$AG$156,CE$4,0),0)</f>
        <v>333.18287087469275</v>
      </c>
      <c r="CF205" s="306">
        <f>IFERROR(VLOOKUP($A205,'BDGT Polizze MTD'!$A$3:$AG$156,CF$4,0),0)</f>
        <v>346.79295154608434</v>
      </c>
      <c r="CG205" s="306">
        <f>IFERROR(VLOOKUP($A205,'BDGT Polizze MTD'!$A$3:$AG$156,CG$4,0),0)</f>
        <v>352.68602052067132</v>
      </c>
      <c r="CH205" s="306">
        <f>IFERROR(VLOOKUP($A205,'BDGT Polizze MTD'!$A$3:$AG$156,CH$4,0),0)</f>
        <v>52.860384374515114</v>
      </c>
      <c r="CI205" s="306">
        <f>IFERROR(VLOOKUP($A205,'BDGT Polizze MTD'!$A$3:$AG$156,CI$4,0),0)</f>
        <v>325.43953578013355</v>
      </c>
      <c r="CJ205" s="306">
        <f>IFERROR(VLOOKUP($A205,'BDGT Polizze MTD'!$A$3:$AG$156,CJ$4,0),0)</f>
        <v>359.73596657341108</v>
      </c>
      <c r="CK205" s="306">
        <f>IFERROR(VLOOKUP($A205,'BDGT Polizze MTD'!$A$3:$AG$156,CK$4,0),0)</f>
        <v>334.71817598659845</v>
      </c>
      <c r="CL205" s="306">
        <f>IFERROR(VLOOKUP($A205,'BDGT Polizze MTD'!$A$3:$AG$156,CL$4,0),0)</f>
        <v>360.79275099020663</v>
      </c>
      <c r="CM205" s="306">
        <f>IFERROR(VLOOKUP($A205,'BDGT Polizze MTD'!$A$3:$AG$156,CM$4,0),0)</f>
        <v>360.13973518930044</v>
      </c>
      <c r="CN205" s="306">
        <f>IFERROR(VLOOKUP($A205,'BDGT Polizze MTD'!$A$3:$AG$156,CN$4,0),0)</f>
        <v>362.32675061798443</v>
      </c>
      <c r="CO205" s="306">
        <f>IFERROR(VLOOKUP($A205,'BDGT Polizze MTD'!$A$3:$AG$156,CO$4,0),0)</f>
        <v>431.36538358635426</v>
      </c>
      <c r="CP205" s="306">
        <f>IFERROR(VLOOKUP($A205,'BDGT Polizze MTD'!$A$3:$AG$156,CP$4,0),0)</f>
        <v>425.26555041948416</v>
      </c>
      <c r="CQ205" s="306">
        <f>IFERROR(VLOOKUP($A205,'BDGT Polizze MTD'!$A$3:$AG$156,CQ$4,0),0)</f>
        <v>343.93579336109417</v>
      </c>
      <c r="CR205" s="306">
        <f>IFERROR(VLOOKUP($A205,'BDGT Polizze MTD'!$A$3:$AG$156,CR$4,0),0)</f>
        <v>326.46299394060964</v>
      </c>
      <c r="CS205" s="306">
        <f>IFERROR(VLOOKUP($A205,'BDGT Polizze MTD'!$A$3:$AG$156,CS$4,0),0)</f>
        <v>344.17505803017258</v>
      </c>
      <c r="CT205" s="306">
        <f>IFERROR(VLOOKUP($A205,'BDGT Polizze MTD'!$A$3:$AG$156,CT$4,0),0)</f>
        <v>347.01150676747034</v>
      </c>
      <c r="CU205" s="306">
        <f>IFERROR(VLOOKUP($A205,'BDGT Polizze MTD'!$A$3:$AG$156,CU$4,0),0)</f>
        <v>382.82788650504381</v>
      </c>
      <c r="CV205" s="306">
        <f>IFERROR(VLOOKUP($A205,'BDGT Polizze MTD'!$A$3:$AG$156,CV$4,0),0)</f>
        <v>503.03851598788106</v>
      </c>
      <c r="CW205" s="306">
        <f>IFERROR(VLOOKUP($A205,'BDGT Polizze MTD'!$A$3:$AG$156,CW$4,0),0)</f>
        <v>431.91214050564889</v>
      </c>
      <c r="CX205" s="306">
        <f>IFERROR(VLOOKUP($A205,'BDGT Polizze MTD'!$A$3:$AG$156,CX$4,0),0)</f>
        <v>294.91514053811181</v>
      </c>
      <c r="CY205" s="306">
        <f>IFERROR(VLOOKUP($A205,'BDGT Polizze MTD'!$A$3:$AG$156,CY$4,0),0)</f>
        <v>10808.308940405725</v>
      </c>
      <c r="CZ205" s="306"/>
      <c r="DD205" s="308">
        <f>IFERROR(VLOOKUP($A205,'BDGT McAfee'!$AZ$6:$BD$180,DD$4,0),0)</f>
        <v>1.2459677419354838</v>
      </c>
      <c r="DE205" s="308">
        <f>IFERROR(VLOOKUP($A205,'BDGT McAfee'!$AZ$6:$BD$180,DE$4,0),0)</f>
        <v>1.2459677419354838</v>
      </c>
      <c r="DF205" s="308">
        <f>IFERROR(VLOOKUP($A205,'BDGT McAfee'!$AZ$6:$BD$180,DF$4,0),0)</f>
        <v>1.2459677419354838</v>
      </c>
      <c r="DG205" s="308">
        <f>IFERROR(VLOOKUP($A205,'BDGT McAfee'!$AZ$6:$BD$180,DG$4,0),0)</f>
        <v>1.2459677419354838</v>
      </c>
      <c r="DH205" s="308">
        <f>IFERROR(VLOOKUP($A205,'BDGT McAfee'!$AZ$6:$BD$180,DH$4,0),0)</f>
        <v>1.2459677419354838</v>
      </c>
      <c r="DI205" s="308">
        <f>IFERROR(VLOOKUP($A205,'BDGT McAfee'!$AZ$6:$BD$180,DI$4,0),0)</f>
        <v>1.2459677419354838</v>
      </c>
      <c r="DJ205" s="308">
        <f>IFERROR(VLOOKUP($A205,'BDGT McAfee'!$AZ$6:$BD$180,DJ$4,0),0)</f>
        <v>1.2459677419354838</v>
      </c>
      <c r="DK205" s="308">
        <f>IFERROR(VLOOKUP($A205,'BDGT McAfee'!$AZ$6:$BD$180,DK$4,0),0)</f>
        <v>1.2459677419354838</v>
      </c>
      <c r="DL205" s="308">
        <f>IFERROR(VLOOKUP($A205,'BDGT McAfee'!$AZ$6:$BD$180,DL$4,0),0)</f>
        <v>1.2459677419354838</v>
      </c>
      <c r="DM205" s="308">
        <f>IFERROR(VLOOKUP($A205,'BDGT McAfee'!$AZ$6:$BD$180,DM$4,0),0)</f>
        <v>1.2459677419354838</v>
      </c>
      <c r="DN205" s="308">
        <f>IFERROR(VLOOKUP($A205,'BDGT McAfee'!$AZ$6:$BD$180,DN$4,0),0)</f>
        <v>1.2459677419354838</v>
      </c>
      <c r="DO205" s="308">
        <f>IFERROR(VLOOKUP($A205,'BDGT McAfee'!$AZ$6:$BD$180,DO$4,0),0)</f>
        <v>1.2459677419354838</v>
      </c>
      <c r="DP205" s="308">
        <f>IFERROR(VLOOKUP($A205,'BDGT McAfee'!$AZ$6:$BD$180,DP$4,0),0)</f>
        <v>1.2459677419354838</v>
      </c>
      <c r="DQ205" s="308">
        <f>IFERROR(VLOOKUP($A205,'BDGT McAfee'!$AZ$6:$BD$180,DQ$4,0),0)</f>
        <v>1.2459677419354838</v>
      </c>
      <c r="DR205" s="308">
        <f>IFERROR(VLOOKUP($A205,'BDGT McAfee'!$AZ$6:$BD$180,DR$4,0),0)</f>
        <v>1.2459677419354838</v>
      </c>
      <c r="DS205" s="308">
        <f>IFERROR(VLOOKUP($A205,'BDGT McAfee'!$AZ$6:$BD$180,DS$4,0),0)</f>
        <v>1.2459677419354838</v>
      </c>
      <c r="DT205" s="308">
        <f>IFERROR(VLOOKUP($A205,'BDGT McAfee'!$AZ$6:$BD$180,DT$4,0),0)</f>
        <v>1.2459677419354838</v>
      </c>
      <c r="DU205" s="308">
        <f>IFERROR(VLOOKUP($A205,'BDGT McAfee'!$AZ$6:$BD$180,DU$4,0),0)</f>
        <v>1.2459677419354838</v>
      </c>
      <c r="DV205" s="308">
        <f>IFERROR(VLOOKUP($A205,'BDGT McAfee'!$AZ$6:$BD$180,DV$4,0),0)</f>
        <v>1.2459677419354838</v>
      </c>
      <c r="DW205" s="308">
        <f>IFERROR(VLOOKUP($A205,'BDGT McAfee'!$AZ$6:$BD$180,DW$4,0),0)</f>
        <v>1.2459677419354838</v>
      </c>
      <c r="DX205" s="308">
        <f>IFERROR(VLOOKUP($A205,'BDGT McAfee'!$AZ$6:$BD$180,DX$4,0),0)</f>
        <v>1.2459677419354838</v>
      </c>
      <c r="DY205" s="308">
        <f>IFERROR(VLOOKUP($A205,'BDGT McAfee'!$AZ$6:$BD$180,DY$4,0),0)</f>
        <v>1.2459677419354838</v>
      </c>
      <c r="DZ205" s="308">
        <f>IFERROR(VLOOKUP($A205,'BDGT McAfee'!$AZ$6:$BD$180,DZ$4,0),0)</f>
        <v>1.2459677419354838</v>
      </c>
      <c r="EA205" s="308">
        <f>IFERROR(VLOOKUP($A205,'BDGT McAfee'!$AZ$6:$BD$180,EA$4,0),0)</f>
        <v>1.2459677419354838</v>
      </c>
      <c r="EB205" s="308">
        <f>IFERROR(VLOOKUP($A205,'BDGT McAfee'!$AZ$6:$BD$180,EB$4,0),0)</f>
        <v>1.2459677419354838</v>
      </c>
      <c r="EC205" s="308">
        <f>IFERROR(VLOOKUP($A205,'BDGT McAfee'!$AZ$6:$BD$180,EC$4,0),0)</f>
        <v>1.2459677419354838</v>
      </c>
      <c r="ED205" s="308">
        <f>IFERROR(VLOOKUP($A205,'BDGT McAfee'!$AZ$6:$BD$180,ED$4,0),0)</f>
        <v>1.2459677419354838</v>
      </c>
      <c r="EE205" s="308">
        <f>IFERROR(VLOOKUP($A205,'BDGT McAfee'!$AZ$6:$BD$180,EE$4,0),0)</f>
        <v>1.2459677419354838</v>
      </c>
      <c r="EF205" s="308">
        <f>IFERROR(VLOOKUP($A205,'BDGT McAfee'!$AZ$6:$BD$180,EF$4,0),0)</f>
        <v>1.2459677419354838</v>
      </c>
      <c r="EG205" s="308">
        <f>IFERROR(VLOOKUP($A205,'BDGT McAfee'!$AZ$6:$BD$180,EG$4,0),0)</f>
        <v>1.2459677419354838</v>
      </c>
      <c r="EH205" s="308">
        <f>IFERROR(VLOOKUP($A205,'BDGT McAfee'!$AZ$6:$BD$180,EH$4,0),0)</f>
        <v>1.2459677419354838</v>
      </c>
      <c r="EI205" s="308">
        <f t="shared" si="50"/>
        <v>38.624999999999979</v>
      </c>
      <c r="EJ205" s="308"/>
      <c r="EL205" s="307">
        <f>IFERROR(VLOOKUP($A205,'BDGT Office'!$C$3:$F$180,EL$4,0),0)</f>
        <v>0.2709677419354839</v>
      </c>
      <c r="EM205" s="307">
        <f>IFERROR(VLOOKUP($A205,'BDGT Office'!$C$3:$F$180,EM$4,0),0)</f>
        <v>0.2709677419354839</v>
      </c>
      <c r="EN205" s="307">
        <f>IFERROR(VLOOKUP($A205,'BDGT Office'!$C$3:$F$180,EN$4,0),0)</f>
        <v>0.2709677419354839</v>
      </c>
      <c r="EO205" s="307">
        <f>IFERROR(VLOOKUP($A205,'BDGT Office'!$C$3:$F$180,EO$4,0),0)</f>
        <v>0.2709677419354839</v>
      </c>
      <c r="EP205" s="307">
        <f>IFERROR(VLOOKUP($A205,'BDGT Office'!$C$3:$F$180,EP$4,0),0)</f>
        <v>0.2709677419354839</v>
      </c>
      <c r="EQ205" s="307">
        <f>IFERROR(VLOOKUP($A205,'BDGT Office'!$C$3:$F$180,EQ$4,0),0)</f>
        <v>0.2709677419354839</v>
      </c>
      <c r="ER205" s="307">
        <f>IFERROR(VLOOKUP($A205,'BDGT Office'!$C$3:$F$180,ER$4,0),0)</f>
        <v>0.2709677419354839</v>
      </c>
      <c r="ES205" s="307">
        <f>IFERROR(VLOOKUP($A205,'BDGT Office'!$C$3:$F$180,ES$4,0),0)</f>
        <v>0.2709677419354839</v>
      </c>
      <c r="ET205" s="307">
        <f>IFERROR(VLOOKUP($A205,'BDGT Office'!$C$3:$F$180,ET$4,0),0)</f>
        <v>0.2709677419354839</v>
      </c>
      <c r="EU205" s="307">
        <f>IFERROR(VLOOKUP($A205,'BDGT Office'!$C$3:$F$180,EU$4,0),0)</f>
        <v>0.2709677419354839</v>
      </c>
      <c r="EV205" s="307">
        <f>IFERROR(VLOOKUP($A205,'BDGT Office'!$C$3:$F$180,EV$4,0),0)</f>
        <v>0.2709677419354839</v>
      </c>
      <c r="EW205" s="307">
        <f>IFERROR(VLOOKUP($A205,'BDGT Office'!$C$3:$F$180,EW$4,0),0)</f>
        <v>0.2709677419354839</v>
      </c>
      <c r="EX205" s="307">
        <f>IFERROR(VLOOKUP($A205,'BDGT Office'!$C$3:$F$180,EX$4,0),0)</f>
        <v>0.2709677419354839</v>
      </c>
      <c r="EY205" s="307">
        <f>IFERROR(VLOOKUP($A205,'BDGT Office'!$C$3:$F$180,EY$4,0),0)</f>
        <v>0.2709677419354839</v>
      </c>
      <c r="EZ205" s="307">
        <f>IFERROR(VLOOKUP($A205,'BDGT Office'!$C$3:$F$180,EZ$4,0),0)</f>
        <v>0.2709677419354839</v>
      </c>
      <c r="FA205" s="307">
        <f>IFERROR(VLOOKUP($A205,'BDGT Office'!$C$3:$F$180,FA$4,0),0)</f>
        <v>0.2709677419354839</v>
      </c>
      <c r="FB205" s="307">
        <f>IFERROR(VLOOKUP($A205,'BDGT Office'!$C$3:$F$180,FB$4,0),0)</f>
        <v>0.2709677419354839</v>
      </c>
      <c r="FC205" s="307">
        <f>IFERROR(VLOOKUP($A205,'BDGT Office'!$C$3:$F$180,FC$4,0),0)</f>
        <v>0.2709677419354839</v>
      </c>
      <c r="FD205" s="307">
        <f>IFERROR(VLOOKUP($A205,'BDGT Office'!$C$3:$F$180,FD$4,0),0)</f>
        <v>0.2709677419354839</v>
      </c>
      <c r="FE205" s="307">
        <f>IFERROR(VLOOKUP($A205,'BDGT Office'!$C$3:$F$180,FE$4,0),0)</f>
        <v>0.2709677419354839</v>
      </c>
      <c r="FF205" s="307">
        <f>IFERROR(VLOOKUP($A205,'BDGT Office'!$C$3:$F$180,FF$4,0),0)</f>
        <v>0.2709677419354839</v>
      </c>
      <c r="FG205" s="307">
        <f>IFERROR(VLOOKUP($A205,'BDGT Office'!$C$3:$F$180,FG$4,0),0)</f>
        <v>0.2709677419354839</v>
      </c>
      <c r="FH205" s="307">
        <f>IFERROR(VLOOKUP($A205,'BDGT Office'!$C$3:$F$180,FH$4,0),0)</f>
        <v>0.2709677419354839</v>
      </c>
      <c r="FI205" s="307">
        <f>IFERROR(VLOOKUP($A205,'BDGT Office'!$C$3:$F$180,FI$4,0),0)</f>
        <v>0.2709677419354839</v>
      </c>
      <c r="FJ205" s="307">
        <f>IFERROR(VLOOKUP($A205,'BDGT Office'!$C$3:$F$180,FJ$4,0),0)</f>
        <v>0.2709677419354839</v>
      </c>
      <c r="FK205" s="307">
        <f>IFERROR(VLOOKUP($A205,'BDGT Office'!$C$3:$F$180,FK$4,0),0)</f>
        <v>0.2709677419354839</v>
      </c>
      <c r="FL205" s="307">
        <f>IFERROR(VLOOKUP($A205,'BDGT Office'!$C$3:$F$180,FL$4,0),0)</f>
        <v>0.2709677419354839</v>
      </c>
      <c r="FM205" s="307">
        <f>IFERROR(VLOOKUP($A205,'BDGT Office'!$C$3:$F$180,FM$4,0),0)</f>
        <v>0.2709677419354839</v>
      </c>
      <c r="FN205" s="307">
        <f>IFERROR(VLOOKUP($A205,'BDGT Office'!$C$3:$F$180,FN$4,0),0)</f>
        <v>0.2709677419354839</v>
      </c>
      <c r="FO205" s="307">
        <f>IFERROR(VLOOKUP($A205,'BDGT Office'!$C$3:$F$180,FO$4,0),0)</f>
        <v>0.2709677419354839</v>
      </c>
      <c r="FP205" s="307">
        <f>IFERROR(VLOOKUP($A205,'BDGT Office'!$C$3:$F$180,FP$4,0),0)</f>
        <v>0.2709677419354839</v>
      </c>
      <c r="FQ205" s="308">
        <f t="shared" si="51"/>
        <v>8.4000000000000075</v>
      </c>
      <c r="FR205" s="307"/>
      <c r="FS205" s="307"/>
    </row>
    <row r="206" spans="1:175">
      <c r="A206" s="150" t="s">
        <v>51</v>
      </c>
      <c r="B206" s="303">
        <f>IFERROR(VLOOKUP($A206,'FCST Sales'!$A$1:$AH$160,B$1,0),0)</f>
        <v>14610.618059743339</v>
      </c>
      <c r="C206" s="303">
        <f>IFERROR(VLOOKUP($A206,'FCST Sales'!$A$1:$AH$160,C$1,0),0)</f>
        <v>12739.028436108039</v>
      </c>
      <c r="D206" s="303">
        <f>IFERROR(VLOOKUP($A206,'FCST Sales'!$A$1:$AH$160,D$1,0),0)</f>
        <v>9782.5842294323247</v>
      </c>
      <c r="E206" s="303">
        <f>IFERROR(VLOOKUP($A206,'FCST Sales'!$A$1:$AH$160,E$1,0),0)</f>
        <v>9414.8431377194083</v>
      </c>
      <c r="F206" s="303">
        <f>IFERROR(VLOOKUP($A206,'FCST Sales'!$A$1:$AH$160,F$1,0),0)</f>
        <v>9365.4675571646076</v>
      </c>
      <c r="G206" s="303">
        <f>IFERROR(VLOOKUP($A206,'FCST Sales'!$A$1:$AH$160,G$1,0),0)</f>
        <v>9763.8659768978305</v>
      </c>
      <c r="H206" s="303">
        <f>IFERROR(VLOOKUP($A206,'FCST Sales'!$A$1:$AH$160,H$1,0),0)</f>
        <v>10057.769961612765</v>
      </c>
      <c r="I206" s="303">
        <f>IFERROR(VLOOKUP($A206,'FCST Sales'!$A$1:$AH$160,I$1,0),0)</f>
        <v>12331.378252938162</v>
      </c>
      <c r="J206" s="303">
        <f>IFERROR(VLOOKUP($A206,'FCST Sales'!$A$1:$AH$160,J$1,0),0)</f>
        <v>11486.244618165247</v>
      </c>
      <c r="K206" s="303">
        <f>IFERROR(VLOOKUP($A206,'FCST Sales'!$A$1:$AH$160,K$1,0),0)</f>
        <v>10997.546376385448</v>
      </c>
      <c r="L206" s="303">
        <f>IFERROR(VLOOKUP($A206,'FCST Sales'!$A$1:$AH$160,L$1,0),0)</f>
        <v>10580.392711874829</v>
      </c>
      <c r="M206" s="303">
        <f>IFERROR(VLOOKUP($A206,'FCST Sales'!$A$1:$AH$160,M$1,0),0)</f>
        <v>10626.807434895463</v>
      </c>
      <c r="N206" s="303">
        <f>IFERROR(VLOOKUP($A206,'FCST Sales'!$A$1:$AH$160,N$1,0),0)</f>
        <v>11060.898497525948</v>
      </c>
      <c r="O206" s="303">
        <f>IFERROR(VLOOKUP($A206,'FCST Sales'!$A$1:$AH$160,O$1,0),0)</f>
        <v>11248.856867141687</v>
      </c>
      <c r="P206" s="303">
        <f>IFERROR(VLOOKUP($A206,'FCST Sales'!$A$1:$AH$160,P$1,0),0)</f>
        <v>3701.2708001756055</v>
      </c>
      <c r="Q206" s="303">
        <f>IFERROR(VLOOKUP($A206,'FCST Sales'!$A$1:$AH$160,Q$1,0),0)</f>
        <v>10505.192559290379</v>
      </c>
      <c r="R206" s="303">
        <f>IFERROR(VLOOKUP($A206,'FCST Sales'!$A$1:$AH$160,R$1,0),0)</f>
        <v>11473.713622028819</v>
      </c>
      <c r="S206" s="303">
        <f>IFERROR(VLOOKUP($A206,'FCST Sales'!$A$1:$AH$160,S$1,0),0)</f>
        <v>10675.775713892528</v>
      </c>
      <c r="T206" s="303">
        <f>IFERROR(VLOOKUP($A206,'FCST Sales'!$A$1:$AH$160,T$1,0),0)</f>
        <v>11507.419569960661</v>
      </c>
      <c r="U206" s="303">
        <f>IFERROR(VLOOKUP($A206,'FCST Sales'!$A$1:$AH$160,U$1,0),0)</f>
        <v>11486.59174904071</v>
      </c>
      <c r="V206" s="303">
        <f>IFERROR(VLOOKUP($A206,'FCST Sales'!$A$1:$AH$160,V$1,0),0)</f>
        <v>11556.346210777465</v>
      </c>
      <c r="W206" s="303">
        <f>IFERROR(VLOOKUP($A206,'FCST Sales'!$A$1:$AH$160,W$1,0),0)</f>
        <v>13924.480340484302</v>
      </c>
      <c r="X206" s="303">
        <f>IFERROR(VLOOKUP($A206,'FCST Sales'!$A$1:$AH$160,X$1,0),0)</f>
        <v>13563.76785258665</v>
      </c>
      <c r="Y206" s="303">
        <f>IFERROR(VLOOKUP($A206,'FCST Sales'!$A$1:$AH$160,Y$1,0),0)</f>
        <v>10969.769953722911</v>
      </c>
      <c r="Z206" s="303">
        <f>IFERROR(VLOOKUP($A206,'FCST Sales'!$A$1:$AH$160,Z$1,0),0)</f>
        <v>10412.478174879112</v>
      </c>
      <c r="AA206" s="303">
        <f>IFERROR(VLOOKUP($A206,'FCST Sales'!$A$1:$AH$160,AA$1,0),0)</f>
        <v>10977.401257089734</v>
      </c>
      <c r="AB206" s="303">
        <f>IFERROR(VLOOKUP($A206,'FCST Sales'!$A$1:$AH$160,AB$1,0),0)</f>
        <v>11067.869276802405</v>
      </c>
      <c r="AC206" s="303">
        <f>IFERROR(VLOOKUP($A206,'FCST Sales'!$A$1:$AH$160,AC$1,0),0)</f>
        <v>12193.842985702084</v>
      </c>
      <c r="AD206" s="303">
        <f>IFERROR(VLOOKUP($A206,'FCST Sales'!$A$1:$AH$160,AD$1,0),0)</f>
        <v>16044.322529861582</v>
      </c>
      <c r="AE206" s="303">
        <f>IFERROR(VLOOKUP($A206,'FCST Sales'!$A$1:$AH$160,AE$1,0),0)</f>
        <v>13942.129661137802</v>
      </c>
      <c r="AF206" s="303">
        <f>IFERROR(VLOOKUP($A206,'FCST Sales'!$A$1:$AH$160,AF$1,0),0)</f>
        <v>9406.2650937188228</v>
      </c>
      <c r="AG206" s="303">
        <f>IFERROR(VLOOKUP($A206,'FCST Sales'!$A$1:$AH$160,AG$1,0),0)</f>
        <v>347474.93946875673</v>
      </c>
      <c r="AH206" s="303">
        <f>IFERROR(VLOOKUP($A206,'FCST Sales'!$A$1:$AH$160,AH$1,0),0)</f>
        <v>0</v>
      </c>
      <c r="AI206" s="303"/>
      <c r="AK206" s="306">
        <f>IFERROR(VLOOKUP($A206,'BDGT MW Services MTD'!$A$3:$AG$156,AK$4,0),0)</f>
        <v>127.90788037853457</v>
      </c>
      <c r="AL206" s="306">
        <f>IFERROR(VLOOKUP($A206,'BDGT MW Services MTD'!$A$3:$AG$156,AL$4,0),0)</f>
        <v>110.1923539297141</v>
      </c>
      <c r="AM206" s="306">
        <f>IFERROR(VLOOKUP($A206,'BDGT MW Services MTD'!$A$3:$AG$156,AM$4,0),0)</f>
        <v>85.641114448046054</v>
      </c>
      <c r="AN206" s="306">
        <f>IFERROR(VLOOKUP($A206,'BDGT MW Services MTD'!$A$3:$AG$156,AN$4,0),0)</f>
        <v>82.421744577671532</v>
      </c>
      <c r="AO206" s="306">
        <f>IFERROR(VLOOKUP($A206,'BDGT MW Services MTD'!$A$3:$AG$156,AO$4,0),0)</f>
        <v>81.989488678201738</v>
      </c>
      <c r="AP206" s="306">
        <f>IFERROR(VLOOKUP($A206,'BDGT MW Services MTD'!$A$3:$AG$156,AP$4,0),0)</f>
        <v>85.477246499661732</v>
      </c>
      <c r="AQ206" s="306">
        <f>IFERROR(VLOOKUP($A206,'BDGT MW Services MTD'!$A$3:$AG$156,AQ$4,0),0)</f>
        <v>88.050213335559775</v>
      </c>
      <c r="AR206" s="306">
        <f>IFERROR(VLOOKUP($A206,'BDGT MW Services MTD'!$A$3:$AG$156,AR$4,0),0)</f>
        <v>107.95439645535325</v>
      </c>
      <c r="AS206" s="306">
        <f>IFERROR(VLOOKUP($A206,'BDGT MW Services MTD'!$A$3:$AG$156,AS$4,0),0)</f>
        <v>99.355797707507733</v>
      </c>
      <c r="AT206" s="306">
        <f>IFERROR(VLOOKUP($A206,'BDGT MW Services MTD'!$A$3:$AG$156,AT$4,0),0)</f>
        <v>96.27743608218077</v>
      </c>
      <c r="AU206" s="306">
        <f>IFERROR(VLOOKUP($A206,'BDGT MW Services MTD'!$A$3:$AG$156,AU$4,0),0)</f>
        <v>92.625486465709258</v>
      </c>
      <c r="AV206" s="306">
        <f>IFERROR(VLOOKUP($A206,'BDGT MW Services MTD'!$A$3:$AG$156,AV$4,0),0)</f>
        <v>93.031821695037038</v>
      </c>
      <c r="AW206" s="306">
        <f>IFERROR(VLOOKUP($A206,'BDGT MW Services MTD'!$A$3:$AG$156,AW$4,0),0)</f>
        <v>96.832048864434853</v>
      </c>
      <c r="AX206" s="306">
        <f>IFERROR(VLOOKUP($A206,'BDGT MW Services MTD'!$A$3:$AG$156,AX$4,0),0)</f>
        <v>98.477520435770572</v>
      </c>
      <c r="AY206" s="306">
        <f>IFERROR(VLOOKUP($A206,'BDGT MW Services MTD'!$A$3:$AG$156,AY$4,0),0)</f>
        <v>14.759755929081109</v>
      </c>
      <c r="AZ206" s="306">
        <f>IFERROR(VLOOKUP($A206,'BDGT MW Services MTD'!$A$3:$AG$156,AZ$4,0),0)</f>
        <v>90.869716038312319</v>
      </c>
      <c r="BA206" s="306">
        <f>IFERROR(VLOOKUP($A206,'BDGT MW Services MTD'!$A$3:$AG$156,BA$4,0),0)</f>
        <v>100.44601696266672</v>
      </c>
      <c r="BB206" s="306">
        <f>IFERROR(VLOOKUP($A206,'BDGT MW Services MTD'!$A$3:$AG$156,BB$4,0),0)</f>
        <v>93.460511894636184</v>
      </c>
      <c r="BC206" s="306">
        <f>IFERROR(VLOOKUP($A206,'BDGT MW Services MTD'!$A$3:$AG$156,BC$4,0),0)</f>
        <v>100.74109389496914</v>
      </c>
      <c r="BD206" s="306">
        <f>IFERROR(VLOOKUP($A206,'BDGT MW Services MTD'!$A$3:$AG$156,BD$4,0),0)</f>
        <v>100.55875784211487</v>
      </c>
      <c r="BE206" s="306">
        <f>IFERROR(VLOOKUP($A206,'BDGT MW Services MTD'!$A$3:$AG$156,BE$4,0),0)</f>
        <v>101.16941957532906</v>
      </c>
      <c r="BF206" s="306">
        <f>IFERROR(VLOOKUP($A206,'BDGT MW Services MTD'!$A$3:$AG$156,BF$4,0),0)</f>
        <v>120.446490378882</v>
      </c>
      <c r="BG206" s="306">
        <f>IFERROR(VLOOKUP($A206,'BDGT MW Services MTD'!$A$3:$AG$156,BG$4,0),0)</f>
        <v>118.74328579918692</v>
      </c>
      <c r="BH206" s="306">
        <f>IFERROR(VLOOKUP($A206,'BDGT MW Services MTD'!$A$3:$AG$156,BH$4,0),0)</f>
        <v>96.034268864152395</v>
      </c>
      <c r="BI206" s="306">
        <f>IFERROR(VLOOKUP($A206,'BDGT MW Services MTD'!$A$3:$AG$156,BI$4,0),0)</f>
        <v>91.155487563264302</v>
      </c>
      <c r="BJ206" s="306">
        <f>IFERROR(VLOOKUP($A206,'BDGT MW Services MTD'!$A$3:$AG$156,BJ$4,0),0)</f>
        <v>96.101076704462997</v>
      </c>
      <c r="BK206" s="306">
        <f>IFERROR(VLOOKUP($A206,'BDGT MW Services MTD'!$A$3:$AG$156,BK$4,0),0)</f>
        <v>96.893074181652167</v>
      </c>
      <c r="BL206" s="306">
        <f>IFERROR(VLOOKUP($A206,'BDGT MW Services MTD'!$A$3:$AG$156,BL$4,0),0)</f>
        <v>106.8937775334185</v>
      </c>
      <c r="BM206" s="306">
        <f>IFERROR(VLOOKUP($A206,'BDGT MW Services MTD'!$A$3:$AG$156,BM$4,0),0)</f>
        <v>140.4591700715645</v>
      </c>
      <c r="BN206" s="306">
        <f>IFERROR(VLOOKUP($A206,'BDGT MW Services MTD'!$A$3:$AG$156,BN$4,0),0)</f>
        <v>120.59915666719631</v>
      </c>
      <c r="BO206" s="306">
        <f>IFERROR(VLOOKUP($A206,'BDGT MW Services MTD'!$A$3:$AG$156,BO$4,0),0)</f>
        <v>82.346648546728687</v>
      </c>
      <c r="BP206" s="306">
        <f>IFERROR(VLOOKUP($A206,'BDGT MW Services MTD'!$A$3:$AG$156,BP$4,0),0)</f>
        <v>3017.9122580010016</v>
      </c>
      <c r="BQ206" s="306"/>
      <c r="BR206" s="306"/>
      <c r="BS206" s="306"/>
      <c r="BT206" s="306">
        <f>IFERROR(VLOOKUP($A206,'BDGT Polizze MTD'!$A$3:$AG$156,BT$4,0),0)</f>
        <v>520.93955564251689</v>
      </c>
      <c r="BU206" s="306">
        <f>IFERROR(VLOOKUP($A206,'BDGT Polizze MTD'!$A$3:$AG$156,BU$4,0),0)</f>
        <v>448.78826637941575</v>
      </c>
      <c r="BV206" s="306">
        <f>IFERROR(VLOOKUP($A206,'BDGT Polizze MTD'!$A$3:$AG$156,BV$4,0),0)</f>
        <v>348.79668065222756</v>
      </c>
      <c r="BW206" s="306">
        <f>IFERROR(VLOOKUP($A206,'BDGT Polizze MTD'!$A$3:$AG$156,BW$4,0),0)</f>
        <v>335.68492315332634</v>
      </c>
      <c r="BX206" s="306">
        <f>IFERROR(VLOOKUP($A206,'BDGT Polizze MTD'!$A$3:$AG$156,BX$4,0),0)</f>
        <v>333.92444369320822</v>
      </c>
      <c r="BY206" s="306">
        <f>IFERROR(VLOOKUP($A206,'BDGT Polizze MTD'!$A$3:$AG$156,BY$4,0),0)</f>
        <v>348.12928396046198</v>
      </c>
      <c r="BZ206" s="306">
        <f>IFERROR(VLOOKUP($A206,'BDGT Polizze MTD'!$A$3:$AG$156,BZ$4,0),0)</f>
        <v>358.60838967473819</v>
      </c>
      <c r="CA206" s="306">
        <f>IFERROR(VLOOKUP($A206,'BDGT Polizze MTD'!$A$3:$AG$156,CA$4,0),0)</f>
        <v>439.67357720787942</v>
      </c>
      <c r="CB206" s="306">
        <f>IFERROR(VLOOKUP($A206,'BDGT Polizze MTD'!$A$3:$AG$156,CB$4,0),0)</f>
        <v>404.65345024154539</v>
      </c>
      <c r="CC206" s="306">
        <f>IFERROR(VLOOKUP($A206,'BDGT Polizze MTD'!$A$3:$AG$156,CC$4,0),0)</f>
        <v>392.11598708869712</v>
      </c>
      <c r="CD206" s="306">
        <f>IFERROR(VLOOKUP($A206,'BDGT Polizze MTD'!$A$3:$AG$156,CD$4,0),0)</f>
        <v>377.24243117640015</v>
      </c>
      <c r="CE206" s="306">
        <f>IFERROR(VLOOKUP($A206,'BDGT Polizze MTD'!$A$3:$AG$156,CE$4,0),0)</f>
        <v>378.89734167277823</v>
      </c>
      <c r="CF206" s="306">
        <f>IFERROR(VLOOKUP($A206,'BDGT Polizze MTD'!$A$3:$AG$156,CF$4,0),0)</f>
        <v>394.37479816027508</v>
      </c>
      <c r="CG206" s="306">
        <f>IFERROR(VLOOKUP($A206,'BDGT Polizze MTD'!$A$3:$AG$156,CG$4,0),0)</f>
        <v>401.07642769754227</v>
      </c>
      <c r="CH206" s="306">
        <f>IFERROR(VLOOKUP($A206,'BDGT Polizze MTD'!$A$3:$AG$156,CH$4,0),0)</f>
        <v>60.113111657644758</v>
      </c>
      <c r="CI206" s="306">
        <f>IFERROR(VLOOKUP($A206,'BDGT Polizze MTD'!$A$3:$AG$156,CI$4,0),0)</f>
        <v>370.09157961391946</v>
      </c>
      <c r="CJ206" s="306">
        <f>IFERROR(VLOOKUP($A206,'BDGT Polizze MTD'!$A$3:$AG$156,CJ$4,0),0)</f>
        <v>409.09366403177211</v>
      </c>
      <c r="CK206" s="306">
        <f>IFERROR(VLOOKUP($A206,'BDGT Polizze MTD'!$A$3:$AG$156,CK$4,0),0)</f>
        <v>380.64329885248111</v>
      </c>
      <c r="CL206" s="306">
        <f>IFERROR(VLOOKUP($A206,'BDGT Polizze MTD'!$A$3:$AG$156,CL$4,0),0)</f>
        <v>410.29544491922849</v>
      </c>
      <c r="CM206" s="306">
        <f>IFERROR(VLOOKUP($A206,'BDGT Polizze MTD'!$A$3:$AG$156,CM$4,0),0)</f>
        <v>409.55283185996734</v>
      </c>
      <c r="CN206" s="306">
        <f>IFERROR(VLOOKUP($A206,'BDGT Polizze MTD'!$A$3:$AG$156,CN$4,0),0)</f>
        <v>412.03991749540313</v>
      </c>
      <c r="CO206" s="306">
        <f>IFERROR(VLOOKUP($A206,'BDGT Polizze MTD'!$A$3:$AG$156,CO$4,0),0)</f>
        <v>490.55101992922533</v>
      </c>
      <c r="CP206" s="306">
        <f>IFERROR(VLOOKUP($A206,'BDGT Polizze MTD'!$A$3:$AG$156,CP$4,0),0)</f>
        <v>483.61425704730709</v>
      </c>
      <c r="CQ206" s="306">
        <f>IFERROR(VLOOKUP($A206,'BDGT Polizze MTD'!$A$3:$AG$156,CQ$4,0),0)</f>
        <v>391.12562260035099</v>
      </c>
      <c r="CR206" s="306">
        <f>IFERROR(VLOOKUP($A206,'BDGT Polizze MTD'!$A$3:$AG$156,CR$4,0),0)</f>
        <v>371.25546170455533</v>
      </c>
      <c r="CS206" s="306">
        <f>IFERROR(VLOOKUP($A206,'BDGT Polizze MTD'!$A$3:$AG$156,CS$4,0),0)</f>
        <v>391.39771566093367</v>
      </c>
      <c r="CT206" s="306">
        <f>IFERROR(VLOOKUP($A206,'BDGT Polizze MTD'!$A$3:$AG$156,CT$4,0),0)</f>
        <v>394.62334032624676</v>
      </c>
      <c r="CU206" s="306">
        <f>IFERROR(VLOOKUP($A206,'BDGT Polizze MTD'!$A$3:$AG$156,CU$4,0),0)</f>
        <v>435.35391880791542</v>
      </c>
      <c r="CV206" s="306">
        <f>IFERROR(VLOOKUP($A206,'BDGT Polizze MTD'!$A$3:$AG$156,CV$4,0),0)</f>
        <v>572.05808920024128</v>
      </c>
      <c r="CW206" s="306">
        <f>IFERROR(VLOOKUP($A206,'BDGT Polizze MTD'!$A$3:$AG$156,CW$4,0),0)</f>
        <v>491.17279482034763</v>
      </c>
      <c r="CX206" s="306">
        <f>IFERROR(VLOOKUP($A206,'BDGT Polizze MTD'!$A$3:$AG$156,CX$4,0),0)</f>
        <v>335.37907418706948</v>
      </c>
      <c r="CY206" s="306">
        <f>IFERROR(VLOOKUP($A206,'BDGT Polizze MTD'!$A$3:$AG$156,CY$4,0),0)</f>
        <v>12291.266699115624</v>
      </c>
      <c r="CZ206" s="306"/>
      <c r="DD206" s="308">
        <f>IFERROR(VLOOKUP($A206,'BDGT McAfee'!$AZ$6:$BD$180,DD$4,0),0)</f>
        <v>1.2459677419354838</v>
      </c>
      <c r="DE206" s="308">
        <f>IFERROR(VLOOKUP($A206,'BDGT McAfee'!$AZ$6:$BD$180,DE$4,0),0)</f>
        <v>1.2459677419354838</v>
      </c>
      <c r="DF206" s="308">
        <f>IFERROR(VLOOKUP($A206,'BDGT McAfee'!$AZ$6:$BD$180,DF$4,0),0)</f>
        <v>1.2459677419354838</v>
      </c>
      <c r="DG206" s="308">
        <f>IFERROR(VLOOKUP($A206,'BDGT McAfee'!$AZ$6:$BD$180,DG$4,0),0)</f>
        <v>1.2459677419354838</v>
      </c>
      <c r="DH206" s="308">
        <f>IFERROR(VLOOKUP($A206,'BDGT McAfee'!$AZ$6:$BD$180,DH$4,0),0)</f>
        <v>1.2459677419354838</v>
      </c>
      <c r="DI206" s="308">
        <f>IFERROR(VLOOKUP($A206,'BDGT McAfee'!$AZ$6:$BD$180,DI$4,0),0)</f>
        <v>1.2459677419354838</v>
      </c>
      <c r="DJ206" s="308">
        <f>IFERROR(VLOOKUP($A206,'BDGT McAfee'!$AZ$6:$BD$180,DJ$4,0),0)</f>
        <v>1.2459677419354838</v>
      </c>
      <c r="DK206" s="308">
        <f>IFERROR(VLOOKUP($A206,'BDGT McAfee'!$AZ$6:$BD$180,DK$4,0),0)</f>
        <v>1.2459677419354838</v>
      </c>
      <c r="DL206" s="308">
        <f>IFERROR(VLOOKUP($A206,'BDGT McAfee'!$AZ$6:$BD$180,DL$4,0),0)</f>
        <v>1.2459677419354838</v>
      </c>
      <c r="DM206" s="308">
        <f>IFERROR(VLOOKUP($A206,'BDGT McAfee'!$AZ$6:$BD$180,DM$4,0),0)</f>
        <v>1.2459677419354838</v>
      </c>
      <c r="DN206" s="308">
        <f>IFERROR(VLOOKUP($A206,'BDGT McAfee'!$AZ$6:$BD$180,DN$4,0),0)</f>
        <v>1.2459677419354838</v>
      </c>
      <c r="DO206" s="308">
        <f>IFERROR(VLOOKUP($A206,'BDGT McAfee'!$AZ$6:$BD$180,DO$4,0),0)</f>
        <v>1.2459677419354838</v>
      </c>
      <c r="DP206" s="308">
        <f>IFERROR(VLOOKUP($A206,'BDGT McAfee'!$AZ$6:$BD$180,DP$4,0),0)</f>
        <v>1.2459677419354838</v>
      </c>
      <c r="DQ206" s="308">
        <f>IFERROR(VLOOKUP($A206,'BDGT McAfee'!$AZ$6:$BD$180,DQ$4,0),0)</f>
        <v>1.2459677419354838</v>
      </c>
      <c r="DR206" s="308">
        <f>IFERROR(VLOOKUP($A206,'BDGT McAfee'!$AZ$6:$BD$180,DR$4,0),0)</f>
        <v>1.2459677419354838</v>
      </c>
      <c r="DS206" s="308">
        <f>IFERROR(VLOOKUP($A206,'BDGT McAfee'!$AZ$6:$BD$180,DS$4,0),0)</f>
        <v>1.2459677419354838</v>
      </c>
      <c r="DT206" s="308">
        <f>IFERROR(VLOOKUP($A206,'BDGT McAfee'!$AZ$6:$BD$180,DT$4,0),0)</f>
        <v>1.2459677419354838</v>
      </c>
      <c r="DU206" s="308">
        <f>IFERROR(VLOOKUP($A206,'BDGT McAfee'!$AZ$6:$BD$180,DU$4,0),0)</f>
        <v>1.2459677419354838</v>
      </c>
      <c r="DV206" s="308">
        <f>IFERROR(VLOOKUP($A206,'BDGT McAfee'!$AZ$6:$BD$180,DV$4,0),0)</f>
        <v>1.2459677419354838</v>
      </c>
      <c r="DW206" s="308">
        <f>IFERROR(VLOOKUP($A206,'BDGT McAfee'!$AZ$6:$BD$180,DW$4,0),0)</f>
        <v>1.2459677419354838</v>
      </c>
      <c r="DX206" s="308">
        <f>IFERROR(VLOOKUP($A206,'BDGT McAfee'!$AZ$6:$BD$180,DX$4,0),0)</f>
        <v>1.2459677419354838</v>
      </c>
      <c r="DY206" s="308">
        <f>IFERROR(VLOOKUP($A206,'BDGT McAfee'!$AZ$6:$BD$180,DY$4,0),0)</f>
        <v>1.2459677419354838</v>
      </c>
      <c r="DZ206" s="308">
        <f>IFERROR(VLOOKUP($A206,'BDGT McAfee'!$AZ$6:$BD$180,DZ$4,0),0)</f>
        <v>1.2459677419354838</v>
      </c>
      <c r="EA206" s="308">
        <f>IFERROR(VLOOKUP($A206,'BDGT McAfee'!$AZ$6:$BD$180,EA$4,0),0)</f>
        <v>1.2459677419354838</v>
      </c>
      <c r="EB206" s="308">
        <f>IFERROR(VLOOKUP($A206,'BDGT McAfee'!$AZ$6:$BD$180,EB$4,0),0)</f>
        <v>1.2459677419354838</v>
      </c>
      <c r="EC206" s="308">
        <f>IFERROR(VLOOKUP($A206,'BDGT McAfee'!$AZ$6:$BD$180,EC$4,0),0)</f>
        <v>1.2459677419354838</v>
      </c>
      <c r="ED206" s="308">
        <f>IFERROR(VLOOKUP($A206,'BDGT McAfee'!$AZ$6:$BD$180,ED$4,0),0)</f>
        <v>1.2459677419354838</v>
      </c>
      <c r="EE206" s="308">
        <f>IFERROR(VLOOKUP($A206,'BDGT McAfee'!$AZ$6:$BD$180,EE$4,0),0)</f>
        <v>1.2459677419354838</v>
      </c>
      <c r="EF206" s="308">
        <f>IFERROR(VLOOKUP($A206,'BDGT McAfee'!$AZ$6:$BD$180,EF$4,0),0)</f>
        <v>1.2459677419354838</v>
      </c>
      <c r="EG206" s="308">
        <f>IFERROR(VLOOKUP($A206,'BDGT McAfee'!$AZ$6:$BD$180,EG$4,0),0)</f>
        <v>1.2459677419354838</v>
      </c>
      <c r="EH206" s="308">
        <f>IFERROR(VLOOKUP($A206,'BDGT McAfee'!$AZ$6:$BD$180,EH$4,0),0)</f>
        <v>1.2459677419354838</v>
      </c>
      <c r="EI206" s="308">
        <f t="shared" si="50"/>
        <v>38.624999999999979</v>
      </c>
      <c r="EJ206" s="308"/>
      <c r="EL206" s="307">
        <f>IFERROR(VLOOKUP($A206,'BDGT Office'!$C$3:$F$180,EL$4,0),0)</f>
        <v>0.58064516129032262</v>
      </c>
      <c r="EM206" s="307">
        <f>IFERROR(VLOOKUP($A206,'BDGT Office'!$C$3:$F$180,EM$4,0),0)</f>
        <v>0.58064516129032262</v>
      </c>
      <c r="EN206" s="307">
        <f>IFERROR(VLOOKUP($A206,'BDGT Office'!$C$3:$F$180,EN$4,0),0)</f>
        <v>0.58064516129032262</v>
      </c>
      <c r="EO206" s="307">
        <f>IFERROR(VLOOKUP($A206,'BDGT Office'!$C$3:$F$180,EO$4,0),0)</f>
        <v>0.58064516129032262</v>
      </c>
      <c r="EP206" s="307">
        <f>IFERROR(VLOOKUP($A206,'BDGT Office'!$C$3:$F$180,EP$4,0),0)</f>
        <v>0.58064516129032262</v>
      </c>
      <c r="EQ206" s="307">
        <f>IFERROR(VLOOKUP($A206,'BDGT Office'!$C$3:$F$180,EQ$4,0),0)</f>
        <v>0.58064516129032262</v>
      </c>
      <c r="ER206" s="307">
        <f>IFERROR(VLOOKUP($A206,'BDGT Office'!$C$3:$F$180,ER$4,0),0)</f>
        <v>0.58064516129032262</v>
      </c>
      <c r="ES206" s="307">
        <f>IFERROR(VLOOKUP($A206,'BDGT Office'!$C$3:$F$180,ES$4,0),0)</f>
        <v>0.58064516129032262</v>
      </c>
      <c r="ET206" s="307">
        <f>IFERROR(VLOOKUP($A206,'BDGT Office'!$C$3:$F$180,ET$4,0),0)</f>
        <v>0.58064516129032262</v>
      </c>
      <c r="EU206" s="307">
        <f>IFERROR(VLOOKUP($A206,'BDGT Office'!$C$3:$F$180,EU$4,0),0)</f>
        <v>0.58064516129032262</v>
      </c>
      <c r="EV206" s="307">
        <f>IFERROR(VLOOKUP($A206,'BDGT Office'!$C$3:$F$180,EV$4,0),0)</f>
        <v>0.58064516129032262</v>
      </c>
      <c r="EW206" s="307">
        <f>IFERROR(VLOOKUP($A206,'BDGT Office'!$C$3:$F$180,EW$4,0),0)</f>
        <v>0.58064516129032262</v>
      </c>
      <c r="EX206" s="307">
        <f>IFERROR(VLOOKUP($A206,'BDGT Office'!$C$3:$F$180,EX$4,0),0)</f>
        <v>0.58064516129032262</v>
      </c>
      <c r="EY206" s="307">
        <f>IFERROR(VLOOKUP($A206,'BDGT Office'!$C$3:$F$180,EY$4,0),0)</f>
        <v>0.58064516129032262</v>
      </c>
      <c r="EZ206" s="307">
        <f>IFERROR(VLOOKUP($A206,'BDGT Office'!$C$3:$F$180,EZ$4,0),0)</f>
        <v>0.58064516129032262</v>
      </c>
      <c r="FA206" s="307">
        <f>IFERROR(VLOOKUP($A206,'BDGT Office'!$C$3:$F$180,FA$4,0),0)</f>
        <v>0.58064516129032262</v>
      </c>
      <c r="FB206" s="307">
        <f>IFERROR(VLOOKUP($A206,'BDGT Office'!$C$3:$F$180,FB$4,0),0)</f>
        <v>0.58064516129032262</v>
      </c>
      <c r="FC206" s="307">
        <f>IFERROR(VLOOKUP($A206,'BDGT Office'!$C$3:$F$180,FC$4,0),0)</f>
        <v>0.58064516129032262</v>
      </c>
      <c r="FD206" s="307">
        <f>IFERROR(VLOOKUP($A206,'BDGT Office'!$C$3:$F$180,FD$4,0),0)</f>
        <v>0.58064516129032262</v>
      </c>
      <c r="FE206" s="307">
        <f>IFERROR(VLOOKUP($A206,'BDGT Office'!$C$3:$F$180,FE$4,0),0)</f>
        <v>0.58064516129032262</v>
      </c>
      <c r="FF206" s="307">
        <f>IFERROR(VLOOKUP($A206,'BDGT Office'!$C$3:$F$180,FF$4,0),0)</f>
        <v>0.58064516129032262</v>
      </c>
      <c r="FG206" s="307">
        <f>IFERROR(VLOOKUP($A206,'BDGT Office'!$C$3:$F$180,FG$4,0),0)</f>
        <v>0.58064516129032262</v>
      </c>
      <c r="FH206" s="307">
        <f>IFERROR(VLOOKUP($A206,'BDGT Office'!$C$3:$F$180,FH$4,0),0)</f>
        <v>0.58064516129032262</v>
      </c>
      <c r="FI206" s="307">
        <f>IFERROR(VLOOKUP($A206,'BDGT Office'!$C$3:$F$180,FI$4,0),0)</f>
        <v>0.58064516129032262</v>
      </c>
      <c r="FJ206" s="307">
        <f>IFERROR(VLOOKUP($A206,'BDGT Office'!$C$3:$F$180,FJ$4,0),0)</f>
        <v>0.58064516129032262</v>
      </c>
      <c r="FK206" s="307">
        <f>IFERROR(VLOOKUP($A206,'BDGT Office'!$C$3:$F$180,FK$4,0),0)</f>
        <v>0.58064516129032262</v>
      </c>
      <c r="FL206" s="307">
        <f>IFERROR(VLOOKUP($A206,'BDGT Office'!$C$3:$F$180,FL$4,0),0)</f>
        <v>0.58064516129032262</v>
      </c>
      <c r="FM206" s="307">
        <f>IFERROR(VLOOKUP($A206,'BDGT Office'!$C$3:$F$180,FM$4,0),0)</f>
        <v>0.58064516129032262</v>
      </c>
      <c r="FN206" s="307">
        <f>IFERROR(VLOOKUP($A206,'BDGT Office'!$C$3:$F$180,FN$4,0),0)</f>
        <v>0.58064516129032262</v>
      </c>
      <c r="FO206" s="307">
        <f>IFERROR(VLOOKUP($A206,'BDGT Office'!$C$3:$F$180,FO$4,0),0)</f>
        <v>0.58064516129032262</v>
      </c>
      <c r="FP206" s="307">
        <f>IFERROR(VLOOKUP($A206,'BDGT Office'!$C$3:$F$180,FP$4,0),0)</f>
        <v>0.58064516129032262</v>
      </c>
      <c r="FQ206" s="308">
        <f t="shared" si="51"/>
        <v>18</v>
      </c>
      <c r="FR206" s="307"/>
      <c r="FS206" s="307"/>
    </row>
    <row r="207" spans="1:175">
      <c r="A207" s="150" t="s">
        <v>88</v>
      </c>
      <c r="B207" s="303">
        <f>IFERROR(VLOOKUP($A207,'FCST Sales'!$A$1:$AH$160,B$1,0),0)</f>
        <v>9793.9559000391164</v>
      </c>
      <c r="C207" s="303">
        <f>IFERROR(VLOOKUP($A207,'FCST Sales'!$A$1:$AH$160,C$1,0),0)</f>
        <v>8539.3706277459223</v>
      </c>
      <c r="D207" s="303">
        <f>IFERROR(VLOOKUP($A207,'FCST Sales'!$A$1:$AH$160,D$1,0),0)</f>
        <v>6557.5732757989435</v>
      </c>
      <c r="E207" s="303">
        <f>IFERROR(VLOOKUP($A207,'FCST Sales'!$A$1:$AH$160,E$1,0),0)</f>
        <v>6311.0648789507532</v>
      </c>
      <c r="F207" s="303">
        <f>IFERROR(VLOOKUP($A207,'FCST Sales'!$A$1:$AH$160,F$1,0),0)</f>
        <v>6277.9668774483407</v>
      </c>
      <c r="G207" s="303">
        <f>IFERROR(VLOOKUP($A207,'FCST Sales'!$A$1:$AH$160,G$1,0),0)</f>
        <v>6545.0258435754058</v>
      </c>
      <c r="H207" s="303">
        <f>IFERROR(VLOOKUP($A207,'FCST Sales'!$A$1:$AH$160,H$1,0),0)</f>
        <v>6742.0389099202794</v>
      </c>
      <c r="I207" s="303">
        <f>IFERROR(VLOOKUP($A207,'FCST Sales'!$A$1:$AH$160,I$1,0),0)</f>
        <v>8266.1099141824652</v>
      </c>
      <c r="J207" s="303">
        <f>IFERROR(VLOOKUP($A207,'FCST Sales'!$A$1:$AH$160,J$1,0),0)</f>
        <v>7699.5903107844451</v>
      </c>
      <c r="K207" s="303">
        <f>IFERROR(VLOOKUP($A207,'FCST Sales'!$A$1:$AH$160,K$1,0),0)</f>
        <v>7372.0005395066892</v>
      </c>
      <c r="L207" s="303">
        <f>IFERROR(VLOOKUP($A207,'FCST Sales'!$A$1:$AH$160,L$1,0),0)</f>
        <v>7092.3693440945153</v>
      </c>
      <c r="M207" s="303">
        <f>IFERROR(VLOOKUP($A207,'FCST Sales'!$A$1:$AH$160,M$1,0),0)</f>
        <v>7123.4825898530326</v>
      </c>
      <c r="N207" s="303">
        <f>IFERROR(VLOOKUP($A207,'FCST Sales'!$A$1:$AH$160,N$1,0),0)</f>
        <v>7414.4674548751464</v>
      </c>
      <c r="O207" s="303">
        <f>IFERROR(VLOOKUP($A207,'FCST Sales'!$A$1:$AH$160,O$1,0),0)</f>
        <v>7540.4618498783193</v>
      </c>
      <c r="P207" s="303">
        <f>IFERROR(VLOOKUP($A207,'FCST Sales'!$A$1:$AH$160,P$1,0),0)</f>
        <v>2481.0779970289063</v>
      </c>
      <c r="Q207" s="303">
        <f>IFERROR(VLOOKUP($A207,'FCST Sales'!$A$1:$AH$160,Q$1,0),0)</f>
        <v>7041.9603213497749</v>
      </c>
      <c r="R207" s="303">
        <f>IFERROR(VLOOKUP($A207,'FCST Sales'!$A$1:$AH$160,R$1,0),0)</f>
        <v>7691.1903907371279</v>
      </c>
      <c r="S207" s="303">
        <f>IFERROR(VLOOKUP($A207,'FCST Sales'!$A$1:$AH$160,S$1,0),0)</f>
        <v>7156.3075643364518</v>
      </c>
      <c r="T207" s="303">
        <f>IFERROR(VLOOKUP($A207,'FCST Sales'!$A$1:$AH$160,T$1,0),0)</f>
        <v>7713.784545636232</v>
      </c>
      <c r="U207" s="303">
        <f>IFERROR(VLOOKUP($A207,'FCST Sales'!$A$1:$AH$160,U$1,0),0)</f>
        <v>7699.8230035064043</v>
      </c>
      <c r="V207" s="303">
        <f>IFERROR(VLOOKUP($A207,'FCST Sales'!$A$1:$AH$160,V$1,0),0)</f>
        <v>7746.5816087404373</v>
      </c>
      <c r="W207" s="303">
        <f>IFERROR(VLOOKUP($A207,'FCST Sales'!$A$1:$AH$160,W$1,0),0)</f>
        <v>9334.0162495535515</v>
      </c>
      <c r="X207" s="303">
        <f>IFERROR(VLOOKUP($A207,'FCST Sales'!$A$1:$AH$160,X$1,0),0)</f>
        <v>9092.2193464644952</v>
      </c>
      <c r="Y207" s="303">
        <f>IFERROR(VLOOKUP($A207,'FCST Sales'!$A$1:$AH$160,Y$1,0),0)</f>
        <v>7353.3811315182402</v>
      </c>
      <c r="Z207" s="303">
        <f>IFERROR(VLOOKUP($A207,'FCST Sales'!$A$1:$AH$160,Z$1,0),0)</f>
        <v>6979.8109592550145</v>
      </c>
      <c r="AA207" s="303">
        <f>IFERROR(VLOOKUP($A207,'FCST Sales'!$A$1:$AH$160,AA$1,0),0)</f>
        <v>7358.4966337049964</v>
      </c>
      <c r="AB207" s="303">
        <f>IFERROR(VLOOKUP($A207,'FCST Sales'!$A$1:$AH$160,AB$1,0),0)</f>
        <v>7419.1401870308537</v>
      </c>
      <c r="AC207" s="303">
        <f>IFERROR(VLOOKUP($A207,'FCST Sales'!$A$1:$AH$160,AC$1,0),0)</f>
        <v>8173.9157074417953</v>
      </c>
      <c r="AD207" s="303">
        <f>IFERROR(VLOOKUP($A207,'FCST Sales'!$A$1:$AH$160,AD$1,0),0)</f>
        <v>10755.01300909571</v>
      </c>
      <c r="AE207" s="303">
        <f>IFERROR(VLOOKUP($A207,'FCST Sales'!$A$1:$AH$160,AE$1,0),0)</f>
        <v>9345.8471431844191</v>
      </c>
      <c r="AF207" s="303">
        <f>IFERROR(VLOOKUP($A207,'FCST Sales'!$A$1:$AH$160,AF$1,0),0)</f>
        <v>6305.3147467998197</v>
      </c>
      <c r="AG207" s="303">
        <f>IFERROR(VLOOKUP($A207,'FCST Sales'!$A$1:$AH$160,AG$1,0),0)</f>
        <v>232923.3588620376</v>
      </c>
      <c r="AH207" s="303">
        <f>IFERROR(VLOOKUP($A207,'FCST Sales'!$A$1:$AH$160,AH$1,0),0)</f>
        <v>0</v>
      </c>
      <c r="AI207" s="303"/>
      <c r="AK207" s="306">
        <f>IFERROR(VLOOKUP($A207,'BDGT MW Services MTD'!$A$3:$AG$156,AK$4,0),0)</f>
        <v>96.230207234695897</v>
      </c>
      <c r="AL207" s="306">
        <f>IFERROR(VLOOKUP($A207,'BDGT MW Services MTD'!$A$3:$AG$156,AL$4,0),0)</f>
        <v>82.902109103473776</v>
      </c>
      <c r="AM207" s="306">
        <f>IFERROR(VLOOKUP($A207,'BDGT MW Services MTD'!$A$3:$AG$156,AM$4,0),0)</f>
        <v>64.431231029365293</v>
      </c>
      <c r="AN207" s="306">
        <f>IFERROR(VLOOKUP($A207,'BDGT MW Services MTD'!$A$3:$AG$156,AN$4,0),0)</f>
        <v>62.009170489588989</v>
      </c>
      <c r="AO207" s="306">
        <f>IFERROR(VLOOKUP($A207,'BDGT MW Services MTD'!$A$3:$AG$156,AO$4,0),0)</f>
        <v>61.683967111491427</v>
      </c>
      <c r="AP207" s="306">
        <f>IFERROR(VLOOKUP($A207,'BDGT MW Services MTD'!$A$3:$AG$156,AP$4,0),0)</f>
        <v>64.30794662667266</v>
      </c>
      <c r="AQ207" s="306">
        <f>IFERROR(VLOOKUP($A207,'BDGT MW Services MTD'!$A$3:$AG$156,AQ$4,0),0)</f>
        <v>66.243692345339269</v>
      </c>
      <c r="AR207" s="306">
        <f>IFERROR(VLOOKUP($A207,'BDGT MW Services MTD'!$A$3:$AG$156,AR$4,0),0)</f>
        <v>81.218404308250513</v>
      </c>
      <c r="AS207" s="306">
        <f>IFERROR(VLOOKUP($A207,'BDGT MW Services MTD'!$A$3:$AG$156,AS$4,0),0)</f>
        <v>74.749335029763486</v>
      </c>
      <c r="AT207" s="306">
        <f>IFERROR(VLOOKUP($A207,'BDGT MW Services MTD'!$A$3:$AG$156,AT$4,0),0)</f>
        <v>72.433360624809936</v>
      </c>
      <c r="AU207" s="306">
        <f>IFERROR(VLOOKUP($A207,'BDGT MW Services MTD'!$A$3:$AG$156,AU$4,0),0)</f>
        <v>69.685853064183519</v>
      </c>
      <c r="AV207" s="306">
        <f>IFERROR(VLOOKUP($A207,'BDGT MW Services MTD'!$A$3:$AG$156,AV$4,0),0)</f>
        <v>69.991555286824152</v>
      </c>
      <c r="AW207" s="306">
        <f>IFERROR(VLOOKUP($A207,'BDGT MW Services MTD'!$A$3:$AG$156,AW$4,0),0)</f>
        <v>72.850617972937158</v>
      </c>
      <c r="AX207" s="306">
        <f>IFERROR(VLOOKUP($A207,'BDGT MW Services MTD'!$A$3:$AG$156,AX$4,0),0)</f>
        <v>74.088571958569858</v>
      </c>
      <c r="AY207" s="306">
        <f>IFERROR(VLOOKUP($A207,'BDGT MW Services MTD'!$A$3:$AG$156,AY$4,0),0)</f>
        <v>11.104353911468355</v>
      </c>
      <c r="AZ207" s="306">
        <f>IFERROR(VLOOKUP($A207,'BDGT MW Services MTD'!$A$3:$AG$156,AZ$4,0),0)</f>
        <v>68.364916843639975</v>
      </c>
      <c r="BA207" s="306">
        <f>IFERROR(VLOOKUP($A207,'BDGT MW Services MTD'!$A$3:$AG$156,BA$4,0),0)</f>
        <v>75.569550520355037</v>
      </c>
      <c r="BB207" s="306">
        <f>IFERROR(VLOOKUP($A207,'BDGT MW Services MTD'!$A$3:$AG$156,BB$4,0),0)</f>
        <v>70.314076046489802</v>
      </c>
      <c r="BC207" s="306">
        <f>IFERROR(VLOOKUP($A207,'BDGT MW Services MTD'!$A$3:$AG$156,BC$4,0),0)</f>
        <v>75.791548682326038</v>
      </c>
      <c r="BD207" s="306">
        <f>IFERROR(VLOOKUP($A207,'BDGT MW Services MTD'!$A$3:$AG$156,BD$4,0),0)</f>
        <v>75.654369986997835</v>
      </c>
      <c r="BE207" s="306">
        <f>IFERROR(VLOOKUP($A207,'BDGT MW Services MTD'!$A$3:$AG$156,BE$4,0),0)</f>
        <v>76.113795199608603</v>
      </c>
      <c r="BF207" s="306">
        <f>IFERROR(VLOOKUP($A207,'BDGT MW Services MTD'!$A$3:$AG$156,BF$4,0),0)</f>
        <v>90.616705519238266</v>
      </c>
      <c r="BG207" s="306">
        <f>IFERROR(VLOOKUP($A207,'BDGT MW Services MTD'!$A$3:$AG$156,BG$4,0),0)</f>
        <v>89.335316685476883</v>
      </c>
      <c r="BH207" s="306">
        <f>IFERROR(VLOOKUP($A207,'BDGT MW Services MTD'!$A$3:$AG$156,BH$4,0),0)</f>
        <v>72.250416214236438</v>
      </c>
      <c r="BI207" s="306">
        <f>IFERROR(VLOOKUP($A207,'BDGT MW Services MTD'!$A$3:$AG$156,BI$4,0),0)</f>
        <v>68.579914175989785</v>
      </c>
      <c r="BJ207" s="306">
        <f>IFERROR(VLOOKUP($A207,'BDGT MW Services MTD'!$A$3:$AG$156,BJ$4,0),0)</f>
        <v>72.300678420903978</v>
      </c>
      <c r="BK207" s="306">
        <f>IFERROR(VLOOKUP($A207,'BDGT MW Services MTD'!$A$3:$AG$156,BK$4,0),0)</f>
        <v>72.896529756519257</v>
      </c>
      <c r="BL207" s="306">
        <f>IFERROR(VLOOKUP($A207,'BDGT MW Services MTD'!$A$3:$AG$156,BL$4,0),0)</f>
        <v>80.420458330623717</v>
      </c>
      <c r="BM207" s="306">
        <f>IFERROR(VLOOKUP($A207,'BDGT MW Services MTD'!$A$3:$AG$156,BM$4,0),0)</f>
        <v>105.67304378744412</v>
      </c>
      <c r="BN207" s="306">
        <f>IFERROR(VLOOKUP($A207,'BDGT MW Services MTD'!$A$3:$AG$156,BN$4,0),0)</f>
        <v>90.731562465649688</v>
      </c>
      <c r="BO207" s="306">
        <f>IFERROR(VLOOKUP($A207,'BDGT MW Services MTD'!$A$3:$AG$156,BO$4,0),0)</f>
        <v>61.95267274606649</v>
      </c>
      <c r="BP207" s="306">
        <f>IFERROR(VLOOKUP($A207,'BDGT MW Services MTD'!$A$3:$AG$156,BP$4,0),0)</f>
        <v>2270.4959314790003</v>
      </c>
      <c r="BQ207" s="306"/>
      <c r="BR207" s="306"/>
      <c r="BS207" s="306"/>
      <c r="BT207" s="306">
        <f>IFERROR(VLOOKUP($A207,'BDGT Polizze MTD'!$A$3:$AG$156,BT$4,0),0)</f>
        <v>381.4925331208625</v>
      </c>
      <c r="BU207" s="306">
        <f>IFERROR(VLOOKUP($A207,'BDGT Polizze MTD'!$A$3:$AG$156,BU$4,0),0)</f>
        <v>328.65496720600794</v>
      </c>
      <c r="BV207" s="306">
        <f>IFERROR(VLOOKUP($A207,'BDGT Polizze MTD'!$A$3:$AG$156,BV$4,0),0)</f>
        <v>255.42949811528337</v>
      </c>
      <c r="BW207" s="306">
        <f>IFERROR(VLOOKUP($A207,'BDGT Polizze MTD'!$A$3:$AG$156,BW$4,0),0)</f>
        <v>245.82754424608089</v>
      </c>
      <c r="BX207" s="306">
        <f>IFERROR(VLOOKUP($A207,'BDGT Polizze MTD'!$A$3:$AG$156,BX$4,0),0)</f>
        <v>244.53831642401744</v>
      </c>
      <c r="BY207" s="306">
        <f>IFERROR(VLOOKUP($A207,'BDGT Polizze MTD'!$A$3:$AG$156,BY$4,0),0)</f>
        <v>254.94075263266379</v>
      </c>
      <c r="BZ207" s="306">
        <f>IFERROR(VLOOKUP($A207,'BDGT Polizze MTD'!$A$3:$AG$156,BZ$4,0),0)</f>
        <v>262.61477266143629</v>
      </c>
      <c r="CA207" s="306">
        <f>IFERROR(VLOOKUP($A207,'BDGT Polizze MTD'!$A$3:$AG$156,CA$4,0),0)</f>
        <v>321.9801316651168</v>
      </c>
      <c r="CB207" s="306">
        <f>IFERROR(VLOOKUP($A207,'BDGT Polizze MTD'!$A$3:$AG$156,CB$4,0),0)</f>
        <v>296.33432150942008</v>
      </c>
      <c r="CC207" s="306">
        <f>IFERROR(VLOOKUP($A207,'BDGT Polizze MTD'!$A$3:$AG$156,CC$4,0),0)</f>
        <v>287.15293275657262</v>
      </c>
      <c r="CD207" s="306">
        <f>IFERROR(VLOOKUP($A207,'BDGT Polizze MTD'!$A$3:$AG$156,CD$4,0),0)</f>
        <v>276.26078517430932</v>
      </c>
      <c r="CE207" s="306">
        <f>IFERROR(VLOOKUP($A207,'BDGT Polizze MTD'!$A$3:$AG$156,CE$4,0),0)</f>
        <v>277.47270312239624</v>
      </c>
      <c r="CF207" s="306">
        <f>IFERROR(VLOOKUP($A207,'BDGT Polizze MTD'!$A$3:$AG$156,CF$4,0),0)</f>
        <v>288.80709694549643</v>
      </c>
      <c r="CG207" s="306">
        <f>IFERROR(VLOOKUP($A207,'BDGT Polizze MTD'!$A$3:$AG$156,CG$4,0),0)</f>
        <v>293.71480955921101</v>
      </c>
      <c r="CH207" s="306">
        <f>IFERROR(VLOOKUP($A207,'BDGT Polizze MTD'!$A$3:$AG$156,CH$4,0),0)</f>
        <v>44.021812111709181</v>
      </c>
      <c r="CI207" s="306">
        <f>IFERROR(VLOOKUP($A207,'BDGT Polizze MTD'!$A$3:$AG$156,CI$4,0),0)</f>
        <v>271.02409994471992</v>
      </c>
      <c r="CJ207" s="306">
        <f>IFERROR(VLOOKUP($A207,'BDGT Polizze MTD'!$A$3:$AG$156,CJ$4,0),0)</f>
        <v>299.58596248788746</v>
      </c>
      <c r="CK207" s="306">
        <f>IFERROR(VLOOKUP($A207,'BDGT Polizze MTD'!$A$3:$AG$156,CK$4,0),0)</f>
        <v>278.75129604165323</v>
      </c>
      <c r="CL207" s="306">
        <f>IFERROR(VLOOKUP($A207,'BDGT Polizze MTD'!$A$3:$AG$156,CL$4,0),0)</f>
        <v>300.46604623281735</v>
      </c>
      <c r="CM207" s="306">
        <f>IFERROR(VLOOKUP($A207,'BDGT Polizze MTD'!$A$3:$AG$156,CM$4,0),0)</f>
        <v>299.92221857750178</v>
      </c>
      <c r="CN207" s="306">
        <f>IFERROR(VLOOKUP($A207,'BDGT Polizze MTD'!$A$3:$AG$156,CN$4,0),0)</f>
        <v>301.74355195269669</v>
      </c>
      <c r="CO207" s="306">
        <f>IFERROR(VLOOKUP($A207,'BDGT Polizze MTD'!$A$3:$AG$156,CO$4,0),0)</f>
        <v>359.23851278101938</v>
      </c>
      <c r="CP207" s="306">
        <f>IFERROR(VLOOKUP($A207,'BDGT Polizze MTD'!$A$3:$AG$156,CP$4,0),0)</f>
        <v>354.15860818399216</v>
      </c>
      <c r="CQ207" s="306">
        <f>IFERROR(VLOOKUP($A207,'BDGT Polizze MTD'!$A$3:$AG$156,CQ$4,0),0)</f>
        <v>286.42767268891254</v>
      </c>
      <c r="CR207" s="306">
        <f>IFERROR(VLOOKUP($A207,'BDGT Polizze MTD'!$A$3:$AG$156,CR$4,0),0)</f>
        <v>271.8764297826088</v>
      </c>
      <c r="CS207" s="306">
        <f>IFERROR(VLOOKUP($A207,'BDGT Polizze MTD'!$A$3:$AG$156,CS$4,0),0)</f>
        <v>286.62693087501486</v>
      </c>
      <c r="CT207" s="306">
        <f>IFERROR(VLOOKUP($A207,'BDGT Polizze MTD'!$A$3:$AG$156,CT$4,0),0)</f>
        <v>288.98910842736007</v>
      </c>
      <c r="CU207" s="306">
        <f>IFERROR(VLOOKUP($A207,'BDGT Polizze MTD'!$A$3:$AG$156,CU$4,0),0)</f>
        <v>318.8167753651972</v>
      </c>
      <c r="CV207" s="306">
        <f>IFERROR(VLOOKUP($A207,'BDGT Polizze MTD'!$A$3:$AG$156,CV$4,0),0)</f>
        <v>418.92746898843649</v>
      </c>
      <c r="CW207" s="306">
        <f>IFERROR(VLOOKUP($A207,'BDGT Polizze MTD'!$A$3:$AG$156,CW$4,0),0)</f>
        <v>359.69384867493636</v>
      </c>
      <c r="CX207" s="306">
        <f>IFERROR(VLOOKUP($A207,'BDGT Polizze MTD'!$A$3:$AG$156,CX$4,0),0)</f>
        <v>245.60356605969451</v>
      </c>
      <c r="CY207" s="306">
        <f>IFERROR(VLOOKUP($A207,'BDGT Polizze MTD'!$A$3:$AG$156,CY$4,0),0)</f>
        <v>9001.0950743150352</v>
      </c>
      <c r="CZ207" s="306"/>
      <c r="DD207" s="308">
        <f>IFERROR(VLOOKUP($A207,'BDGT McAfee'!$AZ$6:$BD$180,DD$4,0),0)</f>
        <v>1.2580645161290323</v>
      </c>
      <c r="DE207" s="308">
        <f>IFERROR(VLOOKUP($A207,'BDGT McAfee'!$AZ$6:$BD$180,DE$4,0),0)</f>
        <v>1.2580645161290323</v>
      </c>
      <c r="DF207" s="308">
        <f>IFERROR(VLOOKUP($A207,'BDGT McAfee'!$AZ$6:$BD$180,DF$4,0),0)</f>
        <v>1.2580645161290323</v>
      </c>
      <c r="DG207" s="308">
        <f>IFERROR(VLOOKUP($A207,'BDGT McAfee'!$AZ$6:$BD$180,DG$4,0),0)</f>
        <v>1.2580645161290323</v>
      </c>
      <c r="DH207" s="308">
        <f>IFERROR(VLOOKUP($A207,'BDGT McAfee'!$AZ$6:$BD$180,DH$4,0),0)</f>
        <v>1.2580645161290323</v>
      </c>
      <c r="DI207" s="308">
        <f>IFERROR(VLOOKUP($A207,'BDGT McAfee'!$AZ$6:$BD$180,DI$4,0),0)</f>
        <v>1.2580645161290323</v>
      </c>
      <c r="DJ207" s="308">
        <f>IFERROR(VLOOKUP($A207,'BDGT McAfee'!$AZ$6:$BD$180,DJ$4,0),0)</f>
        <v>1.2580645161290323</v>
      </c>
      <c r="DK207" s="308">
        <f>IFERROR(VLOOKUP($A207,'BDGT McAfee'!$AZ$6:$BD$180,DK$4,0),0)</f>
        <v>1.2580645161290323</v>
      </c>
      <c r="DL207" s="308">
        <f>IFERROR(VLOOKUP($A207,'BDGT McAfee'!$AZ$6:$BD$180,DL$4,0),0)</f>
        <v>1.2580645161290323</v>
      </c>
      <c r="DM207" s="308">
        <f>IFERROR(VLOOKUP($A207,'BDGT McAfee'!$AZ$6:$BD$180,DM$4,0),0)</f>
        <v>1.2580645161290323</v>
      </c>
      <c r="DN207" s="308">
        <f>IFERROR(VLOOKUP($A207,'BDGT McAfee'!$AZ$6:$BD$180,DN$4,0),0)</f>
        <v>1.2580645161290323</v>
      </c>
      <c r="DO207" s="308">
        <f>IFERROR(VLOOKUP($A207,'BDGT McAfee'!$AZ$6:$BD$180,DO$4,0),0)</f>
        <v>1.2580645161290323</v>
      </c>
      <c r="DP207" s="308">
        <f>IFERROR(VLOOKUP($A207,'BDGT McAfee'!$AZ$6:$BD$180,DP$4,0),0)</f>
        <v>1.2580645161290323</v>
      </c>
      <c r="DQ207" s="308">
        <f>IFERROR(VLOOKUP($A207,'BDGT McAfee'!$AZ$6:$BD$180,DQ$4,0),0)</f>
        <v>1.2580645161290323</v>
      </c>
      <c r="DR207" s="308">
        <f>IFERROR(VLOOKUP($A207,'BDGT McAfee'!$AZ$6:$BD$180,DR$4,0),0)</f>
        <v>1.2580645161290323</v>
      </c>
      <c r="DS207" s="308">
        <f>IFERROR(VLOOKUP($A207,'BDGT McAfee'!$AZ$6:$BD$180,DS$4,0),0)</f>
        <v>1.2580645161290323</v>
      </c>
      <c r="DT207" s="308">
        <f>IFERROR(VLOOKUP($A207,'BDGT McAfee'!$AZ$6:$BD$180,DT$4,0),0)</f>
        <v>1.2580645161290323</v>
      </c>
      <c r="DU207" s="308">
        <f>IFERROR(VLOOKUP($A207,'BDGT McAfee'!$AZ$6:$BD$180,DU$4,0),0)</f>
        <v>1.2580645161290323</v>
      </c>
      <c r="DV207" s="308">
        <f>IFERROR(VLOOKUP($A207,'BDGT McAfee'!$AZ$6:$BD$180,DV$4,0),0)</f>
        <v>1.2580645161290323</v>
      </c>
      <c r="DW207" s="308">
        <f>IFERROR(VLOOKUP($A207,'BDGT McAfee'!$AZ$6:$BD$180,DW$4,0),0)</f>
        <v>1.2580645161290323</v>
      </c>
      <c r="DX207" s="308">
        <f>IFERROR(VLOOKUP($A207,'BDGT McAfee'!$AZ$6:$BD$180,DX$4,0),0)</f>
        <v>1.2580645161290323</v>
      </c>
      <c r="DY207" s="308">
        <f>IFERROR(VLOOKUP($A207,'BDGT McAfee'!$AZ$6:$BD$180,DY$4,0),0)</f>
        <v>1.2580645161290323</v>
      </c>
      <c r="DZ207" s="308">
        <f>IFERROR(VLOOKUP($A207,'BDGT McAfee'!$AZ$6:$BD$180,DZ$4,0),0)</f>
        <v>1.2580645161290323</v>
      </c>
      <c r="EA207" s="308">
        <f>IFERROR(VLOOKUP($A207,'BDGT McAfee'!$AZ$6:$BD$180,EA$4,0),0)</f>
        <v>1.2580645161290323</v>
      </c>
      <c r="EB207" s="308">
        <f>IFERROR(VLOOKUP($A207,'BDGT McAfee'!$AZ$6:$BD$180,EB$4,0),0)</f>
        <v>1.2580645161290323</v>
      </c>
      <c r="EC207" s="308">
        <f>IFERROR(VLOOKUP($A207,'BDGT McAfee'!$AZ$6:$BD$180,EC$4,0),0)</f>
        <v>1.2580645161290323</v>
      </c>
      <c r="ED207" s="308">
        <f>IFERROR(VLOOKUP($A207,'BDGT McAfee'!$AZ$6:$BD$180,ED$4,0),0)</f>
        <v>1.2580645161290323</v>
      </c>
      <c r="EE207" s="308">
        <f>IFERROR(VLOOKUP($A207,'BDGT McAfee'!$AZ$6:$BD$180,EE$4,0),0)</f>
        <v>1.2580645161290323</v>
      </c>
      <c r="EF207" s="308">
        <f>IFERROR(VLOOKUP($A207,'BDGT McAfee'!$AZ$6:$BD$180,EF$4,0),0)</f>
        <v>1.2580645161290323</v>
      </c>
      <c r="EG207" s="308">
        <f>IFERROR(VLOOKUP($A207,'BDGT McAfee'!$AZ$6:$BD$180,EG$4,0),0)</f>
        <v>1.2580645161290323</v>
      </c>
      <c r="EH207" s="308">
        <f>IFERROR(VLOOKUP($A207,'BDGT McAfee'!$AZ$6:$BD$180,EH$4,0),0)</f>
        <v>1.2580645161290323</v>
      </c>
      <c r="EI207" s="308">
        <f t="shared" si="50"/>
        <v>39</v>
      </c>
      <c r="EJ207" s="308"/>
      <c r="EL207" s="307">
        <f>IFERROR(VLOOKUP($A207,'BDGT Office'!$C$3:$F$180,EL$4,0),0)</f>
        <v>0.2709677419354839</v>
      </c>
      <c r="EM207" s="307">
        <f>IFERROR(VLOOKUP($A207,'BDGT Office'!$C$3:$F$180,EM$4,0),0)</f>
        <v>0.2709677419354839</v>
      </c>
      <c r="EN207" s="307">
        <f>IFERROR(VLOOKUP($A207,'BDGT Office'!$C$3:$F$180,EN$4,0),0)</f>
        <v>0.2709677419354839</v>
      </c>
      <c r="EO207" s="307">
        <f>IFERROR(VLOOKUP($A207,'BDGT Office'!$C$3:$F$180,EO$4,0),0)</f>
        <v>0.2709677419354839</v>
      </c>
      <c r="EP207" s="307">
        <f>IFERROR(VLOOKUP($A207,'BDGT Office'!$C$3:$F$180,EP$4,0),0)</f>
        <v>0.2709677419354839</v>
      </c>
      <c r="EQ207" s="307">
        <f>IFERROR(VLOOKUP($A207,'BDGT Office'!$C$3:$F$180,EQ$4,0),0)</f>
        <v>0.2709677419354839</v>
      </c>
      <c r="ER207" s="307">
        <f>IFERROR(VLOOKUP($A207,'BDGT Office'!$C$3:$F$180,ER$4,0),0)</f>
        <v>0.2709677419354839</v>
      </c>
      <c r="ES207" s="307">
        <f>IFERROR(VLOOKUP($A207,'BDGT Office'!$C$3:$F$180,ES$4,0),0)</f>
        <v>0.2709677419354839</v>
      </c>
      <c r="ET207" s="307">
        <f>IFERROR(VLOOKUP($A207,'BDGT Office'!$C$3:$F$180,ET$4,0),0)</f>
        <v>0.2709677419354839</v>
      </c>
      <c r="EU207" s="307">
        <f>IFERROR(VLOOKUP($A207,'BDGT Office'!$C$3:$F$180,EU$4,0),0)</f>
        <v>0.2709677419354839</v>
      </c>
      <c r="EV207" s="307">
        <f>IFERROR(VLOOKUP($A207,'BDGT Office'!$C$3:$F$180,EV$4,0),0)</f>
        <v>0.2709677419354839</v>
      </c>
      <c r="EW207" s="307">
        <f>IFERROR(VLOOKUP($A207,'BDGT Office'!$C$3:$F$180,EW$4,0),0)</f>
        <v>0.2709677419354839</v>
      </c>
      <c r="EX207" s="307">
        <f>IFERROR(VLOOKUP($A207,'BDGT Office'!$C$3:$F$180,EX$4,0),0)</f>
        <v>0.2709677419354839</v>
      </c>
      <c r="EY207" s="307">
        <f>IFERROR(VLOOKUP($A207,'BDGT Office'!$C$3:$F$180,EY$4,0),0)</f>
        <v>0.2709677419354839</v>
      </c>
      <c r="EZ207" s="307">
        <f>IFERROR(VLOOKUP($A207,'BDGT Office'!$C$3:$F$180,EZ$4,0),0)</f>
        <v>0.2709677419354839</v>
      </c>
      <c r="FA207" s="307">
        <f>IFERROR(VLOOKUP($A207,'BDGT Office'!$C$3:$F$180,FA$4,0),0)</f>
        <v>0.2709677419354839</v>
      </c>
      <c r="FB207" s="307">
        <f>IFERROR(VLOOKUP($A207,'BDGT Office'!$C$3:$F$180,FB$4,0),0)</f>
        <v>0.2709677419354839</v>
      </c>
      <c r="FC207" s="307">
        <f>IFERROR(VLOOKUP($A207,'BDGT Office'!$C$3:$F$180,FC$4,0),0)</f>
        <v>0.2709677419354839</v>
      </c>
      <c r="FD207" s="307">
        <f>IFERROR(VLOOKUP($A207,'BDGT Office'!$C$3:$F$180,FD$4,0),0)</f>
        <v>0.2709677419354839</v>
      </c>
      <c r="FE207" s="307">
        <f>IFERROR(VLOOKUP($A207,'BDGT Office'!$C$3:$F$180,FE$4,0),0)</f>
        <v>0.2709677419354839</v>
      </c>
      <c r="FF207" s="307">
        <f>IFERROR(VLOOKUP($A207,'BDGT Office'!$C$3:$F$180,FF$4,0),0)</f>
        <v>0.2709677419354839</v>
      </c>
      <c r="FG207" s="307">
        <f>IFERROR(VLOOKUP($A207,'BDGT Office'!$C$3:$F$180,FG$4,0),0)</f>
        <v>0.2709677419354839</v>
      </c>
      <c r="FH207" s="307">
        <f>IFERROR(VLOOKUP($A207,'BDGT Office'!$C$3:$F$180,FH$4,0),0)</f>
        <v>0.2709677419354839</v>
      </c>
      <c r="FI207" s="307">
        <f>IFERROR(VLOOKUP($A207,'BDGT Office'!$C$3:$F$180,FI$4,0),0)</f>
        <v>0.2709677419354839</v>
      </c>
      <c r="FJ207" s="307">
        <f>IFERROR(VLOOKUP($A207,'BDGT Office'!$C$3:$F$180,FJ$4,0),0)</f>
        <v>0.2709677419354839</v>
      </c>
      <c r="FK207" s="307">
        <f>IFERROR(VLOOKUP($A207,'BDGT Office'!$C$3:$F$180,FK$4,0),0)</f>
        <v>0.2709677419354839</v>
      </c>
      <c r="FL207" s="307">
        <f>IFERROR(VLOOKUP($A207,'BDGT Office'!$C$3:$F$180,FL$4,0),0)</f>
        <v>0.2709677419354839</v>
      </c>
      <c r="FM207" s="307">
        <f>IFERROR(VLOOKUP($A207,'BDGT Office'!$C$3:$F$180,FM$4,0),0)</f>
        <v>0.2709677419354839</v>
      </c>
      <c r="FN207" s="307">
        <f>IFERROR(VLOOKUP($A207,'BDGT Office'!$C$3:$F$180,FN$4,0),0)</f>
        <v>0.2709677419354839</v>
      </c>
      <c r="FO207" s="307">
        <f>IFERROR(VLOOKUP($A207,'BDGT Office'!$C$3:$F$180,FO$4,0),0)</f>
        <v>0.2709677419354839</v>
      </c>
      <c r="FP207" s="307">
        <f>IFERROR(VLOOKUP($A207,'BDGT Office'!$C$3:$F$180,FP$4,0),0)</f>
        <v>0.2709677419354839</v>
      </c>
      <c r="FQ207" s="308">
        <f t="shared" si="51"/>
        <v>8.4000000000000075</v>
      </c>
      <c r="FR207" s="307"/>
      <c r="FS207" s="307"/>
    </row>
    <row r="208" spans="1:175">
      <c r="A208" s="150" t="s">
        <v>69</v>
      </c>
      <c r="B208" s="303">
        <f>IFERROR(VLOOKUP($A208,'FCST Sales'!$A$1:$AH$160,B$1,0),0)</f>
        <v>6705.5082336444802</v>
      </c>
      <c r="C208" s="303">
        <f>IFERROR(VLOOKUP($A208,'FCST Sales'!$A$1:$AH$160,C$1,0),0)</f>
        <v>5846.5466496804856</v>
      </c>
      <c r="D208" s="303">
        <f>IFERROR(VLOOKUP($A208,'FCST Sales'!$A$1:$AH$160,D$1,0),0)</f>
        <v>4489.6936480407476</v>
      </c>
      <c r="E208" s="303">
        <f>IFERROR(VLOOKUP($A208,'FCST Sales'!$A$1:$AH$160,E$1,0),0)</f>
        <v>4320.9197530386846</v>
      </c>
      <c r="F208" s="303">
        <f>IFERROR(VLOOKUP($A208,'FCST Sales'!$A$1:$AH$160,F$1,0),0)</f>
        <v>4298.2589483692745</v>
      </c>
      <c r="G208" s="303">
        <f>IFERROR(VLOOKUP($A208,'FCST Sales'!$A$1:$AH$160,G$1,0),0)</f>
        <v>4481.1029507837075</v>
      </c>
      <c r="H208" s="303">
        <f>IFERROR(VLOOKUP($A208,'FCST Sales'!$A$1:$AH$160,H$1,0),0)</f>
        <v>4615.9894820275158</v>
      </c>
      <c r="I208" s="303">
        <f>IFERROR(VLOOKUP($A208,'FCST Sales'!$A$1:$AH$160,I$1,0),0)</f>
        <v>5659.456572551996</v>
      </c>
      <c r="J208" s="303">
        <f>IFERROR(VLOOKUP($A208,'FCST Sales'!$A$1:$AH$160,J$1,0),0)</f>
        <v>5271.5845110603532</v>
      </c>
      <c r="K208" s="303">
        <f>IFERROR(VLOOKUP($A208,'FCST Sales'!$A$1:$AH$160,K$1,0),0)</f>
        <v>5047.2976211681953</v>
      </c>
      <c r="L208" s="303">
        <f>IFERROR(VLOOKUP($A208,'FCST Sales'!$A$1:$AH$160,L$1,0),0)</f>
        <v>4855.8459439952694</v>
      </c>
      <c r="M208" s="303">
        <f>IFERROR(VLOOKUP($A208,'FCST Sales'!$A$1:$AH$160,M$1,0),0)</f>
        <v>4877.1478701769356</v>
      </c>
      <c r="N208" s="303">
        <f>IFERROR(VLOOKUP($A208,'FCST Sales'!$A$1:$AH$160,N$1,0),0)</f>
        <v>5076.3729257302202</v>
      </c>
      <c r="O208" s="303">
        <f>IFERROR(VLOOKUP($A208,'FCST Sales'!$A$1:$AH$160,O$1,0),0)</f>
        <v>5162.6359701741367</v>
      </c>
      <c r="P208" s="303">
        <f>IFERROR(VLOOKUP($A208,'FCST Sales'!$A$1:$AH$160,P$1,0),0)</f>
        <v>0</v>
      </c>
      <c r="Q208" s="303">
        <f>IFERROR(VLOOKUP($A208,'FCST Sales'!$A$1:$AH$160,Q$1,0),0)</f>
        <v>4821.3330137232952</v>
      </c>
      <c r="R208" s="303">
        <f>IFERROR(VLOOKUP($A208,'FCST Sales'!$A$1:$AH$160,R$1,0),0)</f>
        <v>5265.8334403373347</v>
      </c>
      <c r="S208" s="303">
        <f>IFERROR(VLOOKUP($A208,'FCST Sales'!$A$1:$AH$160,S$1,0),0)</f>
        <v>4899.6217447700265</v>
      </c>
      <c r="T208" s="303">
        <f>IFERROR(VLOOKUP($A208,'FCST Sales'!$A$1:$AH$160,T$1,0),0)</f>
        <v>5281.3027045707568</v>
      </c>
      <c r="U208" s="303">
        <f>IFERROR(VLOOKUP($A208,'FCST Sales'!$A$1:$AH$160,U$1,0),0)</f>
        <v>5271.7438259458731</v>
      </c>
      <c r="V208" s="303">
        <f>IFERROR(VLOOKUP($A208,'FCST Sales'!$A$1:$AH$160,V$1,0),0)</f>
        <v>5303.7574694205468</v>
      </c>
      <c r="W208" s="303">
        <f>IFERROR(VLOOKUP($A208,'FCST Sales'!$A$1:$AH$160,W$1,0),0)</f>
        <v>6390.6069675178687</v>
      </c>
      <c r="X208" s="303">
        <f>IFERROR(VLOOKUP($A208,'FCST Sales'!$A$1:$AH$160,X$1,0),0)</f>
        <v>6225.0588334358126</v>
      </c>
      <c r="Y208" s="303">
        <f>IFERROR(VLOOKUP($A208,'FCST Sales'!$A$1:$AH$160,Y$1,0),0)</f>
        <v>5034.5496983833254</v>
      </c>
      <c r="Z208" s="303">
        <f>IFERROR(VLOOKUP($A208,'FCST Sales'!$A$1:$AH$160,Z$1,0),0)</f>
        <v>4778.7819686200091</v>
      </c>
      <c r="AA208" s="303">
        <f>IFERROR(VLOOKUP($A208,'FCST Sales'!$A$1:$AH$160,AA$1,0),0)</f>
        <v>5038.0520668218423</v>
      </c>
      <c r="AB208" s="303">
        <f>IFERROR(VLOOKUP($A208,'FCST Sales'!$A$1:$AH$160,AB$1,0),0)</f>
        <v>5079.5721482163653</v>
      </c>
      <c r="AC208" s="303">
        <f>IFERROR(VLOOKUP($A208,'FCST Sales'!$A$1:$AH$160,AC$1,0),0)</f>
        <v>5609.0230905826902</v>
      </c>
      <c r="AD208" s="303">
        <f>IFERROR(VLOOKUP($A208,'FCST Sales'!$A$1:$AH$160,AD$1,0),0)</f>
        <v>7363.5034731121023</v>
      </c>
      <c r="AE208" s="303">
        <f>IFERROR(VLOOKUP($A208,'FCST Sales'!$A$1:$AH$160,AE$1,0),0)</f>
        <v>6398.7070810432751</v>
      </c>
      <c r="AF208" s="303">
        <f>IFERROR(VLOOKUP($A208,'FCST Sales'!$A$1:$AH$160,AF$1,0),0)</f>
        <v>4316.9828802493676</v>
      </c>
      <c r="AG208" s="303">
        <f>IFERROR(VLOOKUP($A208,'FCST Sales'!$A$1:$AH$160,AG$1,0),0)</f>
        <v>157786.7914871925</v>
      </c>
      <c r="AH208" s="303">
        <f>IFERROR(VLOOKUP($A208,'FCST Sales'!$A$1:$AH$160,AH$1,0),0)</f>
        <v>0</v>
      </c>
      <c r="AI208" s="303"/>
      <c r="AK208" s="306">
        <f>IFERROR(VLOOKUP($A208,'BDGT MW Services MTD'!$A$3:$AG$156,AK$4,0),0)</f>
        <v>67.33628441753541</v>
      </c>
      <c r="AL208" s="306">
        <f>IFERROR(VLOOKUP($A208,'BDGT MW Services MTD'!$A$3:$AG$156,AL$4,0),0)</f>
        <v>58.010058980651877</v>
      </c>
      <c r="AM208" s="306">
        <f>IFERROR(VLOOKUP($A208,'BDGT MW Services MTD'!$A$3:$AG$156,AM$4,0),0)</f>
        <v>45.085216198110842</v>
      </c>
      <c r="AN208" s="306">
        <f>IFERROR(VLOOKUP($A208,'BDGT MW Services MTD'!$A$3:$AG$156,AN$4,0),0)</f>
        <v>43.390399548853296</v>
      </c>
      <c r="AO208" s="306">
        <f>IFERROR(VLOOKUP($A208,'BDGT MW Services MTD'!$A$3:$AG$156,AO$4,0),0)</f>
        <v>43.162841199033743</v>
      </c>
      <c r="AP208" s="306">
        <f>IFERROR(VLOOKUP($A208,'BDGT MW Services MTD'!$A$3:$AG$156,AP$4,0),0)</f>
        <v>44.998948966204019</v>
      </c>
      <c r="AQ208" s="306">
        <f>IFERROR(VLOOKUP($A208,'BDGT MW Services MTD'!$A$3:$AG$156,AQ$4,0),0)</f>
        <v>46.353470877959445</v>
      </c>
      <c r="AR208" s="306">
        <f>IFERROR(VLOOKUP($A208,'BDGT MW Services MTD'!$A$3:$AG$156,AR$4,0),0)</f>
        <v>56.831900601653352</v>
      </c>
      <c r="AS208" s="306">
        <f>IFERROR(VLOOKUP($A208,'BDGT MW Services MTD'!$A$3:$AG$156,AS$4,0),0)</f>
        <v>52.305223362036166</v>
      </c>
      <c r="AT208" s="306">
        <f>IFERROR(VLOOKUP($A208,'BDGT MW Services MTD'!$A$3:$AG$156,AT$4,0),0)</f>
        <v>50.684639600272661</v>
      </c>
      <c r="AU208" s="306">
        <f>IFERROR(VLOOKUP($A208,'BDGT MW Services MTD'!$A$3:$AG$156,AU$4,0),0)</f>
        <v>48.762094114212807</v>
      </c>
      <c r="AV208" s="306">
        <f>IFERROR(VLOOKUP($A208,'BDGT MW Services MTD'!$A$3:$AG$156,AV$4,0),0)</f>
        <v>48.976006693249424</v>
      </c>
      <c r="AW208" s="306">
        <f>IFERROR(VLOOKUP($A208,'BDGT MW Services MTD'!$A$3:$AG$156,AW$4,0),0)</f>
        <v>50.976611947378558</v>
      </c>
      <c r="AX208" s="306">
        <f>IFERROR(VLOOKUP($A208,'BDGT MW Services MTD'!$A$3:$AG$156,AX$4,0),0)</f>
        <v>51.842859917406102</v>
      </c>
      <c r="AY208" s="306">
        <f>IFERROR(VLOOKUP($A208,'BDGT MW Services MTD'!$A$3:$AG$156,AY$4,0),0)</f>
        <v>7.7701789775010655</v>
      </c>
      <c r="AZ208" s="306">
        <f>IFERROR(VLOOKUP($A208,'BDGT MW Services MTD'!$A$3:$AG$156,AZ$4,0),0)</f>
        <v>47.837780017839592</v>
      </c>
      <c r="BA208" s="306">
        <f>IFERROR(VLOOKUP($A208,'BDGT MW Services MTD'!$A$3:$AG$156,BA$4,0),0)</f>
        <v>52.879162306420227</v>
      </c>
      <c r="BB208" s="306">
        <f>IFERROR(VLOOKUP($A208,'BDGT MW Services MTD'!$A$3:$AG$156,BB$4,0),0)</f>
        <v>49.201687903209205</v>
      </c>
      <c r="BC208" s="306">
        <f>IFERROR(VLOOKUP($A208,'BDGT MW Services MTD'!$A$3:$AG$156,BC$4,0),0)</f>
        <v>53.034503667560514</v>
      </c>
      <c r="BD208" s="306">
        <f>IFERROR(VLOOKUP($A208,'BDGT MW Services MTD'!$A$3:$AG$156,BD$4,0),0)</f>
        <v>52.9385140203376</v>
      </c>
      <c r="BE208" s="306">
        <f>IFERROR(VLOOKUP($A208,'BDGT MW Services MTD'!$A$3:$AG$156,BE$4,0),0)</f>
        <v>53.259992978701426</v>
      </c>
      <c r="BF208" s="306">
        <f>IFERROR(VLOOKUP($A208,'BDGT MW Services MTD'!$A$3:$AG$156,BF$4,0),0)</f>
        <v>63.408283439957842</v>
      </c>
      <c r="BG208" s="306">
        <f>IFERROR(VLOOKUP($A208,'BDGT MW Services MTD'!$A$3:$AG$156,BG$4,0),0)</f>
        <v>62.511642297440368</v>
      </c>
      <c r="BH208" s="306">
        <f>IFERROR(VLOOKUP($A208,'BDGT MW Services MTD'!$A$3:$AG$156,BH$4,0),0)</f>
        <v>50.556625775747371</v>
      </c>
      <c r="BI208" s="306">
        <f>IFERROR(VLOOKUP($A208,'BDGT MW Services MTD'!$A$3:$AG$156,BI$4,0),0)</f>
        <v>47.988222606878296</v>
      </c>
      <c r="BJ208" s="306">
        <f>IFERROR(VLOOKUP($A208,'BDGT MW Services MTD'!$A$3:$AG$156,BJ$4,0),0)</f>
        <v>50.591796335396722</v>
      </c>
      <c r="BK208" s="306">
        <f>IFERROR(VLOOKUP($A208,'BDGT MW Services MTD'!$A$3:$AG$156,BK$4,0),0)</f>
        <v>51.008738334780602</v>
      </c>
      <c r="BL208" s="306">
        <f>IFERROR(VLOOKUP($A208,'BDGT MW Services MTD'!$A$3:$AG$156,BL$4,0),0)</f>
        <v>56.273544563114825</v>
      </c>
      <c r="BM208" s="306">
        <f>IFERROR(VLOOKUP($A208,'BDGT MW Services MTD'!$A$3:$AG$156,BM$4,0),0)</f>
        <v>73.943830489564448</v>
      </c>
      <c r="BN208" s="306">
        <f>IFERROR(VLOOKUP($A208,'BDGT MW Services MTD'!$A$3:$AG$156,BN$4,0),0)</f>
        <v>63.48865362966373</v>
      </c>
      <c r="BO208" s="306">
        <f>IFERROR(VLOOKUP($A208,'BDGT MW Services MTD'!$A$3:$AG$156,BO$4,0),0)</f>
        <v>43.35086572432872</v>
      </c>
      <c r="BP208" s="306">
        <f>IFERROR(VLOOKUP($A208,'BDGT MW Services MTD'!$A$3:$AG$156,BP$4,0),0)</f>
        <v>1588.7605794930003</v>
      </c>
      <c r="BQ208" s="306"/>
      <c r="BR208" s="306"/>
      <c r="BS208" s="306"/>
      <c r="BT208" s="306">
        <f>IFERROR(VLOOKUP($A208,'BDGT Polizze MTD'!$A$3:$AG$156,BT$4,0),0)</f>
        <v>201.686602865879</v>
      </c>
      <c r="BU208" s="306">
        <f>IFERROR(VLOOKUP($A208,'BDGT Polizze MTD'!$A$3:$AG$156,BU$4,0),0)</f>
        <v>173.75255895185879</v>
      </c>
      <c r="BV208" s="306">
        <f>IFERROR(VLOOKUP($A208,'BDGT Polizze MTD'!$A$3:$AG$156,BV$4,0),0)</f>
        <v>135.03988485742312</v>
      </c>
      <c r="BW208" s="306">
        <f>IFERROR(VLOOKUP($A208,'BDGT Polizze MTD'!$A$3:$AG$156,BW$4,0),0)</f>
        <v>129.96354577180122</v>
      </c>
      <c r="BX208" s="306">
        <f>IFERROR(VLOOKUP($A208,'BDGT Polizze MTD'!$A$3:$AG$156,BX$4,0),0)</f>
        <v>129.28195974539852</v>
      </c>
      <c r="BY208" s="306">
        <f>IFERROR(VLOOKUP($A208,'BDGT Polizze MTD'!$A$3:$AG$156,BY$4,0),0)</f>
        <v>134.7814960096803</v>
      </c>
      <c r="BZ208" s="306">
        <f>IFERROR(VLOOKUP($A208,'BDGT Polizze MTD'!$A$3:$AG$156,BZ$4,0),0)</f>
        <v>138.83857942692634</v>
      </c>
      <c r="CA208" s="306">
        <f>IFERROR(VLOOKUP($A208,'BDGT Polizze MTD'!$A$3:$AG$156,CA$4,0),0)</f>
        <v>170.22372211220232</v>
      </c>
      <c r="CB208" s="306">
        <f>IFERROR(VLOOKUP($A208,'BDGT Polizze MTD'!$A$3:$AG$156,CB$4,0),0)</f>
        <v>156.66535365415697</v>
      </c>
      <c r="CC208" s="306">
        <f>IFERROR(VLOOKUP($A208,'BDGT Polizze MTD'!$A$3:$AG$156,CC$4,0),0)</f>
        <v>151.81135797564619</v>
      </c>
      <c r="CD208" s="306">
        <f>IFERROR(VLOOKUP($A208,'BDGT Polizze MTD'!$A$3:$AG$156,CD$4,0),0)</f>
        <v>146.0529222185707</v>
      </c>
      <c r="CE208" s="306">
        <f>IFERROR(VLOOKUP($A208,'BDGT Polizze MTD'!$A$3:$AG$156,CE$4,0),0)</f>
        <v>146.69363623701361</v>
      </c>
      <c r="CF208" s="306">
        <f>IFERROR(VLOOKUP($A208,'BDGT Polizze MTD'!$A$3:$AG$156,CF$4,0),0)</f>
        <v>152.68587772867301</v>
      </c>
      <c r="CG208" s="306">
        <f>IFERROR(VLOOKUP($A208,'BDGT Polizze MTD'!$A$3:$AG$156,CG$4,0),0)</f>
        <v>155.28047604703258</v>
      </c>
      <c r="CH208" s="306">
        <f>IFERROR(VLOOKUP($A208,'BDGT Polizze MTD'!$A$3:$AG$156,CH$4,0),0)</f>
        <v>23.273351287318004</v>
      </c>
      <c r="CI208" s="306">
        <f>IFERROR(VLOOKUP($A208,'BDGT Polizze MTD'!$A$3:$AG$156,CI$4,0),0)</f>
        <v>143.28440340748509</v>
      </c>
      <c r="CJ208" s="306">
        <f>IFERROR(VLOOKUP($A208,'BDGT Polizze MTD'!$A$3:$AG$156,CJ$4,0),0)</f>
        <v>158.38442379511511</v>
      </c>
      <c r="CK208" s="306">
        <f>IFERROR(VLOOKUP($A208,'BDGT Polizze MTD'!$A$3:$AG$156,CK$4,0),0)</f>
        <v>147.36959982724099</v>
      </c>
      <c r="CL208" s="306">
        <f>IFERROR(VLOOKUP($A208,'BDGT Polizze MTD'!$A$3:$AG$156,CL$4,0),0)</f>
        <v>158.84970446339008</v>
      </c>
      <c r="CM208" s="306">
        <f>IFERROR(VLOOKUP($A208,'BDGT Polizze MTD'!$A$3:$AG$156,CM$4,0),0)</f>
        <v>158.5621948981364</v>
      </c>
      <c r="CN208" s="306">
        <f>IFERROR(VLOOKUP($A208,'BDGT Polizze MTD'!$A$3:$AG$156,CN$4,0),0)</f>
        <v>159.52509327552858</v>
      </c>
      <c r="CO208" s="306">
        <f>IFERROR(VLOOKUP($A208,'BDGT Polizze MTD'!$A$3:$AG$156,CO$4,0),0)</f>
        <v>189.92139811669676</v>
      </c>
      <c r="CP208" s="306">
        <f>IFERROR(VLOOKUP($A208,'BDGT Polizze MTD'!$A$3:$AG$156,CP$4,0),0)</f>
        <v>187.23576573308048</v>
      </c>
      <c r="CQ208" s="306">
        <f>IFERROR(VLOOKUP($A208,'BDGT Polizze MTD'!$A$3:$AG$156,CQ$4,0),0)</f>
        <v>151.42792913617714</v>
      </c>
      <c r="CR208" s="306">
        <f>IFERROR(VLOOKUP($A208,'BDGT Polizze MTD'!$A$3:$AG$156,CR$4,0),0)</f>
        <v>143.73501120344571</v>
      </c>
      <c r="CS208" s="306">
        <f>IFERROR(VLOOKUP($A208,'BDGT Polizze MTD'!$A$3:$AG$156,CS$4,0),0)</f>
        <v>151.53327249983209</v>
      </c>
      <c r="CT208" s="306">
        <f>IFERROR(VLOOKUP($A208,'BDGT Polizze MTD'!$A$3:$AG$156,CT$4,0),0)</f>
        <v>152.78210314404183</v>
      </c>
      <c r="CU208" s="306">
        <f>IFERROR(VLOOKUP($A208,'BDGT Polizze MTD'!$A$3:$AG$156,CU$4,0),0)</f>
        <v>168.55132611386955</v>
      </c>
      <c r="CV208" s="306">
        <f>IFERROR(VLOOKUP($A208,'BDGT Polizze MTD'!$A$3:$AG$156,CV$4,0),0)</f>
        <v>221.47761943406186</v>
      </c>
      <c r="CW208" s="306">
        <f>IFERROR(VLOOKUP($A208,'BDGT Polizze MTD'!$A$3:$AG$156,CW$4,0),0)</f>
        <v>190.16212405923551</v>
      </c>
      <c r="CX208" s="306">
        <f>IFERROR(VLOOKUP($A208,'BDGT Polizze MTD'!$A$3:$AG$156,CX$4,0),0)</f>
        <v>129.84513349474096</v>
      </c>
      <c r="CY208" s="306">
        <f>IFERROR(VLOOKUP($A208,'BDGT Polizze MTD'!$A$3:$AG$156,CY$4,0),0)</f>
        <v>4758.678427491659</v>
      </c>
      <c r="CZ208" s="306"/>
      <c r="DD208" s="308">
        <f>IFERROR(VLOOKUP($A208,'BDGT McAfee'!$AZ$6:$BD$180,DD$4,0),0)</f>
        <v>1.2459677419354838</v>
      </c>
      <c r="DE208" s="308">
        <f>IFERROR(VLOOKUP($A208,'BDGT McAfee'!$AZ$6:$BD$180,DE$4,0),0)</f>
        <v>1.2459677419354838</v>
      </c>
      <c r="DF208" s="308">
        <f>IFERROR(VLOOKUP($A208,'BDGT McAfee'!$AZ$6:$BD$180,DF$4,0),0)</f>
        <v>1.2459677419354838</v>
      </c>
      <c r="DG208" s="308">
        <f>IFERROR(VLOOKUP($A208,'BDGT McAfee'!$AZ$6:$BD$180,DG$4,0),0)</f>
        <v>1.2459677419354838</v>
      </c>
      <c r="DH208" s="308">
        <f>IFERROR(VLOOKUP($A208,'BDGT McAfee'!$AZ$6:$BD$180,DH$4,0),0)</f>
        <v>1.2459677419354838</v>
      </c>
      <c r="DI208" s="308">
        <f>IFERROR(VLOOKUP($A208,'BDGT McAfee'!$AZ$6:$BD$180,DI$4,0),0)</f>
        <v>1.2459677419354838</v>
      </c>
      <c r="DJ208" s="308">
        <f>IFERROR(VLOOKUP($A208,'BDGT McAfee'!$AZ$6:$BD$180,DJ$4,0),0)</f>
        <v>1.2459677419354838</v>
      </c>
      <c r="DK208" s="308">
        <f>IFERROR(VLOOKUP($A208,'BDGT McAfee'!$AZ$6:$BD$180,DK$4,0),0)</f>
        <v>1.2459677419354838</v>
      </c>
      <c r="DL208" s="308">
        <f>IFERROR(VLOOKUP($A208,'BDGT McAfee'!$AZ$6:$BD$180,DL$4,0),0)</f>
        <v>1.2459677419354838</v>
      </c>
      <c r="DM208" s="308">
        <f>IFERROR(VLOOKUP($A208,'BDGT McAfee'!$AZ$6:$BD$180,DM$4,0),0)</f>
        <v>1.2459677419354838</v>
      </c>
      <c r="DN208" s="308">
        <f>IFERROR(VLOOKUP($A208,'BDGT McAfee'!$AZ$6:$BD$180,DN$4,0),0)</f>
        <v>1.2459677419354838</v>
      </c>
      <c r="DO208" s="308">
        <f>IFERROR(VLOOKUP($A208,'BDGT McAfee'!$AZ$6:$BD$180,DO$4,0),0)</f>
        <v>1.2459677419354838</v>
      </c>
      <c r="DP208" s="308">
        <f>IFERROR(VLOOKUP($A208,'BDGT McAfee'!$AZ$6:$BD$180,DP$4,0),0)</f>
        <v>1.2459677419354838</v>
      </c>
      <c r="DQ208" s="308">
        <f>IFERROR(VLOOKUP($A208,'BDGT McAfee'!$AZ$6:$BD$180,DQ$4,0),0)</f>
        <v>1.2459677419354838</v>
      </c>
      <c r="DR208" s="308">
        <f>IFERROR(VLOOKUP($A208,'BDGT McAfee'!$AZ$6:$BD$180,DR$4,0),0)</f>
        <v>1.2459677419354838</v>
      </c>
      <c r="DS208" s="308">
        <f>IFERROR(VLOOKUP($A208,'BDGT McAfee'!$AZ$6:$BD$180,DS$4,0),0)</f>
        <v>1.2459677419354838</v>
      </c>
      <c r="DT208" s="308">
        <f>IFERROR(VLOOKUP($A208,'BDGT McAfee'!$AZ$6:$BD$180,DT$4,0),0)</f>
        <v>1.2459677419354838</v>
      </c>
      <c r="DU208" s="308">
        <f>IFERROR(VLOOKUP($A208,'BDGT McAfee'!$AZ$6:$BD$180,DU$4,0),0)</f>
        <v>1.2459677419354838</v>
      </c>
      <c r="DV208" s="308">
        <f>IFERROR(VLOOKUP($A208,'BDGT McAfee'!$AZ$6:$BD$180,DV$4,0),0)</f>
        <v>1.2459677419354838</v>
      </c>
      <c r="DW208" s="308">
        <f>IFERROR(VLOOKUP($A208,'BDGT McAfee'!$AZ$6:$BD$180,DW$4,0),0)</f>
        <v>1.2459677419354838</v>
      </c>
      <c r="DX208" s="308">
        <f>IFERROR(VLOOKUP($A208,'BDGT McAfee'!$AZ$6:$BD$180,DX$4,0),0)</f>
        <v>1.2459677419354838</v>
      </c>
      <c r="DY208" s="308">
        <f>IFERROR(VLOOKUP($A208,'BDGT McAfee'!$AZ$6:$BD$180,DY$4,0),0)</f>
        <v>1.2459677419354838</v>
      </c>
      <c r="DZ208" s="308">
        <f>IFERROR(VLOOKUP($A208,'BDGT McAfee'!$AZ$6:$BD$180,DZ$4,0),0)</f>
        <v>1.2459677419354838</v>
      </c>
      <c r="EA208" s="308">
        <f>IFERROR(VLOOKUP($A208,'BDGT McAfee'!$AZ$6:$BD$180,EA$4,0),0)</f>
        <v>1.2459677419354838</v>
      </c>
      <c r="EB208" s="308">
        <f>IFERROR(VLOOKUP($A208,'BDGT McAfee'!$AZ$6:$BD$180,EB$4,0),0)</f>
        <v>1.2459677419354838</v>
      </c>
      <c r="EC208" s="308">
        <f>IFERROR(VLOOKUP($A208,'BDGT McAfee'!$AZ$6:$BD$180,EC$4,0),0)</f>
        <v>1.2459677419354838</v>
      </c>
      <c r="ED208" s="308">
        <f>IFERROR(VLOOKUP($A208,'BDGT McAfee'!$AZ$6:$BD$180,ED$4,0),0)</f>
        <v>1.2459677419354838</v>
      </c>
      <c r="EE208" s="308">
        <f>IFERROR(VLOOKUP($A208,'BDGT McAfee'!$AZ$6:$BD$180,EE$4,0),0)</f>
        <v>1.2459677419354838</v>
      </c>
      <c r="EF208" s="308">
        <f>IFERROR(VLOOKUP($A208,'BDGT McAfee'!$AZ$6:$BD$180,EF$4,0),0)</f>
        <v>1.2459677419354838</v>
      </c>
      <c r="EG208" s="308">
        <f>IFERROR(VLOOKUP($A208,'BDGT McAfee'!$AZ$6:$BD$180,EG$4,0),0)</f>
        <v>1.2459677419354838</v>
      </c>
      <c r="EH208" s="308">
        <f>IFERROR(VLOOKUP($A208,'BDGT McAfee'!$AZ$6:$BD$180,EH$4,0),0)</f>
        <v>1.2459677419354838</v>
      </c>
      <c r="EI208" s="308">
        <f t="shared" si="50"/>
        <v>38.624999999999979</v>
      </c>
      <c r="EJ208" s="308"/>
      <c r="EL208" s="307">
        <f>IFERROR(VLOOKUP($A208,'BDGT Office'!$C$3:$F$180,EL$4,0),0)</f>
        <v>0.2709677419354839</v>
      </c>
      <c r="EM208" s="307">
        <f>IFERROR(VLOOKUP($A208,'BDGT Office'!$C$3:$F$180,EM$4,0),0)</f>
        <v>0.2709677419354839</v>
      </c>
      <c r="EN208" s="307">
        <f>IFERROR(VLOOKUP($A208,'BDGT Office'!$C$3:$F$180,EN$4,0),0)</f>
        <v>0.2709677419354839</v>
      </c>
      <c r="EO208" s="307">
        <f>IFERROR(VLOOKUP($A208,'BDGT Office'!$C$3:$F$180,EO$4,0),0)</f>
        <v>0.2709677419354839</v>
      </c>
      <c r="EP208" s="307">
        <f>IFERROR(VLOOKUP($A208,'BDGT Office'!$C$3:$F$180,EP$4,0),0)</f>
        <v>0.2709677419354839</v>
      </c>
      <c r="EQ208" s="307">
        <f>IFERROR(VLOOKUP($A208,'BDGT Office'!$C$3:$F$180,EQ$4,0),0)</f>
        <v>0.2709677419354839</v>
      </c>
      <c r="ER208" s="307">
        <f>IFERROR(VLOOKUP($A208,'BDGT Office'!$C$3:$F$180,ER$4,0),0)</f>
        <v>0.2709677419354839</v>
      </c>
      <c r="ES208" s="307">
        <f>IFERROR(VLOOKUP($A208,'BDGT Office'!$C$3:$F$180,ES$4,0),0)</f>
        <v>0.2709677419354839</v>
      </c>
      <c r="ET208" s="307">
        <f>IFERROR(VLOOKUP($A208,'BDGT Office'!$C$3:$F$180,ET$4,0),0)</f>
        <v>0.2709677419354839</v>
      </c>
      <c r="EU208" s="307">
        <f>IFERROR(VLOOKUP($A208,'BDGT Office'!$C$3:$F$180,EU$4,0),0)</f>
        <v>0.2709677419354839</v>
      </c>
      <c r="EV208" s="307">
        <f>IFERROR(VLOOKUP($A208,'BDGT Office'!$C$3:$F$180,EV$4,0),0)</f>
        <v>0.2709677419354839</v>
      </c>
      <c r="EW208" s="307">
        <f>IFERROR(VLOOKUP($A208,'BDGT Office'!$C$3:$F$180,EW$4,0),0)</f>
        <v>0.2709677419354839</v>
      </c>
      <c r="EX208" s="307">
        <f>IFERROR(VLOOKUP($A208,'BDGT Office'!$C$3:$F$180,EX$4,0),0)</f>
        <v>0.2709677419354839</v>
      </c>
      <c r="EY208" s="307">
        <f>IFERROR(VLOOKUP($A208,'BDGT Office'!$C$3:$F$180,EY$4,0),0)</f>
        <v>0.2709677419354839</v>
      </c>
      <c r="EZ208" s="307">
        <f>IFERROR(VLOOKUP($A208,'BDGT Office'!$C$3:$F$180,EZ$4,0),0)</f>
        <v>0.2709677419354839</v>
      </c>
      <c r="FA208" s="307">
        <f>IFERROR(VLOOKUP($A208,'BDGT Office'!$C$3:$F$180,FA$4,0),0)</f>
        <v>0.2709677419354839</v>
      </c>
      <c r="FB208" s="307">
        <f>IFERROR(VLOOKUP($A208,'BDGT Office'!$C$3:$F$180,FB$4,0),0)</f>
        <v>0.2709677419354839</v>
      </c>
      <c r="FC208" s="307">
        <f>IFERROR(VLOOKUP($A208,'BDGT Office'!$C$3:$F$180,FC$4,0),0)</f>
        <v>0.2709677419354839</v>
      </c>
      <c r="FD208" s="307">
        <f>IFERROR(VLOOKUP($A208,'BDGT Office'!$C$3:$F$180,FD$4,0),0)</f>
        <v>0.2709677419354839</v>
      </c>
      <c r="FE208" s="307">
        <f>IFERROR(VLOOKUP($A208,'BDGT Office'!$C$3:$F$180,FE$4,0),0)</f>
        <v>0.2709677419354839</v>
      </c>
      <c r="FF208" s="307">
        <f>IFERROR(VLOOKUP($A208,'BDGT Office'!$C$3:$F$180,FF$4,0),0)</f>
        <v>0.2709677419354839</v>
      </c>
      <c r="FG208" s="307">
        <f>IFERROR(VLOOKUP($A208,'BDGT Office'!$C$3:$F$180,FG$4,0),0)</f>
        <v>0.2709677419354839</v>
      </c>
      <c r="FH208" s="307">
        <f>IFERROR(VLOOKUP($A208,'BDGT Office'!$C$3:$F$180,FH$4,0),0)</f>
        <v>0.2709677419354839</v>
      </c>
      <c r="FI208" s="307">
        <f>IFERROR(VLOOKUP($A208,'BDGT Office'!$C$3:$F$180,FI$4,0),0)</f>
        <v>0.2709677419354839</v>
      </c>
      <c r="FJ208" s="307">
        <f>IFERROR(VLOOKUP($A208,'BDGT Office'!$C$3:$F$180,FJ$4,0),0)</f>
        <v>0.2709677419354839</v>
      </c>
      <c r="FK208" s="307">
        <f>IFERROR(VLOOKUP($A208,'BDGT Office'!$C$3:$F$180,FK$4,0),0)</f>
        <v>0.2709677419354839</v>
      </c>
      <c r="FL208" s="307">
        <f>IFERROR(VLOOKUP($A208,'BDGT Office'!$C$3:$F$180,FL$4,0),0)</f>
        <v>0.2709677419354839</v>
      </c>
      <c r="FM208" s="307">
        <f>IFERROR(VLOOKUP($A208,'BDGT Office'!$C$3:$F$180,FM$4,0),0)</f>
        <v>0.2709677419354839</v>
      </c>
      <c r="FN208" s="307">
        <f>IFERROR(VLOOKUP($A208,'BDGT Office'!$C$3:$F$180,FN$4,0),0)</f>
        <v>0.2709677419354839</v>
      </c>
      <c r="FO208" s="307">
        <f>IFERROR(VLOOKUP($A208,'BDGT Office'!$C$3:$F$180,FO$4,0),0)</f>
        <v>0.2709677419354839</v>
      </c>
      <c r="FP208" s="307">
        <f>IFERROR(VLOOKUP($A208,'BDGT Office'!$C$3:$F$180,FP$4,0),0)</f>
        <v>0.2709677419354839</v>
      </c>
      <c r="FQ208" s="308">
        <f t="shared" si="51"/>
        <v>8.4000000000000075</v>
      </c>
      <c r="FR208" s="307"/>
      <c r="FS208" s="307"/>
    </row>
    <row r="209" spans="1:175">
      <c r="A209" s="150" t="s">
        <v>105</v>
      </c>
      <c r="B209" s="303">
        <f>IFERROR(VLOOKUP($A209,'FCST Sales'!$A$1:$AH$160,B$1,0),0)</f>
        <v>12646.115063046402</v>
      </c>
      <c r="C209" s="303">
        <f>IFERROR(VLOOKUP($A209,'FCST Sales'!$A$1:$AH$160,C$1,0),0)</f>
        <v>11026.174165644594</v>
      </c>
      <c r="D209" s="303">
        <f>IFERROR(VLOOKUP($A209,'FCST Sales'!$A$1:$AH$160,D$1,0),0)</f>
        <v>8467.2452098523681</v>
      </c>
      <c r="E209" s="303">
        <f>IFERROR(VLOOKUP($A209,'FCST Sales'!$A$1:$AH$160,E$1,0),0)</f>
        <v>8148.9495607432227</v>
      </c>
      <c r="F209" s="303">
        <f>IFERROR(VLOOKUP($A209,'FCST Sales'!$A$1:$AH$160,F$1,0),0)</f>
        <v>8106.2128831812252</v>
      </c>
      <c r="G209" s="303">
        <f>IFERROR(VLOOKUP($A209,'FCST Sales'!$A$1:$AH$160,G$1,0),0)</f>
        <v>8451.0437614014936</v>
      </c>
      <c r="H209" s="303">
        <f>IFERROR(VLOOKUP($A209,'FCST Sales'!$A$1:$AH$160,H$1,0),0)</f>
        <v>8705.4302351971237</v>
      </c>
      <c r="I209" s="303">
        <f>IFERROR(VLOOKUP($A209,'FCST Sales'!$A$1:$AH$160,I$1,0),0)</f>
        <v>10673.33549032241</v>
      </c>
      <c r="J209" s="303">
        <f>IFERROR(VLOOKUP($A209,'FCST Sales'!$A$1:$AH$160,J$1,0),0)</f>
        <v>9941.8361693979459</v>
      </c>
      <c r="K209" s="303">
        <f>IFERROR(VLOOKUP($A209,'FCST Sales'!$A$1:$AH$160,K$1,0),0)</f>
        <v>9518.8469316131377</v>
      </c>
      <c r="L209" s="303">
        <f>IFERROR(VLOOKUP($A209,'FCST Sales'!$A$1:$AH$160,L$1,0),0)</f>
        <v>9157.7825865730065</v>
      </c>
      <c r="M209" s="303">
        <f>IFERROR(VLOOKUP($A209,'FCST Sales'!$A$1:$AH$160,M$1,0),0)</f>
        <v>9197.9565152554387</v>
      </c>
      <c r="N209" s="303">
        <f>IFERROR(VLOOKUP($A209,'FCST Sales'!$A$1:$AH$160,N$1,0),0)</f>
        <v>9573.6809030546501</v>
      </c>
      <c r="O209" s="303">
        <f>IFERROR(VLOOKUP($A209,'FCST Sales'!$A$1:$AH$160,O$1,0),0)</f>
        <v>9736.3669139751892</v>
      </c>
      <c r="P209" s="303">
        <f>IFERROR(VLOOKUP($A209,'FCST Sales'!$A$1:$AH$160,P$1,0),0)</f>
        <v>3203.6082407411022</v>
      </c>
      <c r="Q209" s="303">
        <f>IFERROR(VLOOKUP($A209,'FCST Sales'!$A$1:$AH$160,Q$1,0),0)</f>
        <v>9092.6936369849082</v>
      </c>
      <c r="R209" s="303">
        <f>IFERROR(VLOOKUP($A209,'FCST Sales'!$A$1:$AH$160,R$1,0),0)</f>
        <v>9930.9900560885799</v>
      </c>
      <c r="S209" s="303">
        <f>IFERROR(VLOOKUP($A209,'FCST Sales'!$A$1:$AH$160,S$1,0),0)</f>
        <v>9240.3406558923416</v>
      </c>
      <c r="T209" s="303">
        <f>IFERROR(VLOOKUP($A209,'FCST Sales'!$A$1:$AH$160,T$1,0),0)</f>
        <v>9960.1639961718938</v>
      </c>
      <c r="U209" s="303">
        <f>IFERROR(VLOOKUP($A209,'FCST Sales'!$A$1:$AH$160,U$1,0),0)</f>
        <v>9942.1366260230607</v>
      </c>
      <c r="V209" s="303">
        <f>IFERROR(VLOOKUP($A209,'FCST Sales'!$A$1:$AH$160,V$1,0),0)</f>
        <v>10002.512097182243</v>
      </c>
      <c r="W209" s="303">
        <f>IFERROR(VLOOKUP($A209,'FCST Sales'!$A$1:$AH$160,W$1,0),0)</f>
        <v>12052.233509824933</v>
      </c>
      <c r="X209" s="303">
        <f>IFERROR(VLOOKUP($A209,'FCST Sales'!$A$1:$AH$160,X$1,0),0)</f>
        <v>11740.021418044911</v>
      </c>
      <c r="Y209" s="303">
        <f>IFERROR(VLOOKUP($A209,'FCST Sales'!$A$1:$AH$160,Y$1,0),0)</f>
        <v>9494.8052493520663</v>
      </c>
      <c r="Z209" s="303">
        <f>IFERROR(VLOOKUP($A209,'FCST Sales'!$A$1:$AH$160,Z$1,0),0)</f>
        <v>9012.445370383859</v>
      </c>
      <c r="AA209" s="303">
        <f>IFERROR(VLOOKUP($A209,'FCST Sales'!$A$1:$AH$160,AA$1,0),0)</f>
        <v>9501.4104689302658</v>
      </c>
      <c r="AB209" s="303">
        <f>IFERROR(VLOOKUP($A209,'FCST Sales'!$A$1:$AH$160,AB$1,0),0)</f>
        <v>9579.7144107713466</v>
      </c>
      <c r="AC209" s="303">
        <f>IFERROR(VLOOKUP($A209,'FCST Sales'!$A$1:$AH$160,AC$1,0),0)</f>
        <v>10554.292831922774</v>
      </c>
      <c r="AD209" s="303">
        <f>IFERROR(VLOOKUP($A209,'FCST Sales'!$A$1:$AH$160,AD$1,0),0)</f>
        <v>13887.047624652067</v>
      </c>
      <c r="AE209" s="303">
        <f>IFERROR(VLOOKUP($A209,'FCST Sales'!$A$1:$AH$160,AE$1,0),0)</f>
        <v>12067.509751997311</v>
      </c>
      <c r="AF209" s="303">
        <f>IFERROR(VLOOKUP($A209,'FCST Sales'!$A$1:$AH$160,AF$1,0),0)</f>
        <v>8141.5248966390936</v>
      </c>
      <c r="AG209" s="303">
        <f>IFERROR(VLOOKUP($A209,'FCST Sales'!$A$1:$AH$160,AG$1,0),0)</f>
        <v>300754.42723086092</v>
      </c>
      <c r="AH209" s="303">
        <f>IFERROR(VLOOKUP($A209,'FCST Sales'!$A$1:$AH$160,AH$1,0),0)</f>
        <v>0</v>
      </c>
      <c r="AI209" s="303"/>
      <c r="AK209" s="306">
        <f>IFERROR(VLOOKUP($A209,'BDGT MW Services MTD'!$A$3:$AG$156,AK$4,0),0)</f>
        <v>135.80972355014376</v>
      </c>
      <c r="AL209" s="306">
        <f>IFERROR(VLOOKUP($A209,'BDGT MW Services MTD'!$A$3:$AG$156,AL$4,0),0)</f>
        <v>116.99977421442377</v>
      </c>
      <c r="AM209" s="306">
        <f>IFERROR(VLOOKUP($A209,'BDGT MW Services MTD'!$A$3:$AG$156,AM$4,0),0)</f>
        <v>90.931817830883602</v>
      </c>
      <c r="AN209" s="306">
        <f>IFERROR(VLOOKUP($A209,'BDGT MW Services MTD'!$A$3:$AG$156,AN$4,0),0)</f>
        <v>87.513562983666219</v>
      </c>
      <c r="AO209" s="306">
        <f>IFERROR(VLOOKUP($A209,'BDGT MW Services MTD'!$A$3:$AG$156,AO$4,0),0)</f>
        <v>87.054603347745584</v>
      </c>
      <c r="AP209" s="306">
        <f>IFERROR(VLOOKUP($A209,'BDGT MW Services MTD'!$A$3:$AG$156,AP$4,0),0)</f>
        <v>90.757826512264742</v>
      </c>
      <c r="AQ209" s="306">
        <f>IFERROR(VLOOKUP($A209,'BDGT MW Services MTD'!$A$3:$AG$156,AQ$4,0),0)</f>
        <v>93.489745090329478</v>
      </c>
      <c r="AR209" s="306">
        <f>IFERROR(VLOOKUP($A209,'BDGT MW Services MTD'!$A$3:$AG$156,AR$4,0),0)</f>
        <v>114.62356107563633</v>
      </c>
      <c r="AS209" s="306">
        <f>IFERROR(VLOOKUP($A209,'BDGT MW Services MTD'!$A$3:$AG$156,AS$4,0),0)</f>
        <v>105.493761446344</v>
      </c>
      <c r="AT209" s="306">
        <f>IFERROR(VLOOKUP($A209,'BDGT MW Services MTD'!$A$3:$AG$156,AT$4,0),0)</f>
        <v>102.2252259965674</v>
      </c>
      <c r="AU209" s="306">
        <f>IFERROR(VLOOKUP($A209,'BDGT MW Services MTD'!$A$3:$AG$156,AU$4,0),0)</f>
        <v>98.34766766033151</v>
      </c>
      <c r="AV209" s="306">
        <f>IFERROR(VLOOKUP($A209,'BDGT MW Services MTD'!$A$3:$AG$156,AV$4,0),0)</f>
        <v>98.779105309054771</v>
      </c>
      <c r="AW209" s="306">
        <f>IFERROR(VLOOKUP($A209,'BDGT MW Services MTD'!$A$3:$AG$156,AW$4,0),0)</f>
        <v>102.8141014310785</v>
      </c>
      <c r="AX209" s="306">
        <f>IFERROR(VLOOKUP($A209,'BDGT MW Services MTD'!$A$3:$AG$156,AX$4,0),0)</f>
        <v>104.56122630369291</v>
      </c>
      <c r="AY209" s="306">
        <f>IFERROR(VLOOKUP($A209,'BDGT MW Services MTD'!$A$3:$AG$156,AY$4,0),0)</f>
        <v>15.671578377062199</v>
      </c>
      <c r="AZ209" s="306">
        <f>IFERROR(VLOOKUP($A209,'BDGT MW Services MTD'!$A$3:$AG$156,AZ$4,0),0)</f>
        <v>96.483429931924022</v>
      </c>
      <c r="BA209" s="306">
        <f>IFERROR(VLOOKUP($A209,'BDGT MW Services MTD'!$A$3:$AG$156,BA$4,0),0)</f>
        <v>106.65133184164729</v>
      </c>
      <c r="BB209" s="306">
        <f>IFERROR(VLOOKUP($A209,'BDGT MW Services MTD'!$A$3:$AG$156,BB$4,0),0)</f>
        <v>99.234278964688158</v>
      </c>
      <c r="BC209" s="306">
        <f>IFERROR(VLOOKUP($A209,'BDGT MW Services MTD'!$A$3:$AG$156,BC$4,0),0)</f>
        <v>106.96463792164344</v>
      </c>
      <c r="BD209" s="306">
        <f>IFERROR(VLOOKUP($A209,'BDGT MW Services MTD'!$A$3:$AG$156,BD$4,0),0)</f>
        <v>106.77103758319613</v>
      </c>
      <c r="BE209" s="306">
        <f>IFERROR(VLOOKUP($A209,'BDGT MW Services MTD'!$A$3:$AG$156,BE$4,0),0)</f>
        <v>107.41942453891015</v>
      </c>
      <c r="BF209" s="306">
        <f>IFERROR(VLOOKUP($A209,'BDGT MW Services MTD'!$A$3:$AG$156,BF$4,0),0)</f>
        <v>127.88738670777138</v>
      </c>
      <c r="BG209" s="306">
        <f>IFERROR(VLOOKUP($A209,'BDGT MW Services MTD'!$A$3:$AG$156,BG$4,0),0)</f>
        <v>126.07896221951329</v>
      </c>
      <c r="BH209" s="306">
        <f>IFERROR(VLOOKUP($A209,'BDGT MW Services MTD'!$A$3:$AG$156,BH$4,0),0)</f>
        <v>101.96703648893771</v>
      </c>
      <c r="BI209" s="306">
        <f>IFERROR(VLOOKUP($A209,'BDGT MW Services MTD'!$A$3:$AG$156,BI$4,0),0)</f>
        <v>96.786855738741991</v>
      </c>
      <c r="BJ209" s="306">
        <f>IFERROR(VLOOKUP($A209,'BDGT MW Services MTD'!$A$3:$AG$156,BJ$4,0),0)</f>
        <v>102.03797155796327</v>
      </c>
      <c r="BK209" s="306">
        <f>IFERROR(VLOOKUP($A209,'BDGT MW Services MTD'!$A$3:$AG$156,BK$4,0),0)</f>
        <v>102.87889674655331</v>
      </c>
      <c r="BL209" s="306">
        <f>IFERROR(VLOOKUP($A209,'BDGT MW Services MTD'!$A$3:$AG$156,BL$4,0),0)</f>
        <v>113.49741965140409</v>
      </c>
      <c r="BM209" s="306">
        <f>IFERROR(VLOOKUP($A209,'BDGT MW Services MTD'!$A$3:$AG$156,BM$4,0),0)</f>
        <v>149.13640192495188</v>
      </c>
      <c r="BN209" s="306">
        <f>IFERROR(VLOOKUP($A209,'BDGT MW Services MTD'!$A$3:$AG$156,BN$4,0),0)</f>
        <v>128.04948435453116</v>
      </c>
      <c r="BO209" s="306">
        <f>IFERROR(VLOOKUP($A209,'BDGT MW Services MTD'!$A$3:$AG$156,BO$4,0),0)</f>
        <v>87.43382769939852</v>
      </c>
      <c r="BP209" s="306">
        <f>IFERROR(VLOOKUP($A209,'BDGT MW Services MTD'!$A$3:$AG$156,BP$4,0),0)</f>
        <v>3204.351665001001</v>
      </c>
      <c r="BQ209" s="306"/>
      <c r="BR209" s="306"/>
      <c r="BS209" s="306"/>
      <c r="BT209" s="306">
        <f>IFERROR(VLOOKUP($A209,'BDGT Polizze MTD'!$A$3:$AG$156,BT$4,0),0)</f>
        <v>453.75804003225784</v>
      </c>
      <c r="BU209" s="306">
        <f>IFERROR(VLOOKUP($A209,'BDGT Polizze MTD'!$A$3:$AG$156,BU$4,0),0)</f>
        <v>390.91154038136199</v>
      </c>
      <c r="BV209" s="306">
        <f>IFERROR(VLOOKUP($A209,'BDGT Polizze MTD'!$A$3:$AG$156,BV$4,0),0)</f>
        <v>303.81509038472956</v>
      </c>
      <c r="BW209" s="306">
        <f>IFERROR(VLOOKUP($A209,'BDGT Polizze MTD'!$A$3:$AG$156,BW$4,0),0)</f>
        <v>292.39425409069617</v>
      </c>
      <c r="BX209" s="306">
        <f>IFERROR(VLOOKUP($A209,'BDGT Polizze MTD'!$A$3:$AG$156,BX$4,0),0)</f>
        <v>290.86080994984002</v>
      </c>
      <c r="BY209" s="306">
        <f>IFERROR(VLOOKUP($A209,'BDGT Polizze MTD'!$A$3:$AG$156,BY$4,0),0)</f>
        <v>303.23376264430476</v>
      </c>
      <c r="BZ209" s="306">
        <f>IFERROR(VLOOKUP($A209,'BDGT Polizze MTD'!$A$3:$AG$156,BZ$4,0),0)</f>
        <v>312.36145974216885</v>
      </c>
      <c r="CA209" s="306">
        <f>IFERROR(VLOOKUP($A209,'BDGT Polizze MTD'!$A$3:$AG$156,CA$4,0),0)</f>
        <v>382.97230165552082</v>
      </c>
      <c r="CB209" s="306">
        <f>IFERROR(VLOOKUP($A209,'BDGT Polizze MTD'!$A$3:$AG$156,CB$4,0),0)</f>
        <v>352.46844760603267</v>
      </c>
      <c r="CC209" s="306">
        <f>IFERROR(VLOOKUP($A209,'BDGT Polizze MTD'!$A$3:$AG$156,CC$4,0),0)</f>
        <v>341.5478433908346</v>
      </c>
      <c r="CD209" s="306">
        <f>IFERROR(VLOOKUP($A209,'BDGT Polizze MTD'!$A$3:$AG$156,CD$4,0),0)</f>
        <v>328.59241409779497</v>
      </c>
      <c r="CE209" s="306">
        <f>IFERROR(VLOOKUP($A209,'BDGT Polizze MTD'!$A$3:$AG$156,CE$4,0),0)</f>
        <v>330.03390368162815</v>
      </c>
      <c r="CF209" s="306">
        <f>IFERROR(VLOOKUP($A209,'BDGT Polizze MTD'!$A$3:$AG$156,CF$4,0),0)</f>
        <v>343.51535319795261</v>
      </c>
      <c r="CG209" s="306">
        <f>IFERROR(VLOOKUP($A209,'BDGT Polizze MTD'!$A$3:$AG$156,CG$4,0),0)</f>
        <v>349.35272578929295</v>
      </c>
      <c r="CH209" s="306">
        <f>IFERROR(VLOOKUP($A209,'BDGT Polizze MTD'!$A$3:$AG$156,CH$4,0),0)</f>
        <v>52.360792016207064</v>
      </c>
      <c r="CI209" s="306">
        <f>IFERROR(VLOOKUP($A209,'BDGT Polizze MTD'!$A$3:$AG$156,CI$4,0),0)</f>
        <v>322.36375214573644</v>
      </c>
      <c r="CJ209" s="306">
        <f>IFERROR(VLOOKUP($A209,'BDGT Polizze MTD'!$A$3:$AG$156,CJ$4,0),0)</f>
        <v>356.33604161949256</v>
      </c>
      <c r="CK209" s="306">
        <f>IFERROR(VLOOKUP($A209,'BDGT Polizze MTD'!$A$3:$AG$156,CK$4,0),0)</f>
        <v>331.55469836742441</v>
      </c>
      <c r="CL209" s="306">
        <f>IFERROR(VLOOKUP($A209,'BDGT Polizze MTD'!$A$3:$AG$156,CL$4,0),0)</f>
        <v>357.38283818952431</v>
      </c>
      <c r="CM209" s="306">
        <f>IFERROR(VLOOKUP($A209,'BDGT Polizze MTD'!$A$3:$AG$156,CM$4,0),0)</f>
        <v>356.73599415047431</v>
      </c>
      <c r="CN209" s="306">
        <f>IFERROR(VLOOKUP($A209,'BDGT Polizze MTD'!$A$3:$AG$156,CN$4,0),0)</f>
        <v>358.90233972954218</v>
      </c>
      <c r="CO209" s="306">
        <f>IFERROR(VLOOKUP($A209,'BDGT Polizze MTD'!$A$3:$AG$156,CO$4,0),0)</f>
        <v>427.28847699877628</v>
      </c>
      <c r="CP209" s="306">
        <f>IFERROR(VLOOKUP($A209,'BDGT Polizze MTD'!$A$3:$AG$156,CP$4,0),0)</f>
        <v>421.24629437821193</v>
      </c>
      <c r="CQ209" s="306">
        <f>IFERROR(VLOOKUP($A209,'BDGT Polizze MTD'!$A$3:$AG$156,CQ$4,0),0)</f>
        <v>340.68519849416276</v>
      </c>
      <c r="CR209" s="306">
        <f>IFERROR(VLOOKUP($A209,'BDGT Polizze MTD'!$A$3:$AG$156,CR$4,0),0)</f>
        <v>323.37753743148653</v>
      </c>
      <c r="CS209" s="306">
        <f>IFERROR(VLOOKUP($A209,'BDGT Polizze MTD'!$A$3:$AG$156,CS$4,0),0)</f>
        <v>340.92220183272497</v>
      </c>
      <c r="CT209" s="306">
        <f>IFERROR(VLOOKUP($A209,'BDGT Polizze MTD'!$A$3:$AG$156,CT$4,0),0)</f>
        <v>343.73184281728589</v>
      </c>
      <c r="CU209" s="306">
        <f>IFERROR(VLOOKUP($A209,'BDGT Polizze MTD'!$A$3:$AG$156,CU$4,0),0)</f>
        <v>379.20971594294417</v>
      </c>
      <c r="CV209" s="306">
        <f>IFERROR(VLOOKUP($A209,'BDGT Polizze MTD'!$A$3:$AG$156,CV$4,0),0)</f>
        <v>498.28421460517427</v>
      </c>
      <c r="CW209" s="306">
        <f>IFERROR(VLOOKUP($A209,'BDGT Polizze MTD'!$A$3:$AG$156,CW$4,0),0)</f>
        <v>427.83006642672621</v>
      </c>
      <c r="CX209" s="306">
        <f>IFERROR(VLOOKUP($A209,'BDGT Polizze MTD'!$A$3:$AG$156,CX$4,0),0)</f>
        <v>292.1278480826067</v>
      </c>
      <c r="CY209" s="306">
        <f>IFERROR(VLOOKUP($A209,'BDGT Polizze MTD'!$A$3:$AG$156,CY$4,0),0)</f>
        <v>10706.157799872917</v>
      </c>
      <c r="CZ209" s="306"/>
      <c r="DD209" s="308">
        <f>IFERROR(VLOOKUP($A209,'BDGT McAfee'!$AZ$6:$BD$180,DD$4,0),0)</f>
        <v>2.3946503225806453</v>
      </c>
      <c r="DE209" s="308">
        <f>IFERROR(VLOOKUP($A209,'BDGT McAfee'!$AZ$6:$BD$180,DE$4,0),0)</f>
        <v>2.3946503225806453</v>
      </c>
      <c r="DF209" s="308">
        <f>IFERROR(VLOOKUP($A209,'BDGT McAfee'!$AZ$6:$BD$180,DF$4,0),0)</f>
        <v>2.3946503225806453</v>
      </c>
      <c r="DG209" s="308">
        <f>IFERROR(VLOOKUP($A209,'BDGT McAfee'!$AZ$6:$BD$180,DG$4,0),0)</f>
        <v>2.3946503225806453</v>
      </c>
      <c r="DH209" s="308">
        <f>IFERROR(VLOOKUP($A209,'BDGT McAfee'!$AZ$6:$BD$180,DH$4,0),0)</f>
        <v>2.3946503225806453</v>
      </c>
      <c r="DI209" s="308">
        <f>IFERROR(VLOOKUP($A209,'BDGT McAfee'!$AZ$6:$BD$180,DI$4,0),0)</f>
        <v>2.3946503225806453</v>
      </c>
      <c r="DJ209" s="308">
        <f>IFERROR(VLOOKUP($A209,'BDGT McAfee'!$AZ$6:$BD$180,DJ$4,0),0)</f>
        <v>2.3946503225806453</v>
      </c>
      <c r="DK209" s="308">
        <f>IFERROR(VLOOKUP($A209,'BDGT McAfee'!$AZ$6:$BD$180,DK$4,0),0)</f>
        <v>2.3946503225806453</v>
      </c>
      <c r="DL209" s="308">
        <f>IFERROR(VLOOKUP($A209,'BDGT McAfee'!$AZ$6:$BD$180,DL$4,0),0)</f>
        <v>2.3946503225806453</v>
      </c>
      <c r="DM209" s="308">
        <f>IFERROR(VLOOKUP($A209,'BDGT McAfee'!$AZ$6:$BD$180,DM$4,0),0)</f>
        <v>2.3946503225806453</v>
      </c>
      <c r="DN209" s="308">
        <f>IFERROR(VLOOKUP($A209,'BDGT McAfee'!$AZ$6:$BD$180,DN$4,0),0)</f>
        <v>2.3946503225806453</v>
      </c>
      <c r="DO209" s="308">
        <f>IFERROR(VLOOKUP($A209,'BDGT McAfee'!$AZ$6:$BD$180,DO$4,0),0)</f>
        <v>2.3946503225806453</v>
      </c>
      <c r="DP209" s="308">
        <f>IFERROR(VLOOKUP($A209,'BDGT McAfee'!$AZ$6:$BD$180,DP$4,0),0)</f>
        <v>2.3946503225806453</v>
      </c>
      <c r="DQ209" s="308">
        <f>IFERROR(VLOOKUP($A209,'BDGT McAfee'!$AZ$6:$BD$180,DQ$4,0),0)</f>
        <v>2.3946503225806453</v>
      </c>
      <c r="DR209" s="308">
        <f>IFERROR(VLOOKUP($A209,'BDGT McAfee'!$AZ$6:$BD$180,DR$4,0),0)</f>
        <v>2.3946503225806453</v>
      </c>
      <c r="DS209" s="308">
        <f>IFERROR(VLOOKUP($A209,'BDGT McAfee'!$AZ$6:$BD$180,DS$4,0),0)</f>
        <v>2.3946503225806453</v>
      </c>
      <c r="DT209" s="308">
        <f>IFERROR(VLOOKUP($A209,'BDGT McAfee'!$AZ$6:$BD$180,DT$4,0),0)</f>
        <v>2.3946503225806453</v>
      </c>
      <c r="DU209" s="308">
        <f>IFERROR(VLOOKUP($A209,'BDGT McAfee'!$AZ$6:$BD$180,DU$4,0),0)</f>
        <v>2.3946503225806453</v>
      </c>
      <c r="DV209" s="308">
        <f>IFERROR(VLOOKUP($A209,'BDGT McAfee'!$AZ$6:$BD$180,DV$4,0),0)</f>
        <v>2.3946503225806453</v>
      </c>
      <c r="DW209" s="308">
        <f>IFERROR(VLOOKUP($A209,'BDGT McAfee'!$AZ$6:$BD$180,DW$4,0),0)</f>
        <v>2.3946503225806453</v>
      </c>
      <c r="DX209" s="308">
        <f>IFERROR(VLOOKUP($A209,'BDGT McAfee'!$AZ$6:$BD$180,DX$4,0),0)</f>
        <v>2.3946503225806453</v>
      </c>
      <c r="DY209" s="308">
        <f>IFERROR(VLOOKUP($A209,'BDGT McAfee'!$AZ$6:$BD$180,DY$4,0),0)</f>
        <v>2.3946503225806453</v>
      </c>
      <c r="DZ209" s="308">
        <f>IFERROR(VLOOKUP($A209,'BDGT McAfee'!$AZ$6:$BD$180,DZ$4,0),0)</f>
        <v>2.3946503225806453</v>
      </c>
      <c r="EA209" s="308">
        <f>IFERROR(VLOOKUP($A209,'BDGT McAfee'!$AZ$6:$BD$180,EA$4,0),0)</f>
        <v>2.3946503225806453</v>
      </c>
      <c r="EB209" s="308">
        <f>IFERROR(VLOOKUP($A209,'BDGT McAfee'!$AZ$6:$BD$180,EB$4,0),0)</f>
        <v>2.3946503225806453</v>
      </c>
      <c r="EC209" s="308">
        <f>IFERROR(VLOOKUP($A209,'BDGT McAfee'!$AZ$6:$BD$180,EC$4,0),0)</f>
        <v>2.3946503225806453</v>
      </c>
      <c r="ED209" s="308">
        <f>IFERROR(VLOOKUP($A209,'BDGT McAfee'!$AZ$6:$BD$180,ED$4,0),0)</f>
        <v>2.3946503225806453</v>
      </c>
      <c r="EE209" s="308">
        <f>IFERROR(VLOOKUP($A209,'BDGT McAfee'!$AZ$6:$BD$180,EE$4,0),0)</f>
        <v>2.3946503225806453</v>
      </c>
      <c r="EF209" s="308">
        <f>IFERROR(VLOOKUP($A209,'BDGT McAfee'!$AZ$6:$BD$180,EF$4,0),0)</f>
        <v>2.3946503225806453</v>
      </c>
      <c r="EG209" s="308">
        <f>IFERROR(VLOOKUP($A209,'BDGT McAfee'!$AZ$6:$BD$180,EG$4,0),0)</f>
        <v>2.3946503225806453</v>
      </c>
      <c r="EH209" s="308">
        <f>IFERROR(VLOOKUP($A209,'BDGT McAfee'!$AZ$6:$BD$180,EH$4,0),0)</f>
        <v>2.3946503225806453</v>
      </c>
      <c r="EI209" s="308">
        <f t="shared" si="50"/>
        <v>74.234160000000003</v>
      </c>
      <c r="EJ209" s="308"/>
      <c r="EL209" s="307">
        <f>IFERROR(VLOOKUP($A209,'BDGT Office'!$C$3:$F$180,EL$4,0),0)</f>
        <v>0.2709677419354839</v>
      </c>
      <c r="EM209" s="307">
        <f>IFERROR(VLOOKUP($A209,'BDGT Office'!$C$3:$F$180,EM$4,0),0)</f>
        <v>0.2709677419354839</v>
      </c>
      <c r="EN209" s="307">
        <f>IFERROR(VLOOKUP($A209,'BDGT Office'!$C$3:$F$180,EN$4,0),0)</f>
        <v>0.2709677419354839</v>
      </c>
      <c r="EO209" s="307">
        <f>IFERROR(VLOOKUP($A209,'BDGT Office'!$C$3:$F$180,EO$4,0),0)</f>
        <v>0.2709677419354839</v>
      </c>
      <c r="EP209" s="307">
        <f>IFERROR(VLOOKUP($A209,'BDGT Office'!$C$3:$F$180,EP$4,0),0)</f>
        <v>0.2709677419354839</v>
      </c>
      <c r="EQ209" s="307">
        <f>IFERROR(VLOOKUP($A209,'BDGT Office'!$C$3:$F$180,EQ$4,0),0)</f>
        <v>0.2709677419354839</v>
      </c>
      <c r="ER209" s="307">
        <f>IFERROR(VLOOKUP($A209,'BDGT Office'!$C$3:$F$180,ER$4,0),0)</f>
        <v>0.2709677419354839</v>
      </c>
      <c r="ES209" s="307">
        <f>IFERROR(VLOOKUP($A209,'BDGT Office'!$C$3:$F$180,ES$4,0),0)</f>
        <v>0.2709677419354839</v>
      </c>
      <c r="ET209" s="307">
        <f>IFERROR(VLOOKUP($A209,'BDGT Office'!$C$3:$F$180,ET$4,0),0)</f>
        <v>0.2709677419354839</v>
      </c>
      <c r="EU209" s="307">
        <f>IFERROR(VLOOKUP($A209,'BDGT Office'!$C$3:$F$180,EU$4,0),0)</f>
        <v>0.2709677419354839</v>
      </c>
      <c r="EV209" s="307">
        <f>IFERROR(VLOOKUP($A209,'BDGT Office'!$C$3:$F$180,EV$4,0),0)</f>
        <v>0.2709677419354839</v>
      </c>
      <c r="EW209" s="307">
        <f>IFERROR(VLOOKUP($A209,'BDGT Office'!$C$3:$F$180,EW$4,0),0)</f>
        <v>0.2709677419354839</v>
      </c>
      <c r="EX209" s="307">
        <f>IFERROR(VLOOKUP($A209,'BDGT Office'!$C$3:$F$180,EX$4,0),0)</f>
        <v>0.2709677419354839</v>
      </c>
      <c r="EY209" s="307">
        <f>IFERROR(VLOOKUP($A209,'BDGT Office'!$C$3:$F$180,EY$4,0),0)</f>
        <v>0.2709677419354839</v>
      </c>
      <c r="EZ209" s="307">
        <f>IFERROR(VLOOKUP($A209,'BDGT Office'!$C$3:$F$180,EZ$4,0),0)</f>
        <v>0.2709677419354839</v>
      </c>
      <c r="FA209" s="307">
        <f>IFERROR(VLOOKUP($A209,'BDGT Office'!$C$3:$F$180,FA$4,0),0)</f>
        <v>0.2709677419354839</v>
      </c>
      <c r="FB209" s="307">
        <f>IFERROR(VLOOKUP($A209,'BDGT Office'!$C$3:$F$180,FB$4,0),0)</f>
        <v>0.2709677419354839</v>
      </c>
      <c r="FC209" s="307">
        <f>IFERROR(VLOOKUP($A209,'BDGT Office'!$C$3:$F$180,FC$4,0),0)</f>
        <v>0.2709677419354839</v>
      </c>
      <c r="FD209" s="307">
        <f>IFERROR(VLOOKUP($A209,'BDGT Office'!$C$3:$F$180,FD$4,0),0)</f>
        <v>0.2709677419354839</v>
      </c>
      <c r="FE209" s="307">
        <f>IFERROR(VLOOKUP($A209,'BDGT Office'!$C$3:$F$180,FE$4,0),0)</f>
        <v>0.2709677419354839</v>
      </c>
      <c r="FF209" s="307">
        <f>IFERROR(VLOOKUP($A209,'BDGT Office'!$C$3:$F$180,FF$4,0),0)</f>
        <v>0.2709677419354839</v>
      </c>
      <c r="FG209" s="307">
        <f>IFERROR(VLOOKUP($A209,'BDGT Office'!$C$3:$F$180,FG$4,0),0)</f>
        <v>0.2709677419354839</v>
      </c>
      <c r="FH209" s="307">
        <f>IFERROR(VLOOKUP($A209,'BDGT Office'!$C$3:$F$180,FH$4,0),0)</f>
        <v>0.2709677419354839</v>
      </c>
      <c r="FI209" s="307">
        <f>IFERROR(VLOOKUP($A209,'BDGT Office'!$C$3:$F$180,FI$4,0),0)</f>
        <v>0.2709677419354839</v>
      </c>
      <c r="FJ209" s="307">
        <f>IFERROR(VLOOKUP($A209,'BDGT Office'!$C$3:$F$180,FJ$4,0),0)</f>
        <v>0.2709677419354839</v>
      </c>
      <c r="FK209" s="307">
        <f>IFERROR(VLOOKUP($A209,'BDGT Office'!$C$3:$F$180,FK$4,0),0)</f>
        <v>0.2709677419354839</v>
      </c>
      <c r="FL209" s="307">
        <f>IFERROR(VLOOKUP($A209,'BDGT Office'!$C$3:$F$180,FL$4,0),0)</f>
        <v>0.2709677419354839</v>
      </c>
      <c r="FM209" s="307">
        <f>IFERROR(VLOOKUP($A209,'BDGT Office'!$C$3:$F$180,FM$4,0),0)</f>
        <v>0.2709677419354839</v>
      </c>
      <c r="FN209" s="307">
        <f>IFERROR(VLOOKUP($A209,'BDGT Office'!$C$3:$F$180,FN$4,0),0)</f>
        <v>0.2709677419354839</v>
      </c>
      <c r="FO209" s="307">
        <f>IFERROR(VLOOKUP($A209,'BDGT Office'!$C$3:$F$180,FO$4,0),0)</f>
        <v>0.2709677419354839</v>
      </c>
      <c r="FP209" s="307">
        <f>IFERROR(VLOOKUP($A209,'BDGT Office'!$C$3:$F$180,FP$4,0),0)</f>
        <v>0.2709677419354839</v>
      </c>
      <c r="FQ209" s="308">
        <f t="shared" si="51"/>
        <v>8.4000000000000075</v>
      </c>
      <c r="FR209" s="307"/>
      <c r="FS209" s="307"/>
    </row>
    <row r="210" spans="1:175">
      <c r="A210" s="150" t="s">
        <v>110</v>
      </c>
      <c r="B210" s="303">
        <f>IFERROR(VLOOKUP($A210,'FCST Sales'!$A$1:$AH$160,B$1,0),0)</f>
        <v>9667.5822755225272</v>
      </c>
      <c r="C210" s="303">
        <f>IFERROR(VLOOKUP($A210,'FCST Sales'!$A$1:$AH$160,C$1,0),0)</f>
        <v>8429.1852002911764</v>
      </c>
      <c r="D210" s="303">
        <f>IFERROR(VLOOKUP($A210,'FCST Sales'!$A$1:$AH$160,D$1,0),0)</f>
        <v>6472.9594270789867</v>
      </c>
      <c r="E210" s="303">
        <f>IFERROR(VLOOKUP($A210,'FCST Sales'!$A$1:$AH$160,E$1,0),0)</f>
        <v>6229.6317837385131</v>
      </c>
      <c r="F210" s="303">
        <f>IFERROR(VLOOKUP($A210,'FCST Sales'!$A$1:$AH$160,F$1,0),0)</f>
        <v>6196.9608532232296</v>
      </c>
      <c r="G210" s="303">
        <f>IFERROR(VLOOKUP($A210,'FCST Sales'!$A$1:$AH$160,G$1,0),0)</f>
        <v>6460.5738972067202</v>
      </c>
      <c r="H210" s="303">
        <f>IFERROR(VLOOKUP($A210,'FCST Sales'!$A$1:$AH$160,H$1,0),0)</f>
        <v>6655.0448594697255</v>
      </c>
      <c r="I210" s="303">
        <f>IFERROR(VLOOKUP($A210,'FCST Sales'!$A$1:$AH$160,I$1,0),0)</f>
        <v>8159.4504314188562</v>
      </c>
      <c r="J210" s="303">
        <f>IFERROR(VLOOKUP($A210,'FCST Sales'!$A$1:$AH$160,J$1,0),0)</f>
        <v>7600.2407583872609</v>
      </c>
      <c r="K210" s="303">
        <f>IFERROR(VLOOKUP($A210,'FCST Sales'!$A$1:$AH$160,K$1,0),0)</f>
        <v>7276.8779519001828</v>
      </c>
      <c r="L210" s="303">
        <f>IFERROR(VLOOKUP($A210,'FCST Sales'!$A$1:$AH$160,L$1,0),0)</f>
        <v>7000.8549009449398</v>
      </c>
      <c r="M210" s="303">
        <f>IFERROR(VLOOKUP($A210,'FCST Sales'!$A$1:$AH$160,M$1,0),0)</f>
        <v>7031.5666854678639</v>
      </c>
      <c r="N210" s="303">
        <f>IFERROR(VLOOKUP($A210,'FCST Sales'!$A$1:$AH$160,N$1,0),0)</f>
        <v>7318.7969070703384</v>
      </c>
      <c r="O210" s="303">
        <f>IFERROR(VLOOKUP($A210,'FCST Sales'!$A$1:$AH$160,O$1,0),0)</f>
        <v>7443.1655679444384</v>
      </c>
      <c r="P210" s="303">
        <f>IFERROR(VLOOKUP($A210,'FCST Sales'!$A$1:$AH$160,P$1,0),0)</f>
        <v>2449.0640873898342</v>
      </c>
      <c r="Q210" s="303">
        <f>IFERROR(VLOOKUP($A210,'FCST Sales'!$A$1:$AH$160,Q$1,0),0)</f>
        <v>6951.0963172033562</v>
      </c>
      <c r="R210" s="303">
        <f>IFERROR(VLOOKUP($A210,'FCST Sales'!$A$1:$AH$160,R$1,0),0)</f>
        <v>7591.9492244050707</v>
      </c>
      <c r="S210" s="303">
        <f>IFERROR(VLOOKUP($A210,'FCST Sales'!$A$1:$AH$160,S$1,0),0)</f>
        <v>7063.9681118934323</v>
      </c>
      <c r="T210" s="303">
        <f>IFERROR(VLOOKUP($A210,'FCST Sales'!$A$1:$AH$160,T$1,0),0)</f>
        <v>7614.2518418216059</v>
      </c>
      <c r="U210" s="303">
        <f>IFERROR(VLOOKUP($A210,'FCST Sales'!$A$1:$AH$160,U$1,0),0)</f>
        <v>7600.4704486224855</v>
      </c>
      <c r="V210" s="303">
        <f>IFERROR(VLOOKUP($A210,'FCST Sales'!$A$1:$AH$160,V$1,0),0)</f>
        <v>7646.6257170147883</v>
      </c>
      <c r="W210" s="303">
        <f>IFERROR(VLOOKUP($A210,'FCST Sales'!$A$1:$AH$160,W$1,0),0)</f>
        <v>9213.5773302045145</v>
      </c>
      <c r="X210" s="303">
        <f>IFERROR(VLOOKUP($A210,'FCST Sales'!$A$1:$AH$160,X$1,0),0)</f>
        <v>8974.9003871553141</v>
      </c>
      <c r="Y210" s="303">
        <f>IFERROR(VLOOKUP($A210,'FCST Sales'!$A$1:$AH$160,Y$1,0),0)</f>
        <v>7258.4987943373935</v>
      </c>
      <c r="Z210" s="303">
        <f>IFERROR(VLOOKUP($A210,'FCST Sales'!$A$1:$AH$160,Z$1,0),0)</f>
        <v>6889.7488823614331</v>
      </c>
      <c r="AA210" s="303">
        <f>IFERROR(VLOOKUP($A210,'FCST Sales'!$A$1:$AH$160,AA$1,0),0)</f>
        <v>7263.5482900443194</v>
      </c>
      <c r="AB210" s="303">
        <f>IFERROR(VLOOKUP($A210,'FCST Sales'!$A$1:$AH$160,AB$1,0),0)</f>
        <v>7323.4093459079086</v>
      </c>
      <c r="AC210" s="303">
        <f>IFERROR(VLOOKUP($A210,'FCST Sales'!$A$1:$AH$160,AC$1,0),0)</f>
        <v>8068.4458273458013</v>
      </c>
      <c r="AD210" s="303">
        <f>IFERROR(VLOOKUP($A210,'FCST Sales'!$A$1:$AH$160,AD$1,0),0)</f>
        <v>10616.238647688071</v>
      </c>
      <c r="AE210" s="303">
        <f>IFERROR(VLOOKUP($A210,'FCST Sales'!$A$1:$AH$160,AE$1,0),0)</f>
        <v>9225.2555671433693</v>
      </c>
      <c r="AF210" s="303">
        <f>IFERROR(VLOOKUP($A210,'FCST Sales'!$A$1:$AH$160,AF$1,0),0)</f>
        <v>6223.9558468411415</v>
      </c>
      <c r="AG210" s="303">
        <f>IFERROR(VLOOKUP($A210,'FCST Sales'!$A$1:$AH$160,AG$1,0),0)</f>
        <v>229917.89616704459</v>
      </c>
      <c r="AH210" s="303">
        <f>IFERROR(VLOOKUP($A210,'FCST Sales'!$A$1:$AH$160,AH$1,0),0)</f>
        <v>0</v>
      </c>
      <c r="AI210" s="303"/>
      <c r="AK210" s="306">
        <f>IFERROR(VLOOKUP($A210,'BDGT MW Services MTD'!$A$3:$AG$156,AK$4,0),0)</f>
        <v>94.961215531735874</v>
      </c>
      <c r="AL210" s="306">
        <f>IFERROR(VLOOKUP($A210,'BDGT MW Services MTD'!$A$3:$AG$156,AL$4,0),0)</f>
        <v>81.808875579060626</v>
      </c>
      <c r="AM210" s="306">
        <f>IFERROR(VLOOKUP($A210,'BDGT MW Services MTD'!$A$3:$AG$156,AM$4,0),0)</f>
        <v>63.581573734246376</v>
      </c>
      <c r="AN210" s="306">
        <f>IFERROR(VLOOKUP($A210,'BDGT MW Services MTD'!$A$3:$AG$156,AN$4,0),0)</f>
        <v>61.191453006483016</v>
      </c>
      <c r="AO210" s="306">
        <f>IFERROR(VLOOKUP($A210,'BDGT MW Services MTD'!$A$3:$AG$156,AO$4,0),0)</f>
        <v>60.8705380987155</v>
      </c>
      <c r="AP210" s="306">
        <f>IFERROR(VLOOKUP($A210,'BDGT MW Services MTD'!$A$3:$AG$156,AP$4,0),0)</f>
        <v>63.45991508804557</v>
      </c>
      <c r="AQ210" s="306">
        <f>IFERROR(VLOOKUP($A210,'BDGT MW Services MTD'!$A$3:$AG$156,AQ$4,0),0)</f>
        <v>65.370134048258478</v>
      </c>
      <c r="AR210" s="306">
        <f>IFERROR(VLOOKUP($A210,'BDGT MW Services MTD'!$A$3:$AG$156,AR$4,0),0)</f>
        <v>80.147373868261383</v>
      </c>
      <c r="AS210" s="306">
        <f>IFERROR(VLOOKUP($A210,'BDGT MW Services MTD'!$A$3:$AG$156,AS$4,0),0)</f>
        <v>73.763612472570983</v>
      </c>
      <c r="AT210" s="306">
        <f>IFERROR(VLOOKUP($A210,'BDGT MW Services MTD'!$A$3:$AG$156,AT$4,0),0)</f>
        <v>71.478178917404705</v>
      </c>
      <c r="AU210" s="306">
        <f>IFERROR(VLOOKUP($A210,'BDGT MW Services MTD'!$A$3:$AG$156,AU$4,0),0)</f>
        <v>68.766902852048304</v>
      </c>
      <c r="AV210" s="306">
        <f>IFERROR(VLOOKUP($A210,'BDGT MW Services MTD'!$A$3:$AG$156,AV$4,0),0)</f>
        <v>69.068573766898425</v>
      </c>
      <c r="AW210" s="306">
        <f>IFERROR(VLOOKUP($A210,'BDGT MW Services MTD'!$A$3:$AG$156,AW$4,0),0)</f>
        <v>71.88993387571081</v>
      </c>
      <c r="AX210" s="306">
        <f>IFERROR(VLOOKUP($A210,'BDGT MW Services MTD'!$A$3:$AG$156,AX$4,0),0)</f>
        <v>73.111562911189523</v>
      </c>
      <c r="AY210" s="306">
        <f>IFERROR(VLOOKUP($A210,'BDGT MW Services MTD'!$A$3:$AG$156,AY$4,0),0)</f>
        <v>10.957920339460994</v>
      </c>
      <c r="AZ210" s="306">
        <f>IFERROR(VLOOKUP($A210,'BDGT MW Services MTD'!$A$3:$AG$156,AZ$4,0),0)</f>
        <v>67.463385871805471</v>
      </c>
      <c r="BA210" s="306">
        <f>IFERROR(VLOOKUP($A210,'BDGT MW Services MTD'!$A$3:$AG$156,BA$4,0),0)</f>
        <v>74.57301174773383</v>
      </c>
      <c r="BB210" s="306">
        <f>IFERROR(VLOOKUP($A210,'BDGT MW Services MTD'!$A$3:$AG$156,BB$4,0),0)</f>
        <v>69.386841432033691</v>
      </c>
      <c r="BC210" s="306">
        <f>IFERROR(VLOOKUP($A210,'BDGT MW Services MTD'!$A$3:$AG$156,BC$4,0),0)</f>
        <v>74.792082410807041</v>
      </c>
      <c r="BD210" s="306">
        <f>IFERROR(VLOOKUP($A210,'BDGT MW Services MTD'!$A$3:$AG$156,BD$4,0),0)</f>
        <v>74.656712696579433</v>
      </c>
      <c r="BE210" s="306">
        <f>IFERROR(VLOOKUP($A210,'BDGT MW Services MTD'!$A$3:$AG$156,BE$4,0),0)</f>
        <v>75.110079450004804</v>
      </c>
      <c r="BF210" s="306">
        <f>IFERROR(VLOOKUP($A210,'BDGT MW Services MTD'!$A$3:$AG$156,BF$4,0),0)</f>
        <v>89.421739294412092</v>
      </c>
      <c r="BG210" s="306">
        <f>IFERROR(VLOOKUP($A210,'BDGT MW Services MTD'!$A$3:$AG$156,BG$4,0),0)</f>
        <v>88.157248187934428</v>
      </c>
      <c r="BH210" s="306">
        <f>IFERROR(VLOOKUP($A210,'BDGT MW Services MTD'!$A$3:$AG$156,BH$4,0),0)</f>
        <v>71.297647002302156</v>
      </c>
      <c r="BI210" s="306">
        <f>IFERROR(VLOOKUP($A210,'BDGT MW Services MTD'!$A$3:$AG$156,BI$4,0),0)</f>
        <v>67.67554802548581</v>
      </c>
      <c r="BJ210" s="306">
        <f>IFERROR(VLOOKUP($A210,'BDGT MW Services MTD'!$A$3:$AG$156,BJ$4,0),0)</f>
        <v>71.347246399181927</v>
      </c>
      <c r="BK210" s="306">
        <f>IFERROR(VLOOKUP($A210,'BDGT MW Services MTD'!$A$3:$AG$156,BK$4,0),0)</f>
        <v>71.935240218713403</v>
      </c>
      <c r="BL210" s="306">
        <f>IFERROR(VLOOKUP($A210,'BDGT MW Services MTD'!$A$3:$AG$156,BL$4,0),0)</f>
        <v>79.359950437079377</v>
      </c>
      <c r="BM210" s="306">
        <f>IFERROR(VLOOKUP($A210,'BDGT MW Services MTD'!$A$3:$AG$156,BM$4,0),0)</f>
        <v>104.27952901026251</v>
      </c>
      <c r="BN210" s="306">
        <f>IFERROR(VLOOKUP($A210,'BDGT MW Services MTD'!$A$3:$AG$156,BN$4,0),0)</f>
        <v>89.535081617544492</v>
      </c>
      <c r="BO210" s="306">
        <f>IFERROR(VLOOKUP($A210,'BDGT MW Services MTD'!$A$3:$AG$156,BO$4,0),0)</f>
        <v>61.135700301029395</v>
      </c>
      <c r="BP210" s="306">
        <f>IFERROR(VLOOKUP($A210,'BDGT MW Services MTD'!$A$3:$AG$156,BP$4,0),0)</f>
        <v>2240.5548081930006</v>
      </c>
      <c r="BQ210" s="306"/>
      <c r="BR210" s="306"/>
      <c r="BS210" s="306"/>
      <c r="BT210" s="306">
        <f>IFERROR(VLOOKUP($A210,'BDGT Polizze MTD'!$A$3:$AG$156,BT$4,0),0)</f>
        <v>376.56974081386255</v>
      </c>
      <c r="BU210" s="306">
        <f>IFERROR(VLOOKUP($A210,'BDGT Polizze MTD'!$A$3:$AG$156,BU$4,0),0)</f>
        <v>324.41399260295719</v>
      </c>
      <c r="BV210" s="306">
        <f>IFERROR(VLOOKUP($A210,'BDGT Polizze MTD'!$A$3:$AG$156,BV$4,0),0)</f>
        <v>252.13342739532405</v>
      </c>
      <c r="BW210" s="306">
        <f>IFERROR(VLOOKUP($A210,'BDGT Polizze MTD'!$A$3:$AG$156,BW$4,0),0)</f>
        <v>242.65537745748503</v>
      </c>
      <c r="BX210" s="306">
        <f>IFERROR(VLOOKUP($A210,'BDGT Polizze MTD'!$A$3:$AG$156,BX$4,0),0)</f>
        <v>241.38278587401976</v>
      </c>
      <c r="BY210" s="306">
        <f>IFERROR(VLOOKUP($A210,'BDGT Polizze MTD'!$A$3:$AG$156,BY$4,0),0)</f>
        <v>251.65098870063093</v>
      </c>
      <c r="BZ210" s="306">
        <f>IFERROR(VLOOKUP($A210,'BDGT Polizze MTD'!$A$3:$AG$156,BZ$4,0),0)</f>
        <v>259.22598292029426</v>
      </c>
      <c r="CA210" s="306">
        <f>IFERROR(VLOOKUP($A210,'BDGT Polizze MTD'!$A$3:$AG$156,CA$4,0),0)</f>
        <v>317.8252893613863</v>
      </c>
      <c r="CB210" s="306">
        <f>IFERROR(VLOOKUP($A210,'BDGT Polizze MTD'!$A$3:$AG$156,CB$4,0),0)</f>
        <v>292.51041359098002</v>
      </c>
      <c r="CC210" s="306">
        <f>IFERROR(VLOOKUP($A210,'BDGT Polizze MTD'!$A$3:$AG$156,CC$4,0),0)</f>
        <v>283.44750178327837</v>
      </c>
      <c r="CD210" s="306">
        <f>IFERROR(VLOOKUP($A210,'BDGT Polizze MTD'!$A$3:$AG$156,CD$4,0),0)</f>
        <v>272.69590683486615</v>
      </c>
      <c r="CE210" s="306">
        <f>IFERROR(VLOOKUP($A210,'BDGT Polizze MTD'!$A$3:$AG$156,CE$4,0),0)</f>
        <v>273.89218615353417</v>
      </c>
      <c r="CF210" s="306">
        <f>IFERROR(VLOOKUP($A210,'BDGT Polizze MTD'!$A$3:$AG$156,CF$4,0),0)</f>
        <v>285.0803205826158</v>
      </c>
      <c r="CG210" s="306">
        <f>IFERROR(VLOOKUP($A210,'BDGT Polizze MTD'!$A$3:$AG$156,CG$4,0),0)</f>
        <v>289.92470390990343</v>
      </c>
      <c r="CH210" s="306">
        <f>IFERROR(VLOOKUP($A210,'BDGT Polizze MTD'!$A$3:$AG$156,CH$4,0),0)</f>
        <v>43.453753187381395</v>
      </c>
      <c r="CI210" s="306">
        <f>IFERROR(VLOOKUP($A210,'BDGT Polizze MTD'!$A$3:$AG$156,CI$4,0),0)</f>
        <v>267.52679596525576</v>
      </c>
      <c r="CJ210" s="306">
        <f>IFERROR(VLOOKUP($A210,'BDGT Polizze MTD'!$A$3:$AG$156,CJ$4,0),0)</f>
        <v>295.72009528635738</v>
      </c>
      <c r="CK210" s="306">
        <f>IFERROR(VLOOKUP($A210,'BDGT Polizze MTD'!$A$3:$AG$156,CK$4,0),0)</f>
        <v>275.15428006733174</v>
      </c>
      <c r="CL210" s="306">
        <f>IFERROR(VLOOKUP($A210,'BDGT Polizze MTD'!$A$3:$AG$156,CL$4,0),0)</f>
        <v>296.58882240143765</v>
      </c>
      <c r="CM210" s="306">
        <f>IFERROR(VLOOKUP($A210,'BDGT Polizze MTD'!$A$3:$AG$156,CM$4,0),0)</f>
        <v>296.05201231623289</v>
      </c>
      <c r="CN210" s="306">
        <f>IFERROR(VLOOKUP($A210,'BDGT Polizze MTD'!$A$3:$AG$156,CN$4,0),0)</f>
        <v>297.84984314511439</v>
      </c>
      <c r="CO210" s="306">
        <f>IFERROR(VLOOKUP($A210,'BDGT Polizze MTD'!$A$3:$AG$156,CO$4,0),0)</f>
        <v>354.60288709097154</v>
      </c>
      <c r="CP210" s="306">
        <f>IFERROR(VLOOKUP($A210,'BDGT Polizze MTD'!$A$3:$AG$156,CP$4,0),0)</f>
        <v>349.58853375143798</v>
      </c>
      <c r="CQ210" s="306">
        <f>IFERROR(VLOOKUP($A210,'BDGT Polizze MTD'!$A$3:$AG$156,CQ$4,0),0)</f>
        <v>282.73160049559868</v>
      </c>
      <c r="CR210" s="306">
        <f>IFERROR(VLOOKUP($A210,'BDGT Polizze MTD'!$A$3:$AG$156,CR$4,0),0)</f>
        <v>268.36812731063242</v>
      </c>
      <c r="CS210" s="306">
        <f>IFERROR(VLOOKUP($A210,'BDGT Polizze MTD'!$A$3:$AG$156,CS$4,0),0)</f>
        <v>282.92828744745532</v>
      </c>
      <c r="CT210" s="306">
        <f>IFERROR(VLOOKUP($A210,'BDGT Polizze MTD'!$A$3:$AG$156,CT$4,0),0)</f>
        <v>285.25998338227754</v>
      </c>
      <c r="CU210" s="306">
        <f>IFERROR(VLOOKUP($A210,'BDGT Polizze MTD'!$A$3:$AG$156,CU$4,0),0)</f>
        <v>314.70275311613494</v>
      </c>
      <c r="CV210" s="306">
        <f>IFERROR(VLOOKUP($A210,'BDGT Polizze MTD'!$A$3:$AG$156,CV$4,0),0)</f>
        <v>413.52161502674471</v>
      </c>
      <c r="CW210" s="306">
        <f>IFERROR(VLOOKUP($A210,'BDGT Polizze MTD'!$A$3:$AG$156,CW$4,0),0)</f>
        <v>355.05234731540332</v>
      </c>
      <c r="CX210" s="306">
        <f>IFERROR(VLOOKUP($A210,'BDGT Polizze MTD'!$A$3:$AG$156,CX$4,0),0)</f>
        <v>242.43428949304837</v>
      </c>
      <c r="CY210" s="306">
        <f>IFERROR(VLOOKUP($A210,'BDGT Polizze MTD'!$A$3:$AG$156,CY$4,0),0)</f>
        <v>8884.9446447799546</v>
      </c>
      <c r="CZ210" s="306"/>
      <c r="DD210" s="308">
        <f>IFERROR(VLOOKUP($A210,'BDGT McAfee'!$AZ$6:$BD$180,DD$4,0),0)</f>
        <v>1.2459677419354838</v>
      </c>
      <c r="DE210" s="308">
        <f>IFERROR(VLOOKUP($A210,'BDGT McAfee'!$AZ$6:$BD$180,DE$4,0),0)</f>
        <v>1.2459677419354838</v>
      </c>
      <c r="DF210" s="308">
        <f>IFERROR(VLOOKUP($A210,'BDGT McAfee'!$AZ$6:$BD$180,DF$4,0),0)</f>
        <v>1.2459677419354838</v>
      </c>
      <c r="DG210" s="308">
        <f>IFERROR(VLOOKUP($A210,'BDGT McAfee'!$AZ$6:$BD$180,DG$4,0),0)</f>
        <v>1.2459677419354838</v>
      </c>
      <c r="DH210" s="308">
        <f>IFERROR(VLOOKUP($A210,'BDGT McAfee'!$AZ$6:$BD$180,DH$4,0),0)</f>
        <v>1.2459677419354838</v>
      </c>
      <c r="DI210" s="308">
        <f>IFERROR(VLOOKUP($A210,'BDGT McAfee'!$AZ$6:$BD$180,DI$4,0),0)</f>
        <v>1.2459677419354838</v>
      </c>
      <c r="DJ210" s="308">
        <f>IFERROR(VLOOKUP($A210,'BDGT McAfee'!$AZ$6:$BD$180,DJ$4,0),0)</f>
        <v>1.2459677419354838</v>
      </c>
      <c r="DK210" s="308">
        <f>IFERROR(VLOOKUP($A210,'BDGT McAfee'!$AZ$6:$BD$180,DK$4,0),0)</f>
        <v>1.2459677419354838</v>
      </c>
      <c r="DL210" s="308">
        <f>IFERROR(VLOOKUP($A210,'BDGT McAfee'!$AZ$6:$BD$180,DL$4,0),0)</f>
        <v>1.2459677419354838</v>
      </c>
      <c r="DM210" s="308">
        <f>IFERROR(VLOOKUP($A210,'BDGT McAfee'!$AZ$6:$BD$180,DM$4,0),0)</f>
        <v>1.2459677419354838</v>
      </c>
      <c r="DN210" s="308">
        <f>IFERROR(VLOOKUP($A210,'BDGT McAfee'!$AZ$6:$BD$180,DN$4,0),0)</f>
        <v>1.2459677419354838</v>
      </c>
      <c r="DO210" s="308">
        <f>IFERROR(VLOOKUP($A210,'BDGT McAfee'!$AZ$6:$BD$180,DO$4,0),0)</f>
        <v>1.2459677419354838</v>
      </c>
      <c r="DP210" s="308">
        <f>IFERROR(VLOOKUP($A210,'BDGT McAfee'!$AZ$6:$BD$180,DP$4,0),0)</f>
        <v>1.2459677419354838</v>
      </c>
      <c r="DQ210" s="308">
        <f>IFERROR(VLOOKUP($A210,'BDGT McAfee'!$AZ$6:$BD$180,DQ$4,0),0)</f>
        <v>1.2459677419354838</v>
      </c>
      <c r="DR210" s="308">
        <f>IFERROR(VLOOKUP($A210,'BDGT McAfee'!$AZ$6:$BD$180,DR$4,0),0)</f>
        <v>1.2459677419354838</v>
      </c>
      <c r="DS210" s="308">
        <f>IFERROR(VLOOKUP($A210,'BDGT McAfee'!$AZ$6:$BD$180,DS$4,0),0)</f>
        <v>1.2459677419354838</v>
      </c>
      <c r="DT210" s="308">
        <f>IFERROR(VLOOKUP($A210,'BDGT McAfee'!$AZ$6:$BD$180,DT$4,0),0)</f>
        <v>1.2459677419354838</v>
      </c>
      <c r="DU210" s="308">
        <f>IFERROR(VLOOKUP($A210,'BDGT McAfee'!$AZ$6:$BD$180,DU$4,0),0)</f>
        <v>1.2459677419354838</v>
      </c>
      <c r="DV210" s="308">
        <f>IFERROR(VLOOKUP($A210,'BDGT McAfee'!$AZ$6:$BD$180,DV$4,0),0)</f>
        <v>1.2459677419354838</v>
      </c>
      <c r="DW210" s="308">
        <f>IFERROR(VLOOKUP($A210,'BDGT McAfee'!$AZ$6:$BD$180,DW$4,0),0)</f>
        <v>1.2459677419354838</v>
      </c>
      <c r="DX210" s="308">
        <f>IFERROR(VLOOKUP($A210,'BDGT McAfee'!$AZ$6:$BD$180,DX$4,0),0)</f>
        <v>1.2459677419354838</v>
      </c>
      <c r="DY210" s="308">
        <f>IFERROR(VLOOKUP($A210,'BDGT McAfee'!$AZ$6:$BD$180,DY$4,0),0)</f>
        <v>1.2459677419354838</v>
      </c>
      <c r="DZ210" s="308">
        <f>IFERROR(VLOOKUP($A210,'BDGT McAfee'!$AZ$6:$BD$180,DZ$4,0),0)</f>
        <v>1.2459677419354838</v>
      </c>
      <c r="EA210" s="308">
        <f>IFERROR(VLOOKUP($A210,'BDGT McAfee'!$AZ$6:$BD$180,EA$4,0),0)</f>
        <v>1.2459677419354838</v>
      </c>
      <c r="EB210" s="308">
        <f>IFERROR(VLOOKUP($A210,'BDGT McAfee'!$AZ$6:$BD$180,EB$4,0),0)</f>
        <v>1.2459677419354838</v>
      </c>
      <c r="EC210" s="308">
        <f>IFERROR(VLOOKUP($A210,'BDGT McAfee'!$AZ$6:$BD$180,EC$4,0),0)</f>
        <v>1.2459677419354838</v>
      </c>
      <c r="ED210" s="308">
        <f>IFERROR(VLOOKUP($A210,'BDGT McAfee'!$AZ$6:$BD$180,ED$4,0),0)</f>
        <v>1.2459677419354838</v>
      </c>
      <c r="EE210" s="308">
        <f>IFERROR(VLOOKUP($A210,'BDGT McAfee'!$AZ$6:$BD$180,EE$4,0),0)</f>
        <v>1.2459677419354838</v>
      </c>
      <c r="EF210" s="308">
        <f>IFERROR(VLOOKUP($A210,'BDGT McAfee'!$AZ$6:$BD$180,EF$4,0),0)</f>
        <v>1.2459677419354838</v>
      </c>
      <c r="EG210" s="308">
        <f>IFERROR(VLOOKUP($A210,'BDGT McAfee'!$AZ$6:$BD$180,EG$4,0),0)</f>
        <v>1.2459677419354838</v>
      </c>
      <c r="EH210" s="308">
        <f>IFERROR(VLOOKUP($A210,'BDGT McAfee'!$AZ$6:$BD$180,EH$4,0),0)</f>
        <v>1.2459677419354838</v>
      </c>
      <c r="EI210" s="308">
        <f t="shared" si="50"/>
        <v>38.624999999999979</v>
      </c>
      <c r="EJ210" s="308"/>
      <c r="EL210" s="307">
        <f>IFERROR(VLOOKUP($A210,'BDGT Office'!$C$3:$F$180,EL$4,0),0)</f>
        <v>0.2709677419354839</v>
      </c>
      <c r="EM210" s="307">
        <f>IFERROR(VLOOKUP($A210,'BDGT Office'!$C$3:$F$180,EM$4,0),0)</f>
        <v>0.2709677419354839</v>
      </c>
      <c r="EN210" s="307">
        <f>IFERROR(VLOOKUP($A210,'BDGT Office'!$C$3:$F$180,EN$4,0),0)</f>
        <v>0.2709677419354839</v>
      </c>
      <c r="EO210" s="307">
        <f>IFERROR(VLOOKUP($A210,'BDGT Office'!$C$3:$F$180,EO$4,0),0)</f>
        <v>0.2709677419354839</v>
      </c>
      <c r="EP210" s="307">
        <f>IFERROR(VLOOKUP($A210,'BDGT Office'!$C$3:$F$180,EP$4,0),0)</f>
        <v>0.2709677419354839</v>
      </c>
      <c r="EQ210" s="307">
        <f>IFERROR(VLOOKUP($A210,'BDGT Office'!$C$3:$F$180,EQ$4,0),0)</f>
        <v>0.2709677419354839</v>
      </c>
      <c r="ER210" s="307">
        <f>IFERROR(VLOOKUP($A210,'BDGT Office'!$C$3:$F$180,ER$4,0),0)</f>
        <v>0.2709677419354839</v>
      </c>
      <c r="ES210" s="307">
        <f>IFERROR(VLOOKUP($A210,'BDGT Office'!$C$3:$F$180,ES$4,0),0)</f>
        <v>0.2709677419354839</v>
      </c>
      <c r="ET210" s="307">
        <f>IFERROR(VLOOKUP($A210,'BDGT Office'!$C$3:$F$180,ET$4,0),0)</f>
        <v>0.2709677419354839</v>
      </c>
      <c r="EU210" s="307">
        <f>IFERROR(VLOOKUP($A210,'BDGT Office'!$C$3:$F$180,EU$4,0),0)</f>
        <v>0.2709677419354839</v>
      </c>
      <c r="EV210" s="307">
        <f>IFERROR(VLOOKUP($A210,'BDGT Office'!$C$3:$F$180,EV$4,0),0)</f>
        <v>0.2709677419354839</v>
      </c>
      <c r="EW210" s="307">
        <f>IFERROR(VLOOKUP($A210,'BDGT Office'!$C$3:$F$180,EW$4,0),0)</f>
        <v>0.2709677419354839</v>
      </c>
      <c r="EX210" s="307">
        <f>IFERROR(VLOOKUP($A210,'BDGT Office'!$C$3:$F$180,EX$4,0),0)</f>
        <v>0.2709677419354839</v>
      </c>
      <c r="EY210" s="307">
        <f>IFERROR(VLOOKUP($A210,'BDGT Office'!$C$3:$F$180,EY$4,0),0)</f>
        <v>0.2709677419354839</v>
      </c>
      <c r="EZ210" s="307">
        <f>IFERROR(VLOOKUP($A210,'BDGT Office'!$C$3:$F$180,EZ$4,0),0)</f>
        <v>0.2709677419354839</v>
      </c>
      <c r="FA210" s="307">
        <f>IFERROR(VLOOKUP($A210,'BDGT Office'!$C$3:$F$180,FA$4,0),0)</f>
        <v>0.2709677419354839</v>
      </c>
      <c r="FB210" s="307">
        <f>IFERROR(VLOOKUP($A210,'BDGT Office'!$C$3:$F$180,FB$4,0),0)</f>
        <v>0.2709677419354839</v>
      </c>
      <c r="FC210" s="307">
        <f>IFERROR(VLOOKUP($A210,'BDGT Office'!$C$3:$F$180,FC$4,0),0)</f>
        <v>0.2709677419354839</v>
      </c>
      <c r="FD210" s="307">
        <f>IFERROR(VLOOKUP($A210,'BDGT Office'!$C$3:$F$180,FD$4,0),0)</f>
        <v>0.2709677419354839</v>
      </c>
      <c r="FE210" s="307">
        <f>IFERROR(VLOOKUP($A210,'BDGT Office'!$C$3:$F$180,FE$4,0),0)</f>
        <v>0.2709677419354839</v>
      </c>
      <c r="FF210" s="307">
        <f>IFERROR(VLOOKUP($A210,'BDGT Office'!$C$3:$F$180,FF$4,0),0)</f>
        <v>0.2709677419354839</v>
      </c>
      <c r="FG210" s="307">
        <f>IFERROR(VLOOKUP($A210,'BDGT Office'!$C$3:$F$180,FG$4,0),0)</f>
        <v>0.2709677419354839</v>
      </c>
      <c r="FH210" s="307">
        <f>IFERROR(VLOOKUP($A210,'BDGT Office'!$C$3:$F$180,FH$4,0),0)</f>
        <v>0.2709677419354839</v>
      </c>
      <c r="FI210" s="307">
        <f>IFERROR(VLOOKUP($A210,'BDGT Office'!$C$3:$F$180,FI$4,0),0)</f>
        <v>0.2709677419354839</v>
      </c>
      <c r="FJ210" s="307">
        <f>IFERROR(VLOOKUP($A210,'BDGT Office'!$C$3:$F$180,FJ$4,0),0)</f>
        <v>0.2709677419354839</v>
      </c>
      <c r="FK210" s="307">
        <f>IFERROR(VLOOKUP($A210,'BDGT Office'!$C$3:$F$180,FK$4,0),0)</f>
        <v>0.2709677419354839</v>
      </c>
      <c r="FL210" s="307">
        <f>IFERROR(VLOOKUP($A210,'BDGT Office'!$C$3:$F$180,FL$4,0),0)</f>
        <v>0.2709677419354839</v>
      </c>
      <c r="FM210" s="307">
        <f>IFERROR(VLOOKUP($A210,'BDGT Office'!$C$3:$F$180,FM$4,0),0)</f>
        <v>0.2709677419354839</v>
      </c>
      <c r="FN210" s="307">
        <f>IFERROR(VLOOKUP($A210,'BDGT Office'!$C$3:$F$180,FN$4,0),0)</f>
        <v>0.2709677419354839</v>
      </c>
      <c r="FO210" s="307">
        <f>IFERROR(VLOOKUP($A210,'BDGT Office'!$C$3:$F$180,FO$4,0),0)</f>
        <v>0.2709677419354839</v>
      </c>
      <c r="FP210" s="307">
        <f>IFERROR(VLOOKUP($A210,'BDGT Office'!$C$3:$F$180,FP$4,0),0)</f>
        <v>0.2709677419354839</v>
      </c>
      <c r="FQ210" s="308">
        <f t="shared" si="51"/>
        <v>8.4000000000000075</v>
      </c>
      <c r="FR210" s="307"/>
      <c r="FS210" s="307"/>
    </row>
    <row r="211" spans="1:175">
      <c r="A211" s="150" t="s">
        <v>118</v>
      </c>
      <c r="B211" s="303">
        <f>IFERROR(VLOOKUP($A211,'FCST Sales'!$A$1:$AH$160,B$1,0),0)</f>
        <v>9335.6339501021703</v>
      </c>
      <c r="C211" s="303">
        <f>IFERROR(VLOOKUP($A211,'FCST Sales'!$A$1:$AH$160,C$1,0),0)</f>
        <v>8139.7587612755888</v>
      </c>
      <c r="D211" s="303">
        <f>IFERROR(VLOOKUP($A211,'FCST Sales'!$A$1:$AH$160,D$1,0),0)</f>
        <v>6250.7024055097918</v>
      </c>
      <c r="E211" s="303">
        <f>IFERROR(VLOOKUP($A211,'FCST Sales'!$A$1:$AH$160,E$1,0),0)</f>
        <v>6015.7297160174867</v>
      </c>
      <c r="F211" s="303">
        <f>IFERROR(VLOOKUP($A211,'FCST Sales'!$A$1:$AH$160,F$1,0),0)</f>
        <v>5984.180582076091</v>
      </c>
      <c r="G211" s="303">
        <f>IFERROR(VLOOKUP($A211,'FCST Sales'!$A$1:$AH$160,G$1,0),0)</f>
        <v>6238.7421480358744</v>
      </c>
      <c r="H211" s="303">
        <f>IFERROR(VLOOKUP($A211,'FCST Sales'!$A$1:$AH$160,H$1,0),0)</f>
        <v>6426.5357106733763</v>
      </c>
      <c r="I211" s="303">
        <f>IFERROR(VLOOKUP($A211,'FCST Sales'!$A$1:$AH$160,I$1,0),0)</f>
        <v>7879.2856673787692</v>
      </c>
      <c r="J211" s="303">
        <f>IFERROR(VLOOKUP($A211,'FCST Sales'!$A$1:$AH$160,J$1,0),0)</f>
        <v>7339.2771461172188</v>
      </c>
      <c r="K211" s="303">
        <f>IFERROR(VLOOKUP($A211,'FCST Sales'!$A$1:$AH$160,K$1,0),0)</f>
        <v>7027.0173992222362</v>
      </c>
      <c r="L211" s="303">
        <f>IFERROR(VLOOKUP($A211,'FCST Sales'!$A$1:$AH$160,L$1,0),0)</f>
        <v>6760.4719391403596</v>
      </c>
      <c r="M211" s="303">
        <f>IFERROR(VLOOKUP($A211,'FCST Sales'!$A$1:$AH$160,M$1,0),0)</f>
        <v>6790.1291967761563</v>
      </c>
      <c r="N211" s="303">
        <f>IFERROR(VLOOKUP($A211,'FCST Sales'!$A$1:$AH$160,N$1,0),0)</f>
        <v>7067.497015519908</v>
      </c>
      <c r="O211" s="303">
        <f>IFERROR(VLOOKUP($A211,'FCST Sales'!$A$1:$AH$160,O$1,0),0)</f>
        <v>7187.595325489784</v>
      </c>
      <c r="P211" s="303">
        <f>IFERROR(VLOOKUP($A211,'FCST Sales'!$A$1:$AH$160,P$1,0),0)</f>
        <v>2364.9724603948894</v>
      </c>
      <c r="Q211" s="303">
        <f>IFERROR(VLOOKUP($A211,'FCST Sales'!$A$1:$AH$160,Q$1,0),0)</f>
        <v>6712.4218775584623</v>
      </c>
      <c r="R211" s="303">
        <f>IFERROR(VLOOKUP($A211,'FCST Sales'!$A$1:$AH$160,R$1,0),0)</f>
        <v>7331.2703121502054</v>
      </c>
      <c r="S211" s="303">
        <f>IFERROR(VLOOKUP($A211,'FCST Sales'!$A$1:$AH$160,S$1,0),0)</f>
        <v>6821.41808038216</v>
      </c>
      <c r="T211" s="303">
        <f>IFERROR(VLOOKUP($A211,'FCST Sales'!$A$1:$AH$160,T$1,0),0)</f>
        <v>7352.8071417727569</v>
      </c>
      <c r="U211" s="303">
        <f>IFERROR(VLOOKUP($A211,'FCST Sales'!$A$1:$AH$160,U$1,0),0)</f>
        <v>7339.4989496557737</v>
      </c>
      <c r="V211" s="303">
        <f>IFERROR(VLOOKUP($A211,'FCST Sales'!$A$1:$AH$160,V$1,0),0)</f>
        <v>7384.0694201518172</v>
      </c>
      <c r="W211" s="303">
        <f>IFERROR(VLOOKUP($A211,'FCST Sales'!$A$1:$AH$160,W$1,0),0)</f>
        <v>8897.2178228604698</v>
      </c>
      <c r="X211" s="303">
        <f>IFERROR(VLOOKUP($A211,'FCST Sales'!$A$1:$AH$160,X$1,0),0)</f>
        <v>8666.7361461460823</v>
      </c>
      <c r="Y211" s="303">
        <f>IFERROR(VLOOKUP($A211,'FCST Sales'!$A$1:$AH$160,Y$1,0),0)</f>
        <v>7009.2693126347685</v>
      </c>
      <c r="Z211" s="303">
        <f>IFERROR(VLOOKUP($A211,'FCST Sales'!$A$1:$AH$160,Z$1,0),0)</f>
        <v>6653.1808823292804</v>
      </c>
      <c r="AA211" s="303">
        <f>IFERROR(VLOOKUP($A211,'FCST Sales'!$A$1:$AH$160,AA$1,0),0)</f>
        <v>7014.1454276973554</v>
      </c>
      <c r="AB211" s="303">
        <f>IFERROR(VLOOKUP($A211,'FCST Sales'!$A$1:$AH$160,AB$1,0),0)</f>
        <v>7071.9510805981854</v>
      </c>
      <c r="AC211" s="303">
        <f>IFERROR(VLOOKUP($A211,'FCST Sales'!$A$1:$AH$160,AC$1,0),0)</f>
        <v>7791.4058182927201</v>
      </c>
      <c r="AD211" s="303">
        <f>IFERROR(VLOOKUP($A211,'FCST Sales'!$A$1:$AH$160,AD$1,0),0)</f>
        <v>10251.717039189794</v>
      </c>
      <c r="AE211" s="303">
        <f>IFERROR(VLOOKUP($A211,'FCST Sales'!$A$1:$AH$160,AE$1,0),0)</f>
        <v>8908.4950731735844</v>
      </c>
      <c r="AF211" s="303">
        <f>IFERROR(VLOOKUP($A211,'FCST Sales'!$A$1:$AH$160,AF$1,0),0)</f>
        <v>6010.2486693930459</v>
      </c>
      <c r="AG211" s="303">
        <f>IFERROR(VLOOKUP($A211,'FCST Sales'!$A$1:$AH$160,AG$1,0),0)</f>
        <v>222023.38247771616</v>
      </c>
      <c r="AH211" s="303">
        <f>IFERROR(VLOOKUP($A211,'FCST Sales'!$A$1:$AH$160,AH$1,0),0)</f>
        <v>0</v>
      </c>
      <c r="AI211" s="303"/>
      <c r="AK211" s="306">
        <f>IFERROR(VLOOKUP($A211,'BDGT MW Services MTD'!$A$3:$AG$156,AK$4,0),0)</f>
        <v>91.127087675108399</v>
      </c>
      <c r="AL211" s="306">
        <f>IFERROR(VLOOKUP($A211,'BDGT MW Services MTD'!$A$3:$AG$156,AL$4,0),0)</f>
        <v>78.505782974141084</v>
      </c>
      <c r="AM211" s="306">
        <f>IFERROR(VLOOKUP($A211,'BDGT MW Services MTD'!$A$3:$AG$156,AM$4,0),0)</f>
        <v>61.014421643178025</v>
      </c>
      <c r="AN211" s="306">
        <f>IFERROR(VLOOKUP($A211,'BDGT MW Services MTD'!$A$3:$AG$156,AN$4,0),0)</f>
        <v>58.720803770940542</v>
      </c>
      <c r="AO211" s="306">
        <f>IFERROR(VLOOKUP($A211,'BDGT MW Services MTD'!$A$3:$AG$156,AO$4,0),0)</f>
        <v>58.412846035009849</v>
      </c>
      <c r="AP211" s="306">
        <f>IFERROR(VLOOKUP($A211,'BDGT MW Services MTD'!$A$3:$AG$156,AP$4,0),0)</f>
        <v>60.897675052933813</v>
      </c>
      <c r="AQ211" s="306">
        <f>IFERROR(VLOOKUP($A211,'BDGT MW Services MTD'!$A$3:$AG$156,AQ$4,0),0)</f>
        <v>62.730767539074137</v>
      </c>
      <c r="AR211" s="306">
        <f>IFERROR(VLOOKUP($A211,'BDGT MW Services MTD'!$A$3:$AG$156,AR$4,0),0)</f>
        <v>76.911365598325744</v>
      </c>
      <c r="AS211" s="306">
        <f>IFERROR(VLOOKUP($A211,'BDGT MW Services MTD'!$A$3:$AG$156,AS$4,0),0)</f>
        <v>70.785353192685918</v>
      </c>
      <c r="AT211" s="306">
        <f>IFERROR(VLOOKUP($A211,'BDGT MW Services MTD'!$A$3:$AG$156,AT$4,0),0)</f>
        <v>68.592195672627952</v>
      </c>
      <c r="AU211" s="306">
        <f>IFERROR(VLOOKUP($A211,'BDGT MW Services MTD'!$A$3:$AG$156,AU$4,0),0)</f>
        <v>65.990389342162587</v>
      </c>
      <c r="AV211" s="306">
        <f>IFERROR(VLOOKUP($A211,'BDGT MW Services MTD'!$A$3:$AG$156,AV$4,0),0)</f>
        <v>66.279880075328165</v>
      </c>
      <c r="AW211" s="306">
        <f>IFERROR(VLOOKUP($A211,'BDGT MW Services MTD'!$A$3:$AG$156,AW$4,0),0)</f>
        <v>68.987325726262128</v>
      </c>
      <c r="AX211" s="306">
        <f>IFERROR(VLOOKUP($A211,'BDGT MW Services MTD'!$A$3:$AG$156,AX$4,0),0)</f>
        <v>70.159630604618727</v>
      </c>
      <c r="AY211" s="306">
        <f>IFERROR(VLOOKUP($A211,'BDGT MW Services MTD'!$A$3:$AG$156,AY$4,0),0)</f>
        <v>10.515486369034498</v>
      </c>
      <c r="AZ211" s="306">
        <f>IFERROR(VLOOKUP($A211,'BDGT MW Services MTD'!$A$3:$AG$156,AZ$4,0),0)</f>
        <v>64.739502804122395</v>
      </c>
      <c r="BA211" s="306">
        <f>IFERROR(VLOOKUP($A211,'BDGT MW Services MTD'!$A$3:$AG$156,BA$4,0),0)</f>
        <v>71.56207238587362</v>
      </c>
      <c r="BB211" s="306">
        <f>IFERROR(VLOOKUP($A211,'BDGT MW Services MTD'!$A$3:$AG$156,BB$4,0),0)</f>
        <v>66.585297452965264</v>
      </c>
      <c r="BC211" s="306">
        <f>IFERROR(VLOOKUP($A211,'BDGT MW Services MTD'!$A$3:$AG$156,BC$4,0),0)</f>
        <v>71.772297912254388</v>
      </c>
      <c r="BD211" s="306">
        <f>IFERROR(VLOOKUP($A211,'BDGT MW Services MTD'!$A$3:$AG$156,BD$4,0),0)</f>
        <v>71.642393848285764</v>
      </c>
      <c r="BE211" s="306">
        <f>IFERROR(VLOOKUP($A211,'BDGT MW Services MTD'!$A$3:$AG$156,BE$4,0),0)</f>
        <v>72.077455590672216</v>
      </c>
      <c r="BF211" s="306">
        <f>IFERROR(VLOOKUP($A211,'BDGT MW Services MTD'!$A$3:$AG$156,BF$4,0),0)</f>
        <v>85.811271803058176</v>
      </c>
      <c r="BG211" s="306">
        <f>IFERROR(VLOOKUP($A211,'BDGT MW Services MTD'!$A$3:$AG$156,BG$4,0),0)</f>
        <v>84.597835440863818</v>
      </c>
      <c r="BH211" s="306">
        <f>IFERROR(VLOOKUP($A211,'BDGT MW Services MTD'!$A$3:$AG$156,BH$4,0),0)</f>
        <v>68.418952864355262</v>
      </c>
      <c r="BI211" s="306">
        <f>IFERROR(VLOOKUP($A211,'BDGT MW Services MTD'!$A$3:$AG$156,BI$4,0),0)</f>
        <v>64.943098757180806</v>
      </c>
      <c r="BJ211" s="306">
        <f>IFERROR(VLOOKUP($A211,'BDGT MW Services MTD'!$A$3:$AG$156,BJ$4,0),0)</f>
        <v>68.46654964966163</v>
      </c>
      <c r="BK211" s="306">
        <f>IFERROR(VLOOKUP($A211,'BDGT MW Services MTD'!$A$3:$AG$156,BK$4,0),0)</f>
        <v>69.03080279285102</v>
      </c>
      <c r="BL211" s="306">
        <f>IFERROR(VLOOKUP($A211,'BDGT MW Services MTD'!$A$3:$AG$156,BL$4,0),0)</f>
        <v>76.155734958501242</v>
      </c>
      <c r="BM211" s="306">
        <f>IFERROR(VLOOKUP($A211,'BDGT MW Services MTD'!$A$3:$AG$156,BM$4,0),0)</f>
        <v>100.06916749777091</v>
      </c>
      <c r="BN211" s="306">
        <f>IFERROR(VLOOKUP($A211,'BDGT MW Services MTD'!$A$3:$AG$156,BN$4,0),0)</f>
        <v>85.920037847801311</v>
      </c>
      <c r="BO211" s="306">
        <f>IFERROR(VLOOKUP($A211,'BDGT MW Services MTD'!$A$3:$AG$156,BO$4,0),0)</f>
        <v>58.667302121350779</v>
      </c>
      <c r="BP211" s="306">
        <f>IFERROR(VLOOKUP($A211,'BDGT MW Services MTD'!$A$3:$AG$156,BP$4,0),0)</f>
        <v>2150.0907849990003</v>
      </c>
      <c r="BQ211" s="306"/>
      <c r="BR211" s="306"/>
      <c r="BS211" s="306"/>
      <c r="BT211" s="306">
        <f>IFERROR(VLOOKUP($A211,'BDGT Polizze MTD'!$A$3:$AG$156,BT$4,0),0)</f>
        <v>392.03602514036425</v>
      </c>
      <c r="BU211" s="306">
        <f>IFERROR(VLOOKUP($A211,'BDGT Polizze MTD'!$A$3:$AG$156,BU$4,0),0)</f>
        <v>337.73816208680608</v>
      </c>
      <c r="BV211" s="306">
        <f>IFERROR(VLOOKUP($A211,'BDGT Polizze MTD'!$A$3:$AG$156,BV$4,0),0)</f>
        <v>262.48892560365994</v>
      </c>
      <c r="BW211" s="306">
        <f>IFERROR(VLOOKUP($A211,'BDGT Polizze MTD'!$A$3:$AG$156,BW$4,0),0)</f>
        <v>252.62159793234559</v>
      </c>
      <c r="BX211" s="306">
        <f>IFERROR(VLOOKUP($A211,'BDGT Polizze MTD'!$A$3:$AG$156,BX$4,0),0)</f>
        <v>251.29673910292783</v>
      </c>
      <c r="BY211" s="306">
        <f>IFERROR(VLOOKUP($A211,'BDGT Polizze MTD'!$A$3:$AG$156,BY$4,0),0)</f>
        <v>261.98667242784012</v>
      </c>
      <c r="BZ211" s="306">
        <f>IFERROR(VLOOKUP($A211,'BDGT Polizze MTD'!$A$3:$AG$156,BZ$4,0),0)</f>
        <v>269.87278302695478</v>
      </c>
      <c r="CA211" s="306">
        <f>IFERROR(VLOOKUP($A211,'BDGT Polizze MTD'!$A$3:$AG$156,CA$4,0),0)</f>
        <v>330.8788509162581</v>
      </c>
      <c r="CB211" s="306">
        <f>IFERROR(VLOOKUP($A211,'BDGT Polizze MTD'!$A$3:$AG$156,CB$4,0),0)</f>
        <v>304.52425521108228</v>
      </c>
      <c r="CC211" s="306">
        <f>IFERROR(VLOOKUP($A211,'BDGT Polizze MTD'!$A$3:$AG$156,CC$4,0),0)</f>
        <v>295.08911601585612</v>
      </c>
      <c r="CD211" s="306">
        <f>IFERROR(VLOOKUP($A211,'BDGT Polizze MTD'!$A$3:$AG$156,CD$4,0),0)</f>
        <v>283.89593692933414</v>
      </c>
      <c r="CE211" s="306">
        <f>IFERROR(VLOOKUP($A211,'BDGT Polizze MTD'!$A$3:$AG$156,CE$4,0),0)</f>
        <v>285.1413492347271</v>
      </c>
      <c r="CF211" s="306">
        <f>IFERROR(VLOOKUP($A211,'BDGT Polizze MTD'!$A$3:$AG$156,CF$4,0),0)</f>
        <v>296.78899713344998</v>
      </c>
      <c r="CG211" s="306">
        <f>IFERROR(VLOOKUP($A211,'BDGT Polizze MTD'!$A$3:$AG$156,CG$4,0),0)</f>
        <v>301.83234655335161</v>
      </c>
      <c r="CH211" s="306">
        <f>IFERROR(VLOOKUP($A211,'BDGT Polizze MTD'!$A$3:$AG$156,CH$4,0),0)</f>
        <v>45.238464036418705</v>
      </c>
      <c r="CI211" s="306">
        <f>IFERROR(VLOOKUP($A211,'BDGT Polizze MTD'!$A$3:$AG$156,CI$4,0),0)</f>
        <v>278.51452291966837</v>
      </c>
      <c r="CJ211" s="306">
        <f>IFERROR(VLOOKUP($A211,'BDGT Polizze MTD'!$A$3:$AG$156,CJ$4,0),0)</f>
        <v>307.8657633500581</v>
      </c>
      <c r="CK211" s="306">
        <f>IFERROR(VLOOKUP($A211,'BDGT Polizze MTD'!$A$3:$AG$156,CK$4,0),0)</f>
        <v>286.45527923943138</v>
      </c>
      <c r="CL211" s="306">
        <f>IFERROR(VLOOKUP($A211,'BDGT Polizze MTD'!$A$3:$AG$156,CL$4,0),0)</f>
        <v>308.77017039134518</v>
      </c>
      <c r="CM211" s="306">
        <f>IFERROR(VLOOKUP($A211,'BDGT Polizze MTD'!$A$3:$AG$156,CM$4,0),0)</f>
        <v>308.21131271041713</v>
      </c>
      <c r="CN211" s="306">
        <f>IFERROR(VLOOKUP($A211,'BDGT Polizze MTD'!$A$3:$AG$156,CN$4,0),0)</f>
        <v>310.08298314922143</v>
      </c>
      <c r="CO211" s="306">
        <f>IFERROR(VLOOKUP($A211,'BDGT Polizze MTD'!$A$3:$AG$156,CO$4,0),0)</f>
        <v>369.16695977215454</v>
      </c>
      <c r="CP211" s="306">
        <f>IFERROR(VLOOKUP($A211,'BDGT Polizze MTD'!$A$3:$AG$156,CP$4,0),0)</f>
        <v>363.94665941655126</v>
      </c>
      <c r="CQ211" s="306">
        <f>IFERROR(VLOOKUP($A211,'BDGT Polizze MTD'!$A$3:$AG$156,CQ$4,0),0)</f>
        <v>294.34381158802756</v>
      </c>
      <c r="CR211" s="306">
        <f>IFERROR(VLOOKUP($A211,'BDGT Polizze MTD'!$A$3:$AG$156,CR$4,0),0)</f>
        <v>279.39040900588077</v>
      </c>
      <c r="CS211" s="306">
        <f>IFERROR(VLOOKUP($A211,'BDGT Polizze MTD'!$A$3:$AG$156,CS$4,0),0)</f>
        <v>294.54857676814055</v>
      </c>
      <c r="CT211" s="306">
        <f>IFERROR(VLOOKUP($A211,'BDGT Polizze MTD'!$A$3:$AG$156,CT$4,0),0)</f>
        <v>296.97603895389142</v>
      </c>
      <c r="CU211" s="306">
        <f>IFERROR(VLOOKUP($A211,'BDGT Polizze MTD'!$A$3:$AG$156,CU$4,0),0)</f>
        <v>327.62806742181334</v>
      </c>
      <c r="CV211" s="306">
        <f>IFERROR(VLOOKUP($A211,'BDGT Polizze MTD'!$A$3:$AG$156,CV$4,0),0)</f>
        <v>430.5055682762416</v>
      </c>
      <c r="CW211" s="306">
        <f>IFERROR(VLOOKUP($A211,'BDGT Polizze MTD'!$A$3:$AG$156,CW$4,0),0)</f>
        <v>369.63488000245269</v>
      </c>
      <c r="CX211" s="306">
        <f>IFERROR(VLOOKUP($A211,'BDGT Polizze MTD'!$A$3:$AG$156,CX$4,0),0)</f>
        <v>252.39142955345037</v>
      </c>
      <c r="CY211" s="306">
        <f>IFERROR(VLOOKUP($A211,'BDGT Polizze MTD'!$A$3:$AG$156,CY$4,0),0)</f>
        <v>9249.8626538701228</v>
      </c>
      <c r="CZ211" s="306"/>
      <c r="DD211" s="308">
        <f>IFERROR(VLOOKUP($A211,'BDGT McAfee'!$AZ$6:$BD$180,DD$4,0),0)</f>
        <v>1.556522709677419</v>
      </c>
      <c r="DE211" s="308">
        <f>IFERROR(VLOOKUP($A211,'BDGT McAfee'!$AZ$6:$BD$180,DE$4,0),0)</f>
        <v>1.556522709677419</v>
      </c>
      <c r="DF211" s="308">
        <f>IFERROR(VLOOKUP($A211,'BDGT McAfee'!$AZ$6:$BD$180,DF$4,0),0)</f>
        <v>1.556522709677419</v>
      </c>
      <c r="DG211" s="308">
        <f>IFERROR(VLOOKUP($A211,'BDGT McAfee'!$AZ$6:$BD$180,DG$4,0),0)</f>
        <v>1.556522709677419</v>
      </c>
      <c r="DH211" s="308">
        <f>IFERROR(VLOOKUP($A211,'BDGT McAfee'!$AZ$6:$BD$180,DH$4,0),0)</f>
        <v>1.556522709677419</v>
      </c>
      <c r="DI211" s="308">
        <f>IFERROR(VLOOKUP($A211,'BDGT McAfee'!$AZ$6:$BD$180,DI$4,0),0)</f>
        <v>1.556522709677419</v>
      </c>
      <c r="DJ211" s="308">
        <f>IFERROR(VLOOKUP($A211,'BDGT McAfee'!$AZ$6:$BD$180,DJ$4,0),0)</f>
        <v>1.556522709677419</v>
      </c>
      <c r="DK211" s="308">
        <f>IFERROR(VLOOKUP($A211,'BDGT McAfee'!$AZ$6:$BD$180,DK$4,0),0)</f>
        <v>1.556522709677419</v>
      </c>
      <c r="DL211" s="308">
        <f>IFERROR(VLOOKUP($A211,'BDGT McAfee'!$AZ$6:$BD$180,DL$4,0),0)</f>
        <v>1.556522709677419</v>
      </c>
      <c r="DM211" s="308">
        <f>IFERROR(VLOOKUP($A211,'BDGT McAfee'!$AZ$6:$BD$180,DM$4,0),0)</f>
        <v>1.556522709677419</v>
      </c>
      <c r="DN211" s="308">
        <f>IFERROR(VLOOKUP($A211,'BDGT McAfee'!$AZ$6:$BD$180,DN$4,0),0)</f>
        <v>1.556522709677419</v>
      </c>
      <c r="DO211" s="308">
        <f>IFERROR(VLOOKUP($A211,'BDGT McAfee'!$AZ$6:$BD$180,DO$4,0),0)</f>
        <v>1.556522709677419</v>
      </c>
      <c r="DP211" s="308">
        <f>IFERROR(VLOOKUP($A211,'BDGT McAfee'!$AZ$6:$BD$180,DP$4,0),0)</f>
        <v>1.556522709677419</v>
      </c>
      <c r="DQ211" s="308">
        <f>IFERROR(VLOOKUP($A211,'BDGT McAfee'!$AZ$6:$BD$180,DQ$4,0),0)</f>
        <v>1.556522709677419</v>
      </c>
      <c r="DR211" s="308">
        <f>IFERROR(VLOOKUP($A211,'BDGT McAfee'!$AZ$6:$BD$180,DR$4,0),0)</f>
        <v>1.556522709677419</v>
      </c>
      <c r="DS211" s="308">
        <f>IFERROR(VLOOKUP($A211,'BDGT McAfee'!$AZ$6:$BD$180,DS$4,0),0)</f>
        <v>1.556522709677419</v>
      </c>
      <c r="DT211" s="308">
        <f>IFERROR(VLOOKUP($A211,'BDGT McAfee'!$AZ$6:$BD$180,DT$4,0),0)</f>
        <v>1.556522709677419</v>
      </c>
      <c r="DU211" s="308">
        <f>IFERROR(VLOOKUP($A211,'BDGT McAfee'!$AZ$6:$BD$180,DU$4,0),0)</f>
        <v>1.556522709677419</v>
      </c>
      <c r="DV211" s="308">
        <f>IFERROR(VLOOKUP($A211,'BDGT McAfee'!$AZ$6:$BD$180,DV$4,0),0)</f>
        <v>1.556522709677419</v>
      </c>
      <c r="DW211" s="308">
        <f>IFERROR(VLOOKUP($A211,'BDGT McAfee'!$AZ$6:$BD$180,DW$4,0),0)</f>
        <v>1.556522709677419</v>
      </c>
      <c r="DX211" s="308">
        <f>IFERROR(VLOOKUP($A211,'BDGT McAfee'!$AZ$6:$BD$180,DX$4,0),0)</f>
        <v>1.556522709677419</v>
      </c>
      <c r="DY211" s="308">
        <f>IFERROR(VLOOKUP($A211,'BDGT McAfee'!$AZ$6:$BD$180,DY$4,0),0)</f>
        <v>1.556522709677419</v>
      </c>
      <c r="DZ211" s="308">
        <f>IFERROR(VLOOKUP($A211,'BDGT McAfee'!$AZ$6:$BD$180,DZ$4,0),0)</f>
        <v>1.556522709677419</v>
      </c>
      <c r="EA211" s="308">
        <f>IFERROR(VLOOKUP($A211,'BDGT McAfee'!$AZ$6:$BD$180,EA$4,0),0)</f>
        <v>1.556522709677419</v>
      </c>
      <c r="EB211" s="308">
        <f>IFERROR(VLOOKUP($A211,'BDGT McAfee'!$AZ$6:$BD$180,EB$4,0),0)</f>
        <v>1.556522709677419</v>
      </c>
      <c r="EC211" s="308">
        <f>IFERROR(VLOOKUP($A211,'BDGT McAfee'!$AZ$6:$BD$180,EC$4,0),0)</f>
        <v>1.556522709677419</v>
      </c>
      <c r="ED211" s="308">
        <f>IFERROR(VLOOKUP($A211,'BDGT McAfee'!$AZ$6:$BD$180,ED$4,0),0)</f>
        <v>1.556522709677419</v>
      </c>
      <c r="EE211" s="308">
        <f>IFERROR(VLOOKUP($A211,'BDGT McAfee'!$AZ$6:$BD$180,EE$4,0),0)</f>
        <v>1.556522709677419</v>
      </c>
      <c r="EF211" s="308">
        <f>IFERROR(VLOOKUP($A211,'BDGT McAfee'!$AZ$6:$BD$180,EF$4,0),0)</f>
        <v>1.556522709677419</v>
      </c>
      <c r="EG211" s="308">
        <f>IFERROR(VLOOKUP($A211,'BDGT McAfee'!$AZ$6:$BD$180,EG$4,0),0)</f>
        <v>1.556522709677419</v>
      </c>
      <c r="EH211" s="308">
        <f>IFERROR(VLOOKUP($A211,'BDGT McAfee'!$AZ$6:$BD$180,EH$4,0),0)</f>
        <v>1.556522709677419</v>
      </c>
      <c r="EI211" s="308">
        <f t="shared" si="50"/>
        <v>48.252203999999971</v>
      </c>
      <c r="EJ211" s="308"/>
      <c r="EL211" s="307">
        <f>IFERROR(VLOOKUP($A211,'BDGT Office'!$C$3:$F$180,EL$4,0),0)</f>
        <v>7.7419354838709681E-2</v>
      </c>
      <c r="EM211" s="307">
        <f>IFERROR(VLOOKUP($A211,'BDGT Office'!$C$3:$F$180,EM$4,0),0)</f>
        <v>7.7419354838709681E-2</v>
      </c>
      <c r="EN211" s="307">
        <f>IFERROR(VLOOKUP($A211,'BDGT Office'!$C$3:$F$180,EN$4,0),0)</f>
        <v>7.7419354838709681E-2</v>
      </c>
      <c r="EO211" s="307">
        <f>IFERROR(VLOOKUP($A211,'BDGT Office'!$C$3:$F$180,EO$4,0),0)</f>
        <v>7.7419354838709681E-2</v>
      </c>
      <c r="EP211" s="307">
        <f>IFERROR(VLOOKUP($A211,'BDGT Office'!$C$3:$F$180,EP$4,0),0)</f>
        <v>7.7419354838709681E-2</v>
      </c>
      <c r="EQ211" s="307">
        <f>IFERROR(VLOOKUP($A211,'BDGT Office'!$C$3:$F$180,EQ$4,0),0)</f>
        <v>7.7419354838709681E-2</v>
      </c>
      <c r="ER211" s="307">
        <f>IFERROR(VLOOKUP($A211,'BDGT Office'!$C$3:$F$180,ER$4,0),0)</f>
        <v>7.7419354838709681E-2</v>
      </c>
      <c r="ES211" s="307">
        <f>IFERROR(VLOOKUP($A211,'BDGT Office'!$C$3:$F$180,ES$4,0),0)</f>
        <v>7.7419354838709681E-2</v>
      </c>
      <c r="ET211" s="307">
        <f>IFERROR(VLOOKUP($A211,'BDGT Office'!$C$3:$F$180,ET$4,0),0)</f>
        <v>7.7419354838709681E-2</v>
      </c>
      <c r="EU211" s="307">
        <f>IFERROR(VLOOKUP($A211,'BDGT Office'!$C$3:$F$180,EU$4,0),0)</f>
        <v>7.7419354838709681E-2</v>
      </c>
      <c r="EV211" s="307">
        <f>IFERROR(VLOOKUP($A211,'BDGT Office'!$C$3:$F$180,EV$4,0),0)</f>
        <v>7.7419354838709681E-2</v>
      </c>
      <c r="EW211" s="307">
        <f>IFERROR(VLOOKUP($A211,'BDGT Office'!$C$3:$F$180,EW$4,0),0)</f>
        <v>7.7419354838709681E-2</v>
      </c>
      <c r="EX211" s="307">
        <f>IFERROR(VLOOKUP($A211,'BDGT Office'!$C$3:$F$180,EX$4,0),0)</f>
        <v>7.7419354838709681E-2</v>
      </c>
      <c r="EY211" s="307">
        <f>IFERROR(VLOOKUP($A211,'BDGT Office'!$C$3:$F$180,EY$4,0),0)</f>
        <v>7.7419354838709681E-2</v>
      </c>
      <c r="EZ211" s="307">
        <f>IFERROR(VLOOKUP($A211,'BDGT Office'!$C$3:$F$180,EZ$4,0),0)</f>
        <v>7.7419354838709681E-2</v>
      </c>
      <c r="FA211" s="307">
        <f>IFERROR(VLOOKUP($A211,'BDGT Office'!$C$3:$F$180,FA$4,0),0)</f>
        <v>7.7419354838709681E-2</v>
      </c>
      <c r="FB211" s="307">
        <f>IFERROR(VLOOKUP($A211,'BDGT Office'!$C$3:$F$180,FB$4,0),0)</f>
        <v>7.7419354838709681E-2</v>
      </c>
      <c r="FC211" s="307">
        <f>IFERROR(VLOOKUP($A211,'BDGT Office'!$C$3:$F$180,FC$4,0),0)</f>
        <v>7.7419354838709681E-2</v>
      </c>
      <c r="FD211" s="307">
        <f>IFERROR(VLOOKUP($A211,'BDGT Office'!$C$3:$F$180,FD$4,0),0)</f>
        <v>7.7419354838709681E-2</v>
      </c>
      <c r="FE211" s="307">
        <f>IFERROR(VLOOKUP($A211,'BDGT Office'!$C$3:$F$180,FE$4,0),0)</f>
        <v>7.7419354838709681E-2</v>
      </c>
      <c r="FF211" s="307">
        <f>IFERROR(VLOOKUP($A211,'BDGT Office'!$C$3:$F$180,FF$4,0),0)</f>
        <v>7.7419354838709681E-2</v>
      </c>
      <c r="FG211" s="307">
        <f>IFERROR(VLOOKUP($A211,'BDGT Office'!$C$3:$F$180,FG$4,0),0)</f>
        <v>7.7419354838709681E-2</v>
      </c>
      <c r="FH211" s="307">
        <f>IFERROR(VLOOKUP($A211,'BDGT Office'!$C$3:$F$180,FH$4,0),0)</f>
        <v>7.7419354838709681E-2</v>
      </c>
      <c r="FI211" s="307">
        <f>IFERROR(VLOOKUP($A211,'BDGT Office'!$C$3:$F$180,FI$4,0),0)</f>
        <v>7.7419354838709681E-2</v>
      </c>
      <c r="FJ211" s="307">
        <f>IFERROR(VLOOKUP($A211,'BDGT Office'!$C$3:$F$180,FJ$4,0),0)</f>
        <v>7.7419354838709681E-2</v>
      </c>
      <c r="FK211" s="307">
        <f>IFERROR(VLOOKUP($A211,'BDGT Office'!$C$3:$F$180,FK$4,0),0)</f>
        <v>7.7419354838709681E-2</v>
      </c>
      <c r="FL211" s="307">
        <f>IFERROR(VLOOKUP($A211,'BDGT Office'!$C$3:$F$180,FL$4,0),0)</f>
        <v>7.7419354838709681E-2</v>
      </c>
      <c r="FM211" s="307">
        <f>IFERROR(VLOOKUP($A211,'BDGT Office'!$C$3:$F$180,FM$4,0),0)</f>
        <v>7.7419354838709681E-2</v>
      </c>
      <c r="FN211" s="307">
        <f>IFERROR(VLOOKUP($A211,'BDGT Office'!$C$3:$F$180,FN$4,0),0)</f>
        <v>7.7419354838709681E-2</v>
      </c>
      <c r="FO211" s="307">
        <f>IFERROR(VLOOKUP($A211,'BDGT Office'!$C$3:$F$180,FO$4,0),0)</f>
        <v>7.7419354838709681E-2</v>
      </c>
      <c r="FP211" s="307">
        <f>IFERROR(VLOOKUP($A211,'BDGT Office'!$C$3:$F$180,FP$4,0),0)</f>
        <v>7.7419354838709681E-2</v>
      </c>
      <c r="FQ211" s="308">
        <f t="shared" si="51"/>
        <v>2.4000000000000008</v>
      </c>
      <c r="FR211" s="307"/>
      <c r="FS211" s="307"/>
    </row>
    <row r="212" spans="1:175">
      <c r="A212" s="150" t="s">
        <v>147</v>
      </c>
      <c r="B212" s="303">
        <f>IFERROR(VLOOKUP($A212,'FCST Sales'!$A$1:$AH$160,B$1,0),0)</f>
        <v>8234.2628419926295</v>
      </c>
      <c r="C212" s="303">
        <f>IFERROR(VLOOKUP($A212,'FCST Sales'!$A$1:$AH$160,C$1,0),0)</f>
        <v>7179.470989222109</v>
      </c>
      <c r="D212" s="303">
        <f>IFERROR(VLOOKUP($A212,'FCST Sales'!$A$1:$AH$160,D$1,0),0)</f>
        <v>5513.2759948755211</v>
      </c>
      <c r="E212" s="303">
        <f>IFERROR(VLOOKUP($A212,'FCST Sales'!$A$1:$AH$160,E$1,0),0)</f>
        <v>5306.0242006951812</v>
      </c>
      <c r="F212" s="303">
        <f>IFERROR(VLOOKUP($A212,'FCST Sales'!$A$1:$AH$160,F$1,0),0)</f>
        <v>5278.1970747925161</v>
      </c>
      <c r="G212" s="303">
        <f>IFERROR(VLOOKUP($A212,'FCST Sales'!$A$1:$AH$160,G$1,0),0)</f>
        <v>5502.7267483835813</v>
      </c>
      <c r="H212" s="303">
        <f>IFERROR(VLOOKUP($A212,'FCST Sales'!$A$1:$AH$160,H$1,0),0)</f>
        <v>5668.3653716475619</v>
      </c>
      <c r="I212" s="303">
        <f>IFERROR(VLOOKUP($A212,'FCST Sales'!$A$1:$AH$160,I$1,0),0)</f>
        <v>6949.7272000078847</v>
      </c>
      <c r="J212" s="303">
        <f>IFERROR(VLOOKUP($A212,'FCST Sales'!$A$1:$AH$160,J$1,0),0)</f>
        <v>6473.4261662752251</v>
      </c>
      <c r="K212" s="303">
        <f>IFERROR(VLOOKUP($A212,'FCST Sales'!$A$1:$AH$160,K$1,0),0)</f>
        <v>6198.0052527464513</v>
      </c>
      <c r="L212" s="303">
        <f>IFERROR(VLOOKUP($A212,'FCST Sales'!$A$1:$AH$160,L$1,0),0)</f>
        <v>5962.9054845480632</v>
      </c>
      <c r="M212" s="303">
        <f>IFERROR(VLOOKUP($A212,'FCST Sales'!$A$1:$AH$160,M$1,0),0)</f>
        <v>5989.0639281900367</v>
      </c>
      <c r="N212" s="303">
        <f>IFERROR(VLOOKUP($A212,'FCST Sales'!$A$1:$AH$160,N$1,0),0)</f>
        <v>6233.7092876432334</v>
      </c>
      <c r="O212" s="303">
        <f>IFERROR(VLOOKUP($A212,'FCST Sales'!$A$1:$AH$160,O$1,0),0)</f>
        <v>6339.6390034457954</v>
      </c>
      <c r="P212" s="303">
        <f>IFERROR(VLOOKUP($A212,'FCST Sales'!$A$1:$AH$160,P$1,0),0)</f>
        <v>2085.9649121902858</v>
      </c>
      <c r="Q212" s="303">
        <f>IFERROR(VLOOKUP($A212,'FCST Sales'!$A$1:$AH$160,Q$1,0),0)</f>
        <v>5920.5241274003847</v>
      </c>
      <c r="R212" s="303">
        <f>IFERROR(VLOOKUP($A212,'FCST Sales'!$A$1:$AH$160,R$1,0),0)</f>
        <v>6466.3639382820347</v>
      </c>
      <c r="S212" s="303">
        <f>IFERROR(VLOOKUP($A212,'FCST Sales'!$A$1:$AH$160,S$1,0),0)</f>
        <v>6016.661506782063</v>
      </c>
      <c r="T212" s="303">
        <f>IFERROR(VLOOKUP($A212,'FCST Sales'!$A$1:$AH$160,T$1,0),0)</f>
        <v>6485.3599611384561</v>
      </c>
      <c r="U212" s="303">
        <f>IFERROR(VLOOKUP($A212,'FCST Sales'!$A$1:$AH$160,U$1,0),0)</f>
        <v>6473.621802548616</v>
      </c>
      <c r="V212" s="303">
        <f>IFERROR(VLOOKUP($A212,'FCST Sales'!$A$1:$AH$160,V$1,0),0)</f>
        <v>6512.9340732543124</v>
      </c>
      <c r="W212" s="303">
        <f>IFERROR(VLOOKUP($A212,'FCST Sales'!$A$1:$AH$160,W$1,0),0)</f>
        <v>7847.5688429378433</v>
      </c>
      <c r="X212" s="303">
        <f>IFERROR(VLOOKUP($A212,'FCST Sales'!$A$1:$AH$160,X$1,0),0)</f>
        <v>7644.2782344507068</v>
      </c>
      <c r="Y212" s="303">
        <f>IFERROR(VLOOKUP($A212,'FCST Sales'!$A$1:$AH$160,Y$1,0),0)</f>
        <v>6182.3509960902056</v>
      </c>
      <c r="Z212" s="303">
        <f>IFERROR(VLOOKUP($A212,'FCST Sales'!$A$1:$AH$160,Z$1,0),0)</f>
        <v>5868.2720866342643</v>
      </c>
      <c r="AA212" s="303">
        <f>IFERROR(VLOOKUP($A212,'FCST Sales'!$A$1:$AH$160,AA$1,0),0)</f>
        <v>6186.6518516387141</v>
      </c>
      <c r="AB212" s="303">
        <f>IFERROR(VLOOKUP($A212,'FCST Sales'!$A$1:$AH$160,AB$1,0),0)</f>
        <v>6237.637884540447</v>
      </c>
      <c r="AC212" s="303">
        <f>IFERROR(VLOOKUP($A212,'FCST Sales'!$A$1:$AH$160,AC$1,0),0)</f>
        <v>6872.2149732264215</v>
      </c>
      <c r="AD212" s="303">
        <f>IFERROR(VLOOKUP($A212,'FCST Sales'!$A$1:$AH$160,AD$1,0),0)</f>
        <v>9042.2710587853981</v>
      </c>
      <c r="AE212" s="303">
        <f>IFERROR(VLOOKUP($A212,'FCST Sales'!$A$1:$AH$160,AE$1,0),0)</f>
        <v>7857.5156600163045</v>
      </c>
      <c r="AF212" s="303">
        <f>IFERROR(VLOOKUP($A212,'FCST Sales'!$A$1:$AH$160,AF$1,0),0)</f>
        <v>5301.1897803659267</v>
      </c>
      <c r="AG212" s="303">
        <f>IFERROR(VLOOKUP($A212,'FCST Sales'!$A$1:$AH$160,AG$1,0),0)</f>
        <v>195830.18123474816</v>
      </c>
      <c r="AH212" s="303">
        <f>IFERROR(VLOOKUP($A212,'FCST Sales'!$A$1:$AH$160,AH$1,0),0)</f>
        <v>0</v>
      </c>
      <c r="AI212" s="303"/>
      <c r="AK212" s="306">
        <f>IFERROR(VLOOKUP($A212,'BDGT MW Services MTD'!$A$3:$AG$156,AK$4,0),0)</f>
        <v>80.892230929332513</v>
      </c>
      <c r="AL212" s="306">
        <f>IFERROR(VLOOKUP($A212,'BDGT MW Services MTD'!$A$3:$AG$156,AL$4,0),0)</f>
        <v>69.688476693927512</v>
      </c>
      <c r="AM212" s="306">
        <f>IFERROR(VLOOKUP($A212,'BDGT MW Services MTD'!$A$3:$AG$156,AM$4,0),0)</f>
        <v>54.16164185095306</v>
      </c>
      <c r="AN212" s="306">
        <f>IFERROR(VLOOKUP($A212,'BDGT MW Services MTD'!$A$3:$AG$156,AN$4,0),0)</f>
        <v>52.125629603462372</v>
      </c>
      <c r="AO212" s="306">
        <f>IFERROR(VLOOKUP($A212,'BDGT MW Services MTD'!$A$3:$AG$156,AO$4,0),0)</f>
        <v>51.852259863169607</v>
      </c>
      <c r="AP212" s="306">
        <f>IFERROR(VLOOKUP($A212,'BDGT MW Services MTD'!$A$3:$AG$156,AP$4,0),0)</f>
        <v>54.058007548802237</v>
      </c>
      <c r="AQ212" s="306">
        <f>IFERROR(VLOOKUP($A212,'BDGT MW Services MTD'!$A$3:$AG$156,AQ$4,0),0)</f>
        <v>55.685217903997106</v>
      </c>
      <c r="AR212" s="306">
        <f>IFERROR(VLOOKUP($A212,'BDGT MW Services MTD'!$A$3:$AG$156,AR$4,0),0)</f>
        <v>68.273134869090228</v>
      </c>
      <c r="AS212" s="306">
        <f>IFERROR(VLOOKUP($A212,'BDGT MW Services MTD'!$A$3:$AG$156,AS$4,0),0)</f>
        <v>62.835160027188941</v>
      </c>
      <c r="AT212" s="306">
        <f>IFERROR(VLOOKUP($A212,'BDGT MW Services MTD'!$A$3:$AG$156,AT$4,0),0)</f>
        <v>60.888325017938548</v>
      </c>
      <c r="AU212" s="306">
        <f>IFERROR(VLOOKUP($A212,'BDGT MW Services MTD'!$A$3:$AG$156,AU$4,0),0)</f>
        <v>58.578738221224825</v>
      </c>
      <c r="AV212" s="306">
        <f>IFERROR(VLOOKUP($A212,'BDGT MW Services MTD'!$A$3:$AG$156,AV$4,0),0)</f>
        <v>58.835715063529079</v>
      </c>
      <c r="AW212" s="306">
        <f>IFERROR(VLOOKUP($A212,'BDGT MW Services MTD'!$A$3:$AG$156,AW$4,0),0)</f>
        <v>61.239076395615079</v>
      </c>
      <c r="AX212" s="306">
        <f>IFERROR(VLOOKUP($A212,'BDGT MW Services MTD'!$A$3:$AG$156,AX$4,0),0)</f>
        <v>62.279714907817954</v>
      </c>
      <c r="AY212" s="306">
        <f>IFERROR(VLOOKUP($A212,'BDGT MW Services MTD'!$A$3:$AG$156,AY$4,0),0)</f>
        <v>9.3344489920589897</v>
      </c>
      <c r="AZ212" s="306">
        <f>IFERROR(VLOOKUP($A212,'BDGT MW Services MTD'!$A$3:$AG$156,AZ$4,0),0)</f>
        <v>57.468343877642837</v>
      </c>
      <c r="BA212" s="306">
        <f>IFERROR(VLOOKUP($A212,'BDGT MW Services MTD'!$A$3:$AG$156,BA$4,0),0)</f>
        <v>63.524642704025837</v>
      </c>
      <c r="BB212" s="306">
        <f>IFERROR(VLOOKUP($A212,'BDGT MW Services MTD'!$A$3:$AG$156,BB$4,0),0)</f>
        <v>59.106829763581096</v>
      </c>
      <c r="BC212" s="306">
        <f>IFERROR(VLOOKUP($A212,'BDGT MW Services MTD'!$A$3:$AG$156,BC$4,0),0)</f>
        <v>63.711256939826534</v>
      </c>
      <c r="BD212" s="306">
        <f>IFERROR(VLOOKUP($A212,'BDGT MW Services MTD'!$A$3:$AG$156,BD$4,0),0)</f>
        <v>63.595942933757634</v>
      </c>
      <c r="BE212" s="306">
        <f>IFERROR(VLOOKUP($A212,'BDGT MW Services MTD'!$A$3:$AG$156,BE$4,0),0)</f>
        <v>63.982141108543111</v>
      </c>
      <c r="BF212" s="306">
        <f>IFERROR(VLOOKUP($A212,'BDGT MW Services MTD'!$A$3:$AG$156,BF$4,0),0)</f>
        <v>76.173456127346199</v>
      </c>
      <c r="BG212" s="306">
        <f>IFERROR(VLOOKUP($A212,'BDGT MW Services MTD'!$A$3:$AG$156,BG$4,0),0)</f>
        <v>75.096305776852915</v>
      </c>
      <c r="BH212" s="306">
        <f>IFERROR(VLOOKUP($A212,'BDGT MW Services MTD'!$A$3:$AG$156,BH$4,0),0)</f>
        <v>60.734539819583432</v>
      </c>
      <c r="BI212" s="306">
        <f>IFERROR(VLOOKUP($A212,'BDGT MW Services MTD'!$A$3:$AG$156,BI$4,0),0)</f>
        <v>57.649073134675568</v>
      </c>
      <c r="BJ212" s="306">
        <f>IFERROR(VLOOKUP($A212,'BDGT MW Services MTD'!$A$3:$AG$156,BJ$4,0),0)</f>
        <v>60.776790814833312</v>
      </c>
      <c r="BK212" s="306">
        <f>IFERROR(VLOOKUP($A212,'BDGT MW Services MTD'!$A$3:$AG$156,BK$4,0),0)</f>
        <v>61.277670374643343</v>
      </c>
      <c r="BL212" s="306">
        <f>IFERROR(VLOOKUP($A212,'BDGT MW Services MTD'!$A$3:$AG$156,BL$4,0),0)</f>
        <v>67.602372203746555</v>
      </c>
      <c r="BM212" s="306">
        <f>IFERROR(VLOOKUP($A212,'BDGT MW Services MTD'!$A$3:$AG$156,BM$4,0),0)</f>
        <v>88.829989113619604</v>
      </c>
      <c r="BN212" s="306">
        <f>IFERROR(VLOOKUP($A212,'BDGT MW Services MTD'!$A$3:$AG$156,BN$4,0),0)</f>
        <v>76.270006211773349</v>
      </c>
      <c r="BO212" s="306">
        <f>IFERROR(VLOOKUP($A212,'BDGT MW Services MTD'!$A$3:$AG$156,BO$4,0),0)</f>
        <v>52.07813694344074</v>
      </c>
      <c r="BP212" s="306">
        <f>IFERROR(VLOOKUP($A212,'BDGT MW Services MTD'!$A$3:$AG$156,BP$4,0),0)</f>
        <v>1908.6052757360003</v>
      </c>
      <c r="BQ212" s="306"/>
      <c r="BR212" s="306"/>
      <c r="BS212" s="306"/>
      <c r="BT212" s="306">
        <f>IFERROR(VLOOKUP($A212,'BDGT Polizze MTD'!$A$3:$AG$156,BT$4,0),0)</f>
        <v>320.73952939216616</v>
      </c>
      <c r="BU212" s="306">
        <f>IFERROR(VLOOKUP($A212,'BDGT Polizze MTD'!$A$3:$AG$156,BU$4,0),0)</f>
        <v>276.31638986930443</v>
      </c>
      <c r="BV212" s="306">
        <f>IFERROR(VLOOKUP($A212,'BDGT Polizze MTD'!$A$3:$AG$156,BV$4,0),0)</f>
        <v>214.7521377369074</v>
      </c>
      <c r="BW212" s="306">
        <f>IFERROR(VLOOKUP($A212,'BDGT Polizze MTD'!$A$3:$AG$156,BW$4,0),0)</f>
        <v>206.67930302095874</v>
      </c>
      <c r="BX212" s="306">
        <f>IFERROR(VLOOKUP($A212,'BDGT Polizze MTD'!$A$3:$AG$156,BX$4,0),0)</f>
        <v>205.59538580364085</v>
      </c>
      <c r="BY212" s="306">
        <f>IFERROR(VLOOKUP($A212,'BDGT Polizze MTD'!$A$3:$AG$156,BY$4,0),0)</f>
        <v>214.34122537957882</v>
      </c>
      <c r="BZ212" s="306">
        <f>IFERROR(VLOOKUP($A212,'BDGT Polizze MTD'!$A$3:$AG$156,BZ$4,0),0)</f>
        <v>220.79315132538693</v>
      </c>
      <c r="CA212" s="306">
        <f>IFERROR(VLOOKUP($A212,'BDGT Polizze MTD'!$A$3:$AG$156,CA$4,0),0)</f>
        <v>270.70452744924165</v>
      </c>
      <c r="CB212" s="306">
        <f>IFERROR(VLOOKUP($A212,'BDGT Polizze MTD'!$A$3:$AG$156,CB$4,0),0)</f>
        <v>249.1428339268864</v>
      </c>
      <c r="CC212" s="306">
        <f>IFERROR(VLOOKUP($A212,'BDGT Polizze MTD'!$A$3:$AG$156,CC$4,0),0)</f>
        <v>241.42358898213186</v>
      </c>
      <c r="CD212" s="306">
        <f>IFERROR(VLOOKUP($A212,'BDGT Polizze MTD'!$A$3:$AG$156,CD$4,0),0)</f>
        <v>232.26602497681395</v>
      </c>
      <c r="CE212" s="306">
        <f>IFERROR(VLOOKUP($A212,'BDGT Polizze MTD'!$A$3:$AG$156,CE$4,0),0)</f>
        <v>233.28494398199453</v>
      </c>
      <c r="CF212" s="306">
        <f>IFERROR(VLOOKUP($A212,'BDGT Polizze MTD'!$A$3:$AG$156,CF$4,0),0)</f>
        <v>242.81432614585165</v>
      </c>
      <c r="CG212" s="306">
        <f>IFERROR(VLOOKUP($A212,'BDGT Polizze MTD'!$A$3:$AG$156,CG$4,0),0)</f>
        <v>246.94048143711686</v>
      </c>
      <c r="CH212" s="306">
        <f>IFERROR(VLOOKUP($A212,'BDGT Polizze MTD'!$A$3:$AG$156,CH$4,0),0)</f>
        <v>37.011301857451251</v>
      </c>
      <c r="CI212" s="306">
        <f>IFERROR(VLOOKUP($A212,'BDGT Polizze MTD'!$A$3:$AG$156,CI$4,0),0)</f>
        <v>227.8632862328258</v>
      </c>
      <c r="CJ212" s="306">
        <f>IFERROR(VLOOKUP($A212,'BDGT Polizze MTD'!$A$3:$AG$156,CJ$4,0),0)</f>
        <v>251.87664837052449</v>
      </c>
      <c r="CK212" s="306">
        <f>IFERROR(VLOOKUP($A212,'BDGT Polizze MTD'!$A$3:$AG$156,CK$4,0),0)</f>
        <v>234.35991991363804</v>
      </c>
      <c r="CL212" s="306">
        <f>IFERROR(VLOOKUP($A212,'BDGT Polizze MTD'!$A$3:$AG$156,CL$4,0),0)</f>
        <v>252.6165780458586</v>
      </c>
      <c r="CM212" s="306">
        <f>IFERROR(VLOOKUP($A212,'BDGT Polizze MTD'!$A$3:$AG$156,CM$4,0),0)</f>
        <v>252.15935539772596</v>
      </c>
      <c r="CN212" s="306">
        <f>IFERROR(VLOOKUP($A212,'BDGT Polizze MTD'!$A$3:$AG$156,CN$4,0),0)</f>
        <v>253.69063991553114</v>
      </c>
      <c r="CO212" s="306">
        <f>IFERROR(VLOOKUP($A212,'BDGT Polizze MTD'!$A$3:$AG$156,CO$4,0),0)</f>
        <v>302.02948033172061</v>
      </c>
      <c r="CP212" s="306">
        <f>IFERROR(VLOOKUP($A212,'BDGT Polizze MTD'!$A$3:$AG$156,CP$4,0),0)</f>
        <v>297.75855477394191</v>
      </c>
      <c r="CQ212" s="306">
        <f>IFERROR(VLOOKUP($A212,'BDGT Polizze MTD'!$A$3:$AG$156,CQ$4,0),0)</f>
        <v>240.81382718447554</v>
      </c>
      <c r="CR212" s="306">
        <f>IFERROR(VLOOKUP($A212,'BDGT Polizze MTD'!$A$3:$AG$156,CR$4,0),0)</f>
        <v>228.57988183393752</v>
      </c>
      <c r="CS212" s="306">
        <f>IFERROR(VLOOKUP($A212,'BDGT Polizze MTD'!$A$3:$AG$156,CS$4,0),0)</f>
        <v>240.98135333843507</v>
      </c>
      <c r="CT212" s="306">
        <f>IFERROR(VLOOKUP($A212,'BDGT Polizze MTD'!$A$3:$AG$156,CT$4,0),0)</f>
        <v>242.96735214759104</v>
      </c>
      <c r="CU212" s="306">
        <f>IFERROR(VLOOKUP($A212,'BDGT Polizze MTD'!$A$3:$AG$156,CU$4,0),0)</f>
        <v>268.0449382755408</v>
      </c>
      <c r="CV212" s="306">
        <f>IFERROR(VLOOKUP($A212,'BDGT Polizze MTD'!$A$3:$AG$156,CV$4,0),0)</f>
        <v>352.21292053502145</v>
      </c>
      <c r="CW212" s="306">
        <f>IFERROR(VLOOKUP($A212,'BDGT Polizze MTD'!$A$3:$AG$156,CW$4,0),0)</f>
        <v>302.41230360518171</v>
      </c>
      <c r="CX212" s="306">
        <f>IFERROR(VLOOKUP($A212,'BDGT Polizze MTD'!$A$3:$AG$156,CX$4,0),0)</f>
        <v>206.49099354735517</v>
      </c>
      <c r="CY212" s="306">
        <f>IFERROR(VLOOKUP($A212,'BDGT Polizze MTD'!$A$3:$AG$156,CY$4,0),0)</f>
        <v>7567.6631847347353</v>
      </c>
      <c r="CZ212" s="306"/>
      <c r="DD212" s="308">
        <f>IFERROR(VLOOKUP($A212,'BDGT McAfee'!$AZ$6:$BD$180,DD$4,0),0)</f>
        <v>1.2459677419354838</v>
      </c>
      <c r="DE212" s="308">
        <f>IFERROR(VLOOKUP($A212,'BDGT McAfee'!$AZ$6:$BD$180,DE$4,0),0)</f>
        <v>1.2459677419354838</v>
      </c>
      <c r="DF212" s="308">
        <f>IFERROR(VLOOKUP($A212,'BDGT McAfee'!$AZ$6:$BD$180,DF$4,0),0)</f>
        <v>1.2459677419354838</v>
      </c>
      <c r="DG212" s="308">
        <f>IFERROR(VLOOKUP($A212,'BDGT McAfee'!$AZ$6:$BD$180,DG$4,0),0)</f>
        <v>1.2459677419354838</v>
      </c>
      <c r="DH212" s="308">
        <f>IFERROR(VLOOKUP($A212,'BDGT McAfee'!$AZ$6:$BD$180,DH$4,0),0)</f>
        <v>1.2459677419354838</v>
      </c>
      <c r="DI212" s="308">
        <f>IFERROR(VLOOKUP($A212,'BDGT McAfee'!$AZ$6:$BD$180,DI$4,0),0)</f>
        <v>1.2459677419354838</v>
      </c>
      <c r="DJ212" s="308">
        <f>IFERROR(VLOOKUP($A212,'BDGT McAfee'!$AZ$6:$BD$180,DJ$4,0),0)</f>
        <v>1.2459677419354838</v>
      </c>
      <c r="DK212" s="308">
        <f>IFERROR(VLOOKUP($A212,'BDGT McAfee'!$AZ$6:$BD$180,DK$4,0),0)</f>
        <v>1.2459677419354838</v>
      </c>
      <c r="DL212" s="308">
        <f>IFERROR(VLOOKUP($A212,'BDGT McAfee'!$AZ$6:$BD$180,DL$4,0),0)</f>
        <v>1.2459677419354838</v>
      </c>
      <c r="DM212" s="308">
        <f>IFERROR(VLOOKUP($A212,'BDGT McAfee'!$AZ$6:$BD$180,DM$4,0),0)</f>
        <v>1.2459677419354838</v>
      </c>
      <c r="DN212" s="308">
        <f>IFERROR(VLOOKUP($A212,'BDGT McAfee'!$AZ$6:$BD$180,DN$4,0),0)</f>
        <v>1.2459677419354838</v>
      </c>
      <c r="DO212" s="308">
        <f>IFERROR(VLOOKUP($A212,'BDGT McAfee'!$AZ$6:$BD$180,DO$4,0),0)</f>
        <v>1.2459677419354838</v>
      </c>
      <c r="DP212" s="308">
        <f>IFERROR(VLOOKUP($A212,'BDGT McAfee'!$AZ$6:$BD$180,DP$4,0),0)</f>
        <v>1.2459677419354838</v>
      </c>
      <c r="DQ212" s="308">
        <f>IFERROR(VLOOKUP($A212,'BDGT McAfee'!$AZ$6:$BD$180,DQ$4,0),0)</f>
        <v>1.2459677419354838</v>
      </c>
      <c r="DR212" s="308">
        <f>IFERROR(VLOOKUP($A212,'BDGT McAfee'!$AZ$6:$BD$180,DR$4,0),0)</f>
        <v>1.2459677419354838</v>
      </c>
      <c r="DS212" s="308">
        <f>IFERROR(VLOOKUP($A212,'BDGT McAfee'!$AZ$6:$BD$180,DS$4,0),0)</f>
        <v>1.2459677419354838</v>
      </c>
      <c r="DT212" s="308">
        <f>IFERROR(VLOOKUP($A212,'BDGT McAfee'!$AZ$6:$BD$180,DT$4,0),0)</f>
        <v>1.2459677419354838</v>
      </c>
      <c r="DU212" s="308">
        <f>IFERROR(VLOOKUP($A212,'BDGT McAfee'!$AZ$6:$BD$180,DU$4,0),0)</f>
        <v>1.2459677419354838</v>
      </c>
      <c r="DV212" s="308">
        <f>IFERROR(VLOOKUP($A212,'BDGT McAfee'!$AZ$6:$BD$180,DV$4,0),0)</f>
        <v>1.2459677419354838</v>
      </c>
      <c r="DW212" s="308">
        <f>IFERROR(VLOOKUP($A212,'BDGT McAfee'!$AZ$6:$BD$180,DW$4,0),0)</f>
        <v>1.2459677419354838</v>
      </c>
      <c r="DX212" s="308">
        <f>IFERROR(VLOOKUP($A212,'BDGT McAfee'!$AZ$6:$BD$180,DX$4,0),0)</f>
        <v>1.2459677419354838</v>
      </c>
      <c r="DY212" s="308">
        <f>IFERROR(VLOOKUP($A212,'BDGT McAfee'!$AZ$6:$BD$180,DY$4,0),0)</f>
        <v>1.2459677419354838</v>
      </c>
      <c r="DZ212" s="308">
        <f>IFERROR(VLOOKUP($A212,'BDGT McAfee'!$AZ$6:$BD$180,DZ$4,0),0)</f>
        <v>1.2459677419354838</v>
      </c>
      <c r="EA212" s="308">
        <f>IFERROR(VLOOKUP($A212,'BDGT McAfee'!$AZ$6:$BD$180,EA$4,0),0)</f>
        <v>1.2459677419354838</v>
      </c>
      <c r="EB212" s="308">
        <f>IFERROR(VLOOKUP($A212,'BDGT McAfee'!$AZ$6:$BD$180,EB$4,0),0)</f>
        <v>1.2459677419354838</v>
      </c>
      <c r="EC212" s="308">
        <f>IFERROR(VLOOKUP($A212,'BDGT McAfee'!$AZ$6:$BD$180,EC$4,0),0)</f>
        <v>1.2459677419354838</v>
      </c>
      <c r="ED212" s="308">
        <f>IFERROR(VLOOKUP($A212,'BDGT McAfee'!$AZ$6:$BD$180,ED$4,0),0)</f>
        <v>1.2459677419354838</v>
      </c>
      <c r="EE212" s="308">
        <f>IFERROR(VLOOKUP($A212,'BDGT McAfee'!$AZ$6:$BD$180,EE$4,0),0)</f>
        <v>1.2459677419354838</v>
      </c>
      <c r="EF212" s="308">
        <f>IFERROR(VLOOKUP($A212,'BDGT McAfee'!$AZ$6:$BD$180,EF$4,0),0)</f>
        <v>1.2459677419354838</v>
      </c>
      <c r="EG212" s="308">
        <f>IFERROR(VLOOKUP($A212,'BDGT McAfee'!$AZ$6:$BD$180,EG$4,0),0)</f>
        <v>1.2459677419354838</v>
      </c>
      <c r="EH212" s="308">
        <f>IFERROR(VLOOKUP($A212,'BDGT McAfee'!$AZ$6:$BD$180,EH$4,0),0)</f>
        <v>1.2459677419354838</v>
      </c>
      <c r="EI212" s="308">
        <f t="shared" si="50"/>
        <v>38.624999999999979</v>
      </c>
      <c r="EJ212" s="308"/>
      <c r="EL212" s="307">
        <f>IFERROR(VLOOKUP($A212,'BDGT Office'!$C$3:$F$180,EL$4,0),0)</f>
        <v>0.2709677419354839</v>
      </c>
      <c r="EM212" s="307">
        <f>IFERROR(VLOOKUP($A212,'BDGT Office'!$C$3:$F$180,EM$4,0),0)</f>
        <v>0.2709677419354839</v>
      </c>
      <c r="EN212" s="307">
        <f>IFERROR(VLOOKUP($A212,'BDGT Office'!$C$3:$F$180,EN$4,0),0)</f>
        <v>0.2709677419354839</v>
      </c>
      <c r="EO212" s="307">
        <f>IFERROR(VLOOKUP($A212,'BDGT Office'!$C$3:$F$180,EO$4,0),0)</f>
        <v>0.2709677419354839</v>
      </c>
      <c r="EP212" s="307">
        <f>IFERROR(VLOOKUP($A212,'BDGT Office'!$C$3:$F$180,EP$4,0),0)</f>
        <v>0.2709677419354839</v>
      </c>
      <c r="EQ212" s="307">
        <f>IFERROR(VLOOKUP($A212,'BDGT Office'!$C$3:$F$180,EQ$4,0),0)</f>
        <v>0.2709677419354839</v>
      </c>
      <c r="ER212" s="307">
        <f>IFERROR(VLOOKUP($A212,'BDGT Office'!$C$3:$F$180,ER$4,0),0)</f>
        <v>0.2709677419354839</v>
      </c>
      <c r="ES212" s="307">
        <f>IFERROR(VLOOKUP($A212,'BDGT Office'!$C$3:$F$180,ES$4,0),0)</f>
        <v>0.2709677419354839</v>
      </c>
      <c r="ET212" s="307">
        <f>IFERROR(VLOOKUP($A212,'BDGT Office'!$C$3:$F$180,ET$4,0),0)</f>
        <v>0.2709677419354839</v>
      </c>
      <c r="EU212" s="307">
        <f>IFERROR(VLOOKUP($A212,'BDGT Office'!$C$3:$F$180,EU$4,0),0)</f>
        <v>0.2709677419354839</v>
      </c>
      <c r="EV212" s="307">
        <f>IFERROR(VLOOKUP($A212,'BDGT Office'!$C$3:$F$180,EV$4,0),0)</f>
        <v>0.2709677419354839</v>
      </c>
      <c r="EW212" s="307">
        <f>IFERROR(VLOOKUP($A212,'BDGT Office'!$C$3:$F$180,EW$4,0),0)</f>
        <v>0.2709677419354839</v>
      </c>
      <c r="EX212" s="307">
        <f>IFERROR(VLOOKUP($A212,'BDGT Office'!$C$3:$F$180,EX$4,0),0)</f>
        <v>0.2709677419354839</v>
      </c>
      <c r="EY212" s="307">
        <f>IFERROR(VLOOKUP($A212,'BDGT Office'!$C$3:$F$180,EY$4,0),0)</f>
        <v>0.2709677419354839</v>
      </c>
      <c r="EZ212" s="307">
        <f>IFERROR(VLOOKUP($A212,'BDGT Office'!$C$3:$F$180,EZ$4,0),0)</f>
        <v>0.2709677419354839</v>
      </c>
      <c r="FA212" s="307">
        <f>IFERROR(VLOOKUP($A212,'BDGT Office'!$C$3:$F$180,FA$4,0),0)</f>
        <v>0.2709677419354839</v>
      </c>
      <c r="FB212" s="307">
        <f>IFERROR(VLOOKUP($A212,'BDGT Office'!$C$3:$F$180,FB$4,0),0)</f>
        <v>0.2709677419354839</v>
      </c>
      <c r="FC212" s="307">
        <f>IFERROR(VLOOKUP($A212,'BDGT Office'!$C$3:$F$180,FC$4,0),0)</f>
        <v>0.2709677419354839</v>
      </c>
      <c r="FD212" s="307">
        <f>IFERROR(VLOOKUP($A212,'BDGT Office'!$C$3:$F$180,FD$4,0),0)</f>
        <v>0.2709677419354839</v>
      </c>
      <c r="FE212" s="307">
        <f>IFERROR(VLOOKUP($A212,'BDGT Office'!$C$3:$F$180,FE$4,0),0)</f>
        <v>0.2709677419354839</v>
      </c>
      <c r="FF212" s="307">
        <f>IFERROR(VLOOKUP($A212,'BDGT Office'!$C$3:$F$180,FF$4,0),0)</f>
        <v>0.2709677419354839</v>
      </c>
      <c r="FG212" s="307">
        <f>IFERROR(VLOOKUP($A212,'BDGT Office'!$C$3:$F$180,FG$4,0),0)</f>
        <v>0.2709677419354839</v>
      </c>
      <c r="FH212" s="307">
        <f>IFERROR(VLOOKUP($A212,'BDGT Office'!$C$3:$F$180,FH$4,0),0)</f>
        <v>0.2709677419354839</v>
      </c>
      <c r="FI212" s="307">
        <f>IFERROR(VLOOKUP($A212,'BDGT Office'!$C$3:$F$180,FI$4,0),0)</f>
        <v>0.2709677419354839</v>
      </c>
      <c r="FJ212" s="307">
        <f>IFERROR(VLOOKUP($A212,'BDGT Office'!$C$3:$F$180,FJ$4,0),0)</f>
        <v>0.2709677419354839</v>
      </c>
      <c r="FK212" s="307">
        <f>IFERROR(VLOOKUP($A212,'BDGT Office'!$C$3:$F$180,FK$4,0),0)</f>
        <v>0.2709677419354839</v>
      </c>
      <c r="FL212" s="307">
        <f>IFERROR(VLOOKUP($A212,'BDGT Office'!$C$3:$F$180,FL$4,0),0)</f>
        <v>0.2709677419354839</v>
      </c>
      <c r="FM212" s="307">
        <f>IFERROR(VLOOKUP($A212,'BDGT Office'!$C$3:$F$180,FM$4,0),0)</f>
        <v>0.2709677419354839</v>
      </c>
      <c r="FN212" s="307">
        <f>IFERROR(VLOOKUP($A212,'BDGT Office'!$C$3:$F$180,FN$4,0),0)</f>
        <v>0.2709677419354839</v>
      </c>
      <c r="FO212" s="307">
        <f>IFERROR(VLOOKUP($A212,'BDGT Office'!$C$3:$F$180,FO$4,0),0)</f>
        <v>0.2709677419354839</v>
      </c>
      <c r="FP212" s="307">
        <f>IFERROR(VLOOKUP($A212,'BDGT Office'!$C$3:$F$180,FP$4,0),0)</f>
        <v>0.2709677419354839</v>
      </c>
      <c r="FQ212" s="308">
        <f t="shared" si="51"/>
        <v>8.4000000000000075</v>
      </c>
      <c r="FR212" s="307"/>
      <c r="FS212" s="307"/>
    </row>
    <row r="213" spans="1:175">
      <c r="A213" s="150" t="s">
        <v>148</v>
      </c>
      <c r="B213" s="303">
        <f>IFERROR(VLOOKUP($A213,'FCST Sales'!$A$1:$AH$160,B$1,0),0)</f>
        <v>8608.5475166281267</v>
      </c>
      <c r="C213" s="303">
        <f>IFERROR(VLOOKUP($A213,'FCST Sales'!$A$1:$AH$160,C$1,0),0)</f>
        <v>7505.8105796408327</v>
      </c>
      <c r="D213" s="303">
        <f>IFERROR(VLOOKUP($A213,'FCST Sales'!$A$1:$AH$160,D$1,0),0)</f>
        <v>5763.8794491876879</v>
      </c>
      <c r="E213" s="303">
        <f>IFERROR(VLOOKUP($A213,'FCST Sales'!$A$1:$AH$160,E$1,0),0)</f>
        <v>5547.2071189082562</v>
      </c>
      <c r="F213" s="303">
        <f>IFERROR(VLOOKUP($A213,'FCST Sales'!$A$1:$AH$160,F$1,0),0)</f>
        <v>5518.1151236463811</v>
      </c>
      <c r="G213" s="303">
        <f>IFERROR(VLOOKUP($A213,'FCST Sales'!$A$1:$AH$160,G$1,0),0)</f>
        <v>5752.8506914915706</v>
      </c>
      <c r="H213" s="303">
        <f>IFERROR(VLOOKUP($A213,'FCST Sales'!$A$1:$AH$160,H$1,0),0)</f>
        <v>5926.0183430857214</v>
      </c>
      <c r="I213" s="303">
        <f>IFERROR(VLOOKUP($A213,'FCST Sales'!$A$1:$AH$160,I$1,0),0)</f>
        <v>7265.623890916886</v>
      </c>
      <c r="J213" s="303">
        <f>IFERROR(VLOOKUP($A213,'FCST Sales'!$A$1:$AH$160,J$1,0),0)</f>
        <v>6767.672810196409</v>
      </c>
      <c r="K213" s="303">
        <f>IFERROR(VLOOKUP($A213,'FCST Sales'!$A$1:$AH$160,K$1,0),0)</f>
        <v>6479.7327642345263</v>
      </c>
      <c r="L213" s="303">
        <f>IFERROR(VLOOKUP($A213,'FCST Sales'!$A$1:$AH$160,L$1,0),0)</f>
        <v>6233.9466429362265</v>
      </c>
      <c r="M213" s="303">
        <f>IFERROR(VLOOKUP($A213,'FCST Sales'!$A$1:$AH$160,M$1,0),0)</f>
        <v>6261.2941067437423</v>
      </c>
      <c r="N213" s="303">
        <f>IFERROR(VLOOKUP($A213,'FCST Sales'!$A$1:$AH$160,N$1,0),0)</f>
        <v>6517.0597098084336</v>
      </c>
      <c r="O213" s="303">
        <f>IFERROR(VLOOKUP($A213,'FCST Sales'!$A$1:$AH$160,O$1,0),0)</f>
        <v>6627.8044126929226</v>
      </c>
      <c r="P213" s="303">
        <f>IFERROR(VLOOKUP($A213,'FCST Sales'!$A$1:$AH$160,P$1,0),0)</f>
        <v>2180.7814991078912</v>
      </c>
      <c r="Q213" s="303">
        <f>IFERROR(VLOOKUP($A213,'FCST Sales'!$A$1:$AH$160,Q$1,0),0)</f>
        <v>6189.638860463655</v>
      </c>
      <c r="R213" s="303">
        <f>IFERROR(VLOOKUP($A213,'FCST Sales'!$A$1:$AH$160,R$1,0),0)</f>
        <v>6760.2895718398922</v>
      </c>
      <c r="S213" s="303">
        <f>IFERROR(VLOOKUP($A213,'FCST Sales'!$A$1:$AH$160,S$1,0),0)</f>
        <v>6290.1461207263146</v>
      </c>
      <c r="T213" s="303">
        <f>IFERROR(VLOOKUP($A213,'FCST Sales'!$A$1:$AH$160,T$1,0),0)</f>
        <v>6780.1490502806937</v>
      </c>
      <c r="U213" s="303">
        <f>IFERROR(VLOOKUP($A213,'FCST Sales'!$A$1:$AH$160,U$1,0),0)</f>
        <v>6767.877339027681</v>
      </c>
      <c r="V213" s="303">
        <f>IFERROR(VLOOKUP($A213,'FCST Sales'!$A$1:$AH$160,V$1,0),0)</f>
        <v>6808.9765311290876</v>
      </c>
      <c r="W213" s="303">
        <f>IFERROR(VLOOKUP($A213,'FCST Sales'!$A$1:$AH$160,W$1,0),0)</f>
        <v>8204.2765176163302</v>
      </c>
      <c r="X213" s="303">
        <f>IFERROR(VLOOKUP($A213,'FCST Sales'!$A$1:$AH$160,X$1,0),0)</f>
        <v>7991.7454269252457</v>
      </c>
      <c r="Y213" s="303">
        <f>IFERROR(VLOOKUP($A213,'FCST Sales'!$A$1:$AH$160,Y$1,0),0)</f>
        <v>6463.3669504575428</v>
      </c>
      <c r="Z213" s="303">
        <f>IFERROR(VLOOKUP($A213,'FCST Sales'!$A$1:$AH$160,Z$1,0),0)</f>
        <v>6135.0117269354432</v>
      </c>
      <c r="AA213" s="303">
        <f>IFERROR(VLOOKUP($A213,'FCST Sales'!$A$1:$AH$160,AA$1,0),0)</f>
        <v>6467.863299440075</v>
      </c>
      <c r="AB213" s="303">
        <f>IFERROR(VLOOKUP($A213,'FCST Sales'!$A$1:$AH$160,AB$1,0),0)</f>
        <v>6521.1668792918817</v>
      </c>
      <c r="AC213" s="303">
        <f>IFERROR(VLOOKUP($A213,'FCST Sales'!$A$1:$AH$160,AC$1,0),0)</f>
        <v>7184.5883810998885</v>
      </c>
      <c r="AD213" s="303">
        <f>IFERROR(VLOOKUP($A213,'FCST Sales'!$A$1:$AH$160,AD$1,0),0)</f>
        <v>9453.2833796386931</v>
      </c>
      <c r="AE213" s="303">
        <f>IFERROR(VLOOKUP($A213,'FCST Sales'!$A$1:$AH$160,AE$1,0),0)</f>
        <v>8214.6754627438113</v>
      </c>
      <c r="AF213" s="303">
        <f>IFERROR(VLOOKUP($A213,'FCST Sales'!$A$1:$AH$160,AF$1,0),0)</f>
        <v>5542.1529522003993</v>
      </c>
      <c r="AG213" s="303">
        <f>IFERROR(VLOOKUP($A213,'FCST Sales'!$A$1:$AH$160,AG$1,0),0)</f>
        <v>204731.55310904226</v>
      </c>
      <c r="AH213" s="303">
        <f>IFERROR(VLOOKUP($A213,'FCST Sales'!$A$1:$AH$160,AH$1,0),0)</f>
        <v>0</v>
      </c>
      <c r="AI213" s="303"/>
      <c r="AK213" s="306">
        <f>IFERROR(VLOOKUP($A213,'BDGT MW Services MTD'!$A$3:$AG$156,AK$4,0),0)</f>
        <v>84.577748277381232</v>
      </c>
      <c r="AL213" s="306">
        <f>IFERROR(VLOOKUP($A213,'BDGT MW Services MTD'!$A$3:$AG$156,AL$4,0),0)</f>
        <v>72.863541676854396</v>
      </c>
      <c r="AM213" s="306">
        <f>IFERROR(VLOOKUP($A213,'BDGT MW Services MTD'!$A$3:$AG$156,AM$4,0),0)</f>
        <v>56.629291319229836</v>
      </c>
      <c r="AN213" s="306">
        <f>IFERROR(VLOOKUP($A213,'BDGT MW Services MTD'!$A$3:$AG$156,AN$4,0),0)</f>
        <v>54.500516659666197</v>
      </c>
      <c r="AO213" s="306">
        <f>IFERROR(VLOOKUP($A213,'BDGT MW Services MTD'!$A$3:$AG$156,AO$4,0),0)</f>
        <v>54.214691966546624</v>
      </c>
      <c r="AP213" s="306">
        <f>IFERROR(VLOOKUP($A213,'BDGT MW Services MTD'!$A$3:$AG$156,AP$4,0),0)</f>
        <v>56.520935352043423</v>
      </c>
      <c r="AQ213" s="306">
        <f>IFERROR(VLOOKUP($A213,'BDGT MW Services MTD'!$A$3:$AG$156,AQ$4,0),0)</f>
        <v>58.222282764951963</v>
      </c>
      <c r="AR213" s="306">
        <f>IFERROR(VLOOKUP($A213,'BDGT MW Services MTD'!$A$3:$AG$156,AR$4,0),0)</f>
        <v>71.383715700833136</v>
      </c>
      <c r="AS213" s="306">
        <f>IFERROR(VLOOKUP($A213,'BDGT MW Services MTD'!$A$3:$AG$156,AS$4,0),0)</f>
        <v>65.697982200432392</v>
      </c>
      <c r="AT213" s="306">
        <f>IFERROR(VLOOKUP($A213,'BDGT MW Services MTD'!$A$3:$AG$156,AT$4,0),0)</f>
        <v>63.662447768283783</v>
      </c>
      <c r="AU213" s="306">
        <f>IFERROR(VLOOKUP($A213,'BDGT MW Services MTD'!$A$3:$AG$156,AU$4,0),0)</f>
        <v>61.247634275405026</v>
      </c>
      <c r="AV213" s="306">
        <f>IFERROR(VLOOKUP($A213,'BDGT MW Services MTD'!$A$3:$AG$156,AV$4,0),0)</f>
        <v>61.516319196463918</v>
      </c>
      <c r="AW213" s="306">
        <f>IFERROR(VLOOKUP($A213,'BDGT MW Services MTD'!$A$3:$AG$156,AW$4,0),0)</f>
        <v>64.029179670572233</v>
      </c>
      <c r="AX213" s="306">
        <f>IFERROR(VLOOKUP($A213,'BDGT MW Services MTD'!$A$3:$AG$156,AX$4,0),0)</f>
        <v>65.117230539261129</v>
      </c>
      <c r="AY213" s="306">
        <f>IFERROR(VLOOKUP($A213,'BDGT MW Services MTD'!$A$3:$AG$156,AY$4,0),0)</f>
        <v>9.7597342549263608</v>
      </c>
      <c r="AZ213" s="306">
        <f>IFERROR(VLOOKUP($A213,'BDGT MW Services MTD'!$A$3:$AG$156,AZ$4,0),0)</f>
        <v>60.08664944161859</v>
      </c>
      <c r="BA213" s="306">
        <f>IFERROR(VLOOKUP($A213,'BDGT MW Services MTD'!$A$3:$AG$156,BA$4,0),0)</f>
        <v>66.418878281714541</v>
      </c>
      <c r="BB213" s="306">
        <f>IFERROR(VLOOKUP($A213,'BDGT MW Services MTD'!$A$3:$AG$156,BB$4,0),0)</f>
        <v>61.799786107833064</v>
      </c>
      <c r="BC213" s="306">
        <f>IFERROR(VLOOKUP($A213,'BDGT MW Services MTD'!$A$3:$AG$156,BC$4,0),0)</f>
        <v>66.613994817371903</v>
      </c>
      <c r="BD213" s="306">
        <f>IFERROR(VLOOKUP($A213,'BDGT MW Services MTD'!$A$3:$AG$156,BD$4,0),0)</f>
        <v>66.493427009238729</v>
      </c>
      <c r="BE213" s="306">
        <f>IFERROR(VLOOKUP($A213,'BDGT MW Services MTD'!$A$3:$AG$156,BE$4,0),0)</f>
        <v>66.89722069420614</v>
      </c>
      <c r="BF213" s="306">
        <f>IFERROR(VLOOKUP($A213,'BDGT MW Services MTD'!$A$3:$AG$156,BF$4,0),0)</f>
        <v>79.643982169129075</v>
      </c>
      <c r="BG213" s="306">
        <f>IFERROR(VLOOKUP($A213,'BDGT MW Services MTD'!$A$3:$AG$156,BG$4,0),0)</f>
        <v>78.517755952417346</v>
      </c>
      <c r="BH213" s="306">
        <f>IFERROR(VLOOKUP($A213,'BDGT MW Services MTD'!$A$3:$AG$156,BH$4,0),0)</f>
        <v>63.501655988333631</v>
      </c>
      <c r="BI213" s="306">
        <f>IFERROR(VLOOKUP($A213,'BDGT MW Services MTD'!$A$3:$AG$156,BI$4,0),0)</f>
        <v>60.275612873978687</v>
      </c>
      <c r="BJ213" s="306">
        <f>IFERROR(VLOOKUP($A213,'BDGT MW Services MTD'!$A$3:$AG$156,BJ$4,0),0)</f>
        <v>63.545831974082311</v>
      </c>
      <c r="BK213" s="306">
        <f>IFERROR(VLOOKUP($A213,'BDGT MW Services MTD'!$A$3:$AG$156,BK$4,0),0)</f>
        <v>64.069532023397386</v>
      </c>
      <c r="BL213" s="306">
        <f>IFERROR(VLOOKUP($A213,'BDGT MW Services MTD'!$A$3:$AG$156,BL$4,0),0)</f>
        <v>70.682392530343947</v>
      </c>
      <c r="BM213" s="306">
        <f>IFERROR(VLOOKUP($A213,'BDGT MW Services MTD'!$A$3:$AG$156,BM$4,0),0)</f>
        <v>92.877157329207918</v>
      </c>
      <c r="BN213" s="306">
        <f>IFERROR(VLOOKUP($A213,'BDGT MW Services MTD'!$A$3:$AG$156,BN$4,0),0)</f>
        <v>79.744931155737859</v>
      </c>
      <c r="BO213" s="306">
        <f>IFERROR(VLOOKUP($A213,'BDGT MW Services MTD'!$A$3:$AG$156,BO$4,0),0)</f>
        <v>54.450860194537405</v>
      </c>
      <c r="BP213" s="306">
        <f>IFERROR(VLOOKUP($A213,'BDGT MW Services MTD'!$A$3:$AG$156,BP$4,0),0)</f>
        <v>1995.5629201660004</v>
      </c>
      <c r="BQ213" s="306"/>
      <c r="BR213" s="306"/>
      <c r="BS213" s="306"/>
      <c r="BT213" s="306">
        <f>IFERROR(VLOOKUP($A213,'BDGT Polizze MTD'!$A$3:$AG$156,BT$4,0),0)</f>
        <v>335.31850103494764</v>
      </c>
      <c r="BU213" s="306">
        <f>IFERROR(VLOOKUP($A213,'BDGT Polizze MTD'!$A$3:$AG$156,BU$4,0),0)</f>
        <v>288.87614145332208</v>
      </c>
      <c r="BV213" s="306">
        <f>IFERROR(VLOOKUP($A213,'BDGT Polizze MTD'!$A$3:$AG$156,BV$4,0),0)</f>
        <v>224.51353301059376</v>
      </c>
      <c r="BW213" s="306">
        <f>IFERROR(VLOOKUP($A213,'BDGT Polizze MTD'!$A$3:$AG$156,BW$4,0),0)</f>
        <v>216.07375372556214</v>
      </c>
      <c r="BX213" s="306">
        <f>IFERROR(VLOOKUP($A213,'BDGT Polizze MTD'!$A$3:$AG$156,BX$4,0),0)</f>
        <v>214.94056787458268</v>
      </c>
      <c r="BY213" s="306">
        <f>IFERROR(VLOOKUP($A213,'BDGT Polizze MTD'!$A$3:$AG$156,BY$4,0),0)</f>
        <v>224.0839429442328</v>
      </c>
      <c r="BZ213" s="306">
        <f>IFERROR(VLOOKUP($A213,'BDGT Polizze MTD'!$A$3:$AG$156,BZ$4,0),0)</f>
        <v>230.82913628238111</v>
      </c>
      <c r="CA213" s="306">
        <f>IFERROR(VLOOKUP($A213,'BDGT Polizze MTD'!$A$3:$AG$156,CA$4,0),0)</f>
        <v>283.00919609028585</v>
      </c>
      <c r="CB213" s="306">
        <f>IFERROR(VLOOKUP($A213,'BDGT Polizze MTD'!$A$3:$AG$156,CB$4,0),0)</f>
        <v>260.46743216928502</v>
      </c>
      <c r="CC213" s="306">
        <f>IFERROR(VLOOKUP($A213,'BDGT Polizze MTD'!$A$3:$AG$156,CC$4,0),0)</f>
        <v>252.39731480987513</v>
      </c>
      <c r="CD213" s="306">
        <f>IFERROR(VLOOKUP($A213,'BDGT Polizze MTD'!$A$3:$AG$156,CD$4,0),0)</f>
        <v>242.82350068969455</v>
      </c>
      <c r="CE213" s="306">
        <f>IFERROR(VLOOKUP($A213,'BDGT Polizze MTD'!$A$3:$AG$156,CE$4,0),0)</f>
        <v>243.8887338841831</v>
      </c>
      <c r="CF213" s="306">
        <f>IFERROR(VLOOKUP($A213,'BDGT Polizze MTD'!$A$3:$AG$156,CF$4,0),0)</f>
        <v>253.85126687482912</v>
      </c>
      <c r="CG213" s="306">
        <f>IFERROR(VLOOKUP($A213,'BDGT Polizze MTD'!$A$3:$AG$156,CG$4,0),0)</f>
        <v>258.16497342021967</v>
      </c>
      <c r="CH213" s="306">
        <f>IFERROR(VLOOKUP($A213,'BDGT Polizze MTD'!$A$3:$AG$156,CH$4,0),0)</f>
        <v>38.69362246590503</v>
      </c>
      <c r="CI213" s="306">
        <f>IFERROR(VLOOKUP($A213,'BDGT Polizze MTD'!$A$3:$AG$156,CI$4,0),0)</f>
        <v>238.22063880085793</v>
      </c>
      <c r="CJ213" s="306">
        <f>IFERROR(VLOOKUP($A213,'BDGT Polizze MTD'!$A$3:$AG$156,CJ$4,0),0)</f>
        <v>263.32551007158054</v>
      </c>
      <c r="CK213" s="306">
        <f>IFERROR(VLOOKUP($A213,'BDGT Polizze MTD'!$A$3:$AG$156,CK$4,0),0)</f>
        <v>245.01257203014052</v>
      </c>
      <c r="CL213" s="306">
        <f>IFERROR(VLOOKUP($A213,'BDGT Polizze MTD'!$A$3:$AG$156,CL$4,0),0)</f>
        <v>264.09907268818262</v>
      </c>
      <c r="CM213" s="306">
        <f>IFERROR(VLOOKUP($A213,'BDGT Polizze MTD'!$A$3:$AG$156,CM$4,0),0)</f>
        <v>263.62106733193104</v>
      </c>
      <c r="CN213" s="306">
        <f>IFERROR(VLOOKUP($A213,'BDGT Polizze MTD'!$A$3:$AG$156,CN$4,0),0)</f>
        <v>265.22195522417655</v>
      </c>
      <c r="CO213" s="306">
        <f>IFERROR(VLOOKUP($A213,'BDGT Polizze MTD'!$A$3:$AG$156,CO$4,0),0)</f>
        <v>315.75800090847912</v>
      </c>
      <c r="CP213" s="306">
        <f>IFERROR(VLOOKUP($A213,'BDGT Polizze MTD'!$A$3:$AG$156,CP$4,0),0)</f>
        <v>311.29294367409261</v>
      </c>
      <c r="CQ213" s="306">
        <f>IFERROR(VLOOKUP($A213,'BDGT Polizze MTD'!$A$3:$AG$156,CQ$4,0),0)</f>
        <v>251.75983675294222</v>
      </c>
      <c r="CR213" s="306">
        <f>IFERROR(VLOOKUP($A213,'BDGT Polizze MTD'!$A$3:$AG$156,CR$4,0),0)</f>
        <v>238.96980671062067</v>
      </c>
      <c r="CS213" s="306">
        <f>IFERROR(VLOOKUP($A213,'BDGT Polizze MTD'!$A$3:$AG$156,CS$4,0),0)</f>
        <v>251.93497768096037</v>
      </c>
      <c r="CT213" s="306">
        <f>IFERROR(VLOOKUP($A213,'BDGT Polizze MTD'!$A$3:$AG$156,CT$4,0),0)</f>
        <v>254.01124855722375</v>
      </c>
      <c r="CU213" s="306">
        <f>IFERROR(VLOOKUP($A213,'BDGT Polizze MTD'!$A$3:$AG$156,CU$4,0),0)</f>
        <v>280.22871731118363</v>
      </c>
      <c r="CV213" s="306">
        <f>IFERROR(VLOOKUP($A213,'BDGT Polizze MTD'!$A$3:$AG$156,CV$4,0),0)</f>
        <v>368.22249126187415</v>
      </c>
      <c r="CW213" s="306">
        <f>IFERROR(VLOOKUP($A213,'BDGT Polizze MTD'!$A$3:$AG$156,CW$4,0),0)</f>
        <v>316.15822512300463</v>
      </c>
      <c r="CX213" s="306">
        <f>IFERROR(VLOOKUP($A213,'BDGT Polizze MTD'!$A$3:$AG$156,CX$4,0),0)</f>
        <v>215.8768847878946</v>
      </c>
      <c r="CY213" s="306">
        <f>IFERROR(VLOOKUP($A213,'BDGT Polizze MTD'!$A$3:$AG$156,CY$4,0),0)</f>
        <v>7911.6455656450453</v>
      </c>
      <c r="CZ213" s="306"/>
      <c r="DD213" s="308">
        <f>IFERROR(VLOOKUP($A213,'BDGT McAfee'!$AZ$6:$BD$180,DD$4,0),0)</f>
        <v>1.1646708387096776</v>
      </c>
      <c r="DE213" s="308">
        <f>IFERROR(VLOOKUP($A213,'BDGT McAfee'!$AZ$6:$BD$180,DE$4,0),0)</f>
        <v>1.1646708387096776</v>
      </c>
      <c r="DF213" s="308">
        <f>IFERROR(VLOOKUP($A213,'BDGT McAfee'!$AZ$6:$BD$180,DF$4,0),0)</f>
        <v>1.1646708387096776</v>
      </c>
      <c r="DG213" s="308">
        <f>IFERROR(VLOOKUP($A213,'BDGT McAfee'!$AZ$6:$BD$180,DG$4,0),0)</f>
        <v>1.1646708387096776</v>
      </c>
      <c r="DH213" s="308">
        <f>IFERROR(VLOOKUP($A213,'BDGT McAfee'!$AZ$6:$BD$180,DH$4,0),0)</f>
        <v>1.1646708387096776</v>
      </c>
      <c r="DI213" s="308">
        <f>IFERROR(VLOOKUP($A213,'BDGT McAfee'!$AZ$6:$BD$180,DI$4,0),0)</f>
        <v>1.1646708387096776</v>
      </c>
      <c r="DJ213" s="308">
        <f>IFERROR(VLOOKUP($A213,'BDGT McAfee'!$AZ$6:$BD$180,DJ$4,0),0)</f>
        <v>1.1646708387096776</v>
      </c>
      <c r="DK213" s="308">
        <f>IFERROR(VLOOKUP($A213,'BDGT McAfee'!$AZ$6:$BD$180,DK$4,0),0)</f>
        <v>1.1646708387096776</v>
      </c>
      <c r="DL213" s="308">
        <f>IFERROR(VLOOKUP($A213,'BDGT McAfee'!$AZ$6:$BD$180,DL$4,0),0)</f>
        <v>1.1646708387096776</v>
      </c>
      <c r="DM213" s="308">
        <f>IFERROR(VLOOKUP($A213,'BDGT McAfee'!$AZ$6:$BD$180,DM$4,0),0)</f>
        <v>1.1646708387096776</v>
      </c>
      <c r="DN213" s="308">
        <f>IFERROR(VLOOKUP($A213,'BDGT McAfee'!$AZ$6:$BD$180,DN$4,0),0)</f>
        <v>1.1646708387096776</v>
      </c>
      <c r="DO213" s="308">
        <f>IFERROR(VLOOKUP($A213,'BDGT McAfee'!$AZ$6:$BD$180,DO$4,0),0)</f>
        <v>1.1646708387096776</v>
      </c>
      <c r="DP213" s="308">
        <f>IFERROR(VLOOKUP($A213,'BDGT McAfee'!$AZ$6:$BD$180,DP$4,0),0)</f>
        <v>1.1646708387096776</v>
      </c>
      <c r="DQ213" s="308">
        <f>IFERROR(VLOOKUP($A213,'BDGT McAfee'!$AZ$6:$BD$180,DQ$4,0),0)</f>
        <v>1.1646708387096776</v>
      </c>
      <c r="DR213" s="308">
        <f>IFERROR(VLOOKUP($A213,'BDGT McAfee'!$AZ$6:$BD$180,DR$4,0),0)</f>
        <v>1.1646708387096776</v>
      </c>
      <c r="DS213" s="308">
        <f>IFERROR(VLOOKUP($A213,'BDGT McAfee'!$AZ$6:$BD$180,DS$4,0),0)</f>
        <v>1.1646708387096776</v>
      </c>
      <c r="DT213" s="308">
        <f>IFERROR(VLOOKUP($A213,'BDGT McAfee'!$AZ$6:$BD$180,DT$4,0),0)</f>
        <v>1.1646708387096776</v>
      </c>
      <c r="DU213" s="308">
        <f>IFERROR(VLOOKUP($A213,'BDGT McAfee'!$AZ$6:$BD$180,DU$4,0),0)</f>
        <v>1.1646708387096776</v>
      </c>
      <c r="DV213" s="308">
        <f>IFERROR(VLOOKUP($A213,'BDGT McAfee'!$AZ$6:$BD$180,DV$4,0),0)</f>
        <v>1.1646708387096776</v>
      </c>
      <c r="DW213" s="308">
        <f>IFERROR(VLOOKUP($A213,'BDGT McAfee'!$AZ$6:$BD$180,DW$4,0),0)</f>
        <v>1.1646708387096776</v>
      </c>
      <c r="DX213" s="308">
        <f>IFERROR(VLOOKUP($A213,'BDGT McAfee'!$AZ$6:$BD$180,DX$4,0),0)</f>
        <v>1.1646708387096776</v>
      </c>
      <c r="DY213" s="308">
        <f>IFERROR(VLOOKUP($A213,'BDGT McAfee'!$AZ$6:$BD$180,DY$4,0),0)</f>
        <v>1.1646708387096776</v>
      </c>
      <c r="DZ213" s="308">
        <f>IFERROR(VLOOKUP($A213,'BDGT McAfee'!$AZ$6:$BD$180,DZ$4,0),0)</f>
        <v>1.1646708387096776</v>
      </c>
      <c r="EA213" s="308">
        <f>IFERROR(VLOOKUP($A213,'BDGT McAfee'!$AZ$6:$BD$180,EA$4,0),0)</f>
        <v>1.1646708387096776</v>
      </c>
      <c r="EB213" s="308">
        <f>IFERROR(VLOOKUP($A213,'BDGT McAfee'!$AZ$6:$BD$180,EB$4,0),0)</f>
        <v>1.1646708387096776</v>
      </c>
      <c r="EC213" s="308">
        <f>IFERROR(VLOOKUP($A213,'BDGT McAfee'!$AZ$6:$BD$180,EC$4,0),0)</f>
        <v>1.1646708387096776</v>
      </c>
      <c r="ED213" s="308">
        <f>IFERROR(VLOOKUP($A213,'BDGT McAfee'!$AZ$6:$BD$180,ED$4,0),0)</f>
        <v>1.1646708387096776</v>
      </c>
      <c r="EE213" s="308">
        <f>IFERROR(VLOOKUP($A213,'BDGT McAfee'!$AZ$6:$BD$180,EE$4,0),0)</f>
        <v>1.1646708387096776</v>
      </c>
      <c r="EF213" s="308">
        <f>IFERROR(VLOOKUP($A213,'BDGT McAfee'!$AZ$6:$BD$180,EF$4,0),0)</f>
        <v>1.1646708387096776</v>
      </c>
      <c r="EG213" s="308">
        <f>IFERROR(VLOOKUP($A213,'BDGT McAfee'!$AZ$6:$BD$180,EG$4,0),0)</f>
        <v>1.1646708387096776</v>
      </c>
      <c r="EH213" s="308">
        <f>IFERROR(VLOOKUP($A213,'BDGT McAfee'!$AZ$6:$BD$180,EH$4,0),0)</f>
        <v>1.1646708387096776</v>
      </c>
      <c r="EI213" s="308">
        <f t="shared" si="50"/>
        <v>36.104796000000007</v>
      </c>
      <c r="EJ213" s="308"/>
      <c r="EL213" s="307">
        <f>IFERROR(VLOOKUP($A213,'BDGT Office'!$C$3:$F$180,EL$4,0),0)</f>
        <v>0.2709677419354839</v>
      </c>
      <c r="EM213" s="307">
        <f>IFERROR(VLOOKUP($A213,'BDGT Office'!$C$3:$F$180,EM$4,0),0)</f>
        <v>0.2709677419354839</v>
      </c>
      <c r="EN213" s="307">
        <f>IFERROR(VLOOKUP($A213,'BDGT Office'!$C$3:$F$180,EN$4,0),0)</f>
        <v>0.2709677419354839</v>
      </c>
      <c r="EO213" s="307">
        <f>IFERROR(VLOOKUP($A213,'BDGT Office'!$C$3:$F$180,EO$4,0),0)</f>
        <v>0.2709677419354839</v>
      </c>
      <c r="EP213" s="307">
        <f>IFERROR(VLOOKUP($A213,'BDGT Office'!$C$3:$F$180,EP$4,0),0)</f>
        <v>0.2709677419354839</v>
      </c>
      <c r="EQ213" s="307">
        <f>IFERROR(VLOOKUP($A213,'BDGT Office'!$C$3:$F$180,EQ$4,0),0)</f>
        <v>0.2709677419354839</v>
      </c>
      <c r="ER213" s="307">
        <f>IFERROR(VLOOKUP($A213,'BDGT Office'!$C$3:$F$180,ER$4,0),0)</f>
        <v>0.2709677419354839</v>
      </c>
      <c r="ES213" s="307">
        <f>IFERROR(VLOOKUP($A213,'BDGT Office'!$C$3:$F$180,ES$4,0),0)</f>
        <v>0.2709677419354839</v>
      </c>
      <c r="ET213" s="307">
        <f>IFERROR(VLOOKUP($A213,'BDGT Office'!$C$3:$F$180,ET$4,0),0)</f>
        <v>0.2709677419354839</v>
      </c>
      <c r="EU213" s="307">
        <f>IFERROR(VLOOKUP($A213,'BDGT Office'!$C$3:$F$180,EU$4,0),0)</f>
        <v>0.2709677419354839</v>
      </c>
      <c r="EV213" s="307">
        <f>IFERROR(VLOOKUP($A213,'BDGT Office'!$C$3:$F$180,EV$4,0),0)</f>
        <v>0.2709677419354839</v>
      </c>
      <c r="EW213" s="307">
        <f>IFERROR(VLOOKUP($A213,'BDGT Office'!$C$3:$F$180,EW$4,0),0)</f>
        <v>0.2709677419354839</v>
      </c>
      <c r="EX213" s="307">
        <f>IFERROR(VLOOKUP($A213,'BDGT Office'!$C$3:$F$180,EX$4,0),0)</f>
        <v>0.2709677419354839</v>
      </c>
      <c r="EY213" s="307">
        <f>IFERROR(VLOOKUP($A213,'BDGT Office'!$C$3:$F$180,EY$4,0),0)</f>
        <v>0.2709677419354839</v>
      </c>
      <c r="EZ213" s="307">
        <f>IFERROR(VLOOKUP($A213,'BDGT Office'!$C$3:$F$180,EZ$4,0),0)</f>
        <v>0.2709677419354839</v>
      </c>
      <c r="FA213" s="307">
        <f>IFERROR(VLOOKUP($A213,'BDGT Office'!$C$3:$F$180,FA$4,0),0)</f>
        <v>0.2709677419354839</v>
      </c>
      <c r="FB213" s="307">
        <f>IFERROR(VLOOKUP($A213,'BDGT Office'!$C$3:$F$180,FB$4,0),0)</f>
        <v>0.2709677419354839</v>
      </c>
      <c r="FC213" s="307">
        <f>IFERROR(VLOOKUP($A213,'BDGT Office'!$C$3:$F$180,FC$4,0),0)</f>
        <v>0.2709677419354839</v>
      </c>
      <c r="FD213" s="307">
        <f>IFERROR(VLOOKUP($A213,'BDGT Office'!$C$3:$F$180,FD$4,0),0)</f>
        <v>0.2709677419354839</v>
      </c>
      <c r="FE213" s="307">
        <f>IFERROR(VLOOKUP($A213,'BDGT Office'!$C$3:$F$180,FE$4,0),0)</f>
        <v>0.2709677419354839</v>
      </c>
      <c r="FF213" s="307">
        <f>IFERROR(VLOOKUP($A213,'BDGT Office'!$C$3:$F$180,FF$4,0),0)</f>
        <v>0.2709677419354839</v>
      </c>
      <c r="FG213" s="307">
        <f>IFERROR(VLOOKUP($A213,'BDGT Office'!$C$3:$F$180,FG$4,0),0)</f>
        <v>0.2709677419354839</v>
      </c>
      <c r="FH213" s="307">
        <f>IFERROR(VLOOKUP($A213,'BDGT Office'!$C$3:$F$180,FH$4,0),0)</f>
        <v>0.2709677419354839</v>
      </c>
      <c r="FI213" s="307">
        <f>IFERROR(VLOOKUP($A213,'BDGT Office'!$C$3:$F$180,FI$4,0),0)</f>
        <v>0.2709677419354839</v>
      </c>
      <c r="FJ213" s="307">
        <f>IFERROR(VLOOKUP($A213,'BDGT Office'!$C$3:$F$180,FJ$4,0),0)</f>
        <v>0.2709677419354839</v>
      </c>
      <c r="FK213" s="307">
        <f>IFERROR(VLOOKUP($A213,'BDGT Office'!$C$3:$F$180,FK$4,0),0)</f>
        <v>0.2709677419354839</v>
      </c>
      <c r="FL213" s="307">
        <f>IFERROR(VLOOKUP($A213,'BDGT Office'!$C$3:$F$180,FL$4,0),0)</f>
        <v>0.2709677419354839</v>
      </c>
      <c r="FM213" s="307">
        <f>IFERROR(VLOOKUP($A213,'BDGT Office'!$C$3:$F$180,FM$4,0),0)</f>
        <v>0.2709677419354839</v>
      </c>
      <c r="FN213" s="307">
        <f>IFERROR(VLOOKUP($A213,'BDGT Office'!$C$3:$F$180,FN$4,0),0)</f>
        <v>0.2709677419354839</v>
      </c>
      <c r="FO213" s="307">
        <f>IFERROR(VLOOKUP($A213,'BDGT Office'!$C$3:$F$180,FO$4,0),0)</f>
        <v>0.2709677419354839</v>
      </c>
      <c r="FP213" s="307">
        <f>IFERROR(VLOOKUP($A213,'BDGT Office'!$C$3:$F$180,FP$4,0),0)</f>
        <v>0.2709677419354839</v>
      </c>
      <c r="FQ213" s="308">
        <f t="shared" si="51"/>
        <v>8.4000000000000075</v>
      </c>
      <c r="FR213" s="307"/>
      <c r="FS213" s="307"/>
    </row>
    <row r="214" spans="1:175">
      <c r="A214" s="150" t="s">
        <v>151</v>
      </c>
      <c r="B214" s="303">
        <f>IFERROR(VLOOKUP($A214,'FCST Sales'!$A$1:$AH$160,B$1,0),0)</f>
        <v>9357.1168658999595</v>
      </c>
      <c r="C214" s="303">
        <f>IFERROR(VLOOKUP($A214,'FCST Sales'!$A$1:$AH$160,C$1,0),0)</f>
        <v>8158.4897604790094</v>
      </c>
      <c r="D214" s="303">
        <f>IFERROR(VLOOKUP($A214,'FCST Sales'!$A$1:$AH$160,D$1,0),0)</f>
        <v>6265.0863578125836</v>
      </c>
      <c r="E214" s="303">
        <f>IFERROR(VLOOKUP($A214,'FCST Sales'!$A$1:$AH$160,E$1,0),0)</f>
        <v>6029.5729553349447</v>
      </c>
      <c r="F214" s="303">
        <f>IFERROR(VLOOKUP($A214,'FCST Sales'!$A$1:$AH$160,F$1,0),0)</f>
        <v>5997.9512213546459</v>
      </c>
      <c r="G214" s="303">
        <f>IFERROR(VLOOKUP($A214,'FCST Sales'!$A$1:$AH$160,G$1,0),0)</f>
        <v>6253.0985777081078</v>
      </c>
      <c r="H214" s="303">
        <f>IFERROR(VLOOKUP($A214,'FCST Sales'!$A$1:$AH$160,H$1,0),0)</f>
        <v>6441.3242859626162</v>
      </c>
      <c r="I214" s="303">
        <f>IFERROR(VLOOKUP($A214,'FCST Sales'!$A$1:$AH$160,I$1,0),0)</f>
        <v>7897.4172727355926</v>
      </c>
      <c r="J214" s="303">
        <f>IFERROR(VLOOKUP($A214,'FCST Sales'!$A$1:$AH$160,J$1,0),0)</f>
        <v>7356.1660980394336</v>
      </c>
      <c r="K214" s="303">
        <f>IFERROR(VLOOKUP($A214,'FCST Sales'!$A$1:$AH$160,K$1,0),0)</f>
        <v>7043.1877872113055</v>
      </c>
      <c r="L214" s="303">
        <f>IFERROR(VLOOKUP($A214,'FCST Sales'!$A$1:$AH$160,L$1,0),0)</f>
        <v>6776.0289597131587</v>
      </c>
      <c r="M214" s="303">
        <f>IFERROR(VLOOKUP($A214,'FCST Sales'!$A$1:$AH$160,M$1,0),0)</f>
        <v>6805.754463851762</v>
      </c>
      <c r="N214" s="303">
        <f>IFERROR(VLOOKUP($A214,'FCST Sales'!$A$1:$AH$160,N$1,0),0)</f>
        <v>7083.7605541394641</v>
      </c>
      <c r="O214" s="303">
        <f>IFERROR(VLOOKUP($A214,'FCST Sales'!$A$1:$AH$160,O$1,0),0)</f>
        <v>7204.13523118782</v>
      </c>
      <c r="P214" s="303">
        <f>IFERROR(VLOOKUP($A214,'FCST Sales'!$A$1:$AH$160,P$1,0),0)</f>
        <v>2370.4146729433141</v>
      </c>
      <c r="Q214" s="303">
        <f>IFERROR(VLOOKUP($A214,'FCST Sales'!$A$1:$AH$160,Q$1,0),0)</f>
        <v>6727.8683265907994</v>
      </c>
      <c r="R214" s="303">
        <f>IFERROR(VLOOKUP($A214,'FCST Sales'!$A$1:$AH$160,R$1,0),0)</f>
        <v>7348.140838956263</v>
      </c>
      <c r="S214" s="303">
        <f>IFERROR(VLOOKUP($A214,'FCST Sales'!$A$1:$AH$160,S$1,0),0)</f>
        <v>6837.1153486154271</v>
      </c>
      <c r="T214" s="303">
        <f>IFERROR(VLOOKUP($A214,'FCST Sales'!$A$1:$AH$160,T$1,0),0)</f>
        <v>7369.7272285658282</v>
      </c>
      <c r="U214" s="303">
        <f>IFERROR(VLOOKUP($A214,'FCST Sales'!$A$1:$AH$160,U$1,0),0)</f>
        <v>7356.3884119864661</v>
      </c>
      <c r="V214" s="303">
        <f>IFERROR(VLOOKUP($A214,'FCST Sales'!$A$1:$AH$160,V$1,0),0)</f>
        <v>7401.0614468792992</v>
      </c>
      <c r="W214" s="303">
        <f>IFERROR(VLOOKUP($A214,'FCST Sales'!$A$1:$AH$160,W$1,0),0)</f>
        <v>8917.6918669740953</v>
      </c>
      <c r="X214" s="303">
        <f>IFERROR(VLOOKUP($A214,'FCST Sales'!$A$1:$AH$160,X$1,0),0)</f>
        <v>8686.6798118750994</v>
      </c>
      <c r="Y214" s="303">
        <f>IFERROR(VLOOKUP($A214,'FCST Sales'!$A$1:$AH$160,Y$1,0),0)</f>
        <v>7025.3988591928455</v>
      </c>
      <c r="Z214" s="303">
        <f>IFERROR(VLOOKUP($A214,'FCST Sales'!$A$1:$AH$160,Z$1,0),0)</f>
        <v>6668.4910075383959</v>
      </c>
      <c r="AA214" s="303">
        <f>IFERROR(VLOOKUP($A214,'FCST Sales'!$A$1:$AH$160,AA$1,0),0)</f>
        <v>7030.2861950434226</v>
      </c>
      <c r="AB214" s="303">
        <f>IFERROR(VLOOKUP($A214,'FCST Sales'!$A$1:$AH$160,AB$1,0),0)</f>
        <v>7088.2248687953861</v>
      </c>
      <c r="AC214" s="303">
        <f>IFERROR(VLOOKUP($A214,'FCST Sales'!$A$1:$AH$160,AC$1,0),0)</f>
        <v>7809.335196847549</v>
      </c>
      <c r="AD214" s="303">
        <f>IFERROR(VLOOKUP($A214,'FCST Sales'!$A$1:$AH$160,AD$1,0),0)</f>
        <v>10275.308021346205</v>
      </c>
      <c r="AE214" s="303">
        <f>IFERROR(VLOOKUP($A214,'FCST Sales'!$A$1:$AH$160,AE$1,0),0)</f>
        <v>8928.9950681996197</v>
      </c>
      <c r="AF214" s="303">
        <f>IFERROR(VLOOKUP($A214,'FCST Sales'!$A$1:$AH$160,AF$1,0),0)</f>
        <v>6024.0792958698821</v>
      </c>
      <c r="AG214" s="303">
        <f>IFERROR(VLOOKUP($A214,'FCST Sales'!$A$1:$AH$160,AG$1,0),0)</f>
        <v>222534.2968576503</v>
      </c>
      <c r="AH214" s="303">
        <f>IFERROR(VLOOKUP($A214,'FCST Sales'!$A$1:$AH$160,AH$1,0),0)</f>
        <v>0</v>
      </c>
      <c r="AI214" s="303"/>
      <c r="AK214" s="306">
        <f>IFERROR(VLOOKUP($A214,'BDGT MW Services MTD'!$A$3:$AG$156,AK$4,0),0)</f>
        <v>91.950679955472538</v>
      </c>
      <c r="AL214" s="306">
        <f>IFERROR(VLOOKUP($A214,'BDGT MW Services MTD'!$A$3:$AG$156,AL$4,0),0)</f>
        <v>79.215305888468848</v>
      </c>
      <c r="AM214" s="306">
        <f>IFERROR(VLOOKUP($A214,'BDGT MW Services MTD'!$A$3:$AG$156,AM$4,0),0)</f>
        <v>61.565860385907975</v>
      </c>
      <c r="AN214" s="306">
        <f>IFERROR(VLOOKUP($A214,'BDGT MW Services MTD'!$A$3:$AG$156,AN$4,0),0)</f>
        <v>59.251513156221755</v>
      </c>
      <c r="AO214" s="306">
        <f>IFERROR(VLOOKUP($A214,'BDGT MW Services MTD'!$A$3:$AG$156,AO$4,0),0)</f>
        <v>58.94077214672815</v>
      </c>
      <c r="AP214" s="306">
        <f>IFERROR(VLOOKUP($A214,'BDGT MW Services MTD'!$A$3:$AG$156,AP$4,0),0)</f>
        <v>61.448058658350185</v>
      </c>
      <c r="AQ214" s="306">
        <f>IFERROR(VLOOKUP($A214,'BDGT MW Services MTD'!$A$3:$AG$156,AQ$4,0),0)</f>
        <v>63.297718345959311</v>
      </c>
      <c r="AR214" s="306">
        <f>IFERROR(VLOOKUP($A214,'BDGT MW Services MTD'!$A$3:$AG$156,AR$4,0),0)</f>
        <v>77.606478419278403</v>
      </c>
      <c r="AS214" s="306">
        <f>IFERROR(VLOOKUP($A214,'BDGT MW Services MTD'!$A$3:$AG$156,AS$4,0),0)</f>
        <v>71.425100077390425</v>
      </c>
      <c r="AT214" s="306">
        <f>IFERROR(VLOOKUP($A214,'BDGT MW Services MTD'!$A$3:$AG$156,AT$4,0),0)</f>
        <v>69.212121144740166</v>
      </c>
      <c r="AU214" s="306">
        <f>IFERROR(VLOOKUP($A214,'BDGT MW Services MTD'!$A$3:$AG$156,AU$4,0),0)</f>
        <v>66.586800098031333</v>
      </c>
      <c r="AV214" s="306">
        <f>IFERROR(VLOOKUP($A214,'BDGT MW Services MTD'!$A$3:$AG$156,AV$4,0),0)</f>
        <v>66.878907202894453</v>
      </c>
      <c r="AW214" s="306">
        <f>IFERROR(VLOOKUP($A214,'BDGT MW Services MTD'!$A$3:$AG$156,AW$4,0),0)</f>
        <v>69.610822321628859</v>
      </c>
      <c r="AX214" s="306">
        <f>IFERROR(VLOOKUP($A214,'BDGT MW Services MTD'!$A$3:$AG$156,AX$4,0),0)</f>
        <v>70.793722307024211</v>
      </c>
      <c r="AY214" s="306">
        <f>IFERROR(VLOOKUP($A214,'BDGT MW Services MTD'!$A$3:$AG$156,AY$4,0),0)</f>
        <v>10.610523680318799</v>
      </c>
      <c r="AZ214" s="306">
        <f>IFERROR(VLOOKUP($A214,'BDGT MW Services MTD'!$A$3:$AG$156,AZ$4,0),0)</f>
        <v>65.324608244276305</v>
      </c>
      <c r="BA214" s="306">
        <f>IFERROR(VLOOKUP($A214,'BDGT MW Services MTD'!$A$3:$AG$156,BA$4,0),0)</f>
        <v>72.208839136436239</v>
      </c>
      <c r="BB214" s="306">
        <f>IFERROR(VLOOKUP($A214,'BDGT MW Services MTD'!$A$3:$AG$156,BB$4,0),0)</f>
        <v>67.187084894735904</v>
      </c>
      <c r="BC214" s="306">
        <f>IFERROR(VLOOKUP($A214,'BDGT MW Services MTD'!$A$3:$AG$156,BC$4,0),0)</f>
        <v>72.420964648047303</v>
      </c>
      <c r="BD214" s="306">
        <f>IFERROR(VLOOKUP($A214,'BDGT MW Services MTD'!$A$3:$AG$156,BD$4,0),0)</f>
        <v>72.289886531587797</v>
      </c>
      <c r="BE214" s="306">
        <f>IFERROR(VLOOKUP($A214,'BDGT MW Services MTD'!$A$3:$AG$156,BE$4,0),0)</f>
        <v>72.728880293548812</v>
      </c>
      <c r="BF214" s="306">
        <f>IFERROR(VLOOKUP($A214,'BDGT MW Services MTD'!$A$3:$AG$156,BF$4,0),0)</f>
        <v>86.586820575967465</v>
      </c>
      <c r="BG214" s="306">
        <f>IFERROR(VLOOKUP($A214,'BDGT MW Services MTD'!$A$3:$AG$156,BG$4,0),0)</f>
        <v>85.362417366855098</v>
      </c>
      <c r="BH214" s="306">
        <f>IFERROR(VLOOKUP($A214,'BDGT MW Services MTD'!$A$3:$AG$156,BH$4,0),0)</f>
        <v>69.037312595224535</v>
      </c>
      <c r="BI214" s="306">
        <f>IFERROR(VLOOKUP($A214,'BDGT MW Services MTD'!$A$3:$AG$156,BI$4,0),0)</f>
        <v>65.530044265524424</v>
      </c>
      <c r="BJ214" s="306">
        <f>IFERROR(VLOOKUP($A214,'BDGT MW Services MTD'!$A$3:$AG$156,BJ$4,0),0)</f>
        <v>69.085339552787573</v>
      </c>
      <c r="BK214" s="306">
        <f>IFERROR(VLOOKUP($A214,'BDGT MW Services MTD'!$A$3:$AG$156,BK$4,0),0)</f>
        <v>69.654692327104854</v>
      </c>
      <c r="BL214" s="306">
        <f>IFERROR(VLOOKUP($A214,'BDGT MW Services MTD'!$A$3:$AG$156,BL$4,0),0)</f>
        <v>76.844018508622995</v>
      </c>
      <c r="BM214" s="306">
        <f>IFERROR(VLOOKUP($A214,'BDGT MW Services MTD'!$A$3:$AG$156,BM$4,0),0)</f>
        <v>100.97357688861487</v>
      </c>
      <c r="BN214" s="306">
        <f>IFERROR(VLOOKUP($A214,'BDGT MW Services MTD'!$A$3:$AG$156,BN$4,0),0)</f>
        <v>86.696569631109597</v>
      </c>
      <c r="BO214" s="306">
        <f>IFERROR(VLOOKUP($A214,'BDGT MW Services MTD'!$A$3:$AG$156,BO$4,0),0)</f>
        <v>59.197527967141006</v>
      </c>
      <c r="BP214" s="306">
        <f>IFERROR(VLOOKUP($A214,'BDGT MW Services MTD'!$A$3:$AG$156,BP$4,0),0)</f>
        <v>2169.5229672159999</v>
      </c>
      <c r="BQ214" s="306"/>
      <c r="BR214" s="306"/>
      <c r="BS214" s="306"/>
      <c r="BT214" s="306">
        <f>IFERROR(VLOOKUP($A214,'BDGT Polizze MTD'!$A$3:$AG$156,BT$4,0),0)</f>
        <v>364.47682997744721</v>
      </c>
      <c r="BU214" s="306">
        <f>IFERROR(VLOOKUP($A214,'BDGT Polizze MTD'!$A$3:$AG$156,BU$4,0),0)</f>
        <v>313.99597686394901</v>
      </c>
      <c r="BV214" s="306">
        <f>IFERROR(VLOOKUP($A214,'BDGT Polizze MTD'!$A$3:$AG$156,BV$4,0),0)</f>
        <v>244.03658177575375</v>
      </c>
      <c r="BW214" s="306">
        <f>IFERROR(VLOOKUP($A214,'BDGT Polizze MTD'!$A$3:$AG$156,BW$4,0),0)</f>
        <v>234.86290364578667</v>
      </c>
      <c r="BX214" s="306">
        <f>IFERROR(VLOOKUP($A214,'BDGT Polizze MTD'!$A$3:$AG$156,BX$4,0),0)</f>
        <v>233.63117922418297</v>
      </c>
      <c r="BY214" s="306">
        <f>IFERROR(VLOOKUP($A214,'BDGT Polizze MTD'!$A$3:$AG$156,BY$4,0),0)</f>
        <v>243.56963579724743</v>
      </c>
      <c r="BZ214" s="306">
        <f>IFERROR(VLOOKUP($A214,'BDGT Polizze MTD'!$A$3:$AG$156,BZ$4,0),0)</f>
        <v>250.90137167786639</v>
      </c>
      <c r="CA214" s="306">
        <f>IFERROR(VLOOKUP($A214,'BDGT Polizze MTD'!$A$3:$AG$156,CA$4,0),0)</f>
        <v>307.61885886726719</v>
      </c>
      <c r="CB214" s="306">
        <f>IFERROR(VLOOKUP($A214,'BDGT Polizze MTD'!$A$3:$AG$156,CB$4,0),0)</f>
        <v>283.11692822321339</v>
      </c>
      <c r="CC214" s="306">
        <f>IFERROR(VLOOKUP($A214,'BDGT Polizze MTD'!$A$3:$AG$156,CC$4,0),0)</f>
        <v>274.34505675287915</v>
      </c>
      <c r="CD214" s="306">
        <f>IFERROR(VLOOKUP($A214,'BDGT Polizze MTD'!$A$3:$AG$156,CD$4,0),0)</f>
        <v>263.93873139192613</v>
      </c>
      <c r="CE214" s="306">
        <f>IFERROR(VLOOKUP($A214,'BDGT Polizze MTD'!$A$3:$AG$156,CE$4,0),0)</f>
        <v>265.09659419017794</v>
      </c>
      <c r="CF214" s="306">
        <f>IFERROR(VLOOKUP($A214,'BDGT Polizze MTD'!$A$3:$AG$156,CF$4,0),0)</f>
        <v>275.92544029252275</v>
      </c>
      <c r="CG214" s="306">
        <f>IFERROR(VLOOKUP($A214,'BDGT Polizze MTD'!$A$3:$AG$156,CG$4,0),0)</f>
        <v>280.61425430744958</v>
      </c>
      <c r="CH214" s="306">
        <f>IFERROR(VLOOKUP($A214,'BDGT Polizze MTD'!$A$3:$AG$156,CH$4,0),0)</f>
        <v>42.058308185170382</v>
      </c>
      <c r="CI214" s="306">
        <f>IFERROR(VLOOKUP($A214,'BDGT Polizze MTD'!$A$3:$AG$156,CI$4,0),0)</f>
        <v>258.93561791954323</v>
      </c>
      <c r="CJ214" s="306">
        <f>IFERROR(VLOOKUP($A214,'BDGT Polizze MTD'!$A$3:$AG$156,CJ$4,0),0)</f>
        <v>286.22353632995993</v>
      </c>
      <c r="CK214" s="306">
        <f>IFERROR(VLOOKUP($A214,'BDGT Polizze MTD'!$A$3:$AG$156,CK$4,0),0)</f>
        <v>266.31815805731333</v>
      </c>
      <c r="CL214" s="306">
        <f>IFERROR(VLOOKUP($A214,'BDGT Polizze MTD'!$A$3:$AG$156,CL$4,0),0)</f>
        <v>287.06436571878862</v>
      </c>
      <c r="CM214" s="306">
        <f>IFERROR(VLOOKUP($A214,'BDGT Polizze MTD'!$A$3:$AG$156,CM$4,0),0)</f>
        <v>286.54479439653505</v>
      </c>
      <c r="CN214" s="306">
        <f>IFERROR(VLOOKUP($A214,'BDGT Polizze MTD'!$A$3:$AG$156,CN$4,0),0)</f>
        <v>288.28489087887652</v>
      </c>
      <c r="CO214" s="306">
        <f>IFERROR(VLOOKUP($A214,'BDGT Polizze MTD'!$A$3:$AG$156,CO$4,0),0)</f>
        <v>343.21540522198563</v>
      </c>
      <c r="CP214" s="306">
        <f>IFERROR(VLOOKUP($A214,'BDGT Polizze MTD'!$A$3:$AG$156,CP$4,0),0)</f>
        <v>338.36207949902644</v>
      </c>
      <c r="CQ214" s="306">
        <f>IFERROR(VLOOKUP($A214,'BDGT Polizze MTD'!$A$3:$AG$156,CQ$4,0),0)</f>
        <v>273.65214544421605</v>
      </c>
      <c r="CR214" s="306">
        <f>IFERROR(VLOOKUP($A214,'BDGT Polizze MTD'!$A$3:$AG$156,CR$4,0),0)</f>
        <v>259.74993130824203</v>
      </c>
      <c r="CS214" s="306">
        <f>IFERROR(VLOOKUP($A214,'BDGT Polizze MTD'!$A$3:$AG$156,CS$4,0),0)</f>
        <v>273.8425161217848</v>
      </c>
      <c r="CT214" s="306">
        <f>IFERROR(VLOOKUP($A214,'BDGT Polizze MTD'!$A$3:$AG$156,CT$4,0),0)</f>
        <v>276.09933352022625</v>
      </c>
      <c r="CU214" s="306">
        <f>IFERROR(VLOOKUP($A214,'BDGT Polizze MTD'!$A$3:$AG$156,CU$4,0),0)</f>
        <v>304.59659767947448</v>
      </c>
      <c r="CV214" s="306">
        <f>IFERROR(VLOOKUP($A214,'BDGT Polizze MTD'!$A$3:$AG$156,CV$4,0),0)</f>
        <v>400.2420562160948</v>
      </c>
      <c r="CW214" s="306">
        <f>IFERROR(VLOOKUP($A214,'BDGT Polizze MTD'!$A$3:$AG$156,CW$4,0),0)</f>
        <v>343.65043177894643</v>
      </c>
      <c r="CX214" s="306">
        <f>IFERROR(VLOOKUP($A214,'BDGT Polizze MTD'!$A$3:$AG$156,CX$4,0),0)</f>
        <v>234.64891555356797</v>
      </c>
      <c r="CY214" s="306">
        <f>IFERROR(VLOOKUP($A214,'BDGT Polizze MTD'!$A$3:$AG$156,CY$4,0),0)</f>
        <v>8599.6194268174204</v>
      </c>
      <c r="CZ214" s="306"/>
      <c r="DD214" s="308">
        <f>IFERROR(VLOOKUP($A214,'BDGT McAfee'!$AZ$6:$BD$180,DD$4,0),0)</f>
        <v>1.4951612903225806</v>
      </c>
      <c r="DE214" s="308">
        <f>IFERROR(VLOOKUP($A214,'BDGT McAfee'!$AZ$6:$BD$180,DE$4,0),0)</f>
        <v>1.4951612903225806</v>
      </c>
      <c r="DF214" s="308">
        <f>IFERROR(VLOOKUP($A214,'BDGT McAfee'!$AZ$6:$BD$180,DF$4,0),0)</f>
        <v>1.4951612903225806</v>
      </c>
      <c r="DG214" s="308">
        <f>IFERROR(VLOOKUP($A214,'BDGT McAfee'!$AZ$6:$BD$180,DG$4,0),0)</f>
        <v>1.4951612903225806</v>
      </c>
      <c r="DH214" s="308">
        <f>IFERROR(VLOOKUP($A214,'BDGT McAfee'!$AZ$6:$BD$180,DH$4,0),0)</f>
        <v>1.4951612903225806</v>
      </c>
      <c r="DI214" s="308">
        <f>IFERROR(VLOOKUP($A214,'BDGT McAfee'!$AZ$6:$BD$180,DI$4,0),0)</f>
        <v>1.4951612903225806</v>
      </c>
      <c r="DJ214" s="308">
        <f>IFERROR(VLOOKUP($A214,'BDGT McAfee'!$AZ$6:$BD$180,DJ$4,0),0)</f>
        <v>1.4951612903225806</v>
      </c>
      <c r="DK214" s="308">
        <f>IFERROR(VLOOKUP($A214,'BDGT McAfee'!$AZ$6:$BD$180,DK$4,0),0)</f>
        <v>1.4951612903225806</v>
      </c>
      <c r="DL214" s="308">
        <f>IFERROR(VLOOKUP($A214,'BDGT McAfee'!$AZ$6:$BD$180,DL$4,0),0)</f>
        <v>1.4951612903225806</v>
      </c>
      <c r="DM214" s="308">
        <f>IFERROR(VLOOKUP($A214,'BDGT McAfee'!$AZ$6:$BD$180,DM$4,0),0)</f>
        <v>1.4951612903225806</v>
      </c>
      <c r="DN214" s="308">
        <f>IFERROR(VLOOKUP($A214,'BDGT McAfee'!$AZ$6:$BD$180,DN$4,0),0)</f>
        <v>1.4951612903225806</v>
      </c>
      <c r="DO214" s="308">
        <f>IFERROR(VLOOKUP($A214,'BDGT McAfee'!$AZ$6:$BD$180,DO$4,0),0)</f>
        <v>1.4951612903225806</v>
      </c>
      <c r="DP214" s="308">
        <f>IFERROR(VLOOKUP($A214,'BDGT McAfee'!$AZ$6:$BD$180,DP$4,0),0)</f>
        <v>1.4951612903225806</v>
      </c>
      <c r="DQ214" s="308">
        <f>IFERROR(VLOOKUP($A214,'BDGT McAfee'!$AZ$6:$BD$180,DQ$4,0),0)</f>
        <v>1.4951612903225806</v>
      </c>
      <c r="DR214" s="308">
        <f>IFERROR(VLOOKUP($A214,'BDGT McAfee'!$AZ$6:$BD$180,DR$4,0),0)</f>
        <v>1.4951612903225806</v>
      </c>
      <c r="DS214" s="308">
        <f>IFERROR(VLOOKUP($A214,'BDGT McAfee'!$AZ$6:$BD$180,DS$4,0),0)</f>
        <v>1.4951612903225806</v>
      </c>
      <c r="DT214" s="308">
        <f>IFERROR(VLOOKUP($A214,'BDGT McAfee'!$AZ$6:$BD$180,DT$4,0),0)</f>
        <v>1.4951612903225806</v>
      </c>
      <c r="DU214" s="308">
        <f>IFERROR(VLOOKUP($A214,'BDGT McAfee'!$AZ$6:$BD$180,DU$4,0),0)</f>
        <v>1.4951612903225806</v>
      </c>
      <c r="DV214" s="308">
        <f>IFERROR(VLOOKUP($A214,'BDGT McAfee'!$AZ$6:$BD$180,DV$4,0),0)</f>
        <v>1.4951612903225806</v>
      </c>
      <c r="DW214" s="308">
        <f>IFERROR(VLOOKUP($A214,'BDGT McAfee'!$AZ$6:$BD$180,DW$4,0),0)</f>
        <v>1.4951612903225806</v>
      </c>
      <c r="DX214" s="308">
        <f>IFERROR(VLOOKUP($A214,'BDGT McAfee'!$AZ$6:$BD$180,DX$4,0),0)</f>
        <v>1.4951612903225806</v>
      </c>
      <c r="DY214" s="308">
        <f>IFERROR(VLOOKUP($A214,'BDGT McAfee'!$AZ$6:$BD$180,DY$4,0),0)</f>
        <v>1.4951612903225806</v>
      </c>
      <c r="DZ214" s="308">
        <f>IFERROR(VLOOKUP($A214,'BDGT McAfee'!$AZ$6:$BD$180,DZ$4,0),0)</f>
        <v>1.4951612903225806</v>
      </c>
      <c r="EA214" s="308">
        <f>IFERROR(VLOOKUP($A214,'BDGT McAfee'!$AZ$6:$BD$180,EA$4,0),0)</f>
        <v>1.4951612903225806</v>
      </c>
      <c r="EB214" s="308">
        <f>IFERROR(VLOOKUP($A214,'BDGT McAfee'!$AZ$6:$BD$180,EB$4,0),0)</f>
        <v>1.4951612903225806</v>
      </c>
      <c r="EC214" s="308">
        <f>IFERROR(VLOOKUP($A214,'BDGT McAfee'!$AZ$6:$BD$180,EC$4,0),0)</f>
        <v>1.4951612903225806</v>
      </c>
      <c r="ED214" s="308">
        <f>IFERROR(VLOOKUP($A214,'BDGT McAfee'!$AZ$6:$BD$180,ED$4,0),0)</f>
        <v>1.4951612903225806</v>
      </c>
      <c r="EE214" s="308">
        <f>IFERROR(VLOOKUP($A214,'BDGT McAfee'!$AZ$6:$BD$180,EE$4,0),0)</f>
        <v>1.4951612903225806</v>
      </c>
      <c r="EF214" s="308">
        <f>IFERROR(VLOOKUP($A214,'BDGT McAfee'!$AZ$6:$BD$180,EF$4,0),0)</f>
        <v>1.4951612903225806</v>
      </c>
      <c r="EG214" s="308">
        <f>IFERROR(VLOOKUP($A214,'BDGT McAfee'!$AZ$6:$BD$180,EG$4,0),0)</f>
        <v>1.4951612903225806</v>
      </c>
      <c r="EH214" s="308">
        <f>IFERROR(VLOOKUP($A214,'BDGT McAfee'!$AZ$6:$BD$180,EH$4,0),0)</f>
        <v>1.4951612903225806</v>
      </c>
      <c r="EI214" s="308">
        <f t="shared" si="50"/>
        <v>46.349999999999987</v>
      </c>
      <c r="EJ214" s="308"/>
      <c r="EL214" s="307">
        <f>IFERROR(VLOOKUP($A214,'BDGT Office'!$C$3:$F$180,EL$4,0),0)</f>
        <v>0.2709677419354839</v>
      </c>
      <c r="EM214" s="307">
        <f>IFERROR(VLOOKUP($A214,'BDGT Office'!$C$3:$F$180,EM$4,0),0)</f>
        <v>0.2709677419354839</v>
      </c>
      <c r="EN214" s="307">
        <f>IFERROR(VLOOKUP($A214,'BDGT Office'!$C$3:$F$180,EN$4,0),0)</f>
        <v>0.2709677419354839</v>
      </c>
      <c r="EO214" s="307">
        <f>IFERROR(VLOOKUP($A214,'BDGT Office'!$C$3:$F$180,EO$4,0),0)</f>
        <v>0.2709677419354839</v>
      </c>
      <c r="EP214" s="307">
        <f>IFERROR(VLOOKUP($A214,'BDGT Office'!$C$3:$F$180,EP$4,0),0)</f>
        <v>0.2709677419354839</v>
      </c>
      <c r="EQ214" s="307">
        <f>IFERROR(VLOOKUP($A214,'BDGT Office'!$C$3:$F$180,EQ$4,0),0)</f>
        <v>0.2709677419354839</v>
      </c>
      <c r="ER214" s="307">
        <f>IFERROR(VLOOKUP($A214,'BDGT Office'!$C$3:$F$180,ER$4,0),0)</f>
        <v>0.2709677419354839</v>
      </c>
      <c r="ES214" s="307">
        <f>IFERROR(VLOOKUP($A214,'BDGT Office'!$C$3:$F$180,ES$4,0),0)</f>
        <v>0.2709677419354839</v>
      </c>
      <c r="ET214" s="307">
        <f>IFERROR(VLOOKUP($A214,'BDGT Office'!$C$3:$F$180,ET$4,0),0)</f>
        <v>0.2709677419354839</v>
      </c>
      <c r="EU214" s="307">
        <f>IFERROR(VLOOKUP($A214,'BDGT Office'!$C$3:$F$180,EU$4,0),0)</f>
        <v>0.2709677419354839</v>
      </c>
      <c r="EV214" s="307">
        <f>IFERROR(VLOOKUP($A214,'BDGT Office'!$C$3:$F$180,EV$4,0),0)</f>
        <v>0.2709677419354839</v>
      </c>
      <c r="EW214" s="307">
        <f>IFERROR(VLOOKUP($A214,'BDGT Office'!$C$3:$F$180,EW$4,0),0)</f>
        <v>0.2709677419354839</v>
      </c>
      <c r="EX214" s="307">
        <f>IFERROR(VLOOKUP($A214,'BDGT Office'!$C$3:$F$180,EX$4,0),0)</f>
        <v>0.2709677419354839</v>
      </c>
      <c r="EY214" s="307">
        <f>IFERROR(VLOOKUP($A214,'BDGT Office'!$C$3:$F$180,EY$4,0),0)</f>
        <v>0.2709677419354839</v>
      </c>
      <c r="EZ214" s="307">
        <f>IFERROR(VLOOKUP($A214,'BDGT Office'!$C$3:$F$180,EZ$4,0),0)</f>
        <v>0.2709677419354839</v>
      </c>
      <c r="FA214" s="307">
        <f>IFERROR(VLOOKUP($A214,'BDGT Office'!$C$3:$F$180,FA$4,0),0)</f>
        <v>0.2709677419354839</v>
      </c>
      <c r="FB214" s="307">
        <f>IFERROR(VLOOKUP($A214,'BDGT Office'!$C$3:$F$180,FB$4,0),0)</f>
        <v>0.2709677419354839</v>
      </c>
      <c r="FC214" s="307">
        <f>IFERROR(VLOOKUP($A214,'BDGT Office'!$C$3:$F$180,FC$4,0),0)</f>
        <v>0.2709677419354839</v>
      </c>
      <c r="FD214" s="307">
        <f>IFERROR(VLOOKUP($A214,'BDGT Office'!$C$3:$F$180,FD$4,0),0)</f>
        <v>0.2709677419354839</v>
      </c>
      <c r="FE214" s="307">
        <f>IFERROR(VLOOKUP($A214,'BDGT Office'!$C$3:$F$180,FE$4,0),0)</f>
        <v>0.2709677419354839</v>
      </c>
      <c r="FF214" s="307">
        <f>IFERROR(VLOOKUP($A214,'BDGT Office'!$C$3:$F$180,FF$4,0),0)</f>
        <v>0.2709677419354839</v>
      </c>
      <c r="FG214" s="307">
        <f>IFERROR(VLOOKUP($A214,'BDGT Office'!$C$3:$F$180,FG$4,0),0)</f>
        <v>0.2709677419354839</v>
      </c>
      <c r="FH214" s="307">
        <f>IFERROR(VLOOKUP($A214,'BDGT Office'!$C$3:$F$180,FH$4,0),0)</f>
        <v>0.2709677419354839</v>
      </c>
      <c r="FI214" s="307">
        <f>IFERROR(VLOOKUP($A214,'BDGT Office'!$C$3:$F$180,FI$4,0),0)</f>
        <v>0.2709677419354839</v>
      </c>
      <c r="FJ214" s="307">
        <f>IFERROR(VLOOKUP($A214,'BDGT Office'!$C$3:$F$180,FJ$4,0),0)</f>
        <v>0.2709677419354839</v>
      </c>
      <c r="FK214" s="307">
        <f>IFERROR(VLOOKUP($A214,'BDGT Office'!$C$3:$F$180,FK$4,0),0)</f>
        <v>0.2709677419354839</v>
      </c>
      <c r="FL214" s="307">
        <f>IFERROR(VLOOKUP($A214,'BDGT Office'!$C$3:$F$180,FL$4,0),0)</f>
        <v>0.2709677419354839</v>
      </c>
      <c r="FM214" s="307">
        <f>IFERROR(VLOOKUP($A214,'BDGT Office'!$C$3:$F$180,FM$4,0),0)</f>
        <v>0.2709677419354839</v>
      </c>
      <c r="FN214" s="307">
        <f>IFERROR(VLOOKUP($A214,'BDGT Office'!$C$3:$F$180,FN$4,0),0)</f>
        <v>0.2709677419354839</v>
      </c>
      <c r="FO214" s="307">
        <f>IFERROR(VLOOKUP($A214,'BDGT Office'!$C$3:$F$180,FO$4,0),0)</f>
        <v>0.2709677419354839</v>
      </c>
      <c r="FP214" s="307">
        <f>IFERROR(VLOOKUP($A214,'BDGT Office'!$C$3:$F$180,FP$4,0),0)</f>
        <v>0.2709677419354839</v>
      </c>
      <c r="FQ214" s="308">
        <f t="shared" si="51"/>
        <v>8.4000000000000075</v>
      </c>
      <c r="FR214" s="307"/>
      <c r="FS214" s="307"/>
    </row>
    <row r="215" spans="1:175">
      <c r="A215" s="150" t="s">
        <v>163</v>
      </c>
      <c r="B215" s="303">
        <f>IFERROR(VLOOKUP($A215,'FCST Sales'!$A$1:$AH$160,B$1,0),0)</f>
        <v>9980.9246569602365</v>
      </c>
      <c r="C215" s="303">
        <f>IFERROR(VLOOKUP($A215,'FCST Sales'!$A$1:$AH$160,C$1,0),0)</f>
        <v>8702.3890778445184</v>
      </c>
      <c r="D215" s="303">
        <f>IFERROR(VLOOKUP($A215,'FCST Sales'!$A$1:$AH$160,D$1,0),0)</f>
        <v>6682.7587816669429</v>
      </c>
      <c r="E215" s="303">
        <f>IFERROR(VLOOKUP($A215,'FCST Sales'!$A$1:$AH$160,E$1,0),0)</f>
        <v>6431.544485690788</v>
      </c>
      <c r="F215" s="303">
        <f>IFERROR(VLOOKUP($A215,'FCST Sales'!$A$1:$AH$160,F$1,0),0)</f>
        <v>6397.8146361118015</v>
      </c>
      <c r="G215" s="303">
        <f>IFERROR(VLOOKUP($A215,'FCST Sales'!$A$1:$AH$160,G$1,0),0)</f>
        <v>6669.9718162221679</v>
      </c>
      <c r="H215" s="303">
        <f>IFERROR(VLOOKUP($A215,'FCST Sales'!$A$1:$AH$160,H$1,0),0)</f>
        <v>6870.7459050269827</v>
      </c>
      <c r="I215" s="303">
        <f>IFERROR(VLOOKUP($A215,'FCST Sales'!$A$1:$AH$160,I$1,0),0)</f>
        <v>8423.9117575848686</v>
      </c>
      <c r="J215" s="303">
        <f>IFERROR(VLOOKUP($A215,'FCST Sales'!$A$1:$AH$160,J$1,0),0)</f>
        <v>7846.577171242282</v>
      </c>
      <c r="K215" s="303">
        <f>IFERROR(VLOOKUP($A215,'FCST Sales'!$A$1:$AH$160,K$1,0),0)</f>
        <v>7512.733639692271</v>
      </c>
      <c r="L215" s="303">
        <f>IFERROR(VLOOKUP($A215,'FCST Sales'!$A$1:$AH$160,L$1,0),0)</f>
        <v>7227.7642236942384</v>
      </c>
      <c r="M215" s="303">
        <f>IFERROR(VLOOKUP($A215,'FCST Sales'!$A$1:$AH$160,M$1,0),0)</f>
        <v>7259.4714281087499</v>
      </c>
      <c r="N215" s="303">
        <f>IFERROR(VLOOKUP($A215,'FCST Sales'!$A$1:$AH$160,N$1,0),0)</f>
        <v>7556.0112577489735</v>
      </c>
      <c r="O215" s="303">
        <f>IFERROR(VLOOKUP($A215,'FCST Sales'!$A$1:$AH$160,O$1,0),0)</f>
        <v>7684.4109132672229</v>
      </c>
      <c r="P215" s="303">
        <f>IFERROR(VLOOKUP($A215,'FCST Sales'!$A$1:$AH$160,P$1,0),0)</f>
        <v>2528.4423178062721</v>
      </c>
      <c r="Q215" s="303">
        <f>IFERROR(VLOOKUP($A215,'FCST Sales'!$A$1:$AH$160,Q$1,0),0)</f>
        <v>7176.3928816970547</v>
      </c>
      <c r="R215" s="303">
        <f>IFERROR(VLOOKUP($A215,'FCST Sales'!$A$1:$AH$160,R$1,0),0)</f>
        <v>7838.0168948869004</v>
      </c>
      <c r="S215" s="303">
        <f>IFERROR(VLOOKUP($A215,'FCST Sales'!$A$1:$AH$160,S$1,0),0)</f>
        <v>7292.9230385233268</v>
      </c>
      <c r="T215" s="303">
        <f>IFERROR(VLOOKUP($A215,'FCST Sales'!$A$1:$AH$160,T$1,0),0)</f>
        <v>7861.0423771371052</v>
      </c>
      <c r="U215" s="303">
        <f>IFERROR(VLOOKUP($A215,'FCST Sales'!$A$1:$AH$160,U$1,0),0)</f>
        <v>7846.8143061191176</v>
      </c>
      <c r="V215" s="303">
        <f>IFERROR(VLOOKUP($A215,'FCST Sales'!$A$1:$AH$160,V$1,0),0)</f>
        <v>7894.4655433381413</v>
      </c>
      <c r="W215" s="303">
        <f>IFERROR(VLOOKUP($A215,'FCST Sales'!$A$1:$AH$160,W$1,0),0)</f>
        <v>9512.2046581059694</v>
      </c>
      <c r="X215" s="303">
        <f>IFERROR(VLOOKUP($A215,'FCST Sales'!$A$1:$AH$160,X$1,0),0)</f>
        <v>9265.7917993336978</v>
      </c>
      <c r="Y215" s="303">
        <f>IFERROR(VLOOKUP($A215,'FCST Sales'!$A$1:$AH$160,Y$1,0),0)</f>
        <v>7493.7587831392457</v>
      </c>
      <c r="Z215" s="303">
        <f>IFERROR(VLOOKUP($A215,'FCST Sales'!$A$1:$AH$160,Z$1,0),0)</f>
        <v>7113.0570747078209</v>
      </c>
      <c r="AA215" s="303">
        <f>IFERROR(VLOOKUP($A215,'FCST Sales'!$A$1:$AH$160,AA$1,0),0)</f>
        <v>7498.9719413798612</v>
      </c>
      <c r="AB215" s="303">
        <f>IFERROR(VLOOKUP($A215,'FCST Sales'!$A$1:$AH$160,AB$1,0),0)</f>
        <v>7560.7731933819568</v>
      </c>
      <c r="AC215" s="303">
        <f>IFERROR(VLOOKUP($A215,'FCST Sales'!$A$1:$AH$160,AC$1,0),0)</f>
        <v>8329.9575433042864</v>
      </c>
      <c r="AD215" s="303">
        <f>IFERROR(VLOOKUP($A215,'FCST Sales'!$A$1:$AH$160,AD$1,0),0)</f>
        <v>10960.328556102928</v>
      </c>
      <c r="AE215" s="303">
        <f>IFERROR(VLOOKUP($A215,'FCST Sales'!$A$1:$AH$160,AE$1,0),0)</f>
        <v>9524.2614060798642</v>
      </c>
      <c r="AF215" s="303">
        <f>IFERROR(VLOOKUP($A215,'FCST Sales'!$A$1:$AH$160,AF$1,0),0)</f>
        <v>6425.6845822613877</v>
      </c>
      <c r="AG215" s="303">
        <f>IFERROR(VLOOKUP($A215,'FCST Sales'!$A$1:$AH$160,AG$1,0),0)</f>
        <v>237369.91664816695</v>
      </c>
      <c r="AH215" s="303">
        <f>IFERROR(VLOOKUP($A215,'FCST Sales'!$A$1:$AH$160,AH$1,0),0)</f>
        <v>0</v>
      </c>
      <c r="AI215" s="303"/>
      <c r="AK215" s="306">
        <f>IFERROR(VLOOKUP($A215,'BDGT MW Services MTD'!$A$3:$AG$156,AK$4,0),0)</f>
        <v>98.052722948567563</v>
      </c>
      <c r="AL215" s="306">
        <f>IFERROR(VLOOKUP($A215,'BDGT MW Services MTD'!$A$3:$AG$156,AL$4,0),0)</f>
        <v>84.472202329872943</v>
      </c>
      <c r="AM215" s="306">
        <f>IFERROR(VLOOKUP($A215,'BDGT MW Services MTD'!$A$3:$AG$156,AM$4,0),0)</f>
        <v>65.651502027314223</v>
      </c>
      <c r="AN215" s="306">
        <f>IFERROR(VLOOKUP($A215,'BDGT MW Services MTD'!$A$3:$AG$156,AN$4,0),0)</f>
        <v>63.183569785496111</v>
      </c>
      <c r="AO215" s="306">
        <f>IFERROR(VLOOKUP($A215,'BDGT MW Services MTD'!$A$3:$AG$156,AO$4,0),0)</f>
        <v>62.85220734067908</v>
      </c>
      <c r="AP215" s="306">
        <f>IFERROR(VLOOKUP($A215,'BDGT MW Services MTD'!$A$3:$AG$156,AP$4,0),0)</f>
        <v>65.52588272617713</v>
      </c>
      <c r="AQ215" s="306">
        <f>IFERROR(VLOOKUP($A215,'BDGT MW Services MTD'!$A$3:$AG$156,AQ$4,0),0)</f>
        <v>67.498289770759044</v>
      </c>
      <c r="AR215" s="306">
        <f>IFERROR(VLOOKUP($A215,'BDGT MW Services MTD'!$A$3:$AG$156,AR$4,0),0)</f>
        <v>82.756609642739292</v>
      </c>
      <c r="AS215" s="306">
        <f>IFERROR(VLOOKUP($A215,'BDGT MW Services MTD'!$A$3:$AG$156,AS$4,0),0)</f>
        <v>76.165021866651898</v>
      </c>
      <c r="AT215" s="306">
        <f>IFERROR(VLOOKUP($A215,'BDGT MW Services MTD'!$A$3:$AG$156,AT$4,0),0)</f>
        <v>73.805184937993502</v>
      </c>
      <c r="AU215" s="306">
        <f>IFERROR(VLOOKUP($A215,'BDGT MW Services MTD'!$A$3:$AG$156,AU$4,0),0)</f>
        <v>71.005641994225812</v>
      </c>
      <c r="AV215" s="306">
        <f>IFERROR(VLOOKUP($A215,'BDGT MW Services MTD'!$A$3:$AG$156,AV$4,0),0)</f>
        <v>71.317133948807566</v>
      </c>
      <c r="AW215" s="306">
        <f>IFERROR(VLOOKUP($A215,'BDGT MW Services MTD'!$A$3:$AG$156,AW$4,0),0)</f>
        <v>74.230344774284717</v>
      </c>
      <c r="AX215" s="306">
        <f>IFERROR(VLOOKUP($A215,'BDGT MW Services MTD'!$A$3:$AG$156,AX$4,0),0)</f>
        <v>75.491744522497584</v>
      </c>
      <c r="AY215" s="306">
        <f>IFERROR(VLOOKUP($A215,'BDGT MW Services MTD'!$A$3:$AG$156,AY$4,0),0)</f>
        <v>11.314660634041291</v>
      </c>
      <c r="AZ215" s="306">
        <f>IFERROR(VLOOKUP($A215,'BDGT MW Services MTD'!$A$3:$AG$156,AZ$4,0),0)</f>
        <v>69.659688400363166</v>
      </c>
      <c r="BA215" s="306">
        <f>IFERROR(VLOOKUP($A215,'BDGT MW Services MTD'!$A$3:$AG$156,BA$4,0),0)</f>
        <v>77.00077151915913</v>
      </c>
      <c r="BB215" s="306">
        <f>IFERROR(VLOOKUP($A215,'BDGT MW Services MTD'!$A$3:$AG$156,BB$4,0),0)</f>
        <v>71.645762968752734</v>
      </c>
      <c r="BC215" s="306">
        <f>IFERROR(VLOOKUP($A215,'BDGT MW Services MTD'!$A$3:$AG$156,BC$4,0),0)</f>
        <v>77.226974131585649</v>
      </c>
      <c r="BD215" s="306">
        <f>IFERROR(VLOOKUP($A215,'BDGT MW Services MTD'!$A$3:$AG$156,BD$4,0),0)</f>
        <v>77.087197392098247</v>
      </c>
      <c r="BE215" s="306">
        <f>IFERROR(VLOOKUP($A215,'BDGT MW Services MTD'!$A$3:$AG$156,BE$4,0),0)</f>
        <v>77.555323715237549</v>
      </c>
      <c r="BF215" s="306">
        <f>IFERROR(VLOOKUP($A215,'BDGT MW Services MTD'!$A$3:$AG$156,BF$4,0),0)</f>
        <v>92.332906434667109</v>
      </c>
      <c r="BG215" s="306">
        <f>IFERROR(VLOOKUP($A215,'BDGT MW Services MTD'!$A$3:$AG$156,BG$4,0),0)</f>
        <v>91.027249220402155</v>
      </c>
      <c r="BH215" s="306">
        <f>IFERROR(VLOOKUP($A215,'BDGT MW Services MTD'!$A$3:$AG$156,BH$4,0),0)</f>
        <v>73.618775720758819</v>
      </c>
      <c r="BI215" s="306">
        <f>IFERROR(VLOOKUP($A215,'BDGT MW Services MTD'!$A$3:$AG$156,BI$4,0),0)</f>
        <v>69.878757593596475</v>
      </c>
      <c r="BJ215" s="306">
        <f>IFERROR(VLOOKUP($A215,'BDGT MW Services MTD'!$A$3:$AG$156,BJ$4,0),0)</f>
        <v>73.66998984953166</v>
      </c>
      <c r="BK215" s="306">
        <f>IFERROR(VLOOKUP($A215,'BDGT MW Services MTD'!$A$3:$AG$156,BK$4,0),0)</f>
        <v>74.277126086774985</v>
      </c>
      <c r="BL215" s="306">
        <f>IFERROR(VLOOKUP($A215,'BDGT MW Services MTD'!$A$3:$AG$156,BL$4,0),0)</f>
        <v>81.943551268237997</v>
      </c>
      <c r="BM215" s="306">
        <f>IFERROR(VLOOKUP($A215,'BDGT MW Services MTD'!$A$3:$AG$156,BM$4,0),0)</f>
        <v>107.67439854256334</v>
      </c>
      <c r="BN215" s="306">
        <f>IFERROR(VLOOKUP($A215,'BDGT MW Services MTD'!$A$3:$AG$156,BN$4,0),0)</f>
        <v>92.449938670893431</v>
      </c>
      <c r="BO215" s="306">
        <f>IFERROR(VLOOKUP($A215,'BDGT MW Services MTD'!$A$3:$AG$156,BO$4,0),0)</f>
        <v>63.126002024269951</v>
      </c>
      <c r="BP215" s="306">
        <f>IFERROR(VLOOKUP($A215,'BDGT MW Services MTD'!$A$3:$AG$156,BP$4,0),0)</f>
        <v>2313.4971327889998</v>
      </c>
      <c r="BQ215" s="306"/>
      <c r="BR215" s="306"/>
      <c r="BS215" s="306"/>
      <c r="BT215" s="306">
        <f>IFERROR(VLOOKUP($A215,'BDGT Polizze MTD'!$A$3:$AG$156,BT$4,0),0)</f>
        <v>388.77522317562693</v>
      </c>
      <c r="BU215" s="306">
        <f>IFERROR(VLOOKUP($A215,'BDGT Polizze MTD'!$A$3:$AG$156,BU$4,0),0)</f>
        <v>334.92898846021114</v>
      </c>
      <c r="BV215" s="306">
        <f>IFERROR(VLOOKUP($A215,'BDGT Polizze MTD'!$A$3:$AG$156,BV$4,0),0)</f>
        <v>260.30564562569424</v>
      </c>
      <c r="BW215" s="306">
        <f>IFERROR(VLOOKUP($A215,'BDGT Polizze MTD'!$A$3:$AG$156,BW$4,0),0)</f>
        <v>250.5203905175986</v>
      </c>
      <c r="BX215" s="306">
        <f>IFERROR(VLOOKUP($A215,'BDGT Polizze MTD'!$A$3:$AG$156,BX$4,0),0)</f>
        <v>249.20655134453108</v>
      </c>
      <c r="BY215" s="306">
        <f>IFERROR(VLOOKUP($A215,'BDGT Polizze MTD'!$A$3:$AG$156,BY$4,0),0)</f>
        <v>259.80756999488943</v>
      </c>
      <c r="BZ215" s="306">
        <f>IFERROR(VLOOKUP($A215,'BDGT Polizze MTD'!$A$3:$AG$156,BZ$4,0),0)</f>
        <v>267.62808701768279</v>
      </c>
      <c r="CA215" s="306">
        <f>IFERROR(VLOOKUP($A215,'BDGT Polizze MTD'!$A$3:$AG$156,CA$4,0),0)</f>
        <v>328.12673035088034</v>
      </c>
      <c r="CB215" s="306">
        <f>IFERROR(VLOOKUP($A215,'BDGT Polizze MTD'!$A$3:$AG$156,CB$4,0),0)</f>
        <v>301.9913418408201</v>
      </c>
      <c r="CC215" s="306">
        <f>IFERROR(VLOOKUP($A215,'BDGT Polizze MTD'!$A$3:$AG$156,CC$4,0),0)</f>
        <v>292.63468043450212</v>
      </c>
      <c r="CD215" s="306">
        <f>IFERROR(VLOOKUP($A215,'BDGT Polizze MTD'!$A$3:$AG$156,CD$4,0),0)</f>
        <v>281.53460182348852</v>
      </c>
      <c r="CE215" s="306">
        <f>IFERROR(VLOOKUP($A215,'BDGT Polizze MTD'!$A$3:$AG$156,CE$4,0),0)</f>
        <v>282.76965527757216</v>
      </c>
      <c r="CF215" s="306">
        <f>IFERROR(VLOOKUP($A215,'BDGT Polizze MTD'!$A$3:$AG$156,CF$4,0),0)</f>
        <v>294.32042260737506</v>
      </c>
      <c r="CG215" s="306">
        <f>IFERROR(VLOOKUP($A215,'BDGT Polizze MTD'!$A$3:$AG$156,CG$4,0),0)</f>
        <v>299.32182342397834</v>
      </c>
      <c r="CH215" s="306">
        <f>IFERROR(VLOOKUP($A215,'BDGT Polizze MTD'!$A$3:$AG$156,CH$4,0),0)</f>
        <v>44.862188227687007</v>
      </c>
      <c r="CI215" s="306">
        <f>IFERROR(VLOOKUP($A215,'BDGT Polizze MTD'!$A$3:$AG$156,CI$4,0),0)</f>
        <v>276.19794830584516</v>
      </c>
      <c r="CJ215" s="306">
        <f>IFERROR(VLOOKUP($A215,'BDGT Polizze MTD'!$A$3:$AG$156,CJ$4,0),0)</f>
        <v>305.30505662508864</v>
      </c>
      <c r="CK215" s="306">
        <f>IFERROR(VLOOKUP($A215,'BDGT Polizze MTD'!$A$3:$AG$156,CK$4,0),0)</f>
        <v>284.0726565276056</v>
      </c>
      <c r="CL215" s="306">
        <f>IFERROR(VLOOKUP($A215,'BDGT Polizze MTD'!$A$3:$AG$156,CL$4,0),0)</f>
        <v>306.20194116316674</v>
      </c>
      <c r="CM215" s="306">
        <f>IFERROR(VLOOKUP($A215,'BDGT Polizze MTD'!$A$3:$AG$156,CM$4,0),0)</f>
        <v>305.64773184133611</v>
      </c>
      <c r="CN215" s="306">
        <f>IFERROR(VLOOKUP($A215,'BDGT Polizze MTD'!$A$3:$AG$156,CN$4,0),0)</f>
        <v>307.50383445919334</v>
      </c>
      <c r="CO215" s="306">
        <f>IFERROR(VLOOKUP($A215,'BDGT Polizze MTD'!$A$3:$AG$156,CO$4,0),0)</f>
        <v>366.09637372764462</v>
      </c>
      <c r="CP215" s="306">
        <f>IFERROR(VLOOKUP($A215,'BDGT Polizze MTD'!$A$3:$AG$156,CP$4,0),0)</f>
        <v>360.91949378385164</v>
      </c>
      <c r="CQ215" s="306">
        <f>IFERROR(VLOOKUP($A215,'BDGT Polizze MTD'!$A$3:$AG$156,CQ$4,0),0)</f>
        <v>291.89557515671783</v>
      </c>
      <c r="CR215" s="306">
        <f>IFERROR(VLOOKUP($A215,'BDGT Polizze MTD'!$A$3:$AG$156,CR$4,0),0)</f>
        <v>277.06654911497162</v>
      </c>
      <c r="CS215" s="306">
        <f>IFERROR(VLOOKUP($A215,'BDGT Polizze MTD'!$A$3:$AG$156,CS$4,0),0)</f>
        <v>292.09863718033802</v>
      </c>
      <c r="CT215" s="306">
        <f>IFERROR(VLOOKUP($A215,'BDGT Polizze MTD'!$A$3:$AG$156,CT$4,0),0)</f>
        <v>294.50590868728125</v>
      </c>
      <c r="CU215" s="306">
        <f>IFERROR(VLOOKUP($A215,'BDGT Polizze MTD'!$A$3:$AG$156,CU$4,0),0)</f>
        <v>324.90298559911696</v>
      </c>
      <c r="CV215" s="306">
        <f>IFERROR(VLOOKUP($A215,'BDGT Polizze MTD'!$A$3:$AG$156,CV$4,0),0)</f>
        <v>426.92479173316013</v>
      </c>
      <c r="CW215" s="306">
        <f>IFERROR(VLOOKUP($A215,'BDGT Polizze MTD'!$A$3:$AG$156,CW$4,0),0)</f>
        <v>366.56040198090886</v>
      </c>
      <c r="CX215" s="306">
        <f>IFERROR(VLOOKUP($A215,'BDGT Polizze MTD'!$A$3:$AG$156,CX$4,0),0)</f>
        <v>250.29213658904465</v>
      </c>
      <c r="CY215" s="306">
        <f>IFERROR(VLOOKUP($A215,'BDGT Polizze MTD'!$A$3:$AG$156,CY$4,0),0)</f>
        <v>9172.9259225978094</v>
      </c>
      <c r="CZ215" s="306"/>
      <c r="DD215" s="308">
        <f>IFERROR(VLOOKUP($A215,'BDGT McAfee'!$AZ$6:$BD$180,DD$4,0),0)</f>
        <v>1.6653704516129035</v>
      </c>
      <c r="DE215" s="308">
        <f>IFERROR(VLOOKUP($A215,'BDGT McAfee'!$AZ$6:$BD$180,DE$4,0),0)</f>
        <v>1.6653704516129035</v>
      </c>
      <c r="DF215" s="308">
        <f>IFERROR(VLOOKUP($A215,'BDGT McAfee'!$AZ$6:$BD$180,DF$4,0),0)</f>
        <v>1.6653704516129035</v>
      </c>
      <c r="DG215" s="308">
        <f>IFERROR(VLOOKUP($A215,'BDGT McAfee'!$AZ$6:$BD$180,DG$4,0),0)</f>
        <v>1.6653704516129035</v>
      </c>
      <c r="DH215" s="308">
        <f>IFERROR(VLOOKUP($A215,'BDGT McAfee'!$AZ$6:$BD$180,DH$4,0),0)</f>
        <v>1.6653704516129035</v>
      </c>
      <c r="DI215" s="308">
        <f>IFERROR(VLOOKUP($A215,'BDGT McAfee'!$AZ$6:$BD$180,DI$4,0),0)</f>
        <v>1.6653704516129035</v>
      </c>
      <c r="DJ215" s="308">
        <f>IFERROR(VLOOKUP($A215,'BDGT McAfee'!$AZ$6:$BD$180,DJ$4,0),0)</f>
        <v>1.6653704516129035</v>
      </c>
      <c r="DK215" s="308">
        <f>IFERROR(VLOOKUP($A215,'BDGT McAfee'!$AZ$6:$BD$180,DK$4,0),0)</f>
        <v>1.6653704516129035</v>
      </c>
      <c r="DL215" s="308">
        <f>IFERROR(VLOOKUP($A215,'BDGT McAfee'!$AZ$6:$BD$180,DL$4,0),0)</f>
        <v>1.6653704516129035</v>
      </c>
      <c r="DM215" s="308">
        <f>IFERROR(VLOOKUP($A215,'BDGT McAfee'!$AZ$6:$BD$180,DM$4,0),0)</f>
        <v>1.6653704516129035</v>
      </c>
      <c r="DN215" s="308">
        <f>IFERROR(VLOOKUP($A215,'BDGT McAfee'!$AZ$6:$BD$180,DN$4,0),0)</f>
        <v>1.6653704516129035</v>
      </c>
      <c r="DO215" s="308">
        <f>IFERROR(VLOOKUP($A215,'BDGT McAfee'!$AZ$6:$BD$180,DO$4,0),0)</f>
        <v>1.6653704516129035</v>
      </c>
      <c r="DP215" s="308">
        <f>IFERROR(VLOOKUP($A215,'BDGT McAfee'!$AZ$6:$BD$180,DP$4,0),0)</f>
        <v>1.6653704516129035</v>
      </c>
      <c r="DQ215" s="308">
        <f>IFERROR(VLOOKUP($A215,'BDGT McAfee'!$AZ$6:$BD$180,DQ$4,0),0)</f>
        <v>1.6653704516129035</v>
      </c>
      <c r="DR215" s="308">
        <f>IFERROR(VLOOKUP($A215,'BDGT McAfee'!$AZ$6:$BD$180,DR$4,0),0)</f>
        <v>1.6653704516129035</v>
      </c>
      <c r="DS215" s="308">
        <f>IFERROR(VLOOKUP($A215,'BDGT McAfee'!$AZ$6:$BD$180,DS$4,0),0)</f>
        <v>1.6653704516129035</v>
      </c>
      <c r="DT215" s="308">
        <f>IFERROR(VLOOKUP($A215,'BDGT McAfee'!$AZ$6:$BD$180,DT$4,0),0)</f>
        <v>1.6653704516129035</v>
      </c>
      <c r="DU215" s="308">
        <f>IFERROR(VLOOKUP($A215,'BDGT McAfee'!$AZ$6:$BD$180,DU$4,0),0)</f>
        <v>1.6653704516129035</v>
      </c>
      <c r="DV215" s="308">
        <f>IFERROR(VLOOKUP($A215,'BDGT McAfee'!$AZ$6:$BD$180,DV$4,0),0)</f>
        <v>1.6653704516129035</v>
      </c>
      <c r="DW215" s="308">
        <f>IFERROR(VLOOKUP($A215,'BDGT McAfee'!$AZ$6:$BD$180,DW$4,0),0)</f>
        <v>1.6653704516129035</v>
      </c>
      <c r="DX215" s="308">
        <f>IFERROR(VLOOKUP($A215,'BDGT McAfee'!$AZ$6:$BD$180,DX$4,0),0)</f>
        <v>1.6653704516129035</v>
      </c>
      <c r="DY215" s="308">
        <f>IFERROR(VLOOKUP($A215,'BDGT McAfee'!$AZ$6:$BD$180,DY$4,0),0)</f>
        <v>1.6653704516129035</v>
      </c>
      <c r="DZ215" s="308">
        <f>IFERROR(VLOOKUP($A215,'BDGT McAfee'!$AZ$6:$BD$180,DZ$4,0),0)</f>
        <v>1.6653704516129035</v>
      </c>
      <c r="EA215" s="308">
        <f>IFERROR(VLOOKUP($A215,'BDGT McAfee'!$AZ$6:$BD$180,EA$4,0),0)</f>
        <v>1.6653704516129035</v>
      </c>
      <c r="EB215" s="308">
        <f>IFERROR(VLOOKUP($A215,'BDGT McAfee'!$AZ$6:$BD$180,EB$4,0),0)</f>
        <v>1.6653704516129035</v>
      </c>
      <c r="EC215" s="308">
        <f>IFERROR(VLOOKUP($A215,'BDGT McAfee'!$AZ$6:$BD$180,EC$4,0),0)</f>
        <v>1.6653704516129035</v>
      </c>
      <c r="ED215" s="308">
        <f>IFERROR(VLOOKUP($A215,'BDGT McAfee'!$AZ$6:$BD$180,ED$4,0),0)</f>
        <v>1.6653704516129035</v>
      </c>
      <c r="EE215" s="308">
        <f>IFERROR(VLOOKUP($A215,'BDGT McAfee'!$AZ$6:$BD$180,EE$4,0),0)</f>
        <v>1.6653704516129035</v>
      </c>
      <c r="EF215" s="308">
        <f>IFERROR(VLOOKUP($A215,'BDGT McAfee'!$AZ$6:$BD$180,EF$4,0),0)</f>
        <v>1.6653704516129035</v>
      </c>
      <c r="EG215" s="308">
        <f>IFERROR(VLOOKUP($A215,'BDGT McAfee'!$AZ$6:$BD$180,EG$4,0),0)</f>
        <v>1.6653704516129035</v>
      </c>
      <c r="EH215" s="308">
        <f>IFERROR(VLOOKUP($A215,'BDGT McAfee'!$AZ$6:$BD$180,EH$4,0),0)</f>
        <v>1.6653704516129035</v>
      </c>
      <c r="EI215" s="308">
        <f t="shared" si="50"/>
        <v>51.626483999999991</v>
      </c>
      <c r="EJ215" s="308"/>
      <c r="EL215" s="307">
        <f>IFERROR(VLOOKUP($A215,'BDGT Office'!$C$3:$F$180,EL$4,0),0)</f>
        <v>0.2709677419354839</v>
      </c>
      <c r="EM215" s="307">
        <f>IFERROR(VLOOKUP($A215,'BDGT Office'!$C$3:$F$180,EM$4,0),0)</f>
        <v>0.2709677419354839</v>
      </c>
      <c r="EN215" s="307">
        <f>IFERROR(VLOOKUP($A215,'BDGT Office'!$C$3:$F$180,EN$4,0),0)</f>
        <v>0.2709677419354839</v>
      </c>
      <c r="EO215" s="307">
        <f>IFERROR(VLOOKUP($A215,'BDGT Office'!$C$3:$F$180,EO$4,0),0)</f>
        <v>0.2709677419354839</v>
      </c>
      <c r="EP215" s="307">
        <f>IFERROR(VLOOKUP($A215,'BDGT Office'!$C$3:$F$180,EP$4,0),0)</f>
        <v>0.2709677419354839</v>
      </c>
      <c r="EQ215" s="307">
        <f>IFERROR(VLOOKUP($A215,'BDGT Office'!$C$3:$F$180,EQ$4,0),0)</f>
        <v>0.2709677419354839</v>
      </c>
      <c r="ER215" s="307">
        <f>IFERROR(VLOOKUP($A215,'BDGT Office'!$C$3:$F$180,ER$4,0),0)</f>
        <v>0.2709677419354839</v>
      </c>
      <c r="ES215" s="307">
        <f>IFERROR(VLOOKUP($A215,'BDGT Office'!$C$3:$F$180,ES$4,0),0)</f>
        <v>0.2709677419354839</v>
      </c>
      <c r="ET215" s="307">
        <f>IFERROR(VLOOKUP($A215,'BDGT Office'!$C$3:$F$180,ET$4,0),0)</f>
        <v>0.2709677419354839</v>
      </c>
      <c r="EU215" s="307">
        <f>IFERROR(VLOOKUP($A215,'BDGT Office'!$C$3:$F$180,EU$4,0),0)</f>
        <v>0.2709677419354839</v>
      </c>
      <c r="EV215" s="307">
        <f>IFERROR(VLOOKUP($A215,'BDGT Office'!$C$3:$F$180,EV$4,0),0)</f>
        <v>0.2709677419354839</v>
      </c>
      <c r="EW215" s="307">
        <f>IFERROR(VLOOKUP($A215,'BDGT Office'!$C$3:$F$180,EW$4,0),0)</f>
        <v>0.2709677419354839</v>
      </c>
      <c r="EX215" s="307">
        <f>IFERROR(VLOOKUP($A215,'BDGT Office'!$C$3:$F$180,EX$4,0),0)</f>
        <v>0.2709677419354839</v>
      </c>
      <c r="EY215" s="307">
        <f>IFERROR(VLOOKUP($A215,'BDGT Office'!$C$3:$F$180,EY$4,0),0)</f>
        <v>0.2709677419354839</v>
      </c>
      <c r="EZ215" s="307">
        <f>IFERROR(VLOOKUP($A215,'BDGT Office'!$C$3:$F$180,EZ$4,0),0)</f>
        <v>0.2709677419354839</v>
      </c>
      <c r="FA215" s="307">
        <f>IFERROR(VLOOKUP($A215,'BDGT Office'!$C$3:$F$180,FA$4,0),0)</f>
        <v>0.2709677419354839</v>
      </c>
      <c r="FB215" s="307">
        <f>IFERROR(VLOOKUP($A215,'BDGT Office'!$C$3:$F$180,FB$4,0),0)</f>
        <v>0.2709677419354839</v>
      </c>
      <c r="FC215" s="307">
        <f>IFERROR(VLOOKUP($A215,'BDGT Office'!$C$3:$F$180,FC$4,0),0)</f>
        <v>0.2709677419354839</v>
      </c>
      <c r="FD215" s="307">
        <f>IFERROR(VLOOKUP($A215,'BDGT Office'!$C$3:$F$180,FD$4,0),0)</f>
        <v>0.2709677419354839</v>
      </c>
      <c r="FE215" s="307">
        <f>IFERROR(VLOOKUP($A215,'BDGT Office'!$C$3:$F$180,FE$4,0),0)</f>
        <v>0.2709677419354839</v>
      </c>
      <c r="FF215" s="307">
        <f>IFERROR(VLOOKUP($A215,'BDGT Office'!$C$3:$F$180,FF$4,0),0)</f>
        <v>0.2709677419354839</v>
      </c>
      <c r="FG215" s="307">
        <f>IFERROR(VLOOKUP($A215,'BDGT Office'!$C$3:$F$180,FG$4,0),0)</f>
        <v>0.2709677419354839</v>
      </c>
      <c r="FH215" s="307">
        <f>IFERROR(VLOOKUP($A215,'BDGT Office'!$C$3:$F$180,FH$4,0),0)</f>
        <v>0.2709677419354839</v>
      </c>
      <c r="FI215" s="307">
        <f>IFERROR(VLOOKUP($A215,'BDGT Office'!$C$3:$F$180,FI$4,0),0)</f>
        <v>0.2709677419354839</v>
      </c>
      <c r="FJ215" s="307">
        <f>IFERROR(VLOOKUP($A215,'BDGT Office'!$C$3:$F$180,FJ$4,0),0)</f>
        <v>0.2709677419354839</v>
      </c>
      <c r="FK215" s="307">
        <f>IFERROR(VLOOKUP($A215,'BDGT Office'!$C$3:$F$180,FK$4,0),0)</f>
        <v>0.2709677419354839</v>
      </c>
      <c r="FL215" s="307">
        <f>IFERROR(VLOOKUP($A215,'BDGT Office'!$C$3:$F$180,FL$4,0),0)</f>
        <v>0.2709677419354839</v>
      </c>
      <c r="FM215" s="307">
        <f>IFERROR(VLOOKUP($A215,'BDGT Office'!$C$3:$F$180,FM$4,0),0)</f>
        <v>0.2709677419354839</v>
      </c>
      <c r="FN215" s="307">
        <f>IFERROR(VLOOKUP($A215,'BDGT Office'!$C$3:$F$180,FN$4,0),0)</f>
        <v>0.2709677419354839</v>
      </c>
      <c r="FO215" s="307">
        <f>IFERROR(VLOOKUP($A215,'BDGT Office'!$C$3:$F$180,FO$4,0),0)</f>
        <v>0.2709677419354839</v>
      </c>
      <c r="FP215" s="307">
        <f>IFERROR(VLOOKUP($A215,'BDGT Office'!$C$3:$F$180,FP$4,0),0)</f>
        <v>0.2709677419354839</v>
      </c>
      <c r="FQ215" s="308">
        <f t="shared" si="51"/>
        <v>8.4000000000000075</v>
      </c>
      <c r="FR215" s="307"/>
      <c r="FS215" s="307"/>
    </row>
    <row r="216" spans="1:175">
      <c r="A216" s="150" t="s">
        <v>165</v>
      </c>
      <c r="B216" s="303">
        <f>IFERROR(VLOOKUP($A216,'FCST Sales'!$A$1:$AH$160,B$1,0),0)</f>
        <v>8897.9810440283163</v>
      </c>
      <c r="C216" s="303">
        <f>IFERROR(VLOOKUP($A216,'FCST Sales'!$A$1:$AH$160,C$1,0),0)</f>
        <v>7758.1682773670573</v>
      </c>
      <c r="D216" s="303">
        <f>IFERROR(VLOOKUP($A216,'FCST Sales'!$A$1:$AH$160,D$1,0),0)</f>
        <v>5957.6705570680206</v>
      </c>
      <c r="E216" s="303">
        <f>IFERROR(VLOOKUP($A216,'FCST Sales'!$A$1:$AH$160,E$1,0),0)</f>
        <v>5733.7133466480473</v>
      </c>
      <c r="F216" s="303">
        <f>IFERROR(VLOOKUP($A216,'FCST Sales'!$A$1:$AH$160,F$1,0),0)</f>
        <v>5703.6432306530869</v>
      </c>
      <c r="G216" s="303">
        <f>IFERROR(VLOOKUP($A216,'FCST Sales'!$A$1:$AH$160,G$1,0),0)</f>
        <v>5946.2709943973496</v>
      </c>
      <c r="H216" s="303">
        <f>IFERROR(VLOOKUP($A216,'FCST Sales'!$A$1:$AH$160,H$1,0),0)</f>
        <v>6125.2608272753587</v>
      </c>
      <c r="I216" s="303">
        <f>IFERROR(VLOOKUP($A216,'FCST Sales'!$A$1:$AH$160,I$1,0),0)</f>
        <v>7509.9061170937402</v>
      </c>
      <c r="J216" s="303">
        <f>IFERROR(VLOOKUP($A216,'FCST Sales'!$A$1:$AH$160,J$1,0),0)</f>
        <v>6995.2131019775634</v>
      </c>
      <c r="K216" s="303">
        <f>IFERROR(VLOOKUP($A216,'FCST Sales'!$A$1:$AH$160,K$1,0),0)</f>
        <v>6697.5920380481839</v>
      </c>
      <c r="L216" s="303">
        <f>IFERROR(VLOOKUP($A216,'FCST Sales'!$A$1:$AH$160,L$1,0),0)</f>
        <v>6443.5421830670575</v>
      </c>
      <c r="M216" s="303">
        <f>IFERROR(VLOOKUP($A216,'FCST Sales'!$A$1:$AH$160,M$1,0),0)</f>
        <v>6471.8091135906443</v>
      </c>
      <c r="N216" s="303">
        <f>IFERROR(VLOOKUP($A216,'FCST Sales'!$A$1:$AH$160,N$1,0),0)</f>
        <v>6736.1739769300402</v>
      </c>
      <c r="O216" s="303">
        <f>IFERROR(VLOOKUP($A216,'FCST Sales'!$A$1:$AH$160,O$1,0),0)</f>
        <v>6850.642098885497</v>
      </c>
      <c r="P216" s="303">
        <f>IFERROR(VLOOKUP($A216,'FCST Sales'!$A$1:$AH$160,P$1,0),0)</f>
        <v>2254.1029601971945</v>
      </c>
      <c r="Q216" s="303">
        <f>IFERROR(VLOOKUP($A216,'FCST Sales'!$A$1:$AH$160,Q$1,0),0)</f>
        <v>6397.7447000674756</v>
      </c>
      <c r="R216" s="303">
        <f>IFERROR(VLOOKUP($A216,'FCST Sales'!$A$1:$AH$160,R$1,0),0)</f>
        <v>6987.5816270030755</v>
      </c>
      <c r="S216" s="303">
        <f>IFERROR(VLOOKUP($A216,'FCST Sales'!$A$1:$AH$160,S$1,0),0)</f>
        <v>6501.6311797409535</v>
      </c>
      <c r="T216" s="303">
        <f>IFERROR(VLOOKUP($A216,'FCST Sales'!$A$1:$AH$160,T$1,0),0)</f>
        <v>7008.1088137752004</v>
      </c>
      <c r="U216" s="303">
        <f>IFERROR(VLOOKUP($A216,'FCST Sales'!$A$1:$AH$160,U$1,0),0)</f>
        <v>6995.4245074045648</v>
      </c>
      <c r="V216" s="303">
        <f>IFERROR(VLOOKUP($A216,'FCST Sales'!$A$1:$AH$160,V$1,0),0)</f>
        <v>7037.9055219470074</v>
      </c>
      <c r="W216" s="303">
        <f>IFERROR(VLOOKUP($A216,'FCST Sales'!$A$1:$AH$160,W$1,0),0)</f>
        <v>8480.1177890588697</v>
      </c>
      <c r="X216" s="303">
        <f>IFERROR(VLOOKUP($A216,'FCST Sales'!$A$1:$AH$160,X$1,0),0)</f>
        <v>8260.4410535139814</v>
      </c>
      <c r="Y216" s="303">
        <f>IFERROR(VLOOKUP($A216,'FCST Sales'!$A$1:$AH$160,Y$1,0),0)</f>
        <v>6680.6759786924777</v>
      </c>
      <c r="Z216" s="303">
        <f>IFERROR(VLOOKUP($A216,'FCST Sales'!$A$1:$AH$160,Z$1,0),0)</f>
        <v>6341.2809124558298</v>
      </c>
      <c r="AA216" s="303">
        <f>IFERROR(VLOOKUP($A216,'FCST Sales'!$A$1:$AH$160,AA$1,0),0)</f>
        <v>6685.3235023236839</v>
      </c>
      <c r="AB216" s="303">
        <f>IFERROR(VLOOKUP($A216,'FCST Sales'!$A$1:$AH$160,AB$1,0),0)</f>
        <v>6740.4192362072572</v>
      </c>
      <c r="AC216" s="303">
        <f>IFERROR(VLOOKUP($A216,'FCST Sales'!$A$1:$AH$160,AC$1,0),0)</f>
        <v>7426.1460601442777</v>
      </c>
      <c r="AD216" s="303">
        <f>IFERROR(VLOOKUP($A216,'FCST Sales'!$A$1:$AH$160,AD$1,0),0)</f>
        <v>9771.118316229029</v>
      </c>
      <c r="AE216" s="303">
        <f>IFERROR(VLOOKUP($A216,'FCST Sales'!$A$1:$AH$160,AE$1,0),0)</f>
        <v>8490.8663638263861</v>
      </c>
      <c r="AF216" s="303">
        <f>IFERROR(VLOOKUP($A216,'FCST Sales'!$A$1:$AH$160,AF$1,0),0)</f>
        <v>5728.4892505420539</v>
      </c>
      <c r="AG216" s="303">
        <f>IFERROR(VLOOKUP($A216,'FCST Sales'!$A$1:$AH$160,AG$1,0),0)</f>
        <v>211614.96468015929</v>
      </c>
      <c r="AH216" s="303">
        <f>IFERROR(VLOOKUP($A216,'FCST Sales'!$A$1:$AH$160,AH$1,0),0)</f>
        <v>0</v>
      </c>
      <c r="AI216" s="303"/>
      <c r="AK216" s="306">
        <f>IFERROR(VLOOKUP($A216,'BDGT MW Services MTD'!$A$3:$AG$156,AK$4,0),0)</f>
        <v>87.432031118235116</v>
      </c>
      <c r="AL216" s="306">
        <f>IFERROR(VLOOKUP($A216,'BDGT MW Services MTD'!$A$3:$AG$156,AL$4,0),0)</f>
        <v>75.322499984067989</v>
      </c>
      <c r="AM216" s="306">
        <f>IFERROR(VLOOKUP($A216,'BDGT MW Services MTD'!$A$3:$AG$156,AM$4,0),0)</f>
        <v>58.540385168312831</v>
      </c>
      <c r="AN216" s="306">
        <f>IFERROR(VLOOKUP($A216,'BDGT MW Services MTD'!$A$3:$AG$156,AN$4,0),0)</f>
        <v>56.339769804703614</v>
      </c>
      <c r="AO216" s="306">
        <f>IFERROR(VLOOKUP($A216,'BDGT MW Services MTD'!$A$3:$AG$156,AO$4,0),0)</f>
        <v>56.044299258700981</v>
      </c>
      <c r="AP216" s="306">
        <f>IFERROR(VLOOKUP($A216,'BDGT MW Services MTD'!$A$3:$AG$156,AP$4,0),0)</f>
        <v>58.428372464169669</v>
      </c>
      <c r="AQ216" s="306">
        <f>IFERROR(VLOOKUP($A216,'BDGT MW Services MTD'!$A$3:$AG$156,AQ$4,0),0)</f>
        <v>60.187136003966216</v>
      </c>
      <c r="AR216" s="306">
        <f>IFERROR(VLOOKUP($A216,'BDGT MW Services MTD'!$A$3:$AG$156,AR$4,0),0)</f>
        <v>73.792733663489969</v>
      </c>
      <c r="AS216" s="306">
        <f>IFERROR(VLOOKUP($A216,'BDGT MW Services MTD'!$A$3:$AG$156,AS$4,0),0)</f>
        <v>67.915121189028127</v>
      </c>
      <c r="AT216" s="306">
        <f>IFERROR(VLOOKUP($A216,'BDGT MW Services MTD'!$A$3:$AG$156,AT$4,0),0)</f>
        <v>65.810892672206151</v>
      </c>
      <c r="AU216" s="306">
        <f>IFERROR(VLOOKUP($A216,'BDGT MW Services MTD'!$A$3:$AG$156,AU$4,0),0)</f>
        <v>63.31458539571446</v>
      </c>
      <c r="AV216" s="306">
        <f>IFERROR(VLOOKUP($A216,'BDGT MW Services MTD'!$A$3:$AG$156,AV$4,0),0)</f>
        <v>63.592337746155131</v>
      </c>
      <c r="AW216" s="306">
        <f>IFERROR(VLOOKUP($A216,'BDGT MW Services MTD'!$A$3:$AG$156,AW$4,0),0)</f>
        <v>66.190000838904751</v>
      </c>
      <c r="AX216" s="306">
        <f>IFERROR(VLOOKUP($A216,'BDGT MW Services MTD'!$A$3:$AG$156,AX$4,0),0)</f>
        <v>67.314770643575358</v>
      </c>
      <c r="AY216" s="306">
        <f>IFERROR(VLOOKUP($A216,'BDGT MW Services MTD'!$A$3:$AG$156,AY$4,0),0)</f>
        <v>10.089100342136087</v>
      </c>
      <c r="AZ216" s="306">
        <f>IFERROR(VLOOKUP($A216,'BDGT MW Services MTD'!$A$3:$AG$156,AZ$4,0),0)</f>
        <v>62.11442029102863</v>
      </c>
      <c r="BA216" s="306">
        <f>IFERROR(VLOOKUP($A216,'BDGT MW Services MTD'!$A$3:$AG$156,BA$4,0),0)</f>
        <v>68.660345670589905</v>
      </c>
      <c r="BB216" s="306">
        <f>IFERROR(VLOOKUP($A216,'BDGT MW Services MTD'!$A$3:$AG$156,BB$4,0),0)</f>
        <v>63.885370941299257</v>
      </c>
      <c r="BC216" s="306">
        <f>IFERROR(VLOOKUP($A216,'BDGT MW Services MTD'!$A$3:$AG$156,BC$4,0),0)</f>
        <v>68.862046890647562</v>
      </c>
      <c r="BD216" s="306">
        <f>IFERROR(VLOOKUP($A216,'BDGT MW Services MTD'!$A$3:$AG$156,BD$4,0),0)</f>
        <v>68.737410227136664</v>
      </c>
      <c r="BE216" s="306">
        <f>IFERROR(VLOOKUP($A216,'BDGT MW Services MTD'!$A$3:$AG$156,BE$4,0),0)</f>
        <v>69.154830916957266</v>
      </c>
      <c r="BF216" s="306">
        <f>IFERROR(VLOOKUP($A216,'BDGT MW Services MTD'!$A$3:$AG$156,BF$4,0),0)</f>
        <v>82.331763013531287</v>
      </c>
      <c r="BG216" s="306">
        <f>IFERROR(VLOOKUP($A216,'BDGT MW Services MTD'!$A$3:$AG$156,BG$4,0),0)</f>
        <v>81.167529540410484</v>
      </c>
      <c r="BH216" s="306">
        <f>IFERROR(VLOOKUP($A216,'BDGT MW Services MTD'!$A$3:$AG$156,BH$4,0),0)</f>
        <v>65.644674580633747</v>
      </c>
      <c r="BI216" s="306">
        <f>IFERROR(VLOOKUP($A216,'BDGT MW Services MTD'!$A$3:$AG$156,BI$4,0),0)</f>
        <v>62.309760756278813</v>
      </c>
      <c r="BJ216" s="306">
        <f>IFERROR(VLOOKUP($A216,'BDGT MW Services MTD'!$A$3:$AG$156,BJ$4,0),0)</f>
        <v>65.690341392996615</v>
      </c>
      <c r="BK216" s="306">
        <f>IFERROR(VLOOKUP($A216,'BDGT MW Services MTD'!$A$3:$AG$156,BK$4,0),0)</f>
        <v>66.231714980505359</v>
      </c>
      <c r="BL216" s="306">
        <f>IFERROR(VLOOKUP($A216,'BDGT MW Services MTD'!$A$3:$AG$156,BL$4,0),0)</f>
        <v>73.067742628436037</v>
      </c>
      <c r="BM216" s="306">
        <f>IFERROR(VLOOKUP($A216,'BDGT MW Services MTD'!$A$3:$AG$156,BM$4,0),0)</f>
        <v>96.011524013960866</v>
      </c>
      <c r="BN216" s="306">
        <f>IFERROR(VLOOKUP($A216,'BDGT MW Services MTD'!$A$3:$AG$156,BN$4,0),0)</f>
        <v>82.436118770433055</v>
      </c>
      <c r="BO216" s="306">
        <f>IFERROR(VLOOKUP($A216,'BDGT MW Services MTD'!$A$3:$AG$156,BO$4,0),0)</f>
        <v>56.288437560788537</v>
      </c>
      <c r="BP216" s="306">
        <f>IFERROR(VLOOKUP($A216,'BDGT MW Services MTD'!$A$3:$AG$156,BP$4,0),0)</f>
        <v>2062.9080684690007</v>
      </c>
      <c r="BQ216" s="306"/>
      <c r="BR216" s="306"/>
      <c r="BS216" s="306"/>
      <c r="BT216" s="306">
        <f>IFERROR(VLOOKUP($A216,'BDGT Polizze MTD'!$A$3:$AG$156,BT$4,0),0)</f>
        <v>391.26087828083394</v>
      </c>
      <c r="BU216" s="306">
        <f>IFERROR(VLOOKUP($A216,'BDGT Polizze MTD'!$A$3:$AG$156,BU$4,0),0)</f>
        <v>337.07037479457603</v>
      </c>
      <c r="BV216" s="306">
        <f>IFERROR(VLOOKUP($A216,'BDGT Polizze MTD'!$A$3:$AG$156,BV$4,0),0)</f>
        <v>261.96992364135224</v>
      </c>
      <c r="BW216" s="306">
        <f>IFERROR(VLOOKUP($A216,'BDGT Polizze MTD'!$A$3:$AG$156,BW$4,0),0)</f>
        <v>252.122105983317</v>
      </c>
      <c r="BX216" s="306">
        <f>IFERROR(VLOOKUP($A216,'BDGT Polizze MTD'!$A$3:$AG$156,BX$4,0),0)</f>
        <v>250.79986670948873</v>
      </c>
      <c r="BY216" s="306">
        <f>IFERROR(VLOOKUP($A216,'BDGT Polizze MTD'!$A$3:$AG$156,BY$4,0),0)</f>
        <v>261.46866353746196</v>
      </c>
      <c r="BZ216" s="306">
        <f>IFERROR(VLOOKUP($A216,'BDGT Polizze MTD'!$A$3:$AG$156,BZ$4,0),0)</f>
        <v>269.33918145255569</v>
      </c>
      <c r="CA216" s="306">
        <f>IFERROR(VLOOKUP($A216,'BDGT Polizze MTD'!$A$3:$AG$156,CA$4,0),0)</f>
        <v>330.22462608556583</v>
      </c>
      <c r="CB216" s="306">
        <f>IFERROR(VLOOKUP($A216,'BDGT Polizze MTD'!$A$3:$AG$156,CB$4,0),0)</f>
        <v>303.922139576446</v>
      </c>
      <c r="CC216" s="306">
        <f>IFERROR(VLOOKUP($A216,'BDGT Polizze MTD'!$A$3:$AG$156,CC$4,0),0)</f>
        <v>294.50565585685831</v>
      </c>
      <c r="CD216" s="306">
        <f>IFERROR(VLOOKUP($A216,'BDGT Polizze MTD'!$A$3:$AG$156,CD$4,0),0)</f>
        <v>283.33460830177904</v>
      </c>
      <c r="CE216" s="306">
        <f>IFERROR(VLOOKUP($A216,'BDGT Polizze MTD'!$A$3:$AG$156,CE$4,0),0)</f>
        <v>284.57755813593104</v>
      </c>
      <c r="CF216" s="306">
        <f>IFERROR(VLOOKUP($A216,'BDGT Polizze MTD'!$A$3:$AG$156,CF$4,0),0)</f>
        <v>296.20217591213805</v>
      </c>
      <c r="CG216" s="306">
        <f>IFERROR(VLOOKUP($A216,'BDGT Polizze MTD'!$A$3:$AG$156,CG$4,0),0)</f>
        <v>301.23555345136123</v>
      </c>
      <c r="CH216" s="306">
        <f>IFERROR(VLOOKUP($A216,'BDGT Polizze MTD'!$A$3:$AG$156,CH$4,0),0)</f>
        <v>45.149017018596176</v>
      </c>
      <c r="CI216" s="306">
        <f>IFERROR(VLOOKUP($A216,'BDGT Polizze MTD'!$A$3:$AG$156,CI$4,0),0)</f>
        <v>277.96383460550783</v>
      </c>
      <c r="CJ216" s="306">
        <f>IFERROR(VLOOKUP($A216,'BDGT Polizze MTD'!$A$3:$AG$156,CJ$4,0),0)</f>
        <v>307.25704077275856</v>
      </c>
      <c r="CK216" s="306">
        <f>IFERROR(VLOOKUP($A216,'BDGT Polizze MTD'!$A$3:$AG$156,CK$4,0),0)</f>
        <v>285.88889019388682</v>
      </c>
      <c r="CL216" s="306">
        <f>IFERROR(VLOOKUP($A216,'BDGT Polizze MTD'!$A$3:$AG$156,CL$4,0),0)</f>
        <v>308.15965958992126</v>
      </c>
      <c r="CM216" s="306">
        <f>IFERROR(VLOOKUP($A216,'BDGT Polizze MTD'!$A$3:$AG$156,CM$4,0),0)</f>
        <v>307.60190690126052</v>
      </c>
      <c r="CN216" s="306">
        <f>IFERROR(VLOOKUP($A216,'BDGT Polizze MTD'!$A$3:$AG$156,CN$4,0),0)</f>
        <v>309.46987661010718</v>
      </c>
      <c r="CO216" s="306">
        <f>IFERROR(VLOOKUP($A216,'BDGT Polizze MTD'!$A$3:$AG$156,CO$4,0),0)</f>
        <v>368.4370304004666</v>
      </c>
      <c r="CP216" s="306">
        <f>IFERROR(VLOOKUP($A216,'BDGT Polizze MTD'!$A$3:$AG$156,CP$4,0),0)</f>
        <v>363.22705179890369</v>
      </c>
      <c r="CQ216" s="306">
        <f>IFERROR(VLOOKUP($A216,'BDGT Polizze MTD'!$A$3:$AG$156,CQ$4,0),0)</f>
        <v>293.76182507009736</v>
      </c>
      <c r="CR216" s="306">
        <f>IFERROR(VLOOKUP($A216,'BDGT Polizze MTD'!$A$3:$AG$156,CR$4,0),0)</f>
        <v>278.83798886019071</v>
      </c>
      <c r="CS216" s="306">
        <f>IFERROR(VLOOKUP($A216,'BDGT Polizze MTD'!$A$3:$AG$156,CS$4,0),0)</f>
        <v>293.96618538158572</v>
      </c>
      <c r="CT216" s="306">
        <f>IFERROR(VLOOKUP($A216,'BDGT Polizze MTD'!$A$3:$AG$156,CT$4,0),0)</f>
        <v>296.3888479071797</v>
      </c>
      <c r="CU216" s="306">
        <f>IFERROR(VLOOKUP($A216,'BDGT Polizze MTD'!$A$3:$AG$156,CU$4,0),0)</f>
        <v>326.98027014995529</v>
      </c>
      <c r="CV216" s="306">
        <f>IFERROR(VLOOKUP($A216,'BDGT Polizze MTD'!$A$3:$AG$156,CV$4,0),0)</f>
        <v>429.65435813773416</v>
      </c>
      <c r="CW216" s="306">
        <f>IFERROR(VLOOKUP($A216,'BDGT Polizze MTD'!$A$3:$AG$156,CW$4,0),0)</f>
        <v>368.90402544309381</v>
      </c>
      <c r="CX216" s="306">
        <f>IFERROR(VLOOKUP($A216,'BDGT Polizze MTD'!$A$3:$AG$156,CX$4,0),0)</f>
        <v>251.89239270110835</v>
      </c>
      <c r="CY216" s="306">
        <f>IFERROR(VLOOKUP($A216,'BDGT Polizze MTD'!$A$3:$AG$156,CY$4,0),0)</f>
        <v>9231.5735132620212</v>
      </c>
      <c r="CZ216" s="306"/>
      <c r="DD216" s="308">
        <f>IFERROR(VLOOKUP($A216,'BDGT McAfee'!$AZ$6:$BD$180,DD$4,0),0)</f>
        <v>0.94697535483870954</v>
      </c>
      <c r="DE216" s="308">
        <f>IFERROR(VLOOKUP($A216,'BDGT McAfee'!$AZ$6:$BD$180,DE$4,0),0)</f>
        <v>0.94697535483870954</v>
      </c>
      <c r="DF216" s="308">
        <f>IFERROR(VLOOKUP($A216,'BDGT McAfee'!$AZ$6:$BD$180,DF$4,0),0)</f>
        <v>0.94697535483870954</v>
      </c>
      <c r="DG216" s="308">
        <f>IFERROR(VLOOKUP($A216,'BDGT McAfee'!$AZ$6:$BD$180,DG$4,0),0)</f>
        <v>0.94697535483870954</v>
      </c>
      <c r="DH216" s="308">
        <f>IFERROR(VLOOKUP($A216,'BDGT McAfee'!$AZ$6:$BD$180,DH$4,0),0)</f>
        <v>0.94697535483870954</v>
      </c>
      <c r="DI216" s="308">
        <f>IFERROR(VLOOKUP($A216,'BDGT McAfee'!$AZ$6:$BD$180,DI$4,0),0)</f>
        <v>0.94697535483870954</v>
      </c>
      <c r="DJ216" s="308">
        <f>IFERROR(VLOOKUP($A216,'BDGT McAfee'!$AZ$6:$BD$180,DJ$4,0),0)</f>
        <v>0.94697535483870954</v>
      </c>
      <c r="DK216" s="308">
        <f>IFERROR(VLOOKUP($A216,'BDGT McAfee'!$AZ$6:$BD$180,DK$4,0),0)</f>
        <v>0.94697535483870954</v>
      </c>
      <c r="DL216" s="308">
        <f>IFERROR(VLOOKUP($A216,'BDGT McAfee'!$AZ$6:$BD$180,DL$4,0),0)</f>
        <v>0.94697535483870954</v>
      </c>
      <c r="DM216" s="308">
        <f>IFERROR(VLOOKUP($A216,'BDGT McAfee'!$AZ$6:$BD$180,DM$4,0),0)</f>
        <v>0.94697535483870954</v>
      </c>
      <c r="DN216" s="308">
        <f>IFERROR(VLOOKUP($A216,'BDGT McAfee'!$AZ$6:$BD$180,DN$4,0),0)</f>
        <v>0.94697535483870954</v>
      </c>
      <c r="DO216" s="308">
        <f>IFERROR(VLOOKUP($A216,'BDGT McAfee'!$AZ$6:$BD$180,DO$4,0),0)</f>
        <v>0.94697535483870954</v>
      </c>
      <c r="DP216" s="308">
        <f>IFERROR(VLOOKUP($A216,'BDGT McAfee'!$AZ$6:$BD$180,DP$4,0),0)</f>
        <v>0.94697535483870954</v>
      </c>
      <c r="DQ216" s="308">
        <f>IFERROR(VLOOKUP($A216,'BDGT McAfee'!$AZ$6:$BD$180,DQ$4,0),0)</f>
        <v>0.94697535483870954</v>
      </c>
      <c r="DR216" s="308">
        <f>IFERROR(VLOOKUP($A216,'BDGT McAfee'!$AZ$6:$BD$180,DR$4,0),0)</f>
        <v>0.94697535483870954</v>
      </c>
      <c r="DS216" s="308">
        <f>IFERROR(VLOOKUP($A216,'BDGT McAfee'!$AZ$6:$BD$180,DS$4,0),0)</f>
        <v>0.94697535483870954</v>
      </c>
      <c r="DT216" s="308">
        <f>IFERROR(VLOOKUP($A216,'BDGT McAfee'!$AZ$6:$BD$180,DT$4,0),0)</f>
        <v>0.94697535483870954</v>
      </c>
      <c r="DU216" s="308">
        <f>IFERROR(VLOOKUP($A216,'BDGT McAfee'!$AZ$6:$BD$180,DU$4,0),0)</f>
        <v>0.94697535483870954</v>
      </c>
      <c r="DV216" s="308">
        <f>IFERROR(VLOOKUP($A216,'BDGT McAfee'!$AZ$6:$BD$180,DV$4,0),0)</f>
        <v>0.94697535483870954</v>
      </c>
      <c r="DW216" s="308">
        <f>IFERROR(VLOOKUP($A216,'BDGT McAfee'!$AZ$6:$BD$180,DW$4,0),0)</f>
        <v>0.94697535483870954</v>
      </c>
      <c r="DX216" s="308">
        <f>IFERROR(VLOOKUP($A216,'BDGT McAfee'!$AZ$6:$BD$180,DX$4,0),0)</f>
        <v>0.94697535483870954</v>
      </c>
      <c r="DY216" s="308">
        <f>IFERROR(VLOOKUP($A216,'BDGT McAfee'!$AZ$6:$BD$180,DY$4,0),0)</f>
        <v>0.94697535483870954</v>
      </c>
      <c r="DZ216" s="308">
        <f>IFERROR(VLOOKUP($A216,'BDGT McAfee'!$AZ$6:$BD$180,DZ$4,0),0)</f>
        <v>0.94697535483870954</v>
      </c>
      <c r="EA216" s="308">
        <f>IFERROR(VLOOKUP($A216,'BDGT McAfee'!$AZ$6:$BD$180,EA$4,0),0)</f>
        <v>0.94697535483870954</v>
      </c>
      <c r="EB216" s="308">
        <f>IFERROR(VLOOKUP($A216,'BDGT McAfee'!$AZ$6:$BD$180,EB$4,0),0)</f>
        <v>0.94697535483870954</v>
      </c>
      <c r="EC216" s="308">
        <f>IFERROR(VLOOKUP($A216,'BDGT McAfee'!$AZ$6:$BD$180,EC$4,0),0)</f>
        <v>0.94697535483870954</v>
      </c>
      <c r="ED216" s="308">
        <f>IFERROR(VLOOKUP($A216,'BDGT McAfee'!$AZ$6:$BD$180,ED$4,0),0)</f>
        <v>0.94697535483870954</v>
      </c>
      <c r="EE216" s="308">
        <f>IFERROR(VLOOKUP($A216,'BDGT McAfee'!$AZ$6:$BD$180,EE$4,0),0)</f>
        <v>0.94697535483870954</v>
      </c>
      <c r="EF216" s="308">
        <f>IFERROR(VLOOKUP($A216,'BDGT McAfee'!$AZ$6:$BD$180,EF$4,0),0)</f>
        <v>0.94697535483870954</v>
      </c>
      <c r="EG216" s="308">
        <f>IFERROR(VLOOKUP($A216,'BDGT McAfee'!$AZ$6:$BD$180,EG$4,0),0)</f>
        <v>0.94697535483870954</v>
      </c>
      <c r="EH216" s="308">
        <f>IFERROR(VLOOKUP($A216,'BDGT McAfee'!$AZ$6:$BD$180,EH$4,0),0)</f>
        <v>0.94697535483870954</v>
      </c>
      <c r="EI216" s="308">
        <f t="shared" si="50"/>
        <v>29.356235999999996</v>
      </c>
      <c r="EJ216" s="308"/>
      <c r="EL216" s="307">
        <f>IFERROR(VLOOKUP($A216,'BDGT Office'!$C$3:$F$180,EL$4,0),0)</f>
        <v>0.15483870967741936</v>
      </c>
      <c r="EM216" s="307">
        <f>IFERROR(VLOOKUP($A216,'BDGT Office'!$C$3:$F$180,EM$4,0),0)</f>
        <v>0.15483870967741936</v>
      </c>
      <c r="EN216" s="307">
        <f>IFERROR(VLOOKUP($A216,'BDGT Office'!$C$3:$F$180,EN$4,0),0)</f>
        <v>0.15483870967741936</v>
      </c>
      <c r="EO216" s="307">
        <f>IFERROR(VLOOKUP($A216,'BDGT Office'!$C$3:$F$180,EO$4,0),0)</f>
        <v>0.15483870967741936</v>
      </c>
      <c r="EP216" s="307">
        <f>IFERROR(VLOOKUP($A216,'BDGT Office'!$C$3:$F$180,EP$4,0),0)</f>
        <v>0.15483870967741936</v>
      </c>
      <c r="EQ216" s="307">
        <f>IFERROR(VLOOKUP($A216,'BDGT Office'!$C$3:$F$180,EQ$4,0),0)</f>
        <v>0.15483870967741936</v>
      </c>
      <c r="ER216" s="307">
        <f>IFERROR(VLOOKUP($A216,'BDGT Office'!$C$3:$F$180,ER$4,0),0)</f>
        <v>0.15483870967741936</v>
      </c>
      <c r="ES216" s="307">
        <f>IFERROR(VLOOKUP($A216,'BDGT Office'!$C$3:$F$180,ES$4,0),0)</f>
        <v>0.15483870967741936</v>
      </c>
      <c r="ET216" s="307">
        <f>IFERROR(VLOOKUP($A216,'BDGT Office'!$C$3:$F$180,ET$4,0),0)</f>
        <v>0.15483870967741936</v>
      </c>
      <c r="EU216" s="307">
        <f>IFERROR(VLOOKUP($A216,'BDGT Office'!$C$3:$F$180,EU$4,0),0)</f>
        <v>0.15483870967741936</v>
      </c>
      <c r="EV216" s="307">
        <f>IFERROR(VLOOKUP($A216,'BDGT Office'!$C$3:$F$180,EV$4,0),0)</f>
        <v>0.15483870967741936</v>
      </c>
      <c r="EW216" s="307">
        <f>IFERROR(VLOOKUP($A216,'BDGT Office'!$C$3:$F$180,EW$4,0),0)</f>
        <v>0.15483870967741936</v>
      </c>
      <c r="EX216" s="307">
        <f>IFERROR(VLOOKUP($A216,'BDGT Office'!$C$3:$F$180,EX$4,0),0)</f>
        <v>0.15483870967741936</v>
      </c>
      <c r="EY216" s="307">
        <f>IFERROR(VLOOKUP($A216,'BDGT Office'!$C$3:$F$180,EY$4,0),0)</f>
        <v>0.15483870967741936</v>
      </c>
      <c r="EZ216" s="307">
        <f>IFERROR(VLOOKUP($A216,'BDGT Office'!$C$3:$F$180,EZ$4,0),0)</f>
        <v>0.15483870967741936</v>
      </c>
      <c r="FA216" s="307">
        <f>IFERROR(VLOOKUP($A216,'BDGT Office'!$C$3:$F$180,FA$4,0),0)</f>
        <v>0.15483870967741936</v>
      </c>
      <c r="FB216" s="307">
        <f>IFERROR(VLOOKUP($A216,'BDGT Office'!$C$3:$F$180,FB$4,0),0)</f>
        <v>0.15483870967741936</v>
      </c>
      <c r="FC216" s="307">
        <f>IFERROR(VLOOKUP($A216,'BDGT Office'!$C$3:$F$180,FC$4,0),0)</f>
        <v>0.15483870967741936</v>
      </c>
      <c r="FD216" s="307">
        <f>IFERROR(VLOOKUP($A216,'BDGT Office'!$C$3:$F$180,FD$4,0),0)</f>
        <v>0.15483870967741936</v>
      </c>
      <c r="FE216" s="307">
        <f>IFERROR(VLOOKUP($A216,'BDGT Office'!$C$3:$F$180,FE$4,0),0)</f>
        <v>0.15483870967741936</v>
      </c>
      <c r="FF216" s="307">
        <f>IFERROR(VLOOKUP($A216,'BDGT Office'!$C$3:$F$180,FF$4,0),0)</f>
        <v>0.15483870967741936</v>
      </c>
      <c r="FG216" s="307">
        <f>IFERROR(VLOOKUP($A216,'BDGT Office'!$C$3:$F$180,FG$4,0),0)</f>
        <v>0.15483870967741936</v>
      </c>
      <c r="FH216" s="307">
        <f>IFERROR(VLOOKUP($A216,'BDGT Office'!$C$3:$F$180,FH$4,0),0)</f>
        <v>0.15483870967741936</v>
      </c>
      <c r="FI216" s="307">
        <f>IFERROR(VLOOKUP($A216,'BDGT Office'!$C$3:$F$180,FI$4,0),0)</f>
        <v>0.15483870967741936</v>
      </c>
      <c r="FJ216" s="307">
        <f>IFERROR(VLOOKUP($A216,'BDGT Office'!$C$3:$F$180,FJ$4,0),0)</f>
        <v>0.15483870967741936</v>
      </c>
      <c r="FK216" s="307">
        <f>IFERROR(VLOOKUP($A216,'BDGT Office'!$C$3:$F$180,FK$4,0),0)</f>
        <v>0.15483870967741936</v>
      </c>
      <c r="FL216" s="307">
        <f>IFERROR(VLOOKUP($A216,'BDGT Office'!$C$3:$F$180,FL$4,0),0)</f>
        <v>0.15483870967741936</v>
      </c>
      <c r="FM216" s="307">
        <f>IFERROR(VLOOKUP($A216,'BDGT Office'!$C$3:$F$180,FM$4,0),0)</f>
        <v>0.15483870967741936</v>
      </c>
      <c r="FN216" s="307">
        <f>IFERROR(VLOOKUP($A216,'BDGT Office'!$C$3:$F$180,FN$4,0),0)</f>
        <v>0.15483870967741936</v>
      </c>
      <c r="FO216" s="307">
        <f>IFERROR(VLOOKUP($A216,'BDGT Office'!$C$3:$F$180,FO$4,0),0)</f>
        <v>0.15483870967741936</v>
      </c>
      <c r="FP216" s="307">
        <f>IFERROR(VLOOKUP($A216,'BDGT Office'!$C$3:$F$180,FP$4,0),0)</f>
        <v>0.15483870967741936</v>
      </c>
      <c r="FQ216" s="308">
        <f t="shared" si="51"/>
        <v>4.8000000000000016</v>
      </c>
      <c r="FR216" s="307"/>
      <c r="FS216" s="307"/>
    </row>
    <row r="217" spans="1:175">
      <c r="A217" s="150" t="s">
        <v>170</v>
      </c>
      <c r="B217" s="303">
        <f>IFERROR(VLOOKUP($A217,'FCST Sales'!$A$1:$AH$160,B$1,0),0)</f>
        <v>9681.8730676662417</v>
      </c>
      <c r="C217" s="303">
        <f>IFERROR(VLOOKUP($A217,'FCST Sales'!$A$1:$AH$160,C$1,0),0)</f>
        <v>8441.6453718423618</v>
      </c>
      <c r="D217" s="303">
        <f>IFERROR(VLOOKUP($A217,'FCST Sales'!$A$1:$AH$160,D$1,0),0)</f>
        <v>6482.5278708833184</v>
      </c>
      <c r="E217" s="303">
        <f>IFERROR(VLOOKUP($A217,'FCST Sales'!$A$1:$AH$160,E$1,0),0)</f>
        <v>6238.8405362907106</v>
      </c>
      <c r="F217" s="303">
        <f>IFERROR(VLOOKUP($A217,'FCST Sales'!$A$1:$AH$160,F$1,0),0)</f>
        <v>6206.1213110245944</v>
      </c>
      <c r="G217" s="303">
        <f>IFERROR(VLOOKUP($A217,'FCST Sales'!$A$1:$AH$160,G$1,0),0)</f>
        <v>6470.1240325004073</v>
      </c>
      <c r="H217" s="303">
        <f>IFERROR(VLOOKUP($A217,'FCST Sales'!$A$1:$AH$160,H$1,0),0)</f>
        <v>6664.8824652002277</v>
      </c>
      <c r="I217" s="303">
        <f>IFERROR(VLOOKUP($A217,'FCST Sales'!$A$1:$AH$160,I$1,0),0)</f>
        <v>8171.5118762350621</v>
      </c>
      <c r="J217" s="303">
        <f>IFERROR(VLOOKUP($A217,'FCST Sales'!$A$1:$AH$160,J$1,0),0)</f>
        <v>7611.4755695142694</v>
      </c>
      <c r="K217" s="303">
        <f>IFERROR(VLOOKUP($A217,'FCST Sales'!$A$1:$AH$160,K$1,0),0)</f>
        <v>7287.6347623727552</v>
      </c>
      <c r="L217" s="303">
        <f>IFERROR(VLOOKUP($A217,'FCST Sales'!$A$1:$AH$160,L$1,0),0)</f>
        <v>7011.2036892320621</v>
      </c>
      <c r="M217" s="303">
        <f>IFERROR(VLOOKUP($A217,'FCST Sales'!$A$1:$AH$160,M$1,0),0)</f>
        <v>7041.9608724613499</v>
      </c>
      <c r="N217" s="303">
        <f>IFERROR(VLOOKUP($A217,'FCST Sales'!$A$1:$AH$160,N$1,0),0)</f>
        <v>7329.615682888345</v>
      </c>
      <c r="O217" s="303">
        <f>IFERROR(VLOOKUP($A217,'FCST Sales'!$A$1:$AH$160,O$1,0),0)</f>
        <v>7454.1681877299525</v>
      </c>
      <c r="P217" s="303">
        <f>IFERROR(VLOOKUP($A217,'FCST Sales'!$A$1:$AH$160,P$1,0),0)</f>
        <v>0</v>
      </c>
      <c r="Q217" s="303">
        <f>IFERROR(VLOOKUP($A217,'FCST Sales'!$A$1:$AH$160,Q$1,0),0)</f>
        <v>6961.3715514665928</v>
      </c>
      <c r="R217" s="303">
        <f>IFERROR(VLOOKUP($A217,'FCST Sales'!$A$1:$AH$160,R$1,0),0)</f>
        <v>7603.1717788390069</v>
      </c>
      <c r="S217" s="303">
        <f>IFERROR(VLOOKUP($A217,'FCST Sales'!$A$1:$AH$160,S$1,0),0)</f>
        <v>7074.4101952520095</v>
      </c>
      <c r="T217" s="303">
        <f>IFERROR(VLOOKUP($A217,'FCST Sales'!$A$1:$AH$160,T$1,0),0)</f>
        <v>7625.5073643814585</v>
      </c>
      <c r="U217" s="303">
        <f>IFERROR(VLOOKUP($A217,'FCST Sales'!$A$1:$AH$160,U$1,0),0)</f>
        <v>7611.7055992816859</v>
      </c>
      <c r="V217" s="303">
        <f>IFERROR(VLOOKUP($A217,'FCST Sales'!$A$1:$AH$160,V$1,0),0)</f>
        <v>7657.9290952130086</v>
      </c>
      <c r="W217" s="303">
        <f>IFERROR(VLOOKUP($A217,'FCST Sales'!$A$1:$AH$160,W$1,0),0)</f>
        <v>9227.1970041595396</v>
      </c>
      <c r="X217" s="303">
        <f>IFERROR(VLOOKUP($A217,'FCST Sales'!$A$1:$AH$160,X$1,0),0)</f>
        <v>8988.1672446061293</v>
      </c>
      <c r="Y217" s="303">
        <f>IFERROR(VLOOKUP($A217,'FCST Sales'!$A$1:$AH$160,Y$1,0),0)</f>
        <v>7269.2284364122188</v>
      </c>
      <c r="Z217" s="303">
        <f>IFERROR(VLOOKUP($A217,'FCST Sales'!$A$1:$AH$160,Z$1,0),0)</f>
        <v>6899.9334317548746</v>
      </c>
      <c r="AA217" s="303">
        <f>IFERROR(VLOOKUP($A217,'FCST Sales'!$A$1:$AH$160,AA$1,0),0)</f>
        <v>7274.2853963735497</v>
      </c>
      <c r="AB217" s="303">
        <f>IFERROR(VLOOKUP($A217,'FCST Sales'!$A$1:$AH$160,AB$1,0),0)</f>
        <v>7334.234939915078</v>
      </c>
      <c r="AC217" s="303">
        <f>IFERROR(VLOOKUP($A217,'FCST Sales'!$A$1:$AH$160,AC$1,0),0)</f>
        <v>8098.692553109373</v>
      </c>
      <c r="AD217" s="303">
        <f>IFERROR(VLOOKUP($A217,'FCST Sales'!$A$1:$AH$160,AD$1,0),0)</f>
        <v>10631.931760561425</v>
      </c>
      <c r="AE217" s="303">
        <f>IFERROR(VLOOKUP($A217,'FCST Sales'!$A$1:$AH$160,AE$1,0),0)</f>
        <v>9238.8925040760405</v>
      </c>
      <c r="AF217" s="303">
        <f>IFERROR(VLOOKUP($A217,'FCST Sales'!$A$1:$AH$160,AF$1,0),0)</f>
        <v>6233.1562091224187</v>
      </c>
      <c r="AG217" s="303">
        <f>IFERROR(VLOOKUP($A217,'FCST Sales'!$A$1:$AH$160,AG$1,0),0)</f>
        <v>227823.40036036613</v>
      </c>
      <c r="AH217" s="303">
        <f>IFERROR(VLOOKUP($A217,'FCST Sales'!$A$1:$AH$160,AH$1,0),0)</f>
        <v>0</v>
      </c>
      <c r="AI217" s="303"/>
      <c r="AK217" s="306">
        <f>IFERROR(VLOOKUP($A217,'BDGT MW Services MTD'!$A$3:$AG$156,AK$4,0),0)</f>
        <v>93.504742004824209</v>
      </c>
      <c r="AL217" s="306">
        <f>IFERROR(VLOOKUP($A217,'BDGT MW Services MTD'!$A$3:$AG$156,AL$4,0),0)</f>
        <v>80.554126881077792</v>
      </c>
      <c r="AM217" s="306">
        <f>IFERROR(VLOOKUP($A217,'BDGT MW Services MTD'!$A$3:$AG$156,AM$4,0),0)</f>
        <v>62.606387407652193</v>
      </c>
      <c r="AN217" s="306">
        <f>IFERROR(VLOOKUP($A217,'BDGT MW Services MTD'!$A$3:$AG$156,AN$4,0),0)</f>
        <v>60.252925304640186</v>
      </c>
      <c r="AO217" s="306">
        <f>IFERROR(VLOOKUP($A217,'BDGT MW Services MTD'!$A$3:$AG$156,AO$4,0),0)</f>
        <v>59.936932449154092</v>
      </c>
      <c r="AP217" s="306">
        <f>IFERROR(VLOOKUP($A217,'BDGT MW Services MTD'!$A$3:$AG$156,AP$4,0),0)</f>
        <v>62.48659470847533</v>
      </c>
      <c r="AQ217" s="306">
        <f>IFERROR(VLOOKUP($A217,'BDGT MW Services MTD'!$A$3:$AG$156,AQ$4,0),0)</f>
        <v>64.367515567030892</v>
      </c>
      <c r="AR217" s="306">
        <f>IFERROR(VLOOKUP($A217,'BDGT MW Services MTD'!$A$3:$AG$156,AR$4,0),0)</f>
        <v>78.918108555712777</v>
      </c>
      <c r="AS217" s="306">
        <f>IFERROR(VLOOKUP($A217,'BDGT MW Services MTD'!$A$3:$AG$156,AS$4,0),0)</f>
        <v>72.632258495959704</v>
      </c>
      <c r="AT217" s="306">
        <f>IFERROR(VLOOKUP($A217,'BDGT MW Services MTD'!$A$3:$AG$156,AT$4,0),0)</f>
        <v>70.381877919548771</v>
      </c>
      <c r="AU217" s="306">
        <f>IFERROR(VLOOKUP($A217,'BDGT MW Services MTD'!$A$3:$AG$156,AU$4,0),0)</f>
        <v>67.712186218832471</v>
      </c>
      <c r="AV217" s="306">
        <f>IFERROR(VLOOKUP($A217,'BDGT MW Services MTD'!$A$3:$AG$156,AV$4,0),0)</f>
        <v>68.009230237334876</v>
      </c>
      <c r="AW217" s="306">
        <f>IFERROR(VLOOKUP($A217,'BDGT MW Services MTD'!$A$3:$AG$156,AW$4,0),0)</f>
        <v>70.787317560669962</v>
      </c>
      <c r="AX217" s="306">
        <f>IFERROR(VLOOKUP($A217,'BDGT MW Services MTD'!$A$3:$AG$156,AX$4,0),0)</f>
        <v>71.990209785126211</v>
      </c>
      <c r="AY217" s="306">
        <f>IFERROR(VLOOKUP($A217,'BDGT MW Services MTD'!$A$3:$AG$156,AY$4,0),0)</f>
        <v>10.789852557313681</v>
      </c>
      <c r="AZ217" s="306">
        <f>IFERROR(VLOOKUP($A217,'BDGT MW Services MTD'!$A$3:$AG$156,AZ$4,0),0)</f>
        <v>66.428662011038611</v>
      </c>
      <c r="BA217" s="306">
        <f>IFERROR(VLOOKUP($A217,'BDGT MW Services MTD'!$A$3:$AG$156,BA$4,0),0)</f>
        <v>73.429243559590233</v>
      </c>
      <c r="BB217" s="306">
        <f>IFERROR(VLOOKUP($A217,'BDGT MW Services MTD'!$A$3:$AG$156,BB$4,0),0)</f>
        <v>68.32261645243662</v>
      </c>
      <c r="BC217" s="306">
        <f>IFERROR(VLOOKUP($A217,'BDGT MW Services MTD'!$A$3:$AG$156,BC$4,0),0)</f>
        <v>73.64495421279517</v>
      </c>
      <c r="BD217" s="306">
        <f>IFERROR(VLOOKUP($A217,'BDGT MW Services MTD'!$A$3:$AG$156,BD$4,0),0)</f>
        <v>73.511660739946905</v>
      </c>
      <c r="BE217" s="306">
        <f>IFERROR(VLOOKUP($A217,'BDGT MW Services MTD'!$A$3:$AG$156,BE$4,0),0)</f>
        <v>73.958073952701497</v>
      </c>
      <c r="BF217" s="306">
        <f>IFERROR(VLOOKUP($A217,'BDGT MW Services MTD'!$A$3:$AG$156,BF$4,0),0)</f>
        <v>88.050227827510298</v>
      </c>
      <c r="BG217" s="306">
        <f>IFERROR(VLOOKUP($A217,'BDGT MW Services MTD'!$A$3:$AG$156,BG$4,0),0)</f>
        <v>86.805130931724747</v>
      </c>
      <c r="BH217" s="306">
        <f>IFERROR(VLOOKUP($A217,'BDGT MW Services MTD'!$A$3:$AG$156,BH$4,0),0)</f>
        <v>70.204114923879658</v>
      </c>
      <c r="BI217" s="306">
        <f>IFERROR(VLOOKUP($A217,'BDGT MW Services MTD'!$A$3:$AG$156,BI$4,0),0)</f>
        <v>66.637570114541546</v>
      </c>
      <c r="BJ217" s="306">
        <f>IFERROR(VLOOKUP($A217,'BDGT MW Services MTD'!$A$3:$AG$156,BJ$4,0),0)</f>
        <v>70.252953586936655</v>
      </c>
      <c r="BK217" s="306">
        <f>IFERROR(VLOOKUP($A217,'BDGT MW Services MTD'!$A$3:$AG$156,BK$4,0),0)</f>
        <v>70.831929014829626</v>
      </c>
      <c r="BL217" s="306">
        <f>IFERROR(VLOOKUP($A217,'BDGT MW Services MTD'!$A$3:$AG$156,BL$4,0),0)</f>
        <v>78.142762280194418</v>
      </c>
      <c r="BM217" s="306">
        <f>IFERROR(VLOOKUP($A217,'BDGT MW Services MTD'!$A$3:$AG$156,BM$4,0),0)</f>
        <v>102.68013527302136</v>
      </c>
      <c r="BN217" s="306">
        <f>IFERROR(VLOOKUP($A217,'BDGT MW Services MTD'!$A$3:$AG$156,BN$4,0),0)</f>
        <v>88.161831755739087</v>
      </c>
      <c r="BO217" s="306">
        <f>IFERROR(VLOOKUP($A217,'BDGT MW Services MTD'!$A$3:$AG$156,BO$4,0),0)</f>
        <v>60.198027709760837</v>
      </c>
      <c r="BP217" s="306">
        <f>IFERROR(VLOOKUP($A217,'BDGT MW Services MTD'!$A$3:$AG$156,BP$4,0),0)</f>
        <v>2206.1901600000006</v>
      </c>
      <c r="BQ217" s="306"/>
      <c r="BR217" s="306"/>
      <c r="BS217" s="306"/>
      <c r="BT217" s="306">
        <f>IFERROR(VLOOKUP($A217,'BDGT Polizze MTD'!$A$3:$AG$156,BT$4,0),0)</f>
        <v>349.14662955470129</v>
      </c>
      <c r="BU217" s="306">
        <f>IFERROR(VLOOKUP($A217,'BDGT Polizze MTD'!$A$3:$AG$156,BU$4,0),0)</f>
        <v>300.78904335995071</v>
      </c>
      <c r="BV217" s="306">
        <f>IFERROR(VLOOKUP($A217,'BDGT Polizze MTD'!$A$3:$AG$156,BV$4,0),0)</f>
        <v>233.77219896344818</v>
      </c>
      <c r="BW217" s="306">
        <f>IFERROR(VLOOKUP($A217,'BDGT Polizze MTD'!$A$3:$AG$156,BW$4,0),0)</f>
        <v>224.98437341114661</v>
      </c>
      <c r="BX217" s="306">
        <f>IFERROR(VLOOKUP($A217,'BDGT Polizze MTD'!$A$3:$AG$156,BX$4,0),0)</f>
        <v>223.80445634928631</v>
      </c>
      <c r="BY217" s="306">
        <f>IFERROR(VLOOKUP($A217,'BDGT Polizze MTD'!$A$3:$AG$156,BY$4,0),0)</f>
        <v>233.32489312348656</v>
      </c>
      <c r="BZ217" s="306">
        <f>IFERROR(VLOOKUP($A217,'BDGT Polizze MTD'!$A$3:$AG$156,BZ$4,0),0)</f>
        <v>240.3482500585811</v>
      </c>
      <c r="CA217" s="306">
        <f>IFERROR(VLOOKUP($A217,'BDGT Polizze MTD'!$A$3:$AG$156,CA$4,0),0)</f>
        <v>294.68015228187625</v>
      </c>
      <c r="CB217" s="306">
        <f>IFERROR(VLOOKUP($A217,'BDGT Polizze MTD'!$A$3:$AG$156,CB$4,0),0)</f>
        <v>271.20879334121662</v>
      </c>
      <c r="CC217" s="306">
        <f>IFERROR(VLOOKUP($A217,'BDGT Polizze MTD'!$A$3:$AG$156,CC$4,0),0)</f>
        <v>262.80587412425643</v>
      </c>
      <c r="CD217" s="306">
        <f>IFERROR(VLOOKUP($A217,'BDGT Polizze MTD'!$A$3:$AG$156,CD$4,0),0)</f>
        <v>252.83724751484701</v>
      </c>
      <c r="CE217" s="306">
        <f>IFERROR(VLOOKUP($A217,'BDGT Polizze MTD'!$A$3:$AG$156,CE$4,0),0)</f>
        <v>253.94640963503284</v>
      </c>
      <c r="CF217" s="306">
        <f>IFERROR(VLOOKUP($A217,'BDGT Polizze MTD'!$A$3:$AG$156,CF$4,0),0)</f>
        <v>264.31978540993248</v>
      </c>
      <c r="CG217" s="306">
        <f>IFERROR(VLOOKUP($A217,'BDGT Polizze MTD'!$A$3:$AG$156,CG$4,0),0)</f>
        <v>268.81138398431057</v>
      </c>
      <c r="CH217" s="306">
        <f>IFERROR(VLOOKUP($A217,'BDGT Polizze MTD'!$A$3:$AG$156,CH$4,0),0)</f>
        <v>40.289300553162128</v>
      </c>
      <c r="CI217" s="306">
        <f>IFERROR(VLOOKUP($A217,'BDGT Polizze MTD'!$A$3:$AG$156,CI$4,0),0)</f>
        <v>248.04456918116449</v>
      </c>
      <c r="CJ217" s="306">
        <f>IFERROR(VLOOKUP($A217,'BDGT Polizze MTD'!$A$3:$AG$156,CJ$4,0),0)</f>
        <v>274.18473491172739</v>
      </c>
      <c r="CK217" s="306">
        <f>IFERROR(VLOOKUP($A217,'BDGT Polizze MTD'!$A$3:$AG$156,CK$4,0),0)</f>
        <v>255.11659350384701</v>
      </c>
      <c r="CL217" s="306">
        <f>IFERROR(VLOOKUP($A217,'BDGT Polizze MTD'!$A$3:$AG$156,CL$4,0),0)</f>
        <v>274.99019831294891</v>
      </c>
      <c r="CM217" s="306">
        <f>IFERROR(VLOOKUP($A217,'BDGT Polizze MTD'!$A$3:$AG$156,CM$4,0),0)</f>
        <v>274.49248059522915</v>
      </c>
      <c r="CN217" s="306">
        <f>IFERROR(VLOOKUP($A217,'BDGT Polizze MTD'!$A$3:$AG$156,CN$4,0),0)</f>
        <v>276.15938716360313</v>
      </c>
      <c r="CO217" s="306">
        <f>IFERROR(VLOOKUP($A217,'BDGT Polizze MTD'!$A$3:$AG$156,CO$4,0),0)</f>
        <v>328.77947811366283</v>
      </c>
      <c r="CP217" s="306">
        <f>IFERROR(VLOOKUP($A217,'BDGT Polizze MTD'!$A$3:$AG$156,CP$4,0),0)</f>
        <v>324.13028733133734</v>
      </c>
      <c r="CQ217" s="306">
        <f>IFERROR(VLOOKUP($A217,'BDGT Polizze MTD'!$A$3:$AG$156,CQ$4,0),0)</f>
        <v>262.14210724498719</v>
      </c>
      <c r="CR217" s="306">
        <f>IFERROR(VLOOKUP($A217,'BDGT Polizze MTD'!$A$3:$AG$156,CR$4,0),0)</f>
        <v>248.82463186740722</v>
      </c>
      <c r="CS217" s="306">
        <f>IFERROR(VLOOKUP($A217,'BDGT Polizze MTD'!$A$3:$AG$156,CS$4,0),0)</f>
        <v>262.32447077257632</v>
      </c>
      <c r="CT217" s="306">
        <f>IFERROR(VLOOKUP($A217,'BDGT Polizze MTD'!$A$3:$AG$156,CT$4,0),0)</f>
        <v>264.48636454298412</v>
      </c>
      <c r="CU217" s="306">
        <f>IFERROR(VLOOKUP($A217,'BDGT Polizze MTD'!$A$3:$AG$156,CU$4,0),0)</f>
        <v>291.78500992833597</v>
      </c>
      <c r="CV217" s="306">
        <f>IFERROR(VLOOKUP($A217,'BDGT Polizze MTD'!$A$3:$AG$156,CV$4,0),0)</f>
        <v>383.40754045336621</v>
      </c>
      <c r="CW217" s="306">
        <f>IFERROR(VLOOKUP($A217,'BDGT Polizze MTD'!$A$3:$AG$156,CW$4,0),0)</f>
        <v>329.19620708965567</v>
      </c>
      <c r="CX217" s="306">
        <f>IFERROR(VLOOKUP($A217,'BDGT Polizze MTD'!$A$3:$AG$156,CX$4,0),0)</f>
        <v>224.77938583712819</v>
      </c>
      <c r="CY217" s="306">
        <f>IFERROR(VLOOKUP($A217,'BDGT Polizze MTD'!$A$3:$AG$156,CY$4,0),0)</f>
        <v>8237.912238515195</v>
      </c>
      <c r="CZ217" s="306"/>
      <c r="DD217" s="308">
        <f>IFERROR(VLOOKUP($A217,'BDGT McAfee'!$AZ$6:$BD$180,DD$4,0),0)</f>
        <v>1.6490432903225809</v>
      </c>
      <c r="DE217" s="308">
        <f>IFERROR(VLOOKUP($A217,'BDGT McAfee'!$AZ$6:$BD$180,DE$4,0),0)</f>
        <v>1.6490432903225809</v>
      </c>
      <c r="DF217" s="308">
        <f>IFERROR(VLOOKUP($A217,'BDGT McAfee'!$AZ$6:$BD$180,DF$4,0),0)</f>
        <v>1.6490432903225809</v>
      </c>
      <c r="DG217" s="308">
        <f>IFERROR(VLOOKUP($A217,'BDGT McAfee'!$AZ$6:$BD$180,DG$4,0),0)</f>
        <v>1.6490432903225809</v>
      </c>
      <c r="DH217" s="308">
        <f>IFERROR(VLOOKUP($A217,'BDGT McAfee'!$AZ$6:$BD$180,DH$4,0),0)</f>
        <v>1.6490432903225809</v>
      </c>
      <c r="DI217" s="308">
        <f>IFERROR(VLOOKUP($A217,'BDGT McAfee'!$AZ$6:$BD$180,DI$4,0),0)</f>
        <v>1.6490432903225809</v>
      </c>
      <c r="DJ217" s="308">
        <f>IFERROR(VLOOKUP($A217,'BDGT McAfee'!$AZ$6:$BD$180,DJ$4,0),0)</f>
        <v>1.6490432903225809</v>
      </c>
      <c r="DK217" s="308">
        <f>IFERROR(VLOOKUP($A217,'BDGT McAfee'!$AZ$6:$BD$180,DK$4,0),0)</f>
        <v>1.6490432903225809</v>
      </c>
      <c r="DL217" s="308">
        <f>IFERROR(VLOOKUP($A217,'BDGT McAfee'!$AZ$6:$BD$180,DL$4,0),0)</f>
        <v>1.6490432903225809</v>
      </c>
      <c r="DM217" s="308">
        <f>IFERROR(VLOOKUP($A217,'BDGT McAfee'!$AZ$6:$BD$180,DM$4,0),0)</f>
        <v>1.6490432903225809</v>
      </c>
      <c r="DN217" s="308">
        <f>IFERROR(VLOOKUP($A217,'BDGT McAfee'!$AZ$6:$BD$180,DN$4,0),0)</f>
        <v>1.6490432903225809</v>
      </c>
      <c r="DO217" s="308">
        <f>IFERROR(VLOOKUP($A217,'BDGT McAfee'!$AZ$6:$BD$180,DO$4,0),0)</f>
        <v>1.6490432903225809</v>
      </c>
      <c r="DP217" s="308">
        <f>IFERROR(VLOOKUP($A217,'BDGT McAfee'!$AZ$6:$BD$180,DP$4,0),0)</f>
        <v>1.6490432903225809</v>
      </c>
      <c r="DQ217" s="308">
        <f>IFERROR(VLOOKUP($A217,'BDGT McAfee'!$AZ$6:$BD$180,DQ$4,0),0)</f>
        <v>1.6490432903225809</v>
      </c>
      <c r="DR217" s="308">
        <f>IFERROR(VLOOKUP($A217,'BDGT McAfee'!$AZ$6:$BD$180,DR$4,0),0)</f>
        <v>1.6490432903225809</v>
      </c>
      <c r="DS217" s="308">
        <f>IFERROR(VLOOKUP($A217,'BDGT McAfee'!$AZ$6:$BD$180,DS$4,0),0)</f>
        <v>1.6490432903225809</v>
      </c>
      <c r="DT217" s="308">
        <f>IFERROR(VLOOKUP($A217,'BDGT McAfee'!$AZ$6:$BD$180,DT$4,0),0)</f>
        <v>1.6490432903225809</v>
      </c>
      <c r="DU217" s="308">
        <f>IFERROR(VLOOKUP($A217,'BDGT McAfee'!$AZ$6:$BD$180,DU$4,0),0)</f>
        <v>1.6490432903225809</v>
      </c>
      <c r="DV217" s="308">
        <f>IFERROR(VLOOKUP($A217,'BDGT McAfee'!$AZ$6:$BD$180,DV$4,0),0)</f>
        <v>1.6490432903225809</v>
      </c>
      <c r="DW217" s="308">
        <f>IFERROR(VLOOKUP($A217,'BDGT McAfee'!$AZ$6:$BD$180,DW$4,0),0)</f>
        <v>1.6490432903225809</v>
      </c>
      <c r="DX217" s="308">
        <f>IFERROR(VLOOKUP($A217,'BDGT McAfee'!$AZ$6:$BD$180,DX$4,0),0)</f>
        <v>1.6490432903225809</v>
      </c>
      <c r="DY217" s="308">
        <f>IFERROR(VLOOKUP($A217,'BDGT McAfee'!$AZ$6:$BD$180,DY$4,0),0)</f>
        <v>1.6490432903225809</v>
      </c>
      <c r="DZ217" s="308">
        <f>IFERROR(VLOOKUP($A217,'BDGT McAfee'!$AZ$6:$BD$180,DZ$4,0),0)</f>
        <v>1.6490432903225809</v>
      </c>
      <c r="EA217" s="308">
        <f>IFERROR(VLOOKUP($A217,'BDGT McAfee'!$AZ$6:$BD$180,EA$4,0),0)</f>
        <v>1.6490432903225809</v>
      </c>
      <c r="EB217" s="308">
        <f>IFERROR(VLOOKUP($A217,'BDGT McAfee'!$AZ$6:$BD$180,EB$4,0),0)</f>
        <v>1.6490432903225809</v>
      </c>
      <c r="EC217" s="308">
        <f>IFERROR(VLOOKUP($A217,'BDGT McAfee'!$AZ$6:$BD$180,EC$4,0),0)</f>
        <v>1.6490432903225809</v>
      </c>
      <c r="ED217" s="308">
        <f>IFERROR(VLOOKUP($A217,'BDGT McAfee'!$AZ$6:$BD$180,ED$4,0),0)</f>
        <v>1.6490432903225809</v>
      </c>
      <c r="EE217" s="308">
        <f>IFERROR(VLOOKUP($A217,'BDGT McAfee'!$AZ$6:$BD$180,EE$4,0),0)</f>
        <v>1.6490432903225809</v>
      </c>
      <c r="EF217" s="308">
        <f>IFERROR(VLOOKUP($A217,'BDGT McAfee'!$AZ$6:$BD$180,EF$4,0),0)</f>
        <v>1.6490432903225809</v>
      </c>
      <c r="EG217" s="308">
        <f>IFERROR(VLOOKUP($A217,'BDGT McAfee'!$AZ$6:$BD$180,EG$4,0),0)</f>
        <v>1.6490432903225809</v>
      </c>
      <c r="EH217" s="308">
        <f>IFERROR(VLOOKUP($A217,'BDGT McAfee'!$AZ$6:$BD$180,EH$4,0),0)</f>
        <v>1.6490432903225809</v>
      </c>
      <c r="EI217" s="308">
        <f t="shared" si="50"/>
        <v>51.120342000000008</v>
      </c>
      <c r="EJ217" s="308"/>
      <c r="EL217" s="307">
        <f>IFERROR(VLOOKUP($A217,'BDGT Office'!$C$3:$F$180,EL$4,0),0)</f>
        <v>0.30967741935483872</v>
      </c>
      <c r="EM217" s="307">
        <f>IFERROR(VLOOKUP($A217,'BDGT Office'!$C$3:$F$180,EM$4,0),0)</f>
        <v>0.30967741935483872</v>
      </c>
      <c r="EN217" s="307">
        <f>IFERROR(VLOOKUP($A217,'BDGT Office'!$C$3:$F$180,EN$4,0),0)</f>
        <v>0.30967741935483872</v>
      </c>
      <c r="EO217" s="307">
        <f>IFERROR(VLOOKUP($A217,'BDGT Office'!$C$3:$F$180,EO$4,0),0)</f>
        <v>0.30967741935483872</v>
      </c>
      <c r="EP217" s="307">
        <f>IFERROR(VLOOKUP($A217,'BDGT Office'!$C$3:$F$180,EP$4,0),0)</f>
        <v>0.30967741935483872</v>
      </c>
      <c r="EQ217" s="307">
        <f>IFERROR(VLOOKUP($A217,'BDGT Office'!$C$3:$F$180,EQ$4,0),0)</f>
        <v>0.30967741935483872</v>
      </c>
      <c r="ER217" s="307">
        <f>IFERROR(VLOOKUP($A217,'BDGT Office'!$C$3:$F$180,ER$4,0),0)</f>
        <v>0.30967741935483872</v>
      </c>
      <c r="ES217" s="307">
        <f>IFERROR(VLOOKUP($A217,'BDGT Office'!$C$3:$F$180,ES$4,0),0)</f>
        <v>0.30967741935483872</v>
      </c>
      <c r="ET217" s="307">
        <f>IFERROR(VLOOKUP($A217,'BDGT Office'!$C$3:$F$180,ET$4,0),0)</f>
        <v>0.30967741935483872</v>
      </c>
      <c r="EU217" s="307">
        <f>IFERROR(VLOOKUP($A217,'BDGT Office'!$C$3:$F$180,EU$4,0),0)</f>
        <v>0.30967741935483872</v>
      </c>
      <c r="EV217" s="307">
        <f>IFERROR(VLOOKUP($A217,'BDGT Office'!$C$3:$F$180,EV$4,0),0)</f>
        <v>0.30967741935483872</v>
      </c>
      <c r="EW217" s="307">
        <f>IFERROR(VLOOKUP($A217,'BDGT Office'!$C$3:$F$180,EW$4,0),0)</f>
        <v>0.30967741935483872</v>
      </c>
      <c r="EX217" s="307">
        <f>IFERROR(VLOOKUP($A217,'BDGT Office'!$C$3:$F$180,EX$4,0),0)</f>
        <v>0.30967741935483872</v>
      </c>
      <c r="EY217" s="307">
        <f>IFERROR(VLOOKUP($A217,'BDGT Office'!$C$3:$F$180,EY$4,0),0)</f>
        <v>0.30967741935483872</v>
      </c>
      <c r="EZ217" s="307">
        <f>IFERROR(VLOOKUP($A217,'BDGT Office'!$C$3:$F$180,EZ$4,0),0)</f>
        <v>0.30967741935483872</v>
      </c>
      <c r="FA217" s="307">
        <f>IFERROR(VLOOKUP($A217,'BDGT Office'!$C$3:$F$180,FA$4,0),0)</f>
        <v>0.30967741935483872</v>
      </c>
      <c r="FB217" s="307">
        <f>IFERROR(VLOOKUP($A217,'BDGT Office'!$C$3:$F$180,FB$4,0),0)</f>
        <v>0.30967741935483872</v>
      </c>
      <c r="FC217" s="307">
        <f>IFERROR(VLOOKUP($A217,'BDGT Office'!$C$3:$F$180,FC$4,0),0)</f>
        <v>0.30967741935483872</v>
      </c>
      <c r="FD217" s="307">
        <f>IFERROR(VLOOKUP($A217,'BDGT Office'!$C$3:$F$180,FD$4,0),0)</f>
        <v>0.30967741935483872</v>
      </c>
      <c r="FE217" s="307">
        <f>IFERROR(VLOOKUP($A217,'BDGT Office'!$C$3:$F$180,FE$4,0),0)</f>
        <v>0.30967741935483872</v>
      </c>
      <c r="FF217" s="307">
        <f>IFERROR(VLOOKUP($A217,'BDGT Office'!$C$3:$F$180,FF$4,0),0)</f>
        <v>0.30967741935483872</v>
      </c>
      <c r="FG217" s="307">
        <f>IFERROR(VLOOKUP($A217,'BDGT Office'!$C$3:$F$180,FG$4,0),0)</f>
        <v>0.30967741935483872</v>
      </c>
      <c r="FH217" s="307">
        <f>IFERROR(VLOOKUP($A217,'BDGT Office'!$C$3:$F$180,FH$4,0),0)</f>
        <v>0.30967741935483872</v>
      </c>
      <c r="FI217" s="307">
        <f>IFERROR(VLOOKUP($A217,'BDGT Office'!$C$3:$F$180,FI$4,0),0)</f>
        <v>0.30967741935483872</v>
      </c>
      <c r="FJ217" s="307">
        <f>IFERROR(VLOOKUP($A217,'BDGT Office'!$C$3:$F$180,FJ$4,0),0)</f>
        <v>0.30967741935483872</v>
      </c>
      <c r="FK217" s="307">
        <f>IFERROR(VLOOKUP($A217,'BDGT Office'!$C$3:$F$180,FK$4,0),0)</f>
        <v>0.30967741935483872</v>
      </c>
      <c r="FL217" s="307">
        <f>IFERROR(VLOOKUP($A217,'BDGT Office'!$C$3:$F$180,FL$4,0),0)</f>
        <v>0.30967741935483872</v>
      </c>
      <c r="FM217" s="307">
        <f>IFERROR(VLOOKUP($A217,'BDGT Office'!$C$3:$F$180,FM$4,0),0)</f>
        <v>0.30967741935483872</v>
      </c>
      <c r="FN217" s="307">
        <f>IFERROR(VLOOKUP($A217,'BDGT Office'!$C$3:$F$180,FN$4,0),0)</f>
        <v>0.30967741935483872</v>
      </c>
      <c r="FO217" s="307">
        <f>IFERROR(VLOOKUP($A217,'BDGT Office'!$C$3:$F$180,FO$4,0),0)</f>
        <v>0.30967741935483872</v>
      </c>
      <c r="FP217" s="307">
        <f>IFERROR(VLOOKUP($A217,'BDGT Office'!$C$3:$F$180,FP$4,0),0)</f>
        <v>0.30967741935483872</v>
      </c>
      <c r="FQ217" s="308">
        <f t="shared" si="51"/>
        <v>9.6000000000000032</v>
      </c>
      <c r="FR217" s="307"/>
      <c r="FS217" s="307"/>
    </row>
    <row r="218" spans="1:175">
      <c r="A218" s="150" t="s">
        <v>173</v>
      </c>
      <c r="B218" s="303">
        <f>IFERROR(VLOOKUP($A218,'FCST Sales'!$A$1:$AH$160,B$1,0),0)</f>
        <v>9368.8518145421986</v>
      </c>
      <c r="C218" s="303">
        <f>IFERROR(VLOOKUP($A218,'FCST Sales'!$A$1:$AH$160,C$1,0),0)</f>
        <v>8168.7214867371658</v>
      </c>
      <c r="D218" s="303">
        <f>IFERROR(VLOOKUP($A218,'FCST Sales'!$A$1:$AH$160,D$1,0),0)</f>
        <v>6272.9435287448032</v>
      </c>
      <c r="E218" s="303">
        <f>IFERROR(VLOOKUP($A218,'FCST Sales'!$A$1:$AH$160,E$1,0),0)</f>
        <v>6037.1347641676803</v>
      </c>
      <c r="F218" s="303">
        <f>IFERROR(VLOOKUP($A218,'FCST Sales'!$A$1:$AH$160,F$1,0),0)</f>
        <v>6005.4733727341772</v>
      </c>
      <c r="G218" s="303">
        <f>IFERROR(VLOOKUP($A218,'FCST Sales'!$A$1:$AH$160,G$1,0),0)</f>
        <v>6260.9407145239566</v>
      </c>
      <c r="H218" s="303">
        <f>IFERROR(VLOOKUP($A218,'FCST Sales'!$A$1:$AH$160,H$1,0),0)</f>
        <v>6449.4024804286119</v>
      </c>
      <c r="I218" s="303">
        <f>IFERROR(VLOOKUP($A218,'FCST Sales'!$A$1:$AH$160,I$1,0),0)</f>
        <v>7907.3215827308686</v>
      </c>
      <c r="J218" s="303">
        <f>IFERROR(VLOOKUP($A218,'FCST Sales'!$A$1:$AH$160,J$1,0),0)</f>
        <v>7365.3916140398669</v>
      </c>
      <c r="K218" s="303">
        <f>IFERROR(VLOOKUP($A218,'FCST Sales'!$A$1:$AH$160,K$1,0),0)</f>
        <v>7052.0207908111424</v>
      </c>
      <c r="L218" s="303">
        <f>IFERROR(VLOOKUP($A218,'FCST Sales'!$A$1:$AH$160,L$1,0),0)</f>
        <v>6784.5269140488945</v>
      </c>
      <c r="M218" s="303">
        <f>IFERROR(VLOOKUP($A218,'FCST Sales'!$A$1:$AH$160,M$1,0),0)</f>
        <v>6814.2896975406838</v>
      </c>
      <c r="N218" s="303">
        <f>IFERROR(VLOOKUP($A218,'FCST Sales'!$A$1:$AH$160,N$1,0),0)</f>
        <v>7092.6444408631305</v>
      </c>
      <c r="O218" s="303">
        <f>IFERROR(VLOOKUP($A218,'FCST Sales'!$A$1:$AH$160,O$1,0),0)</f>
        <v>7213.1700822173971</v>
      </c>
      <c r="P218" s="303">
        <f>IFERROR(VLOOKUP($A218,'FCST Sales'!$A$1:$AH$160,P$1,0),0)</f>
        <v>2373.3874577066613</v>
      </c>
      <c r="Q218" s="303">
        <f>IFERROR(VLOOKUP($A218,'FCST Sales'!$A$1:$AH$160,Q$1,0),0)</f>
        <v>6736.3058817069514</v>
      </c>
      <c r="R218" s="303">
        <f>IFERROR(VLOOKUP($A218,'FCST Sales'!$A$1:$AH$160,R$1,0),0)</f>
        <v>7357.3562903177126</v>
      </c>
      <c r="S218" s="303">
        <f>IFERROR(VLOOKUP($A218,'FCST Sales'!$A$1:$AH$160,S$1,0),0)</f>
        <v>6845.6899126212993</v>
      </c>
      <c r="T218" s="303">
        <f>IFERROR(VLOOKUP($A218,'FCST Sales'!$A$1:$AH$160,T$1,0),0)</f>
        <v>7378.9697518530729</v>
      </c>
      <c r="U218" s="303">
        <f>IFERROR(VLOOKUP($A218,'FCST Sales'!$A$1:$AH$160,U$1,0),0)</f>
        <v>7365.6142067952969</v>
      </c>
      <c r="V218" s="303">
        <f>IFERROR(VLOOKUP($A218,'FCST Sales'!$A$1:$AH$160,V$1,0),0)</f>
        <v>7410.3432670405628</v>
      </c>
      <c r="W218" s="303">
        <f>IFERROR(VLOOKUP($A218,'FCST Sales'!$A$1:$AH$160,W$1,0),0)</f>
        <v>8928.8757238785292</v>
      </c>
      <c r="X218" s="303">
        <f>IFERROR(VLOOKUP($A218,'FCST Sales'!$A$1:$AH$160,X$1,0),0)</f>
        <v>8697.5739519104172</v>
      </c>
      <c r="Y218" s="303">
        <f>IFERROR(VLOOKUP($A218,'FCST Sales'!$A$1:$AH$160,Y$1,0),0)</f>
        <v>7034.2095533399215</v>
      </c>
      <c r="Z218" s="303">
        <f>IFERROR(VLOOKUP($A218,'FCST Sales'!$A$1:$AH$160,Z$1,0),0)</f>
        <v>6676.8540963633195</v>
      </c>
      <c r="AA218" s="303">
        <f>IFERROR(VLOOKUP($A218,'FCST Sales'!$A$1:$AH$160,AA$1,0),0)</f>
        <v>7039.1030184967831</v>
      </c>
      <c r="AB218" s="303">
        <f>IFERROR(VLOOKUP($A218,'FCST Sales'!$A$1:$AH$160,AB$1,0),0)</f>
        <v>7097.1143543059397</v>
      </c>
      <c r="AC218" s="303">
        <f>IFERROR(VLOOKUP($A218,'FCST Sales'!$A$1:$AH$160,AC$1,0),0)</f>
        <v>7819.1290413382185</v>
      </c>
      <c r="AD218" s="303">
        <f>IFERROR(VLOOKUP($A218,'FCST Sales'!$A$1:$AH$160,AD$1,0),0)</f>
        <v>10288.194492001834</v>
      </c>
      <c r="AE218" s="303">
        <f>IFERROR(VLOOKUP($A218,'FCST Sales'!$A$1:$AH$160,AE$1,0),0)</f>
        <v>8940.1931006762698</v>
      </c>
      <c r="AF218" s="303">
        <f>IFERROR(VLOOKUP($A218,'FCST Sales'!$A$1:$AH$160,AF$1,0),0)</f>
        <v>6031.6342149936818</v>
      </c>
      <c r="AG218" s="303">
        <f>IFERROR(VLOOKUP($A218,'FCST Sales'!$A$1:$AH$160,AG$1,0),0)</f>
        <v>222813.38159947703</v>
      </c>
      <c r="AH218" s="303">
        <f>IFERROR(VLOOKUP($A218,'FCST Sales'!$A$1:$AH$160,AH$1,0),0)</f>
        <v>0</v>
      </c>
      <c r="AI218" s="303"/>
      <c r="AK218" s="306">
        <f>IFERROR(VLOOKUP($A218,'BDGT MW Services MTD'!$A$3:$AG$156,AK$4,0),0)</f>
        <v>92.070240734521974</v>
      </c>
      <c r="AL218" s="306">
        <f>IFERROR(VLOOKUP($A218,'BDGT MW Services MTD'!$A$3:$AG$156,AL$4,0),0)</f>
        <v>79.318307233203342</v>
      </c>
      <c r="AM218" s="306">
        <f>IFERROR(VLOOKUP($A218,'BDGT MW Services MTD'!$A$3:$AG$156,AM$4,0),0)</f>
        <v>61.645912673005284</v>
      </c>
      <c r="AN218" s="306">
        <f>IFERROR(VLOOKUP($A218,'BDGT MW Services MTD'!$A$3:$AG$156,AN$4,0),0)</f>
        <v>59.328556165324528</v>
      </c>
      <c r="AO218" s="306">
        <f>IFERROR(VLOOKUP($A218,'BDGT MW Services MTD'!$A$3:$AG$156,AO$4,0),0)</f>
        <v>59.017411108387279</v>
      </c>
      <c r="AP218" s="306">
        <f>IFERROR(VLOOKUP($A218,'BDGT MW Services MTD'!$A$3:$AG$156,AP$4,0),0)</f>
        <v>61.527957771307541</v>
      </c>
      <c r="AQ218" s="306">
        <f>IFERROR(VLOOKUP($A218,'BDGT MW Services MTD'!$A$3:$AG$156,AQ$4,0),0)</f>
        <v>63.380022517295068</v>
      </c>
      <c r="AR218" s="306">
        <f>IFERROR(VLOOKUP($A218,'BDGT MW Services MTD'!$A$3:$AG$156,AR$4,0),0)</f>
        <v>77.707387852722348</v>
      </c>
      <c r="AS218" s="306">
        <f>IFERROR(VLOOKUP($A218,'BDGT MW Services MTD'!$A$3:$AG$156,AS$4,0),0)</f>
        <v>71.517972045417991</v>
      </c>
      <c r="AT218" s="306">
        <f>IFERROR(VLOOKUP($A218,'BDGT MW Services MTD'!$A$3:$AG$156,AT$4,0),0)</f>
        <v>69.302115641004207</v>
      </c>
      <c r="AU218" s="306">
        <f>IFERROR(VLOOKUP($A218,'BDGT MW Services MTD'!$A$3:$AG$156,AU$4,0),0)</f>
        <v>66.673380966144379</v>
      </c>
      <c r="AV218" s="306">
        <f>IFERROR(VLOOKUP($A218,'BDGT MW Services MTD'!$A$3:$AG$156,AV$4,0),0)</f>
        <v>66.965867889330113</v>
      </c>
      <c r="AW218" s="306">
        <f>IFERROR(VLOOKUP($A218,'BDGT MW Services MTD'!$A$3:$AG$156,AW$4,0),0)</f>
        <v>69.701335237368852</v>
      </c>
      <c r="AX218" s="306">
        <f>IFERROR(VLOOKUP($A218,'BDGT MW Services MTD'!$A$3:$AG$156,AX$4,0),0)</f>
        <v>70.885773313008457</v>
      </c>
      <c r="AY218" s="306">
        <f>IFERROR(VLOOKUP($A218,'BDGT MW Services MTD'!$A$3:$AG$156,AY$4,0),0)</f>
        <v>10.624320233840271</v>
      </c>
      <c r="AZ218" s="306">
        <f>IFERROR(VLOOKUP($A218,'BDGT MW Services MTD'!$A$3:$AG$156,AZ$4,0),0)</f>
        <v>65.409547921248418</v>
      </c>
      <c r="BA218" s="306">
        <f>IFERROR(VLOOKUP($A218,'BDGT MW Services MTD'!$A$3:$AG$156,BA$4,0),0)</f>
        <v>72.302730177433318</v>
      </c>
      <c r="BB218" s="306">
        <f>IFERROR(VLOOKUP($A218,'BDGT MW Services MTD'!$A$3:$AG$156,BB$4,0),0)</f>
        <v>67.274446295608243</v>
      </c>
      <c r="BC218" s="306">
        <f>IFERROR(VLOOKUP($A218,'BDGT MW Services MTD'!$A$3:$AG$156,BC$4,0),0)</f>
        <v>72.515131509641208</v>
      </c>
      <c r="BD218" s="306">
        <f>IFERROR(VLOOKUP($A218,'BDGT MW Services MTD'!$A$3:$AG$156,BD$4,0),0)</f>
        <v>72.383882956141662</v>
      </c>
      <c r="BE218" s="306">
        <f>IFERROR(VLOOKUP($A218,'BDGT MW Services MTD'!$A$3:$AG$156,BE$4,0),0)</f>
        <v>72.82344752884822</v>
      </c>
      <c r="BF218" s="306">
        <f>IFERROR(VLOOKUP($A218,'BDGT MW Services MTD'!$A$3:$AG$156,BF$4,0),0)</f>
        <v>86.699406885590065</v>
      </c>
      <c r="BG218" s="306">
        <f>IFERROR(VLOOKUP($A218,'BDGT MW Services MTD'!$A$3:$AG$156,BG$4,0),0)</f>
        <v>85.473411620805877</v>
      </c>
      <c r="BH218" s="306">
        <f>IFERROR(VLOOKUP($A218,'BDGT MW Services MTD'!$A$3:$AG$156,BH$4,0),0)</f>
        <v>69.127079793045823</v>
      </c>
      <c r="BI218" s="306">
        <f>IFERROR(VLOOKUP($A218,'BDGT MW Services MTD'!$A$3:$AG$156,BI$4,0),0)</f>
        <v>65.615251064944772</v>
      </c>
      <c r="BJ218" s="306">
        <f>IFERROR(VLOOKUP($A218,'BDGT MW Services MTD'!$A$3:$AG$156,BJ$4,0),0)</f>
        <v>69.175169198656704</v>
      </c>
      <c r="BK218" s="306">
        <f>IFERROR(VLOOKUP($A218,'BDGT MW Services MTD'!$A$3:$AG$156,BK$4,0),0)</f>
        <v>69.745262285729524</v>
      </c>
      <c r="BL218" s="306">
        <f>IFERROR(VLOOKUP($A218,'BDGT MW Services MTD'!$A$3:$AG$156,BL$4,0),0)</f>
        <v>76.943936537751526</v>
      </c>
      <c r="BM218" s="306">
        <f>IFERROR(VLOOKUP($A218,'BDGT MW Services MTD'!$A$3:$AG$156,BM$4,0),0)</f>
        <v>101.10486987657383</v>
      </c>
      <c r="BN218" s="306">
        <f>IFERROR(VLOOKUP($A218,'BDGT MW Services MTD'!$A$3:$AG$156,BN$4,0),0)</f>
        <v>86.809298644217805</v>
      </c>
      <c r="BO218" s="306">
        <f>IFERROR(VLOOKUP($A218,'BDGT MW Services MTD'!$A$3:$AG$156,BO$4,0),0)</f>
        <v>59.274500780881809</v>
      </c>
      <c r="BP218" s="306">
        <f>IFERROR(VLOOKUP($A218,'BDGT MW Services MTD'!$A$3:$AG$156,BP$4,0),0)</f>
        <v>2172.3439344589997</v>
      </c>
      <c r="BQ218" s="306"/>
      <c r="BR218" s="306"/>
      <c r="BS218" s="306"/>
      <c r="BT218" s="306">
        <f>IFERROR(VLOOKUP($A218,'BDGT Polizze MTD'!$A$3:$AG$156,BT$4,0),0)</f>
        <v>364.93366176548534</v>
      </c>
      <c r="BU218" s="306">
        <f>IFERROR(VLOOKUP($A218,'BDGT Polizze MTD'!$A$3:$AG$156,BU$4,0),0)</f>
        <v>314.38953643138819</v>
      </c>
      <c r="BV218" s="306">
        <f>IFERROR(VLOOKUP($A218,'BDGT Polizze MTD'!$A$3:$AG$156,BV$4,0),0)</f>
        <v>244.34245490356335</v>
      </c>
      <c r="BW218" s="306">
        <f>IFERROR(VLOOKUP($A218,'BDGT Polizze MTD'!$A$3:$AG$156,BW$4,0),0)</f>
        <v>235.15727857278262</v>
      </c>
      <c r="BX218" s="306">
        <f>IFERROR(VLOOKUP($A218,'BDGT Polizze MTD'!$A$3:$AG$156,BX$4,0),0)</f>
        <v>233.92401031951775</v>
      </c>
      <c r="BY218" s="306">
        <f>IFERROR(VLOOKUP($A218,'BDGT Polizze MTD'!$A$3:$AG$156,BY$4,0),0)</f>
        <v>243.87492365941395</v>
      </c>
      <c r="BZ218" s="306">
        <f>IFERROR(VLOOKUP($A218,'BDGT Polizze MTD'!$A$3:$AG$156,BZ$4,0),0)</f>
        <v>251.21584906797074</v>
      </c>
      <c r="CA218" s="306">
        <f>IFERROR(VLOOKUP($A218,'BDGT Polizze MTD'!$A$3:$AG$156,CA$4,0),0)</f>
        <v>308.00442541573415</v>
      </c>
      <c r="CB218" s="306">
        <f>IFERROR(VLOOKUP($A218,'BDGT Polizze MTD'!$A$3:$AG$156,CB$4,0),0)</f>
        <v>283.47178428512569</v>
      </c>
      <c r="CC218" s="306">
        <f>IFERROR(VLOOKUP($A218,'BDGT Polizze MTD'!$A$3:$AG$156,CC$4,0),0)</f>
        <v>274.68891823461888</v>
      </c>
      <c r="CD218" s="306">
        <f>IFERROR(VLOOKUP($A218,'BDGT Polizze MTD'!$A$3:$AG$156,CD$4,0),0)</f>
        <v>264.2695496845505</v>
      </c>
      <c r="CE218" s="306">
        <f>IFERROR(VLOOKUP($A218,'BDGT Polizze MTD'!$A$3:$AG$156,CE$4,0),0)</f>
        <v>265.42886373700816</v>
      </c>
      <c r="CF218" s="306">
        <f>IFERROR(VLOOKUP($A218,'BDGT Polizze MTD'!$A$3:$AG$156,CF$4,0),0)</f>
        <v>276.27128261194218</v>
      </c>
      <c r="CG218" s="306">
        <f>IFERROR(VLOOKUP($A218,'BDGT Polizze MTD'!$A$3:$AG$156,CG$4,0),0)</f>
        <v>280.96597354170706</v>
      </c>
      <c r="CH218" s="306">
        <f>IFERROR(VLOOKUP($A218,'BDGT Polizze MTD'!$A$3:$AG$156,CH$4,0),0)</f>
        <v>42.11102366815809</v>
      </c>
      <c r="CI218" s="306">
        <f>IFERROR(VLOOKUP($A218,'BDGT Polizze MTD'!$A$3:$AG$156,CI$4,0),0)</f>
        <v>259.26016535738245</v>
      </c>
      <c r="CJ218" s="306">
        <f>IFERROR(VLOOKUP($A218,'BDGT Polizze MTD'!$A$3:$AG$156,CJ$4,0),0)</f>
        <v>286.58228618489119</v>
      </c>
      <c r="CK218" s="306">
        <f>IFERROR(VLOOKUP($A218,'BDGT Polizze MTD'!$A$3:$AG$156,CK$4,0),0)</f>
        <v>266.65195870066253</v>
      </c>
      <c r="CL218" s="306">
        <f>IFERROR(VLOOKUP($A218,'BDGT Polizze MTD'!$A$3:$AG$156,CL$4,0),0)</f>
        <v>287.42416946126923</v>
      </c>
      <c r="CM218" s="306">
        <f>IFERROR(VLOOKUP($A218,'BDGT Polizze MTD'!$A$3:$AG$156,CM$4,0),0)</f>
        <v>286.90394691326782</v>
      </c>
      <c r="CN218" s="306">
        <f>IFERROR(VLOOKUP($A218,'BDGT Polizze MTD'!$A$3:$AG$156,CN$4,0),0)</f>
        <v>288.64622441597061</v>
      </c>
      <c r="CO218" s="306">
        <f>IFERROR(VLOOKUP($A218,'BDGT Polizze MTD'!$A$3:$AG$156,CO$4,0),0)</f>
        <v>343.64558814269282</v>
      </c>
      <c r="CP218" s="306">
        <f>IFERROR(VLOOKUP($A218,'BDGT Polizze MTD'!$A$3:$AG$156,CP$4,0),0)</f>
        <v>338.7861793074872</v>
      </c>
      <c r="CQ218" s="306">
        <f>IFERROR(VLOOKUP($A218,'BDGT Polizze MTD'!$A$3:$AG$156,CQ$4,0),0)</f>
        <v>273.99513843751959</v>
      </c>
      <c r="CR218" s="306">
        <f>IFERROR(VLOOKUP($A218,'BDGT Polizze MTD'!$A$3:$AG$156,CR$4,0),0)</f>
        <v>260.07549939872848</v>
      </c>
      <c r="CS218" s="306">
        <f>IFERROR(VLOOKUP($A218,'BDGT Polizze MTD'!$A$3:$AG$156,CS$4,0),0)</f>
        <v>274.18574772388286</v>
      </c>
      <c r="CT218" s="306">
        <f>IFERROR(VLOOKUP($A218,'BDGT Polizze MTD'!$A$3:$AG$156,CT$4,0),0)</f>
        <v>276.44539379576139</v>
      </c>
      <c r="CU218" s="306">
        <f>IFERROR(VLOOKUP($A218,'BDGT Polizze MTD'!$A$3:$AG$156,CU$4,0),0)</f>
        <v>304.97837615454756</v>
      </c>
      <c r="CV218" s="306">
        <f>IFERROR(VLOOKUP($A218,'BDGT Polizze MTD'!$A$3:$AG$156,CV$4,0),0)</f>
        <v>400.74371579813345</v>
      </c>
      <c r="CW218" s="306">
        <f>IFERROR(VLOOKUP($A218,'BDGT Polizze MTD'!$A$3:$AG$156,CW$4,0),0)</f>
        <v>344.08115995779764</v>
      </c>
      <c r="CX218" s="306">
        <f>IFERROR(VLOOKUP($A218,'BDGT Polizze MTD'!$A$3:$AG$156,CX$4,0),0)</f>
        <v>234.94302226992681</v>
      </c>
      <c r="CY218" s="306">
        <f>IFERROR(VLOOKUP($A218,'BDGT Polizze MTD'!$A$3:$AG$156,CY$4,0),0)</f>
        <v>8610.398107918887</v>
      </c>
      <c r="CZ218" s="306"/>
      <c r="DD218" s="308">
        <f>IFERROR(VLOOKUP($A218,'BDGT McAfee'!$AZ$6:$BD$180,DD$4,0),0)</f>
        <v>1.2459677419354838</v>
      </c>
      <c r="DE218" s="308">
        <f>IFERROR(VLOOKUP($A218,'BDGT McAfee'!$AZ$6:$BD$180,DE$4,0),0)</f>
        <v>1.2459677419354838</v>
      </c>
      <c r="DF218" s="308">
        <f>IFERROR(VLOOKUP($A218,'BDGT McAfee'!$AZ$6:$BD$180,DF$4,0),0)</f>
        <v>1.2459677419354838</v>
      </c>
      <c r="DG218" s="308">
        <f>IFERROR(VLOOKUP($A218,'BDGT McAfee'!$AZ$6:$BD$180,DG$4,0),0)</f>
        <v>1.2459677419354838</v>
      </c>
      <c r="DH218" s="308">
        <f>IFERROR(VLOOKUP($A218,'BDGT McAfee'!$AZ$6:$BD$180,DH$4,0),0)</f>
        <v>1.2459677419354838</v>
      </c>
      <c r="DI218" s="308">
        <f>IFERROR(VLOOKUP($A218,'BDGT McAfee'!$AZ$6:$BD$180,DI$4,0),0)</f>
        <v>1.2459677419354838</v>
      </c>
      <c r="DJ218" s="308">
        <f>IFERROR(VLOOKUP($A218,'BDGT McAfee'!$AZ$6:$BD$180,DJ$4,0),0)</f>
        <v>1.2459677419354838</v>
      </c>
      <c r="DK218" s="308">
        <f>IFERROR(VLOOKUP($A218,'BDGT McAfee'!$AZ$6:$BD$180,DK$4,0),0)</f>
        <v>1.2459677419354838</v>
      </c>
      <c r="DL218" s="308">
        <f>IFERROR(VLOOKUP($A218,'BDGT McAfee'!$AZ$6:$BD$180,DL$4,0),0)</f>
        <v>1.2459677419354838</v>
      </c>
      <c r="DM218" s="308">
        <f>IFERROR(VLOOKUP($A218,'BDGT McAfee'!$AZ$6:$BD$180,DM$4,0),0)</f>
        <v>1.2459677419354838</v>
      </c>
      <c r="DN218" s="308">
        <f>IFERROR(VLOOKUP($A218,'BDGT McAfee'!$AZ$6:$BD$180,DN$4,0),0)</f>
        <v>1.2459677419354838</v>
      </c>
      <c r="DO218" s="308">
        <f>IFERROR(VLOOKUP($A218,'BDGT McAfee'!$AZ$6:$BD$180,DO$4,0),0)</f>
        <v>1.2459677419354838</v>
      </c>
      <c r="DP218" s="308">
        <f>IFERROR(VLOOKUP($A218,'BDGT McAfee'!$AZ$6:$BD$180,DP$4,0),0)</f>
        <v>1.2459677419354838</v>
      </c>
      <c r="DQ218" s="308">
        <f>IFERROR(VLOOKUP($A218,'BDGT McAfee'!$AZ$6:$BD$180,DQ$4,0),0)</f>
        <v>1.2459677419354838</v>
      </c>
      <c r="DR218" s="308">
        <f>IFERROR(VLOOKUP($A218,'BDGT McAfee'!$AZ$6:$BD$180,DR$4,0),0)</f>
        <v>1.2459677419354838</v>
      </c>
      <c r="DS218" s="308">
        <f>IFERROR(VLOOKUP($A218,'BDGT McAfee'!$AZ$6:$BD$180,DS$4,0),0)</f>
        <v>1.2459677419354838</v>
      </c>
      <c r="DT218" s="308">
        <f>IFERROR(VLOOKUP($A218,'BDGT McAfee'!$AZ$6:$BD$180,DT$4,0),0)</f>
        <v>1.2459677419354838</v>
      </c>
      <c r="DU218" s="308">
        <f>IFERROR(VLOOKUP($A218,'BDGT McAfee'!$AZ$6:$BD$180,DU$4,0),0)</f>
        <v>1.2459677419354838</v>
      </c>
      <c r="DV218" s="308">
        <f>IFERROR(VLOOKUP($A218,'BDGT McAfee'!$AZ$6:$BD$180,DV$4,0),0)</f>
        <v>1.2459677419354838</v>
      </c>
      <c r="DW218" s="308">
        <f>IFERROR(VLOOKUP($A218,'BDGT McAfee'!$AZ$6:$BD$180,DW$4,0),0)</f>
        <v>1.2459677419354838</v>
      </c>
      <c r="DX218" s="308">
        <f>IFERROR(VLOOKUP($A218,'BDGT McAfee'!$AZ$6:$BD$180,DX$4,0),0)</f>
        <v>1.2459677419354838</v>
      </c>
      <c r="DY218" s="308">
        <f>IFERROR(VLOOKUP($A218,'BDGT McAfee'!$AZ$6:$BD$180,DY$4,0),0)</f>
        <v>1.2459677419354838</v>
      </c>
      <c r="DZ218" s="308">
        <f>IFERROR(VLOOKUP($A218,'BDGT McAfee'!$AZ$6:$BD$180,DZ$4,0),0)</f>
        <v>1.2459677419354838</v>
      </c>
      <c r="EA218" s="308">
        <f>IFERROR(VLOOKUP($A218,'BDGT McAfee'!$AZ$6:$BD$180,EA$4,0),0)</f>
        <v>1.2459677419354838</v>
      </c>
      <c r="EB218" s="308">
        <f>IFERROR(VLOOKUP($A218,'BDGT McAfee'!$AZ$6:$BD$180,EB$4,0),0)</f>
        <v>1.2459677419354838</v>
      </c>
      <c r="EC218" s="308">
        <f>IFERROR(VLOOKUP($A218,'BDGT McAfee'!$AZ$6:$BD$180,EC$4,0),0)</f>
        <v>1.2459677419354838</v>
      </c>
      <c r="ED218" s="308">
        <f>IFERROR(VLOOKUP($A218,'BDGT McAfee'!$AZ$6:$BD$180,ED$4,0),0)</f>
        <v>1.2459677419354838</v>
      </c>
      <c r="EE218" s="308">
        <f>IFERROR(VLOOKUP($A218,'BDGT McAfee'!$AZ$6:$BD$180,EE$4,0),0)</f>
        <v>1.2459677419354838</v>
      </c>
      <c r="EF218" s="308">
        <f>IFERROR(VLOOKUP($A218,'BDGT McAfee'!$AZ$6:$BD$180,EF$4,0),0)</f>
        <v>1.2459677419354838</v>
      </c>
      <c r="EG218" s="308">
        <f>IFERROR(VLOOKUP($A218,'BDGT McAfee'!$AZ$6:$BD$180,EG$4,0),0)</f>
        <v>1.2459677419354838</v>
      </c>
      <c r="EH218" s="308">
        <f>IFERROR(VLOOKUP($A218,'BDGT McAfee'!$AZ$6:$BD$180,EH$4,0),0)</f>
        <v>1.2459677419354838</v>
      </c>
      <c r="EI218" s="308">
        <f t="shared" si="50"/>
        <v>38.624999999999979</v>
      </c>
      <c r="EJ218" s="308"/>
      <c r="EL218" s="307">
        <f>IFERROR(VLOOKUP($A218,'BDGT Office'!$C$3:$F$180,EL$4,0),0)</f>
        <v>0.2709677419354839</v>
      </c>
      <c r="EM218" s="307">
        <f>IFERROR(VLOOKUP($A218,'BDGT Office'!$C$3:$F$180,EM$4,0),0)</f>
        <v>0.2709677419354839</v>
      </c>
      <c r="EN218" s="307">
        <f>IFERROR(VLOOKUP($A218,'BDGT Office'!$C$3:$F$180,EN$4,0),0)</f>
        <v>0.2709677419354839</v>
      </c>
      <c r="EO218" s="307">
        <f>IFERROR(VLOOKUP($A218,'BDGT Office'!$C$3:$F$180,EO$4,0),0)</f>
        <v>0.2709677419354839</v>
      </c>
      <c r="EP218" s="307">
        <f>IFERROR(VLOOKUP($A218,'BDGT Office'!$C$3:$F$180,EP$4,0),0)</f>
        <v>0.2709677419354839</v>
      </c>
      <c r="EQ218" s="307">
        <f>IFERROR(VLOOKUP($A218,'BDGT Office'!$C$3:$F$180,EQ$4,0),0)</f>
        <v>0.2709677419354839</v>
      </c>
      <c r="ER218" s="307">
        <f>IFERROR(VLOOKUP($A218,'BDGT Office'!$C$3:$F$180,ER$4,0),0)</f>
        <v>0.2709677419354839</v>
      </c>
      <c r="ES218" s="307">
        <f>IFERROR(VLOOKUP($A218,'BDGT Office'!$C$3:$F$180,ES$4,0),0)</f>
        <v>0.2709677419354839</v>
      </c>
      <c r="ET218" s="307">
        <f>IFERROR(VLOOKUP($A218,'BDGT Office'!$C$3:$F$180,ET$4,0),0)</f>
        <v>0.2709677419354839</v>
      </c>
      <c r="EU218" s="307">
        <f>IFERROR(VLOOKUP($A218,'BDGT Office'!$C$3:$F$180,EU$4,0),0)</f>
        <v>0.2709677419354839</v>
      </c>
      <c r="EV218" s="307">
        <f>IFERROR(VLOOKUP($A218,'BDGT Office'!$C$3:$F$180,EV$4,0),0)</f>
        <v>0.2709677419354839</v>
      </c>
      <c r="EW218" s="307">
        <f>IFERROR(VLOOKUP($A218,'BDGT Office'!$C$3:$F$180,EW$4,0),0)</f>
        <v>0.2709677419354839</v>
      </c>
      <c r="EX218" s="307">
        <f>IFERROR(VLOOKUP($A218,'BDGT Office'!$C$3:$F$180,EX$4,0),0)</f>
        <v>0.2709677419354839</v>
      </c>
      <c r="EY218" s="307">
        <f>IFERROR(VLOOKUP($A218,'BDGT Office'!$C$3:$F$180,EY$4,0),0)</f>
        <v>0.2709677419354839</v>
      </c>
      <c r="EZ218" s="307">
        <f>IFERROR(VLOOKUP($A218,'BDGT Office'!$C$3:$F$180,EZ$4,0),0)</f>
        <v>0.2709677419354839</v>
      </c>
      <c r="FA218" s="307">
        <f>IFERROR(VLOOKUP($A218,'BDGT Office'!$C$3:$F$180,FA$4,0),0)</f>
        <v>0.2709677419354839</v>
      </c>
      <c r="FB218" s="307">
        <f>IFERROR(VLOOKUP($A218,'BDGT Office'!$C$3:$F$180,FB$4,0),0)</f>
        <v>0.2709677419354839</v>
      </c>
      <c r="FC218" s="307">
        <f>IFERROR(VLOOKUP($A218,'BDGT Office'!$C$3:$F$180,FC$4,0),0)</f>
        <v>0.2709677419354839</v>
      </c>
      <c r="FD218" s="307">
        <f>IFERROR(VLOOKUP($A218,'BDGT Office'!$C$3:$F$180,FD$4,0),0)</f>
        <v>0.2709677419354839</v>
      </c>
      <c r="FE218" s="307">
        <f>IFERROR(VLOOKUP($A218,'BDGT Office'!$C$3:$F$180,FE$4,0),0)</f>
        <v>0.2709677419354839</v>
      </c>
      <c r="FF218" s="307">
        <f>IFERROR(VLOOKUP($A218,'BDGT Office'!$C$3:$F$180,FF$4,0),0)</f>
        <v>0.2709677419354839</v>
      </c>
      <c r="FG218" s="307">
        <f>IFERROR(VLOOKUP($A218,'BDGT Office'!$C$3:$F$180,FG$4,0),0)</f>
        <v>0.2709677419354839</v>
      </c>
      <c r="FH218" s="307">
        <f>IFERROR(VLOOKUP($A218,'BDGT Office'!$C$3:$F$180,FH$4,0),0)</f>
        <v>0.2709677419354839</v>
      </c>
      <c r="FI218" s="307">
        <f>IFERROR(VLOOKUP($A218,'BDGT Office'!$C$3:$F$180,FI$4,0),0)</f>
        <v>0.2709677419354839</v>
      </c>
      <c r="FJ218" s="307">
        <f>IFERROR(VLOOKUP($A218,'BDGT Office'!$C$3:$F$180,FJ$4,0),0)</f>
        <v>0.2709677419354839</v>
      </c>
      <c r="FK218" s="307">
        <f>IFERROR(VLOOKUP($A218,'BDGT Office'!$C$3:$F$180,FK$4,0),0)</f>
        <v>0.2709677419354839</v>
      </c>
      <c r="FL218" s="307">
        <f>IFERROR(VLOOKUP($A218,'BDGT Office'!$C$3:$F$180,FL$4,0),0)</f>
        <v>0.2709677419354839</v>
      </c>
      <c r="FM218" s="307">
        <f>IFERROR(VLOOKUP($A218,'BDGT Office'!$C$3:$F$180,FM$4,0),0)</f>
        <v>0.2709677419354839</v>
      </c>
      <c r="FN218" s="307">
        <f>IFERROR(VLOOKUP($A218,'BDGT Office'!$C$3:$F$180,FN$4,0),0)</f>
        <v>0.2709677419354839</v>
      </c>
      <c r="FO218" s="307">
        <f>IFERROR(VLOOKUP($A218,'BDGT Office'!$C$3:$F$180,FO$4,0),0)</f>
        <v>0.2709677419354839</v>
      </c>
      <c r="FP218" s="307">
        <f>IFERROR(VLOOKUP($A218,'BDGT Office'!$C$3:$F$180,FP$4,0),0)</f>
        <v>0.2709677419354839</v>
      </c>
      <c r="FQ218" s="308">
        <f t="shared" si="51"/>
        <v>8.4000000000000075</v>
      </c>
      <c r="FR218" s="307"/>
      <c r="FS218" s="307"/>
    </row>
    <row r="219" spans="1:175">
      <c r="A219" s="150" t="s">
        <v>175</v>
      </c>
      <c r="B219" s="303">
        <f>IFERROR(VLOOKUP($A219,'FCST Sales'!$A$1:$AH$160,B$1,0),0)</f>
        <v>5587.0783893222488</v>
      </c>
      <c r="C219" s="303">
        <f>IFERROR(VLOOKUP($A219,'FCST Sales'!$A$1:$AH$160,C$1,0),0)</f>
        <v>4871.3853298544936</v>
      </c>
      <c r="D219" s="303">
        <f>IFERROR(VLOOKUP($A219,'FCST Sales'!$A$1:$AH$160,D$1,0),0)</f>
        <v>3740.8455081431457</v>
      </c>
      <c r="E219" s="303">
        <f>IFERROR(VLOOKUP($A219,'FCST Sales'!$A$1:$AH$160,E$1,0),0)</f>
        <v>3600.221867310589</v>
      </c>
      <c r="F219" s="303">
        <f>IFERROR(VLOOKUP($A219,'FCST Sales'!$A$1:$AH$160,F$1,0),0)</f>
        <v>3581.3407195076725</v>
      </c>
      <c r="G219" s="303">
        <f>IFERROR(VLOOKUP($A219,'FCST Sales'!$A$1:$AH$160,G$1,0),0)</f>
        <v>3733.6876765036</v>
      </c>
      <c r="H219" s="303">
        <f>IFERROR(VLOOKUP($A219,'FCST Sales'!$A$1:$AH$160,H$1,0),0)</f>
        <v>3846.0761185819592</v>
      </c>
      <c r="I219" s="303">
        <f>IFERROR(VLOOKUP($A219,'FCST Sales'!$A$1:$AH$160,I$1,0),0)</f>
        <v>4715.5005124238687</v>
      </c>
      <c r="J219" s="303">
        <f>IFERROR(VLOOKUP($A219,'FCST Sales'!$A$1:$AH$160,J$1,0),0)</f>
        <v>4392.3226805469831</v>
      </c>
      <c r="K219" s="303">
        <f>IFERROR(VLOOKUP($A219,'FCST Sales'!$A$1:$AH$160,K$1,0),0)</f>
        <v>4205.4452073023194</v>
      </c>
      <c r="L219" s="303">
        <f>IFERROR(VLOOKUP($A219,'FCST Sales'!$A$1:$AH$160,L$1,0),0)</f>
        <v>4045.9262728887529</v>
      </c>
      <c r="M219" s="303">
        <f>IFERROR(VLOOKUP($A219,'FCST Sales'!$A$1:$AH$160,M$1,0),0)</f>
        <v>4063.6751932201582</v>
      </c>
      <c r="N219" s="303">
        <f>IFERROR(VLOOKUP($A219,'FCST Sales'!$A$1:$AH$160,N$1,0),0)</f>
        <v>4229.6709632213697</v>
      </c>
      <c r="O219" s="303">
        <f>IFERROR(VLOOKUP($A219,'FCST Sales'!$A$1:$AH$160,O$1,0),0)</f>
        <v>4301.5459613000467</v>
      </c>
      <c r="P219" s="303">
        <f>IFERROR(VLOOKUP($A219,'FCST Sales'!$A$1:$AH$160,P$1,0),0)</f>
        <v>1415.3603917460737</v>
      </c>
      <c r="Q219" s="303">
        <f>IFERROR(VLOOKUP($A219,'FCST Sales'!$A$1:$AH$160,Q$1,0),0)</f>
        <v>4017.1698475506651</v>
      </c>
      <c r="R219" s="303">
        <f>IFERROR(VLOOKUP($A219,'FCST Sales'!$A$1:$AH$160,R$1,0),0)</f>
        <v>4387.5308464558975</v>
      </c>
      <c r="S219" s="303">
        <f>IFERROR(VLOOKUP($A219,'FCST Sales'!$A$1:$AH$160,S$1,0),0)</f>
        <v>4082.4005895194855</v>
      </c>
      <c r="T219" s="303">
        <f>IFERROR(VLOOKUP($A219,'FCST Sales'!$A$1:$AH$160,T$1,0),0)</f>
        <v>4400.4199502919964</v>
      </c>
      <c r="U219" s="303">
        <f>IFERROR(VLOOKUP($A219,'FCST Sales'!$A$1:$AH$160,U$1,0),0)</f>
        <v>4392.4554228720945</v>
      </c>
      <c r="V219" s="303">
        <f>IFERROR(VLOOKUP($A219,'FCST Sales'!$A$1:$AH$160,V$1,0),0)</f>
        <v>4419.1294242137656</v>
      </c>
      <c r="W219" s="303">
        <f>IFERROR(VLOOKUP($A219,'FCST Sales'!$A$1:$AH$160,W$1,0),0)</f>
        <v>5324.7003566000403</v>
      </c>
      <c r="X219" s="303">
        <f>IFERROR(VLOOKUP($A219,'FCST Sales'!$A$1:$AH$160,X$1,0),0)</f>
        <v>5186.7644433039104</v>
      </c>
      <c r="Y219" s="303">
        <f>IFERROR(VLOOKUP($A219,'FCST Sales'!$A$1:$AH$160,Y$1,0),0)</f>
        <v>4194.8235450183583</v>
      </c>
      <c r="Z219" s="303">
        <f>IFERROR(VLOOKUP($A219,'FCST Sales'!$A$1:$AH$160,Z$1,0),0)</f>
        <v>3981.7160062822559</v>
      </c>
      <c r="AA219" s="303">
        <f>IFERROR(VLOOKUP($A219,'FCST Sales'!$A$1:$AH$160,AA$1,0),0)</f>
        <v>4197.7417439575675</v>
      </c>
      <c r="AB219" s="303">
        <f>IFERROR(VLOOKUP($A219,'FCST Sales'!$A$1:$AH$160,AB$1,0),0)</f>
        <v>4232.336578741053</v>
      </c>
      <c r="AC219" s="303">
        <f>IFERROR(VLOOKUP($A219,'FCST Sales'!$A$1:$AH$160,AC$1,0),0)</f>
        <v>4662.9072329197652</v>
      </c>
      <c r="AD219" s="303">
        <f>IFERROR(VLOOKUP($A219,'FCST Sales'!$A$1:$AH$160,AD$1,0),0)</f>
        <v>6135.3248241354968</v>
      </c>
      <c r="AE219" s="303">
        <f>IFERROR(VLOOKUP($A219,'FCST Sales'!$A$1:$AH$160,AE$1,0),0)</f>
        <v>5331.4494302946778</v>
      </c>
      <c r="AF219" s="303">
        <f>IFERROR(VLOOKUP($A219,'FCST Sales'!$A$1:$AH$160,AF$1,0),0)</f>
        <v>3596.9416361757835</v>
      </c>
      <c r="AG219" s="303">
        <f>IFERROR(VLOOKUP($A219,'FCST Sales'!$A$1:$AH$160,AG$1,0),0)</f>
        <v>132873.89467020609</v>
      </c>
      <c r="AH219" s="303">
        <f>IFERROR(VLOOKUP($A219,'FCST Sales'!$A$1:$AH$160,AH$1,0),0)</f>
        <v>0</v>
      </c>
      <c r="AI219" s="303"/>
      <c r="AK219" s="306">
        <f>IFERROR(VLOOKUP($A219,'BDGT MW Services MTD'!$A$3:$AG$156,AK$4,0),0)</f>
        <v>56.380523187126236</v>
      </c>
      <c r="AL219" s="306">
        <f>IFERROR(VLOOKUP($A219,'BDGT MW Services MTD'!$A$3:$AG$156,AL$4,0),0)</f>
        <v>48.571695093314041</v>
      </c>
      <c r="AM219" s="306">
        <f>IFERROR(VLOOKUP($A219,'BDGT MW Services MTD'!$A$3:$AG$156,AM$4,0),0)</f>
        <v>37.749752592411085</v>
      </c>
      <c r="AN219" s="306">
        <f>IFERROR(VLOOKUP($A219,'BDGT MW Services MTD'!$A$3:$AG$156,AN$4,0),0)</f>
        <v>36.33068633091554</v>
      </c>
      <c r="AO219" s="306">
        <f>IFERROR(VLOOKUP($A219,'BDGT MW Services MTD'!$A$3:$AG$156,AO$4,0),0)</f>
        <v>36.14015222394179</v>
      </c>
      <c r="AP219" s="306">
        <f>IFERROR(VLOOKUP($A219,'BDGT MW Services MTD'!$A$3:$AG$156,AP$4,0),0)</f>
        <v>37.677521228431267</v>
      </c>
      <c r="AQ219" s="306">
        <f>IFERROR(VLOOKUP($A219,'BDGT MW Services MTD'!$A$3:$AG$156,AQ$4,0),0)</f>
        <v>38.811659452923344</v>
      </c>
      <c r="AR219" s="306">
        <f>IFERROR(VLOOKUP($A219,'BDGT MW Services MTD'!$A$3:$AG$156,AR$4,0),0)</f>
        <v>47.585225667805688</v>
      </c>
      <c r="AS219" s="306">
        <f>IFERROR(VLOOKUP($A219,'BDGT MW Services MTD'!$A$3:$AG$156,AS$4,0),0)</f>
        <v>43.795048747939717</v>
      </c>
      <c r="AT219" s="306">
        <f>IFERROR(VLOOKUP($A219,'BDGT MW Services MTD'!$A$3:$AG$156,AT$4,0),0)</f>
        <v>42.438137520254074</v>
      </c>
      <c r="AU219" s="306">
        <f>IFERROR(VLOOKUP($A219,'BDGT MW Services MTD'!$A$3:$AG$156,AU$4,0),0)</f>
        <v>40.828394403408218</v>
      </c>
      <c r="AV219" s="306">
        <f>IFERROR(VLOOKUP($A219,'BDGT MW Services MTD'!$A$3:$AG$156,AV$4,0),0)</f>
        <v>41.007502936448262</v>
      </c>
      <c r="AW219" s="306">
        <f>IFERROR(VLOOKUP($A219,'BDGT MW Services MTD'!$A$3:$AG$156,AW$4,0),0)</f>
        <v>42.682605325812361</v>
      </c>
      <c r="AX219" s="306">
        <f>IFERROR(VLOOKUP($A219,'BDGT MW Services MTD'!$A$3:$AG$156,AX$4,0),0)</f>
        <v>43.407912850312783</v>
      </c>
      <c r="AY219" s="306">
        <f>IFERROR(VLOOKUP($A219,'BDGT MW Services MTD'!$A$3:$AG$156,AY$4,0),0)</f>
        <v>6.5059538077963062</v>
      </c>
      <c r="AZ219" s="306">
        <f>IFERROR(VLOOKUP($A219,'BDGT MW Services MTD'!$A$3:$AG$156,AZ$4,0),0)</f>
        <v>40.054468238732781</v>
      </c>
      <c r="BA219" s="306">
        <f>IFERROR(VLOOKUP($A219,'BDGT MW Services MTD'!$A$3:$AG$156,BA$4,0),0)</f>
        <v>44.275606566681098</v>
      </c>
      <c r="BB219" s="306">
        <f>IFERROR(VLOOKUP($A219,'BDGT MW Services MTD'!$A$3:$AG$156,BB$4,0),0)</f>
        <v>41.196465318336422</v>
      </c>
      <c r="BC219" s="306">
        <f>IFERROR(VLOOKUP($A219,'BDGT MW Services MTD'!$A$3:$AG$156,BC$4,0),0)</f>
        <v>44.405673547499077</v>
      </c>
      <c r="BD219" s="306">
        <f>IFERROR(VLOOKUP($A219,'BDGT MW Services MTD'!$A$3:$AG$156,BD$4,0),0)</f>
        <v>44.325301626508939</v>
      </c>
      <c r="BE219" s="306">
        <f>IFERROR(VLOOKUP($A219,'BDGT MW Services MTD'!$A$3:$AG$156,BE$4,0),0)</f>
        <v>44.594475252927282</v>
      </c>
      <c r="BF219" s="306">
        <f>IFERROR(VLOOKUP($A219,'BDGT MW Services MTD'!$A$3:$AG$156,BF$4,0),0)</f>
        <v>53.091616587793666</v>
      </c>
      <c r="BG219" s="306">
        <f>IFERROR(VLOOKUP($A219,'BDGT MW Services MTD'!$A$3:$AG$156,BG$4,0),0)</f>
        <v>52.340860926659019</v>
      </c>
      <c r="BH219" s="306">
        <f>IFERROR(VLOOKUP($A219,'BDGT MW Services MTD'!$A$3:$AG$156,BH$4,0),0)</f>
        <v>42.330951825879147</v>
      </c>
      <c r="BI219" s="306">
        <f>IFERROR(VLOOKUP($A219,'BDGT MW Services MTD'!$A$3:$AG$156,BI$4,0),0)</f>
        <v>40.18043348841946</v>
      </c>
      <c r="BJ219" s="306">
        <f>IFERROR(VLOOKUP($A219,'BDGT MW Services MTD'!$A$3:$AG$156,BJ$4,0),0)</f>
        <v>42.360400058298971</v>
      </c>
      <c r="BK219" s="306">
        <f>IFERROR(VLOOKUP($A219,'BDGT MW Services MTD'!$A$3:$AG$156,BK$4,0),0)</f>
        <v>42.709504679489321</v>
      </c>
      <c r="BL219" s="306">
        <f>IFERROR(VLOOKUP($A219,'BDGT MW Services MTD'!$A$3:$AG$156,BL$4,0),0)</f>
        <v>47.117715381935277</v>
      </c>
      <c r="BM219" s="306">
        <f>IFERROR(VLOOKUP($A219,'BDGT MW Services MTD'!$A$3:$AG$156,BM$4,0),0)</f>
        <v>61.913007014330447</v>
      </c>
      <c r="BN219" s="306">
        <f>IFERROR(VLOOKUP($A219,'BDGT MW Services MTD'!$A$3:$AG$156,BN$4,0),0)</f>
        <v>53.158910371278502</v>
      </c>
      <c r="BO219" s="306">
        <f>IFERROR(VLOOKUP($A219,'BDGT MW Services MTD'!$A$3:$AG$156,BO$4,0),0)</f>
        <v>36.297584746389987</v>
      </c>
      <c r="BP219" s="306">
        <f>IFERROR(VLOOKUP($A219,'BDGT MW Services MTD'!$A$3:$AG$156,BP$4,0),0)</f>
        <v>1330.2657469999999</v>
      </c>
      <c r="BQ219" s="306"/>
      <c r="BR219" s="306"/>
      <c r="BS219" s="306"/>
      <c r="BT219" s="306">
        <f>IFERROR(VLOOKUP($A219,'BDGT Polizze MTD'!$A$3:$AG$156,BT$4,0),0)</f>
        <v>206.79514625875825</v>
      </c>
      <c r="BU219" s="306">
        <f>IFERROR(VLOOKUP($A219,'BDGT Polizze MTD'!$A$3:$AG$156,BU$4,0),0)</f>
        <v>178.15355770148645</v>
      </c>
      <c r="BV219" s="306">
        <f>IFERROR(VLOOKUP($A219,'BDGT Polizze MTD'!$A$3:$AG$156,BV$4,0),0)</f>
        <v>138.46032578786171</v>
      </c>
      <c r="BW219" s="306">
        <f>IFERROR(VLOOKUP($A219,'BDGT Polizze MTD'!$A$3:$AG$156,BW$4,0),0)</f>
        <v>133.25540751984806</v>
      </c>
      <c r="BX219" s="306">
        <f>IFERROR(VLOOKUP($A219,'BDGT Polizze MTD'!$A$3:$AG$156,BX$4,0),0)</f>
        <v>132.55655752180627</v>
      </c>
      <c r="BY219" s="306">
        <f>IFERROR(VLOOKUP($A219,'BDGT Polizze MTD'!$A$3:$AG$156,BY$4,0),0)</f>
        <v>138.19539217897869</v>
      </c>
      <c r="BZ219" s="306">
        <f>IFERROR(VLOOKUP($A219,'BDGT Polizze MTD'!$A$3:$AG$156,BZ$4,0),0)</f>
        <v>142.35523793339058</v>
      </c>
      <c r="CA219" s="306">
        <f>IFERROR(VLOOKUP($A219,'BDGT Polizze MTD'!$A$3:$AG$156,CA$4,0),0)</f>
        <v>174.53533854359162</v>
      </c>
      <c r="CB219" s="306">
        <f>IFERROR(VLOOKUP($A219,'BDGT Polizze MTD'!$A$3:$AG$156,CB$4,0),0)</f>
        <v>160.63354859586687</v>
      </c>
      <c r="CC219" s="306">
        <f>IFERROR(VLOOKUP($A219,'BDGT Polizze MTD'!$A$3:$AG$156,CC$4,0),0)</f>
        <v>155.65660549695153</v>
      </c>
      <c r="CD219" s="306">
        <f>IFERROR(VLOOKUP($A219,'BDGT Polizze MTD'!$A$3:$AG$156,CD$4,0),0)</f>
        <v>149.75231365165737</v>
      </c>
      <c r="CE219" s="306">
        <f>IFERROR(VLOOKUP($A219,'BDGT Polizze MTD'!$A$3:$AG$156,CE$4,0),0)</f>
        <v>150.40925638990188</v>
      </c>
      <c r="CF219" s="306">
        <f>IFERROR(VLOOKUP($A219,'BDGT Polizze MTD'!$A$3:$AG$156,CF$4,0),0)</f>
        <v>156.55327606239121</v>
      </c>
      <c r="CG219" s="306">
        <f>IFERROR(VLOOKUP($A219,'BDGT Polizze MTD'!$A$3:$AG$156,CG$4,0),0)</f>
        <v>159.21359326295754</v>
      </c>
      <c r="CH219" s="306">
        <f>IFERROR(VLOOKUP($A219,'BDGT Polizze MTD'!$A$3:$AG$156,CH$4,0),0)</f>
        <v>23.862844705619317</v>
      </c>
      <c r="CI219" s="306">
        <f>IFERROR(VLOOKUP($A219,'BDGT Polizze MTD'!$A$3:$AG$156,CI$4,0),0)</f>
        <v>146.91367070600126</v>
      </c>
      <c r="CJ219" s="306">
        <f>IFERROR(VLOOKUP($A219,'BDGT Polizze MTD'!$A$3:$AG$156,CJ$4,0),0)</f>
        <v>162.39616126412082</v>
      </c>
      <c r="CK219" s="306">
        <f>IFERROR(VLOOKUP($A219,'BDGT Polizze MTD'!$A$3:$AG$156,CK$4,0),0)</f>
        <v>151.10234154042931</v>
      </c>
      <c r="CL219" s="306">
        <f>IFERROR(VLOOKUP($A219,'BDGT Polizze MTD'!$A$3:$AG$156,CL$4,0),0)</f>
        <v>162.8732270804918</v>
      </c>
      <c r="CM219" s="306">
        <f>IFERROR(VLOOKUP($A219,'BDGT Polizze MTD'!$A$3:$AG$156,CM$4,0),0)</f>
        <v>162.5784351520613</v>
      </c>
      <c r="CN219" s="306">
        <f>IFERROR(VLOOKUP($A219,'BDGT Polizze MTD'!$A$3:$AG$156,CN$4,0),0)</f>
        <v>163.56572289430935</v>
      </c>
      <c r="CO219" s="306">
        <f>IFERROR(VLOOKUP($A219,'BDGT Polizze MTD'!$A$3:$AG$156,CO$4,0),0)</f>
        <v>194.73193927178102</v>
      </c>
      <c r="CP219" s="306">
        <f>IFERROR(VLOOKUP($A219,'BDGT Polizze MTD'!$A$3:$AG$156,CP$4,0),0)</f>
        <v>191.97828219354409</v>
      </c>
      <c r="CQ219" s="306">
        <f>IFERROR(VLOOKUP($A219,'BDGT Polizze MTD'!$A$3:$AG$156,CQ$4,0),0)</f>
        <v>155.26346474386662</v>
      </c>
      <c r="CR219" s="306">
        <f>IFERROR(VLOOKUP($A219,'BDGT Polizze MTD'!$A$3:$AG$156,CR$4,0),0)</f>
        <v>147.37569199917056</v>
      </c>
      <c r="CS219" s="306">
        <f>IFERROR(VLOOKUP($A219,'BDGT Polizze MTD'!$A$3:$AG$156,CS$4,0),0)</f>
        <v>155.37147636181678</v>
      </c>
      <c r="CT219" s="306">
        <f>IFERROR(VLOOKUP($A219,'BDGT Polizze MTD'!$A$3:$AG$156,CT$4,0),0)</f>
        <v>156.65193878248391</v>
      </c>
      <c r="CU219" s="306">
        <f>IFERROR(VLOOKUP($A219,'BDGT Polizze MTD'!$A$3:$AG$156,CU$4,0),0)</f>
        <v>172.82058223274345</v>
      </c>
      <c r="CV219" s="306">
        <f>IFERROR(VLOOKUP($A219,'BDGT Polizze MTD'!$A$3:$AG$156,CV$4,0),0)</f>
        <v>227.08745178461666</v>
      </c>
      <c r="CW219" s="306">
        <f>IFERROR(VLOOKUP($A219,'BDGT Polizze MTD'!$A$3:$AG$156,CW$4,0),0)</f>
        <v>194.97876258968219</v>
      </c>
      <c r="CX219" s="306">
        <f>IFERROR(VLOOKUP($A219,'BDGT Polizze MTD'!$A$3:$AG$156,CX$4,0),0)</f>
        <v>133.13399596446678</v>
      </c>
      <c r="CY219" s="306">
        <f>IFERROR(VLOOKUP($A219,'BDGT Polizze MTD'!$A$3:$AG$156,CY$4,0),0)</f>
        <v>4879.2115461726535</v>
      </c>
      <c r="CZ219" s="306"/>
      <c r="DD219" s="308">
        <f>IFERROR(VLOOKUP($A219,'BDGT McAfee'!$AZ$6:$BD$180,DD$4,0),0)</f>
        <v>0.84357000000000015</v>
      </c>
      <c r="DE219" s="308">
        <f>IFERROR(VLOOKUP($A219,'BDGT McAfee'!$AZ$6:$BD$180,DE$4,0),0)</f>
        <v>0.84357000000000015</v>
      </c>
      <c r="DF219" s="308">
        <f>IFERROR(VLOOKUP($A219,'BDGT McAfee'!$AZ$6:$BD$180,DF$4,0),0)</f>
        <v>0.84357000000000015</v>
      </c>
      <c r="DG219" s="308">
        <f>IFERROR(VLOOKUP($A219,'BDGT McAfee'!$AZ$6:$BD$180,DG$4,0),0)</f>
        <v>0.84357000000000015</v>
      </c>
      <c r="DH219" s="308">
        <f>IFERROR(VLOOKUP($A219,'BDGT McAfee'!$AZ$6:$BD$180,DH$4,0),0)</f>
        <v>0.84357000000000015</v>
      </c>
      <c r="DI219" s="308">
        <f>IFERROR(VLOOKUP($A219,'BDGT McAfee'!$AZ$6:$BD$180,DI$4,0),0)</f>
        <v>0.84357000000000015</v>
      </c>
      <c r="DJ219" s="308">
        <f>IFERROR(VLOOKUP($A219,'BDGT McAfee'!$AZ$6:$BD$180,DJ$4,0),0)</f>
        <v>0.84357000000000015</v>
      </c>
      <c r="DK219" s="308">
        <f>IFERROR(VLOOKUP($A219,'BDGT McAfee'!$AZ$6:$BD$180,DK$4,0),0)</f>
        <v>0.84357000000000015</v>
      </c>
      <c r="DL219" s="308">
        <f>IFERROR(VLOOKUP($A219,'BDGT McAfee'!$AZ$6:$BD$180,DL$4,0),0)</f>
        <v>0.84357000000000015</v>
      </c>
      <c r="DM219" s="308">
        <f>IFERROR(VLOOKUP($A219,'BDGT McAfee'!$AZ$6:$BD$180,DM$4,0),0)</f>
        <v>0.84357000000000015</v>
      </c>
      <c r="DN219" s="308">
        <f>IFERROR(VLOOKUP($A219,'BDGT McAfee'!$AZ$6:$BD$180,DN$4,0),0)</f>
        <v>0.84357000000000015</v>
      </c>
      <c r="DO219" s="308">
        <f>IFERROR(VLOOKUP($A219,'BDGT McAfee'!$AZ$6:$BD$180,DO$4,0),0)</f>
        <v>0.84357000000000015</v>
      </c>
      <c r="DP219" s="308">
        <f>IFERROR(VLOOKUP($A219,'BDGT McAfee'!$AZ$6:$BD$180,DP$4,0),0)</f>
        <v>0.84357000000000015</v>
      </c>
      <c r="DQ219" s="308">
        <f>IFERROR(VLOOKUP($A219,'BDGT McAfee'!$AZ$6:$BD$180,DQ$4,0),0)</f>
        <v>0.84357000000000015</v>
      </c>
      <c r="DR219" s="308">
        <f>IFERROR(VLOOKUP($A219,'BDGT McAfee'!$AZ$6:$BD$180,DR$4,0),0)</f>
        <v>0.84357000000000015</v>
      </c>
      <c r="DS219" s="308">
        <f>IFERROR(VLOOKUP($A219,'BDGT McAfee'!$AZ$6:$BD$180,DS$4,0),0)</f>
        <v>0.84357000000000015</v>
      </c>
      <c r="DT219" s="308">
        <f>IFERROR(VLOOKUP($A219,'BDGT McAfee'!$AZ$6:$BD$180,DT$4,0),0)</f>
        <v>0.84357000000000015</v>
      </c>
      <c r="DU219" s="308">
        <f>IFERROR(VLOOKUP($A219,'BDGT McAfee'!$AZ$6:$BD$180,DU$4,0),0)</f>
        <v>0.84357000000000015</v>
      </c>
      <c r="DV219" s="308">
        <f>IFERROR(VLOOKUP($A219,'BDGT McAfee'!$AZ$6:$BD$180,DV$4,0),0)</f>
        <v>0.84357000000000015</v>
      </c>
      <c r="DW219" s="308">
        <f>IFERROR(VLOOKUP($A219,'BDGT McAfee'!$AZ$6:$BD$180,DW$4,0),0)</f>
        <v>0.84357000000000015</v>
      </c>
      <c r="DX219" s="308">
        <f>IFERROR(VLOOKUP($A219,'BDGT McAfee'!$AZ$6:$BD$180,DX$4,0),0)</f>
        <v>0.84357000000000015</v>
      </c>
      <c r="DY219" s="308">
        <f>IFERROR(VLOOKUP($A219,'BDGT McAfee'!$AZ$6:$BD$180,DY$4,0),0)</f>
        <v>0.84357000000000015</v>
      </c>
      <c r="DZ219" s="308">
        <f>IFERROR(VLOOKUP($A219,'BDGT McAfee'!$AZ$6:$BD$180,DZ$4,0),0)</f>
        <v>0.84357000000000015</v>
      </c>
      <c r="EA219" s="308">
        <f>IFERROR(VLOOKUP($A219,'BDGT McAfee'!$AZ$6:$BD$180,EA$4,0),0)</f>
        <v>0.84357000000000015</v>
      </c>
      <c r="EB219" s="308">
        <f>IFERROR(VLOOKUP($A219,'BDGT McAfee'!$AZ$6:$BD$180,EB$4,0),0)</f>
        <v>0.84357000000000015</v>
      </c>
      <c r="EC219" s="308">
        <f>IFERROR(VLOOKUP($A219,'BDGT McAfee'!$AZ$6:$BD$180,EC$4,0),0)</f>
        <v>0.84357000000000015</v>
      </c>
      <c r="ED219" s="308">
        <f>IFERROR(VLOOKUP($A219,'BDGT McAfee'!$AZ$6:$BD$180,ED$4,0),0)</f>
        <v>0.84357000000000015</v>
      </c>
      <c r="EE219" s="308">
        <f>IFERROR(VLOOKUP($A219,'BDGT McAfee'!$AZ$6:$BD$180,EE$4,0),0)</f>
        <v>0.84357000000000015</v>
      </c>
      <c r="EF219" s="308">
        <f>IFERROR(VLOOKUP($A219,'BDGT McAfee'!$AZ$6:$BD$180,EF$4,0),0)</f>
        <v>0.84357000000000015</v>
      </c>
      <c r="EG219" s="308">
        <f>IFERROR(VLOOKUP($A219,'BDGT McAfee'!$AZ$6:$BD$180,EG$4,0),0)</f>
        <v>0.84357000000000015</v>
      </c>
      <c r="EH219" s="308">
        <f>IFERROR(VLOOKUP($A219,'BDGT McAfee'!$AZ$6:$BD$180,EH$4,0),0)</f>
        <v>0.84357000000000015</v>
      </c>
      <c r="EI219" s="308">
        <f t="shared" si="50"/>
        <v>26.150669999999995</v>
      </c>
      <c r="EJ219" s="308"/>
      <c r="EL219" s="307">
        <f>IFERROR(VLOOKUP($A219,'BDGT Office'!$C$3:$F$180,EL$4,0),0)</f>
        <v>0.2709677419354839</v>
      </c>
      <c r="EM219" s="307">
        <f>IFERROR(VLOOKUP($A219,'BDGT Office'!$C$3:$F$180,EM$4,0),0)</f>
        <v>0.2709677419354839</v>
      </c>
      <c r="EN219" s="307">
        <f>IFERROR(VLOOKUP($A219,'BDGT Office'!$C$3:$F$180,EN$4,0),0)</f>
        <v>0.2709677419354839</v>
      </c>
      <c r="EO219" s="307">
        <f>IFERROR(VLOOKUP($A219,'BDGT Office'!$C$3:$F$180,EO$4,0),0)</f>
        <v>0.2709677419354839</v>
      </c>
      <c r="EP219" s="307">
        <f>IFERROR(VLOOKUP($A219,'BDGT Office'!$C$3:$F$180,EP$4,0),0)</f>
        <v>0.2709677419354839</v>
      </c>
      <c r="EQ219" s="307">
        <f>IFERROR(VLOOKUP($A219,'BDGT Office'!$C$3:$F$180,EQ$4,0),0)</f>
        <v>0.2709677419354839</v>
      </c>
      <c r="ER219" s="307">
        <f>IFERROR(VLOOKUP($A219,'BDGT Office'!$C$3:$F$180,ER$4,0),0)</f>
        <v>0.2709677419354839</v>
      </c>
      <c r="ES219" s="307">
        <f>IFERROR(VLOOKUP($A219,'BDGT Office'!$C$3:$F$180,ES$4,0),0)</f>
        <v>0.2709677419354839</v>
      </c>
      <c r="ET219" s="307">
        <f>IFERROR(VLOOKUP($A219,'BDGT Office'!$C$3:$F$180,ET$4,0),0)</f>
        <v>0.2709677419354839</v>
      </c>
      <c r="EU219" s="307">
        <f>IFERROR(VLOOKUP($A219,'BDGT Office'!$C$3:$F$180,EU$4,0),0)</f>
        <v>0.2709677419354839</v>
      </c>
      <c r="EV219" s="307">
        <f>IFERROR(VLOOKUP($A219,'BDGT Office'!$C$3:$F$180,EV$4,0),0)</f>
        <v>0.2709677419354839</v>
      </c>
      <c r="EW219" s="307">
        <f>IFERROR(VLOOKUP($A219,'BDGT Office'!$C$3:$F$180,EW$4,0),0)</f>
        <v>0.2709677419354839</v>
      </c>
      <c r="EX219" s="307">
        <f>IFERROR(VLOOKUP($A219,'BDGT Office'!$C$3:$F$180,EX$4,0),0)</f>
        <v>0.2709677419354839</v>
      </c>
      <c r="EY219" s="307">
        <f>IFERROR(VLOOKUP($A219,'BDGT Office'!$C$3:$F$180,EY$4,0),0)</f>
        <v>0.2709677419354839</v>
      </c>
      <c r="EZ219" s="307">
        <f>IFERROR(VLOOKUP($A219,'BDGT Office'!$C$3:$F$180,EZ$4,0),0)</f>
        <v>0.2709677419354839</v>
      </c>
      <c r="FA219" s="307">
        <f>IFERROR(VLOOKUP($A219,'BDGT Office'!$C$3:$F$180,FA$4,0),0)</f>
        <v>0.2709677419354839</v>
      </c>
      <c r="FB219" s="307">
        <f>IFERROR(VLOOKUP($A219,'BDGT Office'!$C$3:$F$180,FB$4,0),0)</f>
        <v>0.2709677419354839</v>
      </c>
      <c r="FC219" s="307">
        <f>IFERROR(VLOOKUP($A219,'BDGT Office'!$C$3:$F$180,FC$4,0),0)</f>
        <v>0.2709677419354839</v>
      </c>
      <c r="FD219" s="307">
        <f>IFERROR(VLOOKUP($A219,'BDGT Office'!$C$3:$F$180,FD$4,0),0)</f>
        <v>0.2709677419354839</v>
      </c>
      <c r="FE219" s="307">
        <f>IFERROR(VLOOKUP($A219,'BDGT Office'!$C$3:$F$180,FE$4,0),0)</f>
        <v>0.2709677419354839</v>
      </c>
      <c r="FF219" s="307">
        <f>IFERROR(VLOOKUP($A219,'BDGT Office'!$C$3:$F$180,FF$4,0),0)</f>
        <v>0.2709677419354839</v>
      </c>
      <c r="FG219" s="307">
        <f>IFERROR(VLOOKUP($A219,'BDGT Office'!$C$3:$F$180,FG$4,0),0)</f>
        <v>0.2709677419354839</v>
      </c>
      <c r="FH219" s="307">
        <f>IFERROR(VLOOKUP($A219,'BDGT Office'!$C$3:$F$180,FH$4,0),0)</f>
        <v>0.2709677419354839</v>
      </c>
      <c r="FI219" s="307">
        <f>IFERROR(VLOOKUP($A219,'BDGT Office'!$C$3:$F$180,FI$4,0),0)</f>
        <v>0.2709677419354839</v>
      </c>
      <c r="FJ219" s="307">
        <f>IFERROR(VLOOKUP($A219,'BDGT Office'!$C$3:$F$180,FJ$4,0),0)</f>
        <v>0.2709677419354839</v>
      </c>
      <c r="FK219" s="307">
        <f>IFERROR(VLOOKUP($A219,'BDGT Office'!$C$3:$F$180,FK$4,0),0)</f>
        <v>0.2709677419354839</v>
      </c>
      <c r="FL219" s="307">
        <f>IFERROR(VLOOKUP($A219,'BDGT Office'!$C$3:$F$180,FL$4,0),0)</f>
        <v>0.2709677419354839</v>
      </c>
      <c r="FM219" s="307">
        <f>IFERROR(VLOOKUP($A219,'BDGT Office'!$C$3:$F$180,FM$4,0),0)</f>
        <v>0.2709677419354839</v>
      </c>
      <c r="FN219" s="307">
        <f>IFERROR(VLOOKUP($A219,'BDGT Office'!$C$3:$F$180,FN$4,0),0)</f>
        <v>0.2709677419354839</v>
      </c>
      <c r="FO219" s="307">
        <f>IFERROR(VLOOKUP($A219,'BDGT Office'!$C$3:$F$180,FO$4,0),0)</f>
        <v>0.2709677419354839</v>
      </c>
      <c r="FP219" s="307">
        <f>IFERROR(VLOOKUP($A219,'BDGT Office'!$C$3:$F$180,FP$4,0),0)</f>
        <v>0.2709677419354839</v>
      </c>
      <c r="FQ219" s="308">
        <f t="shared" si="51"/>
        <v>8.4000000000000075</v>
      </c>
      <c r="FR219" s="307"/>
      <c r="FS219" s="307"/>
    </row>
  </sheetData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80F4-AD6C-4C7B-A572-CBA9A6532ADA}">
  <sheetPr codeName="Foglio49"/>
  <dimension ref="A1:AG158"/>
  <sheetViews>
    <sheetView topLeftCell="A26" zoomScale="90" zoomScaleNormal="90" workbookViewId="0">
      <selection activeCell="O56" sqref="A56:XFD56"/>
    </sheetView>
  </sheetViews>
  <sheetFormatPr defaultRowHeight="13.15"/>
  <cols>
    <col min="1" max="1" width="29.28515625" bestFit="1" customWidth="1"/>
    <col min="2" max="5" width="12" bestFit="1" customWidth="1"/>
    <col min="6" max="6" width="11.7109375" bestFit="1" customWidth="1"/>
    <col min="7" max="32" width="12" bestFit="1" customWidth="1"/>
    <col min="33" max="33" width="14.140625" bestFit="1" customWidth="1"/>
  </cols>
  <sheetData>
    <row r="1" spans="1:33" s="385" customFormat="1" ht="14.45">
      <c r="A1" s="384">
        <v>1</v>
      </c>
      <c r="B1" s="384">
        <v>2</v>
      </c>
      <c r="C1" s="384">
        <v>3</v>
      </c>
      <c r="D1" s="384">
        <v>4</v>
      </c>
      <c r="E1" s="384">
        <v>5</v>
      </c>
      <c r="F1" s="384">
        <v>6</v>
      </c>
      <c r="G1" s="384">
        <v>7</v>
      </c>
      <c r="H1" s="384">
        <v>8</v>
      </c>
      <c r="I1" s="384">
        <v>9</v>
      </c>
      <c r="J1" s="384">
        <v>10</v>
      </c>
      <c r="K1" s="384">
        <v>11</v>
      </c>
      <c r="L1" s="384">
        <v>12</v>
      </c>
      <c r="M1" s="384">
        <v>13</v>
      </c>
      <c r="N1" s="384">
        <v>14</v>
      </c>
      <c r="O1" s="384">
        <v>15</v>
      </c>
      <c r="P1" s="384">
        <v>16</v>
      </c>
      <c r="Q1" s="384">
        <v>17</v>
      </c>
      <c r="R1" s="384">
        <v>18</v>
      </c>
      <c r="S1" s="384">
        <v>19</v>
      </c>
      <c r="T1" s="384">
        <v>20</v>
      </c>
      <c r="U1" s="384">
        <v>21</v>
      </c>
      <c r="V1" s="384">
        <v>22</v>
      </c>
      <c r="W1" s="384">
        <v>23</v>
      </c>
      <c r="X1" s="384">
        <v>24</v>
      </c>
      <c r="Y1" s="384">
        <v>25</v>
      </c>
      <c r="Z1" s="384">
        <v>26</v>
      </c>
      <c r="AA1" s="384">
        <v>27</v>
      </c>
      <c r="AB1" s="384">
        <v>28</v>
      </c>
      <c r="AC1" s="384">
        <v>29</v>
      </c>
      <c r="AD1" s="384">
        <v>30</v>
      </c>
      <c r="AE1" s="384">
        <v>31</v>
      </c>
      <c r="AF1" s="384">
        <v>32</v>
      </c>
      <c r="AG1" s="384">
        <v>33</v>
      </c>
    </row>
    <row r="2" spans="1:33" s="385" customFormat="1" ht="14.45">
      <c r="A2" s="386"/>
      <c r="B2" s="387">
        <v>46204</v>
      </c>
      <c r="C2" s="387">
        <v>46205</v>
      </c>
      <c r="D2" s="387">
        <v>46206</v>
      </c>
      <c r="E2" s="387">
        <v>46207</v>
      </c>
      <c r="F2" s="387">
        <v>46208</v>
      </c>
      <c r="G2" s="387">
        <v>46209</v>
      </c>
      <c r="H2" s="387">
        <v>46210</v>
      </c>
      <c r="I2" s="387">
        <v>46211</v>
      </c>
      <c r="J2" s="387">
        <v>46212</v>
      </c>
      <c r="K2" s="387">
        <v>46213</v>
      </c>
      <c r="L2" s="387">
        <v>46214</v>
      </c>
      <c r="M2" s="387">
        <v>46215</v>
      </c>
      <c r="N2" s="387">
        <v>46216</v>
      </c>
      <c r="O2" s="387">
        <v>46217</v>
      </c>
      <c r="P2" s="387">
        <v>46218</v>
      </c>
      <c r="Q2" s="387">
        <v>46219</v>
      </c>
      <c r="R2" s="387">
        <v>46220</v>
      </c>
      <c r="S2" s="387">
        <v>46221</v>
      </c>
      <c r="T2" s="387">
        <v>46222</v>
      </c>
      <c r="U2" s="387">
        <v>46223</v>
      </c>
      <c r="V2" s="387">
        <v>46224</v>
      </c>
      <c r="W2" s="387">
        <v>46225</v>
      </c>
      <c r="X2" s="387">
        <v>46226</v>
      </c>
      <c r="Y2" s="387">
        <v>46227</v>
      </c>
      <c r="Z2" s="387">
        <v>46228</v>
      </c>
      <c r="AA2" s="387">
        <v>46229</v>
      </c>
      <c r="AB2" s="387">
        <v>46230</v>
      </c>
      <c r="AC2" s="387">
        <v>46231</v>
      </c>
      <c r="AD2" s="387">
        <v>46232</v>
      </c>
      <c r="AE2" s="387">
        <v>46233</v>
      </c>
      <c r="AF2" s="387">
        <v>46234</v>
      </c>
      <c r="AG2" s="386" t="s">
        <v>574</v>
      </c>
    </row>
    <row r="3" spans="1:33">
      <c r="A3" t="s">
        <v>26</v>
      </c>
      <c r="B3" s="388">
        <v>43142.89606409995</v>
      </c>
      <c r="C3" s="388">
        <v>37616.381287177224</v>
      </c>
      <c r="D3" s="388">
        <v>28886.458664714159</v>
      </c>
      <c r="E3" s="388">
        <v>27800.576080322808</v>
      </c>
      <c r="F3" s="388">
        <v>27654.777625304007</v>
      </c>
      <c r="G3" s="388">
        <v>28831.186559160848</v>
      </c>
      <c r="H3" s="388">
        <v>29699.039583141952</v>
      </c>
      <c r="I3" s="388">
        <v>36412.653326382235</v>
      </c>
      <c r="J3" s="388">
        <v>33917.104375873052</v>
      </c>
      <c r="K3" s="388">
        <v>32474.05402950156</v>
      </c>
      <c r="L3" s="388">
        <v>31242.263757717792</v>
      </c>
      <c r="M3" s="388">
        <v>31379.319258240434</v>
      </c>
      <c r="N3" s="388">
        <v>32661.123047843474</v>
      </c>
      <c r="O3" s="388">
        <v>33216.135051548677</v>
      </c>
      <c r="P3" s="388">
        <v>0</v>
      </c>
      <c r="Q3" s="388">
        <v>31020.209334442261</v>
      </c>
      <c r="R3" s="388">
        <v>33880.102281801272</v>
      </c>
      <c r="S3" s="388">
        <v>31523.915014735441</v>
      </c>
      <c r="T3" s="388">
        <v>33979.630734493636</v>
      </c>
      <c r="U3" s="388">
        <v>33918.12939967557</v>
      </c>
      <c r="V3" s="388">
        <v>34124.103539880351</v>
      </c>
      <c r="W3" s="388">
        <v>41116.837468453443</v>
      </c>
      <c r="X3" s="388">
        <v>40051.709264379038</v>
      </c>
      <c r="Y3" s="388">
        <v>32392.034548117386</v>
      </c>
      <c r="Z3" s="388">
        <v>30746.438092599768</v>
      </c>
      <c r="AA3" s="388">
        <v>32414.568607021822</v>
      </c>
      <c r="AB3" s="388">
        <v>32681.706681238047</v>
      </c>
      <c r="AC3" s="388">
        <v>36088.166890017303</v>
      </c>
      <c r="AD3" s="388">
        <v>47376.403687666796</v>
      </c>
      <c r="AE3" s="388">
        <v>41168.953183438418</v>
      </c>
      <c r="AF3" s="388">
        <v>27775.246442710129</v>
      </c>
      <c r="AG3" s="388">
        <v>1015192.1238816988</v>
      </c>
    </row>
    <row r="4" spans="1:33">
      <c r="A4" t="s">
        <v>27</v>
      </c>
      <c r="B4" s="388">
        <v>32024.062134460743</v>
      </c>
      <c r="C4" s="388">
        <v>27921.846735192288</v>
      </c>
      <c r="D4" s="388">
        <v>21441.809232020933</v>
      </c>
      <c r="E4" s="388">
        <v>20635.781484101299</v>
      </c>
      <c r="F4" s="388">
        <v>20527.558364918626</v>
      </c>
      <c r="G4" s="388">
        <v>21400.781913411822</v>
      </c>
      <c r="H4" s="388">
        <v>22044.970915519094</v>
      </c>
      <c r="I4" s="388">
        <v>27028.344848990371</v>
      </c>
      <c r="J4" s="388">
        <v>25175.951478550985</v>
      </c>
      <c r="K4" s="388">
        <v>24104.805631348347</v>
      </c>
      <c r="L4" s="388">
        <v>23190.473683358137</v>
      </c>
      <c r="M4" s="388">
        <v>23292.207091752545</v>
      </c>
      <c r="N4" s="388">
        <v>24243.663019547628</v>
      </c>
      <c r="O4" s="388">
        <v>24655.636728165133</v>
      </c>
      <c r="P4" s="388">
        <v>0</v>
      </c>
      <c r="Q4" s="388">
        <v>23025.647366700068</v>
      </c>
      <c r="R4" s="388">
        <v>25148.485604264304</v>
      </c>
      <c r="S4" s="388">
        <v>23399.537473178396</v>
      </c>
      <c r="T4" s="388">
        <v>25222.363476265098</v>
      </c>
      <c r="U4" s="388">
        <v>25176.712332108251</v>
      </c>
      <c r="V4" s="388">
        <v>25329.602593675529</v>
      </c>
      <c r="W4" s="388">
        <v>30520.161555819883</v>
      </c>
      <c r="X4" s="388">
        <v>29729.53934682941</v>
      </c>
      <c r="Y4" s="388">
        <v>24043.924299594903</v>
      </c>
      <c r="Z4" s="388">
        <v>22822.43274600408</v>
      </c>
      <c r="AA4" s="388">
        <v>24060.650856417255</v>
      </c>
      <c r="AB4" s="388">
        <v>24258.941816636299</v>
      </c>
      <c r="AC4" s="388">
        <v>26787.485408666649</v>
      </c>
      <c r="AD4" s="388">
        <v>35166.505585229257</v>
      </c>
      <c r="AE4" s="388">
        <v>30558.84595225866</v>
      </c>
      <c r="AF4" s="388">
        <v>20616.979828145082</v>
      </c>
      <c r="AG4" s="388">
        <v>753555.7095031311</v>
      </c>
    </row>
    <row r="5" spans="1:33">
      <c r="A5" t="s">
        <v>28</v>
      </c>
      <c r="B5" s="388">
        <v>8744.261693572611</v>
      </c>
      <c r="C5" s="388">
        <v>7624.1400542879246</v>
      </c>
      <c r="D5" s="388">
        <v>5854.7472934950765</v>
      </c>
      <c r="E5" s="388">
        <v>5634.6591132230978</v>
      </c>
      <c r="F5" s="388">
        <v>5605.1084812184954</v>
      </c>
      <c r="G5" s="388">
        <v>5843.5446668889535</v>
      </c>
      <c r="H5" s="388">
        <v>6019.4423150666298</v>
      </c>
      <c r="I5" s="388">
        <v>7380.1668105487188</v>
      </c>
      <c r="J5" s="388">
        <v>6874.3655064371233</v>
      </c>
      <c r="K5" s="388">
        <v>6581.8860714236507</v>
      </c>
      <c r="L5" s="388">
        <v>6332.2251197788901</v>
      </c>
      <c r="M5" s="388">
        <v>6360.0037177045588</v>
      </c>
      <c r="N5" s="388">
        <v>6619.8014781388392</v>
      </c>
      <c r="O5" s="388">
        <v>6732.2920767361529</v>
      </c>
      <c r="P5" s="388">
        <v>2215.1616271928565</v>
      </c>
      <c r="Q5" s="388">
        <v>6287.2188229264111</v>
      </c>
      <c r="R5" s="388">
        <v>6866.8658709631127</v>
      </c>
      <c r="S5" s="388">
        <v>6389.3105851131322</v>
      </c>
      <c r="T5" s="388">
        <v>6887.0384350627828</v>
      </c>
      <c r="U5" s="388">
        <v>6874.5732596755252</v>
      </c>
      <c r="V5" s="388">
        <v>6916.3203825711053</v>
      </c>
      <c r="W5" s="388">
        <v>8333.6173422865231</v>
      </c>
      <c r="X5" s="388">
        <v>8117.7356884496203</v>
      </c>
      <c r="Y5" s="388">
        <v>6565.2622497838447</v>
      </c>
      <c r="Z5" s="388">
        <v>6231.7304899390201</v>
      </c>
      <c r="AA5" s="388">
        <v>6569.829483930248</v>
      </c>
      <c r="AB5" s="388">
        <v>6623.9733973521279</v>
      </c>
      <c r="AC5" s="388">
        <v>7297.8537719155074</v>
      </c>
      <c r="AD5" s="388">
        <v>9602.3148592015932</v>
      </c>
      <c r="AE5" s="388">
        <v>8344.1802272977457</v>
      </c>
      <c r="AF5" s="388">
        <v>5629.5252673273671</v>
      </c>
      <c r="AG5" s="388">
        <v>207959.15615950924</v>
      </c>
    </row>
    <row r="6" spans="1:33">
      <c r="A6" t="s">
        <v>29</v>
      </c>
      <c r="B6" s="388">
        <v>82066.546744982261</v>
      </c>
      <c r="C6" s="388">
        <v>71553.993702569205</v>
      </c>
      <c r="D6" s="388">
        <v>54947.908614725449</v>
      </c>
      <c r="E6" s="388">
        <v>52882.339494397689</v>
      </c>
      <c r="F6" s="388">
        <v>52605.001234435513</v>
      </c>
      <c r="G6" s="388">
        <v>54842.769849183496</v>
      </c>
      <c r="H6" s="388">
        <v>56493.602483471674</v>
      </c>
      <c r="I6" s="388">
        <v>69264.258752554422</v>
      </c>
      <c r="J6" s="388">
        <v>64517.218027771662</v>
      </c>
      <c r="K6" s="388">
        <v>61772.243315598738</v>
      </c>
      <c r="L6" s="388">
        <v>59429.128153158934</v>
      </c>
      <c r="M6" s="388">
        <v>59689.835538763895</v>
      </c>
      <c r="N6" s="388">
        <v>62128.086565330632</v>
      </c>
      <c r="O6" s="388">
        <v>63183.832069258453</v>
      </c>
      <c r="P6" s="388">
        <v>20789.710051717357</v>
      </c>
      <c r="Q6" s="388">
        <v>59006.735560862951</v>
      </c>
      <c r="R6" s="388">
        <v>64446.832533059096</v>
      </c>
      <c r="S6" s="388">
        <v>59964.886021974227</v>
      </c>
      <c r="T6" s="388">
        <v>64636.155855332094</v>
      </c>
      <c r="U6" s="388">
        <v>64519.167831133927</v>
      </c>
      <c r="V6" s="388">
        <v>64910.972460574158</v>
      </c>
      <c r="W6" s="388">
        <v>78212.571986295254</v>
      </c>
      <c r="X6" s="388">
        <v>76186.48191067313</v>
      </c>
      <c r="Y6" s="388">
        <v>61616.225611246846</v>
      </c>
      <c r="Z6" s="388">
        <v>58485.967080631177</v>
      </c>
      <c r="AA6" s="388">
        <v>61659.08996591805</v>
      </c>
      <c r="AB6" s="388">
        <v>62167.240814726589</v>
      </c>
      <c r="AC6" s="388">
        <v>68491.735345841153</v>
      </c>
      <c r="AD6" s="388">
        <v>90119.537688577955</v>
      </c>
      <c r="AE6" s="388">
        <v>78311.706656198032</v>
      </c>
      <c r="AF6" s="388">
        <v>52834.157381493504</v>
      </c>
      <c r="AG6" s="388">
        <v>1951735.9393024575</v>
      </c>
    </row>
    <row r="7" spans="1:33">
      <c r="A7" t="s">
        <v>30</v>
      </c>
      <c r="B7" s="388">
        <v>41668.862333380974</v>
      </c>
      <c r="C7" s="388">
        <v>36331.168195258128</v>
      </c>
      <c r="D7" s="388">
        <v>27899.514849687341</v>
      </c>
      <c r="E7" s="388">
        <v>26850.732870564003</v>
      </c>
      <c r="F7" s="388">
        <v>26709.915811329691</v>
      </c>
      <c r="G7" s="388">
        <v>27846.131188243864</v>
      </c>
      <c r="H7" s="388">
        <v>28684.332873363659</v>
      </c>
      <c r="I7" s="388">
        <v>35168.567181856408</v>
      </c>
      <c r="J7" s="388">
        <v>32758.281940214751</v>
      </c>
      <c r="K7" s="388">
        <v>31364.535304992292</v>
      </c>
      <c r="L7" s="388">
        <v>30174.830766328596</v>
      </c>
      <c r="M7" s="388">
        <v>30307.203585594725</v>
      </c>
      <c r="N7" s="388">
        <v>31545.21286452721</v>
      </c>
      <c r="O7" s="388">
        <v>32081.262153879612</v>
      </c>
      <c r="P7" s="388">
        <v>0</v>
      </c>
      <c r="Q7" s="388">
        <v>29960.363124187952</v>
      </c>
      <c r="R7" s="388">
        <v>32722.544071305038</v>
      </c>
      <c r="S7" s="388">
        <v>30446.859038080573</v>
      </c>
      <c r="T7" s="388">
        <v>32818.672003637876</v>
      </c>
      <c r="U7" s="388">
        <v>32759.271942732248</v>
      </c>
      <c r="V7" s="388">
        <v>32958.208705801597</v>
      </c>
      <c r="W7" s="388">
        <v>39712.026691751234</v>
      </c>
      <c r="X7" s="388">
        <v>38683.289992271551</v>
      </c>
      <c r="Y7" s="388">
        <v>31285.318126957362</v>
      </c>
      <c r="Z7" s="388">
        <v>29695.945636538898</v>
      </c>
      <c r="AA7" s="388">
        <v>31307.082280131177</v>
      </c>
      <c r="AB7" s="388">
        <v>31565.093231041428</v>
      </c>
      <c r="AC7" s="388">
        <v>34855.167250941544</v>
      </c>
      <c r="AD7" s="388">
        <v>45757.726606461518</v>
      </c>
      <c r="AE7" s="388">
        <v>39762.361804857421</v>
      </c>
      <c r="AF7" s="388">
        <v>26826.2686533017</v>
      </c>
      <c r="AG7" s="388">
        <v>980506.75107922032</v>
      </c>
    </row>
    <row r="8" spans="1:33">
      <c r="A8" t="s">
        <v>31</v>
      </c>
      <c r="B8" s="388">
        <v>29066.282318798134</v>
      </c>
      <c r="C8" s="388">
        <v>25342.95232939778</v>
      </c>
      <c r="D8" s="388">
        <v>19461.418665344077</v>
      </c>
      <c r="E8" s="388">
        <v>18729.836582488748</v>
      </c>
      <c r="F8" s="388">
        <v>18631.609077109304</v>
      </c>
      <c r="G8" s="388">
        <v>19424.180677843655</v>
      </c>
      <c r="H8" s="388">
        <v>20008.871630643367</v>
      </c>
      <c r="I8" s="388">
        <v>24531.975321931364</v>
      </c>
      <c r="J8" s="388">
        <v>22850.671168679608</v>
      </c>
      <c r="K8" s="388">
        <v>21878.457604120696</v>
      </c>
      <c r="L8" s="388">
        <v>21048.57442372361</v>
      </c>
      <c r="M8" s="388">
        <v>21140.91161558983</v>
      </c>
      <c r="N8" s="388">
        <v>22004.489961618157</v>
      </c>
      <c r="O8" s="388">
        <v>22378.413296900253</v>
      </c>
      <c r="P8" s="388">
        <v>0</v>
      </c>
      <c r="Q8" s="388">
        <v>20898.971658358143</v>
      </c>
      <c r="R8" s="388">
        <v>22825.74207465033</v>
      </c>
      <c r="S8" s="388">
        <v>21238.328837515306</v>
      </c>
      <c r="T8" s="388">
        <v>22892.796500028067</v>
      </c>
      <c r="U8" s="388">
        <v>22851.36174891287</v>
      </c>
      <c r="V8" s="388">
        <v>22990.130887189276</v>
      </c>
      <c r="W8" s="388">
        <v>27701.283755697663</v>
      </c>
      <c r="X8" s="388">
        <v>26983.684338186547</v>
      </c>
      <c r="Y8" s="388">
        <v>21823.199343339784</v>
      </c>
      <c r="Z8" s="388">
        <v>20714.526177592568</v>
      </c>
      <c r="AA8" s="388">
        <v>21838.381015820269</v>
      </c>
      <c r="AB8" s="388">
        <v>22018.357591146421</v>
      </c>
      <c r="AC8" s="388">
        <v>24313.361941086285</v>
      </c>
      <c r="AD8" s="388">
        <v>31918.486018859247</v>
      </c>
      <c r="AE8" s="388">
        <v>27736.395216058336</v>
      </c>
      <c r="AF8" s="388">
        <v>18712.771469456256</v>
      </c>
      <c r="AG8" s="388">
        <v>683956.42324808601</v>
      </c>
    </row>
    <row r="9" spans="1:33">
      <c r="A9" t="s">
        <v>32</v>
      </c>
      <c r="B9" s="388">
        <v>20707.152462780778</v>
      </c>
      <c r="C9" s="388">
        <v>18054.609529558998</v>
      </c>
      <c r="D9" s="388">
        <v>13864.537577434174</v>
      </c>
      <c r="E9" s="388">
        <v>13343.350121722764</v>
      </c>
      <c r="F9" s="388">
        <v>13273.3717217464</v>
      </c>
      <c r="G9" s="388">
        <v>13838.008808597451</v>
      </c>
      <c r="H9" s="388">
        <v>14254.549340697145</v>
      </c>
      <c r="I9" s="388">
        <v>17476.860220127841</v>
      </c>
      <c r="J9" s="388">
        <v>16279.07988290271</v>
      </c>
      <c r="K9" s="388">
        <v>15586.463803319497</v>
      </c>
      <c r="L9" s="388">
        <v>14995.245519732331</v>
      </c>
      <c r="M9" s="388">
        <v>15061.027592891451</v>
      </c>
      <c r="N9" s="388">
        <v>15676.250698434589</v>
      </c>
      <c r="O9" s="388">
        <v>15942.63796558331</v>
      </c>
      <c r="P9" s="388">
        <v>0</v>
      </c>
      <c r="Q9" s="388">
        <v>14888.666796065525</v>
      </c>
      <c r="R9" s="388">
        <v>16261.320110766686</v>
      </c>
      <c r="S9" s="388">
        <v>15130.42873765384</v>
      </c>
      <c r="T9" s="388">
        <v>16309.090451478711</v>
      </c>
      <c r="U9" s="388">
        <v>16279.571860171114</v>
      </c>
      <c r="V9" s="388">
        <v>16378.432583806209</v>
      </c>
      <c r="W9" s="388">
        <v>19734.711851092427</v>
      </c>
      <c r="X9" s="388">
        <v>19223.485806336259</v>
      </c>
      <c r="Y9" s="388">
        <v>15547.097185385066</v>
      </c>
      <c r="Z9" s="388">
        <v>14757.265722842845</v>
      </c>
      <c r="AA9" s="388">
        <v>15557.912782758178</v>
      </c>
      <c r="AB9" s="388">
        <v>15686.130156556877</v>
      </c>
      <c r="AC9" s="388">
        <v>17321.117543513512</v>
      </c>
      <c r="AD9" s="388">
        <v>22739.095049187021</v>
      </c>
      <c r="AE9" s="388">
        <v>19759.725657636558</v>
      </c>
      <c r="AF9" s="388">
        <v>13331.192739726584</v>
      </c>
      <c r="AG9" s="388">
        <v>487258.39028050692</v>
      </c>
    </row>
    <row r="10" spans="1:33">
      <c r="A10" t="s">
        <v>33</v>
      </c>
      <c r="B10" s="388">
        <v>75914.326704529114</v>
      </c>
      <c r="C10" s="388">
        <v>66189.860185420577</v>
      </c>
      <c r="D10" s="388">
        <v>50828.670777035251</v>
      </c>
      <c r="E10" s="388">
        <v>48917.949597080937</v>
      </c>
      <c r="F10" s="388">
        <v>48661.402342328533</v>
      </c>
      <c r="G10" s="388">
        <v>50731.413868913296</v>
      </c>
      <c r="H10" s="388">
        <v>52258.489795761816</v>
      </c>
      <c r="I10" s="388">
        <v>64071.778044078019</v>
      </c>
      <c r="J10" s="388">
        <v>59680.605090490833</v>
      </c>
      <c r="K10" s="388">
        <v>57141.410798045399</v>
      </c>
      <c r="L10" s="388">
        <v>54973.950157834333</v>
      </c>
      <c r="M10" s="388">
        <v>55215.113292267168</v>
      </c>
      <c r="N10" s="388">
        <v>57470.577819044738</v>
      </c>
      <c r="O10" s="388">
        <v>58447.178057276571</v>
      </c>
      <c r="P10" s="388">
        <v>19231.183759477502</v>
      </c>
      <c r="Q10" s="388">
        <v>54583.222747934007</v>
      </c>
      <c r="R10" s="388">
        <v>59615.496131325373</v>
      </c>
      <c r="S10" s="388">
        <v>55469.544276277644</v>
      </c>
      <c r="T10" s="388">
        <v>59790.626596903283</v>
      </c>
      <c r="U10" s="388">
        <v>59682.40872443578</v>
      </c>
      <c r="V10" s="388">
        <v>60044.84123589626</v>
      </c>
      <c r="W10" s="388">
        <v>72349.269923827407</v>
      </c>
      <c r="X10" s="388">
        <v>70475.068193230167</v>
      </c>
      <c r="Y10" s="388">
        <v>56997.089153604022</v>
      </c>
      <c r="Z10" s="388">
        <v>54101.494320045051</v>
      </c>
      <c r="AA10" s="388">
        <v>57036.740128983809</v>
      </c>
      <c r="AB10" s="388">
        <v>57506.796821773729</v>
      </c>
      <c r="AC10" s="388">
        <v>63357.167808723316</v>
      </c>
      <c r="AD10" s="388">
        <v>83363.615235462887</v>
      </c>
      <c r="AE10" s="388">
        <v>72440.972840755625</v>
      </c>
      <c r="AF10" s="388">
        <v>48873.379515782282</v>
      </c>
      <c r="AG10" s="388">
        <v>1805421.643944545</v>
      </c>
    </row>
    <row r="11" spans="1:33">
      <c r="A11" t="s">
        <v>34</v>
      </c>
      <c r="B11" s="388">
        <v>48266.720468419837</v>
      </c>
      <c r="C11" s="388">
        <v>42083.854498875284</v>
      </c>
      <c r="D11" s="388">
        <v>32317.131043330875</v>
      </c>
      <c r="E11" s="388">
        <v>31102.284662029288</v>
      </c>
      <c r="F11" s="388">
        <v>30939.170594242449</v>
      </c>
      <c r="G11" s="388">
        <v>32255.294599516845</v>
      </c>
      <c r="H11" s="388">
        <v>33226.217350134524</v>
      </c>
      <c r="I11" s="388">
        <v>40737.166948800063</v>
      </c>
      <c r="J11" s="388">
        <v>37945.236536188851</v>
      </c>
      <c r="K11" s="388">
        <v>36330.803708436993</v>
      </c>
      <c r="L11" s="388">
        <v>34952.721054097543</v>
      </c>
      <c r="M11" s="388">
        <v>35106.053818837237</v>
      </c>
      <c r="N11" s="388">
        <v>36540.089798160683</v>
      </c>
      <c r="O11" s="388">
        <v>37161.017266721319</v>
      </c>
      <c r="P11" s="388">
        <v>12227.285824562769</v>
      </c>
      <c r="Q11" s="388">
        <v>34704.294551595434</v>
      </c>
      <c r="R11" s="388">
        <v>37903.839924133521</v>
      </c>
      <c r="S11" s="388">
        <v>35267.822350771094</v>
      </c>
      <c r="T11" s="388">
        <v>38015.18877743301</v>
      </c>
      <c r="U11" s="388">
        <v>37946.38329595379</v>
      </c>
      <c r="V11" s="388">
        <v>38176.819756088888</v>
      </c>
      <c r="W11" s="388">
        <v>46000.038979457771</v>
      </c>
      <c r="X11" s="388">
        <v>44808.41185241683</v>
      </c>
      <c r="Y11" s="388">
        <v>36239.043262521343</v>
      </c>
      <c r="Z11" s="388">
        <v>34398.009132492582</v>
      </c>
      <c r="AA11" s="388">
        <v>36264.253557178956</v>
      </c>
      <c r="AB11" s="388">
        <v>36563.118026905548</v>
      </c>
      <c r="AC11" s="388">
        <v>40282.814075356524</v>
      </c>
      <c r="AD11" s="388">
        <v>53003.016538206823</v>
      </c>
      <c r="AE11" s="388">
        <v>46058.344167024559</v>
      </c>
      <c r="AF11" s="388">
        <v>31073.946774456763</v>
      </c>
      <c r="AG11" s="388">
        <v>1147896.3931943481</v>
      </c>
    </row>
    <row r="12" spans="1:33">
      <c r="A12" t="s">
        <v>35</v>
      </c>
      <c r="B12" s="388">
        <v>23108.897231327686</v>
      </c>
      <c r="C12" s="388">
        <v>20148.69581514152</v>
      </c>
      <c r="D12" s="388">
        <v>15472.633169272631</v>
      </c>
      <c r="E12" s="388">
        <v>14890.995139903782</v>
      </c>
      <c r="F12" s="388">
        <v>14812.900208388057</v>
      </c>
      <c r="G12" s="388">
        <v>15443.027428269688</v>
      </c>
      <c r="H12" s="388">
        <v>15907.880930762411</v>
      </c>
      <c r="I12" s="388">
        <v>19503.93553527625</v>
      </c>
      <c r="J12" s="388">
        <v>18167.229159622151</v>
      </c>
      <c r="K12" s="388">
        <v>17394.279144760279</v>
      </c>
      <c r="L12" s="388">
        <v>16734.487675061358</v>
      </c>
      <c r="M12" s="388">
        <v>16807.899563587805</v>
      </c>
      <c r="N12" s="388">
        <v>17494.480084298641</v>
      </c>
      <c r="O12" s="388">
        <v>17791.764609118687</v>
      </c>
      <c r="P12" s="388">
        <v>0</v>
      </c>
      <c r="Q12" s="388">
        <v>16615.547285904082</v>
      </c>
      <c r="R12" s="388">
        <v>18147.409498281431</v>
      </c>
      <c r="S12" s="388">
        <v>16885.3502862274</v>
      </c>
      <c r="T12" s="388">
        <v>18200.720541226801</v>
      </c>
      <c r="U12" s="388">
        <v>18167.778199484408</v>
      </c>
      <c r="V12" s="388">
        <v>18278.105406801027</v>
      </c>
      <c r="W12" s="388">
        <v>22023.666888842556</v>
      </c>
      <c r="X12" s="388">
        <v>21453.145657037127</v>
      </c>
      <c r="Y12" s="388">
        <v>17350.346540804869</v>
      </c>
      <c r="Z12" s="388">
        <v>16468.905496182055</v>
      </c>
      <c r="AA12" s="388">
        <v>17362.416598657579</v>
      </c>
      <c r="AB12" s="388">
        <v>17505.505423628103</v>
      </c>
      <c r="AC12" s="388">
        <v>19330.128851094003</v>
      </c>
      <c r="AD12" s="388">
        <v>25376.517199530423</v>
      </c>
      <c r="AE12" s="388">
        <v>22051.581952771867</v>
      </c>
      <c r="AF12" s="388">
        <v>14877.427668873821</v>
      </c>
      <c r="AG12" s="388">
        <v>543773.65919013845</v>
      </c>
    </row>
    <row r="13" spans="1:33">
      <c r="A13" t="s">
        <v>36</v>
      </c>
      <c r="B13" s="388">
        <v>41834.813166992673</v>
      </c>
      <c r="C13" s="388">
        <v>36475.861074076194</v>
      </c>
      <c r="D13" s="388">
        <v>28010.627740402349</v>
      </c>
      <c r="E13" s="388">
        <v>26957.668871535301</v>
      </c>
      <c r="F13" s="388">
        <v>26816.29099285313</v>
      </c>
      <c r="G13" s="388">
        <v>27957.031472647544</v>
      </c>
      <c r="H13" s="388">
        <v>28798.571388297078</v>
      </c>
      <c r="I13" s="388">
        <v>35308.629874090817</v>
      </c>
      <c r="J13" s="388">
        <v>32888.74540600778</v>
      </c>
      <c r="K13" s="388">
        <v>31489.448021304626</v>
      </c>
      <c r="L13" s="388">
        <v>30295.005353282773</v>
      </c>
      <c r="M13" s="388">
        <v>30427.905361881043</v>
      </c>
      <c r="N13" s="388">
        <v>31670.845149120036</v>
      </c>
      <c r="O13" s="388">
        <v>32209.029313807256</v>
      </c>
      <c r="P13" s="388">
        <v>10597.907068177235</v>
      </c>
      <c r="Q13" s="388">
        <v>30079.683570136036</v>
      </c>
      <c r="R13" s="388">
        <v>32852.865207099007</v>
      </c>
      <c r="S13" s="388">
        <v>30568.117007587934</v>
      </c>
      <c r="T13" s="388">
        <v>32949.375979509801</v>
      </c>
      <c r="U13" s="388">
        <v>32889.739351319353</v>
      </c>
      <c r="V13" s="388">
        <v>33089.468401958329</v>
      </c>
      <c r="W13" s="388">
        <v>39870.184211896121</v>
      </c>
      <c r="X13" s="388">
        <v>38837.350455206673</v>
      </c>
      <c r="Y13" s="388">
        <v>31409.915352133263</v>
      </c>
      <c r="Z13" s="388">
        <v>29814.213010719726</v>
      </c>
      <c r="AA13" s="388">
        <v>31431.766183444175</v>
      </c>
      <c r="AB13" s="388">
        <v>31690.80469138351</v>
      </c>
      <c r="AC13" s="388">
        <v>34914.822973851566</v>
      </c>
      <c r="AD13" s="388">
        <v>45939.961792384405</v>
      </c>
      <c r="AE13" s="388">
        <v>39920.719790134113</v>
      </c>
      <c r="AF13" s="388">
        <v>26933.107222833285</v>
      </c>
      <c r="AG13" s="388">
        <v>994930.47545607307</v>
      </c>
    </row>
    <row r="14" spans="1:33">
      <c r="A14" t="s">
        <v>37</v>
      </c>
      <c r="B14" s="388">
        <v>26894.833172249335</v>
      </c>
      <c r="C14" s="388">
        <v>23449.661278168045</v>
      </c>
      <c r="D14" s="388">
        <v>18007.518215056367</v>
      </c>
      <c r="E14" s="388">
        <v>17330.590293748879</v>
      </c>
      <c r="F14" s="388">
        <v>17239.701051666558</v>
      </c>
      <c r="G14" s="388">
        <v>17973.062158705248</v>
      </c>
      <c r="H14" s="388">
        <v>18514.072717276118</v>
      </c>
      <c r="I14" s="388">
        <v>22699.269773567768</v>
      </c>
      <c r="J14" s="388">
        <v>21143.570485383541</v>
      </c>
      <c r="K14" s="388">
        <v>20243.987892060308</v>
      </c>
      <c r="L14" s="388">
        <v>19476.102634343653</v>
      </c>
      <c r="M14" s="388">
        <v>19561.541609428194</v>
      </c>
      <c r="N14" s="388">
        <v>20360.604774536791</v>
      </c>
      <c r="O14" s="388">
        <v>20706.593491336633</v>
      </c>
      <c r="P14" s="388">
        <v>6813.1998447291835</v>
      </c>
      <c r="Q14" s="388">
        <v>19337.676213913226</v>
      </c>
      <c r="R14" s="388">
        <v>21120.503764373301</v>
      </c>
      <c r="S14" s="388">
        <v>19651.681101746246</v>
      </c>
      <c r="T14" s="388">
        <v>21182.548767728575</v>
      </c>
      <c r="U14" s="388">
        <v>21144.209474572523</v>
      </c>
      <c r="V14" s="388">
        <v>21272.611613603123</v>
      </c>
      <c r="W14" s="388">
        <v>25631.809293505656</v>
      </c>
      <c r="X14" s="388">
        <v>24967.819437259644</v>
      </c>
      <c r="Y14" s="388">
        <v>20192.857799508703</v>
      </c>
      <c r="Z14" s="388">
        <v>19167.010066101222</v>
      </c>
      <c r="AA14" s="388">
        <v>20206.905297711601</v>
      </c>
      <c r="AB14" s="388">
        <v>20373.436397740836</v>
      </c>
      <c r="AC14" s="388">
        <v>22446.098548881102</v>
      </c>
      <c r="AD14" s="388">
        <v>29533.957840656116</v>
      </c>
      <c r="AE14" s="388">
        <v>25664.297688769875</v>
      </c>
      <c r="AF14" s="388">
        <v>17314.800060823989</v>
      </c>
      <c r="AG14" s="388">
        <v>639622.53275915247</v>
      </c>
    </row>
    <row r="15" spans="1:33">
      <c r="A15" t="s">
        <v>38</v>
      </c>
      <c r="B15" s="388">
        <v>8199.3554010133903</v>
      </c>
      <c r="C15" s="388">
        <v>7149.0351184432029</v>
      </c>
      <c r="D15" s="388">
        <v>5489.9036104755587</v>
      </c>
      <c r="E15" s="388">
        <v>5283.5304170773425</v>
      </c>
      <c r="F15" s="388">
        <v>5255.8212584746916</v>
      </c>
      <c r="G15" s="388">
        <v>5479.39908531525</v>
      </c>
      <c r="H15" s="388">
        <v>5644.3355181614088</v>
      </c>
      <c r="I15" s="388">
        <v>6920.2652801358454</v>
      </c>
      <c r="J15" s="388">
        <v>6445.9834253561075</v>
      </c>
      <c r="K15" s="388">
        <v>6171.7301013818515</v>
      </c>
      <c r="L15" s="388">
        <v>5937.6269896468402</v>
      </c>
      <c r="M15" s="388">
        <v>5963.6745400194259</v>
      </c>
      <c r="N15" s="388">
        <v>6207.2827764647918</v>
      </c>
      <c r="O15" s="388">
        <v>6312.7634253170654</v>
      </c>
      <c r="P15" s="388">
        <v>2077.1218987409566</v>
      </c>
      <c r="Q15" s="388">
        <v>5895.4252994288709</v>
      </c>
      <c r="R15" s="388">
        <v>6438.9511362064532</v>
      </c>
      <c r="S15" s="388">
        <v>5991.155124429416</v>
      </c>
      <c r="T15" s="388">
        <v>6457.8666293834794</v>
      </c>
      <c r="U15" s="388">
        <v>6446.1782322702957</v>
      </c>
      <c r="V15" s="388">
        <v>6485.3238467985357</v>
      </c>
      <c r="W15" s="388">
        <v>7814.3007105655843</v>
      </c>
      <c r="X15" s="388">
        <v>7611.8719102394916</v>
      </c>
      <c r="Y15" s="388">
        <v>6156.1422076837462</v>
      </c>
      <c r="Z15" s="388">
        <v>5843.3947702982296</v>
      </c>
      <c r="AA15" s="388">
        <v>6160.4248306516201</v>
      </c>
      <c r="AB15" s="388">
        <v>6211.1947188943304</v>
      </c>
      <c r="AC15" s="388">
        <v>6843.0816502832422</v>
      </c>
      <c r="AD15" s="388">
        <v>9003.9382353912788</v>
      </c>
      <c r="AE15" s="388">
        <v>7824.2053601863445</v>
      </c>
      <c r="AF15" s="388">
        <v>5278.7164912653943</v>
      </c>
      <c r="AG15" s="388">
        <v>195000</v>
      </c>
    </row>
    <row r="16" spans="1:33">
      <c r="A16" t="s">
        <v>39</v>
      </c>
      <c r="B16" s="388">
        <v>52674.360813895502</v>
      </c>
      <c r="C16" s="388">
        <v>45926.885332174468</v>
      </c>
      <c r="D16" s="388">
        <v>35268.280184068703</v>
      </c>
      <c r="E16" s="388">
        <v>33942.495958392865</v>
      </c>
      <c r="F16" s="388">
        <v>33764.486572691028</v>
      </c>
      <c r="G16" s="388">
        <v>35200.796934299535</v>
      </c>
      <c r="H16" s="388">
        <v>36260.382810284573</v>
      </c>
      <c r="I16" s="388">
        <v>44457.220411338269</v>
      </c>
      <c r="J16" s="388">
        <v>41410.335342413979</v>
      </c>
      <c r="K16" s="388">
        <v>39648.47506988026</v>
      </c>
      <c r="L16" s="388">
        <v>38144.548093661906</v>
      </c>
      <c r="M16" s="388">
        <v>38311.882963238873</v>
      </c>
      <c r="N16" s="388">
        <v>39876.872833317444</v>
      </c>
      <c r="O16" s="388">
        <v>40554.502413301474</v>
      </c>
      <c r="P16" s="388">
        <v>0</v>
      </c>
      <c r="Q16" s="388">
        <v>37873.435677041591</v>
      </c>
      <c r="R16" s="388">
        <v>41365.158457415091</v>
      </c>
      <c r="S16" s="388">
        <v>38488.423940888119</v>
      </c>
      <c r="T16" s="388">
        <v>41486.675511360132</v>
      </c>
      <c r="U16" s="388">
        <v>41411.586822461504</v>
      </c>
      <c r="V16" s="388">
        <v>41663.066374584268</v>
      </c>
      <c r="W16" s="388">
        <v>50200.689567101668</v>
      </c>
      <c r="X16" s="388">
        <v>48900.244941151832</v>
      </c>
      <c r="Y16" s="388">
        <v>39548.335205607371</v>
      </c>
      <c r="Z16" s="388">
        <v>37539.180759340801</v>
      </c>
      <c r="AA16" s="388">
        <v>39575.84766438089</v>
      </c>
      <c r="AB16" s="388">
        <v>39902.003963380572</v>
      </c>
      <c r="AC16" s="388">
        <v>44061.045903190046</v>
      </c>
      <c r="AD16" s="388">
        <v>57843.167927372931</v>
      </c>
      <c r="AE16" s="388">
        <v>50264.319091904872</v>
      </c>
      <c r="AF16" s="388">
        <v>33911.570299880914</v>
      </c>
      <c r="AG16" s="388">
        <v>1239476.2778400211</v>
      </c>
    </row>
    <row r="17" spans="1:33">
      <c r="A17" t="s">
        <v>40</v>
      </c>
      <c r="B17" s="388">
        <v>68773.062317766584</v>
      </c>
      <c r="C17" s="388">
        <v>59963.376834699702</v>
      </c>
      <c r="D17" s="388">
        <v>46047.215257324206</v>
      </c>
      <c r="E17" s="388">
        <v>44316.235711232344</v>
      </c>
      <c r="F17" s="388">
        <v>44083.821869149411</v>
      </c>
      <c r="G17" s="388">
        <v>45959.107311255764</v>
      </c>
      <c r="H17" s="388">
        <v>47342.531131766962</v>
      </c>
      <c r="I17" s="388">
        <v>58044.542782892087</v>
      </c>
      <c r="J17" s="388">
        <v>54066.447681547717</v>
      </c>
      <c r="K17" s="388">
        <v>51766.115519070037</v>
      </c>
      <c r="L17" s="388">
        <v>49802.548006171986</v>
      </c>
      <c r="M17" s="388">
        <v>50021.024912878296</v>
      </c>
      <c r="N17" s="388">
        <v>52064.31778247482</v>
      </c>
      <c r="O17" s="388">
        <v>52949.049189036268</v>
      </c>
      <c r="P17" s="388">
        <v>17422.105372582595</v>
      </c>
      <c r="Q17" s="388">
        <v>49448.576342629181</v>
      </c>
      <c r="R17" s="388">
        <v>54007.463525321735</v>
      </c>
      <c r="S17" s="388">
        <v>50251.521561910406</v>
      </c>
      <c r="T17" s="388">
        <v>54166.119459527756</v>
      </c>
      <c r="U17" s="388">
        <v>54068.081647560182</v>
      </c>
      <c r="V17" s="388">
        <v>54396.420115128632</v>
      </c>
      <c r="W17" s="388">
        <v>65543.370600946713</v>
      </c>
      <c r="X17" s="388">
        <v>63845.475117843678</v>
      </c>
      <c r="Y17" s="388">
        <v>51635.37021870532</v>
      </c>
      <c r="Z17" s="388">
        <v>49012.164131263664</v>
      </c>
      <c r="AA17" s="388">
        <v>51671.291224912326</v>
      </c>
      <c r="AB17" s="388">
        <v>52097.129661864368</v>
      </c>
      <c r="AC17" s="388">
        <v>57397.15596695913</v>
      </c>
      <c r="AD17" s="388">
        <v>75521.59591610737</v>
      </c>
      <c r="AE17" s="388">
        <v>65626.4470200418</v>
      </c>
      <c r="AF17" s="388">
        <v>44275.858339638304</v>
      </c>
      <c r="AG17" s="388">
        <v>1635585.5425302091</v>
      </c>
    </row>
    <row r="18" spans="1:33">
      <c r="A18" t="s">
        <v>41</v>
      </c>
      <c r="B18" s="388">
        <v>45948.293945776291</v>
      </c>
      <c r="C18" s="388">
        <v>40062.413566108742</v>
      </c>
      <c r="D18" s="388">
        <v>30764.821439125899</v>
      </c>
      <c r="E18" s="388">
        <v>29608.328557793087</v>
      </c>
      <c r="F18" s="388">
        <v>29453.049453254287</v>
      </c>
      <c r="G18" s="388">
        <v>30705.955225110221</v>
      </c>
      <c r="H18" s="388">
        <v>31630.241016874592</v>
      </c>
      <c r="I18" s="388">
        <v>38780.4123279169</v>
      </c>
      <c r="J18" s="388">
        <v>36122.588509977031</v>
      </c>
      <c r="K18" s="388">
        <v>34585.702775762133</v>
      </c>
      <c r="L18" s="388">
        <v>33273.814454603147</v>
      </c>
      <c r="M18" s="388">
        <v>33419.782087734289</v>
      </c>
      <c r="N18" s="388">
        <v>34784.936091721058</v>
      </c>
      <c r="O18" s="388">
        <v>35376.038150604421</v>
      </c>
      <c r="P18" s="388">
        <v>11639.964716343755</v>
      </c>
      <c r="Q18" s="388">
        <v>33037.320782563496</v>
      </c>
      <c r="R18" s="388">
        <v>36083.180328094808</v>
      </c>
      <c r="S18" s="388">
        <v>33573.780287411792</v>
      </c>
      <c r="T18" s="388">
        <v>36189.180690089117</v>
      </c>
      <c r="U18" s="388">
        <v>36123.68018669037</v>
      </c>
      <c r="V18" s="388">
        <v>36343.04794367397</v>
      </c>
      <c r="W18" s="388">
        <v>43790.489431081267</v>
      </c>
      <c r="X18" s="388">
        <v>42656.100498589745</v>
      </c>
      <c r="Y18" s="388">
        <v>34498.349918542684</v>
      </c>
      <c r="Z18" s="388">
        <v>32745.747368590797</v>
      </c>
      <c r="AA18" s="388">
        <v>34522.349270853068</v>
      </c>
      <c r="AB18" s="388">
        <v>34806.858190698396</v>
      </c>
      <c r="AC18" s="388">
        <v>38347.883679160892</v>
      </c>
      <c r="AD18" s="388">
        <v>50457.088450909199</v>
      </c>
      <c r="AE18" s="388">
        <v>43845.994007959147</v>
      </c>
      <c r="AF18" s="388">
        <v>29581.351842256001</v>
      </c>
      <c r="AG18" s="388">
        <v>1092758.7451958705</v>
      </c>
    </row>
    <row r="19" spans="1:33">
      <c r="A19" t="s">
        <v>42</v>
      </c>
      <c r="B19" s="388">
        <v>50033.219091027546</v>
      </c>
      <c r="C19" s="388">
        <v>43624.068341556529</v>
      </c>
      <c r="D19" s="388">
        <v>33499.895625648605</v>
      </c>
      <c r="E19" s="388">
        <v>32240.587461188297</v>
      </c>
      <c r="F19" s="388">
        <v>32071.50363259573</v>
      </c>
      <c r="G19" s="388">
        <v>33435.796049146775</v>
      </c>
      <c r="H19" s="388">
        <v>34442.253298172058</v>
      </c>
      <c r="I19" s="388">
        <v>42228.093794577348</v>
      </c>
      <c r="J19" s="388">
        <v>39333.982393068807</v>
      </c>
      <c r="K19" s="388">
        <v>37660.46344264612</v>
      </c>
      <c r="L19" s="388">
        <v>36231.944771790419</v>
      </c>
      <c r="M19" s="388">
        <v>36390.889314481552</v>
      </c>
      <c r="N19" s="388">
        <v>37877.409128581021</v>
      </c>
      <c r="O19" s="388">
        <v>38521.06172756914</v>
      </c>
      <c r="P19" s="388">
        <v>0</v>
      </c>
      <c r="Q19" s="388">
        <v>35974.426185338321</v>
      </c>
      <c r="R19" s="388">
        <v>39291.070719342279</v>
      </c>
      <c r="S19" s="388">
        <v>36558.578362374828</v>
      </c>
      <c r="T19" s="388">
        <v>39406.49479453532</v>
      </c>
      <c r="U19" s="388">
        <v>39335.171122736123</v>
      </c>
      <c r="V19" s="388">
        <v>39574.041254881173</v>
      </c>
      <c r="W19" s="388">
        <v>47683.58003442295</v>
      </c>
      <c r="X19" s="388">
        <v>46448.34091845568</v>
      </c>
      <c r="Y19" s="388">
        <v>37565.344684838812</v>
      </c>
      <c r="Z19" s="388">
        <v>35656.931121873487</v>
      </c>
      <c r="AA19" s="388">
        <v>37591.477643194237</v>
      </c>
      <c r="AB19" s="388">
        <v>37901.280160275091</v>
      </c>
      <c r="AC19" s="388">
        <v>41851.783846849154</v>
      </c>
      <c r="AD19" s="388">
        <v>54942.857380926936</v>
      </c>
      <c r="AE19" s="388">
        <v>47744.019115333394</v>
      </c>
      <c r="AF19" s="388">
        <v>32211.212444122018</v>
      </c>
      <c r="AG19" s="388">
        <v>1177327.77786155</v>
      </c>
    </row>
    <row r="20" spans="1:33">
      <c r="A20" t="s">
        <v>43</v>
      </c>
      <c r="B20" s="388">
        <v>61794.945267286123</v>
      </c>
      <c r="C20" s="388">
        <v>53879.14198761325</v>
      </c>
      <c r="D20" s="388">
        <v>41374.995538074203</v>
      </c>
      <c r="E20" s="388">
        <v>39819.651298562196</v>
      </c>
      <c r="F20" s="388">
        <v>39610.819523927603</v>
      </c>
      <c r="G20" s="388">
        <v>41295.827539421538</v>
      </c>
      <c r="H20" s="388">
        <v>42538.881089588431</v>
      </c>
      <c r="I20" s="388">
        <v>52155.004059007086</v>
      </c>
      <c r="J20" s="388">
        <v>48580.549748396465</v>
      </c>
      <c r="K20" s="388">
        <v>46513.62273822369</v>
      </c>
      <c r="L20" s="388">
        <v>44749.290267066455</v>
      </c>
      <c r="M20" s="388">
        <v>44945.599229283398</v>
      </c>
      <c r="N20" s="388">
        <v>46781.56765625767</v>
      </c>
      <c r="O20" s="388">
        <v>47576.529040878027</v>
      </c>
      <c r="P20" s="388">
        <v>15654.356686418896</v>
      </c>
      <c r="Q20" s="388">
        <v>44431.23463834179</v>
      </c>
      <c r="R20" s="388">
        <v>48527.55046956864</v>
      </c>
      <c r="S20" s="388">
        <v>45152.708340484816</v>
      </c>
      <c r="T20" s="388">
        <v>48670.108244955918</v>
      </c>
      <c r="U20" s="388">
        <v>48582.017922662744</v>
      </c>
      <c r="V20" s="388">
        <v>48877.041249365706</v>
      </c>
      <c r="W20" s="388">
        <v>58892.956957547387</v>
      </c>
      <c r="X20" s="388">
        <v>57367.33987853564</v>
      </c>
      <c r="Y20" s="388">
        <v>46396.143620561881</v>
      </c>
      <c r="Z20" s="388">
        <v>44039.103361844303</v>
      </c>
      <c r="AA20" s="388">
        <v>46428.419871432474</v>
      </c>
      <c r="AB20" s="388">
        <v>46811.050250498214</v>
      </c>
      <c r="AC20" s="388">
        <v>51573.30489498745</v>
      </c>
      <c r="AD20" s="388">
        <v>67858.73318496006</v>
      </c>
      <c r="AE20" s="388">
        <v>58967.603957375068</v>
      </c>
      <c r="AF20" s="388">
        <v>39783.370851195148</v>
      </c>
      <c r="AG20" s="388">
        <v>1469629.4693643225</v>
      </c>
    </row>
    <row r="21" spans="1:33">
      <c r="A21" t="s">
        <v>44</v>
      </c>
      <c r="B21" s="388">
        <v>11040.7344615818</v>
      </c>
      <c r="C21" s="388">
        <v>9626.4394624849483</v>
      </c>
      <c r="D21" s="388">
        <v>7392.3576938070637</v>
      </c>
      <c r="E21" s="388">
        <v>7114.4685773020337</v>
      </c>
      <c r="F21" s="388">
        <v>7077.1571732558186</v>
      </c>
      <c r="G21" s="388">
        <v>7378.2129632437754</v>
      </c>
      <c r="H21" s="388">
        <v>7600.3059533671094</v>
      </c>
      <c r="I21" s="388">
        <v>9318.3924375617025</v>
      </c>
      <c r="J21" s="388">
        <v>8679.7544273197745</v>
      </c>
      <c r="K21" s="388">
        <v>8310.4622113936639</v>
      </c>
      <c r="L21" s="388">
        <v>7995.2337370947189</v>
      </c>
      <c r="M21" s="388">
        <v>8030.3077243746038</v>
      </c>
      <c r="N21" s="388">
        <v>8358.3351996704187</v>
      </c>
      <c r="O21" s="388">
        <v>8500.36878375794</v>
      </c>
      <c r="P21" s="388">
        <v>2796.9212464556826</v>
      </c>
      <c r="Q21" s="388">
        <v>7938.4076047052222</v>
      </c>
      <c r="R21" s="388">
        <v>8670.285190610166</v>
      </c>
      <c r="S21" s="388">
        <v>8067.3113448399772</v>
      </c>
      <c r="T21" s="388">
        <v>8695.7555998269199</v>
      </c>
      <c r="U21" s="388">
        <v>8680.0167420147263</v>
      </c>
      <c r="V21" s="388">
        <v>8732.7277557717753</v>
      </c>
      <c r="W21" s="388">
        <v>10522.244119048852</v>
      </c>
      <c r="X21" s="388">
        <v>10249.666273295183</v>
      </c>
      <c r="Y21" s="388">
        <v>8289.4725376060305</v>
      </c>
      <c r="Z21" s="388">
        <v>7868.346578205992</v>
      </c>
      <c r="AA21" s="388">
        <v>8295.239247386844</v>
      </c>
      <c r="AB21" s="388">
        <v>8363.602774434672</v>
      </c>
      <c r="AC21" s="388">
        <v>9214.4618332269019</v>
      </c>
      <c r="AD21" s="388">
        <v>12124.13492323458</v>
      </c>
      <c r="AE21" s="388">
        <v>10535.581095073125</v>
      </c>
      <c r="AF21" s="388">
        <v>7107.9864486458082</v>
      </c>
      <c r="AG21" s="388">
        <v>262574.69212059781</v>
      </c>
    </row>
    <row r="22" spans="1:33">
      <c r="A22" t="s">
        <v>45</v>
      </c>
      <c r="B22" s="388">
        <v>79485.775983854168</v>
      </c>
      <c r="C22" s="388">
        <v>69303.814279723869</v>
      </c>
      <c r="D22" s="388">
        <v>53219.945619295861</v>
      </c>
      <c r="E22" s="388">
        <v>51219.333056813724</v>
      </c>
      <c r="F22" s="388">
        <v>50950.716334440738</v>
      </c>
      <c r="G22" s="388">
        <v>53118.113183345362</v>
      </c>
      <c r="H22" s="388">
        <v>54717.031599683985</v>
      </c>
      <c r="I22" s="388">
        <v>67086.085296136487</v>
      </c>
      <c r="J22" s="388">
        <v>62488.326153073882</v>
      </c>
      <c r="K22" s="388">
        <v>59829.673465625914</v>
      </c>
      <c r="L22" s="388">
        <v>57560.242932807145</v>
      </c>
      <c r="M22" s="388">
        <v>57812.75177680573</v>
      </c>
      <c r="N22" s="388">
        <v>60174.326408334091</v>
      </c>
      <c r="O22" s="388">
        <v>61196.871573807366</v>
      </c>
      <c r="P22" s="388">
        <v>0</v>
      </c>
      <c r="Q22" s="388">
        <v>57151.133444225779</v>
      </c>
      <c r="R22" s="388">
        <v>62420.154091653763</v>
      </c>
      <c r="S22" s="388">
        <v>58079.152666813265</v>
      </c>
      <c r="T22" s="388">
        <v>62603.523707893051</v>
      </c>
      <c r="U22" s="388">
        <v>62490.214640398051</v>
      </c>
      <c r="V22" s="388">
        <v>62869.698074761363</v>
      </c>
      <c r="W22" s="388">
        <v>75752.998299564017</v>
      </c>
      <c r="X22" s="388">
        <v>73790.623272691621</v>
      </c>
      <c r="Y22" s="388">
        <v>59678.562095774243</v>
      </c>
      <c r="Z22" s="388">
        <v>56646.741723104817</v>
      </c>
      <c r="AA22" s="388">
        <v>59720.078482514342</v>
      </c>
      <c r="AB22" s="388">
        <v>60212.249362567491</v>
      </c>
      <c r="AC22" s="388">
        <v>66488.256718462944</v>
      </c>
      <c r="AD22" s="388">
        <v>87285.522159743923</v>
      </c>
      <c r="AE22" s="388">
        <v>75849.015452431559</v>
      </c>
      <c r="AF22" s="388">
        <v>51172.666140943213</v>
      </c>
      <c r="AG22" s="388">
        <v>1870373.5979972919</v>
      </c>
    </row>
    <row r="23" spans="1:33">
      <c r="A23" t="s">
        <v>46</v>
      </c>
      <c r="B23" s="388">
        <v>30904.4261930104</v>
      </c>
      <c r="C23" s="388">
        <v>26945.633816758433</v>
      </c>
      <c r="D23" s="388">
        <v>20692.153546084126</v>
      </c>
      <c r="E23" s="388">
        <v>19914.306409124703</v>
      </c>
      <c r="F23" s="388">
        <v>19809.867022730963</v>
      </c>
      <c r="G23" s="388">
        <v>20652.560638272218</v>
      </c>
      <c r="H23" s="388">
        <v>21274.227289629049</v>
      </c>
      <c r="I23" s="388">
        <v>26083.370841514941</v>
      </c>
      <c r="J23" s="388">
        <v>24295.741465928546</v>
      </c>
      <c r="K23" s="388">
        <v>23262.045377099093</v>
      </c>
      <c r="L23" s="388">
        <v>22379.680607635073</v>
      </c>
      <c r="M23" s="388">
        <v>22477.857178673672</v>
      </c>
      <c r="N23" s="388">
        <v>23396.047986978527</v>
      </c>
      <c r="O23" s="388">
        <v>23793.618133388212</v>
      </c>
      <c r="P23" s="388">
        <v>0</v>
      </c>
      <c r="Q23" s="388">
        <v>22220.617003635143</v>
      </c>
      <c r="R23" s="388">
        <v>24269.235862699476</v>
      </c>
      <c r="S23" s="388">
        <v>22581.435039505806</v>
      </c>
      <c r="T23" s="388">
        <v>24340.530791898611</v>
      </c>
      <c r="U23" s="388">
        <v>24296.47571826998</v>
      </c>
      <c r="V23" s="388">
        <v>24444.020579518277</v>
      </c>
      <c r="W23" s="388">
        <v>29453.105488001573</v>
      </c>
      <c r="X23" s="388">
        <v>28690.125276381015</v>
      </c>
      <c r="Y23" s="388">
        <v>23203.29259877239</v>
      </c>
      <c r="Z23" s="388">
        <v>22024.507240286861</v>
      </c>
      <c r="AA23" s="388">
        <v>23219.434356136251</v>
      </c>
      <c r="AB23" s="388">
        <v>23410.792601667388</v>
      </c>
      <c r="AC23" s="388">
        <v>25850.932409278346</v>
      </c>
      <c r="AD23" s="388">
        <v>33937.002487742226</v>
      </c>
      <c r="AE23" s="388">
        <v>29490.437387669514</v>
      </c>
      <c r="AF23" s="388">
        <v>19896.162102935021</v>
      </c>
      <c r="AG23" s="388">
        <v>727209.64345122594</v>
      </c>
    </row>
    <row r="24" spans="1:33">
      <c r="A24" t="s">
        <v>47</v>
      </c>
      <c r="B24" s="388">
        <v>9587.2460873172586</v>
      </c>
      <c r="C24" s="388">
        <v>8359.1399098174461</v>
      </c>
      <c r="D24" s="388">
        <v>6419.1700853429957</v>
      </c>
      <c r="E24" s="388">
        <v>6177.8644589653813</v>
      </c>
      <c r="F24" s="388">
        <v>6145.4650190821831</v>
      </c>
      <c r="G24" s="388">
        <v>6406.8874774041024</v>
      </c>
      <c r="H24" s="388">
        <v>6599.742414545256</v>
      </c>
      <c r="I24" s="388">
        <v>8091.6465972410288</v>
      </c>
      <c r="J24" s="388">
        <v>7537.0838744249622</v>
      </c>
      <c r="K24" s="388">
        <v>7216.40816534654</v>
      </c>
      <c r="L24" s="388">
        <v>6942.6788253873419</v>
      </c>
      <c r="M24" s="388">
        <v>6973.1353994935107</v>
      </c>
      <c r="N24" s="388">
        <v>7257.9787801585862</v>
      </c>
      <c r="O24" s="388">
        <v>7381.3139557349068</v>
      </c>
      <c r="P24" s="388">
        <v>2428.7127246763812</v>
      </c>
      <c r="Q24" s="388">
        <v>6893.3337281653839</v>
      </c>
      <c r="R24" s="388">
        <v>7528.8612418718494</v>
      </c>
      <c r="S24" s="388">
        <v>7005.26757482638</v>
      </c>
      <c r="T24" s="388">
        <v>7550.9785278146828</v>
      </c>
      <c r="U24" s="388">
        <v>7537.3116559680811</v>
      </c>
      <c r="V24" s="388">
        <v>7583.083380861859</v>
      </c>
      <c r="W24" s="388">
        <v>9137.0138563857108</v>
      </c>
      <c r="X24" s="388">
        <v>8900.3202836632972</v>
      </c>
      <c r="Y24" s="388">
        <v>7198.1817358825601</v>
      </c>
      <c r="Z24" s="388">
        <v>6832.4960814929236</v>
      </c>
      <c r="AA24" s="388">
        <v>7203.1892710221091</v>
      </c>
      <c r="AB24" s="388">
        <v>7262.5528903071418</v>
      </c>
      <c r="AC24" s="388">
        <v>8001.3982280560649</v>
      </c>
      <c r="AD24" s="388">
        <v>10528.019264420749</v>
      </c>
      <c r="AE24" s="388">
        <v>9148.5950488915441</v>
      </c>
      <c r="AF24" s="388">
        <v>6172.2356882696349</v>
      </c>
      <c r="AG24" s="388">
        <v>228007.31223283787</v>
      </c>
    </row>
    <row r="25" spans="1:33">
      <c r="A25" t="s">
        <v>48</v>
      </c>
      <c r="B25" s="388">
        <v>42137.114042946261</v>
      </c>
      <c r="C25" s="388">
        <v>36739.437839910875</v>
      </c>
      <c r="D25" s="388">
        <v>28213.034221055979</v>
      </c>
      <c r="E25" s="388">
        <v>27152.46660807596</v>
      </c>
      <c r="F25" s="388">
        <v>27010.067124339752</v>
      </c>
      <c r="G25" s="388">
        <v>28159.050663447022</v>
      </c>
      <c r="H25" s="388">
        <v>29006.671597138513</v>
      </c>
      <c r="I25" s="388">
        <v>35563.772157075364</v>
      </c>
      <c r="J25" s="388">
        <v>33126.401458290449</v>
      </c>
      <c r="K25" s="388">
        <v>31716.992666529564</v>
      </c>
      <c r="L25" s="388">
        <v>30513.918883952996</v>
      </c>
      <c r="M25" s="388">
        <v>30647.779236006209</v>
      </c>
      <c r="N25" s="388">
        <v>31899.700580900069</v>
      </c>
      <c r="O25" s="388">
        <v>32441.773696728524</v>
      </c>
      <c r="P25" s="388">
        <v>10674.488182026033</v>
      </c>
      <c r="Q25" s="388">
        <v>30297.041172651469</v>
      </c>
      <c r="R25" s="388">
        <v>33090.261986906473</v>
      </c>
      <c r="S25" s="388">
        <v>30789.004059497514</v>
      </c>
      <c r="T25" s="388">
        <v>33187.470151963003</v>
      </c>
      <c r="U25" s="388">
        <v>33127.402585910611</v>
      </c>
      <c r="V25" s="388">
        <v>33328.574890681513</v>
      </c>
      <c r="W25" s="388">
        <v>40158.288560864421</v>
      </c>
      <c r="X25" s="388">
        <v>39117.991485332954</v>
      </c>
      <c r="Y25" s="388">
        <v>31636.885289507558</v>
      </c>
      <c r="Z25" s="388">
        <v>30029.652307007014</v>
      </c>
      <c r="AA25" s="388">
        <v>31658.894016239665</v>
      </c>
      <c r="AB25" s="388">
        <v>31919.804352016334</v>
      </c>
      <c r="AC25" s="388">
        <v>35167.119584490676</v>
      </c>
      <c r="AD25" s="388">
        <v>46271.926719194897</v>
      </c>
      <c r="AE25" s="388">
        <v>40209.189312230046</v>
      </c>
      <c r="AF25" s="388">
        <v>27127.727475423249</v>
      </c>
      <c r="AG25" s="388">
        <v>1002119.9029083409</v>
      </c>
    </row>
    <row r="26" spans="1:33">
      <c r="A26" t="s">
        <v>49</v>
      </c>
      <c r="B26" s="388">
        <v>84920.29969649436</v>
      </c>
      <c r="C26" s="388">
        <v>74042.186867997705</v>
      </c>
      <c r="D26" s="388">
        <v>56858.647674770975</v>
      </c>
      <c r="E26" s="388">
        <v>54721.251187416245</v>
      </c>
      <c r="F26" s="388">
        <v>54434.268865295664</v>
      </c>
      <c r="G26" s="388">
        <v>56749.8528511349</v>
      </c>
      <c r="H26" s="388">
        <v>58458.090953173436</v>
      </c>
      <c r="I26" s="388">
        <v>71672.829488004369</v>
      </c>
      <c r="J26" s="388">
        <v>66760.716854915372</v>
      </c>
      <c r="K26" s="388">
        <v>63920.289366947814</v>
      </c>
      <c r="L26" s="388">
        <v>61495.695549979951</v>
      </c>
      <c r="M26" s="388">
        <v>61765.468681624683</v>
      </c>
      <c r="N26" s="388">
        <v>64288.506583472197</v>
      </c>
      <c r="O26" s="388">
        <v>65380.964206617646</v>
      </c>
      <c r="P26" s="388">
        <v>0</v>
      </c>
      <c r="Q26" s="388">
        <v>61058.614827687372</v>
      </c>
      <c r="R26" s="388">
        <v>66687.883800006282</v>
      </c>
      <c r="S26" s="388">
        <v>62050.083672657129</v>
      </c>
      <c r="T26" s="388">
        <v>66883.790584251969</v>
      </c>
      <c r="U26" s="388">
        <v>66762.734460047315</v>
      </c>
      <c r="V26" s="388">
        <v>67168.163564526767</v>
      </c>
      <c r="W26" s="388">
        <v>80932.308188243944</v>
      </c>
      <c r="X26" s="388">
        <v>78835.763575874909</v>
      </c>
      <c r="Y26" s="388">
        <v>63758.84635835269</v>
      </c>
      <c r="Z26" s="388">
        <v>60519.737329268995</v>
      </c>
      <c r="AA26" s="388">
        <v>63803.20126287044</v>
      </c>
      <c r="AB26" s="388">
        <v>64329.022368831473</v>
      </c>
      <c r="AC26" s="388">
        <v>71034.126759689025</v>
      </c>
      <c r="AD26" s="388">
        <v>93253.322487234764</v>
      </c>
      <c r="AE26" s="388">
        <v>81034.890131951353</v>
      </c>
      <c r="AF26" s="388">
        <v>54671.393606829253</v>
      </c>
      <c r="AG26" s="388">
        <v>1998252.9518061692</v>
      </c>
    </row>
    <row r="27" spans="1:33">
      <c r="A27" t="s">
        <v>50</v>
      </c>
      <c r="B27" s="388">
        <v>33522.824320922351</v>
      </c>
      <c r="C27" s="388">
        <v>29228.620619378911</v>
      </c>
      <c r="D27" s="388">
        <v>22445.310060596181</v>
      </c>
      <c r="E27" s="388">
        <v>21601.559305996489</v>
      </c>
      <c r="F27" s="388">
        <v>21488.271222911029</v>
      </c>
      <c r="G27" s="388">
        <v>22402.36261725445</v>
      </c>
      <c r="H27" s="388">
        <v>23076.700390408918</v>
      </c>
      <c r="I27" s="388">
        <v>28293.301838276253</v>
      </c>
      <c r="J27" s="388">
        <v>26354.214371178867</v>
      </c>
      <c r="K27" s="388">
        <v>25232.937691565516</v>
      </c>
      <c r="L27" s="388">
        <v>24275.813978315557</v>
      </c>
      <c r="M27" s="388">
        <v>24382.308624836511</v>
      </c>
      <c r="N27" s="388">
        <v>25378.293761970392</v>
      </c>
      <c r="O27" s="388">
        <v>25809.548304284126</v>
      </c>
      <c r="P27" s="388">
        <v>8492.2520245954711</v>
      </c>
      <c r="Q27" s="388">
        <v>24103.27360434322</v>
      </c>
      <c r="R27" s="388">
        <v>26325.463063032286</v>
      </c>
      <c r="S27" s="388">
        <v>24494.662189032373</v>
      </c>
      <c r="T27" s="388">
        <v>26402.798502674133</v>
      </c>
      <c r="U27" s="388">
        <v>26355.010833539793</v>
      </c>
      <c r="V27" s="388">
        <v>26515.056531595834</v>
      </c>
      <c r="W27" s="388">
        <v>31948.53950089448</v>
      </c>
      <c r="X27" s="388">
        <v>31120.915281801845</v>
      </c>
      <c r="Y27" s="388">
        <v>25169.207044896608</v>
      </c>
      <c r="Z27" s="388">
        <v>23890.548310455419</v>
      </c>
      <c r="AA27" s="388">
        <v>25186.71642342252</v>
      </c>
      <c r="AB27" s="388">
        <v>25394.287623976026</v>
      </c>
      <c r="AC27" s="388">
        <v>27977.738829057373</v>
      </c>
      <c r="AD27" s="388">
        <v>36812.337665489191</v>
      </c>
      <c r="AE27" s="388">
        <v>31989.034370668756</v>
      </c>
      <c r="AF27" s="388">
        <v>21581.87771135943</v>
      </c>
      <c r="AG27" s="388">
        <v>797251.78661873029</v>
      </c>
    </row>
    <row r="28" spans="1:33">
      <c r="A28" t="s">
        <v>51</v>
      </c>
      <c r="B28" s="388">
        <v>14610.618059743339</v>
      </c>
      <c r="C28" s="388">
        <v>12739.028436108039</v>
      </c>
      <c r="D28" s="388">
        <v>9782.5842294323247</v>
      </c>
      <c r="E28" s="388">
        <v>9414.8431377194083</v>
      </c>
      <c r="F28" s="388">
        <v>9365.4675571646076</v>
      </c>
      <c r="G28" s="388">
        <v>9763.8659768978305</v>
      </c>
      <c r="H28" s="388">
        <v>10057.769961612765</v>
      </c>
      <c r="I28" s="388">
        <v>12331.378252938162</v>
      </c>
      <c r="J28" s="388">
        <v>11486.244618165247</v>
      </c>
      <c r="K28" s="388">
        <v>10997.546376385448</v>
      </c>
      <c r="L28" s="388">
        <v>10580.392711874829</v>
      </c>
      <c r="M28" s="388">
        <v>10626.807434895463</v>
      </c>
      <c r="N28" s="388">
        <v>11060.898497525948</v>
      </c>
      <c r="O28" s="388">
        <v>11248.856867141687</v>
      </c>
      <c r="P28" s="388">
        <v>3701.2708001756055</v>
      </c>
      <c r="Q28" s="388">
        <v>10505.192559290379</v>
      </c>
      <c r="R28" s="388">
        <v>11473.713622028819</v>
      </c>
      <c r="S28" s="388">
        <v>10675.775713892528</v>
      </c>
      <c r="T28" s="388">
        <v>11507.419569960661</v>
      </c>
      <c r="U28" s="388">
        <v>11486.59174904071</v>
      </c>
      <c r="V28" s="388">
        <v>11556.346210777465</v>
      </c>
      <c r="W28" s="388">
        <v>13924.480340484302</v>
      </c>
      <c r="X28" s="388">
        <v>13563.76785258665</v>
      </c>
      <c r="Y28" s="388">
        <v>10969.769953722911</v>
      </c>
      <c r="Z28" s="388">
        <v>10412.478174879112</v>
      </c>
      <c r="AA28" s="388">
        <v>10977.401257089734</v>
      </c>
      <c r="AB28" s="388">
        <v>11067.869276802405</v>
      </c>
      <c r="AC28" s="388">
        <v>12193.842985702084</v>
      </c>
      <c r="AD28" s="388">
        <v>16044.322529861582</v>
      </c>
      <c r="AE28" s="388">
        <v>13942.129661137802</v>
      </c>
      <c r="AF28" s="388">
        <v>9406.2650937188228</v>
      </c>
      <c r="AG28" s="388">
        <v>347474.93946875673</v>
      </c>
    </row>
    <row r="29" spans="1:33">
      <c r="A29" t="s">
        <v>52</v>
      </c>
      <c r="B29" s="388">
        <v>17011.159653934028</v>
      </c>
      <c r="C29" s="388">
        <v>14832.065671453616</v>
      </c>
      <c r="D29" s="388">
        <v>11389.87423218247</v>
      </c>
      <c r="E29" s="388">
        <v>10961.71285003829</v>
      </c>
      <c r="F29" s="388">
        <v>10904.224803989253</v>
      </c>
      <c r="G29" s="388">
        <v>11368.080548916991</v>
      </c>
      <c r="H29" s="388">
        <v>11710.27330123379</v>
      </c>
      <c r="I29" s="388">
        <v>14357.438087562065</v>
      </c>
      <c r="J29" s="388">
        <v>13373.448010534192</v>
      </c>
      <c r="K29" s="388">
        <v>12804.456077440089</v>
      </c>
      <c r="L29" s="388">
        <v>12318.763579135302</v>
      </c>
      <c r="M29" s="388">
        <v>12372.80429530272</v>
      </c>
      <c r="N29" s="388">
        <v>12878.217026000217</v>
      </c>
      <c r="O29" s="388">
        <v>13097.057175044712</v>
      </c>
      <c r="P29" s="388">
        <v>4309.3939111113432</v>
      </c>
      <c r="Q29" s="388">
        <v>12231.207953741263</v>
      </c>
      <c r="R29" s="388">
        <v>13358.858157111978</v>
      </c>
      <c r="S29" s="388">
        <v>12429.818119672862</v>
      </c>
      <c r="T29" s="388">
        <v>13398.102031615523</v>
      </c>
      <c r="U29" s="388">
        <v>13373.852175417509</v>
      </c>
      <c r="V29" s="388">
        <v>13455.067376603805</v>
      </c>
      <c r="W29" s="388">
        <v>16212.288706847847</v>
      </c>
      <c r="X29" s="388">
        <v>15792.310736326421</v>
      </c>
      <c r="Y29" s="388">
        <v>12772.115956125885</v>
      </c>
      <c r="Z29" s="388">
        <v>12123.260487796484</v>
      </c>
      <c r="AA29" s="388">
        <v>12781.001091539718</v>
      </c>
      <c r="AB29" s="388">
        <v>12886.333112444967</v>
      </c>
      <c r="AC29" s="388">
        <v>14197.305615449506</v>
      </c>
      <c r="AD29" s="388">
        <v>18680.423441270945</v>
      </c>
      <c r="AE29" s="388">
        <v>16232.837831477105</v>
      </c>
      <c r="AF29" s="388">
        <v>10951.725423399954</v>
      </c>
      <c r="AG29" s="388">
        <v>404565.47744072089</v>
      </c>
    </row>
    <row r="30" spans="1:33">
      <c r="A30" t="s">
        <v>53</v>
      </c>
      <c r="B30" s="388">
        <v>63866.483869863594</v>
      </c>
      <c r="C30" s="388">
        <v>55685.320826648182</v>
      </c>
      <c r="D30" s="388">
        <v>42762.000576558574</v>
      </c>
      <c r="E30" s="388">
        <v>41154.516868057493</v>
      </c>
      <c r="F30" s="388">
        <v>40938.684470949171</v>
      </c>
      <c r="G30" s="388">
        <v>42680.17864618724</v>
      </c>
      <c r="H30" s="388">
        <v>43964.902812018634</v>
      </c>
      <c r="I30" s="388">
        <v>53903.384994672619</v>
      </c>
      <c r="J30" s="388">
        <v>50209.10502428429</v>
      </c>
      <c r="K30" s="388">
        <v>48072.888866402718</v>
      </c>
      <c r="L30" s="388">
        <v>46249.41105890811</v>
      </c>
      <c r="M30" s="388">
        <v>46452.300844063</v>
      </c>
      <c r="N30" s="388">
        <v>48349.816044048239</v>
      </c>
      <c r="O30" s="388">
        <v>49171.426747454731</v>
      </c>
      <c r="P30" s="388">
        <v>16179.134304299581</v>
      </c>
      <c r="Q30" s="388">
        <v>45920.693320041253</v>
      </c>
      <c r="R30" s="388">
        <v>50154.329062080098</v>
      </c>
      <c r="S30" s="388">
        <v>46666.352829263968</v>
      </c>
      <c r="T30" s="388">
        <v>50301.665770979416</v>
      </c>
      <c r="U30" s="388">
        <v>50210.622415839382</v>
      </c>
      <c r="V30" s="388">
        <v>50515.535745798799</v>
      </c>
      <c r="W30" s="388">
        <v>60867.212832842728</v>
      </c>
      <c r="X30" s="388">
        <v>59290.452822022322</v>
      </c>
      <c r="Y30" s="388">
        <v>47951.471521654843</v>
      </c>
      <c r="Z30" s="388">
        <v>45515.416711461519</v>
      </c>
      <c r="AA30" s="388">
        <v>47984.829762311754</v>
      </c>
      <c r="AB30" s="388">
        <v>48380.286976927309</v>
      </c>
      <c r="AC30" s="388">
        <v>53302.185655223489</v>
      </c>
      <c r="AD30" s="388">
        <v>70133.546840132403</v>
      </c>
      <c r="AE30" s="388">
        <v>60944.362207921979</v>
      </c>
      <c r="AF30" s="388">
        <v>41117.020199089879</v>
      </c>
      <c r="AG30" s="388">
        <v>1518895.5406280071</v>
      </c>
    </row>
    <row r="31" spans="1:33">
      <c r="A31" t="s">
        <v>54</v>
      </c>
      <c r="B31" s="388">
        <v>46911.013450666076</v>
      </c>
      <c r="C31" s="388">
        <v>40901.810715403764</v>
      </c>
      <c r="D31" s="388">
        <v>31409.413242661631</v>
      </c>
      <c r="E31" s="388">
        <v>30228.689249387229</v>
      </c>
      <c r="F31" s="388">
        <v>30070.156700382835</v>
      </c>
      <c r="G31" s="388">
        <v>31349.313649829346</v>
      </c>
      <c r="H31" s="388">
        <v>32292.965295761762</v>
      </c>
      <c r="I31" s="388">
        <v>39592.948684540133</v>
      </c>
      <c r="J31" s="388">
        <v>36879.437514353587</v>
      </c>
      <c r="K31" s="388">
        <v>35310.350587318302</v>
      </c>
      <c r="L31" s="388">
        <v>33970.975272267737</v>
      </c>
      <c r="M31" s="388">
        <v>34120.001253716749</v>
      </c>
      <c r="N31" s="388">
        <v>35513.758286759759</v>
      </c>
      <c r="O31" s="388">
        <v>36117.245255562506</v>
      </c>
      <c r="P31" s="388">
        <v>11883.84800571849</v>
      </c>
      <c r="Q31" s="388">
        <v>33729.526528966373</v>
      </c>
      <c r="R31" s="388">
        <v>36839.20364293881</v>
      </c>
      <c r="S31" s="388">
        <v>34277.226060038716</v>
      </c>
      <c r="T31" s="388">
        <v>36947.424949548338</v>
      </c>
      <c r="U31" s="388">
        <v>36880.55206413522</v>
      </c>
      <c r="V31" s="388">
        <v>37104.516066164193</v>
      </c>
      <c r="W31" s="388">
        <v>44707.998106239538</v>
      </c>
      <c r="X31" s="388">
        <v>43549.841188962135</v>
      </c>
      <c r="Y31" s="388">
        <v>35221.167492407083</v>
      </c>
      <c r="Z31" s="388">
        <v>33431.843999972552</v>
      </c>
      <c r="AA31" s="388">
        <v>35245.669684814231</v>
      </c>
      <c r="AB31" s="388">
        <v>35536.139702731518</v>
      </c>
      <c r="AC31" s="388">
        <v>39151.357593399458</v>
      </c>
      <c r="AD31" s="388">
        <v>51514.277282968207</v>
      </c>
      <c r="AE31" s="388">
        <v>44764.665628118899</v>
      </c>
      <c r="AF31" s="388">
        <v>30201.147311335979</v>
      </c>
      <c r="AG31" s="388">
        <v>1115654.484467071</v>
      </c>
    </row>
    <row r="32" spans="1:33">
      <c r="A32" t="s">
        <v>55</v>
      </c>
      <c r="B32" s="388">
        <v>41690.033857287104</v>
      </c>
      <c r="C32" s="388">
        <v>36349.627691220121</v>
      </c>
      <c r="D32" s="388">
        <v>27913.690308591973</v>
      </c>
      <c r="E32" s="388">
        <v>26864.375454043202</v>
      </c>
      <c r="F32" s="388">
        <v>26723.486847097505</v>
      </c>
      <c r="G32" s="388">
        <v>27860.279523454665</v>
      </c>
      <c r="H32" s="388">
        <v>28698.907090300549</v>
      </c>
      <c r="I32" s="388">
        <v>35186.435972102663</v>
      </c>
      <c r="J32" s="388">
        <v>32774.926089115965</v>
      </c>
      <c r="K32" s="388">
        <v>31380.471305445142</v>
      </c>
      <c r="L32" s="388">
        <v>30190.162290040997</v>
      </c>
      <c r="M32" s="388">
        <v>30322.602366586318</v>
      </c>
      <c r="N32" s="388">
        <v>31561.240665405043</v>
      </c>
      <c r="O32" s="388">
        <v>32097.562315933374</v>
      </c>
      <c r="P32" s="388">
        <v>0</v>
      </c>
      <c r="Q32" s="388">
        <v>29975.585679079068</v>
      </c>
      <c r="R32" s="388">
        <v>32739.17006215961</v>
      </c>
      <c r="S32" s="388">
        <v>30462.328776583006</v>
      </c>
      <c r="T32" s="388">
        <v>32835.346836114317</v>
      </c>
      <c r="U32" s="388">
        <v>32775.916594643641</v>
      </c>
      <c r="V32" s="388">
        <v>32974.954435453052</v>
      </c>
      <c r="W32" s="388">
        <v>39732.203967428664</v>
      </c>
      <c r="X32" s="388">
        <v>38702.944577325659</v>
      </c>
      <c r="Y32" s="388">
        <v>31301.213877970105</v>
      </c>
      <c r="Z32" s="388">
        <v>29711.033843601741</v>
      </c>
      <c r="AA32" s="388">
        <v>31322.989089288145</v>
      </c>
      <c r="AB32" s="388">
        <v>31581.131132930699</v>
      </c>
      <c r="AC32" s="388">
        <v>34872.876805880165</v>
      </c>
      <c r="AD32" s="388">
        <v>45780.975640596123</v>
      </c>
      <c r="AE32" s="388">
        <v>39782.564655292372</v>
      </c>
      <c r="AF32" s="388">
        <v>26839.898806761659</v>
      </c>
      <c r="AG32" s="388">
        <v>981004.93655773252</v>
      </c>
    </row>
    <row r="33" spans="1:33">
      <c r="A33" t="s">
        <v>56</v>
      </c>
      <c r="B33" s="388">
        <v>34111.55462695918</v>
      </c>
      <c r="C33" s="388">
        <v>29741.935804207813</v>
      </c>
      <c r="D33" s="388">
        <v>22839.496246538121</v>
      </c>
      <c r="E33" s="388">
        <v>21980.927479135604</v>
      </c>
      <c r="F33" s="388">
        <v>21865.64982240364</v>
      </c>
      <c r="G33" s="388">
        <v>22795.794557038011</v>
      </c>
      <c r="H33" s="388">
        <v>23481.97509975631</v>
      </c>
      <c r="I33" s="388">
        <v>28790.190885886848</v>
      </c>
      <c r="J33" s="388">
        <v>26817.04902208925</v>
      </c>
      <c r="K33" s="388">
        <v>25676.080398968363</v>
      </c>
      <c r="L33" s="388">
        <v>24702.147608678162</v>
      </c>
      <c r="M33" s="388">
        <v>24810.512522013072</v>
      </c>
      <c r="N33" s="388">
        <v>25823.989223371365</v>
      </c>
      <c r="O33" s="388">
        <v>26262.817489672238</v>
      </c>
      <c r="P33" s="388">
        <v>8641.393579182848</v>
      </c>
      <c r="Q33" s="388">
        <v>24526.57706796928</v>
      </c>
      <c r="R33" s="388">
        <v>26787.792781354587</v>
      </c>
      <c r="S33" s="388">
        <v>24924.839247765969</v>
      </c>
      <c r="T33" s="388">
        <v>26866.486391674774</v>
      </c>
      <c r="U33" s="388">
        <v>26817.859471980733</v>
      </c>
      <c r="V33" s="388">
        <v>26980.715904355999</v>
      </c>
      <c r="W33" s="388">
        <v>32509.62210114699</v>
      </c>
      <c r="X33" s="388">
        <v>31667.463084654071</v>
      </c>
      <c r="Y33" s="388">
        <v>25611.230509995821</v>
      </c>
      <c r="Z33" s="388">
        <v>24310.115876826116</v>
      </c>
      <c r="AA33" s="388">
        <v>25629.047389515064</v>
      </c>
      <c r="AB33" s="388">
        <v>25840.263970757751</v>
      </c>
      <c r="AC33" s="388">
        <v>28469.085935893148</v>
      </c>
      <c r="AD33" s="388">
        <v>37458.838646798446</v>
      </c>
      <c r="AE33" s="388">
        <v>32550.828144802283</v>
      </c>
      <c r="AF33" s="388">
        <v>21960.900234886118</v>
      </c>
      <c r="AG33" s="388">
        <v>811253.18112627801</v>
      </c>
    </row>
    <row r="34" spans="1:33">
      <c r="A34" t="s">
        <v>57</v>
      </c>
      <c r="B34" s="388">
        <v>32685.89921881575</v>
      </c>
      <c r="C34" s="388">
        <v>28498.903872898169</v>
      </c>
      <c r="D34" s="388">
        <v>21884.944286088492</v>
      </c>
      <c r="E34" s="388">
        <v>21062.25846861002</v>
      </c>
      <c r="F34" s="388">
        <v>20951.798716443096</v>
      </c>
      <c r="G34" s="388">
        <v>21843.069061276441</v>
      </c>
      <c r="H34" s="388">
        <v>22500.571432847526</v>
      </c>
      <c r="I34" s="388">
        <v>27586.936100615138</v>
      </c>
      <c r="J34" s="388">
        <v>25696.259559782731</v>
      </c>
      <c r="K34" s="388">
        <v>24602.976482098369</v>
      </c>
      <c r="L34" s="388">
        <v>23669.748155877016</v>
      </c>
      <c r="M34" s="388">
        <v>23773.584075255523</v>
      </c>
      <c r="N34" s="388">
        <v>24744.703617694504</v>
      </c>
      <c r="O34" s="388">
        <v>25165.191532817022</v>
      </c>
      <c r="P34" s="388">
        <v>0</v>
      </c>
      <c r="Q34" s="388">
        <v>23501.515395389804</v>
      </c>
      <c r="R34" s="388">
        <v>25668.226051881025</v>
      </c>
      <c r="S34" s="388">
        <v>23883.132639571701</v>
      </c>
      <c r="T34" s="388">
        <v>25743.63074815533</v>
      </c>
      <c r="U34" s="388">
        <v>25697.036137800496</v>
      </c>
      <c r="V34" s="388">
        <v>25853.086162314681</v>
      </c>
      <c r="W34" s="388">
        <v>31150.917724520019</v>
      </c>
      <c r="X34" s="388">
        <v>30343.955830219566</v>
      </c>
      <c r="Y34" s="388">
        <v>24540.836923861032</v>
      </c>
      <c r="Z34" s="388">
        <v>23294.100964829126</v>
      </c>
      <c r="AA34" s="388">
        <v>24557.909166235459</v>
      </c>
      <c r="AB34" s="388">
        <v>24760.298179675057</v>
      </c>
      <c r="AC34" s="388">
        <v>27341.098849886093</v>
      </c>
      <c r="AD34" s="388">
        <v>35893.287135482286</v>
      </c>
      <c r="AE34" s="388">
        <v>31190.401606297099</v>
      </c>
      <c r="AF34" s="388">
        <v>21043.068241300589</v>
      </c>
      <c r="AG34" s="388">
        <v>769129.34633853915</v>
      </c>
    </row>
    <row r="35" spans="1:33">
      <c r="A35" t="s">
        <v>58</v>
      </c>
      <c r="B35" s="388">
        <v>38075.425437444756</v>
      </c>
      <c r="C35" s="388">
        <v>33198.043052056943</v>
      </c>
      <c r="D35" s="388">
        <v>25493.51813114309</v>
      </c>
      <c r="E35" s="388">
        <v>24535.180950570342</v>
      </c>
      <c r="F35" s="388">
        <v>24406.507664597255</v>
      </c>
      <c r="G35" s="388">
        <v>25444.738166751293</v>
      </c>
      <c r="H35" s="388">
        <v>26210.655064313254</v>
      </c>
      <c r="I35" s="388">
        <v>32135.702356380862</v>
      </c>
      <c r="J35" s="388">
        <v>29933.275151460952</v>
      </c>
      <c r="K35" s="388">
        <v>28659.722356486043</v>
      </c>
      <c r="L35" s="388">
        <v>27572.615487763338</v>
      </c>
      <c r="M35" s="388">
        <v>27693.572747637318</v>
      </c>
      <c r="N35" s="388">
        <v>28824.818655282274</v>
      </c>
      <c r="O35" s="388">
        <v>29314.640157588623</v>
      </c>
      <c r="P35" s="388">
        <v>9645.5509136999081</v>
      </c>
      <c r="Q35" s="388">
        <v>27376.643093515155</v>
      </c>
      <c r="R35" s="388">
        <v>29900.6192427856</v>
      </c>
      <c r="S35" s="388">
        <v>27821.1846014363</v>
      </c>
      <c r="T35" s="388">
        <v>29988.457300151109</v>
      </c>
      <c r="U35" s="388">
        <v>29934.17977819965</v>
      </c>
      <c r="V35" s="388">
        <v>30115.960644411247</v>
      </c>
      <c r="W35" s="388">
        <v>36287.34327263559</v>
      </c>
      <c r="X35" s="388">
        <v>35347.322708061096</v>
      </c>
      <c r="Y35" s="388">
        <v>28587.336704785215</v>
      </c>
      <c r="Z35" s="388">
        <v>27135.028425593857</v>
      </c>
      <c r="AA35" s="388">
        <v>28607.223962199365</v>
      </c>
      <c r="AB35" s="388">
        <v>28842.984579919848</v>
      </c>
      <c r="AC35" s="388">
        <v>31777.283993020108</v>
      </c>
      <c r="AD35" s="388">
        <v>41811.67447414549</v>
      </c>
      <c r="AE35" s="388">
        <v>36333.337589222065</v>
      </c>
      <c r="AF35" s="388">
        <v>24512.826477035556</v>
      </c>
      <c r="AG35" s="388">
        <v>905523.37314029364</v>
      </c>
    </row>
    <row r="36" spans="1:33">
      <c r="A36" t="s">
        <v>59</v>
      </c>
      <c r="B36" s="388">
        <v>40272.359356177403</v>
      </c>
      <c r="C36" s="388">
        <v>35113.554329440733</v>
      </c>
      <c r="D36" s="388">
        <v>26964.481988977073</v>
      </c>
      <c r="E36" s="388">
        <v>25950.849209382275</v>
      </c>
      <c r="F36" s="388">
        <v>25814.751536074276</v>
      </c>
      <c r="G36" s="388">
        <v>26912.887443865675</v>
      </c>
      <c r="H36" s="388">
        <v>27722.997381737812</v>
      </c>
      <c r="I36" s="388">
        <v>33989.917081440733</v>
      </c>
      <c r="J36" s="388">
        <v>31660.410875447622</v>
      </c>
      <c r="K36" s="388">
        <v>30313.374690584551</v>
      </c>
      <c r="L36" s="388">
        <v>29163.542273145191</v>
      </c>
      <c r="M36" s="388">
        <v>29291.478709322022</v>
      </c>
      <c r="N36" s="388">
        <v>30487.996967213356</v>
      </c>
      <c r="O36" s="388">
        <v>31006.080936982067</v>
      </c>
      <c r="P36" s="388">
        <v>0</v>
      </c>
      <c r="Q36" s="388">
        <v>28956.262365058021</v>
      </c>
      <c r="R36" s="388">
        <v>31625.87073639029</v>
      </c>
      <c r="S36" s="388">
        <v>29426.453706324854</v>
      </c>
      <c r="T36" s="388">
        <v>31718.777007843095</v>
      </c>
      <c r="U36" s="388">
        <v>31661.367698718415</v>
      </c>
      <c r="V36" s="388">
        <v>31853.637234358357</v>
      </c>
      <c r="W36" s="388">
        <v>38381.105701825603</v>
      </c>
      <c r="X36" s="388">
        <v>37386.846398250993</v>
      </c>
      <c r="Y36" s="388">
        <v>30236.812421245864</v>
      </c>
      <c r="Z36" s="388">
        <v>28700.706645838643</v>
      </c>
      <c r="AA36" s="388">
        <v>30257.84716394381</v>
      </c>
      <c r="AB36" s="388">
        <v>30507.211057053097</v>
      </c>
      <c r="AC36" s="388">
        <v>33687.020531517861</v>
      </c>
      <c r="AD36" s="388">
        <v>44224.188183340237</v>
      </c>
      <c r="AE36" s="388">
        <v>38429.753868579668</v>
      </c>
      <c r="AF36" s="388">
        <v>25927.204893368256</v>
      </c>
      <c r="AG36" s="388">
        <v>947645.74839344795</v>
      </c>
    </row>
    <row r="37" spans="1:33">
      <c r="A37" t="s">
        <v>60</v>
      </c>
      <c r="B37" s="388">
        <v>25945.253920242671</v>
      </c>
      <c r="C37" s="388">
        <v>22621.721142837196</v>
      </c>
      <c r="D37" s="388">
        <v>17371.724508226707</v>
      </c>
      <c r="E37" s="388">
        <v>16718.696966038904</v>
      </c>
      <c r="F37" s="388">
        <v>16631.016761839783</v>
      </c>
      <c r="G37" s="388">
        <v>17338.484996183834</v>
      </c>
      <c r="H37" s="388">
        <v>17860.394027028353</v>
      </c>
      <c r="I37" s="388">
        <v>21897.823805316784</v>
      </c>
      <c r="J37" s="388">
        <v>20397.051787250206</v>
      </c>
      <c r="K37" s="388">
        <v>19529.230869510353</v>
      </c>
      <c r="L37" s="388">
        <v>18788.457433011536</v>
      </c>
      <c r="M37" s="388">
        <v>18870.879803474159</v>
      </c>
      <c r="N37" s="388">
        <v>19641.730345073614</v>
      </c>
      <c r="O37" s="388">
        <v>19975.503194803474</v>
      </c>
      <c r="P37" s="388">
        <v>6572.6453422753257</v>
      </c>
      <c r="Q37" s="388">
        <v>18654.918451589499</v>
      </c>
      <c r="R37" s="388">
        <v>20374.799485855172</v>
      </c>
      <c r="S37" s="388">
        <v>18957.83672941809</v>
      </c>
      <c r="T37" s="388">
        <v>20434.653858485966</v>
      </c>
      <c r="U37" s="388">
        <v>20397.668215567661</v>
      </c>
      <c r="V37" s="388">
        <v>20521.536844151997</v>
      </c>
      <c r="W37" s="388">
        <v>24726.823784184158</v>
      </c>
      <c r="X37" s="388">
        <v>24086.277501170076</v>
      </c>
      <c r="Y37" s="388">
        <v>19479.90603355689</v>
      </c>
      <c r="Z37" s="388">
        <v>18490.278034888906</v>
      </c>
      <c r="AA37" s="388">
        <v>19493.457554976791</v>
      </c>
      <c r="AB37" s="388">
        <v>19654.108920545921</v>
      </c>
      <c r="AC37" s="388">
        <v>21653.591328851071</v>
      </c>
      <c r="AD37" s="388">
        <v>28491.198682586157</v>
      </c>
      <c r="AE37" s="388">
        <v>24758.165107597204</v>
      </c>
      <c r="AF37" s="388">
        <v>16703.464240850681</v>
      </c>
      <c r="AG37" s="388">
        <v>617039.29967738921</v>
      </c>
    </row>
    <row r="38" spans="1:33">
      <c r="A38" t="s">
        <v>62</v>
      </c>
      <c r="B38" s="388">
        <v>31672.292039164309</v>
      </c>
      <c r="C38" s="388">
        <v>27615.137653575763</v>
      </c>
      <c r="D38" s="388">
        <v>21206.280483506562</v>
      </c>
      <c r="E38" s="388">
        <v>20409.106592305878</v>
      </c>
      <c r="F38" s="388">
        <v>20302.072256007414</v>
      </c>
      <c r="G38" s="388">
        <v>21165.703831765262</v>
      </c>
      <c r="H38" s="388">
        <v>21802.816703876641</v>
      </c>
      <c r="I38" s="388">
        <v>26731.450488639908</v>
      </c>
      <c r="J38" s="388">
        <v>24899.40483641659</v>
      </c>
      <c r="K38" s="388">
        <v>23840.025050470169</v>
      </c>
      <c r="L38" s="388">
        <v>22935.736632720647</v>
      </c>
      <c r="M38" s="388">
        <v>23036.352544820693</v>
      </c>
      <c r="N38" s="388">
        <v>23977.357151949909</v>
      </c>
      <c r="O38" s="388">
        <v>24384.805512404782</v>
      </c>
      <c r="P38" s="388">
        <v>0</v>
      </c>
      <c r="Q38" s="388">
        <v>22772.720859924088</v>
      </c>
      <c r="R38" s="388">
        <v>24872.240662556753</v>
      </c>
      <c r="S38" s="388">
        <v>23142.503949689977</v>
      </c>
      <c r="T38" s="388">
        <v>24945.307018955158</v>
      </c>
      <c r="U38" s="388">
        <v>24900.157332335551</v>
      </c>
      <c r="V38" s="388">
        <v>25051.368162303694</v>
      </c>
      <c r="W38" s="388">
        <v>30184.911140245636</v>
      </c>
      <c r="X38" s="388">
        <v>29402.973564973159</v>
      </c>
      <c r="Y38" s="388">
        <v>23779.812473098431</v>
      </c>
      <c r="Z38" s="388">
        <v>22571.738461554785</v>
      </c>
      <c r="AA38" s="388">
        <v>23796.355296125155</v>
      </c>
      <c r="AB38" s="388">
        <v>23992.468118240435</v>
      </c>
      <c r="AC38" s="388">
        <v>26493.236782261996</v>
      </c>
      <c r="AD38" s="388">
        <v>34780.217144711685</v>
      </c>
      <c r="AE38" s="388">
        <v>30223.170605775755</v>
      </c>
      <c r="AF38" s="388">
        <v>20390.511464187381</v>
      </c>
      <c r="AG38" s="388">
        <v>745278.23481456412</v>
      </c>
    </row>
    <row r="39" spans="1:33">
      <c r="A39" t="s">
        <v>63</v>
      </c>
      <c r="B39" s="388">
        <v>25683.991617730982</v>
      </c>
      <c r="C39" s="388">
        <v>22393.925994995396</v>
      </c>
      <c r="D39" s="388">
        <v>17196.795530558196</v>
      </c>
      <c r="E39" s="388">
        <v>16550.343814523418</v>
      </c>
      <c r="F39" s="388">
        <v>16463.546528337127</v>
      </c>
      <c r="G39" s="388">
        <v>17163.890732196578</v>
      </c>
      <c r="H39" s="388">
        <v>17680.544267931306</v>
      </c>
      <c r="I39" s="388">
        <v>21677.318124973121</v>
      </c>
      <c r="J39" s="388">
        <v>20191.658510669884</v>
      </c>
      <c r="K39" s="388">
        <v>19332.576335354115</v>
      </c>
      <c r="L39" s="388">
        <v>18599.262304504369</v>
      </c>
      <c r="M39" s="388">
        <v>18680.854702042016</v>
      </c>
      <c r="N39" s="388">
        <v>19443.942968968429</v>
      </c>
      <c r="O39" s="388">
        <v>19774.354808491782</v>
      </c>
      <c r="P39" s="388">
        <v>6506.4604261055219</v>
      </c>
      <c r="Q39" s="388">
        <v>18467.068027661775</v>
      </c>
      <c r="R39" s="388">
        <v>20169.63028445702</v>
      </c>
      <c r="S39" s="388">
        <v>18766.935993206596</v>
      </c>
      <c r="T39" s="388">
        <v>20228.881938330196</v>
      </c>
      <c r="U39" s="388">
        <v>20192.268731706339</v>
      </c>
      <c r="V39" s="388">
        <v>20314.890033777232</v>
      </c>
      <c r="W39" s="388">
        <v>24477.83077237878</v>
      </c>
      <c r="X39" s="388">
        <v>23843.734632318778</v>
      </c>
      <c r="Y39" s="388">
        <v>19283.748188323098</v>
      </c>
      <c r="Z39" s="388">
        <v>18304.085499316643</v>
      </c>
      <c r="AA39" s="388">
        <v>19297.163249267436</v>
      </c>
      <c r="AB39" s="388">
        <v>19456.196895241323</v>
      </c>
      <c r="AC39" s="388">
        <v>21435.545009257847</v>
      </c>
      <c r="AD39" s="388">
        <v>28204.299344772287</v>
      </c>
      <c r="AE39" s="388">
        <v>24508.856496401517</v>
      </c>
      <c r="AF39" s="388">
        <v>16535.264479117712</v>
      </c>
      <c r="AG39" s="388">
        <v>610825.86624291679</v>
      </c>
    </row>
    <row r="40" spans="1:33">
      <c r="A40" t="s">
        <v>64</v>
      </c>
      <c r="B40" s="388">
        <v>19984.57503108116</v>
      </c>
      <c r="C40" s="388">
        <v>17424.592755999387</v>
      </c>
      <c r="D40" s="388">
        <v>13380.733637109115</v>
      </c>
      <c r="E40" s="388">
        <v>12877.733051555679</v>
      </c>
      <c r="F40" s="388">
        <v>12810.196552396932</v>
      </c>
      <c r="G40" s="388">
        <v>13355.130591386016</v>
      </c>
      <c r="H40" s="388">
        <v>13757.135914531977</v>
      </c>
      <c r="I40" s="388">
        <v>16867.004046289763</v>
      </c>
      <c r="J40" s="388">
        <v>15711.020331819413</v>
      </c>
      <c r="K40" s="388">
        <v>15042.57313537156</v>
      </c>
      <c r="L40" s="388">
        <v>14471.985452234947</v>
      </c>
      <c r="M40" s="388">
        <v>14535.472055673612</v>
      </c>
      <c r="N40" s="388">
        <v>15129.2269109431</v>
      </c>
      <c r="O40" s="388">
        <v>15386.318577082468</v>
      </c>
      <c r="P40" s="388">
        <v>0</v>
      </c>
      <c r="Q40" s="388">
        <v>14369.125800060925</v>
      </c>
      <c r="R40" s="388">
        <v>15693.880288086928</v>
      </c>
      <c r="S40" s="388">
        <v>14602.451442976611</v>
      </c>
      <c r="T40" s="388">
        <v>15739.983679653475</v>
      </c>
      <c r="U40" s="388">
        <v>15711.495141509047</v>
      </c>
      <c r="V40" s="388">
        <v>15806.90611376434</v>
      </c>
      <c r="W40" s="388">
        <v>19046.067797771961</v>
      </c>
      <c r="X40" s="388">
        <v>18552.681019090731</v>
      </c>
      <c r="Y40" s="388">
        <v>15004.58021812982</v>
      </c>
      <c r="Z40" s="388">
        <v>14242.309975832881</v>
      </c>
      <c r="AA40" s="388">
        <v>15015.018404529297</v>
      </c>
      <c r="AB40" s="388">
        <v>15138.761624731784</v>
      </c>
      <c r="AC40" s="388">
        <v>16716.696020503317</v>
      </c>
      <c r="AD40" s="388">
        <v>21945.612848804925</v>
      </c>
      <c r="AE40" s="388">
        <v>19070.208745910171</v>
      </c>
      <c r="AF40" s="388">
        <v>12865.999902194806</v>
      </c>
      <c r="AG40" s="388">
        <v>470255.47706702614</v>
      </c>
    </row>
    <row r="41" spans="1:33">
      <c r="A41" t="s">
        <v>65</v>
      </c>
      <c r="B41" s="388">
        <v>70066.708228307994</v>
      </c>
      <c r="C41" s="388">
        <v>0</v>
      </c>
      <c r="D41" s="388">
        <v>46913.379852906975</v>
      </c>
      <c r="E41" s="388">
        <v>45149.839962174861</v>
      </c>
      <c r="F41" s="388">
        <v>44913.054332560139</v>
      </c>
      <c r="G41" s="388">
        <v>46823.614564846241</v>
      </c>
      <c r="H41" s="388">
        <v>48233.061082437307</v>
      </c>
      <c r="I41" s="388">
        <v>59136.381402108775</v>
      </c>
      <c r="J41" s="388">
        <v>0</v>
      </c>
      <c r="K41" s="388">
        <v>52739.854674910399</v>
      </c>
      <c r="L41" s="388">
        <v>50739.35175449196</v>
      </c>
      <c r="M41" s="388">
        <v>50961.938289988699</v>
      </c>
      <c r="N41" s="388">
        <v>53043.666229592425</v>
      </c>
      <c r="O41" s="388">
        <v>53945.039750485463</v>
      </c>
      <c r="P41" s="388">
        <v>0</v>
      </c>
      <c r="Q41" s="388">
        <v>0</v>
      </c>
      <c r="R41" s="388">
        <v>55023.363239157763</v>
      </c>
      <c r="S41" s="388">
        <v>51196.770663465315</v>
      </c>
      <c r="T41" s="388">
        <v>55185.003548256398</v>
      </c>
      <c r="U41" s="388">
        <v>55085.12160996587</v>
      </c>
      <c r="V41" s="388">
        <v>55419.636241595203</v>
      </c>
      <c r="W41" s="388">
        <v>0</v>
      </c>
      <c r="X41" s="388">
        <v>65046.43134996765</v>
      </c>
      <c r="Y41" s="388">
        <v>52606.650008662597</v>
      </c>
      <c r="Z41" s="388">
        <v>49934.100476081832</v>
      </c>
      <c r="AA41" s="388">
        <v>52643.246701849588</v>
      </c>
      <c r="AB41" s="388">
        <v>53077.095312174009</v>
      </c>
      <c r="AC41" s="388">
        <v>59144.059274027626</v>
      </c>
      <c r="AD41" s="388">
        <v>76942.184158390621</v>
      </c>
      <c r="AE41" s="388">
        <v>0</v>
      </c>
      <c r="AF41" s="388">
        <v>45108.703077773331</v>
      </c>
      <c r="AG41" s="388">
        <v>1349078.2557861786</v>
      </c>
    </row>
    <row r="42" spans="1:33">
      <c r="A42" t="s">
        <v>66</v>
      </c>
      <c r="B42" s="388">
        <v>31871.46598257398</v>
      </c>
      <c r="C42" s="388">
        <v>27788.797831293956</v>
      </c>
      <c r="D42" s="388">
        <v>21339.638009502116</v>
      </c>
      <c r="E42" s="388">
        <v>20537.451021450172</v>
      </c>
      <c r="F42" s="388">
        <v>20429.743590485414</v>
      </c>
      <c r="G42" s="388">
        <v>21298.806187982525</v>
      </c>
      <c r="H42" s="388">
        <v>21939.925599405255</v>
      </c>
      <c r="I42" s="388">
        <v>26899.55352331448</v>
      </c>
      <c r="J42" s="388">
        <v>25055.98689380892</v>
      </c>
      <c r="K42" s="388">
        <v>23989.945106600491</v>
      </c>
      <c r="L42" s="388">
        <v>23079.969993050105</v>
      </c>
      <c r="M42" s="388">
        <v>23181.218637001632</v>
      </c>
      <c r="N42" s="388">
        <v>24128.140832859099</v>
      </c>
      <c r="O42" s="388">
        <v>24538.1514675121</v>
      </c>
      <c r="P42" s="388">
        <v>0</v>
      </c>
      <c r="Q42" s="388">
        <v>22915.929081489805</v>
      </c>
      <c r="R42" s="388">
        <v>25028.651895696123</v>
      </c>
      <c r="S42" s="388">
        <v>23288.037584146681</v>
      </c>
      <c r="T42" s="388">
        <v>25102.177736186062</v>
      </c>
      <c r="U42" s="388">
        <v>25056.744121863445</v>
      </c>
      <c r="V42" s="388">
        <v>25208.905854192984</v>
      </c>
      <c r="W42" s="388">
        <v>30374.731560436227</v>
      </c>
      <c r="X42" s="388">
        <v>29587.876703200873</v>
      </c>
      <c r="Y42" s="388">
        <v>23929.353877236565</v>
      </c>
      <c r="Z42" s="388">
        <v>22713.68278795341</v>
      </c>
      <c r="AA42" s="388">
        <v>23946.000731234373</v>
      </c>
      <c r="AB42" s="388">
        <v>24143.346825765977</v>
      </c>
      <c r="AC42" s="388">
        <v>26659.841789474129</v>
      </c>
      <c r="AD42" s="388">
        <v>34998.93554351879</v>
      </c>
      <c r="AE42" s="388">
        <v>30413.231623919062</v>
      </c>
      <c r="AF42" s="388">
        <v>20518.738956262801</v>
      </c>
      <c r="AG42" s="388">
        <v>749964.98134941771</v>
      </c>
    </row>
    <row r="43" spans="1:33">
      <c r="A43" t="s">
        <v>68</v>
      </c>
      <c r="B43" s="388">
        <v>15643.143484286797</v>
      </c>
      <c r="C43" s="388">
        <v>13639.289512708567</v>
      </c>
      <c r="D43" s="388">
        <v>10473.914801029252</v>
      </c>
      <c r="E43" s="388">
        <v>10080.185621386699</v>
      </c>
      <c r="F43" s="388">
        <v>10027.32069205377</v>
      </c>
      <c r="G43" s="388">
        <v>10453.873738496859</v>
      </c>
      <c r="H43" s="388">
        <v>10768.547777931719</v>
      </c>
      <c r="I43" s="388">
        <v>13202.830885110012</v>
      </c>
      <c r="J43" s="388">
        <v>12297.972058598343</v>
      </c>
      <c r="K43" s="388">
        <v>11774.737744661707</v>
      </c>
      <c r="L43" s="388">
        <v>11328.104029219125</v>
      </c>
      <c r="M43" s="388">
        <v>11377.798858625129</v>
      </c>
      <c r="N43" s="388">
        <v>11842.566930051566</v>
      </c>
      <c r="O43" s="388">
        <v>12043.80822819164</v>
      </c>
      <c r="P43" s="388">
        <v>3962.8378460510594</v>
      </c>
      <c r="Q43" s="388">
        <v>11247.589517642091</v>
      </c>
      <c r="R43" s="388">
        <v>12284.555502928924</v>
      </c>
      <c r="S43" s="388">
        <v>11430.227702593083</v>
      </c>
      <c r="T43" s="388">
        <v>12320.64343415919</v>
      </c>
      <c r="U43" s="388">
        <v>12298.343721047564</v>
      </c>
      <c r="V43" s="388">
        <v>12373.027697396503</v>
      </c>
      <c r="W43" s="388">
        <v>14908.516738966278</v>
      </c>
      <c r="X43" s="388">
        <v>14522.312871225442</v>
      </c>
      <c r="Y43" s="388">
        <v>11744.998375429444</v>
      </c>
      <c r="Z43" s="388">
        <v>11148.323051810718</v>
      </c>
      <c r="AA43" s="388">
        <v>11753.168979373177</v>
      </c>
      <c r="AB43" s="388">
        <v>11850.030330981834</v>
      </c>
      <c r="AC43" s="388">
        <v>13055.576065996529</v>
      </c>
      <c r="AD43" s="388">
        <v>17178.167166954816</v>
      </c>
      <c r="AE43" s="388">
        <v>14927.413328710394</v>
      </c>
      <c r="AF43" s="388">
        <v>10071.001371099203</v>
      </c>
      <c r="AG43" s="388">
        <v>372030.82806471747</v>
      </c>
    </row>
    <row r="44" spans="1:33">
      <c r="A44" t="s">
        <v>67</v>
      </c>
      <c r="B44" s="388">
        <v>35190.898977209014</v>
      </c>
      <c r="C44" s="388">
        <v>30683.018400026955</v>
      </c>
      <c r="D44" s="388">
        <v>23562.17457374548</v>
      </c>
      <c r="E44" s="388">
        <v>22676.439312217117</v>
      </c>
      <c r="F44" s="388">
        <v>22557.514085362232</v>
      </c>
      <c r="G44" s="388">
        <v>23517.090092631966</v>
      </c>
      <c r="H44" s="388">
        <v>24224.98248929928</v>
      </c>
      <c r="I44" s="388">
        <v>29701.158744582379</v>
      </c>
      <c r="J44" s="388">
        <v>27665.583504580678</v>
      </c>
      <c r="K44" s="388">
        <v>26488.512802541216</v>
      </c>
      <c r="L44" s="388">
        <v>25483.763215238429</v>
      </c>
      <c r="M44" s="388">
        <v>25595.556968397632</v>
      </c>
      <c r="N44" s="388">
        <v>26641.101699597522</v>
      </c>
      <c r="O44" s="388">
        <v>27093.815196728294</v>
      </c>
      <c r="P44" s="388">
        <v>0</v>
      </c>
      <c r="Q44" s="388">
        <v>25302.637340764883</v>
      </c>
      <c r="R44" s="388">
        <v>27635.401549421924</v>
      </c>
      <c r="S44" s="388">
        <v>25713.501175290665</v>
      </c>
      <c r="T44" s="388">
        <v>27716.58515190543</v>
      </c>
      <c r="U44" s="388">
        <v>27666.419598407807</v>
      </c>
      <c r="V44" s="388">
        <v>27834.429069749152</v>
      </c>
      <c r="W44" s="388">
        <v>33538.278734576954</v>
      </c>
      <c r="X44" s="388">
        <v>32669.472454820785</v>
      </c>
      <c r="Y44" s="388">
        <v>26421.610958973157</v>
      </c>
      <c r="Z44" s="388">
        <v>25079.326970032464</v>
      </c>
      <c r="AA44" s="388">
        <v>26439.991593163177</v>
      </c>
      <c r="AB44" s="388">
        <v>26657.891406118299</v>
      </c>
      <c r="AC44" s="388">
        <v>29436.480884648554</v>
      </c>
      <c r="AD44" s="388">
        <v>38644.096437083645</v>
      </c>
      <c r="AE44" s="388">
        <v>33580.788603604677</v>
      </c>
      <c r="AF44" s="388">
        <v>22655.778373808331</v>
      </c>
      <c r="AG44" s="388">
        <v>828074.30036452808</v>
      </c>
    </row>
    <row r="45" spans="1:33">
      <c r="A45" t="s">
        <v>69</v>
      </c>
      <c r="B45" s="388">
        <v>6705.5082336444802</v>
      </c>
      <c r="C45" s="388">
        <v>5846.5466496804856</v>
      </c>
      <c r="D45" s="388">
        <v>4489.6936480407476</v>
      </c>
      <c r="E45" s="388">
        <v>4320.9197530386846</v>
      </c>
      <c r="F45" s="388">
        <v>4298.2589483692745</v>
      </c>
      <c r="G45" s="388">
        <v>4481.1029507837075</v>
      </c>
      <c r="H45" s="388">
        <v>4615.9894820275158</v>
      </c>
      <c r="I45" s="388">
        <v>5659.456572551996</v>
      </c>
      <c r="J45" s="388">
        <v>5271.5845110603532</v>
      </c>
      <c r="K45" s="388">
        <v>5047.2976211681953</v>
      </c>
      <c r="L45" s="388">
        <v>4855.8459439952694</v>
      </c>
      <c r="M45" s="388">
        <v>4877.1478701769356</v>
      </c>
      <c r="N45" s="388">
        <v>5076.3729257302202</v>
      </c>
      <c r="O45" s="388">
        <v>5162.6359701741367</v>
      </c>
      <c r="P45" s="388">
        <v>0</v>
      </c>
      <c r="Q45" s="388">
        <v>4821.3330137232952</v>
      </c>
      <c r="R45" s="388">
        <v>5265.8334403373347</v>
      </c>
      <c r="S45" s="388">
        <v>4899.6217447700265</v>
      </c>
      <c r="T45" s="388">
        <v>5281.3027045707568</v>
      </c>
      <c r="U45" s="388">
        <v>5271.7438259458731</v>
      </c>
      <c r="V45" s="388">
        <v>5303.7574694205468</v>
      </c>
      <c r="W45" s="388">
        <v>6390.6069675178687</v>
      </c>
      <c r="X45" s="388">
        <v>6225.0588334358126</v>
      </c>
      <c r="Y45" s="388">
        <v>5034.5496983833254</v>
      </c>
      <c r="Z45" s="388">
        <v>4778.7819686200091</v>
      </c>
      <c r="AA45" s="388">
        <v>5038.0520668218423</v>
      </c>
      <c r="AB45" s="388">
        <v>5079.5721482163653</v>
      </c>
      <c r="AC45" s="388">
        <v>5609.0230905826902</v>
      </c>
      <c r="AD45" s="388">
        <v>7363.5034731121023</v>
      </c>
      <c r="AE45" s="388">
        <v>6398.7070810432751</v>
      </c>
      <c r="AF45" s="388">
        <v>4316.9828802493676</v>
      </c>
      <c r="AG45" s="388">
        <v>157786.7914871925</v>
      </c>
    </row>
    <row r="46" spans="1:33">
      <c r="A46" t="s">
        <v>70</v>
      </c>
      <c r="B46" s="388">
        <v>35567.910845865699</v>
      </c>
      <c r="C46" s="388">
        <v>31011.735836615127</v>
      </c>
      <c r="D46" s="388">
        <v>23814.6040291969</v>
      </c>
      <c r="E46" s="388">
        <v>22919.37958961997</v>
      </c>
      <c r="F46" s="388">
        <v>22799.180277040927</v>
      </c>
      <c r="G46" s="388">
        <v>23769.036542960868</v>
      </c>
      <c r="H46" s="388">
        <v>24484.512827594448</v>
      </c>
      <c r="I46" s="388">
        <v>30019.357190345749</v>
      </c>
      <c r="J46" s="388">
        <v>27961.974152097082</v>
      </c>
      <c r="K46" s="388">
        <v>26772.293098011643</v>
      </c>
      <c r="L46" s="388">
        <v>25756.77929238962</v>
      </c>
      <c r="M46" s="388">
        <v>25869.770729410491</v>
      </c>
      <c r="N46" s="388">
        <v>26926.516730948184</v>
      </c>
      <c r="O46" s="388">
        <v>27384.080299162099</v>
      </c>
      <c r="P46" s="388">
        <v>9010.3286047684487</v>
      </c>
      <c r="Q46" s="388">
        <v>25573.712955853942</v>
      </c>
      <c r="R46" s="388">
        <v>27931.468847559801</v>
      </c>
      <c r="S46" s="388">
        <v>25988.978512032772</v>
      </c>
      <c r="T46" s="388">
        <v>28013.52219712469</v>
      </c>
      <c r="U46" s="388">
        <v>27962.819203276977</v>
      </c>
      <c r="V46" s="388">
        <v>28132.628616267535</v>
      </c>
      <c r="W46" s="388">
        <v>33897.585529934484</v>
      </c>
      <c r="X46" s="388">
        <v>33019.471437972556</v>
      </c>
      <c r="Y46" s="388">
        <v>26704.674512621321</v>
      </c>
      <c r="Z46" s="388">
        <v>25348.010186444393</v>
      </c>
      <c r="AA46" s="388">
        <v>26723.25206469194</v>
      </c>
      <c r="AB46" s="388">
        <v>26943.486311209424</v>
      </c>
      <c r="AC46" s="388">
        <v>29684.543009096844</v>
      </c>
      <c r="AD46" s="388">
        <v>39058.103564884768</v>
      </c>
      <c r="AE46" s="388">
        <v>33940.550821404482</v>
      </c>
      <c r="AF46" s="388">
        <v>22898.497303668941</v>
      </c>
      <c r="AG46" s="388">
        <v>845888.76512007206</v>
      </c>
    </row>
    <row r="47" spans="1:33">
      <c r="A47" t="s">
        <v>71</v>
      </c>
      <c r="B47" s="388">
        <v>41983.09039718334</v>
      </c>
      <c r="C47" s="388">
        <v>36605.144301117129</v>
      </c>
      <c r="D47" s="388">
        <v>28109.907215624804</v>
      </c>
      <c r="E47" s="388">
        <v>27053.216291735615</v>
      </c>
      <c r="F47" s="388">
        <v>26911.337320334864</v>
      </c>
      <c r="G47" s="388">
        <v>28056.120983925397</v>
      </c>
      <c r="H47" s="388">
        <v>28900.643611778974</v>
      </c>
      <c r="I47" s="388">
        <v>35433.776024945109</v>
      </c>
      <c r="J47" s="388">
        <v>33005.314638760967</v>
      </c>
      <c r="K47" s="388">
        <v>31601.057654033088</v>
      </c>
      <c r="L47" s="388">
        <v>30402.381462851252</v>
      </c>
      <c r="M47" s="388">
        <v>30535.752515627224</v>
      </c>
      <c r="N47" s="388">
        <v>31783.097716802455</v>
      </c>
      <c r="O47" s="388">
        <v>32323.189394664249</v>
      </c>
      <c r="P47" s="388">
        <v>0</v>
      </c>
      <c r="Q47" s="388">
        <v>30186.296503890226</v>
      </c>
      <c r="R47" s="388">
        <v>32969.30726786048</v>
      </c>
      <c r="S47" s="388">
        <v>30676.461120514567</v>
      </c>
      <c r="T47" s="388">
        <v>33066.160108250871</v>
      </c>
      <c r="U47" s="388">
        <v>33006.312106962832</v>
      </c>
      <c r="V47" s="388">
        <v>33206.74906731087</v>
      </c>
      <c r="W47" s="388">
        <v>40011.498108973501</v>
      </c>
      <c r="X47" s="388">
        <v>38975.003627708138</v>
      </c>
      <c r="Y47" s="388">
        <v>31521.243093226465</v>
      </c>
      <c r="Z47" s="388">
        <v>29919.885023832285</v>
      </c>
      <c r="AA47" s="388">
        <v>31543.171371536635</v>
      </c>
      <c r="AB47" s="388">
        <v>31803.128002674384</v>
      </c>
      <c r="AC47" s="388">
        <v>35118.012721287312</v>
      </c>
      <c r="AD47" s="388">
        <v>46102.789107100703</v>
      </c>
      <c r="AE47" s="388">
        <v>40062.212803000468</v>
      </c>
      <c r="AF47" s="388">
        <v>27028.56758794807</v>
      </c>
      <c r="AG47" s="388">
        <v>987900.82715146209</v>
      </c>
    </row>
    <row r="48" spans="1:33">
      <c r="A48" t="s">
        <v>72</v>
      </c>
      <c r="B48" s="388">
        <v>31209.636822507397</v>
      </c>
      <c r="C48" s="388">
        <v>27211.747602791726</v>
      </c>
      <c r="D48" s="388">
        <v>20896.508261166233</v>
      </c>
      <c r="E48" s="388">
        <v>20110.979143223216</v>
      </c>
      <c r="F48" s="388">
        <v>20005.508318463126</v>
      </c>
      <c r="G48" s="388">
        <v>20856.524335697457</v>
      </c>
      <c r="H48" s="388">
        <v>21484.330537059621</v>
      </c>
      <c r="I48" s="388">
        <v>26340.968959798167</v>
      </c>
      <c r="J48" s="388">
        <v>24535.685042314683</v>
      </c>
      <c r="K48" s="388">
        <v>23491.78022053514</v>
      </c>
      <c r="L48" s="388">
        <v>22600.701258966335</v>
      </c>
      <c r="M48" s="388">
        <v>22699.847417107485</v>
      </c>
      <c r="N48" s="388">
        <v>23627.106233756869</v>
      </c>
      <c r="O48" s="388">
        <v>24028.602763846906</v>
      </c>
      <c r="P48" s="388">
        <v>0</v>
      </c>
      <c r="Q48" s="388">
        <v>22440.066750449245</v>
      </c>
      <c r="R48" s="388">
        <v>24508.917671020536</v>
      </c>
      <c r="S48" s="388">
        <v>22804.448207920883</v>
      </c>
      <c r="T48" s="388">
        <v>24580.916705517891</v>
      </c>
      <c r="U48" s="388">
        <v>24536.426546096987</v>
      </c>
      <c r="V48" s="388">
        <v>24685.428553311998</v>
      </c>
      <c r="W48" s="388">
        <v>29743.982943887408</v>
      </c>
      <c r="X48" s="388">
        <v>28973.467576324198</v>
      </c>
      <c r="Y48" s="388">
        <v>23432.447202590145</v>
      </c>
      <c r="Z48" s="388">
        <v>22242.020216492496</v>
      </c>
      <c r="AA48" s="388">
        <v>23448.74837517483</v>
      </c>
      <c r="AB48" s="388">
        <v>23641.996465552573</v>
      </c>
      <c r="AC48" s="388">
        <v>26106.234976763128</v>
      </c>
      <c r="AD48" s="388">
        <v>34272.162695145373</v>
      </c>
      <c r="AE48" s="388">
        <v>29781.683531604325</v>
      </c>
      <c r="AF48" s="388">
        <v>20092.655644736631</v>
      </c>
      <c r="AG48" s="388">
        <v>734391.53097982332</v>
      </c>
    </row>
    <row r="49" spans="1:33">
      <c r="A49" t="s">
        <v>73</v>
      </c>
      <c r="B49" s="388">
        <v>70632.259515395417</v>
      </c>
      <c r="C49" s="388">
        <v>61584.414758768333</v>
      </c>
      <c r="D49" s="388">
        <v>47292.046455467775</v>
      </c>
      <c r="E49" s="388">
        <v>45514.271954886673</v>
      </c>
      <c r="F49" s="388">
        <v>45275.575083528478</v>
      </c>
      <c r="G49" s="388">
        <v>47201.556616825445</v>
      </c>
      <c r="H49" s="388">
        <v>48622.379639924751</v>
      </c>
      <c r="I49" s="388">
        <v>59613.707331374324</v>
      </c>
      <c r="J49" s="388">
        <v>55528.069203515501</v>
      </c>
      <c r="K49" s="388">
        <v>53165.550321907387</v>
      </c>
      <c r="L49" s="388">
        <v>51148.900117991936</v>
      </c>
      <c r="M49" s="388">
        <v>51373.283285652826</v>
      </c>
      <c r="N49" s="388">
        <v>53471.814125597921</v>
      </c>
      <c r="O49" s="388">
        <v>54380.463183872096</v>
      </c>
      <c r="P49" s="388">
        <v>17893.091081141509</v>
      </c>
      <c r="Q49" s="388">
        <v>50785.359255365656</v>
      </c>
      <c r="R49" s="388">
        <v>55467.490481419329</v>
      </c>
      <c r="S49" s="388">
        <v>51610.011134947097</v>
      </c>
      <c r="T49" s="388">
        <v>55630.435488386131</v>
      </c>
      <c r="U49" s="388">
        <v>55529.747341838003</v>
      </c>
      <c r="V49" s="388">
        <v>55866.962045801993</v>
      </c>
      <c r="W49" s="388">
        <v>67315.256959320308</v>
      </c>
      <c r="X49" s="388">
        <v>65571.460909663088</v>
      </c>
      <c r="Y49" s="388">
        <v>53031.270479269158</v>
      </c>
      <c r="Z49" s="388">
        <v>50337.14916365227</v>
      </c>
      <c r="AA49" s="388">
        <v>53068.162566766208</v>
      </c>
      <c r="AB49" s="388">
        <v>53505.513034765616</v>
      </c>
      <c r="AC49" s="388">
        <v>58948.819189872971</v>
      </c>
      <c r="AD49" s="388">
        <v>77563.231619908358</v>
      </c>
      <c r="AE49" s="388">
        <v>67400.579249696457</v>
      </c>
      <c r="AF49" s="388">
        <v>45472.803029512914</v>
      </c>
      <c r="AG49" s="388">
        <v>1679801.6346260353</v>
      </c>
    </row>
    <row r="50" spans="1:33">
      <c r="A50" t="s">
        <v>74</v>
      </c>
      <c r="B50" s="388">
        <v>37944.649418535853</v>
      </c>
      <c r="C50" s="388">
        <v>33084.019167726437</v>
      </c>
      <c r="D50" s="388">
        <v>25405.956645726459</v>
      </c>
      <c r="E50" s="388">
        <v>24450.911024468092</v>
      </c>
      <c r="F50" s="388">
        <v>24322.679687071708</v>
      </c>
      <c r="G50" s="388">
        <v>25357.344223771091</v>
      </c>
      <c r="H50" s="388">
        <v>26120.63045965225</v>
      </c>
      <c r="I50" s="388">
        <v>32025.327247745146</v>
      </c>
      <c r="J50" s="388">
        <v>29830.464624402121</v>
      </c>
      <c r="K50" s="388">
        <v>28561.286046195211</v>
      </c>
      <c r="L50" s="388">
        <v>27477.913016471986</v>
      </c>
      <c r="M50" s="388">
        <v>27598.454829670776</v>
      </c>
      <c r="N50" s="388">
        <v>28725.815295866054</v>
      </c>
      <c r="O50" s="388">
        <v>29213.954429418493</v>
      </c>
      <c r="P50" s="388">
        <v>0</v>
      </c>
      <c r="Q50" s="388">
        <v>27282.613720140409</v>
      </c>
      <c r="R50" s="388">
        <v>29797.920877565579</v>
      </c>
      <c r="S50" s="388">
        <v>27725.628380548289</v>
      </c>
      <c r="T50" s="388">
        <v>29885.457241350014</v>
      </c>
      <c r="U50" s="388">
        <v>29831.36614405844</v>
      </c>
      <c r="V50" s="388">
        <v>30012.522655381708</v>
      </c>
      <c r="W50" s="388">
        <v>36162.708702293814</v>
      </c>
      <c r="X50" s="388">
        <v>35225.916785744004</v>
      </c>
      <c r="Y50" s="388">
        <v>28489.149014365252</v>
      </c>
      <c r="Z50" s="388">
        <v>27041.828915681373</v>
      </c>
      <c r="AA50" s="388">
        <v>28508.967965875479</v>
      </c>
      <c r="AB50" s="388">
        <v>28743.91882678703</v>
      </c>
      <c r="AC50" s="388">
        <v>31739.93787447178</v>
      </c>
      <c r="AD50" s="388">
        <v>41668.065722074498</v>
      </c>
      <c r="AE50" s="388">
        <v>36208.545044188038</v>
      </c>
      <c r="AF50" s="388">
        <v>24428.633330877852</v>
      </c>
      <c r="AG50" s="388">
        <v>892872.58731812518</v>
      </c>
    </row>
    <row r="51" spans="1:33">
      <c r="A51" t="s">
        <v>75</v>
      </c>
      <c r="B51" s="388">
        <v>47561.136738197507</v>
      </c>
      <c r="C51" s="388">
        <v>41468.654569166407</v>
      </c>
      <c r="D51" s="388">
        <v>31844.705288062163</v>
      </c>
      <c r="E51" s="388">
        <v>30647.618054948951</v>
      </c>
      <c r="F51" s="388">
        <v>30486.888458932386</v>
      </c>
      <c r="G51" s="388">
        <v>31783.772796044861</v>
      </c>
      <c r="H51" s="388">
        <v>32740.502179276278</v>
      </c>
      <c r="I51" s="388">
        <v>40141.653478328604</v>
      </c>
      <c r="J51" s="388">
        <v>37390.536708242369</v>
      </c>
      <c r="K51" s="388">
        <v>35799.704355636619</v>
      </c>
      <c r="L51" s="388">
        <v>34441.76710770488</v>
      </c>
      <c r="M51" s="388">
        <v>34592.858387979482</v>
      </c>
      <c r="N51" s="388">
        <v>36005.931011066081</v>
      </c>
      <c r="O51" s="388">
        <v>36617.781494175608</v>
      </c>
      <c r="P51" s="388">
        <v>0</v>
      </c>
      <c r="Q51" s="388">
        <v>34196.972210926557</v>
      </c>
      <c r="R51" s="388">
        <v>37349.74524971041</v>
      </c>
      <c r="S51" s="388">
        <v>34752.262117766295</v>
      </c>
      <c r="T51" s="388">
        <v>37459.466357463811</v>
      </c>
      <c r="U51" s="388">
        <v>37391.66670417865</v>
      </c>
      <c r="V51" s="388">
        <v>37618.734544785766</v>
      </c>
      <c r="W51" s="388">
        <v>45327.590576531067</v>
      </c>
      <c r="X51" s="388">
        <v>44153.383168608649</v>
      </c>
      <c r="Y51" s="388">
        <v>35709.285303482291</v>
      </c>
      <c r="Z51" s="388">
        <v>33895.164204136483</v>
      </c>
      <c r="AA51" s="388">
        <v>35734.12706318307</v>
      </c>
      <c r="AB51" s="388">
        <v>36028.622603234442</v>
      </c>
      <c r="AC51" s="388">
        <v>39783.936561348302</v>
      </c>
      <c r="AD51" s="388">
        <v>52228.195589960858</v>
      </c>
      <c r="AE51" s="388">
        <v>45385.043433727456</v>
      </c>
      <c r="AF51" s="388">
        <v>30619.694422834968</v>
      </c>
      <c r="AG51" s="388">
        <v>1119157.4007396414</v>
      </c>
    </row>
    <row r="52" spans="1:33">
      <c r="A52" t="s">
        <v>76</v>
      </c>
      <c r="B52" s="388">
        <v>24972.62450288429</v>
      </c>
      <c r="C52" s="388">
        <v>21773.683520139857</v>
      </c>
      <c r="D52" s="388">
        <v>16720.497492338294</v>
      </c>
      <c r="E52" s="388">
        <v>16091.950489050965</v>
      </c>
      <c r="F52" s="388">
        <v>16007.557219186194</v>
      </c>
      <c r="G52" s="388">
        <v>16688.50405510089</v>
      </c>
      <c r="H52" s="388">
        <v>17190.847886154155</v>
      </c>
      <c r="I52" s="388">
        <v>21076.923471303689</v>
      </c>
      <c r="J52" s="388">
        <v>19632.412032455461</v>
      </c>
      <c r="K52" s="388">
        <v>18797.123775840733</v>
      </c>
      <c r="L52" s="388">
        <v>18084.120275151803</v>
      </c>
      <c r="M52" s="388">
        <v>18163.452815682271</v>
      </c>
      <c r="N52" s="388">
        <v>18905.405898214602</v>
      </c>
      <c r="O52" s="388">
        <v>19226.666351906217</v>
      </c>
      <c r="P52" s="388">
        <v>0</v>
      </c>
      <c r="Q52" s="388">
        <v>17955.587370837144</v>
      </c>
      <c r="R52" s="388">
        <v>19610.993919964771</v>
      </c>
      <c r="S52" s="388">
        <v>18247.149921372518</v>
      </c>
      <c r="T52" s="388">
        <v>19668.604486319586</v>
      </c>
      <c r="U52" s="388">
        <v>19633.005352256911</v>
      </c>
      <c r="V52" s="388">
        <v>19752.230423587222</v>
      </c>
      <c r="W52" s="388">
        <v>23799.870581711537</v>
      </c>
      <c r="X52" s="388">
        <v>23183.33694316624</v>
      </c>
      <c r="Y52" s="388">
        <v>18749.64801743349</v>
      </c>
      <c r="Z52" s="388">
        <v>17797.118954343659</v>
      </c>
      <c r="AA52" s="388">
        <v>18762.691522688907</v>
      </c>
      <c r="AB52" s="388">
        <v>18917.320428637038</v>
      </c>
      <c r="AC52" s="388">
        <v>20889.09931783058</v>
      </c>
      <c r="AD52" s="388">
        <v>27423.127502413008</v>
      </c>
      <c r="AE52" s="388">
        <v>23830.036989156361</v>
      </c>
      <c r="AF52" s="388">
        <v>16077.288804588345</v>
      </c>
      <c r="AG52" s="388">
        <v>587628.88032171654</v>
      </c>
    </row>
    <row r="53" spans="1:33">
      <c r="A53" t="s">
        <v>77</v>
      </c>
      <c r="B53" s="388">
        <v>10818.10564971042</v>
      </c>
      <c r="C53" s="388">
        <v>9432.3289359124465</v>
      </c>
      <c r="D53" s="388">
        <v>7243.2958885415537</v>
      </c>
      <c r="E53" s="388">
        <v>6971.0102148196802</v>
      </c>
      <c r="F53" s="388">
        <v>6934.4511695572901</v>
      </c>
      <c r="G53" s="388">
        <v>7229.4363767352706</v>
      </c>
      <c r="H53" s="388">
        <v>7447.0510145634571</v>
      </c>
      <c r="I53" s="388">
        <v>9130.493467240085</v>
      </c>
      <c r="J53" s="388">
        <v>8504.7331529459061</v>
      </c>
      <c r="K53" s="388">
        <v>8142.8874603965742</v>
      </c>
      <c r="L53" s="388">
        <v>7834.015351332695</v>
      </c>
      <c r="M53" s="388">
        <v>7868.3820957979942</v>
      </c>
      <c r="N53" s="388">
        <v>8189.7951228122747</v>
      </c>
      <c r="O53" s="388">
        <v>8328.9646974282095</v>
      </c>
      <c r="P53" s="388">
        <v>2740.5232544413875</v>
      </c>
      <c r="Q53" s="388">
        <v>7778.3350787934778</v>
      </c>
      <c r="R53" s="388">
        <v>8495.4548568775481</v>
      </c>
      <c r="S53" s="388">
        <v>7904.6395637236219</v>
      </c>
      <c r="T53" s="388">
        <v>8520.4116728219033</v>
      </c>
      <c r="U53" s="388">
        <v>8504.9901782455654</v>
      </c>
      <c r="V53" s="388">
        <v>8556.6383106874146</v>
      </c>
      <c r="W53" s="388">
        <v>10310.070308094899</v>
      </c>
      <c r="X53" s="388">
        <v>10042.988807005051</v>
      </c>
      <c r="Y53" s="388">
        <v>8122.3210289351791</v>
      </c>
      <c r="Z53" s="388">
        <v>7709.6867846756195</v>
      </c>
      <c r="AA53" s="388">
        <v>8127.9714569820762</v>
      </c>
      <c r="AB53" s="388">
        <v>8194.9564805567006</v>
      </c>
      <c r="AC53" s="388">
        <v>9028.6585520136941</v>
      </c>
      <c r="AD53" s="388">
        <v>11879.660086680879</v>
      </c>
      <c r="AE53" s="388">
        <v>10323.138353176528</v>
      </c>
      <c r="AF53" s="388">
        <v>6964.6587938266221</v>
      </c>
      <c r="AG53" s="388">
        <v>257280.05416533205</v>
      </c>
    </row>
    <row r="54" spans="1:33">
      <c r="A54" t="s">
        <v>79</v>
      </c>
      <c r="B54" s="388">
        <v>67104.338636750341</v>
      </c>
      <c r="C54" s="388">
        <v>58508.413168032872</v>
      </c>
      <c r="D54" s="388">
        <v>44929.916187672352</v>
      </c>
      <c r="E54" s="388">
        <v>43240.937484098919</v>
      </c>
      <c r="F54" s="388">
        <v>43014.162979119916</v>
      </c>
      <c r="G54" s="388">
        <v>44843.946110867473</v>
      </c>
      <c r="H54" s="388">
        <v>46193.802252226873</v>
      </c>
      <c r="I54" s="388">
        <v>56636.138098976327</v>
      </c>
      <c r="J54" s="388">
        <v>52754.568312591415</v>
      </c>
      <c r="K54" s="388">
        <v>50510.051881220679</v>
      </c>
      <c r="L54" s="388">
        <v>48594.12877294296</v>
      </c>
      <c r="M54" s="388">
        <v>48807.30451120207</v>
      </c>
      <c r="N54" s="388">
        <v>50801.018503781415</v>
      </c>
      <c r="O54" s="388">
        <v>51664.282606143934</v>
      </c>
      <c r="P54" s="388">
        <v>0</v>
      </c>
      <c r="Q54" s="388">
        <v>48248.745950400626</v>
      </c>
      <c r="R54" s="388">
        <v>52697.015360022524</v>
      </c>
      <c r="S54" s="388">
        <v>49032.208342295417</v>
      </c>
      <c r="T54" s="388">
        <v>52851.821634120068</v>
      </c>
      <c r="U54" s="388">
        <v>52756.162631717627</v>
      </c>
      <c r="V54" s="388">
        <v>53076.53422740697</v>
      </c>
      <c r="W54" s="388">
        <v>63953.012821761884</v>
      </c>
      <c r="X54" s="388">
        <v>62296.315422691412</v>
      </c>
      <c r="Y54" s="388">
        <v>50382.479011623866</v>
      </c>
      <c r="Z54" s="388">
        <v>47822.922934386421</v>
      </c>
      <c r="AA54" s="388">
        <v>50417.528423173258</v>
      </c>
      <c r="AB54" s="388">
        <v>50833.034229003766</v>
      </c>
      <c r="AC54" s="388">
        <v>56131.432812698666</v>
      </c>
      <c r="AD54" s="388">
        <v>73689.12443256269</v>
      </c>
      <c r="AE54" s="388">
        <v>64034.073457595237</v>
      </c>
      <c r="AF54" s="388">
        <v>43201.539837325698</v>
      </c>
      <c r="AG54" s="388">
        <v>1579026.9610344139</v>
      </c>
    </row>
    <row r="55" spans="1:33">
      <c r="A55" t="s">
        <v>80</v>
      </c>
      <c r="B55" s="388">
        <v>88082.63118878525</v>
      </c>
      <c r="C55" s="388">
        <v>76799.430308348208</v>
      </c>
      <c r="D55" s="388">
        <v>58975.996445249039</v>
      </c>
      <c r="E55" s="388">
        <v>56759.00584143887</v>
      </c>
      <c r="F55" s="388">
        <v>56461.336637168592</v>
      </c>
      <c r="G55" s="388">
        <v>58863.150231094885</v>
      </c>
      <c r="H55" s="388">
        <v>60635.001099052941</v>
      </c>
      <c r="I55" s="388">
        <v>74341.840862688317</v>
      </c>
      <c r="J55" s="388">
        <v>69246.806966617238</v>
      </c>
      <c r="K55" s="388">
        <v>66300.605319480776</v>
      </c>
      <c r="L55" s="388">
        <v>63785.722497283139</v>
      </c>
      <c r="M55" s="388">
        <v>64065.541661184267</v>
      </c>
      <c r="N55" s="388">
        <v>66682.534509514226</v>
      </c>
      <c r="O55" s="388">
        <v>67815.673962069268</v>
      </c>
      <c r="P55" s="388">
        <v>22313.749458687511</v>
      </c>
      <c r="Q55" s="388">
        <v>63332.365405998462</v>
      </c>
      <c r="R55" s="388">
        <v>69171.261694911445</v>
      </c>
      <c r="S55" s="388">
        <v>64360.755377757458</v>
      </c>
      <c r="T55" s="388">
        <v>69374.463816026997</v>
      </c>
      <c r="U55" s="388">
        <v>69248.899704977288</v>
      </c>
      <c r="V55" s="388">
        <v>69669.426509648198</v>
      </c>
      <c r="W55" s="388">
        <v>83946.131594922786</v>
      </c>
      <c r="X55" s="388">
        <v>81771.514141591295</v>
      </c>
      <c r="Y55" s="388">
        <v>66133.150364247282</v>
      </c>
      <c r="Z55" s="388">
        <v>62773.420747079886</v>
      </c>
      <c r="AA55" s="388">
        <v>66179.156992933407</v>
      </c>
      <c r="AB55" s="388">
        <v>66724.559054786427</v>
      </c>
      <c r="AC55" s="388">
        <v>73512.685780414613</v>
      </c>
      <c r="AD55" s="388">
        <v>96725.96588953209</v>
      </c>
      <c r="AE55" s="388">
        <v>84052.533568850122</v>
      </c>
      <c r="AF55" s="388">
        <v>56707.291623536847</v>
      </c>
      <c r="AG55" s="388">
        <v>2094812.6092558769</v>
      </c>
    </row>
    <row r="56" spans="1:33">
      <c r="A56" t="s">
        <v>81</v>
      </c>
      <c r="B56" s="388">
        <v>8828.4951833536998</v>
      </c>
      <c r="C56" s="388">
        <v>7697.5834101546088</v>
      </c>
      <c r="D56" s="388">
        <v>5911.1460854799952</v>
      </c>
      <c r="E56" s="388">
        <v>5688.9377953424209</v>
      </c>
      <c r="F56" s="388">
        <v>5659.1025020426505</v>
      </c>
      <c r="G56" s="388">
        <v>5899.8355439501383</v>
      </c>
      <c r="H56" s="388">
        <v>6077.4276145124049</v>
      </c>
      <c r="I56" s="388">
        <v>7451.259971687301</v>
      </c>
      <c r="J56" s="388">
        <v>6940.5862826363955</v>
      </c>
      <c r="K56" s="388">
        <v>6645.2893926606039</v>
      </c>
      <c r="L56" s="388">
        <v>6393.2234565865037</v>
      </c>
      <c r="M56" s="388">
        <v>6421.2696457996362</v>
      </c>
      <c r="N56" s="388">
        <v>6683.5700385619011</v>
      </c>
      <c r="O56" s="388">
        <v>6797.1442593127449</v>
      </c>
      <c r="P56" s="388">
        <v>2236.5002834255215</v>
      </c>
      <c r="Q56" s="388">
        <v>6347.7836139895262</v>
      </c>
      <c r="R56" s="388">
        <v>6933.0144031593818</v>
      </c>
      <c r="S56" s="388">
        <v>6450.8588263185538</v>
      </c>
      <c r="T56" s="388">
        <v>6953.3812896079808</v>
      </c>
      <c r="U56" s="388">
        <v>6940.7960371621457</v>
      </c>
      <c r="V56" s="388">
        <v>6982.9453101732006</v>
      </c>
      <c r="W56" s="388">
        <v>8413.8950942386382</v>
      </c>
      <c r="X56" s="388">
        <v>8195.933852013417</v>
      </c>
      <c r="Y56" s="388">
        <v>6628.5054337148367</v>
      </c>
      <c r="Z56" s="388">
        <v>6291.76076178331</v>
      </c>
      <c r="AA56" s="388">
        <v>6633.1166640365936</v>
      </c>
      <c r="AB56" s="388">
        <v>6687.7821458810286</v>
      </c>
      <c r="AC56" s="388">
        <v>7368.1540113940437</v>
      </c>
      <c r="AD56" s="388">
        <v>9694.8139767842567</v>
      </c>
      <c r="AE56" s="388">
        <v>8424.5597315415762</v>
      </c>
      <c r="AF56" s="388">
        <v>5683.7544950992615</v>
      </c>
      <c r="AG56" s="388">
        <v>209962.42711240423</v>
      </c>
    </row>
    <row r="57" spans="1:33">
      <c r="A57" t="s">
        <v>82</v>
      </c>
      <c r="B57" s="388">
        <v>22151.449574376089</v>
      </c>
      <c r="C57" s="388">
        <v>19313.895201086885</v>
      </c>
      <c r="D57" s="388">
        <v>14831.571147727585</v>
      </c>
      <c r="E57" s="388">
        <v>14274.031540833788</v>
      </c>
      <c r="F57" s="388">
        <v>14199.172237935521</v>
      </c>
      <c r="G57" s="388">
        <v>14803.192031564065</v>
      </c>
      <c r="H57" s="388">
        <v>15248.785727224289</v>
      </c>
      <c r="I57" s="388">
        <v>18695.848624306323</v>
      </c>
      <c r="J57" s="388">
        <v>17414.52465719344</v>
      </c>
      <c r="K57" s="388">
        <v>16673.599501556211</v>
      </c>
      <c r="L57" s="388">
        <v>16041.144507086557</v>
      </c>
      <c r="M57" s="388">
        <v>16111.514794797597</v>
      </c>
      <c r="N57" s="388">
        <v>16769.648916518345</v>
      </c>
      <c r="O57" s="388">
        <v>17054.616351133365</v>
      </c>
      <c r="P57" s="388">
        <v>0</v>
      </c>
      <c r="Q57" s="388">
        <v>15927.132055241718</v>
      </c>
      <c r="R57" s="388">
        <v>17395.526163912884</v>
      </c>
      <c r="S57" s="388">
        <v>16185.756579677058</v>
      </c>
      <c r="T57" s="388">
        <v>17446.628424126367</v>
      </c>
      <c r="U57" s="388">
        <v>17415.050949240231</v>
      </c>
      <c r="V57" s="388">
        <v>17520.807080529903</v>
      </c>
      <c r="W57" s="388">
        <v>21111.182487310027</v>
      </c>
      <c r="X57" s="388">
        <v>20564.299086906296</v>
      </c>
      <c r="Y57" s="388">
        <v>16631.487112918727</v>
      </c>
      <c r="Z57" s="388">
        <v>15786.565927052781</v>
      </c>
      <c r="AA57" s="388">
        <v>16643.057084224914</v>
      </c>
      <c r="AB57" s="388">
        <v>16780.217454071313</v>
      </c>
      <c r="AC57" s="388">
        <v>18529.243097360883</v>
      </c>
      <c r="AD57" s="388">
        <v>24325.117529045743</v>
      </c>
      <c r="AE57" s="388">
        <v>21137.94097451977</v>
      </c>
      <c r="AF57" s="388">
        <v>14261.026197161895</v>
      </c>
      <c r="AG57" s="388">
        <v>521244.03301664063</v>
      </c>
    </row>
    <row r="58" spans="1:33">
      <c r="A58" t="s">
        <v>83</v>
      </c>
      <c r="B58" s="388">
        <v>38039.936242860524</v>
      </c>
      <c r="C58" s="388">
        <v>33167.099949093441</v>
      </c>
      <c r="D58" s="388">
        <v>25469.756231828811</v>
      </c>
      <c r="E58" s="388">
        <v>24512.312294451323</v>
      </c>
      <c r="F58" s="388">
        <v>24383.758941774609</v>
      </c>
      <c r="G58" s="388">
        <v>25421.021734076669</v>
      </c>
      <c r="H58" s="388">
        <v>26186.224738793026</v>
      </c>
      <c r="I58" s="388">
        <v>32105.749435804817</v>
      </c>
      <c r="J58" s="388">
        <v>29905.375060675644</v>
      </c>
      <c r="K58" s="388">
        <v>28633.009313840968</v>
      </c>
      <c r="L58" s="388">
        <v>27546.915711464077</v>
      </c>
      <c r="M58" s="388">
        <v>27667.760229965301</v>
      </c>
      <c r="N58" s="388">
        <v>28797.951730320572</v>
      </c>
      <c r="O58" s="388">
        <v>29287.316681704451</v>
      </c>
      <c r="P58" s="388">
        <v>9636.5605260859611</v>
      </c>
      <c r="Q58" s="388">
        <v>27351.12597840359</v>
      </c>
      <c r="R58" s="388">
        <v>29872.749589792755</v>
      </c>
      <c r="S58" s="388">
        <v>27795.253139803484</v>
      </c>
      <c r="T58" s="388">
        <v>29960.505775403082</v>
      </c>
      <c r="U58" s="388">
        <v>29906.278844233369</v>
      </c>
      <c r="V58" s="388">
        <v>30087.890276841572</v>
      </c>
      <c r="W58" s="388">
        <v>36253.520706727199</v>
      </c>
      <c r="X58" s="388">
        <v>35314.376312867709</v>
      </c>
      <c r="Y58" s="388">
        <v>28560.691131077099</v>
      </c>
      <c r="Z58" s="388">
        <v>27109.736513743075</v>
      </c>
      <c r="AA58" s="388">
        <v>28580.559852053637</v>
      </c>
      <c r="AB58" s="388">
        <v>28816.100722933694</v>
      </c>
      <c r="AC58" s="388">
        <v>31747.66514563941</v>
      </c>
      <c r="AD58" s="388">
        <v>41772.702811077826</v>
      </c>
      <c r="AE58" s="388">
        <v>36299.472153109804</v>
      </c>
      <c r="AF58" s="388">
        <v>24489.978656987358</v>
      </c>
      <c r="AG58" s="388">
        <v>904679.35643343476</v>
      </c>
    </row>
    <row r="59" spans="1:33">
      <c r="A59" t="s">
        <v>84</v>
      </c>
      <c r="B59" s="388">
        <v>22729.609739046082</v>
      </c>
      <c r="C59" s="388">
        <v>19817.994257556602</v>
      </c>
      <c r="D59" s="388">
        <v>15218.68006302874</v>
      </c>
      <c r="E59" s="388">
        <v>14646.588487883409</v>
      </c>
      <c r="F59" s="388">
        <v>14569.775332405632</v>
      </c>
      <c r="G59" s="388">
        <v>15189.560242541595</v>
      </c>
      <c r="H59" s="388">
        <v>15646.784081122885</v>
      </c>
      <c r="I59" s="388">
        <v>19183.816460586342</v>
      </c>
      <c r="J59" s="388">
        <v>17869.049513891729</v>
      </c>
      <c r="K59" s="388">
        <v>17108.785966491334</v>
      </c>
      <c r="L59" s="388">
        <v>16459.823687361986</v>
      </c>
      <c r="M59" s="388">
        <v>16532.030662870558</v>
      </c>
      <c r="N59" s="388">
        <v>17207.342302970479</v>
      </c>
      <c r="O59" s="388">
        <v>17499.747481935785</v>
      </c>
      <c r="P59" s="388">
        <v>0</v>
      </c>
      <c r="Q59" s="388">
        <v>16342.835472792831</v>
      </c>
      <c r="R59" s="388">
        <v>17849.555153649209</v>
      </c>
      <c r="S59" s="388">
        <v>16608.210182904877</v>
      </c>
      <c r="T59" s="388">
        <v>17901.991199765991</v>
      </c>
      <c r="U59" s="388">
        <v>17869.589542335107</v>
      </c>
      <c r="V59" s="388">
        <v>17978.105943650273</v>
      </c>
      <c r="W59" s="388">
        <v>21662.191336742642</v>
      </c>
      <c r="X59" s="388">
        <v>21101.034098603319</v>
      </c>
      <c r="Y59" s="388">
        <v>17065.574430573775</v>
      </c>
      <c r="Z59" s="388">
        <v>16198.600522139344</v>
      </c>
      <c r="AA59" s="388">
        <v>17077.44638196001</v>
      </c>
      <c r="AB59" s="388">
        <v>17218.186682851119</v>
      </c>
      <c r="AC59" s="388">
        <v>19012.862474251564</v>
      </c>
      <c r="AD59" s="388">
        <v>24960.011146684134</v>
      </c>
      <c r="AE59" s="388">
        <v>21689.648229323975</v>
      </c>
      <c r="AF59" s="388">
        <v>14633.243700437703</v>
      </c>
      <c r="AG59" s="388">
        <v>534848.67477835889</v>
      </c>
    </row>
    <row r="60" spans="1:33">
      <c r="A60" t="s">
        <v>85</v>
      </c>
      <c r="B60" s="388">
        <v>54869.15309788267</v>
      </c>
      <c r="C60" s="388">
        <v>47840.529313745654</v>
      </c>
      <c r="D60" s="388">
        <v>36737.810103776268</v>
      </c>
      <c r="E60" s="388">
        <v>35356.784182828131</v>
      </c>
      <c r="F60" s="388">
        <v>35171.357647298944</v>
      </c>
      <c r="G60" s="388">
        <v>36667.515017022211</v>
      </c>
      <c r="H60" s="388">
        <v>37771.250852663157</v>
      </c>
      <c r="I60" s="388">
        <v>46309.627594238184</v>
      </c>
      <c r="J60" s="388">
        <v>43135.787404527568</v>
      </c>
      <c r="K60" s="388">
        <v>41300.515375840179</v>
      </c>
      <c r="L60" s="388">
        <v>39733.923997584818</v>
      </c>
      <c r="M60" s="388">
        <v>39908.231239961649</v>
      </c>
      <c r="N60" s="388">
        <v>41538.429830911125</v>
      </c>
      <c r="O60" s="388">
        <v>42244.294327286545</v>
      </c>
      <c r="P60" s="388">
        <v>0</v>
      </c>
      <c r="Q60" s="388">
        <v>39451.515090017157</v>
      </c>
      <c r="R60" s="388">
        <v>43088.72812594899</v>
      </c>
      <c r="S60" s="388">
        <v>40092.128183009736</v>
      </c>
      <c r="T60" s="388">
        <v>43215.308453339603</v>
      </c>
      <c r="U60" s="388">
        <v>43137.091030224503</v>
      </c>
      <c r="V60" s="388">
        <v>43399.049027117188</v>
      </c>
      <c r="W60" s="388">
        <v>52292.410936099164</v>
      </c>
      <c r="X60" s="388">
        <v>50937.780444641226</v>
      </c>
      <c r="Y60" s="388">
        <v>41196.202965417127</v>
      </c>
      <c r="Z60" s="388">
        <v>39103.332711158429</v>
      </c>
      <c r="AA60" s="388">
        <v>41224.861790872586</v>
      </c>
      <c r="AB60" s="388">
        <v>41564.608104394661</v>
      </c>
      <c r="AC60" s="388">
        <v>45896.945609962888</v>
      </c>
      <c r="AD60" s="388">
        <v>60253.329848405338</v>
      </c>
      <c r="AE60" s="388">
        <v>52358.691724020035</v>
      </c>
      <c r="AF60" s="388">
        <v>35324.569939212706</v>
      </c>
      <c r="AG60" s="388">
        <v>1291121.7639694086</v>
      </c>
    </row>
    <row r="61" spans="1:33">
      <c r="A61" t="s">
        <v>86</v>
      </c>
      <c r="B61" s="388">
        <v>54565.098472376274</v>
      </c>
      <c r="C61" s="388">
        <v>47575.423450008901</v>
      </c>
      <c r="D61" s="388">
        <v>36534.229394719187</v>
      </c>
      <c r="E61" s="388">
        <v>35160.856358780205</v>
      </c>
      <c r="F61" s="388">
        <v>34976.457354981263</v>
      </c>
      <c r="G61" s="388">
        <v>36464.323844618622</v>
      </c>
      <c r="H61" s="388">
        <v>37561.94338417668</v>
      </c>
      <c r="I61" s="388">
        <v>46053.005144637267</v>
      </c>
      <c r="J61" s="388">
        <v>42896.752629162795</v>
      </c>
      <c r="K61" s="388">
        <v>41071.650667222922</v>
      </c>
      <c r="L61" s="388">
        <v>39513.740475534942</v>
      </c>
      <c r="M61" s="388">
        <v>39687.081803179884</v>
      </c>
      <c r="N61" s="388">
        <v>41308.246731422965</v>
      </c>
      <c r="O61" s="388">
        <v>42010.199715537194</v>
      </c>
      <c r="P61" s="388">
        <v>0</v>
      </c>
      <c r="Q61" s="388">
        <v>39232.896522587187</v>
      </c>
      <c r="R61" s="388">
        <v>42849.954127186691</v>
      </c>
      <c r="S61" s="388">
        <v>39869.959690656775</v>
      </c>
      <c r="T61" s="388">
        <v>42975.833016121112</v>
      </c>
      <c r="U61" s="388">
        <v>42898.04903088414</v>
      </c>
      <c r="V61" s="388">
        <v>43158.55540083989</v>
      </c>
      <c r="W61" s="388">
        <v>52002.635196429226</v>
      </c>
      <c r="X61" s="388">
        <v>50655.511321048361</v>
      </c>
      <c r="Y61" s="388">
        <v>40967.916298725009</v>
      </c>
      <c r="Z61" s="388">
        <v>38886.643578699375</v>
      </c>
      <c r="AA61" s="388">
        <v>40996.416312754562</v>
      </c>
      <c r="AB61" s="388">
        <v>41334.279939333384</v>
      </c>
      <c r="AC61" s="388">
        <v>45642.61001662162</v>
      </c>
      <c r="AD61" s="388">
        <v>59919.43908085717</v>
      </c>
      <c r="AE61" s="388">
        <v>52068.548692729717</v>
      </c>
      <c r="AF61" s="388">
        <v>35128.820628759859</v>
      </c>
      <c r="AG61" s="388">
        <v>1283967.078280593</v>
      </c>
    </row>
    <row r="62" spans="1:33">
      <c r="A62" t="s">
        <v>88</v>
      </c>
      <c r="B62" s="388">
        <v>9793.9559000391164</v>
      </c>
      <c r="C62" s="388">
        <v>8539.3706277459223</v>
      </c>
      <c r="D62" s="388">
        <v>6557.5732757989435</v>
      </c>
      <c r="E62" s="388">
        <v>6311.0648789507532</v>
      </c>
      <c r="F62" s="388">
        <v>6277.9668774483407</v>
      </c>
      <c r="G62" s="388">
        <v>6545.0258435754058</v>
      </c>
      <c r="H62" s="388">
        <v>6742.0389099202794</v>
      </c>
      <c r="I62" s="388">
        <v>8266.1099141824652</v>
      </c>
      <c r="J62" s="388">
        <v>7699.5903107844451</v>
      </c>
      <c r="K62" s="388">
        <v>7372.0005395066892</v>
      </c>
      <c r="L62" s="388">
        <v>7092.3693440945153</v>
      </c>
      <c r="M62" s="388">
        <v>7123.4825898530326</v>
      </c>
      <c r="N62" s="388">
        <v>7414.4674548751464</v>
      </c>
      <c r="O62" s="388">
        <v>7540.4618498783193</v>
      </c>
      <c r="P62" s="388">
        <v>2481.0779970289063</v>
      </c>
      <c r="Q62" s="388">
        <v>7041.9603213497749</v>
      </c>
      <c r="R62" s="388">
        <v>7691.1903907371279</v>
      </c>
      <c r="S62" s="388">
        <v>7156.3075643364518</v>
      </c>
      <c r="T62" s="388">
        <v>7713.784545636232</v>
      </c>
      <c r="U62" s="388">
        <v>7699.8230035064043</v>
      </c>
      <c r="V62" s="388">
        <v>7746.5816087404373</v>
      </c>
      <c r="W62" s="388">
        <v>9334.0162495535515</v>
      </c>
      <c r="X62" s="388">
        <v>9092.2193464644952</v>
      </c>
      <c r="Y62" s="388">
        <v>7353.3811315182402</v>
      </c>
      <c r="Z62" s="388">
        <v>6979.8109592550145</v>
      </c>
      <c r="AA62" s="388">
        <v>7358.4966337049964</v>
      </c>
      <c r="AB62" s="388">
        <v>7419.1401870308537</v>
      </c>
      <c r="AC62" s="388">
        <v>8173.9157074417953</v>
      </c>
      <c r="AD62" s="388">
        <v>10755.01300909571</v>
      </c>
      <c r="AE62" s="388">
        <v>9345.8471431844191</v>
      </c>
      <c r="AF62" s="388">
        <v>6305.3147467998197</v>
      </c>
      <c r="AG62" s="388">
        <v>232923.3588620376</v>
      </c>
    </row>
    <row r="63" spans="1:33">
      <c r="A63" t="s">
        <v>87</v>
      </c>
      <c r="B63" s="388">
        <v>37045.887307258614</v>
      </c>
      <c r="C63" s="388">
        <v>32300.386603652798</v>
      </c>
      <c r="D63" s="388">
        <v>24804.187711664919</v>
      </c>
      <c r="E63" s="388">
        <v>23871.763430492221</v>
      </c>
      <c r="F63" s="388">
        <v>23746.569397941093</v>
      </c>
      <c r="G63" s="388">
        <v>24756.726730127644</v>
      </c>
      <c r="H63" s="388">
        <v>25501.933664727025</v>
      </c>
      <c r="I63" s="388">
        <v>31266.771004042774</v>
      </c>
      <c r="J63" s="388">
        <v>29123.896194411256</v>
      </c>
      <c r="K63" s="388">
        <v>27884.77955210353</v>
      </c>
      <c r="L63" s="388">
        <v>26827.067442863583</v>
      </c>
      <c r="M63" s="388">
        <v>26944.754086329936</v>
      </c>
      <c r="N63" s="388">
        <v>28045.411739657135</v>
      </c>
      <c r="O63" s="388">
        <v>28521.988743502443</v>
      </c>
      <c r="P63" s="388">
        <v>9384.7406315240496</v>
      </c>
      <c r="Q63" s="388">
        <v>26636.394032146753</v>
      </c>
      <c r="R63" s="388">
        <v>29092.123283175093</v>
      </c>
      <c r="S63" s="388">
        <v>27068.915387237121</v>
      </c>
      <c r="T63" s="388">
        <v>29177.58624877733</v>
      </c>
      <c r="U63" s="388">
        <v>29124.776360550753</v>
      </c>
      <c r="V63" s="388">
        <v>29301.64197418269</v>
      </c>
      <c r="W63" s="388">
        <v>35306.153880445847</v>
      </c>
      <c r="X63" s="388">
        <v>34391.550944256851</v>
      </c>
      <c r="Y63" s="388">
        <v>27814.351167791003</v>
      </c>
      <c r="Z63" s="388">
        <v>26401.312489215641</v>
      </c>
      <c r="AA63" s="388">
        <v>27833.70068492839</v>
      </c>
      <c r="AB63" s="388">
        <v>28063.086467889942</v>
      </c>
      <c r="AC63" s="388">
        <v>30918.044072029359</v>
      </c>
      <c r="AD63" s="388">
        <v>40681.110267350581</v>
      </c>
      <c r="AE63" s="388">
        <v>35350.904536530739</v>
      </c>
      <c r="AF63" s="388">
        <v>23850.013409373129</v>
      </c>
      <c r="AG63" s="388">
        <v>881038.52944618033</v>
      </c>
    </row>
    <row r="64" spans="1:33">
      <c r="A64" t="s">
        <v>89</v>
      </c>
      <c r="B64" s="388">
        <v>52067.306548374945</v>
      </c>
      <c r="C64" s="388">
        <v>45397.593448757536</v>
      </c>
      <c r="D64" s="388">
        <v>34861.825134733474</v>
      </c>
      <c r="E64" s="388">
        <v>33551.320125680701</v>
      </c>
      <c r="F64" s="388">
        <v>33375.362238188296</v>
      </c>
      <c r="G64" s="388">
        <v>34795.119606686807</v>
      </c>
      <c r="H64" s="388">
        <v>35842.49411236259</v>
      </c>
      <c r="I64" s="388">
        <v>43944.865921091252</v>
      </c>
      <c r="J64" s="388">
        <v>40933.095176271934</v>
      </c>
      <c r="K64" s="388">
        <v>39191.539749913223</v>
      </c>
      <c r="L64" s="388">
        <v>37704.945025512228</v>
      </c>
      <c r="M64" s="388">
        <v>37870.351417082478</v>
      </c>
      <c r="N64" s="388">
        <v>39417.305306060414</v>
      </c>
      <c r="O64" s="388">
        <v>40087.125433388232</v>
      </c>
      <c r="P64" s="388">
        <v>0</v>
      </c>
      <c r="Q64" s="388">
        <v>37436.957088171817</v>
      </c>
      <c r="R64" s="388">
        <v>40888.438939655251</v>
      </c>
      <c r="S64" s="388">
        <v>38044.857819430486</v>
      </c>
      <c r="T64" s="388">
        <v>41008.555550485449</v>
      </c>
      <c r="U64" s="388">
        <v>40934.332233433459</v>
      </c>
      <c r="V64" s="388">
        <v>41182.913568426506</v>
      </c>
      <c r="W64" s="388">
        <v>49622.14352946767</v>
      </c>
      <c r="X64" s="388">
        <v>48336.686089789444</v>
      </c>
      <c r="Y64" s="388">
        <v>39092.553963844912</v>
      </c>
      <c r="Z64" s="388">
        <v>37106.554345806922</v>
      </c>
      <c r="AA64" s="388">
        <v>39119.749350798375</v>
      </c>
      <c r="AB64" s="388">
        <v>39442.146808314756</v>
      </c>
      <c r="AC64" s="388">
        <v>43553.257190700991</v>
      </c>
      <c r="AD64" s="388">
        <v>57176.544900933266</v>
      </c>
      <c r="AE64" s="388">
        <v>49685.03974543052</v>
      </c>
      <c r="AF64" s="388">
        <v>33520.750874966077</v>
      </c>
      <c r="AG64" s="388">
        <v>1225191.7312437599</v>
      </c>
    </row>
    <row r="65" spans="1:33">
      <c r="A65" t="s">
        <v>90</v>
      </c>
      <c r="B65" s="388">
        <v>46143.11584740314</v>
      </c>
      <c r="C65" s="388">
        <v>40232.279189496665</v>
      </c>
      <c r="D65" s="388">
        <v>30895.265042169223</v>
      </c>
      <c r="E65" s="388">
        <v>29733.868602444774</v>
      </c>
      <c r="F65" s="388">
        <v>29577.931110666072</v>
      </c>
      <c r="G65" s="388">
        <v>30836.149233951644</v>
      </c>
      <c r="H65" s="388">
        <v>31764.354020310475</v>
      </c>
      <c r="I65" s="388">
        <v>38944.842234379023</v>
      </c>
      <c r="J65" s="388">
        <v>36275.749177781203</v>
      </c>
      <c r="K65" s="388">
        <v>34732.347010079648</v>
      </c>
      <c r="L65" s="388">
        <v>33414.896250024642</v>
      </c>
      <c r="M65" s="388">
        <v>33561.482789526846</v>
      </c>
      <c r="N65" s="388">
        <v>34932.425080220928</v>
      </c>
      <c r="O65" s="388">
        <v>35526.033426438989</v>
      </c>
      <c r="P65" s="388">
        <v>0</v>
      </c>
      <c r="Q65" s="388">
        <v>33177.399838972226</v>
      </c>
      <c r="R65" s="388">
        <v>36236.173904234107</v>
      </c>
      <c r="S65" s="388">
        <v>33716.133945375987</v>
      </c>
      <c r="T65" s="388">
        <v>36342.623710382344</v>
      </c>
      <c r="U65" s="388">
        <v>36276.845483230791</v>
      </c>
      <c r="V65" s="388">
        <v>36497.143364924166</v>
      </c>
      <c r="W65" s="388">
        <v>43976.16218825047</v>
      </c>
      <c r="X65" s="388">
        <v>42836.96341865656</v>
      </c>
      <c r="Y65" s="388">
        <v>34644.623774587286</v>
      </c>
      <c r="Z65" s="388">
        <v>32884.590146520037</v>
      </c>
      <c r="AA65" s="388">
        <v>34668.724884744428</v>
      </c>
      <c r="AB65" s="388">
        <v>34954.440129439572</v>
      </c>
      <c r="AC65" s="388">
        <v>38597.790538965382</v>
      </c>
      <c r="AD65" s="388">
        <v>50671.027752641719</v>
      </c>
      <c r="AE65" s="388">
        <v>44031.902105905734</v>
      </c>
      <c r="AF65" s="388">
        <v>29706.777504967267</v>
      </c>
      <c r="AG65" s="388">
        <v>1085790.0617066913</v>
      </c>
    </row>
    <row r="66" spans="1:33">
      <c r="A66" t="s">
        <v>91</v>
      </c>
      <c r="B66" s="388">
        <v>38080.641843521531</v>
      </c>
      <c r="C66" s="388">
        <v>33202.591247422439</v>
      </c>
      <c r="D66" s="388">
        <v>25497.010791865057</v>
      </c>
      <c r="E66" s="388">
        <v>24538.542317266441</v>
      </c>
      <c r="F66" s="388">
        <v>24409.85140280718</v>
      </c>
      <c r="G66" s="388">
        <v>25448.224144524891</v>
      </c>
      <c r="H66" s="388">
        <v>26214.245974166075</v>
      </c>
      <c r="I66" s="388">
        <v>32140.105009040086</v>
      </c>
      <c r="J66" s="388">
        <v>29937.376067382545</v>
      </c>
      <c r="K66" s="388">
        <v>28663.648793239969</v>
      </c>
      <c r="L66" s="388">
        <v>27576.392988797947</v>
      </c>
      <c r="M66" s="388">
        <v>27697.36682004777</v>
      </c>
      <c r="N66" s="388">
        <v>28828.767710544766</v>
      </c>
      <c r="O66" s="388">
        <v>29318.65631933336</v>
      </c>
      <c r="P66" s="388">
        <v>9646.8723726152584</v>
      </c>
      <c r="Q66" s="388">
        <v>27380.393745957084</v>
      </c>
      <c r="R66" s="388">
        <v>29904.715684785271</v>
      </c>
      <c r="S66" s="388">
        <v>27824.996156914691</v>
      </c>
      <c r="T66" s="388">
        <v>29992.565776132564</v>
      </c>
      <c r="U66" s="388">
        <v>29938.280818056835</v>
      </c>
      <c r="V66" s="388">
        <v>30120.086588594626</v>
      </c>
      <c r="W66" s="388">
        <v>36292.31470803736</v>
      </c>
      <c r="X66" s="388">
        <v>35352.165358848404</v>
      </c>
      <c r="Y66" s="388">
        <v>28591.253224566473</v>
      </c>
      <c r="Z66" s="388">
        <v>27138.745976364371</v>
      </c>
      <c r="AA66" s="388">
        <v>28611.14320657291</v>
      </c>
      <c r="AB66" s="388">
        <v>28846.936123948741</v>
      </c>
      <c r="AC66" s="388">
        <v>31781.637541678159</v>
      </c>
      <c r="AD66" s="388">
        <v>41817.402753483169</v>
      </c>
      <c r="AE66" s="388">
        <v>36338.315325933145</v>
      </c>
      <c r="AF66" s="388">
        <v>24516.184781126041</v>
      </c>
      <c r="AG66" s="388">
        <v>905647.43157357513</v>
      </c>
    </row>
    <row r="67" spans="1:33">
      <c r="A67" t="s">
        <v>92</v>
      </c>
      <c r="B67" s="388">
        <v>42084.902889560442</v>
      </c>
      <c r="C67" s="388">
        <v>36693.914826103792</v>
      </c>
      <c r="D67" s="388">
        <v>28178.076082829117</v>
      </c>
      <c r="E67" s="388">
        <v>27118.82259540266</v>
      </c>
      <c r="F67" s="388">
        <v>26976.599555674449</v>
      </c>
      <c r="G67" s="388">
        <v>28124.159415036189</v>
      </c>
      <c r="H67" s="388">
        <v>28970.730080630612</v>
      </c>
      <c r="I67" s="388">
        <v>35519.705884259944</v>
      </c>
      <c r="J67" s="388">
        <v>33085.355276867202</v>
      </c>
      <c r="K67" s="388">
        <v>31677.69285194423</v>
      </c>
      <c r="L67" s="388">
        <v>30476.109771121286</v>
      </c>
      <c r="M67" s="388">
        <v>30609.80425981314</v>
      </c>
      <c r="N67" s="388">
        <v>31860.174377033964</v>
      </c>
      <c r="O67" s="388">
        <v>32401.575822216728</v>
      </c>
      <c r="P67" s="388">
        <v>10661.261663019088</v>
      </c>
      <c r="Q67" s="388">
        <v>30259.500788129895</v>
      </c>
      <c r="R67" s="388">
        <v>33049.260585092052</v>
      </c>
      <c r="S67" s="388">
        <v>30750.854094791619</v>
      </c>
      <c r="T67" s="388">
        <v>33146.348301690465</v>
      </c>
      <c r="U67" s="388">
        <v>33086.355164012573</v>
      </c>
      <c r="V67" s="388">
        <v>33287.278200690496</v>
      </c>
      <c r="W67" s="388">
        <v>40108.52932577239</v>
      </c>
      <c r="X67" s="388">
        <v>39069.521259025947</v>
      </c>
      <c r="Y67" s="388">
        <v>31597.684734177252</v>
      </c>
      <c r="Z67" s="388">
        <v>29992.443238034572</v>
      </c>
      <c r="AA67" s="388">
        <v>31619.666190389456</v>
      </c>
      <c r="AB67" s="388">
        <v>31880.253238018126</v>
      </c>
      <c r="AC67" s="388">
        <v>35123.544794985974</v>
      </c>
      <c r="AD67" s="388">
        <v>46214.592212115691</v>
      </c>
      <c r="AE67" s="388">
        <v>40159.367007158071</v>
      </c>
      <c r="AF67" s="388">
        <v>27094.114116454617</v>
      </c>
      <c r="AG67" s="388">
        <v>1000878.1986020521</v>
      </c>
    </row>
    <row r="68" spans="1:33">
      <c r="A68" t="s">
        <v>93</v>
      </c>
      <c r="B68" s="388">
        <v>16320.509401261927</v>
      </c>
      <c r="C68" s="388">
        <v>14229.886272045669</v>
      </c>
      <c r="D68" s="388">
        <v>10927.447232707387</v>
      </c>
      <c r="E68" s="388">
        <v>10516.669131466922</v>
      </c>
      <c r="F68" s="388">
        <v>10461.515090526127</v>
      </c>
      <c r="G68" s="388">
        <v>10906.538369357782</v>
      </c>
      <c r="H68" s="388">
        <v>11234.838152843649</v>
      </c>
      <c r="I68" s="388">
        <v>13774.52848912057</v>
      </c>
      <c r="J68" s="388">
        <v>12830.488245563867</v>
      </c>
      <c r="K68" s="388">
        <v>12284.597290319263</v>
      </c>
      <c r="L68" s="388">
        <v>11818.623826665802</v>
      </c>
      <c r="M68" s="388">
        <v>11870.470498744815</v>
      </c>
      <c r="N68" s="388">
        <v>12355.363556635692</v>
      </c>
      <c r="O68" s="388">
        <v>12565.318832026238</v>
      </c>
      <c r="P68" s="388">
        <v>4134.4332350539426</v>
      </c>
      <c r="Q68" s="388">
        <v>11734.622945100604</v>
      </c>
      <c r="R68" s="388">
        <v>12816.490737764028</v>
      </c>
      <c r="S68" s="388">
        <v>11925.169571328011</v>
      </c>
      <c r="T68" s="388">
        <v>12854.141317489726</v>
      </c>
      <c r="U68" s="388">
        <v>12830.876001420143</v>
      </c>
      <c r="V68" s="388">
        <v>12908.793878945899</v>
      </c>
      <c r="W68" s="388">
        <v>15554.072481760093</v>
      </c>
      <c r="X68" s="388">
        <v>15151.145546991558</v>
      </c>
      <c r="Y68" s="388">
        <v>12253.570172551645</v>
      </c>
      <c r="Z68" s="388">
        <v>11631.058128319481</v>
      </c>
      <c r="AA68" s="388">
        <v>12262.094572945442</v>
      </c>
      <c r="AB68" s="388">
        <v>12363.150131320645</v>
      </c>
      <c r="AC68" s="388">
        <v>13620.897368742821</v>
      </c>
      <c r="AD68" s="388">
        <v>17922.001356463104</v>
      </c>
      <c r="AE68" s="388">
        <v>15573.787315347112</v>
      </c>
      <c r="AF68" s="388">
        <v>10507.087192689007</v>
      </c>
      <c r="AG68" s="388">
        <v>388140.18634351896</v>
      </c>
    </row>
    <row r="69" spans="1:33">
      <c r="A69" t="s">
        <v>94</v>
      </c>
      <c r="B69" s="388">
        <v>44186.372280522606</v>
      </c>
      <c r="C69" s="388">
        <v>38526.190382114582</v>
      </c>
      <c r="D69" s="388">
        <v>29585.121372672405</v>
      </c>
      <c r="E69" s="388">
        <v>28472.975075039445</v>
      </c>
      <c r="F69" s="388">
        <v>28323.65026379325</v>
      </c>
      <c r="G69" s="388">
        <v>29528.512427619702</v>
      </c>
      <c r="H69" s="388">
        <v>30417.355790045618</v>
      </c>
      <c r="I69" s="388">
        <v>37293.348439349858</v>
      </c>
      <c r="J69" s="388">
        <v>34737.440861712217</v>
      </c>
      <c r="K69" s="388">
        <v>33259.488159381537</v>
      </c>
      <c r="L69" s="388">
        <v>31997.905176178556</v>
      </c>
      <c r="M69" s="388">
        <v>32138.275571346028</v>
      </c>
      <c r="N69" s="388">
        <v>33451.081724967094</v>
      </c>
      <c r="O69" s="388">
        <v>34019.517533713915</v>
      </c>
      <c r="P69" s="388">
        <v>0</v>
      </c>
      <c r="Q69" s="388">
        <v>31770.480030708226</v>
      </c>
      <c r="R69" s="388">
        <v>34699.543816011217</v>
      </c>
      <c r="S69" s="388">
        <v>32286.368594984942</v>
      </c>
      <c r="T69" s="388">
        <v>34801.479514918283</v>
      </c>
      <c r="U69" s="388">
        <v>34738.490677266258</v>
      </c>
      <c r="V69" s="388">
        <v>34949.446613690343</v>
      </c>
      <c r="W69" s="388">
        <v>42111.310392317915</v>
      </c>
      <c r="X69" s="388">
        <v>41020.420451091217</v>
      </c>
      <c r="Y69" s="388">
        <v>33175.484912744796</v>
      </c>
      <c r="Z69" s="388">
        <v>31490.087217166445</v>
      </c>
      <c r="AA69" s="388">
        <v>33198.56399195781</v>
      </c>
      <c r="AB69" s="388">
        <v>33472.163204678312</v>
      </c>
      <c r="AC69" s="388">
        <v>36961.01380757377</v>
      </c>
      <c r="AD69" s="388">
        <v>48522.273691253671</v>
      </c>
      <c r="AE69" s="388">
        <v>42164.68660472078</v>
      </c>
      <c r="AF69" s="388">
        <v>28447.032801817419</v>
      </c>
      <c r="AG69" s="388">
        <v>1039746.0813813582</v>
      </c>
    </row>
    <row r="70" spans="1:33">
      <c r="A70" t="s">
        <v>95</v>
      </c>
      <c r="B70" s="388">
        <v>128413.79530845262</v>
      </c>
      <c r="C70" s="388">
        <v>111964.25663403263</v>
      </c>
      <c r="D70" s="388">
        <v>85979.851344364477</v>
      </c>
      <c r="E70" s="388">
        <v>82747.747877924339</v>
      </c>
      <c r="F70" s="388">
        <v>82313.782273685429</v>
      </c>
      <c r="G70" s="388">
        <v>85815.335247942843</v>
      </c>
      <c r="H70" s="388">
        <v>88398.478957483167</v>
      </c>
      <c r="I70" s="388">
        <v>108381.38923136852</v>
      </c>
      <c r="J70" s="388">
        <v>100953.44763846343</v>
      </c>
      <c r="K70" s="388">
        <v>96658.242895522257</v>
      </c>
      <c r="L70" s="388">
        <v>92991.848697303183</v>
      </c>
      <c r="M70" s="388">
        <v>93399.791107192927</v>
      </c>
      <c r="N70" s="388">
        <v>97215.049341575868</v>
      </c>
      <c r="O70" s="388">
        <v>98867.029258075709</v>
      </c>
      <c r="P70" s="388">
        <v>0</v>
      </c>
      <c r="Q70" s="388">
        <v>92330.909032625292</v>
      </c>
      <c r="R70" s="388">
        <v>100843.31179299171</v>
      </c>
      <c r="S70" s="388">
        <v>93830.1769081237</v>
      </c>
      <c r="T70" s="388">
        <v>101139.55584513916</v>
      </c>
      <c r="U70" s="388">
        <v>100956.49859722539</v>
      </c>
      <c r="V70" s="388">
        <v>101569.5756850452</v>
      </c>
      <c r="W70" s="388">
        <v>122383.28049559151</v>
      </c>
      <c r="X70" s="388">
        <v>119212.9519443498</v>
      </c>
      <c r="Y70" s="388">
        <v>96414.113876503136</v>
      </c>
      <c r="Z70" s="388">
        <v>91516.035497963385</v>
      </c>
      <c r="AA70" s="388">
        <v>96481.185962329808</v>
      </c>
      <c r="AB70" s="388">
        <v>97276.316032655406</v>
      </c>
      <c r="AC70" s="388">
        <v>107415.56313666662</v>
      </c>
      <c r="AD70" s="388">
        <v>141014.72920500344</v>
      </c>
      <c r="AE70" s="388">
        <v>122538.40167119572</v>
      </c>
      <c r="AF70" s="388">
        <v>82672.354819127373</v>
      </c>
      <c r="AG70" s="388">
        <v>3021695.0063159233</v>
      </c>
    </row>
    <row r="71" spans="1:33">
      <c r="A71" t="s">
        <v>96</v>
      </c>
      <c r="B71" s="388">
        <v>75095.114343919238</v>
      </c>
      <c r="C71" s="388">
        <v>65475.587215286949</v>
      </c>
      <c r="D71" s="388">
        <v>50280.164623038974</v>
      </c>
      <c r="E71" s="388">
        <v>48390.062560400816</v>
      </c>
      <c r="F71" s="388">
        <v>48136.283777573241</v>
      </c>
      <c r="G71" s="388">
        <v>50183.957240938616</v>
      </c>
      <c r="H71" s="388">
        <v>51694.554071822378</v>
      </c>
      <c r="I71" s="388">
        <v>63380.361880377393</v>
      </c>
      <c r="J71" s="388">
        <v>59036.575280820005</v>
      </c>
      <c r="K71" s="388">
        <v>56524.782131751061</v>
      </c>
      <c r="L71" s="388">
        <v>54380.711154923389</v>
      </c>
      <c r="M71" s="388">
        <v>54619.271831701313</v>
      </c>
      <c r="N71" s="388">
        <v>56850.397020972203</v>
      </c>
      <c r="O71" s="388">
        <v>57816.458497665022</v>
      </c>
      <c r="P71" s="388">
        <v>0</v>
      </c>
      <c r="Q71" s="388">
        <v>53994.200191874603</v>
      </c>
      <c r="R71" s="388">
        <v>58972.168930324733</v>
      </c>
      <c r="S71" s="388">
        <v>54870.957181046077</v>
      </c>
      <c r="T71" s="388">
        <v>59145.409514923005</v>
      </c>
      <c r="U71" s="388">
        <v>59038.359451255405</v>
      </c>
      <c r="V71" s="388">
        <v>59396.880853888819</v>
      </c>
      <c r="W71" s="388">
        <v>71568.529070610239</v>
      </c>
      <c r="X71" s="388">
        <v>69714.552365915661</v>
      </c>
      <c r="Y71" s="388">
        <v>56382.017901834231</v>
      </c>
      <c r="Z71" s="388">
        <v>53517.670227829236</v>
      </c>
      <c r="AA71" s="388">
        <v>56421.240992642655</v>
      </c>
      <c r="AB71" s="388">
        <v>56886.225174489817</v>
      </c>
      <c r="AC71" s="388">
        <v>62815.556355832647</v>
      </c>
      <c r="AD71" s="388">
        <v>82464.015555262566</v>
      </c>
      <c r="AE71" s="388">
        <v>71659.242396162066</v>
      </c>
      <c r="AF71" s="388">
        <v>48345.973447097247</v>
      </c>
      <c r="AG71" s="388">
        <v>1767057.2812421795</v>
      </c>
    </row>
    <row r="72" spans="1:33">
      <c r="A72" t="s">
        <v>97</v>
      </c>
      <c r="B72" s="388">
        <v>52285.136850012736</v>
      </c>
      <c r="C72" s="388">
        <v>45587.520144224</v>
      </c>
      <c r="D72" s="388">
        <v>35007.674082723279</v>
      </c>
      <c r="E72" s="388">
        <v>33691.686406708373</v>
      </c>
      <c r="F72" s="388">
        <v>33514.992376668008</v>
      </c>
      <c r="G72" s="388">
        <v>34940.689483484741</v>
      </c>
      <c r="H72" s="388">
        <v>35992.445815677456</v>
      </c>
      <c r="I72" s="388">
        <v>44128.714943320389</v>
      </c>
      <c r="J72" s="388">
        <v>41104.344066608355</v>
      </c>
      <c r="K72" s="388">
        <v>39355.5026181949</v>
      </c>
      <c r="L72" s="388">
        <v>37862.688532764965</v>
      </c>
      <c r="M72" s="388">
        <v>38028.786923337218</v>
      </c>
      <c r="N72" s="388">
        <v>39582.212693704729</v>
      </c>
      <c r="O72" s="388">
        <v>40254.835100045064</v>
      </c>
      <c r="P72" s="388">
        <v>13245.261050204823</v>
      </c>
      <c r="Q72" s="388">
        <v>37593.579433277009</v>
      </c>
      <c r="R72" s="388">
        <v>41059.501004858263</v>
      </c>
      <c r="S72" s="388">
        <v>38204.023395757606</v>
      </c>
      <c r="T72" s="388">
        <v>41180.120139043385</v>
      </c>
      <c r="U72" s="388">
        <v>41105.586299158291</v>
      </c>
      <c r="V72" s="388">
        <v>41355.20760627152</v>
      </c>
      <c r="W72" s="388">
        <v>49829.744175813656</v>
      </c>
      <c r="X72" s="388">
        <v>48538.90885891478</v>
      </c>
      <c r="Y72" s="388">
        <v>39256.102712306179</v>
      </c>
      <c r="Z72" s="388">
        <v>37261.794408366644</v>
      </c>
      <c r="AA72" s="388">
        <v>39283.411874673351</v>
      </c>
      <c r="AB72" s="388">
        <v>39607.158123592111</v>
      </c>
      <c r="AC72" s="388">
        <v>43636.535198443744</v>
      </c>
      <c r="AD72" s="388">
        <v>57415.75036109674</v>
      </c>
      <c r="AE72" s="388">
        <v>49892.903526219277</v>
      </c>
      <c r="AF72" s="388">
        <v>33660.989265585238</v>
      </c>
      <c r="AG72" s="388">
        <v>1243463.8074710567</v>
      </c>
    </row>
    <row r="73" spans="1:33">
      <c r="A73" t="s">
        <v>98</v>
      </c>
      <c r="B73" s="388">
        <v>64844.415362680164</v>
      </c>
      <c r="C73" s="388">
        <v>56537.981340023798</v>
      </c>
      <c r="D73" s="388">
        <v>43416.77761336659</v>
      </c>
      <c r="E73" s="388">
        <v>41784.679915688721</v>
      </c>
      <c r="F73" s="388">
        <v>41565.542666246081</v>
      </c>
      <c r="G73" s="388">
        <v>43333.702815486919</v>
      </c>
      <c r="H73" s="388">
        <v>44638.098836495265</v>
      </c>
      <c r="I73" s="388">
        <v>54728.760286400247</v>
      </c>
      <c r="J73" s="388">
        <v>50977.913044613582</v>
      </c>
      <c r="K73" s="388">
        <v>48808.986880956327</v>
      </c>
      <c r="L73" s="388">
        <v>46957.587755951339</v>
      </c>
      <c r="M73" s="388">
        <v>47163.584214567047</v>
      </c>
      <c r="N73" s="388">
        <v>49090.154401765059</v>
      </c>
      <c r="O73" s="388">
        <v>49924.345709786234</v>
      </c>
      <c r="P73" s="388">
        <v>0</v>
      </c>
      <c r="Q73" s="388">
        <v>46623.83665044824</v>
      </c>
      <c r="R73" s="388">
        <v>50922.2983461076</v>
      </c>
      <c r="S73" s="388">
        <v>47380.913790215207</v>
      </c>
      <c r="T73" s="388">
        <v>51071.891092899568</v>
      </c>
      <c r="U73" s="388">
        <v>50979.453670655668</v>
      </c>
      <c r="V73" s="388">
        <v>51289.0358712007</v>
      </c>
      <c r="W73" s="388">
        <v>61799.219116928973</v>
      </c>
      <c r="X73" s="388">
        <v>60198.315561987103</v>
      </c>
      <c r="Y73" s="388">
        <v>48685.710378822463</v>
      </c>
      <c r="Z73" s="388">
        <v>46212.354396359056</v>
      </c>
      <c r="AA73" s="388">
        <v>48719.579404982294</v>
      </c>
      <c r="AB73" s="388">
        <v>49121.091909333569</v>
      </c>
      <c r="AC73" s="388">
        <v>54241.052339582457</v>
      </c>
      <c r="AD73" s="388">
        <v>71207.440375553022</v>
      </c>
      <c r="AE73" s="388">
        <v>61877.549812772573</v>
      </c>
      <c r="AF73" s="388">
        <v>41746.609093092513</v>
      </c>
      <c r="AG73" s="388">
        <v>1525848.8826549682</v>
      </c>
    </row>
    <row r="74" spans="1:33">
      <c r="A74" t="s">
        <v>99</v>
      </c>
      <c r="B74" s="388">
        <v>89597.856210087892</v>
      </c>
      <c r="C74" s="388">
        <v>78120.558172655394</v>
      </c>
      <c r="D74" s="388">
        <v>59990.520015492642</v>
      </c>
      <c r="E74" s="388">
        <v>57735.392044649394</v>
      </c>
      <c r="F74" s="388">
        <v>57432.602241456319</v>
      </c>
      <c r="G74" s="388">
        <v>59875.732585403654</v>
      </c>
      <c r="H74" s="388">
        <v>61678.063387179674</v>
      </c>
      <c r="I74" s="388">
        <v>75620.69250329629</v>
      </c>
      <c r="J74" s="388">
        <v>70438.012237679708</v>
      </c>
      <c r="K74" s="388">
        <v>67441.129106653694</v>
      </c>
      <c r="L74" s="388">
        <v>64882.984482141466</v>
      </c>
      <c r="M74" s="388">
        <v>65167.617182977861</v>
      </c>
      <c r="N74" s="388">
        <v>67829.62836228685</v>
      </c>
      <c r="O74" s="388">
        <v>68982.260434759839</v>
      </c>
      <c r="P74" s="388">
        <v>0</v>
      </c>
      <c r="Q74" s="388">
        <v>64421.82860011873</v>
      </c>
      <c r="R74" s="388">
        <v>70361.167412538853</v>
      </c>
      <c r="S74" s="388">
        <v>65467.909258405074</v>
      </c>
      <c r="T74" s="388">
        <v>70567.865080212679</v>
      </c>
      <c r="U74" s="388">
        <v>70440.140975980787</v>
      </c>
      <c r="V74" s="388">
        <v>70867.901814512457</v>
      </c>
      <c r="W74" s="388">
        <v>85390.199254091291</v>
      </c>
      <c r="X74" s="388">
        <v>83178.173349938355</v>
      </c>
      <c r="Y74" s="388">
        <v>67270.793538810336</v>
      </c>
      <c r="Z74" s="388">
        <v>63853.268800039099</v>
      </c>
      <c r="AA74" s="388">
        <v>67317.591587938732</v>
      </c>
      <c r="AB74" s="388">
        <v>67872.375826954682</v>
      </c>
      <c r="AC74" s="388">
        <v>74946.80892755455</v>
      </c>
      <c r="AD74" s="388">
        <v>98389.876262638019</v>
      </c>
      <c r="AE74" s="388">
        <v>85498.431588113846</v>
      </c>
      <c r="AF74" s="388">
        <v>57682.788222567018</v>
      </c>
      <c r="AG74" s="388">
        <v>2108320.1694671349</v>
      </c>
    </row>
    <row r="75" spans="1:33">
      <c r="A75" t="s">
        <v>100</v>
      </c>
      <c r="B75" s="388">
        <v>29353.396498732451</v>
      </c>
      <c r="C75" s="388">
        <v>25593.287783218915</v>
      </c>
      <c r="D75" s="388">
        <v>19653.656846999835</v>
      </c>
      <c r="E75" s="388">
        <v>18914.848260683561</v>
      </c>
      <c r="F75" s="388">
        <v>18815.650472646543</v>
      </c>
      <c r="G75" s="388">
        <v>19616.051025934517</v>
      </c>
      <c r="H75" s="388">
        <v>20206.517504533738</v>
      </c>
      <c r="I75" s="388">
        <v>24774.300016210203</v>
      </c>
      <c r="J75" s="388">
        <v>23076.388088428266</v>
      </c>
      <c r="K75" s="388">
        <v>22094.571083799252</v>
      </c>
      <c r="L75" s="388">
        <v>21256.490390346746</v>
      </c>
      <c r="M75" s="388">
        <v>21349.739680871797</v>
      </c>
      <c r="N75" s="388">
        <v>22221.848377837661</v>
      </c>
      <c r="O75" s="388">
        <v>22599.465294933565</v>
      </c>
      <c r="P75" s="388">
        <v>0</v>
      </c>
      <c r="Q75" s="388">
        <v>21105.409862024779</v>
      </c>
      <c r="R75" s="388">
        <v>23051.212747001056</v>
      </c>
      <c r="S75" s="388">
        <v>21448.119181546157</v>
      </c>
      <c r="T75" s="388">
        <v>23118.929530094239</v>
      </c>
      <c r="U75" s="388">
        <v>23077.085490152323</v>
      </c>
      <c r="V75" s="388">
        <v>23217.225377769828</v>
      </c>
      <c r="W75" s="388">
        <v>27974.914599897547</v>
      </c>
      <c r="X75" s="388">
        <v>27250.226798463773</v>
      </c>
      <c r="Y75" s="388">
        <v>22038.76698677913</v>
      </c>
      <c r="Z75" s="388">
        <v>20919.142445024921</v>
      </c>
      <c r="AA75" s="388">
        <v>22054.098622484922</v>
      </c>
      <c r="AB75" s="388">
        <v>22235.852990590542</v>
      </c>
      <c r="AC75" s="388">
        <v>24553.52719161992</v>
      </c>
      <c r="AD75" s="388">
        <v>32233.774016049134</v>
      </c>
      <c r="AE75" s="388">
        <v>28010.37288817509</v>
      </c>
      <c r="AF75" s="388">
        <v>18897.614579965662</v>
      </c>
      <c r="AG75" s="388">
        <v>690712.48463281582</v>
      </c>
    </row>
    <row r="76" spans="1:33">
      <c r="A76" t="s">
        <v>101</v>
      </c>
      <c r="B76" s="388">
        <v>53872.858141017692</v>
      </c>
      <c r="C76" s="388">
        <v>46971.857657669461</v>
      </c>
      <c r="D76" s="388">
        <v>36070.73775317226</v>
      </c>
      <c r="E76" s="388">
        <v>34714.788019528969</v>
      </c>
      <c r="F76" s="388">
        <v>34532.728394400001</v>
      </c>
      <c r="G76" s="388">
        <v>36001.719060101561</v>
      </c>
      <c r="H76" s="388">
        <v>37085.413645154978</v>
      </c>
      <c r="I76" s="388">
        <v>45468.753517976656</v>
      </c>
      <c r="J76" s="388">
        <v>42352.542812163163</v>
      </c>
      <c r="K76" s="388">
        <v>40550.5950132738</v>
      </c>
      <c r="L76" s="388">
        <v>39012.449255216728</v>
      </c>
      <c r="M76" s="388">
        <v>39183.591487442674</v>
      </c>
      <c r="N76" s="388">
        <v>40784.189500596578</v>
      </c>
      <c r="O76" s="388">
        <v>41477.237155481584</v>
      </c>
      <c r="P76" s="388">
        <v>13647.474456180138</v>
      </c>
      <c r="Q76" s="388">
        <v>38735.168230156778</v>
      </c>
      <c r="R76" s="388">
        <v>42306.338019562136</v>
      </c>
      <c r="S76" s="388">
        <v>39364.149293897644</v>
      </c>
      <c r="T76" s="388">
        <v>42430.619945488579</v>
      </c>
      <c r="U76" s="388">
        <v>42353.822767079087</v>
      </c>
      <c r="V76" s="388">
        <v>42611.024221971769</v>
      </c>
      <c r="W76" s="388">
        <v>51342.903565263565</v>
      </c>
      <c r="X76" s="388">
        <v>50012.869982102122</v>
      </c>
      <c r="Y76" s="388">
        <v>40448.17667124029</v>
      </c>
      <c r="Z76" s="388">
        <v>38393.30802557159</v>
      </c>
      <c r="AA76" s="388">
        <v>40476.31511973239</v>
      </c>
      <c r="AB76" s="388">
        <v>40809.892438114854</v>
      </c>
      <c r="AC76" s="388">
        <v>44961.627952795461</v>
      </c>
      <c r="AD76" s="388">
        <v>59159.270886802638</v>
      </c>
      <c r="AE76" s="388">
        <v>51407.980849740059</v>
      </c>
      <c r="AF76" s="388">
        <v>34683.158710920572</v>
      </c>
      <c r="AG76" s="388">
        <v>1281223.5625498162</v>
      </c>
    </row>
    <row r="77" spans="1:33">
      <c r="A77" t="s">
        <v>102</v>
      </c>
      <c r="B77" s="388">
        <v>40381.015825053903</v>
      </c>
      <c r="C77" s="388">
        <v>35208.292131847498</v>
      </c>
      <c r="D77" s="388">
        <v>27037.233261682348</v>
      </c>
      <c r="E77" s="388">
        <v>26020.865659486419</v>
      </c>
      <c r="F77" s="388">
        <v>25884.400789102299</v>
      </c>
      <c r="G77" s="388">
        <v>26985.499512382899</v>
      </c>
      <c r="H77" s="388">
        <v>27797.795159924357</v>
      </c>
      <c r="I77" s="388">
        <v>34081.623264701841</v>
      </c>
      <c r="J77" s="388">
        <v>31745.831955908296</v>
      </c>
      <c r="K77" s="388">
        <v>30395.161412451991</v>
      </c>
      <c r="L77" s="388">
        <v>29242.226700230894</v>
      </c>
      <c r="M77" s="388">
        <v>29370.50831413304</v>
      </c>
      <c r="N77" s="388">
        <v>30570.254827108689</v>
      </c>
      <c r="O77" s="388">
        <v>31089.736608568499</v>
      </c>
      <c r="P77" s="388">
        <v>10229.620276400994</v>
      </c>
      <c r="Q77" s="388">
        <v>29034.387542493547</v>
      </c>
      <c r="R77" s="388">
        <v>31711.198626146361</v>
      </c>
      <c r="S77" s="388">
        <v>29505.847479185508</v>
      </c>
      <c r="T77" s="388">
        <v>31804.355562510631</v>
      </c>
      <c r="U77" s="388">
        <v>31746.791360727315</v>
      </c>
      <c r="V77" s="388">
        <v>31939.579647420069</v>
      </c>
      <c r="W77" s="388">
        <v>38484.659491169121</v>
      </c>
      <c r="X77" s="388">
        <v>37487.717635422232</v>
      </c>
      <c r="Y77" s="388">
        <v>30318.392574986465</v>
      </c>
      <c r="Z77" s="388">
        <v>28778.142323515636</v>
      </c>
      <c r="AA77" s="388">
        <v>30339.48407027854</v>
      </c>
      <c r="AB77" s="388">
        <v>30589.520757346854</v>
      </c>
      <c r="AC77" s="388">
        <v>33701.501508041714</v>
      </c>
      <c r="AD77" s="388">
        <v>44343.506847648765</v>
      </c>
      <c r="AE77" s="388">
        <v>38533.43891266219</v>
      </c>
      <c r="AF77" s="388">
        <v>25997.157550142976</v>
      </c>
      <c r="AG77" s="388">
        <v>960355.74758868199</v>
      </c>
    </row>
    <row r="78" spans="1:33">
      <c r="A78" t="s">
        <v>103</v>
      </c>
      <c r="B78" s="388">
        <v>68209.127008245967</v>
      </c>
      <c r="C78" s="388">
        <v>59471.680459177944</v>
      </c>
      <c r="D78" s="388">
        <v>45669.630637510156</v>
      </c>
      <c r="E78" s="388">
        <v>43952.845028014992</v>
      </c>
      <c r="F78" s="388">
        <v>43722.336966590279</v>
      </c>
      <c r="G78" s="388">
        <v>45582.245171729235</v>
      </c>
      <c r="H78" s="388">
        <v>46954.324993382077</v>
      </c>
      <c r="I78" s="388">
        <v>57568.58074053008</v>
      </c>
      <c r="J78" s="388">
        <v>53623.105799124409</v>
      </c>
      <c r="K78" s="388">
        <v>51341.636233226367</v>
      </c>
      <c r="L78" s="388">
        <v>49394.169865396354</v>
      </c>
      <c r="M78" s="388">
        <v>49610.855273544148</v>
      </c>
      <c r="N78" s="388">
        <v>51637.393254554605</v>
      </c>
      <c r="O78" s="388">
        <v>52514.869912486472</v>
      </c>
      <c r="P78" s="388">
        <v>0</v>
      </c>
      <c r="Q78" s="388">
        <v>49043.100749928533</v>
      </c>
      <c r="R78" s="388">
        <v>53564.605309719074</v>
      </c>
      <c r="S78" s="388">
        <v>49839.461862795084</v>
      </c>
      <c r="T78" s="388">
        <v>53721.960274034442</v>
      </c>
      <c r="U78" s="388">
        <v>53624.726366705894</v>
      </c>
      <c r="V78" s="388">
        <v>53950.372476989454</v>
      </c>
      <c r="W78" s="388">
        <v>65005.918584980282</v>
      </c>
      <c r="X78" s="388">
        <v>63321.945750986175</v>
      </c>
      <c r="Y78" s="388">
        <v>51211.963037097594</v>
      </c>
      <c r="Z78" s="388">
        <v>48610.267094573195</v>
      </c>
      <c r="AA78" s="388">
        <v>51247.589493039261</v>
      </c>
      <c r="AB78" s="388">
        <v>51669.936078346866</v>
      </c>
      <c r="AC78" s="388">
        <v>57055.566117737879</v>
      </c>
      <c r="AD78" s="388">
        <v>74902.323004110847</v>
      </c>
      <c r="AE78" s="388">
        <v>65088.313782030891</v>
      </c>
      <c r="AF78" s="388">
        <v>43912.798748636138</v>
      </c>
      <c r="AG78" s="388">
        <v>1605023.6500752249</v>
      </c>
    </row>
    <row r="79" spans="1:33">
      <c r="A79" t="s">
        <v>104</v>
      </c>
      <c r="B79" s="388">
        <v>41017.434860236739</v>
      </c>
      <c r="C79" s="388">
        <v>35763.187219332736</v>
      </c>
      <c r="D79" s="388">
        <v>27463.349582801184</v>
      </c>
      <c r="E79" s="388">
        <v>26430.96366913971</v>
      </c>
      <c r="F79" s="388">
        <v>26292.348064323298</v>
      </c>
      <c r="G79" s="388">
        <v>27410.800491387556</v>
      </c>
      <c r="H79" s="388">
        <v>28235.898204496934</v>
      </c>
      <c r="I79" s="388">
        <v>34618.761653928035</v>
      </c>
      <c r="J79" s="388">
        <v>32246.157451234758</v>
      </c>
      <c r="K79" s="388">
        <v>30874.199864187467</v>
      </c>
      <c r="L79" s="388">
        <v>29703.094494735768</v>
      </c>
      <c r="M79" s="388">
        <v>29833.397872065187</v>
      </c>
      <c r="N79" s="388">
        <v>31052.052812742601</v>
      </c>
      <c r="O79" s="388">
        <v>31579.721810085844</v>
      </c>
      <c r="P79" s="388">
        <v>10390.842695737821</v>
      </c>
      <c r="Q79" s="388">
        <v>29491.97971865307</v>
      </c>
      <c r="R79" s="388">
        <v>32210.97828799484</v>
      </c>
      <c r="S79" s="388">
        <v>29970.870030037357</v>
      </c>
      <c r="T79" s="388">
        <v>32305.603410494365</v>
      </c>
      <c r="U79" s="388">
        <v>32247.131976611719</v>
      </c>
      <c r="V79" s="388">
        <v>32442.958674619902</v>
      </c>
      <c r="W79" s="388">
        <v>39091.191282464824</v>
      </c>
      <c r="X79" s="388">
        <v>38078.537271859903</v>
      </c>
      <c r="Y79" s="388">
        <v>30796.221122798681</v>
      </c>
      <c r="Z79" s="388">
        <v>29231.69598475175</v>
      </c>
      <c r="AA79" s="388">
        <v>30817.645027486858</v>
      </c>
      <c r="AB79" s="388">
        <v>31071.622380828492</v>
      </c>
      <c r="AC79" s="388">
        <v>34232.64904447092</v>
      </c>
      <c r="AD79" s="388">
        <v>45042.376137288942</v>
      </c>
      <c r="AE79" s="388">
        <v>39140.73948482507</v>
      </c>
      <c r="AF79" s="388">
        <v>26406.881911640918</v>
      </c>
      <c r="AG79" s="388">
        <v>975491.29249326303</v>
      </c>
    </row>
    <row r="80" spans="1:33">
      <c r="A80" t="s">
        <v>105</v>
      </c>
      <c r="B80" s="388">
        <v>12646.115063046402</v>
      </c>
      <c r="C80" s="388">
        <v>11026.174165644594</v>
      </c>
      <c r="D80" s="388">
        <v>8467.2452098523681</v>
      </c>
      <c r="E80" s="388">
        <v>8148.9495607432227</v>
      </c>
      <c r="F80" s="388">
        <v>8106.2128831812252</v>
      </c>
      <c r="G80" s="388">
        <v>8451.0437614014936</v>
      </c>
      <c r="H80" s="388">
        <v>8705.4302351971237</v>
      </c>
      <c r="I80" s="388">
        <v>10673.33549032241</v>
      </c>
      <c r="J80" s="388">
        <v>9941.8361693979459</v>
      </c>
      <c r="K80" s="388">
        <v>9518.8469316131377</v>
      </c>
      <c r="L80" s="388">
        <v>9157.7825865730065</v>
      </c>
      <c r="M80" s="388">
        <v>9197.9565152554387</v>
      </c>
      <c r="N80" s="388">
        <v>9573.6809030546501</v>
      </c>
      <c r="O80" s="388">
        <v>9736.3669139751892</v>
      </c>
      <c r="P80" s="388">
        <v>3203.6082407411022</v>
      </c>
      <c r="Q80" s="388">
        <v>9092.6936369849082</v>
      </c>
      <c r="R80" s="388">
        <v>9930.9900560885799</v>
      </c>
      <c r="S80" s="388">
        <v>9240.3406558923416</v>
      </c>
      <c r="T80" s="388">
        <v>9960.1639961718938</v>
      </c>
      <c r="U80" s="388">
        <v>9942.1366260230607</v>
      </c>
      <c r="V80" s="388">
        <v>10002.512097182243</v>
      </c>
      <c r="W80" s="388">
        <v>12052.233509824933</v>
      </c>
      <c r="X80" s="388">
        <v>11740.021418044911</v>
      </c>
      <c r="Y80" s="388">
        <v>9494.8052493520663</v>
      </c>
      <c r="Z80" s="388">
        <v>9012.445370383859</v>
      </c>
      <c r="AA80" s="388">
        <v>9501.4104689302658</v>
      </c>
      <c r="AB80" s="388">
        <v>9579.7144107713466</v>
      </c>
      <c r="AC80" s="388">
        <v>10554.292831922774</v>
      </c>
      <c r="AD80" s="388">
        <v>13887.047624652067</v>
      </c>
      <c r="AE80" s="388">
        <v>12067.509751997311</v>
      </c>
      <c r="AF80" s="388">
        <v>8141.5248966390936</v>
      </c>
      <c r="AG80" s="388">
        <v>300754.42723086092</v>
      </c>
    </row>
    <row r="81" spans="1:33">
      <c r="A81" t="s">
        <v>106</v>
      </c>
      <c r="B81" s="388">
        <v>38830.529297869551</v>
      </c>
      <c r="C81" s="388">
        <v>33856.419686832618</v>
      </c>
      <c r="D81" s="388">
        <v>25999.100241795077</v>
      </c>
      <c r="E81" s="388">
        <v>25021.757519030081</v>
      </c>
      <c r="F81" s="388">
        <v>24890.532411406792</v>
      </c>
      <c r="G81" s="388">
        <v>25949.352883368927</v>
      </c>
      <c r="H81" s="388">
        <v>26730.45928438276</v>
      </c>
      <c r="I81" s="388">
        <v>32773.010873041625</v>
      </c>
      <c r="J81" s="388">
        <v>30526.90559320508</v>
      </c>
      <c r="K81" s="388">
        <v>29228.095966011173</v>
      </c>
      <c r="L81" s="388">
        <v>28119.429821618247</v>
      </c>
      <c r="M81" s="388">
        <v>28242.785880529351</v>
      </c>
      <c r="N81" s="388">
        <v>29396.466420017252</v>
      </c>
      <c r="O81" s="388">
        <v>29896.001959739096</v>
      </c>
      <c r="P81" s="388">
        <v>9836.8394586650829</v>
      </c>
      <c r="Q81" s="388">
        <v>27919.570943903807</v>
      </c>
      <c r="R81" s="388">
        <v>30493.602059390327</v>
      </c>
      <c r="S81" s="388">
        <v>28372.928505878026</v>
      </c>
      <c r="T81" s="388">
        <v>30583.182102707324</v>
      </c>
      <c r="U81" s="388">
        <v>30527.828160311736</v>
      </c>
      <c r="V81" s="388">
        <v>30713.214066578719</v>
      </c>
      <c r="W81" s="388">
        <v>37006.986262173399</v>
      </c>
      <c r="X81" s="388">
        <v>36048.323406697782</v>
      </c>
      <c r="Y81" s="388">
        <v>29154.274777230705</v>
      </c>
      <c r="Z81" s="388">
        <v>27673.164624506873</v>
      </c>
      <c r="AA81" s="388">
        <v>29174.556434567483</v>
      </c>
      <c r="AB81" s="388">
        <v>29414.99260746644</v>
      </c>
      <c r="AC81" s="388">
        <v>32407.484431787834</v>
      </c>
      <c r="AD81" s="388">
        <v>42640.874842717159</v>
      </c>
      <c r="AE81" s="388">
        <v>37053.892728410545</v>
      </c>
      <c r="AF81" s="388">
        <v>24998.959716259444</v>
      </c>
      <c r="AG81" s="388">
        <v>923481.52296810027</v>
      </c>
    </row>
    <row r="82" spans="1:33">
      <c r="A82" t="s">
        <v>108</v>
      </c>
      <c r="B82" s="388">
        <v>34336.011222956011</v>
      </c>
      <c r="C82" s="388">
        <v>29937.639979581072</v>
      </c>
      <c r="D82" s="388">
        <v>22989.781850282747</v>
      </c>
      <c r="E82" s="388">
        <v>22125.563635792059</v>
      </c>
      <c r="F82" s="388">
        <v>22009.52744340531</v>
      </c>
      <c r="G82" s="388">
        <v>22945.792600377616</v>
      </c>
      <c r="H82" s="388">
        <v>23636.488262695184</v>
      </c>
      <c r="I82" s="388">
        <v>28979.632508088322</v>
      </c>
      <c r="J82" s="388">
        <v>26993.507222367847</v>
      </c>
      <c r="K82" s="388">
        <v>25845.030939860411</v>
      </c>
      <c r="L82" s="388">
        <v>24864.689598531455</v>
      </c>
      <c r="M82" s="388">
        <v>24973.767561149478</v>
      </c>
      <c r="N82" s="388">
        <v>25993.913015456637</v>
      </c>
      <c r="O82" s="388">
        <v>26435.628804767184</v>
      </c>
      <c r="P82" s="388">
        <v>8698.2545991118368</v>
      </c>
      <c r="Q82" s="388">
        <v>24687.963790454789</v>
      </c>
      <c r="R82" s="388">
        <v>26964.058473367917</v>
      </c>
      <c r="S82" s="388">
        <v>25088.846565359763</v>
      </c>
      <c r="T82" s="388">
        <v>27043.26989356491</v>
      </c>
      <c r="U82" s="388">
        <v>26994.323005080594</v>
      </c>
      <c r="V82" s="388">
        <v>27158.251045034202</v>
      </c>
      <c r="W82" s="388">
        <v>32723.537860594653</v>
      </c>
      <c r="X82" s="388">
        <v>31875.837374409224</v>
      </c>
      <c r="Y82" s="388">
        <v>25779.754333739122</v>
      </c>
      <c r="Z82" s="388">
        <v>24470.078268387377</v>
      </c>
      <c r="AA82" s="388">
        <v>25797.688449666151</v>
      </c>
      <c r="AB82" s="388">
        <v>26010.294851905335</v>
      </c>
      <c r="AC82" s="388">
        <v>28656.414663363779</v>
      </c>
      <c r="AD82" s="388">
        <v>37705.320623495289</v>
      </c>
      <c r="AE82" s="388">
        <v>32765.01504311755</v>
      </c>
      <c r="AF82" s="388">
        <v>22105.404610768564</v>
      </c>
      <c r="AG82" s="388">
        <v>816591.28809673234</v>
      </c>
    </row>
    <row r="83" spans="1:33">
      <c r="A83" t="s">
        <v>110</v>
      </c>
      <c r="B83" s="388">
        <v>9667.5822755225272</v>
      </c>
      <c r="C83" s="388">
        <v>8429.1852002911764</v>
      </c>
      <c r="D83" s="388">
        <v>6472.9594270789867</v>
      </c>
      <c r="E83" s="388">
        <v>6229.6317837385131</v>
      </c>
      <c r="F83" s="388">
        <v>6196.9608532232296</v>
      </c>
      <c r="G83" s="388">
        <v>6460.5738972067202</v>
      </c>
      <c r="H83" s="388">
        <v>6655.0448594697255</v>
      </c>
      <c r="I83" s="388">
        <v>8159.4504314188562</v>
      </c>
      <c r="J83" s="388">
        <v>7600.2407583872609</v>
      </c>
      <c r="K83" s="388">
        <v>7276.8779519001828</v>
      </c>
      <c r="L83" s="388">
        <v>7000.8549009449398</v>
      </c>
      <c r="M83" s="388">
        <v>7031.5666854678639</v>
      </c>
      <c r="N83" s="388">
        <v>7318.7969070703384</v>
      </c>
      <c r="O83" s="388">
        <v>7443.1655679444384</v>
      </c>
      <c r="P83" s="388">
        <v>2449.0640873898342</v>
      </c>
      <c r="Q83" s="388">
        <v>6951.0963172033562</v>
      </c>
      <c r="R83" s="388">
        <v>7591.9492244050707</v>
      </c>
      <c r="S83" s="388">
        <v>7063.9681118934323</v>
      </c>
      <c r="T83" s="388">
        <v>7614.2518418216059</v>
      </c>
      <c r="U83" s="388">
        <v>7600.4704486224855</v>
      </c>
      <c r="V83" s="388">
        <v>7646.6257170147883</v>
      </c>
      <c r="W83" s="388">
        <v>9213.5773302045145</v>
      </c>
      <c r="X83" s="388">
        <v>8974.9003871553141</v>
      </c>
      <c r="Y83" s="388">
        <v>7258.4987943373935</v>
      </c>
      <c r="Z83" s="388">
        <v>6889.7488823614331</v>
      </c>
      <c r="AA83" s="388">
        <v>7263.5482900443194</v>
      </c>
      <c r="AB83" s="388">
        <v>7323.4093459079086</v>
      </c>
      <c r="AC83" s="388">
        <v>8068.4458273458013</v>
      </c>
      <c r="AD83" s="388">
        <v>10616.238647688071</v>
      </c>
      <c r="AE83" s="388">
        <v>9225.2555671433693</v>
      </c>
      <c r="AF83" s="388">
        <v>6223.9558468411415</v>
      </c>
      <c r="AG83" s="388">
        <v>229917.89616704459</v>
      </c>
    </row>
    <row r="84" spans="1:33">
      <c r="A84" t="s">
        <v>109</v>
      </c>
      <c r="B84" s="388">
        <v>75531.465880894219</v>
      </c>
      <c r="C84" s="388">
        <v>65856.043032757094</v>
      </c>
      <c r="D84" s="388">
        <v>50572.325135800675</v>
      </c>
      <c r="E84" s="388">
        <v>48671.240348823172</v>
      </c>
      <c r="F84" s="388">
        <v>48415.986945936667</v>
      </c>
      <c r="G84" s="388">
        <v>50475.558726133546</v>
      </c>
      <c r="H84" s="388">
        <v>51994.933108721772</v>
      </c>
      <c r="I84" s="388">
        <v>63748.643073663472</v>
      </c>
      <c r="J84" s="388">
        <v>59379.61624409155</v>
      </c>
      <c r="K84" s="388">
        <v>56853.227940454504</v>
      </c>
      <c r="L84" s="388">
        <v>54696.698514441479</v>
      </c>
      <c r="M84" s="388">
        <v>54936.645384167932</v>
      </c>
      <c r="N84" s="388">
        <v>57180.73486431218</v>
      </c>
      <c r="O84" s="388">
        <v>58152.409787550088</v>
      </c>
      <c r="P84" s="388">
        <v>0</v>
      </c>
      <c r="Q84" s="388">
        <v>54307.941670894899</v>
      </c>
      <c r="R84" s="388">
        <v>59314.835650740737</v>
      </c>
      <c r="S84" s="388">
        <v>55189.793189359269</v>
      </c>
      <c r="T84" s="388">
        <v>59489.082875997541</v>
      </c>
      <c r="U84" s="388">
        <v>59381.410781719533</v>
      </c>
      <c r="V84" s="388">
        <v>59742.015427270198</v>
      </c>
      <c r="W84" s="388">
        <v>71984.388849662937</v>
      </c>
      <c r="X84" s="388">
        <v>70119.639332493462</v>
      </c>
      <c r="Y84" s="388">
        <v>56709.634157354434</v>
      </c>
      <c r="Z84" s="388">
        <v>53828.642757310765</v>
      </c>
      <c r="AA84" s="388">
        <v>56749.08515987335</v>
      </c>
      <c r="AB84" s="388">
        <v>57216.771202742901</v>
      </c>
      <c r="AC84" s="388">
        <v>63180.555661063801</v>
      </c>
      <c r="AD84" s="388">
        <v>82943.185208934985</v>
      </c>
      <c r="AE84" s="388">
        <v>72075.629278733759</v>
      </c>
      <c r="AF84" s="388">
        <v>48626.895049048318</v>
      </c>
      <c r="AG84" s="388">
        <v>1777325.0352409494</v>
      </c>
    </row>
    <row r="85" spans="1:33">
      <c r="A85" t="s">
        <v>111</v>
      </c>
      <c r="B85" s="388">
        <v>37413.263274180368</v>
      </c>
      <c r="C85" s="388">
        <v>32620.702477370265</v>
      </c>
      <c r="D85" s="388">
        <v>25050.165419492587</v>
      </c>
      <c r="E85" s="388">
        <v>24108.494490533161</v>
      </c>
      <c r="F85" s="388">
        <v>23982.058936126181</v>
      </c>
      <c r="G85" s="388">
        <v>25002.233777775447</v>
      </c>
      <c r="H85" s="388">
        <v>25754.830766657626</v>
      </c>
      <c r="I85" s="388">
        <v>31576.836737787009</v>
      </c>
      <c r="J85" s="388">
        <v>29412.711507058779</v>
      </c>
      <c r="K85" s="388">
        <v>28161.306815855874</v>
      </c>
      <c r="L85" s="388">
        <v>27093.105606823719</v>
      </c>
      <c r="M85" s="388">
        <v>27211.959323009331</v>
      </c>
      <c r="N85" s="388">
        <v>28323.531957702402</v>
      </c>
      <c r="O85" s="388">
        <v>28804.835071524463</v>
      </c>
      <c r="P85" s="388">
        <v>9477.8070530466484</v>
      </c>
      <c r="Q85" s="388">
        <v>26900.541329570275</v>
      </c>
      <c r="R85" s="388">
        <v>29380.623510806814</v>
      </c>
      <c r="S85" s="388">
        <v>27337.351904398387</v>
      </c>
      <c r="T85" s="388">
        <v>29466.933993958406</v>
      </c>
      <c r="U85" s="388">
        <v>29413.600401613487</v>
      </c>
      <c r="V85" s="388">
        <v>29592.219952876454</v>
      </c>
      <c r="W85" s="388">
        <v>35656.277291245511</v>
      </c>
      <c r="X85" s="388">
        <v>34732.604437652575</v>
      </c>
      <c r="Y85" s="388">
        <v>28090.18000865039</v>
      </c>
      <c r="Z85" s="388">
        <v>26663.128534362128</v>
      </c>
      <c r="AA85" s="388">
        <v>28109.721410719801</v>
      </c>
      <c r="AB85" s="388">
        <v>28341.381962351752</v>
      </c>
      <c r="AC85" s="388">
        <v>31224.651557013538</v>
      </c>
      <c r="AD85" s="388">
        <v>41084.535945779127</v>
      </c>
      <c r="AE85" s="388">
        <v>35701.471729805169</v>
      </c>
      <c r="AF85" s="388">
        <v>24086.528779208758</v>
      </c>
      <c r="AG85" s="388">
        <v>889775.59596495633</v>
      </c>
    </row>
    <row r="86" spans="1:33">
      <c r="A86" t="s">
        <v>112</v>
      </c>
      <c r="B86" s="388">
        <v>54214.416041605618</v>
      </c>
      <c r="C86" s="388">
        <v>47269.662705366631</v>
      </c>
      <c r="D86" s="388">
        <v>36299.428895331119</v>
      </c>
      <c r="E86" s="388">
        <v>34934.882340202799</v>
      </c>
      <c r="F86" s="388">
        <v>34751.66844360048</v>
      </c>
      <c r="G86" s="388">
        <v>36229.972618647444</v>
      </c>
      <c r="H86" s="388">
        <v>37320.537907430386</v>
      </c>
      <c r="I86" s="388">
        <v>45757.0287743831</v>
      </c>
      <c r="J86" s="388">
        <v>42621.061062477958</v>
      </c>
      <c r="K86" s="388">
        <v>40807.688781420838</v>
      </c>
      <c r="L86" s="388">
        <v>39259.791065623845</v>
      </c>
      <c r="M86" s="388">
        <v>39432.018352245606</v>
      </c>
      <c r="N86" s="388">
        <v>41042.76427505054</v>
      </c>
      <c r="O86" s="388">
        <v>41740.20590326791</v>
      </c>
      <c r="P86" s="388">
        <v>13734.000452469001</v>
      </c>
      <c r="Q86" s="388">
        <v>38980.752058380276</v>
      </c>
      <c r="R86" s="388">
        <v>42574.563328078351</v>
      </c>
      <c r="S86" s="388">
        <v>39613.720908532596</v>
      </c>
      <c r="T86" s="388">
        <v>42699.633210596767</v>
      </c>
      <c r="U86" s="388">
        <v>42622.349132402596</v>
      </c>
      <c r="V86" s="388">
        <v>42881.181263520615</v>
      </c>
      <c r="W86" s="388">
        <v>51668.421366935348</v>
      </c>
      <c r="X86" s="388">
        <v>50329.955272597545</v>
      </c>
      <c r="Y86" s="388">
        <v>40704.621099532451</v>
      </c>
      <c r="Z86" s="388">
        <v>38636.724434842356</v>
      </c>
      <c r="AA86" s="388">
        <v>40732.937947866783</v>
      </c>
      <c r="AB86" s="388">
        <v>41068.630171091536</v>
      </c>
      <c r="AC86" s="388">
        <v>45246.687995654036</v>
      </c>
      <c r="AD86" s="388">
        <v>59534.345034744016</v>
      </c>
      <c r="AE86" s="388">
        <v>51733.911246203148</v>
      </c>
      <c r="AF86" s="388">
        <v>34903.052499441153</v>
      </c>
      <c r="AG86" s="388">
        <v>1289346.6145895431</v>
      </c>
    </row>
    <row r="87" spans="1:33">
      <c r="A87" t="s">
        <v>113</v>
      </c>
      <c r="B87" s="388">
        <v>36354.316096968585</v>
      </c>
      <c r="C87" s="388">
        <v>31697.404219372118</v>
      </c>
      <c r="D87" s="388">
        <v>24341.144082186078</v>
      </c>
      <c r="E87" s="388">
        <v>23426.126261905683</v>
      </c>
      <c r="F87" s="388">
        <v>23303.269346775829</v>
      </c>
      <c r="G87" s="388">
        <v>24294.569100440651</v>
      </c>
      <c r="H87" s="388">
        <v>25025.86454042788</v>
      </c>
      <c r="I87" s="388">
        <v>30683.084116324728</v>
      </c>
      <c r="J87" s="388">
        <v>28580.212411850494</v>
      </c>
      <c r="K87" s="388">
        <v>27364.227551726945</v>
      </c>
      <c r="L87" s="388">
        <v>26326.260771771693</v>
      </c>
      <c r="M87" s="388">
        <v>26441.750445469657</v>
      </c>
      <c r="N87" s="388">
        <v>27521.861063734283</v>
      </c>
      <c r="O87" s="388">
        <v>27989.541346261733</v>
      </c>
      <c r="P87" s="388">
        <v>0</v>
      </c>
      <c r="Q87" s="388">
        <v>26139.14684500853</v>
      </c>
      <c r="R87" s="388">
        <v>28549.032636108575</v>
      </c>
      <c r="S87" s="388">
        <v>26563.593907950471</v>
      </c>
      <c r="T87" s="388">
        <v>28632.90018233089</v>
      </c>
      <c r="U87" s="388">
        <v>28581.076147082083</v>
      </c>
      <c r="V87" s="388">
        <v>28754.640040189319</v>
      </c>
      <c r="W87" s="388">
        <v>34647.059947365677</v>
      </c>
      <c r="X87" s="388">
        <v>33749.530783881019</v>
      </c>
      <c r="Y87" s="388">
        <v>27295.113921804663</v>
      </c>
      <c r="Z87" s="388">
        <v>25908.453795348298</v>
      </c>
      <c r="AA87" s="388">
        <v>27314.102222894653</v>
      </c>
      <c r="AB87" s="388">
        <v>27539.205840815051</v>
      </c>
      <c r="AC87" s="388">
        <v>30409.655961217552</v>
      </c>
      <c r="AD87" s="388">
        <v>39921.676853590194</v>
      </c>
      <c r="AE87" s="388">
        <v>34690.975199910812</v>
      </c>
      <c r="AF87" s="388">
        <v>23404.782269350686</v>
      </c>
      <c r="AG87" s="388">
        <v>855450.57791006472</v>
      </c>
    </row>
    <row r="88" spans="1:33">
      <c r="A88" t="s">
        <v>114</v>
      </c>
      <c r="B88" s="388">
        <v>60657.503651021208</v>
      </c>
      <c r="C88" s="388">
        <v>52887.404264078097</v>
      </c>
      <c r="D88" s="388">
        <v>40613.418007837354</v>
      </c>
      <c r="E88" s="388">
        <v>39086.702538170306</v>
      </c>
      <c r="F88" s="388">
        <v>38881.714669380126</v>
      </c>
      <c r="G88" s="388">
        <v>40535.707231550601</v>
      </c>
      <c r="H88" s="388">
        <v>41755.880255922231</v>
      </c>
      <c r="I88" s="388">
        <v>51195.002041745232</v>
      </c>
      <c r="J88" s="388">
        <v>47686.341673838826</v>
      </c>
      <c r="K88" s="388">
        <v>45657.459989039897</v>
      </c>
      <c r="L88" s="388">
        <v>43925.603073430801</v>
      </c>
      <c r="M88" s="388">
        <v>44118.298633575687</v>
      </c>
      <c r="N88" s="388">
        <v>45920.472922761561</v>
      </c>
      <c r="O88" s="388">
        <v>46700.801683980775</v>
      </c>
      <c r="P88" s="388">
        <v>0</v>
      </c>
      <c r="Q88" s="388">
        <v>43613.401802321205</v>
      </c>
      <c r="R88" s="388">
        <v>47634.317937348816</v>
      </c>
      <c r="S88" s="388">
        <v>44321.595547498364</v>
      </c>
      <c r="T88" s="388">
        <v>47774.251693154132</v>
      </c>
      <c r="U88" s="388">
        <v>47687.782823847658</v>
      </c>
      <c r="V88" s="388">
        <v>47977.375741831755</v>
      </c>
      <c r="W88" s="388">
        <v>57808.931397549437</v>
      </c>
      <c r="X88" s="388">
        <v>56311.395909170162</v>
      </c>
      <c r="Y88" s="388">
        <v>45542.143275388516</v>
      </c>
      <c r="Z88" s="388">
        <v>43228.488372380554</v>
      </c>
      <c r="AA88" s="388">
        <v>45573.825426680283</v>
      </c>
      <c r="AB88" s="388">
        <v>45949.41283944976</v>
      </c>
      <c r="AC88" s="388">
        <v>50738.784703686215</v>
      </c>
      <c r="AD88" s="388">
        <v>66609.677185027758</v>
      </c>
      <c r="AE88" s="388">
        <v>57882.204391723957</v>
      </c>
      <c r="AF88" s="388">
        <v>39051.089894464443</v>
      </c>
      <c r="AG88" s="388">
        <v>1427326.9895778554</v>
      </c>
    </row>
    <row r="89" spans="1:33">
      <c r="A89" t="s">
        <v>115</v>
      </c>
      <c r="B89" s="388">
        <v>8326.906262950728</v>
      </c>
      <c r="C89" s="388">
        <v>7260.2469816666253</v>
      </c>
      <c r="D89" s="388">
        <v>5575.3056821289611</v>
      </c>
      <c r="E89" s="388">
        <v>5365.7221048150241</v>
      </c>
      <c r="F89" s="388">
        <v>5337.581896832211</v>
      </c>
      <c r="G89" s="388">
        <v>5564.6377464110037</v>
      </c>
      <c r="H89" s="388">
        <v>5732.1399643884906</v>
      </c>
      <c r="I89" s="388">
        <v>7027.9183526209417</v>
      </c>
      <c r="J89" s="388">
        <v>6546.2584715916146</v>
      </c>
      <c r="K89" s="388">
        <v>6267.738806405001</v>
      </c>
      <c r="L89" s="388">
        <v>6029.9939384314057</v>
      </c>
      <c r="M89" s="388">
        <v>6056.4466898641831</v>
      </c>
      <c r="N89" s="388">
        <v>6303.8445462264763</v>
      </c>
      <c r="O89" s="388">
        <v>6410.9660737845497</v>
      </c>
      <c r="P89" s="388">
        <v>0</v>
      </c>
      <c r="Q89" s="388">
        <v>5987.1357500255608</v>
      </c>
      <c r="R89" s="388">
        <v>6539.1167867030799</v>
      </c>
      <c r="S89" s="388">
        <v>6084.3547679070998</v>
      </c>
      <c r="T89" s="388">
        <v>6558.3265331891416</v>
      </c>
      <c r="U89" s="388">
        <v>6546.4563089622961</v>
      </c>
      <c r="V89" s="388">
        <v>6586.2108807353361</v>
      </c>
      <c r="W89" s="388">
        <v>7935.8615824052176</v>
      </c>
      <c r="X89" s="388">
        <v>7730.2837579546986</v>
      </c>
      <c r="Y89" s="388">
        <v>6251.9084242209419</v>
      </c>
      <c r="Z89" s="388">
        <v>5934.2958232638748</v>
      </c>
      <c r="AA89" s="388">
        <v>6256.257668554058</v>
      </c>
      <c r="AB89" s="388">
        <v>6307.8173436384286</v>
      </c>
      <c r="AC89" s="388">
        <v>6965.2900085432666</v>
      </c>
      <c r="AD89" s="388">
        <v>9144.0053536689866</v>
      </c>
      <c r="AE89" s="388">
        <v>7945.9203107961403</v>
      </c>
      <c r="AF89" s="388">
        <v>5360.8332925813265</v>
      </c>
      <c r="AG89" s="388">
        <v>195939.78211126669</v>
      </c>
    </row>
    <row r="90" spans="1:33">
      <c r="A90" t="s">
        <v>116</v>
      </c>
      <c r="B90" s="388">
        <v>35074.836635029998</v>
      </c>
      <c r="C90" s="388">
        <v>30581.823401202528</v>
      </c>
      <c r="D90" s="388">
        <v>23484.464675807641</v>
      </c>
      <c r="E90" s="388">
        <v>22601.650638572803</v>
      </c>
      <c r="F90" s="388">
        <v>22483.11763643437</v>
      </c>
      <c r="G90" s="388">
        <v>23439.52888684539</v>
      </c>
      <c r="H90" s="388">
        <v>24145.086598922197</v>
      </c>
      <c r="I90" s="388">
        <v>29603.201995834363</v>
      </c>
      <c r="J90" s="388">
        <v>27574.340242469909</v>
      </c>
      <c r="K90" s="388">
        <v>26401.151611834124</v>
      </c>
      <c r="L90" s="388">
        <v>25399.715767396541</v>
      </c>
      <c r="M90" s="388">
        <v>25511.140815998322</v>
      </c>
      <c r="N90" s="388">
        <v>26553.237258751975</v>
      </c>
      <c r="O90" s="388">
        <v>27004.457671297227</v>
      </c>
      <c r="P90" s="388">
        <v>0</v>
      </c>
      <c r="Q90" s="388">
        <v>25219.18726024896</v>
      </c>
      <c r="R90" s="388">
        <v>27544.257829764152</v>
      </c>
      <c r="S90" s="388">
        <v>25628.696033655608</v>
      </c>
      <c r="T90" s="388">
        <v>27625.173682365599</v>
      </c>
      <c r="U90" s="388">
        <v>27575.173578794085</v>
      </c>
      <c r="V90" s="388">
        <v>27742.628941734711</v>
      </c>
      <c r="W90" s="388">
        <v>33427.666863447746</v>
      </c>
      <c r="X90" s="388">
        <v>32561.725974876765</v>
      </c>
      <c r="Y90" s="388">
        <v>26334.47041578819</v>
      </c>
      <c r="Z90" s="388">
        <v>24996.61338461651</v>
      </c>
      <c r="AA90" s="388">
        <v>26352.790429206452</v>
      </c>
      <c r="AB90" s="388">
        <v>26569.971591505095</v>
      </c>
      <c r="AC90" s="388">
        <v>29339.397064221153</v>
      </c>
      <c r="AD90" s="388">
        <v>38516.645179109677</v>
      </c>
      <c r="AE90" s="388">
        <v>33470.03653159659</v>
      </c>
      <c r="AF90" s="388">
        <v>22581.057841557762</v>
      </c>
      <c r="AG90" s="388">
        <v>825343.2464388865</v>
      </c>
    </row>
    <row r="91" spans="1:33">
      <c r="A91" t="s">
        <v>117</v>
      </c>
      <c r="B91" s="388">
        <v>18181.203976780427</v>
      </c>
      <c r="C91" s="388">
        <v>15852.229763027221</v>
      </c>
      <c r="D91" s="388">
        <v>12173.281004819371</v>
      </c>
      <c r="E91" s="388">
        <v>11715.670260924946</v>
      </c>
      <c r="F91" s="388">
        <v>11654.22813042314</v>
      </c>
      <c r="G91" s="388">
        <v>12149.988330544611</v>
      </c>
      <c r="H91" s="388">
        <v>12515.717437543432</v>
      </c>
      <c r="I91" s="388">
        <v>15344.956826244035</v>
      </c>
      <c r="J91" s="388">
        <v>14293.286942149196</v>
      </c>
      <c r="K91" s="388">
        <v>13685.159183243932</v>
      </c>
      <c r="L91" s="388">
        <v>13166.06027633142</v>
      </c>
      <c r="M91" s="388">
        <v>13223.817966205545</v>
      </c>
      <c r="N91" s="388">
        <v>13763.993482525957</v>
      </c>
      <c r="O91" s="388">
        <v>13997.885672654622</v>
      </c>
      <c r="P91" s="388">
        <v>4605.7982705542081</v>
      </c>
      <c r="Q91" s="388">
        <v>13072.482488750344</v>
      </c>
      <c r="R91" s="388">
        <v>14277.693584232575</v>
      </c>
      <c r="S91" s="388">
        <v>13284.753257594113</v>
      </c>
      <c r="T91" s="388">
        <v>14319.636691093197</v>
      </c>
      <c r="U91" s="388">
        <v>14293.718905891428</v>
      </c>
      <c r="V91" s="388">
        <v>14380.520168640254</v>
      </c>
      <c r="W91" s="388">
        <v>17327.385898790741</v>
      </c>
      <c r="X91" s="388">
        <v>16878.521429633955</v>
      </c>
      <c r="Y91" s="388">
        <v>13650.594676519589</v>
      </c>
      <c r="Z91" s="388">
        <v>12957.110289732467</v>
      </c>
      <c r="AA91" s="388">
        <v>13660.090940302101</v>
      </c>
      <c r="AB91" s="388">
        <v>13772.667801393518</v>
      </c>
      <c r="AC91" s="388">
        <v>15173.81028491403</v>
      </c>
      <c r="AD91" s="388">
        <v>19965.281372209894</v>
      </c>
      <c r="AE91" s="388">
        <v>17349.348412459964</v>
      </c>
      <c r="AF91" s="388">
        <v>11704.995889241371</v>
      </c>
      <c r="AG91" s="388">
        <v>432391.88961537159</v>
      </c>
    </row>
    <row r="92" spans="1:33">
      <c r="A92" t="s">
        <v>118</v>
      </c>
      <c r="B92" s="388">
        <v>9335.6339501021703</v>
      </c>
      <c r="C92" s="388">
        <v>8139.7587612755888</v>
      </c>
      <c r="D92" s="388">
        <v>6250.7024055097918</v>
      </c>
      <c r="E92" s="388">
        <v>6015.7297160174867</v>
      </c>
      <c r="F92" s="388">
        <v>5984.180582076091</v>
      </c>
      <c r="G92" s="388">
        <v>6238.7421480358744</v>
      </c>
      <c r="H92" s="388">
        <v>6426.5357106733763</v>
      </c>
      <c r="I92" s="388">
        <v>7879.2856673787692</v>
      </c>
      <c r="J92" s="388">
        <v>7339.2771461172188</v>
      </c>
      <c r="K92" s="388">
        <v>7027.0173992222362</v>
      </c>
      <c r="L92" s="388">
        <v>6760.4719391403596</v>
      </c>
      <c r="M92" s="388">
        <v>6790.1291967761563</v>
      </c>
      <c r="N92" s="388">
        <v>7067.497015519908</v>
      </c>
      <c r="O92" s="388">
        <v>7187.595325489784</v>
      </c>
      <c r="P92" s="388">
        <v>2364.9724603948894</v>
      </c>
      <c r="Q92" s="388">
        <v>6712.4218775584623</v>
      </c>
      <c r="R92" s="388">
        <v>7331.2703121502054</v>
      </c>
      <c r="S92" s="388">
        <v>6821.41808038216</v>
      </c>
      <c r="T92" s="388">
        <v>7352.8071417727569</v>
      </c>
      <c r="U92" s="388">
        <v>7339.4989496557737</v>
      </c>
      <c r="V92" s="388">
        <v>7384.0694201518172</v>
      </c>
      <c r="W92" s="388">
        <v>8897.2178228604698</v>
      </c>
      <c r="X92" s="388">
        <v>8666.7361461460823</v>
      </c>
      <c r="Y92" s="388">
        <v>7009.2693126347685</v>
      </c>
      <c r="Z92" s="388">
        <v>6653.1808823292804</v>
      </c>
      <c r="AA92" s="388">
        <v>7014.1454276973554</v>
      </c>
      <c r="AB92" s="388">
        <v>7071.9510805981854</v>
      </c>
      <c r="AC92" s="388">
        <v>7791.4058182927201</v>
      </c>
      <c r="AD92" s="388">
        <v>10251.717039189794</v>
      </c>
      <c r="AE92" s="388">
        <v>8908.4950731735844</v>
      </c>
      <c r="AF92" s="388">
        <v>6010.2486693930459</v>
      </c>
      <c r="AG92" s="388">
        <v>222023.38247771616</v>
      </c>
    </row>
    <row r="93" spans="1:33">
      <c r="A93" t="s">
        <v>119</v>
      </c>
      <c r="B93" s="388">
        <v>51130.566157851928</v>
      </c>
      <c r="C93" s="388">
        <v>44580.847543599484</v>
      </c>
      <c r="D93" s="388">
        <v>34234.627727072017</v>
      </c>
      <c r="E93" s="388">
        <v>32947.699950170128</v>
      </c>
      <c r="F93" s="388">
        <v>32774.907712510059</v>
      </c>
      <c r="G93" s="388">
        <v>34169.122294949928</v>
      </c>
      <c r="H93" s="388">
        <v>35197.653536617814</v>
      </c>
      <c r="I93" s="388">
        <v>43154.255966528719</v>
      </c>
      <c r="J93" s="388">
        <v>40196.669843321164</v>
      </c>
      <c r="K93" s="388">
        <v>38486.446656295579</v>
      </c>
      <c r="L93" s="388">
        <v>37026.597185586383</v>
      </c>
      <c r="M93" s="388">
        <v>37189.027758776421</v>
      </c>
      <c r="N93" s="388">
        <v>38708.150475255818</v>
      </c>
      <c r="O93" s="388">
        <v>39365.919901111869</v>
      </c>
      <c r="P93" s="388">
        <v>0</v>
      </c>
      <c r="Q93" s="388">
        <v>36763.43060624817</v>
      </c>
      <c r="R93" s="388">
        <v>40152.817014894783</v>
      </c>
      <c r="S93" s="388">
        <v>37360.394624891029</v>
      </c>
      <c r="T93" s="388">
        <v>40270.772613596702</v>
      </c>
      <c r="U93" s="388">
        <v>40197.884644647216</v>
      </c>
      <c r="V93" s="388">
        <v>40441.993764881045</v>
      </c>
      <c r="W93" s="388">
        <v>48729.393948400015</v>
      </c>
      <c r="X93" s="388">
        <v>47467.06311126511</v>
      </c>
      <c r="Y93" s="388">
        <v>38389.241718710604</v>
      </c>
      <c r="Z93" s="388">
        <v>36438.972123619948</v>
      </c>
      <c r="AA93" s="388">
        <v>38415.947834774437</v>
      </c>
      <c r="AB93" s="388">
        <v>38732.545055246148</v>
      </c>
      <c r="AC93" s="388">
        <v>42769.692649841469</v>
      </c>
      <c r="AD93" s="388">
        <v>56147.884450646765</v>
      </c>
      <c r="AE93" s="388">
        <v>48791.158601587515</v>
      </c>
      <c r="AF93" s="388">
        <v>32917.680669364665</v>
      </c>
      <c r="AG93" s="388">
        <v>1203149.3661422632</v>
      </c>
    </row>
    <row r="94" spans="1:33">
      <c r="A94" t="s">
        <v>121</v>
      </c>
      <c r="B94" s="388">
        <v>31408.005351311305</v>
      </c>
      <c r="C94" s="388">
        <v>27384.705537831072</v>
      </c>
      <c r="D94" s="388">
        <v>21029.326519336955</v>
      </c>
      <c r="E94" s="388">
        <v>20238.804576378217</v>
      </c>
      <c r="F94" s="388">
        <v>20132.663378795191</v>
      </c>
      <c r="G94" s="388">
        <v>20989.088455939043</v>
      </c>
      <c r="H94" s="388">
        <v>21620.884995069198</v>
      </c>
      <c r="I94" s="388">
        <v>26508.392223629813</v>
      </c>
      <c r="J94" s="388">
        <v>24691.633917103576</v>
      </c>
      <c r="K94" s="388">
        <v>23641.094033695939</v>
      </c>
      <c r="L94" s="388">
        <v>22744.351372044373</v>
      </c>
      <c r="M94" s="388">
        <v>22844.127703411788</v>
      </c>
      <c r="N94" s="388">
        <v>23777.280179392274</v>
      </c>
      <c r="O94" s="388">
        <v>24181.328622420191</v>
      </c>
      <c r="P94" s="388">
        <v>7956.5103011535302</v>
      </c>
      <c r="Q94" s="388">
        <v>22582.695870194009</v>
      </c>
      <c r="R94" s="388">
        <v>24664.696412331301</v>
      </c>
      <c r="S94" s="388">
        <v>22949.393337110207</v>
      </c>
      <c r="T94" s="388">
        <v>24737.153072869929</v>
      </c>
      <c r="U94" s="388">
        <v>24692.380133885756</v>
      </c>
      <c r="V94" s="388">
        <v>24842.329198227002</v>
      </c>
      <c r="W94" s="388">
        <v>29933.03577301525</v>
      </c>
      <c r="X94" s="388">
        <v>29157.62300787085</v>
      </c>
      <c r="Y94" s="388">
        <v>23581.383894942192</v>
      </c>
      <c r="Z94" s="388">
        <v>22383.390551977802</v>
      </c>
      <c r="AA94" s="388">
        <v>23597.788677820135</v>
      </c>
      <c r="AB94" s="388">
        <v>23792.265053538085</v>
      </c>
      <c r="AC94" s="388">
        <v>26212.736804284901</v>
      </c>
      <c r="AD94" s="388">
        <v>34489.996645967301</v>
      </c>
      <c r="AE94" s="388">
        <v>29970.975985760906</v>
      </c>
      <c r="AF94" s="388">
        <v>20220.364613689948</v>
      </c>
      <c r="AG94" s="388">
        <v>746956.406200998</v>
      </c>
    </row>
    <row r="95" spans="1:33">
      <c r="A95" t="s">
        <v>122</v>
      </c>
      <c r="B95" s="388">
        <v>39122.497279554758</v>
      </c>
      <c r="C95" s="388">
        <v>34110.987180549324</v>
      </c>
      <c r="D95" s="388">
        <v>26194.588301331893</v>
      </c>
      <c r="E95" s="388">
        <v>25209.896907628332</v>
      </c>
      <c r="F95" s="388">
        <v>25077.685114257722</v>
      </c>
      <c r="G95" s="388">
        <v>26144.466890939511</v>
      </c>
      <c r="H95" s="388">
        <v>26931.446455763082</v>
      </c>
      <c r="I95" s="388">
        <v>33019.4321815164</v>
      </c>
      <c r="J95" s="388">
        <v>30756.438364823302</v>
      </c>
      <c r="K95" s="388">
        <v>29447.862946837926</v>
      </c>
      <c r="L95" s="388">
        <v>28330.860706532996</v>
      </c>
      <c r="M95" s="388">
        <v>28455.144283564507</v>
      </c>
      <c r="N95" s="388">
        <v>29617.499383629209</v>
      </c>
      <c r="O95" s="388">
        <v>30120.790946921938</v>
      </c>
      <c r="P95" s="388">
        <v>0</v>
      </c>
      <c r="Q95" s="388">
        <v>28129.499083576509</v>
      </c>
      <c r="R95" s="388">
        <v>30722.884420681246</v>
      </c>
      <c r="S95" s="388">
        <v>28586.265455441939</v>
      </c>
      <c r="T95" s="388">
        <v>30813.138019185859</v>
      </c>
      <c r="U95" s="388">
        <v>30757.367868741305</v>
      </c>
      <c r="V95" s="388">
        <v>30944.147697518853</v>
      </c>
      <c r="W95" s="388">
        <v>37285.242965921483</v>
      </c>
      <c r="X95" s="388">
        <v>36319.371894022064</v>
      </c>
      <c r="Y95" s="388">
        <v>29373.486694197043</v>
      </c>
      <c r="Z95" s="388">
        <v>27881.240027246822</v>
      </c>
      <c r="AA95" s="388">
        <v>29393.920849958773</v>
      </c>
      <c r="AB95" s="388">
        <v>29636.164870069577</v>
      </c>
      <c r="AC95" s="388">
        <v>32725.183976549382</v>
      </c>
      <c r="AD95" s="388">
        <v>42961.492933436879</v>
      </c>
      <c r="AE95" s="388">
        <v>37332.502123366372</v>
      </c>
      <c r="AF95" s="388">
        <v>25186.927687455402</v>
      </c>
      <c r="AG95" s="388">
        <v>920588.43351122027</v>
      </c>
    </row>
    <row r="96" spans="1:33">
      <c r="A96" t="s">
        <v>123</v>
      </c>
      <c r="B96" s="388">
        <v>42926.139529922904</v>
      </c>
      <c r="C96" s="388">
        <v>37427.390811804951</v>
      </c>
      <c r="D96" s="388">
        <v>28741.328661028056</v>
      </c>
      <c r="E96" s="388">
        <v>27660.901717471901</v>
      </c>
      <c r="F96" s="388">
        <v>27515.83577627765</v>
      </c>
      <c r="G96" s="388">
        <v>28686.334251019769</v>
      </c>
      <c r="H96" s="388">
        <v>29549.827048154399</v>
      </c>
      <c r="I96" s="388">
        <v>36229.710565110705</v>
      </c>
      <c r="J96" s="388">
        <v>33746.6996357065</v>
      </c>
      <c r="K96" s="388">
        <v>32310.899395847515</v>
      </c>
      <c r="L96" s="388">
        <v>31085.297827523707</v>
      </c>
      <c r="M96" s="388">
        <v>31221.664740167616</v>
      </c>
      <c r="N96" s="388">
        <v>32497.028550717871</v>
      </c>
      <c r="O96" s="388">
        <v>33049.252088897454</v>
      </c>
      <c r="P96" s="388">
        <v>10874.370006573045</v>
      </c>
      <c r="Q96" s="388">
        <v>30864.359039765932</v>
      </c>
      <c r="R96" s="388">
        <v>33709.883445836793</v>
      </c>
      <c r="S96" s="388">
        <v>31365.534025380122</v>
      </c>
      <c r="T96" s="388">
        <v>33808.9118523008</v>
      </c>
      <c r="U96" s="388">
        <v>33747.71950963205</v>
      </c>
      <c r="V96" s="388">
        <v>33952.65880413026</v>
      </c>
      <c r="W96" s="388">
        <v>40910.260163750921</v>
      </c>
      <c r="X96" s="388">
        <v>39850.483327318281</v>
      </c>
      <c r="Y96" s="388">
        <v>32229.291992931452</v>
      </c>
      <c r="Z96" s="388">
        <v>30591.9632666785</v>
      </c>
      <c r="AA96" s="388">
        <v>32251.712837263967</v>
      </c>
      <c r="AB96" s="388">
        <v>32517.508768777767</v>
      </c>
      <c r="AC96" s="388">
        <v>35825.630597547723</v>
      </c>
      <c r="AD96" s="388">
        <v>47138.377361157472</v>
      </c>
      <c r="AE96" s="388">
        <v>40962.114041381734</v>
      </c>
      <c r="AF96" s="388">
        <v>27635.699339847812</v>
      </c>
      <c r="AG96" s="388">
        <v>1020884.7889799256</v>
      </c>
    </row>
    <row r="97" spans="1:33">
      <c r="A97" t="s">
        <v>124</v>
      </c>
      <c r="B97" s="388">
        <v>44067.276771816883</v>
      </c>
      <c r="C97" s="388">
        <v>38422.350759053385</v>
      </c>
      <c r="D97" s="388">
        <v>29505.380608763793</v>
      </c>
      <c r="E97" s="388">
        <v>28396.231878530827</v>
      </c>
      <c r="F97" s="388">
        <v>28247.309542379098</v>
      </c>
      <c r="G97" s="388">
        <v>29448.924241774432</v>
      </c>
      <c r="H97" s="388">
        <v>30335.371905098011</v>
      </c>
      <c r="I97" s="388">
        <v>37192.83169460496</v>
      </c>
      <c r="J97" s="388">
        <v>34643.813053475416</v>
      </c>
      <c r="K97" s="388">
        <v>33169.843876377578</v>
      </c>
      <c r="L97" s="388">
        <v>31911.661237203862</v>
      </c>
      <c r="M97" s="388">
        <v>32051.653292110364</v>
      </c>
      <c r="N97" s="388">
        <v>33360.921039914705</v>
      </c>
      <c r="O97" s="388">
        <v>33927.824743889956</v>
      </c>
      <c r="P97" s="388">
        <v>0</v>
      </c>
      <c r="Q97" s="388">
        <v>31684.849070622589</v>
      </c>
      <c r="R97" s="388">
        <v>34606.01815166411</v>
      </c>
      <c r="S97" s="388">
        <v>32199.347160691388</v>
      </c>
      <c r="T97" s="388">
        <v>34707.679103329217</v>
      </c>
      <c r="U97" s="388">
        <v>34644.860039462088</v>
      </c>
      <c r="V97" s="388">
        <v>34855.247386448602</v>
      </c>
      <c r="W97" s="388">
        <v>41997.807796956658</v>
      </c>
      <c r="X97" s="388">
        <v>40909.858130882392</v>
      </c>
      <c r="Y97" s="388">
        <v>33086.067043652511</v>
      </c>
      <c r="Z97" s="388">
        <v>31405.211999701056</v>
      </c>
      <c r="AA97" s="388">
        <v>33109.083917834039</v>
      </c>
      <c r="AB97" s="388">
        <v>33381.945698723444</v>
      </c>
      <c r="AC97" s="388">
        <v>36861.392804207739</v>
      </c>
      <c r="AD97" s="388">
        <v>48391.49162948742</v>
      </c>
      <c r="AE97" s="388">
        <v>42051.040144479004</v>
      </c>
      <c r="AF97" s="388">
        <v>28370.359527505778</v>
      </c>
      <c r="AG97" s="388">
        <v>1036943.6542506415</v>
      </c>
    </row>
    <row r="98" spans="1:33">
      <c r="A98" t="s">
        <v>125</v>
      </c>
      <c r="B98" s="388">
        <v>23985.092688385008</v>
      </c>
      <c r="C98" s="388">
        <v>20912.652466215459</v>
      </c>
      <c r="D98" s="388">
        <v>16059.292530639841</v>
      </c>
      <c r="E98" s="388">
        <v>15455.601151261111</v>
      </c>
      <c r="F98" s="388">
        <v>15374.545177358626</v>
      </c>
      <c r="G98" s="388">
        <v>16028.564260270399</v>
      </c>
      <c r="H98" s="388">
        <v>16511.043118183763</v>
      </c>
      <c r="I98" s="388">
        <v>20243.44549716145</v>
      </c>
      <c r="J98" s="388">
        <v>18856.056648776466</v>
      </c>
      <c r="K98" s="388">
        <v>18053.799511001067</v>
      </c>
      <c r="L98" s="388">
        <v>17368.991430489074</v>
      </c>
      <c r="M98" s="388">
        <v>17445.186799446328</v>
      </c>
      <c r="N98" s="388">
        <v>18157.799662900685</v>
      </c>
      <c r="O98" s="388">
        <v>18466.356008590992</v>
      </c>
      <c r="P98" s="388">
        <v>0</v>
      </c>
      <c r="Q98" s="388">
        <v>17245.541305207353</v>
      </c>
      <c r="R98" s="388">
        <v>18835.485506434572</v>
      </c>
      <c r="S98" s="388">
        <v>17525.574138690477</v>
      </c>
      <c r="T98" s="388">
        <v>18890.817887446061</v>
      </c>
      <c r="U98" s="388">
        <v>18856.626505998724</v>
      </c>
      <c r="V98" s="388">
        <v>18971.136872592608</v>
      </c>
      <c r="W98" s="388">
        <v>22858.714822224145</v>
      </c>
      <c r="X98" s="388">
        <v>22266.561744188297</v>
      </c>
      <c r="Y98" s="388">
        <v>18008.201161267429</v>
      </c>
      <c r="Z98" s="388">
        <v>17093.339454843612</v>
      </c>
      <c r="AA98" s="388">
        <v>18020.728866655252</v>
      </c>
      <c r="AB98" s="388">
        <v>18169.243038285109</v>
      </c>
      <c r="AC98" s="388">
        <v>20063.048769950925</v>
      </c>
      <c r="AD98" s="388">
        <v>26338.691589056154</v>
      </c>
      <c r="AE98" s="388">
        <v>22887.688311917067</v>
      </c>
      <c r="AF98" s="388">
        <v>15441.51925687459</v>
      </c>
      <c r="AG98" s="388">
        <v>564391.34618231282</v>
      </c>
    </row>
    <row r="99" spans="1:33">
      <c r="A99" t="s">
        <v>126</v>
      </c>
      <c r="B99" s="388">
        <v>16075.875541134877</v>
      </c>
      <c r="C99" s="388">
        <v>14016.589497887975</v>
      </c>
      <c r="D99" s="388">
        <v>10763.651879747069</v>
      </c>
      <c r="E99" s="388">
        <v>10359.031076057279</v>
      </c>
      <c r="F99" s="388">
        <v>10304.703758450003</v>
      </c>
      <c r="G99" s="388">
        <v>10743.056426709996</v>
      </c>
      <c r="H99" s="388">
        <v>11066.435209181835</v>
      </c>
      <c r="I99" s="388">
        <v>13568.057233054073</v>
      </c>
      <c r="J99" s="388">
        <v>12638.167541003975</v>
      </c>
      <c r="K99" s="388">
        <v>12100.459137437545</v>
      </c>
      <c r="L99" s="388">
        <v>11641.470314050366</v>
      </c>
      <c r="M99" s="388">
        <v>11692.539838111899</v>
      </c>
      <c r="N99" s="388">
        <v>12170.164663278896</v>
      </c>
      <c r="O99" s="388">
        <v>12376.972845143746</v>
      </c>
      <c r="P99" s="388">
        <v>4072.4607600005224</v>
      </c>
      <c r="Q99" s="388">
        <v>11558.728551266704</v>
      </c>
      <c r="R99" s="388">
        <v>12624.379846775577</v>
      </c>
      <c r="S99" s="388">
        <v>11746.419007042432</v>
      </c>
      <c r="T99" s="388">
        <v>12661.466068709011</v>
      </c>
      <c r="U99" s="388">
        <v>12638.549484651232</v>
      </c>
      <c r="V99" s="388">
        <v>12715.299423684177</v>
      </c>
      <c r="W99" s="388">
        <v>15320.927014400188</v>
      </c>
      <c r="X99" s="388">
        <v>14924.039693284518</v>
      </c>
      <c r="Y99" s="388">
        <v>12069.897096059483</v>
      </c>
      <c r="Z99" s="388">
        <v>11456.716103978444</v>
      </c>
      <c r="AA99" s="388">
        <v>12078.293721215245</v>
      </c>
      <c r="AB99" s="388">
        <v>12177.834522255076</v>
      </c>
      <c r="AC99" s="388">
        <v>13416.728943616703</v>
      </c>
      <c r="AD99" s="388">
        <v>17653.362169704953</v>
      </c>
      <c r="AE99" s="388">
        <v>15340.346335407083</v>
      </c>
      <c r="AF99" s="388">
        <v>10349.592764332483</v>
      </c>
      <c r="AG99" s="388">
        <v>382322.21646763344</v>
      </c>
    </row>
    <row r="100" spans="1:33">
      <c r="A100" t="s">
        <v>127</v>
      </c>
      <c r="B100" s="388">
        <v>37468.621334201198</v>
      </c>
      <c r="C100" s="388">
        <v>32668.969285652394</v>
      </c>
      <c r="D100" s="388">
        <v>25087.230578729334</v>
      </c>
      <c r="E100" s="388">
        <v>24144.166318334926</v>
      </c>
      <c r="F100" s="388">
        <v>24017.543685165037</v>
      </c>
      <c r="G100" s="388">
        <v>25039.228015567049</v>
      </c>
      <c r="H100" s="388">
        <v>25792.93857502918</v>
      </c>
      <c r="I100" s="388">
        <v>31623.559003380036</v>
      </c>
      <c r="J100" s="388">
        <v>29456.231652228966</v>
      </c>
      <c r="K100" s="388">
        <v>28202.97533596203</v>
      </c>
      <c r="L100" s="388">
        <v>27133.193576572354</v>
      </c>
      <c r="M100" s="388">
        <v>27252.223153150208</v>
      </c>
      <c r="N100" s="388">
        <v>28365.440512180146</v>
      </c>
      <c r="O100" s="388">
        <v>28847.455780044158</v>
      </c>
      <c r="P100" s="388">
        <v>9491.8307699264988</v>
      </c>
      <c r="Q100" s="388">
        <v>26940.344374030788</v>
      </c>
      <c r="R100" s="388">
        <v>29424.096177380728</v>
      </c>
      <c r="S100" s="388">
        <v>27377.801270080385</v>
      </c>
      <c r="T100" s="388">
        <v>29510.534368742956</v>
      </c>
      <c r="U100" s="388">
        <v>29457.121862025226</v>
      </c>
      <c r="V100" s="388">
        <v>29636.005705439544</v>
      </c>
      <c r="W100" s="388">
        <v>35709.035649262623</v>
      </c>
      <c r="X100" s="388">
        <v>34783.996094858441</v>
      </c>
      <c r="Y100" s="388">
        <v>28131.743286879253</v>
      </c>
      <c r="Z100" s="388">
        <v>26702.580293994302</v>
      </c>
      <c r="AA100" s="388">
        <v>28151.313603136146</v>
      </c>
      <c r="AB100" s="388">
        <v>28383.316928362259</v>
      </c>
      <c r="AC100" s="388">
        <v>31270.852716274891</v>
      </c>
      <c r="AD100" s="388">
        <v>41145.326157799573</v>
      </c>
      <c r="AE100" s="388">
        <v>35754.296959199542</v>
      </c>
      <c r="AF100" s="388">
        <v>24122.168105724631</v>
      </c>
      <c r="AG100" s="388">
        <v>891092.1411293149</v>
      </c>
    </row>
    <row r="101" spans="1:33">
      <c r="A101" t="s">
        <v>128</v>
      </c>
      <c r="B101" s="388">
        <v>43210.141547689956</v>
      </c>
      <c r="C101" s="388">
        <v>37675.012764925115</v>
      </c>
      <c r="D101" s="388">
        <v>28931.483084939111</v>
      </c>
      <c r="E101" s="388">
        <v>27843.90796930459</v>
      </c>
      <c r="F101" s="388">
        <v>27697.882262791125</v>
      </c>
      <c r="G101" s="388">
        <v>28876.124828482494</v>
      </c>
      <c r="H101" s="388">
        <v>29745.330547845846</v>
      </c>
      <c r="I101" s="388">
        <v>36469.40859098221</v>
      </c>
      <c r="J101" s="388">
        <v>33969.969906326536</v>
      </c>
      <c r="K101" s="388">
        <v>32524.670322485163</v>
      </c>
      <c r="L101" s="388">
        <v>31290.96009770648</v>
      </c>
      <c r="M101" s="388">
        <v>31428.229222353879</v>
      </c>
      <c r="N101" s="388">
        <v>32712.030919458804</v>
      </c>
      <c r="O101" s="388">
        <v>33267.908003026321</v>
      </c>
      <c r="P101" s="388">
        <v>10946.315517108866</v>
      </c>
      <c r="Q101" s="388">
        <v>31068.559565142077</v>
      </c>
      <c r="R101" s="388">
        <v>33932.91013824728</v>
      </c>
      <c r="S101" s="388">
        <v>31573.050355734951</v>
      </c>
      <c r="T101" s="388">
        <v>34032.593722827936</v>
      </c>
      <c r="U101" s="388">
        <v>33970.996527801617</v>
      </c>
      <c r="V101" s="388">
        <v>34177.291713460654</v>
      </c>
      <c r="W101" s="388">
        <v>41180.924997838338</v>
      </c>
      <c r="X101" s="388">
        <v>40114.136611724651</v>
      </c>
      <c r="Y101" s="388">
        <v>32442.522999899018</v>
      </c>
      <c r="Z101" s="388">
        <v>30794.361604622114</v>
      </c>
      <c r="AA101" s="388">
        <v>32465.092181936718</v>
      </c>
      <c r="AB101" s="388">
        <v>32732.646635919373</v>
      </c>
      <c r="AC101" s="388">
        <v>36062.655205138391</v>
      </c>
      <c r="AD101" s="388">
        <v>47450.24780726411</v>
      </c>
      <c r="AE101" s="388">
        <v>41233.121943959297</v>
      </c>
      <c r="AF101" s="388">
        <v>27818.53885117748</v>
      </c>
      <c r="AG101" s="388">
        <v>1027639.0264481208</v>
      </c>
    </row>
    <row r="102" spans="1:33">
      <c r="A102" t="s">
        <v>129</v>
      </c>
      <c r="B102" s="388">
        <v>26232.785080718248</v>
      </c>
      <c r="C102" s="388">
        <v>22872.420162864139</v>
      </c>
      <c r="D102" s="388">
        <v>17564.241880485508</v>
      </c>
      <c r="E102" s="388">
        <v>16903.97733966956</v>
      </c>
      <c r="F102" s="388">
        <v>16815.325443655754</v>
      </c>
      <c r="G102" s="388">
        <v>17530.634000667138</v>
      </c>
      <c r="H102" s="388">
        <v>18058.326945200177</v>
      </c>
      <c r="I102" s="388">
        <v>22140.500431646509</v>
      </c>
      <c r="J102" s="388">
        <v>20623.096519311697</v>
      </c>
      <c r="K102" s="388">
        <v>19745.658214271265</v>
      </c>
      <c r="L102" s="388">
        <v>18996.675359336969</v>
      </c>
      <c r="M102" s="388">
        <v>19080.011153113977</v>
      </c>
      <c r="N102" s="388">
        <v>19859.404434416836</v>
      </c>
      <c r="O102" s="388">
        <v>20196.876230208778</v>
      </c>
      <c r="P102" s="388">
        <v>6645.4848815786736</v>
      </c>
      <c r="Q102" s="388">
        <v>18861.656468779525</v>
      </c>
      <c r="R102" s="388">
        <v>20600.597612889665</v>
      </c>
      <c r="S102" s="388">
        <v>19167.931755339701</v>
      </c>
      <c r="T102" s="388">
        <v>20661.115305188676</v>
      </c>
      <c r="U102" s="388">
        <v>20623.719779026902</v>
      </c>
      <c r="V102" s="388">
        <v>20748.961147713642</v>
      </c>
      <c r="W102" s="388">
        <v>25000.852026859968</v>
      </c>
      <c r="X102" s="388">
        <v>24353.207065349252</v>
      </c>
      <c r="Y102" s="388">
        <v>19695.786749351846</v>
      </c>
      <c r="Z102" s="388">
        <v>18695.191469817353</v>
      </c>
      <c r="AA102" s="388">
        <v>19709.488451791061</v>
      </c>
      <c r="AB102" s="388">
        <v>19871.920192056699</v>
      </c>
      <c r="AC102" s="388">
        <v>21893.561315746811</v>
      </c>
      <c r="AD102" s="388">
        <v>28806.944577605238</v>
      </c>
      <c r="AE102" s="388">
        <v>25032.540681893643</v>
      </c>
      <c r="AF102" s="388">
        <v>16888.575801982366</v>
      </c>
      <c r="AG102" s="388">
        <v>623877.46847853763</v>
      </c>
    </row>
    <row r="103" spans="1:33">
      <c r="A103" t="s">
        <v>130</v>
      </c>
      <c r="B103" s="388">
        <v>40603.878030160136</v>
      </c>
      <c r="C103" s="388">
        <v>35402.606154469475</v>
      </c>
      <c r="D103" s="388">
        <v>27186.451336105616</v>
      </c>
      <c r="E103" s="388">
        <v>26164.474416749235</v>
      </c>
      <c r="F103" s="388">
        <v>26027.256398844882</v>
      </c>
      <c r="G103" s="388">
        <v>27134.432069039671</v>
      </c>
      <c r="H103" s="388">
        <v>27951.210763763342</v>
      </c>
      <c r="I103" s="388">
        <v>34269.719219179016</v>
      </c>
      <c r="J103" s="388">
        <v>31921.036714086669</v>
      </c>
      <c r="K103" s="388">
        <v>30562.911840680103</v>
      </c>
      <c r="L103" s="388">
        <v>29403.614099519313</v>
      </c>
      <c r="M103" s="388">
        <v>29532.603697675066</v>
      </c>
      <c r="N103" s="388">
        <v>30738.971593198607</v>
      </c>
      <c r="O103" s="388">
        <v>31261.320386618456</v>
      </c>
      <c r="P103" s="388">
        <v>0</v>
      </c>
      <c r="Q103" s="388">
        <v>29194.627880667864</v>
      </c>
      <c r="R103" s="388">
        <v>31886.212243510588</v>
      </c>
      <c r="S103" s="388">
        <v>29668.689797497365</v>
      </c>
      <c r="T103" s="388">
        <v>31979.883311573503</v>
      </c>
      <c r="U103" s="388">
        <v>31922.00141384613</v>
      </c>
      <c r="V103" s="388">
        <v>32115.853696127233</v>
      </c>
      <c r="W103" s="388">
        <v>38697.055734842696</v>
      </c>
      <c r="X103" s="388">
        <v>37694.61177233114</v>
      </c>
      <c r="Y103" s="388">
        <v>30485.719317181636</v>
      </c>
      <c r="Z103" s="388">
        <v>28936.968448268559</v>
      </c>
      <c r="AA103" s="388">
        <v>30506.927216111751</v>
      </c>
      <c r="AB103" s="388">
        <v>30758.343851809364</v>
      </c>
      <c r="AC103" s="388">
        <v>33964.329250340663</v>
      </c>
      <c r="AD103" s="388">
        <v>44588.237979748686</v>
      </c>
      <c r="AE103" s="388">
        <v>38746.104369212546</v>
      </c>
      <c r="AF103" s="388">
        <v>26140.635462715061</v>
      </c>
      <c r="AG103" s="388">
        <v>955446.68846587453</v>
      </c>
    </row>
    <row r="104" spans="1:33">
      <c r="A104" t="s">
        <v>131</v>
      </c>
      <c r="B104" s="388">
        <v>24514.079018583456</v>
      </c>
      <c r="C104" s="388">
        <v>21373.876753590252</v>
      </c>
      <c r="D104" s="388">
        <v>16413.476953928744</v>
      </c>
      <c r="E104" s="388">
        <v>15796.471284232321</v>
      </c>
      <c r="F104" s="388">
        <v>15713.627637347603</v>
      </c>
      <c r="G104" s="388">
        <v>16382.070977819854</v>
      </c>
      <c r="H104" s="388">
        <v>16875.190808597567</v>
      </c>
      <c r="I104" s="388">
        <v>20689.910561242748</v>
      </c>
      <c r="J104" s="388">
        <v>19271.923134607503</v>
      </c>
      <c r="K104" s="388">
        <v>18451.97237918797</v>
      </c>
      <c r="L104" s="388">
        <v>17752.06099604936</v>
      </c>
      <c r="M104" s="388">
        <v>17829.93683833754</v>
      </c>
      <c r="N104" s="388">
        <v>18558.266233238679</v>
      </c>
      <c r="O104" s="388">
        <v>18873.627726238054</v>
      </c>
      <c r="P104" s="388">
        <v>0</v>
      </c>
      <c r="Q104" s="388">
        <v>17625.888203418217</v>
      </c>
      <c r="R104" s="388">
        <v>19250.89829991441</v>
      </c>
      <c r="S104" s="388">
        <v>17912.097103962824</v>
      </c>
      <c r="T104" s="388">
        <v>19307.45102531034</v>
      </c>
      <c r="U104" s="388">
        <v>19272.505559914636</v>
      </c>
      <c r="V104" s="388">
        <v>19389.541429302331</v>
      </c>
      <c r="W104" s="388">
        <v>23362.859118181645</v>
      </c>
      <c r="X104" s="388">
        <v>22757.646224712291</v>
      </c>
      <c r="Y104" s="388">
        <v>18405.368367145584</v>
      </c>
      <c r="Z104" s="388">
        <v>17470.329572269042</v>
      </c>
      <c r="AA104" s="388">
        <v>18418.172368522119</v>
      </c>
      <c r="AB104" s="388">
        <v>18569.961989934625</v>
      </c>
      <c r="AC104" s="388">
        <v>20505.535220985326</v>
      </c>
      <c r="AD104" s="388">
        <v>26919.586063258903</v>
      </c>
      <c r="AE104" s="388">
        <v>23392.471612283884</v>
      </c>
      <c r="AF104" s="388">
        <v>15782.078816535512</v>
      </c>
      <c r="AG104" s="388">
        <v>576838.88227865344</v>
      </c>
    </row>
    <row r="105" spans="1:33">
      <c r="A105" t="s">
        <v>132</v>
      </c>
      <c r="B105" s="388">
        <v>7526.6756858323279</v>
      </c>
      <c r="C105" s="388">
        <v>6562.5242682488779</v>
      </c>
      <c r="D105" s="388">
        <v>5039.5088396122583</v>
      </c>
      <c r="E105" s="388">
        <v>4850.0666187315846</v>
      </c>
      <c r="F105" s="388">
        <v>4824.6307350395991</v>
      </c>
      <c r="G105" s="388">
        <v>5029.8661115868899</v>
      </c>
      <c r="H105" s="388">
        <v>5181.2710669883436</v>
      </c>
      <c r="I105" s="388">
        <v>6352.5228357671294</v>
      </c>
      <c r="J105" s="388">
        <v>5917.1513303240426</v>
      </c>
      <c r="K105" s="388">
        <v>5665.3979028459971</v>
      </c>
      <c r="L105" s="388">
        <v>5450.5007416794224</v>
      </c>
      <c r="M105" s="388">
        <v>5474.4113364123459</v>
      </c>
      <c r="N105" s="388">
        <v>5698.0338165276999</v>
      </c>
      <c r="O105" s="388">
        <v>5794.8607737960838</v>
      </c>
      <c r="P105" s="388">
        <v>0</v>
      </c>
      <c r="Q105" s="388">
        <v>5411.7613017930444</v>
      </c>
      <c r="R105" s="388">
        <v>5910.6959741198334</v>
      </c>
      <c r="S105" s="388">
        <v>5499.63739826662</v>
      </c>
      <c r="T105" s="388">
        <v>5928.0596296290769</v>
      </c>
      <c r="U105" s="388">
        <v>5917.3301551697441</v>
      </c>
      <c r="V105" s="388">
        <v>5953.2642415297832</v>
      </c>
      <c r="W105" s="388">
        <v>7173.2110981220558</v>
      </c>
      <c r="X105" s="388">
        <v>6987.3896700939076</v>
      </c>
      <c r="Y105" s="388">
        <v>5651.0888486883532</v>
      </c>
      <c r="Z105" s="388">
        <v>5363.9993864502621</v>
      </c>
      <c r="AA105" s="388">
        <v>5655.02012286631</v>
      </c>
      <c r="AB105" s="388">
        <v>5701.624821006556</v>
      </c>
      <c r="AC105" s="388">
        <v>6295.9131875102794</v>
      </c>
      <c r="AD105" s="388">
        <v>8265.2500932792409</v>
      </c>
      <c r="AE105" s="388">
        <v>7182.3031647335401</v>
      </c>
      <c r="AF105" s="388">
        <v>4845.6476300928289</v>
      </c>
      <c r="AG105" s="388">
        <v>177109.61878674405</v>
      </c>
    </row>
    <row r="106" spans="1:33">
      <c r="A106" t="s">
        <v>133</v>
      </c>
      <c r="B106" s="388">
        <v>31454.105661137721</v>
      </c>
      <c r="C106" s="388">
        <v>27424.900494361365</v>
      </c>
      <c r="D106" s="388">
        <v>21060.193123476201</v>
      </c>
      <c r="E106" s="388">
        <v>20268.510861481365</v>
      </c>
      <c r="F106" s="388">
        <v>20162.213871066568</v>
      </c>
      <c r="G106" s="388">
        <v>21019.895999110595</v>
      </c>
      <c r="H106" s="388">
        <v>21652.619881950584</v>
      </c>
      <c r="I106" s="388">
        <v>26547.300937533812</v>
      </c>
      <c r="J106" s="388">
        <v>24727.876014013793</v>
      </c>
      <c r="K106" s="388">
        <v>23675.794160220954</v>
      </c>
      <c r="L106" s="388">
        <v>22777.735269981345</v>
      </c>
      <c r="M106" s="388">
        <v>22877.658051902949</v>
      </c>
      <c r="N106" s="388">
        <v>23812.180198379112</v>
      </c>
      <c r="O106" s="388">
        <v>24216.821699074972</v>
      </c>
      <c r="P106" s="388">
        <v>0</v>
      </c>
      <c r="Q106" s="388">
        <v>22615.842492040472</v>
      </c>
      <c r="R106" s="388">
        <v>24700.898970681144</v>
      </c>
      <c r="S106" s="388">
        <v>22983.078193290501</v>
      </c>
      <c r="T106" s="388">
        <v>24773.461982274621</v>
      </c>
      <c r="U106" s="388">
        <v>24728.623326084402</v>
      </c>
      <c r="V106" s="388">
        <v>24878.792483941521</v>
      </c>
      <c r="W106" s="388">
        <v>29976.971139420919</v>
      </c>
      <c r="X106" s="388">
        <v>29200.420232318233</v>
      </c>
      <c r="Y106" s="388">
        <v>23615.996379610755</v>
      </c>
      <c r="Z106" s="388">
        <v>22416.244635765353</v>
      </c>
      <c r="AA106" s="388">
        <v>23632.425241240751</v>
      </c>
      <c r="AB106" s="388">
        <v>23827.18706715123</v>
      </c>
      <c r="AC106" s="388">
        <v>26310.72825497948</v>
      </c>
      <c r="AD106" s="388">
        <v>34540.620667248062</v>
      </c>
      <c r="AE106" s="388">
        <v>30014.967040375454</v>
      </c>
      <c r="AF106" s="388">
        <v>20250.043832827472</v>
      </c>
      <c r="AG106" s="388">
        <v>740144.10816294188</v>
      </c>
    </row>
    <row r="107" spans="1:33">
      <c r="A107" t="s">
        <v>134</v>
      </c>
      <c r="B107" s="388">
        <v>5723.2072396692847</v>
      </c>
      <c r="C107" s="388">
        <v>4990.0763591083278</v>
      </c>
      <c r="D107" s="388">
        <v>3831.9909983017637</v>
      </c>
      <c r="E107" s="388">
        <v>3687.9410703788494</v>
      </c>
      <c r="F107" s="388">
        <v>3668.5998844729138</v>
      </c>
      <c r="G107" s="388">
        <v>3824.658766497379</v>
      </c>
      <c r="H107" s="388">
        <v>3939.7855466383762</v>
      </c>
      <c r="I107" s="388">
        <v>4830.3934168788919</v>
      </c>
      <c r="J107" s="388">
        <v>4499.3413753264931</v>
      </c>
      <c r="K107" s="388">
        <v>4307.9106429693084</v>
      </c>
      <c r="L107" s="388">
        <v>4144.505038701277</v>
      </c>
      <c r="M107" s="388">
        <v>4162.6864104771139</v>
      </c>
      <c r="N107" s="388">
        <v>4332.7266580671712</v>
      </c>
      <c r="O107" s="388">
        <v>4406.3528864267482</v>
      </c>
      <c r="P107" s="388">
        <v>1449.8455679919177</v>
      </c>
      <c r="Q107" s="388">
        <v>4115.0479646791046</v>
      </c>
      <c r="R107" s="388">
        <v>4494.4327884676059</v>
      </c>
      <c r="S107" s="388">
        <v>4181.8680500028468</v>
      </c>
      <c r="T107" s="388">
        <v>4507.6359345928859</v>
      </c>
      <c r="U107" s="388">
        <v>4499.4773519108812</v>
      </c>
      <c r="V107" s="388">
        <v>4526.801263793227</v>
      </c>
      <c r="W107" s="388">
        <v>5454.4363809543274</v>
      </c>
      <c r="X107" s="388">
        <v>5313.1396668979178</v>
      </c>
      <c r="Y107" s="388">
        <v>4297.0301844819041</v>
      </c>
      <c r="Z107" s="388">
        <v>4078.7302925645986</v>
      </c>
      <c r="AA107" s="388">
        <v>4300.0194851739425</v>
      </c>
      <c r="AB107" s="388">
        <v>4335.4572211588902</v>
      </c>
      <c r="AC107" s="388">
        <v>4776.5187050812019</v>
      </c>
      <c r="AD107" s="388">
        <v>6284.811667994959</v>
      </c>
      <c r="AE107" s="388">
        <v>5461.3498954494926</v>
      </c>
      <c r="AF107" s="388">
        <v>3684.5809165971541</v>
      </c>
      <c r="AG107" s="388">
        <v>136111.35963170676</v>
      </c>
    </row>
    <row r="108" spans="1:33">
      <c r="A108" t="s">
        <v>135</v>
      </c>
      <c r="B108" s="388">
        <v>57303.246844494599</v>
      </c>
      <c r="C108" s="388">
        <v>49962.820740942596</v>
      </c>
      <c r="D108" s="388">
        <v>38367.565053306709</v>
      </c>
      <c r="E108" s="388">
        <v>36925.274353000816</v>
      </c>
      <c r="F108" s="388">
        <v>36731.621964782018</v>
      </c>
      <c r="G108" s="388">
        <v>38294.151550804927</v>
      </c>
      <c r="H108" s="388">
        <v>39446.851081778514</v>
      </c>
      <c r="I108" s="388">
        <v>48364.005483650377</v>
      </c>
      <c r="J108" s="388">
        <v>45049.368067768999</v>
      </c>
      <c r="K108" s="388">
        <v>43132.680090116795</v>
      </c>
      <c r="L108" s="388">
        <v>41496.591916995567</v>
      </c>
      <c r="M108" s="388">
        <v>41678.63174033464</v>
      </c>
      <c r="N108" s="388">
        <v>43381.148855845386</v>
      </c>
      <c r="O108" s="388">
        <v>44118.326763483383</v>
      </c>
      <c r="P108" s="388">
        <v>14516.486122183152</v>
      </c>
      <c r="Q108" s="388">
        <v>41201.654845294026</v>
      </c>
      <c r="R108" s="388">
        <v>45000.22115544285</v>
      </c>
      <c r="S108" s="388">
        <v>41870.686680614701</v>
      </c>
      <c r="T108" s="388">
        <v>45132.41681250323</v>
      </c>
      <c r="U108" s="388">
        <v>45050.729524632952</v>
      </c>
      <c r="V108" s="388">
        <v>45324.308446692346</v>
      </c>
      <c r="W108" s="388">
        <v>54612.195792769977</v>
      </c>
      <c r="X108" s="388">
        <v>53197.471470405879</v>
      </c>
      <c r="Y108" s="388">
        <v>43023.740194639409</v>
      </c>
      <c r="Z108" s="388">
        <v>40838.026473500999</v>
      </c>
      <c r="AA108" s="388">
        <v>43053.670376838832</v>
      </c>
      <c r="AB108" s="388">
        <v>43408.488444351773</v>
      </c>
      <c r="AC108" s="388">
        <v>47824.588373709179</v>
      </c>
      <c r="AD108" s="388">
        <v>62926.27530347577</v>
      </c>
      <c r="AE108" s="388">
        <v>54681.416914964102</v>
      </c>
      <c r="AF108" s="388">
        <v>36891.631027934178</v>
      </c>
      <c r="AG108" s="388">
        <v>1362806.2924672589</v>
      </c>
    </row>
    <row r="109" spans="1:33">
      <c r="A109" t="s">
        <v>136</v>
      </c>
      <c r="B109" s="388">
        <v>13465.375805790158</v>
      </c>
      <c r="C109" s="388">
        <v>11740.48932026188</v>
      </c>
      <c r="D109" s="388">
        <v>9015.7837582550819</v>
      </c>
      <c r="E109" s="388">
        <v>8676.8677740785079</v>
      </c>
      <c r="F109" s="388">
        <v>8631.3624610875813</v>
      </c>
      <c r="G109" s="388">
        <v>8998.5327217983067</v>
      </c>
      <c r="H109" s="388">
        <v>9269.3992648030799</v>
      </c>
      <c r="I109" s="388">
        <v>11364.792488599029</v>
      </c>
      <c r="J109" s="388">
        <v>10585.904015038408</v>
      </c>
      <c r="K109" s="388">
        <v>10135.512015583905</v>
      </c>
      <c r="L109" s="388">
        <v>9751.0566257825049</v>
      </c>
      <c r="M109" s="388">
        <v>9793.833165819271</v>
      </c>
      <c r="N109" s="388">
        <v>10193.898328590145</v>
      </c>
      <c r="O109" s="388">
        <v>10367.123723461904</v>
      </c>
      <c r="P109" s="388">
        <v>0</v>
      </c>
      <c r="Q109" s="388">
        <v>9681.7509803223456</v>
      </c>
      <c r="R109" s="388">
        <v>10574.355251563247</v>
      </c>
      <c r="S109" s="388">
        <v>9838.9631032772249</v>
      </c>
      <c r="T109" s="388">
        <v>10605.419184241302</v>
      </c>
      <c r="U109" s="388">
        <v>10586.223936322558</v>
      </c>
      <c r="V109" s="388">
        <v>10650.510747296286</v>
      </c>
      <c r="W109" s="388">
        <v>12833.020473074481</v>
      </c>
      <c r="X109" s="388">
        <v>12500.582160915306</v>
      </c>
      <c r="Y109" s="388">
        <v>10109.912826818438</v>
      </c>
      <c r="Z109" s="388">
        <v>9596.3039428599113</v>
      </c>
      <c r="AA109" s="388">
        <v>10116.945956238565</v>
      </c>
      <c r="AB109" s="388">
        <v>10200.322708601509</v>
      </c>
      <c r="AC109" s="388">
        <v>11263.516677094767</v>
      </c>
      <c r="AD109" s="388">
        <v>14786.700434607572</v>
      </c>
      <c r="AE109" s="388">
        <v>12849.286365067857</v>
      </c>
      <c r="AF109" s="388">
        <v>8668.9621135736488</v>
      </c>
      <c r="AG109" s="388">
        <v>316852.70833082474</v>
      </c>
    </row>
    <row r="110" spans="1:33">
      <c r="A110" t="s">
        <v>137</v>
      </c>
      <c r="B110" s="388">
        <v>49528.627030644573</v>
      </c>
      <c r="C110" s="388">
        <v>43184.113469040611</v>
      </c>
      <c r="D110" s="388">
        <v>33162.04446069344</v>
      </c>
      <c r="E110" s="388">
        <v>31915.436596411819</v>
      </c>
      <c r="F110" s="388">
        <v>31748.058002041576</v>
      </c>
      <c r="G110" s="388">
        <v>33098.591337447353</v>
      </c>
      <c r="H110" s="388">
        <v>34094.898323383437</v>
      </c>
      <c r="I110" s="388">
        <v>41802.217521953673</v>
      </c>
      <c r="J110" s="388">
        <v>38937.293641488053</v>
      </c>
      <c r="K110" s="388">
        <v>37280.652365351067</v>
      </c>
      <c r="L110" s="388">
        <v>35866.540506459853</v>
      </c>
      <c r="M110" s="388">
        <v>36023.882071054839</v>
      </c>
      <c r="N110" s="388">
        <v>37495.410123492278</v>
      </c>
      <c r="O110" s="388">
        <v>38132.571395378225</v>
      </c>
      <c r="P110" s="388">
        <v>12546.96141201663</v>
      </c>
      <c r="Q110" s="388">
        <v>35611.619031216782</v>
      </c>
      <c r="R110" s="388">
        <v>38894.814738034031</v>
      </c>
      <c r="S110" s="388">
        <v>36189.879951285562</v>
      </c>
      <c r="T110" s="388">
        <v>39009.07474517433</v>
      </c>
      <c r="U110" s="388">
        <v>38938.470382649262</v>
      </c>
      <c r="V110" s="388">
        <v>39174.931475873127</v>
      </c>
      <c r="W110" s="388">
        <v>47202.684414810094</v>
      </c>
      <c r="X110" s="388">
        <v>45979.902859277965</v>
      </c>
      <c r="Y110" s="388">
        <v>37186.492893611205</v>
      </c>
      <c r="Z110" s="388">
        <v>35297.32595017775</v>
      </c>
      <c r="AA110" s="388">
        <v>37212.362297401472</v>
      </c>
      <c r="AB110" s="388">
        <v>37519.040412470116</v>
      </c>
      <c r="AC110" s="388">
        <v>41335.985845331481</v>
      </c>
      <c r="AD110" s="388">
        <v>54388.750926998182</v>
      </c>
      <c r="AE110" s="388">
        <v>47262.513959078315</v>
      </c>
      <c r="AF110" s="388">
        <v>31886.357830529352</v>
      </c>
      <c r="AG110" s="388">
        <v>1177907.5059707761</v>
      </c>
    </row>
    <row r="111" spans="1:33">
      <c r="A111" t="s">
        <v>138</v>
      </c>
      <c r="B111" s="388">
        <v>41504.139368949916</v>
      </c>
      <c r="C111" s="388">
        <v>36187.545898146076</v>
      </c>
      <c r="D111" s="388">
        <v>27789.224082556237</v>
      </c>
      <c r="E111" s="388">
        <v>26744.588088395511</v>
      </c>
      <c r="F111" s="388">
        <v>26604.327699109464</v>
      </c>
      <c r="G111" s="388">
        <v>27736.05145435132</v>
      </c>
      <c r="H111" s="388">
        <v>28570.93960848821</v>
      </c>
      <c r="I111" s="388">
        <v>35029.540812606407</v>
      </c>
      <c r="J111" s="388">
        <v>32628.78377278968</v>
      </c>
      <c r="K111" s="388">
        <v>31240.546817087212</v>
      </c>
      <c r="L111" s="388">
        <v>30055.545350392171</v>
      </c>
      <c r="M111" s="388">
        <v>30187.394880996726</v>
      </c>
      <c r="N111" s="388">
        <v>31420.510132422831</v>
      </c>
      <c r="O111" s="388">
        <v>31954.440342369693</v>
      </c>
      <c r="P111" s="388">
        <v>10514.138313968881</v>
      </c>
      <c r="Q111" s="388">
        <v>29841.92552947365</v>
      </c>
      <c r="R111" s="388">
        <v>32593.187180780264</v>
      </c>
      <c r="S111" s="388">
        <v>30326.498255531696</v>
      </c>
      <c r="T111" s="388">
        <v>32688.935105666496</v>
      </c>
      <c r="U111" s="388">
        <v>32629.769861685814</v>
      </c>
      <c r="V111" s="388">
        <v>32827.920199316315</v>
      </c>
      <c r="W111" s="388">
        <v>39555.039378109366</v>
      </c>
      <c r="X111" s="388">
        <v>38530.369421738753</v>
      </c>
      <c r="Y111" s="388">
        <v>31161.642795871765</v>
      </c>
      <c r="Z111" s="388">
        <v>29578.553321920415</v>
      </c>
      <c r="AA111" s="388">
        <v>31183.320912239473</v>
      </c>
      <c r="AB111" s="388">
        <v>31440.31190900868</v>
      </c>
      <c r="AC111" s="388">
        <v>34638.846669746781</v>
      </c>
      <c r="AD111" s="388">
        <v>45576.839777540241</v>
      </c>
      <c r="AE111" s="388">
        <v>39605.175509323999</v>
      </c>
      <c r="AF111" s="388">
        <v>26720.22058167831</v>
      </c>
      <c r="AG111" s="388">
        <v>987066.27303226211</v>
      </c>
    </row>
    <row r="112" spans="1:33">
      <c r="A112" t="s">
        <v>139</v>
      </c>
      <c r="B112" s="388">
        <v>82967.774515936006</v>
      </c>
      <c r="C112" s="388">
        <v>72339.776080470285</v>
      </c>
      <c r="D112" s="388">
        <v>55551.328438801895</v>
      </c>
      <c r="E112" s="388">
        <v>53463.075919112292</v>
      </c>
      <c r="F112" s="388">
        <v>53182.692021777264</v>
      </c>
      <c r="G112" s="388">
        <v>55445.035073985709</v>
      </c>
      <c r="H112" s="388">
        <v>57113.996608224312</v>
      </c>
      <c r="I112" s="388">
        <v>70024.896015826918</v>
      </c>
      <c r="J112" s="388">
        <v>65225.7248542132</v>
      </c>
      <c r="K112" s="388">
        <v>62450.605734369972</v>
      </c>
      <c r="L112" s="388">
        <v>60081.759253400392</v>
      </c>
      <c r="M112" s="388">
        <v>60345.329641596778</v>
      </c>
      <c r="N112" s="388">
        <v>62810.356737400674</v>
      </c>
      <c r="O112" s="388">
        <v>63877.696090526944</v>
      </c>
      <c r="P112" s="388">
        <v>0</v>
      </c>
      <c r="Q112" s="388">
        <v>59654.728084857197</v>
      </c>
      <c r="R112" s="388">
        <v>65154.566409193576</v>
      </c>
      <c r="S112" s="388">
        <v>60623.400638569598</v>
      </c>
      <c r="T112" s="388">
        <v>65345.968817799418</v>
      </c>
      <c r="U112" s="388">
        <v>65227.696069673439</v>
      </c>
      <c r="V112" s="388">
        <v>65623.803368433204</v>
      </c>
      <c r="W112" s="388">
        <v>79071.476676543796</v>
      </c>
      <c r="X112" s="388">
        <v>77023.136747418306</v>
      </c>
      <c r="Y112" s="388">
        <v>62292.874695005215</v>
      </c>
      <c r="Z112" s="388">
        <v>59128.240696797096</v>
      </c>
      <c r="AA112" s="388">
        <v>62336.209771893278</v>
      </c>
      <c r="AB112" s="388">
        <v>62849.940965860042</v>
      </c>
      <c r="AC112" s="388">
        <v>69400.878623813769</v>
      </c>
      <c r="AD112" s="388">
        <v>91109.200752174875</v>
      </c>
      <c r="AE112" s="388">
        <v>79171.700010721135</v>
      </c>
      <c r="AF112" s="388">
        <v>53414.364686122819</v>
      </c>
      <c r="AG112" s="388">
        <v>1952308.2340005194</v>
      </c>
    </row>
    <row r="113" spans="1:33">
      <c r="A113" t="s">
        <v>140</v>
      </c>
      <c r="B113" s="388">
        <v>149057.54984782086</v>
      </c>
      <c r="C113" s="388">
        <v>129963.58938160745</v>
      </c>
      <c r="D113" s="388">
        <v>99801.940647316485</v>
      </c>
      <c r="E113" s="388">
        <v>96050.245415468569</v>
      </c>
      <c r="F113" s="388">
        <v>95546.515660182515</v>
      </c>
      <c r="G113" s="388">
        <v>99610.977003696767</v>
      </c>
      <c r="H113" s="388">
        <v>102609.38594663022</v>
      </c>
      <c r="I113" s="388">
        <v>125804.74153206038</v>
      </c>
      <c r="J113" s="388">
        <v>117182.68677858425</v>
      </c>
      <c r="K113" s="388">
        <v>112196.98649973415</v>
      </c>
      <c r="L113" s="388">
        <v>107941.18411767633</v>
      </c>
      <c r="M113" s="388">
        <v>108414.70719945365</v>
      </c>
      <c r="N113" s="388">
        <v>112843.3049454188</v>
      </c>
      <c r="O113" s="388">
        <v>114760.85654616232</v>
      </c>
      <c r="P113" s="388">
        <v>0</v>
      </c>
      <c r="Q113" s="388">
        <v>107173.99203541222</v>
      </c>
      <c r="R113" s="388">
        <v>117054.84553507144</v>
      </c>
      <c r="S113" s="388">
        <v>108914.28166356742</v>
      </c>
      <c r="T113" s="388">
        <v>117398.713672167</v>
      </c>
      <c r="U113" s="388">
        <v>117186.2282083555</v>
      </c>
      <c r="V113" s="388">
        <v>117897.86334349618</v>
      </c>
      <c r="W113" s="388">
        <v>142057.5716899687</v>
      </c>
      <c r="X113" s="388">
        <v>138377.58228598311</v>
      </c>
      <c r="Y113" s="388">
        <v>111913.61138933941</v>
      </c>
      <c r="Z113" s="388">
        <v>106228.11973079902</v>
      </c>
      <c r="AA113" s="388">
        <v>111991.46595903335</v>
      </c>
      <c r="AB113" s="388">
        <v>112914.42084723964</v>
      </c>
      <c r="AC113" s="388">
        <v>124683.64958933176</v>
      </c>
      <c r="AD113" s="388">
        <v>163684.20524650748</v>
      </c>
      <c r="AE113" s="388">
        <v>142237.63008875318</v>
      </c>
      <c r="AF113" s="388">
        <v>95962.732196247729</v>
      </c>
      <c r="AG113" s="388">
        <v>3507461.5850030868</v>
      </c>
    </row>
    <row r="114" spans="1:33">
      <c r="A114" t="s">
        <v>141</v>
      </c>
      <c r="B114" s="388">
        <v>79561.974934210491</v>
      </c>
      <c r="C114" s="388">
        <v>69370.252303866408</v>
      </c>
      <c r="D114" s="388">
        <v>53270.964860713779</v>
      </c>
      <c r="E114" s="388">
        <v>51268.43441323343</v>
      </c>
      <c r="F114" s="388">
        <v>50999.560181739609</v>
      </c>
      <c r="G114" s="388">
        <v>53169.034803212315</v>
      </c>
      <c r="H114" s="388">
        <v>54769.486020904675</v>
      </c>
      <c r="I114" s="388">
        <v>67150.397296866271</v>
      </c>
      <c r="J114" s="388">
        <v>62548.230517137148</v>
      </c>
      <c r="K114" s="388">
        <v>59887.029115260244</v>
      </c>
      <c r="L114" s="388">
        <v>57615.422995396279</v>
      </c>
      <c r="M114" s="388">
        <v>57868.173906716111</v>
      </c>
      <c r="N114" s="388">
        <v>60232.012459126949</v>
      </c>
      <c r="O114" s="388">
        <v>61255.537886380851</v>
      </c>
      <c r="P114" s="388">
        <v>0</v>
      </c>
      <c r="Q114" s="388">
        <v>57205.921314460691</v>
      </c>
      <c r="R114" s="388">
        <v>62479.993102646513</v>
      </c>
      <c r="S114" s="388">
        <v>58134.830181639249</v>
      </c>
      <c r="T114" s="388">
        <v>62663.538505963566</v>
      </c>
      <c r="U114" s="388">
        <v>62550.120814857582</v>
      </c>
      <c r="V114" s="388">
        <v>62929.968040591346</v>
      </c>
      <c r="W114" s="388">
        <v>75825.618826763064</v>
      </c>
      <c r="X114" s="388">
        <v>73861.362571263235</v>
      </c>
      <c r="Y114" s="388">
        <v>59735.77288266267</v>
      </c>
      <c r="Z114" s="388">
        <v>56701.046058779713</v>
      </c>
      <c r="AA114" s="388">
        <v>59777.329069040527</v>
      </c>
      <c r="AB114" s="388">
        <v>60269.971768158051</v>
      </c>
      <c r="AC114" s="388">
        <v>66551.995611494975</v>
      </c>
      <c r="AD114" s="388">
        <v>87369.198328058977</v>
      </c>
      <c r="AE114" s="388">
        <v>75921.728026366924</v>
      </c>
      <c r="AF114" s="388">
        <v>51221.722760176148</v>
      </c>
      <c r="AG114" s="388">
        <v>1872166.6295576873</v>
      </c>
    </row>
    <row r="115" spans="1:33">
      <c r="A115" t="s">
        <v>142</v>
      </c>
      <c r="B115" s="388">
        <v>23068.839743777316</v>
      </c>
      <c r="C115" s="388">
        <v>20113.769607988845</v>
      </c>
      <c r="D115" s="388">
        <v>15445.81255536167</v>
      </c>
      <c r="E115" s="388">
        <v>14865.18275056914</v>
      </c>
      <c r="F115" s="388">
        <v>14787.223190582208</v>
      </c>
      <c r="G115" s="388">
        <v>15416.258133622898</v>
      </c>
      <c r="H115" s="388">
        <v>15880.305848491806</v>
      </c>
      <c r="I115" s="388">
        <v>19470.1269702432</v>
      </c>
      <c r="J115" s="388">
        <v>18135.737671793842</v>
      </c>
      <c r="K115" s="388">
        <v>17364.127506051002</v>
      </c>
      <c r="L115" s="388">
        <v>16705.479733877703</v>
      </c>
      <c r="M115" s="388">
        <v>16778.764368568485</v>
      </c>
      <c r="N115" s="388">
        <v>17464.154755003958</v>
      </c>
      <c r="O115" s="388">
        <v>17760.923960073666</v>
      </c>
      <c r="P115" s="388">
        <v>5843.9706375483329</v>
      </c>
      <c r="Q115" s="388">
        <v>16586.745518693599</v>
      </c>
      <c r="R115" s="388">
        <v>18115.952366304431</v>
      </c>
      <c r="S115" s="388">
        <v>16856.080836365585</v>
      </c>
      <c r="T115" s="388">
        <v>18169.170998676611</v>
      </c>
      <c r="U115" s="388">
        <v>18136.28575993792</v>
      </c>
      <c r="V115" s="388">
        <v>18246.42172356648</v>
      </c>
      <c r="W115" s="388">
        <v>21985.49056422689</v>
      </c>
      <c r="X115" s="388">
        <v>21415.958286888286</v>
      </c>
      <c r="Y115" s="388">
        <v>17320.27105586954</v>
      </c>
      <c r="Z115" s="388">
        <v>16440.357921181927</v>
      </c>
      <c r="AA115" s="388">
        <v>17332.320191209707</v>
      </c>
      <c r="AB115" s="388">
        <v>17475.160982759709</v>
      </c>
      <c r="AC115" s="388">
        <v>19252.971267040964</v>
      </c>
      <c r="AD115" s="388">
        <v>25332.52896800141</v>
      </c>
      <c r="AE115" s="388">
        <v>22013.357239550089</v>
      </c>
      <c r="AF115" s="388">
        <v>14851.638797701749</v>
      </c>
      <c r="AG115" s="388">
        <v>548631.38991152891</v>
      </c>
    </row>
    <row r="116" spans="1:33">
      <c r="A116" t="s">
        <v>143</v>
      </c>
      <c r="B116" s="388">
        <v>23141.070014598678</v>
      </c>
      <c r="C116" s="388">
        <v>20176.747332146617</v>
      </c>
      <c r="D116" s="388">
        <v>15494.17455519873</v>
      </c>
      <c r="E116" s="388">
        <v>14911.726754854064</v>
      </c>
      <c r="F116" s="388">
        <v>14833.523097626285</v>
      </c>
      <c r="G116" s="388">
        <v>15464.527596344527</v>
      </c>
      <c r="H116" s="388">
        <v>15930.028279481081</v>
      </c>
      <c r="I116" s="388">
        <v>19531.089400933553</v>
      </c>
      <c r="J116" s="388">
        <v>18192.522029313688</v>
      </c>
      <c r="K116" s="388">
        <v>17418.495894156738</v>
      </c>
      <c r="L116" s="388">
        <v>16757.785846312516</v>
      </c>
      <c r="M116" s="388">
        <v>16831.299940701727</v>
      </c>
      <c r="N116" s="388">
        <v>17518.836335943044</v>
      </c>
      <c r="O116" s="388">
        <v>17816.534747695514</v>
      </c>
      <c r="P116" s="388">
        <v>0</v>
      </c>
      <c r="Q116" s="388">
        <v>16638.679865377999</v>
      </c>
      <c r="R116" s="388">
        <v>18172.674774545962</v>
      </c>
      <c r="S116" s="388">
        <v>16908.8584921697</v>
      </c>
      <c r="T116" s="388">
        <v>18226.060038455384</v>
      </c>
      <c r="U116" s="388">
        <v>18193.071833562932</v>
      </c>
      <c r="V116" s="388">
        <v>18303.552641170143</v>
      </c>
      <c r="W116" s="388">
        <v>22054.328787355251</v>
      </c>
      <c r="X116" s="388">
        <v>21483.013261656924</v>
      </c>
      <c r="Y116" s="388">
        <v>17374.502126134019</v>
      </c>
      <c r="Z116" s="388">
        <v>16491.833917297739</v>
      </c>
      <c r="AA116" s="388">
        <v>17386.588988222411</v>
      </c>
      <c r="AB116" s="388">
        <v>17529.877025024991</v>
      </c>
      <c r="AC116" s="388">
        <v>19357.040738749143</v>
      </c>
      <c r="AD116" s="388">
        <v>25411.847019896159</v>
      </c>
      <c r="AE116" s="388">
        <v>22082.282715333018</v>
      </c>
      <c r="AF116" s="388">
        <v>14898.140394852442</v>
      </c>
      <c r="AG116" s="388">
        <v>544530.71444511099</v>
      </c>
    </row>
    <row r="117" spans="1:33">
      <c r="A117" t="s">
        <v>144</v>
      </c>
      <c r="B117" s="388">
        <v>12035.077303957907</v>
      </c>
      <c r="C117" s="388">
        <v>10493.409065856555</v>
      </c>
      <c r="D117" s="388">
        <v>8058.1230001549802</v>
      </c>
      <c r="E117" s="388">
        <v>7755.2068299758957</v>
      </c>
      <c r="F117" s="388">
        <v>7714.5351125663392</v>
      </c>
      <c r="G117" s="388">
        <v>8042.7043768409976</v>
      </c>
      <c r="H117" s="388">
        <v>8284.7993492454461</v>
      </c>
      <c r="I117" s="388">
        <v>10157.618926975309</v>
      </c>
      <c r="J117" s="388">
        <v>9461.4643505517524</v>
      </c>
      <c r="K117" s="388">
        <v>9058.9131994588661</v>
      </c>
      <c r="L117" s="388">
        <v>8715.2948405718071</v>
      </c>
      <c r="M117" s="388">
        <v>8753.5276365638019</v>
      </c>
      <c r="N117" s="388">
        <v>9111.0976910510726</v>
      </c>
      <c r="O117" s="388">
        <v>9265.923003642336</v>
      </c>
      <c r="P117" s="388">
        <v>3048.8155956749492</v>
      </c>
      <c r="Q117" s="388">
        <v>8653.350873114543</v>
      </c>
      <c r="R117" s="388">
        <v>9451.1423021222581</v>
      </c>
      <c r="S117" s="388">
        <v>8793.8638510046749</v>
      </c>
      <c r="T117" s="388">
        <v>9478.9066093749807</v>
      </c>
      <c r="U117" s="388">
        <v>9461.7502896478054</v>
      </c>
      <c r="V117" s="388">
        <v>9519.208525559874</v>
      </c>
      <c r="W117" s="388">
        <v>11469.891049777711</v>
      </c>
      <c r="X117" s="388">
        <v>11172.764490271475</v>
      </c>
      <c r="Y117" s="388">
        <v>9036.0331684701614</v>
      </c>
      <c r="Z117" s="388">
        <v>8576.9800598460115</v>
      </c>
      <c r="AA117" s="388">
        <v>9042.3192356012114</v>
      </c>
      <c r="AB117" s="388">
        <v>9116.8396704196348</v>
      </c>
      <c r="AC117" s="388">
        <v>10044.328197833132</v>
      </c>
      <c r="AD117" s="388">
        <v>13216.05021409407</v>
      </c>
      <c r="AE117" s="388">
        <v>11484.429171132926</v>
      </c>
      <c r="AF117" s="388">
        <v>7748.1409124191114</v>
      </c>
      <c r="AG117" s="388">
        <v>286222.50890377763</v>
      </c>
    </row>
    <row r="118" spans="1:33">
      <c r="A118" t="s">
        <v>145</v>
      </c>
      <c r="B118" s="388">
        <v>47961.496969966749</v>
      </c>
      <c r="C118" s="388">
        <v>41817.729492372273</v>
      </c>
      <c r="D118" s="388">
        <v>32112.767711799657</v>
      </c>
      <c r="E118" s="388">
        <v>30905.603635386102</v>
      </c>
      <c r="F118" s="388">
        <v>30743.521049455372</v>
      </c>
      <c r="G118" s="388">
        <v>32051.322302129436</v>
      </c>
      <c r="H118" s="388">
        <v>33016.105243872691</v>
      </c>
      <c r="I118" s="388">
        <v>40479.557969103262</v>
      </c>
      <c r="J118" s="388">
        <v>37705.282842778441</v>
      </c>
      <c r="K118" s="388">
        <v>36101.059178419535</v>
      </c>
      <c r="L118" s="388">
        <v>34731.691083611629</v>
      </c>
      <c r="M118" s="388">
        <v>34884.054220366925</v>
      </c>
      <c r="N118" s="388">
        <v>36309.021809000704</v>
      </c>
      <c r="O118" s="388">
        <v>36926.022728328244</v>
      </c>
      <c r="P118" s="388">
        <v>0</v>
      </c>
      <c r="Q118" s="388">
        <v>34484.83555186259</v>
      </c>
      <c r="R118" s="388">
        <v>37664.148009825411</v>
      </c>
      <c r="S118" s="388">
        <v>35044.799779188514</v>
      </c>
      <c r="T118" s="388">
        <v>37774.792728138673</v>
      </c>
      <c r="U118" s="388">
        <v>37706.422350796754</v>
      </c>
      <c r="V118" s="388">
        <v>37935.401603525766</v>
      </c>
      <c r="W118" s="388">
        <v>45709.149258962359</v>
      </c>
      <c r="X118" s="388">
        <v>44525.057605577756</v>
      </c>
      <c r="Y118" s="388">
        <v>36009.878996587497</v>
      </c>
      <c r="Z118" s="388">
        <v>34180.48698503054</v>
      </c>
      <c r="AA118" s="388">
        <v>36034.929869302665</v>
      </c>
      <c r="AB118" s="388">
        <v>36331.904414498909</v>
      </c>
      <c r="AC118" s="388">
        <v>40118.829861945145</v>
      </c>
      <c r="AD118" s="388">
        <v>52667.842199048158</v>
      </c>
      <c r="AE118" s="388">
        <v>45767.085742934731</v>
      </c>
      <c r="AF118" s="388">
        <v>30877.444947665979</v>
      </c>
      <c r="AG118" s="388">
        <v>1128578.2461414826</v>
      </c>
    </row>
    <row r="119" spans="1:33">
      <c r="A119" t="s">
        <v>146</v>
      </c>
      <c r="B119" s="388">
        <v>10962.221914517504</v>
      </c>
      <c r="C119" s="388">
        <v>9557.9842085351411</v>
      </c>
      <c r="D119" s="388">
        <v>7339.789376602198</v>
      </c>
      <c r="E119" s="388">
        <v>7063.8763770316127</v>
      </c>
      <c r="F119" s="388">
        <v>7026.8303007474606</v>
      </c>
      <c r="G119" s="388">
        <v>7325.7452316320077</v>
      </c>
      <c r="H119" s="388">
        <v>7546.2588805982487</v>
      </c>
      <c r="I119" s="388">
        <v>9252.1277585801145</v>
      </c>
      <c r="J119" s="388">
        <v>8618.0312122245487</v>
      </c>
      <c r="K119" s="388">
        <v>8251.3650962725205</v>
      </c>
      <c r="L119" s="388">
        <v>7938.3782654539536</v>
      </c>
      <c r="M119" s="388">
        <v>7973.202835624259</v>
      </c>
      <c r="N119" s="388">
        <v>8298.8976515592167</v>
      </c>
      <c r="O119" s="388">
        <v>8439.9212105896004</v>
      </c>
      <c r="P119" s="388">
        <v>2777.0318621251754</v>
      </c>
      <c r="Q119" s="388">
        <v>7881.9562333903204</v>
      </c>
      <c r="R119" s="388">
        <v>8608.629312873285</v>
      </c>
      <c r="S119" s="388">
        <v>8009.9433170291422</v>
      </c>
      <c r="T119" s="388">
        <v>8633.9185976630979</v>
      </c>
      <c r="U119" s="388">
        <v>8618.2916615549402</v>
      </c>
      <c r="V119" s="388">
        <v>8670.6278382970377</v>
      </c>
      <c r="W119" s="388">
        <v>10447.418645300391</v>
      </c>
      <c r="X119" s="388">
        <v>10176.779147128385</v>
      </c>
      <c r="Y119" s="388">
        <v>8230.5246836374718</v>
      </c>
      <c r="Z119" s="388">
        <v>7812.3934228077514</v>
      </c>
      <c r="AA119" s="388">
        <v>8236.2503853608341</v>
      </c>
      <c r="AB119" s="388">
        <v>8304.1277677003091</v>
      </c>
      <c r="AC119" s="388">
        <v>9148.9362225103014</v>
      </c>
      <c r="AD119" s="388">
        <v>12037.918130584902</v>
      </c>
      <c r="AE119" s="388">
        <v>10460.660779811951</v>
      </c>
      <c r="AF119" s="388">
        <v>7057.4403438985582</v>
      </c>
      <c r="AG119" s="388">
        <v>260707.47867164225</v>
      </c>
    </row>
    <row r="120" spans="1:33">
      <c r="A120" t="s">
        <v>147</v>
      </c>
      <c r="B120" s="388">
        <v>8234.2628419926295</v>
      </c>
      <c r="C120" s="388">
        <v>7179.470989222109</v>
      </c>
      <c r="D120" s="388">
        <v>5513.2759948755211</v>
      </c>
      <c r="E120" s="388">
        <v>5306.0242006951812</v>
      </c>
      <c r="F120" s="388">
        <v>5278.1970747925161</v>
      </c>
      <c r="G120" s="388">
        <v>5502.7267483835813</v>
      </c>
      <c r="H120" s="388">
        <v>5668.3653716475619</v>
      </c>
      <c r="I120" s="388">
        <v>6949.7272000078847</v>
      </c>
      <c r="J120" s="388">
        <v>6473.4261662752251</v>
      </c>
      <c r="K120" s="388">
        <v>6198.0052527464513</v>
      </c>
      <c r="L120" s="388">
        <v>5962.9054845480632</v>
      </c>
      <c r="M120" s="388">
        <v>5989.0639281900367</v>
      </c>
      <c r="N120" s="388">
        <v>6233.7092876432334</v>
      </c>
      <c r="O120" s="388">
        <v>6339.6390034457954</v>
      </c>
      <c r="P120" s="388">
        <v>2085.9649121902858</v>
      </c>
      <c r="Q120" s="388">
        <v>5920.5241274003847</v>
      </c>
      <c r="R120" s="388">
        <v>6466.3639382820347</v>
      </c>
      <c r="S120" s="388">
        <v>6016.661506782063</v>
      </c>
      <c r="T120" s="388">
        <v>6485.3599611384561</v>
      </c>
      <c r="U120" s="388">
        <v>6473.621802548616</v>
      </c>
      <c r="V120" s="388">
        <v>6512.9340732543124</v>
      </c>
      <c r="W120" s="388">
        <v>7847.5688429378433</v>
      </c>
      <c r="X120" s="388">
        <v>7644.2782344507068</v>
      </c>
      <c r="Y120" s="388">
        <v>6182.3509960902056</v>
      </c>
      <c r="Z120" s="388">
        <v>5868.2720866342643</v>
      </c>
      <c r="AA120" s="388">
        <v>6186.6518516387141</v>
      </c>
      <c r="AB120" s="388">
        <v>6237.637884540447</v>
      </c>
      <c r="AC120" s="388">
        <v>6872.2149732264215</v>
      </c>
      <c r="AD120" s="388">
        <v>9042.2710587853981</v>
      </c>
      <c r="AE120" s="388">
        <v>7857.5156600163045</v>
      </c>
      <c r="AF120" s="388">
        <v>5301.1897803659267</v>
      </c>
      <c r="AG120" s="388">
        <v>195830.18123474816</v>
      </c>
    </row>
    <row r="121" spans="1:33">
      <c r="A121" t="s">
        <v>148</v>
      </c>
      <c r="B121" s="388">
        <v>8608.5475166281267</v>
      </c>
      <c r="C121" s="388">
        <v>7505.8105796408327</v>
      </c>
      <c r="D121" s="388">
        <v>5763.8794491876879</v>
      </c>
      <c r="E121" s="388">
        <v>5547.2071189082562</v>
      </c>
      <c r="F121" s="388">
        <v>5518.1151236463811</v>
      </c>
      <c r="G121" s="388">
        <v>5752.8506914915706</v>
      </c>
      <c r="H121" s="388">
        <v>5926.0183430857214</v>
      </c>
      <c r="I121" s="388">
        <v>7265.623890916886</v>
      </c>
      <c r="J121" s="388">
        <v>6767.672810196409</v>
      </c>
      <c r="K121" s="388">
        <v>6479.7327642345263</v>
      </c>
      <c r="L121" s="388">
        <v>6233.9466429362265</v>
      </c>
      <c r="M121" s="388">
        <v>6261.2941067437423</v>
      </c>
      <c r="N121" s="388">
        <v>6517.0597098084336</v>
      </c>
      <c r="O121" s="388">
        <v>6627.8044126929226</v>
      </c>
      <c r="P121" s="388">
        <v>2180.7814991078912</v>
      </c>
      <c r="Q121" s="388">
        <v>6189.638860463655</v>
      </c>
      <c r="R121" s="388">
        <v>6760.2895718398922</v>
      </c>
      <c r="S121" s="388">
        <v>6290.1461207263146</v>
      </c>
      <c r="T121" s="388">
        <v>6780.1490502806937</v>
      </c>
      <c r="U121" s="388">
        <v>6767.877339027681</v>
      </c>
      <c r="V121" s="388">
        <v>6808.9765311290876</v>
      </c>
      <c r="W121" s="388">
        <v>8204.2765176163302</v>
      </c>
      <c r="X121" s="388">
        <v>7991.7454269252457</v>
      </c>
      <c r="Y121" s="388">
        <v>6463.3669504575428</v>
      </c>
      <c r="Z121" s="388">
        <v>6135.0117269354432</v>
      </c>
      <c r="AA121" s="388">
        <v>6467.863299440075</v>
      </c>
      <c r="AB121" s="388">
        <v>6521.1668792918817</v>
      </c>
      <c r="AC121" s="388">
        <v>7184.5883810998885</v>
      </c>
      <c r="AD121" s="388">
        <v>9453.2833796386931</v>
      </c>
      <c r="AE121" s="388">
        <v>8214.6754627438113</v>
      </c>
      <c r="AF121" s="388">
        <v>5542.1529522003993</v>
      </c>
      <c r="AG121" s="388">
        <v>204731.55310904226</v>
      </c>
    </row>
    <row r="122" spans="1:33">
      <c r="A122" t="s">
        <v>149</v>
      </c>
      <c r="B122" s="388">
        <v>29038.403728316815</v>
      </c>
      <c r="C122" s="388">
        <v>25318.644928064867</v>
      </c>
      <c r="D122" s="388">
        <v>19442.752469399031</v>
      </c>
      <c r="E122" s="388">
        <v>18711.872075086732</v>
      </c>
      <c r="F122" s="388">
        <v>18613.738783489651</v>
      </c>
      <c r="G122" s="388">
        <v>19405.550198286157</v>
      </c>
      <c r="H122" s="388">
        <v>19989.680351481278</v>
      </c>
      <c r="I122" s="388">
        <v>24508.44575987053</v>
      </c>
      <c r="J122" s="388">
        <v>22828.754210165691</v>
      </c>
      <c r="K122" s="388">
        <v>21857.473133068695</v>
      </c>
      <c r="L122" s="388">
        <v>21028.385925582072</v>
      </c>
      <c r="M122" s="388">
        <v>21120.63455329241</v>
      </c>
      <c r="N122" s="388">
        <v>21983.384608079585</v>
      </c>
      <c r="O122" s="388">
        <v>22356.949299094023</v>
      </c>
      <c r="P122" s="388">
        <v>0</v>
      </c>
      <c r="Q122" s="388">
        <v>20878.926649988865</v>
      </c>
      <c r="R122" s="388">
        <v>22803.849026590313</v>
      </c>
      <c r="S122" s="388">
        <v>21217.95833860958</v>
      </c>
      <c r="T122" s="388">
        <v>22870.839137486946</v>
      </c>
      <c r="U122" s="388">
        <v>22829.444128036863</v>
      </c>
      <c r="V122" s="388">
        <v>22968.080167489865</v>
      </c>
      <c r="W122" s="388">
        <v>27674.71438789336</v>
      </c>
      <c r="X122" s="388">
        <v>26957.803247612574</v>
      </c>
      <c r="Y122" s="388">
        <v>21802.267872613251</v>
      </c>
      <c r="Z122" s="388">
        <v>20694.658077985416</v>
      </c>
      <c r="AA122" s="388">
        <v>21817.434983767129</v>
      </c>
      <c r="AB122" s="388">
        <v>21997.238936630438</v>
      </c>
      <c r="AC122" s="388">
        <v>24290.04205953627</v>
      </c>
      <c r="AD122" s="388">
        <v>31887.871769993722</v>
      </c>
      <c r="AE122" s="388">
        <v>27709.792171500543</v>
      </c>
      <c r="AF122" s="388">
        <v>18694.823329861189</v>
      </c>
      <c r="AG122" s="388">
        <v>683300.41430887394</v>
      </c>
    </row>
    <row r="123" spans="1:33">
      <c r="A123" t="s">
        <v>150</v>
      </c>
      <c r="B123" s="388">
        <v>31321.535874995123</v>
      </c>
      <c r="C123" s="388">
        <v>27309.312620629149</v>
      </c>
      <c r="D123" s="388">
        <v>20971.430615694888</v>
      </c>
      <c r="E123" s="388">
        <v>20183.085061133293</v>
      </c>
      <c r="F123" s="388">
        <v>20077.236081208412</v>
      </c>
      <c r="G123" s="388">
        <v>20931.303331833311</v>
      </c>
      <c r="H123" s="388">
        <v>21561.360469964708</v>
      </c>
      <c r="I123" s="388">
        <v>26435.411887313567</v>
      </c>
      <c r="J123" s="388">
        <v>24623.655303679352</v>
      </c>
      <c r="K123" s="388">
        <v>23576.007664861951</v>
      </c>
      <c r="L123" s="388">
        <v>22681.733828195487</v>
      </c>
      <c r="M123" s="388">
        <v>22781.235465037556</v>
      </c>
      <c r="N123" s="388">
        <v>23711.818876060912</v>
      </c>
      <c r="O123" s="388">
        <v>24114.754932075259</v>
      </c>
      <c r="P123" s="388">
        <v>7934.6052081255093</v>
      </c>
      <c r="Q123" s="388">
        <v>22520.523380605406</v>
      </c>
      <c r="R123" s="388">
        <v>24596.791960634477</v>
      </c>
      <c r="S123" s="388">
        <v>22886.211291595453</v>
      </c>
      <c r="T123" s="388">
        <v>24669.049140517702</v>
      </c>
      <c r="U123" s="388">
        <v>24624.399466049807</v>
      </c>
      <c r="V123" s="388">
        <v>24773.935705159955</v>
      </c>
      <c r="W123" s="388">
        <v>29850.62703999018</v>
      </c>
      <c r="X123" s="388">
        <v>29077.349066118932</v>
      </c>
      <c r="Y123" s="388">
        <v>23516.461914275205</v>
      </c>
      <c r="Z123" s="388">
        <v>22321.766770474936</v>
      </c>
      <c r="AA123" s="388">
        <v>23532.821533094855</v>
      </c>
      <c r="AB123" s="388">
        <v>23726.762495303541</v>
      </c>
      <c r="AC123" s="388">
        <v>26140.570437814531</v>
      </c>
      <c r="AD123" s="388">
        <v>34395.042129920679</v>
      </c>
      <c r="AE123" s="388">
        <v>29888.462799419212</v>
      </c>
      <c r="AF123" s="388">
        <v>20164.695865563128</v>
      </c>
      <c r="AG123" s="388">
        <v>744899.95821734658</v>
      </c>
    </row>
    <row r="124" spans="1:33">
      <c r="A124" t="s">
        <v>151</v>
      </c>
      <c r="B124" s="388">
        <v>9357.1168658999595</v>
      </c>
      <c r="C124" s="388">
        <v>8158.4897604790094</v>
      </c>
      <c r="D124" s="388">
        <v>6265.0863578125836</v>
      </c>
      <c r="E124" s="388">
        <v>6029.5729553349447</v>
      </c>
      <c r="F124" s="388">
        <v>5997.9512213546459</v>
      </c>
      <c r="G124" s="388">
        <v>6253.0985777081078</v>
      </c>
      <c r="H124" s="388">
        <v>6441.3242859626162</v>
      </c>
      <c r="I124" s="388">
        <v>7897.4172727355926</v>
      </c>
      <c r="J124" s="388">
        <v>7356.1660980394336</v>
      </c>
      <c r="K124" s="388">
        <v>7043.1877872113055</v>
      </c>
      <c r="L124" s="388">
        <v>6776.0289597131587</v>
      </c>
      <c r="M124" s="388">
        <v>6805.754463851762</v>
      </c>
      <c r="N124" s="388">
        <v>7083.7605541394641</v>
      </c>
      <c r="O124" s="388">
        <v>7204.13523118782</v>
      </c>
      <c r="P124" s="388">
        <v>2370.4146729433141</v>
      </c>
      <c r="Q124" s="388">
        <v>6727.8683265907994</v>
      </c>
      <c r="R124" s="388">
        <v>7348.140838956263</v>
      </c>
      <c r="S124" s="388">
        <v>6837.1153486154271</v>
      </c>
      <c r="T124" s="388">
        <v>7369.7272285658282</v>
      </c>
      <c r="U124" s="388">
        <v>7356.3884119864661</v>
      </c>
      <c r="V124" s="388">
        <v>7401.0614468792992</v>
      </c>
      <c r="W124" s="388">
        <v>8917.6918669740953</v>
      </c>
      <c r="X124" s="388">
        <v>8686.6798118750994</v>
      </c>
      <c r="Y124" s="388">
        <v>7025.3988591928455</v>
      </c>
      <c r="Z124" s="388">
        <v>6668.4910075383959</v>
      </c>
      <c r="AA124" s="388">
        <v>7030.2861950434226</v>
      </c>
      <c r="AB124" s="388">
        <v>7088.2248687953861</v>
      </c>
      <c r="AC124" s="388">
        <v>7809.335196847549</v>
      </c>
      <c r="AD124" s="388">
        <v>10275.308021346205</v>
      </c>
      <c r="AE124" s="388">
        <v>8928.9950681996197</v>
      </c>
      <c r="AF124" s="388">
        <v>6024.0792958698821</v>
      </c>
      <c r="AG124" s="388">
        <v>222534.2968576503</v>
      </c>
    </row>
    <row r="125" spans="1:33">
      <c r="A125" t="s">
        <v>153</v>
      </c>
      <c r="B125" s="388">
        <v>42378.699900929125</v>
      </c>
      <c r="C125" s="388">
        <v>36950.077054625894</v>
      </c>
      <c r="D125" s="388">
        <v>28374.788774812256</v>
      </c>
      <c r="E125" s="388">
        <v>27308.140580792224</v>
      </c>
      <c r="F125" s="388">
        <v>27164.924674236459</v>
      </c>
      <c r="G125" s="388">
        <v>28320.495711809348</v>
      </c>
      <c r="H125" s="388">
        <v>29172.976333573009</v>
      </c>
      <c r="I125" s="388">
        <v>35767.670895866962</v>
      </c>
      <c r="J125" s="388">
        <v>33316.325953594751</v>
      </c>
      <c r="K125" s="388">
        <v>31898.836560208914</v>
      </c>
      <c r="L125" s="388">
        <v>30688.865162107846</v>
      </c>
      <c r="M125" s="388">
        <v>30823.49297934549</v>
      </c>
      <c r="N125" s="388">
        <v>32082.59199881681</v>
      </c>
      <c r="O125" s="388">
        <v>32627.772997132026</v>
      </c>
      <c r="P125" s="388">
        <v>0</v>
      </c>
      <c r="Q125" s="388">
        <v>30470.744019946083</v>
      </c>
      <c r="R125" s="388">
        <v>33279.979282799992</v>
      </c>
      <c r="S125" s="388">
        <v>30965.527490944929</v>
      </c>
      <c r="T125" s="388">
        <v>33377.744774063889</v>
      </c>
      <c r="U125" s="388">
        <v>33317.332821007032</v>
      </c>
      <c r="V125" s="388">
        <v>33519.658512405244</v>
      </c>
      <c r="W125" s="388">
        <v>40388.529165078857</v>
      </c>
      <c r="X125" s="388">
        <v>39342.26772612911</v>
      </c>
      <c r="Y125" s="388">
        <v>31818.269901391079</v>
      </c>
      <c r="Z125" s="388">
        <v>30201.822126471201</v>
      </c>
      <c r="AA125" s="388">
        <v>31840.404811352659</v>
      </c>
      <c r="AB125" s="388">
        <v>32102.811031428879</v>
      </c>
      <c r="AC125" s="388">
        <v>35448.93213321636</v>
      </c>
      <c r="AD125" s="388">
        <v>46537.218810760176</v>
      </c>
      <c r="AE125" s="388">
        <v>40439.721747101845</v>
      </c>
      <c r="AF125" s="388">
        <v>27283.259610599769</v>
      </c>
      <c r="AG125" s="388">
        <v>997209.88354254817</v>
      </c>
    </row>
    <row r="126" spans="1:33">
      <c r="A126" t="s">
        <v>154</v>
      </c>
      <c r="B126" s="388">
        <v>28944.071254148494</v>
      </c>
      <c r="C126" s="388">
        <v>25236.396246594657</v>
      </c>
      <c r="D126" s="388">
        <v>19379.591871377175</v>
      </c>
      <c r="E126" s="388">
        <v>18651.085772723873</v>
      </c>
      <c r="F126" s="388">
        <v>18553.271271246296</v>
      </c>
      <c r="G126" s="388">
        <v>19342.510453404564</v>
      </c>
      <c r="H126" s="388">
        <v>19924.743035262676</v>
      </c>
      <c r="I126" s="388">
        <v>24428.829044427788</v>
      </c>
      <c r="J126" s="388">
        <v>22754.594043271751</v>
      </c>
      <c r="K126" s="388">
        <v>21786.468213548982</v>
      </c>
      <c r="L126" s="388">
        <v>20960.074330678795</v>
      </c>
      <c r="M126" s="388">
        <v>21052.023284847433</v>
      </c>
      <c r="N126" s="388">
        <v>21911.970659844825</v>
      </c>
      <c r="O126" s="388">
        <v>22284.321810270223</v>
      </c>
      <c r="P126" s="388">
        <v>0</v>
      </c>
      <c r="Q126" s="388">
        <v>20811.100579819868</v>
      </c>
      <c r="R126" s="388">
        <v>22729.769765231282</v>
      </c>
      <c r="S126" s="388">
        <v>21149.030909760259</v>
      </c>
      <c r="T126" s="388">
        <v>22796.542255938974</v>
      </c>
      <c r="U126" s="388">
        <v>22755.28171991574</v>
      </c>
      <c r="V126" s="388">
        <v>22893.467394371659</v>
      </c>
      <c r="W126" s="388">
        <v>27584.811915824419</v>
      </c>
      <c r="X126" s="388">
        <v>26870.229691494187</v>
      </c>
      <c r="Y126" s="388">
        <v>21731.44228970083</v>
      </c>
      <c r="Z126" s="388">
        <v>20627.430612012125</v>
      </c>
      <c r="AA126" s="388">
        <v>21746.560129857087</v>
      </c>
      <c r="AB126" s="388">
        <v>21925.779982027478</v>
      </c>
      <c r="AC126" s="388">
        <v>24211.134837687448</v>
      </c>
      <c r="AD126" s="388">
        <v>31784.282679210039</v>
      </c>
      <c r="AE126" s="388">
        <v>27619.775747778232</v>
      </c>
      <c r="AF126" s="388">
        <v>18634.09241106327</v>
      </c>
      <c r="AG126" s="388">
        <v>681080.68421334052</v>
      </c>
    </row>
    <row r="127" spans="1:33">
      <c r="A127" t="s">
        <v>155</v>
      </c>
      <c r="B127" s="388">
        <v>24314.00738965546</v>
      </c>
      <c r="C127" s="388">
        <v>21199.433881991641</v>
      </c>
      <c r="D127" s="388">
        <v>16279.518379835248</v>
      </c>
      <c r="E127" s="388">
        <v>15667.548401232929</v>
      </c>
      <c r="F127" s="388">
        <v>15585.380882681076</v>
      </c>
      <c r="G127" s="388">
        <v>16248.368723565807</v>
      </c>
      <c r="H127" s="388">
        <v>16737.463957387394</v>
      </c>
      <c r="I127" s="388">
        <v>20521.049878970145</v>
      </c>
      <c r="J127" s="388">
        <v>19114.635355156632</v>
      </c>
      <c r="K127" s="388">
        <v>18301.376626924957</v>
      </c>
      <c r="L127" s="388">
        <v>17607.177569769447</v>
      </c>
      <c r="M127" s="388">
        <v>17684.417828456517</v>
      </c>
      <c r="N127" s="388">
        <v>18406.802963802831</v>
      </c>
      <c r="O127" s="388">
        <v>18719.590634324202</v>
      </c>
      <c r="P127" s="388">
        <v>6159.4057977973398</v>
      </c>
      <c r="Q127" s="388">
        <v>17482.034536246494</v>
      </c>
      <c r="R127" s="388">
        <v>19093.782114628753</v>
      </c>
      <c r="S127" s="388">
        <v>17765.907543164336</v>
      </c>
      <c r="T127" s="388">
        <v>19149.873285018602</v>
      </c>
      <c r="U127" s="388">
        <v>19115.213027000267</v>
      </c>
      <c r="V127" s="388">
        <v>19231.293708268768</v>
      </c>
      <c r="W127" s="388">
        <v>23172.18316920365</v>
      </c>
      <c r="X127" s="388">
        <v>22571.9097200982</v>
      </c>
      <c r="Y127" s="388">
        <v>18255.15297347556</v>
      </c>
      <c r="Z127" s="388">
        <v>17327.74549669422</v>
      </c>
      <c r="AA127" s="388">
        <v>18267.852475008953</v>
      </c>
      <c r="AB127" s="388">
        <v>18418.403265593377</v>
      </c>
      <c r="AC127" s="388">
        <v>20292.17294233117</v>
      </c>
      <c r="AD127" s="388">
        <v>26699.881891233486</v>
      </c>
      <c r="AE127" s="388">
        <v>23201.553980967874</v>
      </c>
      <c r="AF127" s="388">
        <v>15653.273397645387</v>
      </c>
      <c r="AG127" s="388">
        <v>578244.41179813084</v>
      </c>
    </row>
    <row r="128" spans="1:33">
      <c r="A128" t="s">
        <v>156</v>
      </c>
      <c r="B128" s="388">
        <v>27633.995085032122</v>
      </c>
      <c r="C128" s="388">
        <v>24094.138095461105</v>
      </c>
      <c r="D128" s="388">
        <v>18502.426345665106</v>
      </c>
      <c r="E128" s="388">
        <v>17806.894132078683</v>
      </c>
      <c r="F128" s="388">
        <v>17713.506943063632</v>
      </c>
      <c r="G128" s="388">
        <v>18467.023319152235</v>
      </c>
      <c r="H128" s="388">
        <v>19022.90269645672</v>
      </c>
      <c r="I128" s="388">
        <v>23323.123268294599</v>
      </c>
      <c r="J128" s="388">
        <v>21724.668047987485</v>
      </c>
      <c r="K128" s="388">
        <v>20800.361851207472</v>
      </c>
      <c r="L128" s="388">
        <v>20011.372482814375</v>
      </c>
      <c r="M128" s="388">
        <v>20099.159612871481</v>
      </c>
      <c r="N128" s="388">
        <v>20920.183764083733</v>
      </c>
      <c r="O128" s="388">
        <v>21275.681433033355</v>
      </c>
      <c r="P128" s="388">
        <v>0</v>
      </c>
      <c r="Q128" s="388">
        <v>19869.141631359977</v>
      </c>
      <c r="R128" s="388">
        <v>21700.967374666983</v>
      </c>
      <c r="S128" s="388">
        <v>20191.776446436917</v>
      </c>
      <c r="T128" s="388">
        <v>21764.717586716622</v>
      </c>
      <c r="U128" s="388">
        <v>21725.324598782747</v>
      </c>
      <c r="V128" s="388">
        <v>21857.255667332389</v>
      </c>
      <c r="W128" s="388">
        <v>26336.258994462351</v>
      </c>
      <c r="X128" s="388">
        <v>25654.020428173491</v>
      </c>
      <c r="Y128" s="388">
        <v>20747.826529005655</v>
      </c>
      <c r="Z128" s="388">
        <v>19693.784994655332</v>
      </c>
      <c r="AA128" s="388">
        <v>20762.260100458196</v>
      </c>
      <c r="AB128" s="388">
        <v>20933.368044137918</v>
      </c>
      <c r="AC128" s="388">
        <v>23115.282409063762</v>
      </c>
      <c r="AD128" s="388">
        <v>30345.651916976716</v>
      </c>
      <c r="AE128" s="388">
        <v>26369.640281838332</v>
      </c>
      <c r="AF128" s="388">
        <v>17790.669929599222</v>
      </c>
      <c r="AG128" s="388">
        <v>650253.38401086873</v>
      </c>
    </row>
    <row r="129" spans="1:33">
      <c r="A129" t="s">
        <v>157</v>
      </c>
      <c r="B129" s="388">
        <v>31995.74402027524</v>
      </c>
      <c r="C129" s="388">
        <v>27897.156112222689</v>
      </c>
      <c r="D129" s="388">
        <v>21422.84875162883</v>
      </c>
      <c r="E129" s="388">
        <v>20617.533754818232</v>
      </c>
      <c r="F129" s="388">
        <v>20509.406334758103</v>
      </c>
      <c r="G129" s="388">
        <v>21381.857712498826</v>
      </c>
      <c r="H129" s="388">
        <v>22025.477073639187</v>
      </c>
      <c r="I129" s="388">
        <v>27004.444328423524</v>
      </c>
      <c r="J129" s="388">
        <v>25153.688985251272</v>
      </c>
      <c r="K129" s="388">
        <v>24083.49032676826</v>
      </c>
      <c r="L129" s="388">
        <v>23169.966900707524</v>
      </c>
      <c r="M129" s="388">
        <v>23271.610348675822</v>
      </c>
      <c r="N129" s="388">
        <v>24222.224926691713</v>
      </c>
      <c r="O129" s="388">
        <v>24633.834336786655</v>
      </c>
      <c r="P129" s="388">
        <v>8105.4006468374082</v>
      </c>
      <c r="Q129" s="388">
        <v>23005.286336029214</v>
      </c>
      <c r="R129" s="388">
        <v>25126.247398381998</v>
      </c>
      <c r="S129" s="388">
        <v>23378.845820405833</v>
      </c>
      <c r="T129" s="388">
        <v>25200.059941943</v>
      </c>
      <c r="U129" s="388">
        <v>25154.449166003891</v>
      </c>
      <c r="V129" s="388">
        <v>25307.204230360181</v>
      </c>
      <c r="W129" s="388">
        <v>30493.173305039305</v>
      </c>
      <c r="X129" s="388">
        <v>29703.250224407311</v>
      </c>
      <c r="Y129" s="388">
        <v>24022.66283092411</v>
      </c>
      <c r="Z129" s="388">
        <v>22802.251413174457</v>
      </c>
      <c r="AA129" s="388">
        <v>24039.374596851289</v>
      </c>
      <c r="AB129" s="388">
        <v>24237.4902131046</v>
      </c>
      <c r="AC129" s="388">
        <v>26703.256302958147</v>
      </c>
      <c r="AD129" s="388">
        <v>35135.408683265792</v>
      </c>
      <c r="AE129" s="388">
        <v>30531.823493789165</v>
      </c>
      <c r="AF129" s="388">
        <v>20598.748724717851</v>
      </c>
      <c r="AG129" s="388">
        <v>760934.21724133939</v>
      </c>
    </row>
    <row r="130" spans="1:33">
      <c r="A130" t="s">
        <v>158</v>
      </c>
      <c r="B130" s="388">
        <v>71900.334632643571</v>
      </c>
      <c r="C130" s="388">
        <v>62690.052104956623</v>
      </c>
      <c r="D130" s="388">
        <v>48141.090047806079</v>
      </c>
      <c r="E130" s="388">
        <v>46331.398805162171</v>
      </c>
      <c r="F130" s="388">
        <v>46088.416561012433</v>
      </c>
      <c r="G130" s="388">
        <v>48048.975626946871</v>
      </c>
      <c r="H130" s="388">
        <v>49495.306970662947</v>
      </c>
      <c r="I130" s="388">
        <v>60683.964171980595</v>
      </c>
      <c r="J130" s="388">
        <v>56524.975763618728</v>
      </c>
      <c r="K130" s="388">
        <v>54120.04210683069</v>
      </c>
      <c r="L130" s="388">
        <v>52067.186577454551</v>
      </c>
      <c r="M130" s="388">
        <v>52295.598141114548</v>
      </c>
      <c r="N130" s="388">
        <v>54431.804325996505</v>
      </c>
      <c r="O130" s="388">
        <v>55356.766543003163</v>
      </c>
      <c r="P130" s="388">
        <v>0</v>
      </c>
      <c r="Q130" s="388">
        <v>51697.118992829535</v>
      </c>
      <c r="R130" s="388">
        <v>56463.309459578384</v>
      </c>
      <c r="S130" s="388">
        <v>52536.576012952479</v>
      </c>
      <c r="T130" s="388">
        <v>56629.179850926666</v>
      </c>
      <c r="U130" s="388">
        <v>56526.684029895026</v>
      </c>
      <c r="V130" s="388">
        <v>56869.952817052726</v>
      </c>
      <c r="W130" s="388">
        <v>68523.781264601421</v>
      </c>
      <c r="X130" s="388">
        <v>66748.678494823733</v>
      </c>
      <c r="Y130" s="388">
        <v>53983.351511253699</v>
      </c>
      <c r="Z130" s="388">
        <v>51240.862095470955</v>
      </c>
      <c r="AA130" s="388">
        <v>54020.905929794666</v>
      </c>
      <c r="AB130" s="388">
        <v>54466.108238437308</v>
      </c>
      <c r="AC130" s="388">
        <v>60143.187231004355</v>
      </c>
      <c r="AD130" s="388">
        <v>78955.739869048033</v>
      </c>
      <c r="AE130" s="388">
        <v>68610.6353631643</v>
      </c>
      <c r="AF130" s="388">
        <v>46289.185379856441</v>
      </c>
      <c r="AG130" s="388">
        <v>1691881.1689198792</v>
      </c>
    </row>
    <row r="131" spans="1:33">
      <c r="A131" t="s">
        <v>159</v>
      </c>
      <c r="B131" s="388">
        <v>52496.621356682837</v>
      </c>
      <c r="C131" s="388">
        <v>45771.913927789523</v>
      </c>
      <c r="D131" s="388">
        <v>35149.274184187874</v>
      </c>
      <c r="E131" s="388">
        <v>33827.963561323959</v>
      </c>
      <c r="F131" s="388">
        <v>33650.554833914022</v>
      </c>
      <c r="G131" s="388">
        <v>35082.018643611562</v>
      </c>
      <c r="H131" s="388">
        <v>36138.029151703042</v>
      </c>
      <c r="I131" s="388">
        <v>44307.208107382401</v>
      </c>
      <c r="J131" s="388">
        <v>41270.604163657779</v>
      </c>
      <c r="K131" s="388">
        <v>39514.688948333795</v>
      </c>
      <c r="L131" s="388">
        <v>38015.836683233145</v>
      </c>
      <c r="M131" s="388">
        <v>38182.606913611227</v>
      </c>
      <c r="N131" s="388">
        <v>39742.316027630251</v>
      </c>
      <c r="O131" s="388">
        <v>40417.659077471784</v>
      </c>
      <c r="P131" s="388">
        <v>13298.835883659978</v>
      </c>
      <c r="Q131" s="388">
        <v>37745.639083100963</v>
      </c>
      <c r="R131" s="388">
        <v>41225.579719331996</v>
      </c>
      <c r="S131" s="388">
        <v>38358.552187827954</v>
      </c>
      <c r="T131" s="388">
        <v>41346.686737447912</v>
      </c>
      <c r="U131" s="388">
        <v>41271.851420827588</v>
      </c>
      <c r="V131" s="388">
        <v>41522.482403771646</v>
      </c>
      <c r="W131" s="388">
        <v>50031.297035754527</v>
      </c>
      <c r="X131" s="388">
        <v>48735.24050903134</v>
      </c>
      <c r="Y131" s="388">
        <v>39414.886986692203</v>
      </c>
      <c r="Z131" s="388">
        <v>37412.512044063042</v>
      </c>
      <c r="AA131" s="388">
        <v>39442.306609987252</v>
      </c>
      <c r="AB131" s="388">
        <v>39767.362357548729</v>
      </c>
      <c r="AC131" s="388">
        <v>43813.037578952426</v>
      </c>
      <c r="AD131" s="388">
        <v>57647.987328842348</v>
      </c>
      <c r="AE131" s="388">
        <v>50094.711855015492</v>
      </c>
      <c r="AF131" s="388">
        <v>33797.142255473773</v>
      </c>
      <c r="AG131" s="388">
        <v>1248493.4075778625</v>
      </c>
    </row>
    <row r="132" spans="1:33">
      <c r="A132" t="s">
        <v>160</v>
      </c>
      <c r="B132" s="388">
        <v>48871.009586630978</v>
      </c>
      <c r="C132" s="388">
        <v>42610.735444571394</v>
      </c>
      <c r="D132" s="388">
        <v>32721.734679786052</v>
      </c>
      <c r="E132" s="388">
        <v>31491.678679073939</v>
      </c>
      <c r="F132" s="388">
        <v>31326.52245770314</v>
      </c>
      <c r="G132" s="388">
        <v>32659.124056791356</v>
      </c>
      <c r="H132" s="388">
        <v>33642.202554622178</v>
      </c>
      <c r="I132" s="388">
        <v>41247.18765157427</v>
      </c>
      <c r="J132" s="388">
        <v>38420.302861479562</v>
      </c>
      <c r="K132" s="388">
        <v>36785.657676633105</v>
      </c>
      <c r="L132" s="388">
        <v>35390.321719315303</v>
      </c>
      <c r="M132" s="388">
        <v>35545.574177796327</v>
      </c>
      <c r="N132" s="388">
        <v>36997.563983876978</v>
      </c>
      <c r="O132" s="388">
        <v>37626.265332842333</v>
      </c>
      <c r="P132" s="388">
        <v>0</v>
      </c>
      <c r="Q132" s="388">
        <v>35138.784969614295</v>
      </c>
      <c r="R132" s="388">
        <v>38378.387972608383</v>
      </c>
      <c r="S132" s="388">
        <v>35709.368017490218</v>
      </c>
      <c r="T132" s="388">
        <v>38491.130889969441</v>
      </c>
      <c r="U132" s="388">
        <v>38421.463978433909</v>
      </c>
      <c r="V132" s="388">
        <v>38654.785454247445</v>
      </c>
      <c r="W132" s="388">
        <v>46575.949725470884</v>
      </c>
      <c r="X132" s="388">
        <v>45369.403679165342</v>
      </c>
      <c r="Y132" s="388">
        <v>36692.748409367865</v>
      </c>
      <c r="Z132" s="388">
        <v>34828.664921930198</v>
      </c>
      <c r="AA132" s="388">
        <v>36718.274331575485</v>
      </c>
      <c r="AB132" s="388">
        <v>37020.880521168758</v>
      </c>
      <c r="AC132" s="388">
        <v>40879.618916300664</v>
      </c>
      <c r="AD132" s="388">
        <v>53666.603080146408</v>
      </c>
      <c r="AE132" s="388">
        <v>46634.984881637989</v>
      </c>
      <c r="AF132" s="388">
        <v>31462.986007150481</v>
      </c>
      <c r="AG132" s="388">
        <v>1149979.9166189746</v>
      </c>
    </row>
    <row r="133" spans="1:33">
      <c r="A133" t="s">
        <v>161</v>
      </c>
      <c r="B133" s="388">
        <v>25051.574081917817</v>
      </c>
      <c r="C133" s="388">
        <v>21842.519823177441</v>
      </c>
      <c r="D133" s="388">
        <v>16773.358425641432</v>
      </c>
      <c r="E133" s="388">
        <v>16142.824305569216</v>
      </c>
      <c r="F133" s="388">
        <v>16058.164231022854</v>
      </c>
      <c r="G133" s="388">
        <v>16741.26384291163</v>
      </c>
      <c r="H133" s="388">
        <v>17245.195806361116</v>
      </c>
      <c r="I133" s="388">
        <v>21143.557005764163</v>
      </c>
      <c r="J133" s="388">
        <v>19694.478823440768</v>
      </c>
      <c r="K133" s="388">
        <v>18856.54984893819</v>
      </c>
      <c r="L133" s="388">
        <v>18141.292226892405</v>
      </c>
      <c r="M133" s="388">
        <v>18220.875572886976</v>
      </c>
      <c r="N133" s="388">
        <v>18965.174299287126</v>
      </c>
      <c r="O133" s="388">
        <v>19287.450400235852</v>
      </c>
      <c r="P133" s="388">
        <v>6346.2516964506312</v>
      </c>
      <c r="Q133" s="388">
        <v>18012.352972869227</v>
      </c>
      <c r="R133" s="388">
        <v>19672.992998765294</v>
      </c>
      <c r="S133" s="388">
        <v>18304.837282374068</v>
      </c>
      <c r="T133" s="388">
        <v>19730.78569775743</v>
      </c>
      <c r="U133" s="388">
        <v>19695.074018990144</v>
      </c>
      <c r="V133" s="388">
        <v>19814.676013826858</v>
      </c>
      <c r="W133" s="388">
        <v>23875.112563717139</v>
      </c>
      <c r="X133" s="388">
        <v>23256.629787978924</v>
      </c>
      <c r="Y133" s="388">
        <v>18808.923998531598</v>
      </c>
      <c r="Z133" s="388">
        <v>17853.383567191726</v>
      </c>
      <c r="AA133" s="388">
        <v>18822.008740111574</v>
      </c>
      <c r="AB133" s="388">
        <v>18977.126496842269</v>
      </c>
      <c r="AC133" s="388">
        <v>20907.737075221114</v>
      </c>
      <c r="AD133" s="388">
        <v>27509.824211917781</v>
      </c>
      <c r="AE133" s="388">
        <v>23905.374340600138</v>
      </c>
      <c r="AF133" s="388">
        <v>16128.116268997459</v>
      </c>
      <c r="AG133" s="388">
        <v>595785.48642619047</v>
      </c>
    </row>
    <row r="134" spans="1:33">
      <c r="A134" t="s">
        <v>162</v>
      </c>
      <c r="B134" s="388">
        <v>21419.281569316579</v>
      </c>
      <c r="C134" s="388">
        <v>18675.516386561543</v>
      </c>
      <c r="D134" s="388">
        <v>14341.345809531598</v>
      </c>
      <c r="E134" s="388">
        <v>13802.234462167748</v>
      </c>
      <c r="F134" s="388">
        <v>13729.849470771267</v>
      </c>
      <c r="G134" s="388">
        <v>14313.904703352347</v>
      </c>
      <c r="H134" s="388">
        <v>14744.770268191009</v>
      </c>
      <c r="I134" s="388">
        <v>18077.897995649168</v>
      </c>
      <c r="J134" s="388">
        <v>16838.925406475959</v>
      </c>
      <c r="K134" s="388">
        <v>16122.489920974307</v>
      </c>
      <c r="L134" s="388">
        <v>15510.939351293466</v>
      </c>
      <c r="M134" s="388">
        <v>15578.983702139925</v>
      </c>
      <c r="N134" s="388">
        <v>16215.364631350909</v>
      </c>
      <c r="O134" s="388">
        <v>16490.913086977282</v>
      </c>
      <c r="P134" s="388">
        <v>5426.0922507917257</v>
      </c>
      <c r="Q134" s="388">
        <v>15400.695333163943</v>
      </c>
      <c r="R134" s="388">
        <v>16820.554867085179</v>
      </c>
      <c r="S134" s="388">
        <v>15650.771586233135</v>
      </c>
      <c r="T134" s="388">
        <v>16869.968053191387</v>
      </c>
      <c r="U134" s="388">
        <v>16839.434303083384</v>
      </c>
      <c r="V134" s="388">
        <v>16941.694895383189</v>
      </c>
      <c r="W134" s="388">
        <v>20413.398249114576</v>
      </c>
      <c r="X134" s="388">
        <v>19884.590890503474</v>
      </c>
      <c r="Y134" s="388">
        <v>16081.769465784493</v>
      </c>
      <c r="Z134" s="388">
        <v>15264.77531273014</v>
      </c>
      <c r="AA134" s="388">
        <v>16092.957016844031</v>
      </c>
      <c r="AB134" s="388">
        <v>16225.583848872677</v>
      </c>
      <c r="AC134" s="388">
        <v>17876.270206695015</v>
      </c>
      <c r="AD134" s="388">
        <v>23521.103655629464</v>
      </c>
      <c r="AE134" s="388">
        <v>20439.272292706617</v>
      </c>
      <c r="AF134" s="388">
        <v>13789.658981855331</v>
      </c>
      <c r="AG134" s="388">
        <v>509401.00797442097</v>
      </c>
    </row>
    <row r="135" spans="1:33">
      <c r="A135" t="s">
        <v>163</v>
      </c>
      <c r="B135" s="388">
        <v>9980.9246569602365</v>
      </c>
      <c r="C135" s="388">
        <v>8702.3890778445184</v>
      </c>
      <c r="D135" s="388">
        <v>6682.7587816669429</v>
      </c>
      <c r="E135" s="388">
        <v>6431.544485690788</v>
      </c>
      <c r="F135" s="388">
        <v>6397.8146361118015</v>
      </c>
      <c r="G135" s="388">
        <v>6669.9718162221679</v>
      </c>
      <c r="H135" s="388">
        <v>6870.7459050269827</v>
      </c>
      <c r="I135" s="388">
        <v>8423.9117575848686</v>
      </c>
      <c r="J135" s="388">
        <v>7846.577171242282</v>
      </c>
      <c r="K135" s="388">
        <v>7512.733639692271</v>
      </c>
      <c r="L135" s="388">
        <v>7227.7642236942384</v>
      </c>
      <c r="M135" s="388">
        <v>7259.4714281087499</v>
      </c>
      <c r="N135" s="388">
        <v>7556.0112577489735</v>
      </c>
      <c r="O135" s="388">
        <v>7684.4109132672229</v>
      </c>
      <c r="P135" s="388">
        <v>2528.4423178062721</v>
      </c>
      <c r="Q135" s="388">
        <v>7176.3928816970547</v>
      </c>
      <c r="R135" s="388">
        <v>7838.0168948869004</v>
      </c>
      <c r="S135" s="388">
        <v>7292.9230385233268</v>
      </c>
      <c r="T135" s="388">
        <v>7861.0423771371052</v>
      </c>
      <c r="U135" s="388">
        <v>7846.8143061191176</v>
      </c>
      <c r="V135" s="388">
        <v>7894.4655433381413</v>
      </c>
      <c r="W135" s="388">
        <v>9512.2046581059694</v>
      </c>
      <c r="X135" s="388">
        <v>9265.7917993336978</v>
      </c>
      <c r="Y135" s="388">
        <v>7493.7587831392457</v>
      </c>
      <c r="Z135" s="388">
        <v>7113.0570747078209</v>
      </c>
      <c r="AA135" s="388">
        <v>7498.9719413798612</v>
      </c>
      <c r="AB135" s="388">
        <v>7560.7731933819568</v>
      </c>
      <c r="AC135" s="388">
        <v>8329.9575433042864</v>
      </c>
      <c r="AD135" s="388">
        <v>10960.328556102928</v>
      </c>
      <c r="AE135" s="388">
        <v>9524.2614060798642</v>
      </c>
      <c r="AF135" s="388">
        <v>6425.6845822613877</v>
      </c>
      <c r="AG135" s="388">
        <v>237369.91664816695</v>
      </c>
    </row>
    <row r="136" spans="1:33">
      <c r="A136" t="s">
        <v>164</v>
      </c>
      <c r="B136" s="388">
        <v>8640.9150907659077</v>
      </c>
      <c r="C136" s="388">
        <v>7534.0319352099805</v>
      </c>
      <c r="D136" s="388">
        <v>5785.5512579373581</v>
      </c>
      <c r="E136" s="388">
        <v>5568.0642539048467</v>
      </c>
      <c r="F136" s="388">
        <v>5538.862874648562</v>
      </c>
      <c r="G136" s="388">
        <v>5774.4810328355388</v>
      </c>
      <c r="H136" s="388">
        <v>5948.2997834438283</v>
      </c>
      <c r="I136" s="388">
        <v>7292.9421602872089</v>
      </c>
      <c r="J136" s="388">
        <v>6793.1188161574792</v>
      </c>
      <c r="K136" s="388">
        <v>6504.0961345050919</v>
      </c>
      <c r="L136" s="388">
        <v>6257.3858735086842</v>
      </c>
      <c r="M136" s="388">
        <v>6284.8361619867455</v>
      </c>
      <c r="N136" s="388">
        <v>6541.563426946559</v>
      </c>
      <c r="O136" s="388">
        <v>6652.7245226515624</v>
      </c>
      <c r="P136" s="388">
        <v>2188.9810945349163</v>
      </c>
      <c r="Q136" s="388">
        <v>6212.9114966795978</v>
      </c>
      <c r="R136" s="388">
        <v>6785.7078173089139</v>
      </c>
      <c r="S136" s="388">
        <v>6313.7966576498575</v>
      </c>
      <c r="T136" s="388">
        <v>6805.641966086323</v>
      </c>
      <c r="U136" s="388">
        <v>6793.3241140037453</v>
      </c>
      <c r="V136" s="388">
        <v>6834.5778363722802</v>
      </c>
      <c r="W136" s="388">
        <v>8235.1240593088005</v>
      </c>
      <c r="X136" s="388">
        <v>8021.7938656539191</v>
      </c>
      <c r="Y136" s="388">
        <v>6487.6687863415318</v>
      </c>
      <c r="Z136" s="388">
        <v>6158.0789687116157</v>
      </c>
      <c r="AA136" s="388">
        <v>6492.1820413013793</v>
      </c>
      <c r="AB136" s="388">
        <v>6545.686039117928</v>
      </c>
      <c r="AC136" s="388">
        <v>7211.6019622674012</v>
      </c>
      <c r="AD136" s="388">
        <v>9488.8271052259497</v>
      </c>
      <c r="AE136" s="388">
        <v>8245.5621037880264</v>
      </c>
      <c r="AF136" s="388">
        <v>5562.9910838616079</v>
      </c>
      <c r="AG136" s="388">
        <v>205501.33032300312</v>
      </c>
    </row>
    <row r="137" spans="1:33">
      <c r="A137" t="s">
        <v>165</v>
      </c>
      <c r="B137" s="388">
        <v>8897.9810440283163</v>
      </c>
      <c r="C137" s="388">
        <v>7758.1682773670573</v>
      </c>
      <c r="D137" s="388">
        <v>5957.6705570680206</v>
      </c>
      <c r="E137" s="388">
        <v>5733.7133466480473</v>
      </c>
      <c r="F137" s="388">
        <v>5703.6432306530869</v>
      </c>
      <c r="G137" s="388">
        <v>5946.2709943973496</v>
      </c>
      <c r="H137" s="388">
        <v>6125.2608272753587</v>
      </c>
      <c r="I137" s="388">
        <v>7509.9061170937402</v>
      </c>
      <c r="J137" s="388">
        <v>6995.2131019775634</v>
      </c>
      <c r="K137" s="388">
        <v>6697.5920380481839</v>
      </c>
      <c r="L137" s="388">
        <v>6443.5421830670575</v>
      </c>
      <c r="M137" s="388">
        <v>6471.8091135906443</v>
      </c>
      <c r="N137" s="388">
        <v>6736.1739769300402</v>
      </c>
      <c r="O137" s="388">
        <v>6850.642098885497</v>
      </c>
      <c r="P137" s="388">
        <v>2254.1029601971945</v>
      </c>
      <c r="Q137" s="388">
        <v>6397.7447000674756</v>
      </c>
      <c r="R137" s="388">
        <v>6987.5816270030755</v>
      </c>
      <c r="S137" s="388">
        <v>6501.6311797409535</v>
      </c>
      <c r="T137" s="388">
        <v>7008.1088137752004</v>
      </c>
      <c r="U137" s="388">
        <v>6995.4245074045648</v>
      </c>
      <c r="V137" s="388">
        <v>7037.9055219470074</v>
      </c>
      <c r="W137" s="388">
        <v>8480.1177890588697</v>
      </c>
      <c r="X137" s="388">
        <v>8260.4410535139814</v>
      </c>
      <c r="Y137" s="388">
        <v>6680.6759786924777</v>
      </c>
      <c r="Z137" s="388">
        <v>6341.2809124558298</v>
      </c>
      <c r="AA137" s="388">
        <v>6685.3235023236839</v>
      </c>
      <c r="AB137" s="388">
        <v>6740.4192362072572</v>
      </c>
      <c r="AC137" s="388">
        <v>7426.1460601442777</v>
      </c>
      <c r="AD137" s="388">
        <v>9771.118316229029</v>
      </c>
      <c r="AE137" s="388">
        <v>8490.8663638263861</v>
      </c>
      <c r="AF137" s="388">
        <v>5728.4892505420539</v>
      </c>
      <c r="AG137" s="388">
        <v>211614.96468015929</v>
      </c>
    </row>
    <row r="138" spans="1:33">
      <c r="A138" t="s">
        <v>166</v>
      </c>
      <c r="B138" s="388">
        <v>87676.994944156148</v>
      </c>
      <c r="C138" s="388">
        <v>76445.75521849803</v>
      </c>
      <c r="D138" s="388">
        <v>58704.401450884747</v>
      </c>
      <c r="E138" s="388">
        <v>56497.620484670217</v>
      </c>
      <c r="F138" s="388">
        <v>56201.32210023731</v>
      </c>
      <c r="G138" s="388">
        <v>58592.074913696553</v>
      </c>
      <c r="H138" s="388">
        <v>60355.76609202657</v>
      </c>
      <c r="I138" s="388">
        <v>73999.483411061752</v>
      </c>
      <c r="J138" s="388">
        <v>68927.913055849596</v>
      </c>
      <c r="K138" s="388">
        <v>65995.279193370981</v>
      </c>
      <c r="L138" s="388">
        <v>63491.977855626174</v>
      </c>
      <c r="M138" s="388">
        <v>63770.508402313135</v>
      </c>
      <c r="N138" s="388">
        <v>66375.449531287159</v>
      </c>
      <c r="O138" s="388">
        <v>67503.370674330188</v>
      </c>
      <c r="P138" s="388">
        <v>0</v>
      </c>
      <c r="Q138" s="388">
        <v>63040.708554698162</v>
      </c>
      <c r="R138" s="388">
        <v>68852.715683609349</v>
      </c>
      <c r="S138" s="388">
        <v>64064.362607008217</v>
      </c>
      <c r="T138" s="388">
        <v>69054.982022673445</v>
      </c>
      <c r="U138" s="388">
        <v>68929.996156775844</v>
      </c>
      <c r="V138" s="388">
        <v>69348.586360422109</v>
      </c>
      <c r="W138" s="388">
        <v>83559.544669535389</v>
      </c>
      <c r="X138" s="388">
        <v>81394.941717875452</v>
      </c>
      <c r="Y138" s="388">
        <v>65828.59539810702</v>
      </c>
      <c r="Z138" s="388">
        <v>62484.337935738862</v>
      </c>
      <c r="AA138" s="388">
        <v>65874.390158053124</v>
      </c>
      <c r="AB138" s="388">
        <v>66417.280546024514</v>
      </c>
      <c r="AC138" s="388">
        <v>73340.047020923812</v>
      </c>
      <c r="AD138" s="388">
        <v>96280.52554525515</v>
      </c>
      <c r="AE138" s="388">
        <v>83665.456643373676</v>
      </c>
      <c r="AF138" s="388">
        <v>56446.144419975702</v>
      </c>
      <c r="AG138" s="388">
        <v>2063120.5327680581</v>
      </c>
    </row>
    <row r="139" spans="1:33">
      <c r="A139" t="s">
        <v>167</v>
      </c>
      <c r="B139" s="388">
        <v>44607.030390521235</v>
      </c>
      <c r="C139" s="388">
        <v>38892.963067790144</v>
      </c>
      <c r="D139" s="388">
        <v>29866.77430316641</v>
      </c>
      <c r="E139" s="388">
        <v>28744.040275981133</v>
      </c>
      <c r="F139" s="388">
        <v>28593.293879534962</v>
      </c>
      <c r="G139" s="388">
        <v>29809.626436029685</v>
      </c>
      <c r="H139" s="388">
        <v>30706.931664628937</v>
      </c>
      <c r="I139" s="388">
        <v>37648.384362426346</v>
      </c>
      <c r="J139" s="388">
        <v>35068.144322188826</v>
      </c>
      <c r="K139" s="388">
        <v>33576.1213814941</v>
      </c>
      <c r="L139" s="388">
        <v>32302.528018485518</v>
      </c>
      <c r="M139" s="388">
        <v>32444.23475203252</v>
      </c>
      <c r="N139" s="388">
        <v>33769.53893449992</v>
      </c>
      <c r="O139" s="388">
        <v>34343.38630162146</v>
      </c>
      <c r="P139" s="388">
        <v>0</v>
      </c>
      <c r="Q139" s="388">
        <v>32072.937765835712</v>
      </c>
      <c r="R139" s="388">
        <v>35029.886493314276</v>
      </c>
      <c r="S139" s="388">
        <v>32593.737634146186</v>
      </c>
      <c r="T139" s="388">
        <v>35132.792628947216</v>
      </c>
      <c r="U139" s="388">
        <v>35069.204132078317</v>
      </c>
      <c r="V139" s="388">
        <v>35282.168387378319</v>
      </c>
      <c r="W139" s="388">
        <v>42512.21373253184</v>
      </c>
      <c r="X139" s="388">
        <v>41410.938424115935</v>
      </c>
      <c r="Y139" s="388">
        <v>33491.3184166379</v>
      </c>
      <c r="Z139" s="388">
        <v>31789.875588304218</v>
      </c>
      <c r="AA139" s="388">
        <v>33514.617210693788</v>
      </c>
      <c r="AB139" s="388">
        <v>33790.82111173289</v>
      </c>
      <c r="AC139" s="388">
        <v>37312.885876030479</v>
      </c>
      <c r="AD139" s="388">
        <v>48984.209960070119</v>
      </c>
      <c r="AE139" s="388">
        <v>42566.098091122534</v>
      </c>
      <c r="AF139" s="388">
        <v>28717.851030060068</v>
      </c>
      <c r="AG139" s="388">
        <v>1049644.5545734009</v>
      </c>
    </row>
    <row r="140" spans="1:33">
      <c r="A140" t="s">
        <v>168</v>
      </c>
      <c r="B140" s="388">
        <v>40456.24682945227</v>
      </c>
      <c r="C140" s="388">
        <v>35273.886201885398</v>
      </c>
      <c r="D140" s="388">
        <v>27087.604411909022</v>
      </c>
      <c r="E140" s="388">
        <v>26069.343287373715</v>
      </c>
      <c r="F140" s="388">
        <v>25932.624178975668</v>
      </c>
      <c r="G140" s="388">
        <v>27035.774281133235</v>
      </c>
      <c r="H140" s="388">
        <v>27849.583259040071</v>
      </c>
      <c r="I140" s="388">
        <v>34145.118317942659</v>
      </c>
      <c r="J140" s="388">
        <v>31804.975362152749</v>
      </c>
      <c r="K140" s="388">
        <v>30451.788480275543</v>
      </c>
      <c r="L140" s="388">
        <v>29296.705817225724</v>
      </c>
      <c r="M140" s="388">
        <v>29425.22642349749</v>
      </c>
      <c r="N140" s="388">
        <v>30627.208099045209</v>
      </c>
      <c r="O140" s="388">
        <v>31147.657690140008</v>
      </c>
      <c r="P140" s="388">
        <v>10248.678355854512</v>
      </c>
      <c r="Q140" s="388">
        <v>29088.479449105711</v>
      </c>
      <c r="R140" s="388">
        <v>31770.277509492353</v>
      </c>
      <c r="S140" s="388">
        <v>29560.81772934219</v>
      </c>
      <c r="T140" s="388">
        <v>31863.607999932625</v>
      </c>
      <c r="U140" s="388">
        <v>31805.936554370794</v>
      </c>
      <c r="V140" s="388">
        <v>31999.084011236642</v>
      </c>
      <c r="W140" s="388">
        <v>38556.35752868242</v>
      </c>
      <c r="X140" s="388">
        <v>37557.558341325552</v>
      </c>
      <c r="Y140" s="388">
        <v>30374.876620237879</v>
      </c>
      <c r="Z140" s="388">
        <v>28831.756837848236</v>
      </c>
      <c r="AA140" s="388">
        <v>30396.007409597787</v>
      </c>
      <c r="AB140" s="388">
        <v>30646.509922270543</v>
      </c>
      <c r="AC140" s="388">
        <v>33764.288383418447</v>
      </c>
      <c r="AD140" s="388">
        <v>44426.120087819516</v>
      </c>
      <c r="AE140" s="388">
        <v>38605.227827653383</v>
      </c>
      <c r="AF140" s="388">
        <v>26045.591009134525</v>
      </c>
      <c r="AG140" s="388">
        <v>962144.9182173718</v>
      </c>
    </row>
    <row r="141" spans="1:33">
      <c r="A141" t="s">
        <v>169</v>
      </c>
      <c r="B141" s="388">
        <v>66664.50648834373</v>
      </c>
      <c r="C141" s="388">
        <v>58124.922598177764</v>
      </c>
      <c r="D141" s="388">
        <v>44635.425220828511</v>
      </c>
      <c r="E141" s="388">
        <v>42957.516846639104</v>
      </c>
      <c r="F141" s="388">
        <v>42732.228724206368</v>
      </c>
      <c r="G141" s="388">
        <v>44550.018630742197</v>
      </c>
      <c r="H141" s="388">
        <v>45891.027205181854</v>
      </c>
      <c r="I141" s="388">
        <v>56264.919265684919</v>
      </c>
      <c r="J141" s="388">
        <v>52408.791041097931</v>
      </c>
      <c r="K141" s="388">
        <v>50178.986184331741</v>
      </c>
      <c r="L141" s="388">
        <v>48275.620901583861</v>
      </c>
      <c r="M141" s="388">
        <v>48487.399389756749</v>
      </c>
      <c r="N141" s="388">
        <v>50468.045680210133</v>
      </c>
      <c r="O141" s="388">
        <v>51325.651559684266</v>
      </c>
      <c r="P141" s="388">
        <v>0</v>
      </c>
      <c r="Q141" s="388">
        <v>47932.501874079942</v>
      </c>
      <c r="R141" s="388">
        <v>52351.615316578507</v>
      </c>
      <c r="S141" s="388">
        <v>48710.82909954551</v>
      </c>
      <c r="T141" s="388">
        <v>52505.406920425114</v>
      </c>
      <c r="U141" s="388">
        <v>52410.374910336381</v>
      </c>
      <c r="V141" s="388">
        <v>52728.646645866407</v>
      </c>
      <c r="W141" s="388">
        <v>63533.835886292218</v>
      </c>
      <c r="X141" s="388">
        <v>61887.997230353663</v>
      </c>
      <c r="Y141" s="388">
        <v>50052.24948495064</v>
      </c>
      <c r="Z141" s="388">
        <v>47509.469894469323</v>
      </c>
      <c r="AA141" s="388">
        <v>50087.069166823901</v>
      </c>
      <c r="AB141" s="388">
        <v>50499.851559906936</v>
      </c>
      <c r="AC141" s="388">
        <v>55763.522045843827</v>
      </c>
      <c r="AD141" s="388">
        <v>73206.132623511076</v>
      </c>
      <c r="AE141" s="388">
        <v>63614.365214100879</v>
      </c>
      <c r="AF141" s="388">
        <v>42918.377429839886</v>
      </c>
      <c r="AG141" s="388">
        <v>1568677.3050393935</v>
      </c>
    </row>
    <row r="142" spans="1:33">
      <c r="A142" t="s">
        <v>170</v>
      </c>
      <c r="B142" s="388">
        <v>9681.8730676662417</v>
      </c>
      <c r="C142" s="388">
        <v>8441.6453718423618</v>
      </c>
      <c r="D142" s="388">
        <v>6482.5278708833184</v>
      </c>
      <c r="E142" s="388">
        <v>6238.8405362907106</v>
      </c>
      <c r="F142" s="388">
        <v>6206.1213110245944</v>
      </c>
      <c r="G142" s="388">
        <v>6470.1240325004073</v>
      </c>
      <c r="H142" s="388">
        <v>6664.8824652002277</v>
      </c>
      <c r="I142" s="388">
        <v>8171.5118762350621</v>
      </c>
      <c r="J142" s="388">
        <v>7611.4755695142694</v>
      </c>
      <c r="K142" s="388">
        <v>7287.6347623727552</v>
      </c>
      <c r="L142" s="388">
        <v>7011.2036892320621</v>
      </c>
      <c r="M142" s="388">
        <v>7041.9608724613499</v>
      </c>
      <c r="N142" s="388">
        <v>7329.615682888345</v>
      </c>
      <c r="O142" s="388">
        <v>7454.1681877299525</v>
      </c>
      <c r="P142" s="388">
        <v>0</v>
      </c>
      <c r="Q142" s="388">
        <v>6961.3715514665928</v>
      </c>
      <c r="R142" s="388">
        <v>7603.1717788390069</v>
      </c>
      <c r="S142" s="388">
        <v>7074.4101952520095</v>
      </c>
      <c r="T142" s="388">
        <v>7625.5073643814585</v>
      </c>
      <c r="U142" s="388">
        <v>7611.7055992816859</v>
      </c>
      <c r="V142" s="388">
        <v>7657.9290952130086</v>
      </c>
      <c r="W142" s="388">
        <v>9227.1970041595396</v>
      </c>
      <c r="X142" s="388">
        <v>8988.1672446061293</v>
      </c>
      <c r="Y142" s="388">
        <v>7269.2284364122188</v>
      </c>
      <c r="Z142" s="388">
        <v>6899.9334317548746</v>
      </c>
      <c r="AA142" s="388">
        <v>7274.2853963735497</v>
      </c>
      <c r="AB142" s="388">
        <v>7334.234939915078</v>
      </c>
      <c r="AC142" s="388">
        <v>8098.692553109373</v>
      </c>
      <c r="AD142" s="388">
        <v>10631.931760561425</v>
      </c>
      <c r="AE142" s="388">
        <v>9238.8925040760405</v>
      </c>
      <c r="AF142" s="388">
        <v>6233.1562091224187</v>
      </c>
      <c r="AG142" s="388">
        <v>227823.40036036613</v>
      </c>
    </row>
    <row r="143" spans="1:33">
      <c r="A143" t="s">
        <v>173</v>
      </c>
      <c r="B143" s="388">
        <v>9368.8518145421986</v>
      </c>
      <c r="C143" s="388">
        <v>8168.7214867371658</v>
      </c>
      <c r="D143" s="388">
        <v>6272.9435287448032</v>
      </c>
      <c r="E143" s="388">
        <v>6037.1347641676803</v>
      </c>
      <c r="F143" s="388">
        <v>6005.4733727341772</v>
      </c>
      <c r="G143" s="388">
        <v>6260.9407145239566</v>
      </c>
      <c r="H143" s="388">
        <v>6449.4024804286119</v>
      </c>
      <c r="I143" s="388">
        <v>7907.3215827308686</v>
      </c>
      <c r="J143" s="388">
        <v>7365.3916140398669</v>
      </c>
      <c r="K143" s="388">
        <v>7052.0207908111424</v>
      </c>
      <c r="L143" s="388">
        <v>6784.5269140488945</v>
      </c>
      <c r="M143" s="388">
        <v>6814.2896975406838</v>
      </c>
      <c r="N143" s="388">
        <v>7092.6444408631305</v>
      </c>
      <c r="O143" s="388">
        <v>7213.1700822173971</v>
      </c>
      <c r="P143" s="388">
        <v>2373.3874577066613</v>
      </c>
      <c r="Q143" s="388">
        <v>6736.3058817069514</v>
      </c>
      <c r="R143" s="388">
        <v>7357.3562903177126</v>
      </c>
      <c r="S143" s="388">
        <v>6845.6899126212993</v>
      </c>
      <c r="T143" s="388">
        <v>7378.9697518530729</v>
      </c>
      <c r="U143" s="388">
        <v>7365.6142067952969</v>
      </c>
      <c r="V143" s="388">
        <v>7410.3432670405628</v>
      </c>
      <c r="W143" s="388">
        <v>8928.8757238785292</v>
      </c>
      <c r="X143" s="388">
        <v>8697.5739519104172</v>
      </c>
      <c r="Y143" s="388">
        <v>7034.2095533399215</v>
      </c>
      <c r="Z143" s="388">
        <v>6676.8540963633195</v>
      </c>
      <c r="AA143" s="388">
        <v>7039.1030184967831</v>
      </c>
      <c r="AB143" s="388">
        <v>7097.1143543059397</v>
      </c>
      <c r="AC143" s="388">
        <v>7819.1290413382185</v>
      </c>
      <c r="AD143" s="388">
        <v>10288.194492001834</v>
      </c>
      <c r="AE143" s="388">
        <v>8940.1931006762698</v>
      </c>
      <c r="AF143" s="388">
        <v>6031.6342149936818</v>
      </c>
      <c r="AG143" s="388">
        <v>222813.38159947703</v>
      </c>
    </row>
    <row r="144" spans="1:33">
      <c r="A144" t="s">
        <v>171</v>
      </c>
      <c r="B144" s="388">
        <v>47336.344504017128</v>
      </c>
      <c r="C144" s="388">
        <v>41272.657750159102</v>
      </c>
      <c r="D144" s="388">
        <v>31694.194956740121</v>
      </c>
      <c r="E144" s="388">
        <v>30502.765618540594</v>
      </c>
      <c r="F144" s="388">
        <v>30342.795692445012</v>
      </c>
      <c r="G144" s="388">
        <v>31633.550455127461</v>
      </c>
      <c r="H144" s="388">
        <v>32585.757967135607</v>
      </c>
      <c r="I144" s="388">
        <v>39951.928577118633</v>
      </c>
      <c r="J144" s="388">
        <v>37213.814643542464</v>
      </c>
      <c r="K144" s="388">
        <v>35630.501176801801</v>
      </c>
      <c r="L144" s="388">
        <v>34278.982062850315</v>
      </c>
      <c r="M144" s="388">
        <v>34429.359227593057</v>
      </c>
      <c r="N144" s="388">
        <v>35835.753125699819</v>
      </c>
      <c r="O144" s="388">
        <v>36444.711767980574</v>
      </c>
      <c r="P144" s="388">
        <v>11991.596042231313</v>
      </c>
      <c r="Q144" s="388">
        <v>34035.344160953464</v>
      </c>
      <c r="R144" s="388">
        <v>37173.215981140427</v>
      </c>
      <c r="S144" s="388">
        <v>34588.009554012897</v>
      </c>
      <c r="T144" s="388">
        <v>37282.418504716916</v>
      </c>
      <c r="U144" s="388">
        <v>37214.939298683108</v>
      </c>
      <c r="V144" s="388">
        <v>37440.933929297753</v>
      </c>
      <c r="W144" s="388">
        <v>45113.354940999488</v>
      </c>
      <c r="X144" s="388">
        <v>43944.697289132549</v>
      </c>
      <c r="Y144" s="388">
        <v>35540.509479882021</v>
      </c>
      <c r="Z144" s="388">
        <v>33734.962614941935</v>
      </c>
      <c r="AA144" s="388">
        <v>35565.233827867123</v>
      </c>
      <c r="AB144" s="388">
        <v>35858.337468671656</v>
      </c>
      <c r="AC144" s="388">
        <v>39506.333684095582</v>
      </c>
      <c r="AD144" s="388">
        <v>51981.345039720574</v>
      </c>
      <c r="AE144" s="388">
        <v>45170.536253884391</v>
      </c>
      <c r="AF144" s="388">
        <v>30474.973964257253</v>
      </c>
      <c r="AG144" s="388">
        <v>1125769.8595602401</v>
      </c>
    </row>
    <row r="145" spans="1:33">
      <c r="A145" t="s">
        <v>172</v>
      </c>
      <c r="B145" s="388">
        <v>5805.1513058978062</v>
      </c>
      <c r="C145" s="388">
        <v>5061.5235617924945</v>
      </c>
      <c r="D145" s="388">
        <v>3886.8568997102334</v>
      </c>
      <c r="E145" s="388">
        <v>3740.7444854331452</v>
      </c>
      <c r="F145" s="388">
        <v>3721.1263751817423</v>
      </c>
      <c r="G145" s="388">
        <v>3879.4196860550396</v>
      </c>
      <c r="H145" s="388">
        <v>3996.1948350391499</v>
      </c>
      <c r="I145" s="388">
        <v>4899.5543019363067</v>
      </c>
      <c r="J145" s="388">
        <v>4563.7623043973363</v>
      </c>
      <c r="K145" s="388">
        <v>4369.5906940754812</v>
      </c>
      <c r="L145" s="388">
        <v>4203.8454716357664</v>
      </c>
      <c r="M145" s="388">
        <v>4222.2871617035216</v>
      </c>
      <c r="N145" s="388">
        <v>4394.762021343523</v>
      </c>
      <c r="O145" s="388">
        <v>4469.4424195558067</v>
      </c>
      <c r="P145" s="388">
        <v>0</v>
      </c>
      <c r="Q145" s="388">
        <v>4173.9666354226583</v>
      </c>
      <c r="R145" s="388">
        <v>4558.7834370908249</v>
      </c>
      <c r="S145" s="388">
        <v>4241.7434412123685</v>
      </c>
      <c r="T145" s="388">
        <v>4572.1756239820961</v>
      </c>
      <c r="U145" s="388">
        <v>4563.900227875095</v>
      </c>
      <c r="V145" s="388">
        <v>4591.6153596366357</v>
      </c>
      <c r="W145" s="388">
        <v>5532.5322243028195</v>
      </c>
      <c r="X145" s="388">
        <v>5389.2124440162979</v>
      </c>
      <c r="Y145" s="388">
        <v>4358.5544507329168</v>
      </c>
      <c r="Z145" s="388">
        <v>4137.1289720507357</v>
      </c>
      <c r="AA145" s="388">
        <v>4361.5865518065639</v>
      </c>
      <c r="AB145" s="388">
        <v>4397.5316802487359</v>
      </c>
      <c r="AC145" s="388">
        <v>4855.892586296899</v>
      </c>
      <c r="AD145" s="388">
        <v>6374.7967064514241</v>
      </c>
      <c r="AE145" s="388">
        <v>5539.5447255139889</v>
      </c>
      <c r="AF145" s="388">
        <v>3737.3362214481149</v>
      </c>
      <c r="AG145" s="388">
        <v>136600.56281184551</v>
      </c>
    </row>
    <row r="146" spans="1:33">
      <c r="A146" t="s">
        <v>174</v>
      </c>
      <c r="B146" s="388">
        <v>58501.817109362761</v>
      </c>
      <c r="C146" s="388">
        <v>51007.856661010803</v>
      </c>
      <c r="D146" s="388">
        <v>39170.071458102284</v>
      </c>
      <c r="E146" s="388">
        <v>37697.6134140266</v>
      </c>
      <c r="F146" s="388">
        <v>37499.910539892582</v>
      </c>
      <c r="G146" s="388">
        <v>39095.122418855477</v>
      </c>
      <c r="H146" s="388">
        <v>40271.932126097105</v>
      </c>
      <c r="I146" s="388">
        <v>49375.600149829275</v>
      </c>
      <c r="J146" s="388">
        <v>45991.632878062497</v>
      </c>
      <c r="K146" s="388">
        <v>44034.854934421477</v>
      </c>
      <c r="L146" s="388">
        <v>42364.545896986448</v>
      </c>
      <c r="M146" s="388">
        <v>42550.3933146817</v>
      </c>
      <c r="N146" s="388">
        <v>44288.520740296146</v>
      </c>
      <c r="O146" s="388">
        <v>45041.117661143107</v>
      </c>
      <c r="P146" s="388">
        <v>0</v>
      </c>
      <c r="Q146" s="388">
        <v>42063.439841438187</v>
      </c>
      <c r="R146" s="388">
        <v>45941.457995578137</v>
      </c>
      <c r="S146" s="388">
        <v>42746.465328222308</v>
      </c>
      <c r="T146" s="388">
        <v>46076.41869288357</v>
      </c>
      <c r="U146" s="388">
        <v>45993.022811527757</v>
      </c>
      <c r="V146" s="388">
        <v>46272.323984578703</v>
      </c>
      <c r="W146" s="388">
        <v>55754.479303405991</v>
      </c>
      <c r="X146" s="388">
        <v>54310.164223115513</v>
      </c>
      <c r="Y146" s="388">
        <v>43923.636422520642</v>
      </c>
      <c r="Z146" s="388">
        <v>41692.205719920777</v>
      </c>
      <c r="AA146" s="388">
        <v>43954.19263253492</v>
      </c>
      <c r="AB146" s="388">
        <v>44316.432171056527</v>
      </c>
      <c r="AC146" s="388">
        <v>48935.596165708906</v>
      </c>
      <c r="AD146" s="388">
        <v>64242.458357855328</v>
      </c>
      <c r="AE146" s="388">
        <v>55825.148273380677</v>
      </c>
      <c r="AF146" s="388">
        <v>37663.266396041028</v>
      </c>
      <c r="AG146" s="388">
        <v>1376601.6976225371</v>
      </c>
    </row>
    <row r="147" spans="1:33">
      <c r="A147" t="s">
        <v>175</v>
      </c>
      <c r="B147" s="388">
        <v>5587.0783893222488</v>
      </c>
      <c r="C147" s="388">
        <v>4871.3853298544936</v>
      </c>
      <c r="D147" s="388">
        <v>3740.8455081431457</v>
      </c>
      <c r="E147" s="388">
        <v>3600.221867310589</v>
      </c>
      <c r="F147" s="388">
        <v>3581.3407195076725</v>
      </c>
      <c r="G147" s="388">
        <v>3733.6876765036</v>
      </c>
      <c r="H147" s="388">
        <v>3846.0761185819592</v>
      </c>
      <c r="I147" s="388">
        <v>4715.5005124238687</v>
      </c>
      <c r="J147" s="388">
        <v>4392.3226805469831</v>
      </c>
      <c r="K147" s="388">
        <v>4205.4452073023194</v>
      </c>
      <c r="L147" s="388">
        <v>4045.9262728887529</v>
      </c>
      <c r="M147" s="388">
        <v>4063.6751932201582</v>
      </c>
      <c r="N147" s="388">
        <v>4229.6709632213697</v>
      </c>
      <c r="O147" s="388">
        <v>4301.5459613000467</v>
      </c>
      <c r="P147" s="388">
        <v>1415.3603917460737</v>
      </c>
      <c r="Q147" s="388">
        <v>4017.1698475506651</v>
      </c>
      <c r="R147" s="388">
        <v>4387.5308464558975</v>
      </c>
      <c r="S147" s="388">
        <v>4082.4005895194855</v>
      </c>
      <c r="T147" s="388">
        <v>4400.4199502919964</v>
      </c>
      <c r="U147" s="388">
        <v>4392.4554228720945</v>
      </c>
      <c r="V147" s="388">
        <v>4419.1294242137656</v>
      </c>
      <c r="W147" s="388">
        <v>5324.7003566000403</v>
      </c>
      <c r="X147" s="388">
        <v>5186.7644433039104</v>
      </c>
      <c r="Y147" s="388">
        <v>4194.8235450183583</v>
      </c>
      <c r="Z147" s="388">
        <v>3981.7160062822559</v>
      </c>
      <c r="AA147" s="388">
        <v>4197.7417439575675</v>
      </c>
      <c r="AB147" s="388">
        <v>4232.336578741053</v>
      </c>
      <c r="AC147" s="388">
        <v>4662.9072329197652</v>
      </c>
      <c r="AD147" s="388">
        <v>6135.3248241354968</v>
      </c>
      <c r="AE147" s="388">
        <v>5331.4494302946778</v>
      </c>
      <c r="AF147" s="388">
        <v>3596.9416361757835</v>
      </c>
      <c r="AG147" s="388">
        <v>132873.89467020609</v>
      </c>
    </row>
    <row r="148" spans="1:33">
      <c r="A148" t="s">
        <v>176</v>
      </c>
      <c r="B148" s="388">
        <v>42962.816755215215</v>
      </c>
      <c r="C148" s="388">
        <v>37459.369761226917</v>
      </c>
      <c r="D148" s="388">
        <v>28765.88600995448</v>
      </c>
      <c r="E148" s="388">
        <v>27684.535921134051</v>
      </c>
      <c r="F148" s="388">
        <v>27539.346031775218</v>
      </c>
      <c r="G148" s="388">
        <v>28710.844611272445</v>
      </c>
      <c r="H148" s="388">
        <v>29575.075199417533</v>
      </c>
      <c r="I148" s="388">
        <v>36260.666184955007</v>
      </c>
      <c r="J148" s="388">
        <v>33775.533705552174</v>
      </c>
      <c r="K148" s="388">
        <v>32338.506680115708</v>
      </c>
      <c r="L148" s="388">
        <v>31111.857925500932</v>
      </c>
      <c r="M148" s="388">
        <v>31248.341353630087</v>
      </c>
      <c r="N148" s="388">
        <v>32524.794868642977</v>
      </c>
      <c r="O148" s="388">
        <v>33077.490241172047</v>
      </c>
      <c r="P148" s="388">
        <v>10883.661354991762</v>
      </c>
      <c r="Q148" s="388">
        <v>30890.730361818198</v>
      </c>
      <c r="R148" s="388">
        <v>33738.68605895924</v>
      </c>
      <c r="S148" s="388">
        <v>31392.333564552762</v>
      </c>
      <c r="T148" s="388">
        <v>33837.799077904448</v>
      </c>
      <c r="U148" s="388">
        <v>33776.554450884883</v>
      </c>
      <c r="V148" s="388">
        <v>33981.668850919203</v>
      </c>
      <c r="W148" s="388">
        <v>40945.214968567379</v>
      </c>
      <c r="X148" s="388">
        <v>39884.532630866401</v>
      </c>
      <c r="Y148" s="388">
        <v>32256.829549683138</v>
      </c>
      <c r="Z148" s="388">
        <v>30618.10184660097</v>
      </c>
      <c r="AA148" s="388">
        <v>32279.26955097614</v>
      </c>
      <c r="AB148" s="388">
        <v>32545.292585541112</v>
      </c>
      <c r="AC148" s="388">
        <v>35856.240960814714</v>
      </c>
      <c r="AD148" s="388">
        <v>47178.653633501592</v>
      </c>
      <c r="AE148" s="388">
        <v>40997.113151518279</v>
      </c>
      <c r="AF148" s="388">
        <v>27659.312009934103</v>
      </c>
      <c r="AG148" s="388">
        <v>1021757.0598575992</v>
      </c>
    </row>
    <row r="149" spans="1:33">
      <c r="A149" t="s">
        <v>177</v>
      </c>
      <c r="B149" s="388">
        <v>29160.712093230217</v>
      </c>
      <c r="C149" s="388">
        <v>25425.28584717141</v>
      </c>
      <c r="D149" s="388">
        <v>19524.644411056601</v>
      </c>
      <c r="E149" s="388">
        <v>18790.685583549002</v>
      </c>
      <c r="F149" s="388">
        <v>18692.138959230499</v>
      </c>
      <c r="G149" s="388">
        <v>19487.285445760619</v>
      </c>
      <c r="H149" s="388">
        <v>20073.875927168076</v>
      </c>
      <c r="I149" s="388">
        <v>24611.674158907335</v>
      </c>
      <c r="J149" s="388">
        <v>22924.907828890005</v>
      </c>
      <c r="K149" s="388">
        <v>21949.535762442407</v>
      </c>
      <c r="L149" s="388">
        <v>21116.95647936971</v>
      </c>
      <c r="M149" s="388">
        <v>21209.593653879183</v>
      </c>
      <c r="N149" s="388">
        <v>22075.977570552059</v>
      </c>
      <c r="O149" s="388">
        <v>22451.115698142927</v>
      </c>
      <c r="P149" s="388">
        <v>7387.2092023529813</v>
      </c>
      <c r="Q149" s="388">
        <v>20966.867688470153</v>
      </c>
      <c r="R149" s="388">
        <v>22899.897745874925</v>
      </c>
      <c r="S149" s="388">
        <v>21307.327362316115</v>
      </c>
      <c r="T149" s="388">
        <v>22967.170015908323</v>
      </c>
      <c r="U149" s="388">
        <v>22925.600652662182</v>
      </c>
      <c r="V149" s="388">
        <v>23064.820620469593</v>
      </c>
      <c r="W149" s="388">
        <v>27791.27895865617</v>
      </c>
      <c r="X149" s="388">
        <v>27071.348223008637</v>
      </c>
      <c r="Y149" s="388">
        <v>21894.09798007549</v>
      </c>
      <c r="Z149" s="388">
        <v>20781.822986072013</v>
      </c>
      <c r="AA149" s="388">
        <v>21909.328974374705</v>
      </c>
      <c r="AB149" s="388">
        <v>22089.890252870839</v>
      </c>
      <c r="AC149" s="388">
        <v>24337.173359958764</v>
      </c>
      <c r="AD149" s="388">
        <v>32022.181957745295</v>
      </c>
      <c r="AE149" s="388">
        <v>27826.504488206901</v>
      </c>
      <c r="AF149" s="388">
        <v>18773.565029825586</v>
      </c>
      <c r="AG149" s="388">
        <v>693510.47491819889</v>
      </c>
    </row>
    <row r="150" spans="1:33">
      <c r="A150" t="s">
        <v>178</v>
      </c>
      <c r="B150" s="388">
        <v>38462.131388029426</v>
      </c>
      <c r="C150" s="388">
        <v>33535.212778947804</v>
      </c>
      <c r="D150" s="388">
        <v>25752.438288945341</v>
      </c>
      <c r="E150" s="388">
        <v>24784.367935699243</v>
      </c>
      <c r="F150" s="388">
        <v>24654.387803517733</v>
      </c>
      <c r="G150" s="388">
        <v>25703.162899951385</v>
      </c>
      <c r="H150" s="388">
        <v>26476.858689503064</v>
      </c>
      <c r="I150" s="388">
        <v>32462.082618312466</v>
      </c>
      <c r="J150" s="388">
        <v>30237.286872632016</v>
      </c>
      <c r="K150" s="388">
        <v>28950.799476440119</v>
      </c>
      <c r="L150" s="388">
        <v>27852.651609744924</v>
      </c>
      <c r="M150" s="388">
        <v>27974.83734944867</v>
      </c>
      <c r="N150" s="388">
        <v>29117.572544975115</v>
      </c>
      <c r="O150" s="388">
        <v>29612.368827930397</v>
      </c>
      <c r="P150" s="388">
        <v>9743.5141509360419</v>
      </c>
      <c r="Q150" s="388">
        <v>27654.688858458427</v>
      </c>
      <c r="R150" s="388">
        <v>30204.299300316365</v>
      </c>
      <c r="S150" s="388">
        <v>28103.745269218351</v>
      </c>
      <c r="T150" s="388">
        <v>30293.029468514011</v>
      </c>
      <c r="U150" s="388">
        <v>30238.200687043314</v>
      </c>
      <c r="V150" s="388">
        <v>30421.827776687973</v>
      </c>
      <c r="W150" s="388">
        <v>36655.888900510203</v>
      </c>
      <c r="X150" s="388">
        <v>35706.321192553434</v>
      </c>
      <c r="Y150" s="388">
        <v>28877.678653380652</v>
      </c>
      <c r="Z150" s="388">
        <v>27410.620276266698</v>
      </c>
      <c r="AA150" s="388">
        <v>28897.767892012198</v>
      </c>
      <c r="AB150" s="388">
        <v>29135.922968435076</v>
      </c>
      <c r="AC150" s="388">
        <v>32100.024045753456</v>
      </c>
      <c r="AD150" s="388">
        <v>42236.32694059331</v>
      </c>
      <c r="AE150" s="388">
        <v>36702.350349786946</v>
      </c>
      <c r="AF150" s="388">
        <v>24761.786423127101</v>
      </c>
      <c r="AG150" s="388">
        <v>914720.15223767131</v>
      </c>
    </row>
    <row r="151" spans="1:33">
      <c r="A151" t="s">
        <v>179</v>
      </c>
      <c r="B151" s="388">
        <v>46043.033869597115</v>
      </c>
      <c r="C151" s="388">
        <v>40145.017503782925</v>
      </c>
      <c r="D151" s="388">
        <v>30828.25484631494</v>
      </c>
      <c r="E151" s="388">
        <v>29669.377414043061</v>
      </c>
      <c r="F151" s="388">
        <v>29513.778142436637</v>
      </c>
      <c r="G151" s="388">
        <v>30769.267257158801</v>
      </c>
      <c r="H151" s="388">
        <v>31695.458816427919</v>
      </c>
      <c r="I151" s="388">
        <v>38860.372931329577</v>
      </c>
      <c r="J151" s="388">
        <v>36197.068996405636</v>
      </c>
      <c r="K151" s="388">
        <v>34657.014386376701</v>
      </c>
      <c r="L151" s="388">
        <v>33342.421107341492</v>
      </c>
      <c r="M151" s="388">
        <v>33488.689708392354</v>
      </c>
      <c r="N151" s="388">
        <v>34856.658497765799</v>
      </c>
      <c r="O151" s="388">
        <v>35448.979338876306</v>
      </c>
      <c r="P151" s="388">
        <v>11663.96494085274</v>
      </c>
      <c r="Q151" s="388">
        <v>33105.439813443685</v>
      </c>
      <c r="R151" s="388">
        <v>36157.579559533762</v>
      </c>
      <c r="S151" s="388">
        <v>33643.005434063809</v>
      </c>
      <c r="T151" s="388">
        <v>36263.79848168249</v>
      </c>
      <c r="U151" s="388">
        <v>36198.162924026685</v>
      </c>
      <c r="V151" s="388">
        <v>36417.982991266013</v>
      </c>
      <c r="W151" s="388">
        <v>43880.780218322972</v>
      </c>
      <c r="X151" s="388">
        <v>42744.05231060912</v>
      </c>
      <c r="Y151" s="388">
        <v>34569.481417942523</v>
      </c>
      <c r="Z151" s="388">
        <v>32813.265209727986</v>
      </c>
      <c r="AA151" s="388">
        <v>34593.53025406642</v>
      </c>
      <c r="AB151" s="388">
        <v>34878.625797507048</v>
      </c>
      <c r="AC151" s="388">
        <v>38426.952459881024</v>
      </c>
      <c r="AD151" s="388">
        <v>50561.124973390339</v>
      </c>
      <c r="AE151" s="388">
        <v>43936.399239044862</v>
      </c>
      <c r="AF151" s="388">
        <v>29642.345075723155</v>
      </c>
      <c r="AG151" s="388">
        <v>1095011.883917334</v>
      </c>
    </row>
    <row r="152" spans="1:33">
      <c r="A152" t="s">
        <v>180</v>
      </c>
      <c r="B152" s="388">
        <v>29464.728634808813</v>
      </c>
      <c r="C152" s="388">
        <v>25690.358505451892</v>
      </c>
      <c r="D152" s="388">
        <v>19728.199620902771</v>
      </c>
      <c r="E152" s="388">
        <v>18986.588866937185</v>
      </c>
      <c r="F152" s="388">
        <v>18887.014839590469</v>
      </c>
      <c r="G152" s="388">
        <v>19690.451167744155</v>
      </c>
      <c r="H152" s="388">
        <v>20283.157179146565</v>
      </c>
      <c r="I152" s="388">
        <v>24868.264465629898</v>
      </c>
      <c r="J152" s="388">
        <v>23163.912664295425</v>
      </c>
      <c r="K152" s="388">
        <v>22178.371804937495</v>
      </c>
      <c r="L152" s="388">
        <v>21337.112422647035</v>
      </c>
      <c r="M152" s="388">
        <v>21430.715390904137</v>
      </c>
      <c r="N152" s="388">
        <v>22306.131838784899</v>
      </c>
      <c r="O152" s="388">
        <v>22685.180988706084</v>
      </c>
      <c r="P152" s="388">
        <v>7464.2249414212429</v>
      </c>
      <c r="Q152" s="388">
        <v>21185.458873143736</v>
      </c>
      <c r="R152" s="388">
        <v>23138.641837341085</v>
      </c>
      <c r="S152" s="388">
        <v>21529.468027271905</v>
      </c>
      <c r="T152" s="388">
        <v>23206.615457972996</v>
      </c>
      <c r="U152" s="388">
        <v>23164.612711138368</v>
      </c>
      <c r="V152" s="388">
        <v>23305.284124061251</v>
      </c>
      <c r="W152" s="388">
        <v>28081.018402879767</v>
      </c>
      <c r="X152" s="388">
        <v>27353.581991385636</v>
      </c>
      <c r="Y152" s="388">
        <v>22122.356053047268</v>
      </c>
      <c r="Z152" s="388">
        <v>20998.484977443306</v>
      </c>
      <c r="AA152" s="388">
        <v>22137.745838880688</v>
      </c>
      <c r="AB152" s="388">
        <v>22320.189568506808</v>
      </c>
      <c r="AC152" s="388">
        <v>24590.901844127395</v>
      </c>
      <c r="AD152" s="388">
        <v>32356.030904282314</v>
      </c>
      <c r="AE152" s="388">
        <v>28116.611178046271</v>
      </c>
      <c r="AF152" s="388">
        <v>18969.28982197816</v>
      </c>
      <c r="AG152" s="388">
        <v>700740.70494341489</v>
      </c>
    </row>
    <row r="153" spans="1:33">
      <c r="A153" t="s">
        <v>181</v>
      </c>
      <c r="B153" s="388">
        <v>39162.705234414185</v>
      </c>
      <c r="C153" s="388">
        <v>34146.044580463371</v>
      </c>
      <c r="D153" s="388">
        <v>26221.509661092117</v>
      </c>
      <c r="E153" s="388">
        <v>25235.80625563415</v>
      </c>
      <c r="F153" s="388">
        <v>25103.458582240808</v>
      </c>
      <c r="G153" s="388">
        <v>26171.336738665821</v>
      </c>
      <c r="H153" s="388">
        <v>26959.125117880554</v>
      </c>
      <c r="I153" s="388">
        <v>33053.367741129354</v>
      </c>
      <c r="J153" s="388">
        <v>30788.048143630949</v>
      </c>
      <c r="K153" s="388">
        <v>29478.127843672406</v>
      </c>
      <c r="L153" s="388">
        <v>28359.977609788868</v>
      </c>
      <c r="M153" s="388">
        <v>28484.38891865762</v>
      </c>
      <c r="N153" s="388">
        <v>29647.938623480299</v>
      </c>
      <c r="O153" s="388">
        <v>30151.747442210828</v>
      </c>
      <c r="P153" s="388">
        <v>9920.9887458085977</v>
      </c>
      <c r="Q153" s="388">
        <v>28158.409038411162</v>
      </c>
      <c r="R153" s="388">
        <v>30754.459714587236</v>
      </c>
      <c r="S153" s="388">
        <v>28615.64484967689</v>
      </c>
      <c r="T153" s="388">
        <v>30844.806070785424</v>
      </c>
      <c r="U153" s="388">
        <v>30788.978602842046</v>
      </c>
      <c r="V153" s="388">
        <v>30975.950393673313</v>
      </c>
      <c r="W153" s="388">
        <v>37323.56269166353</v>
      </c>
      <c r="X153" s="388">
        <v>36356.698950503218</v>
      </c>
      <c r="Y153" s="388">
        <v>29403.675151202355</v>
      </c>
      <c r="Z153" s="388">
        <v>27909.894835052921</v>
      </c>
      <c r="AA153" s="388">
        <v>29424.130308067532</v>
      </c>
      <c r="AB153" s="388">
        <v>29666.623293282886</v>
      </c>
      <c r="AC153" s="388">
        <v>32684.714402299363</v>
      </c>
      <c r="AD153" s="388">
        <v>43005.646397266595</v>
      </c>
      <c r="AE153" s="388">
        <v>37370.870419475883</v>
      </c>
      <c r="AF153" s="388">
        <v>25212.81342895775</v>
      </c>
      <c r="AG153" s="388">
        <v>931381.44978651777</v>
      </c>
    </row>
    <row r="154" spans="1:33">
      <c r="A154" t="s">
        <v>182</v>
      </c>
      <c r="B154" s="388">
        <v>18437.224723375719</v>
      </c>
      <c r="C154" s="388">
        <v>16075.454787305784</v>
      </c>
      <c r="D154" s="388">
        <v>12344.700482613496</v>
      </c>
      <c r="E154" s="388">
        <v>11880.645839599327</v>
      </c>
      <c r="F154" s="388">
        <v>11818.338504563013</v>
      </c>
      <c r="G154" s="388">
        <v>12321.079809826335</v>
      </c>
      <c r="H154" s="388">
        <v>12691.958973947063</v>
      </c>
      <c r="I154" s="388">
        <v>15561.038627435248</v>
      </c>
      <c r="J154" s="388">
        <v>14494.559531076928</v>
      </c>
      <c r="K154" s="388">
        <v>13877.868350131021</v>
      </c>
      <c r="L154" s="388">
        <v>13351.459691352005</v>
      </c>
      <c r="M154" s="388">
        <v>13410.030702879747</v>
      </c>
      <c r="N154" s="388">
        <v>13957.812763802896</v>
      </c>
      <c r="O154" s="388">
        <v>14194.998534115584</v>
      </c>
      <c r="P154" s="388">
        <v>4670.6553566636085</v>
      </c>
      <c r="Q154" s="388">
        <v>13256.564177229173</v>
      </c>
      <c r="R154" s="388">
        <v>14478.746593470158</v>
      </c>
      <c r="S154" s="388">
        <v>13471.824061688671</v>
      </c>
      <c r="T154" s="388">
        <v>14521.280327087221</v>
      </c>
      <c r="U154" s="388">
        <v>14494.997577567034</v>
      </c>
      <c r="V154" s="388">
        <v>14583.021142431975</v>
      </c>
      <c r="W154" s="388">
        <v>17571.383506430946</v>
      </c>
      <c r="X154" s="388">
        <v>17116.198299843338</v>
      </c>
      <c r="Y154" s="388">
        <v>13842.817119269561</v>
      </c>
      <c r="Z154" s="388">
        <v>13139.567351120231</v>
      </c>
      <c r="AA154" s="388">
        <v>13852.447105799291</v>
      </c>
      <c r="AB154" s="388">
        <v>13966.609231104385</v>
      </c>
      <c r="AC154" s="388">
        <v>15387.482066101054</v>
      </c>
      <c r="AD154" s="388">
        <v>20246.42481295377</v>
      </c>
      <c r="AE154" s="388">
        <v>17593.655287800699</v>
      </c>
      <c r="AF154" s="388">
        <v>11869.821155504573</v>
      </c>
      <c r="AG154" s="388">
        <v>438480.66649408976</v>
      </c>
    </row>
    <row r="155" spans="1:33">
      <c r="A155" t="s">
        <v>183</v>
      </c>
      <c r="B155" s="388">
        <v>46372.713710610034</v>
      </c>
      <c r="C155" s="388">
        <v>40432.466046500405</v>
      </c>
      <c r="D155" s="388">
        <v>31048.992997176661</v>
      </c>
      <c r="E155" s="388">
        <v>29881.817707541457</v>
      </c>
      <c r="F155" s="388">
        <v>29725.104305548441</v>
      </c>
      <c r="G155" s="388">
        <v>30989.583041869122</v>
      </c>
      <c r="H155" s="388">
        <v>31922.406368429507</v>
      </c>
      <c r="I155" s="388">
        <v>39138.623091950787</v>
      </c>
      <c r="J155" s="388">
        <v>36456.249223009872</v>
      </c>
      <c r="K155" s="388">
        <v>34905.167430010682</v>
      </c>
      <c r="L155" s="388">
        <v>33581.161328517759</v>
      </c>
      <c r="M155" s="388">
        <v>33728.477249979267</v>
      </c>
      <c r="N155" s="388">
        <v>35106.241044049144</v>
      </c>
      <c r="O155" s="388">
        <v>35702.803053134805</v>
      </c>
      <c r="P155" s="388">
        <v>11747.48189844879</v>
      </c>
      <c r="Q155" s="388">
        <v>33342.483188241051</v>
      </c>
      <c r="R155" s="388">
        <v>36416.477031719456</v>
      </c>
      <c r="S155" s="388">
        <v>33883.897915521746</v>
      </c>
      <c r="T155" s="388">
        <v>36523.456508384763</v>
      </c>
      <c r="U155" s="388">
        <v>36457.350983431104</v>
      </c>
      <c r="V155" s="388">
        <v>36678.745018298723</v>
      </c>
      <c r="W155" s="388">
        <v>44194.977772873157</v>
      </c>
      <c r="X155" s="388">
        <v>43050.110604029149</v>
      </c>
      <c r="Y155" s="388">
        <v>34817.007703244315</v>
      </c>
      <c r="Z155" s="388">
        <v>33048.216540000802</v>
      </c>
      <c r="AA155" s="388">
        <v>34841.228735155586</v>
      </c>
      <c r="AB155" s="388">
        <v>35128.365635247501</v>
      </c>
      <c r="AC155" s="388">
        <v>38702.099219615549</v>
      </c>
      <c r="AD155" s="388">
        <v>50923.155496615007</v>
      </c>
      <c r="AE155" s="388">
        <v>44250.995039939138</v>
      </c>
      <c r="AF155" s="388">
        <v>29854.591810799131</v>
      </c>
      <c r="AG155" s="388">
        <v>1102852.447699893</v>
      </c>
    </row>
    <row r="156" spans="1:33">
      <c r="A156" t="s">
        <v>256</v>
      </c>
      <c r="B156" s="388">
        <v>5871725.7782066567</v>
      </c>
      <c r="C156" s="388">
        <v>5058478.6739922902</v>
      </c>
      <c r="D156" s="388">
        <v>3931432.0422694501</v>
      </c>
      <c r="E156" s="388">
        <v>3783643.9857281568</v>
      </c>
      <c r="F156" s="388">
        <v>3763800.8916186495</v>
      </c>
      <c r="G156" s="388">
        <v>3923909.5373705896</v>
      </c>
      <c r="H156" s="388">
        <v>4042023.8838213561</v>
      </c>
      <c r="I156" s="388">
        <v>4955743.232252147</v>
      </c>
      <c r="J156" s="388">
        <v>4561016.8574989783</v>
      </c>
      <c r="K156" s="388">
        <v>4419701.9107061671</v>
      </c>
      <c r="L156" s="388">
        <v>4252055.8935859697</v>
      </c>
      <c r="M156" s="388">
        <v>4270709.0761230914</v>
      </c>
      <c r="N156" s="388">
        <v>4445161.9070789171</v>
      </c>
      <c r="O156" s="388">
        <v>4520698.7529255198</v>
      </c>
      <c r="P156" s="388">
        <v>677559.81189231144</v>
      </c>
      <c r="Q156" s="388">
        <v>4171455.6799896765</v>
      </c>
      <c r="R156" s="388">
        <v>4611064.3485954618</v>
      </c>
      <c r="S156" s="388">
        <v>4290388.4835872911</v>
      </c>
      <c r="T156" s="388">
        <v>4624610.119386334</v>
      </c>
      <c r="U156" s="388">
        <v>4616239.8196153389</v>
      </c>
      <c r="V156" s="388">
        <v>4644272.7932684617</v>
      </c>
      <c r="W156" s="388">
        <v>5529203.9893023577</v>
      </c>
      <c r="X156" s="388">
        <v>5451016.8580125682</v>
      </c>
      <c r="Y156" s="388">
        <v>4408539.1018292867</v>
      </c>
      <c r="Z156" s="388">
        <v>4184574.2777240095</v>
      </c>
      <c r="AA156" s="388">
        <v>4411605.9755588602</v>
      </c>
      <c r="AB156" s="388">
        <v>4447963.3289081939</v>
      </c>
      <c r="AC156" s="388">
        <v>4907054.5709566399</v>
      </c>
      <c r="AD156" s="388">
        <v>6447903.9700600458</v>
      </c>
      <c r="AE156" s="388">
        <v>5536212.2719656657</v>
      </c>
      <c r="AF156" s="388">
        <v>3780196.6351863202</v>
      </c>
      <c r="AG156" s="388">
        <v>138539964.45901665</v>
      </c>
    </row>
    <row r="157" spans="1:33">
      <c r="B157" s="388"/>
      <c r="C157" s="388"/>
      <c r="D157" s="388"/>
      <c r="E157" s="388"/>
      <c r="F157" s="388"/>
      <c r="G157" s="388"/>
      <c r="H157" s="388"/>
      <c r="I157" s="388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/>
      <c r="X157" s="388"/>
      <c r="Y157" s="388"/>
      <c r="Z157" s="388"/>
      <c r="AA157" s="388"/>
      <c r="AB157" s="388"/>
      <c r="AC157" s="388"/>
      <c r="AD157" s="388"/>
      <c r="AE157" s="388"/>
      <c r="AF157" s="388"/>
      <c r="AG157" s="388"/>
    </row>
    <row r="158" spans="1:33">
      <c r="B158" s="388"/>
      <c r="C158" s="388"/>
      <c r="D158" s="388"/>
      <c r="E158" s="388"/>
      <c r="F158" s="388"/>
      <c r="G158" s="388"/>
      <c r="H158" s="388"/>
      <c r="I158" s="388"/>
      <c r="J158" s="388"/>
      <c r="K158" s="388"/>
      <c r="L158" s="388"/>
      <c r="M158" s="388"/>
      <c r="N158" s="388"/>
      <c r="O158" s="388"/>
      <c r="P158" s="388"/>
      <c r="Q158" s="388"/>
      <c r="R158" s="388"/>
      <c r="S158" s="388"/>
      <c r="T158" s="388"/>
      <c r="U158" s="388"/>
      <c r="V158" s="388"/>
      <c r="W158" s="388"/>
      <c r="X158" s="388"/>
      <c r="Y158" s="388"/>
      <c r="Z158" s="388"/>
      <c r="AA158" s="388"/>
      <c r="AB158" s="388"/>
      <c r="AC158" s="388"/>
      <c r="AD158" s="388"/>
      <c r="AE158" s="388"/>
      <c r="AF158" s="388"/>
      <c r="AG158" s="388"/>
    </row>
  </sheetData>
  <conditionalFormatting sqref="A3:A143">
    <cfRule type="containsErrors" dxfId="21" priority="3">
      <formula>ISERROR(A3)</formula>
    </cfRule>
  </conditionalFormatting>
  <conditionalFormatting sqref="A143:A144">
    <cfRule type="cellIs" dxfId="20" priority="2" operator="lessThan">
      <formula>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45E0-B687-4368-BA65-154FAE437C07}">
  <sheetPr codeName="Foglio50"/>
  <dimension ref="A1:T22"/>
  <sheetViews>
    <sheetView topLeftCell="B1" zoomScaleNormal="100" workbookViewId="0">
      <selection activeCell="G7" sqref="G7"/>
    </sheetView>
  </sheetViews>
  <sheetFormatPr defaultRowHeight="13.15"/>
  <cols>
    <col min="1" max="1" width="7" bestFit="1" customWidth="1"/>
    <col min="2" max="2" width="36.42578125" customWidth="1"/>
    <col min="3" max="3" width="8.140625" bestFit="1" customWidth="1"/>
    <col min="4" max="4" width="7.85546875" bestFit="1" customWidth="1"/>
    <col min="6" max="6" width="14.85546875" bestFit="1" customWidth="1"/>
    <col min="7" max="7" width="20.140625" customWidth="1"/>
    <col min="9" max="9" width="8.28515625" bestFit="1" customWidth="1"/>
  </cols>
  <sheetData>
    <row r="1" spans="1:20" ht="104.45" customHeight="1">
      <c r="A1" s="174" t="s">
        <v>575</v>
      </c>
      <c r="B1" s="174" t="s">
        <v>576</v>
      </c>
      <c r="C1" s="174" t="s">
        <v>577</v>
      </c>
      <c r="D1" s="174" t="s">
        <v>578</v>
      </c>
      <c r="E1" s="174" t="s">
        <v>579</v>
      </c>
      <c r="F1" s="174" t="s">
        <v>580</v>
      </c>
      <c r="G1" s="174" t="s">
        <v>581</v>
      </c>
      <c r="H1" s="174"/>
      <c r="I1" s="174" t="s">
        <v>582</v>
      </c>
      <c r="M1" s="194" t="s">
        <v>583</v>
      </c>
      <c r="R1" s="194" t="s">
        <v>583</v>
      </c>
    </row>
    <row r="2" spans="1:20" ht="13.9" customHeight="1">
      <c r="A2" s="175">
        <v>217915</v>
      </c>
      <c r="B2" s="175" t="s">
        <v>584</v>
      </c>
      <c r="C2" s="176">
        <v>9.33</v>
      </c>
      <c r="D2" s="177">
        <v>22.94</v>
      </c>
      <c r="E2" s="177">
        <v>32.99</v>
      </c>
      <c r="F2" s="176">
        <v>13.61</v>
      </c>
      <c r="G2" s="178">
        <v>17.71</v>
      </c>
      <c r="H2" s="179"/>
      <c r="I2" s="175">
        <v>217917</v>
      </c>
      <c r="J2" s="44"/>
      <c r="K2">
        <f>E2/G2</f>
        <v>1.8627893845285151</v>
      </c>
      <c r="L2" s="44"/>
      <c r="M2" s="193">
        <v>1.82</v>
      </c>
      <c r="N2" s="192"/>
      <c r="O2" s="192">
        <f>G2*$M$2</f>
        <v>32.232200000000006</v>
      </c>
      <c r="P2" s="192">
        <f>E2-O2</f>
        <v>0.75779999999999603</v>
      </c>
      <c r="S2" s="192">
        <f t="shared" ref="S2:S7" si="0">G2*$R$7</f>
        <v>32.023222000000004</v>
      </c>
      <c r="T2" s="192">
        <f>E2-S2</f>
        <v>0.96677799999999792</v>
      </c>
    </row>
    <row r="3" spans="1:20" ht="13.9" customHeight="1">
      <c r="A3" s="175">
        <v>217895</v>
      </c>
      <c r="B3" s="175" t="s">
        <v>585</v>
      </c>
      <c r="C3" s="176">
        <v>7.77</v>
      </c>
      <c r="D3" s="177">
        <v>19.66</v>
      </c>
      <c r="E3" s="177">
        <v>28.99</v>
      </c>
      <c r="F3" s="176">
        <v>11.89</v>
      </c>
      <c r="G3" s="178">
        <v>15.99</v>
      </c>
      <c r="H3" s="179"/>
      <c r="I3" s="175">
        <v>217896</v>
      </c>
      <c r="J3" s="44"/>
      <c r="K3">
        <f t="shared" ref="K3:K22" si="1">E3/G3</f>
        <v>1.8130081300813008</v>
      </c>
      <c r="L3" s="44"/>
      <c r="M3" s="191"/>
      <c r="O3" s="192">
        <f t="shared" ref="O3:O8" si="2">G3*$M$2</f>
        <v>29.101800000000001</v>
      </c>
      <c r="P3" s="192">
        <f t="shared" ref="P3:P8" si="3">E3-O3</f>
        <v>-0.11180000000000234</v>
      </c>
      <c r="S3" s="192">
        <f t="shared" si="0"/>
        <v>28.913118000000001</v>
      </c>
      <c r="T3" s="192">
        <f t="shared" ref="T3:T8" si="4">E3-S3</f>
        <v>7.6881999999997674E-2</v>
      </c>
    </row>
    <row r="4" spans="1:20" ht="13.9" customHeight="1">
      <c r="A4" s="175">
        <v>217910</v>
      </c>
      <c r="B4" s="175" t="s">
        <v>586</v>
      </c>
      <c r="C4" s="176">
        <v>7.77</v>
      </c>
      <c r="D4" s="177">
        <v>19.66</v>
      </c>
      <c r="E4" s="177">
        <v>28.99</v>
      </c>
      <c r="F4" s="176">
        <v>11.89</v>
      </c>
      <c r="G4" s="178">
        <v>15.99</v>
      </c>
      <c r="H4" s="179"/>
      <c r="I4" s="175">
        <v>217913</v>
      </c>
      <c r="J4" s="44"/>
      <c r="K4">
        <f t="shared" si="1"/>
        <v>1.8130081300813008</v>
      </c>
      <c r="L4" s="44"/>
      <c r="M4" s="191"/>
      <c r="O4" s="192">
        <f t="shared" si="2"/>
        <v>29.101800000000001</v>
      </c>
      <c r="P4" s="192">
        <f t="shared" si="3"/>
        <v>-0.11180000000000234</v>
      </c>
      <c r="S4" s="192">
        <f t="shared" si="0"/>
        <v>28.913118000000001</v>
      </c>
      <c r="T4" s="192">
        <f t="shared" si="4"/>
        <v>7.6881999999997674E-2</v>
      </c>
    </row>
    <row r="5" spans="1:20" ht="13.9" customHeight="1">
      <c r="A5" s="175">
        <v>221613</v>
      </c>
      <c r="B5" s="175" t="s">
        <v>587</v>
      </c>
      <c r="C5" s="176">
        <v>6.21</v>
      </c>
      <c r="D5" s="177">
        <v>16.39</v>
      </c>
      <c r="E5" s="177">
        <v>24.99</v>
      </c>
      <c r="F5" s="176">
        <v>10.18</v>
      </c>
      <c r="G5" s="178">
        <v>14.27</v>
      </c>
      <c r="H5" s="179"/>
      <c r="I5" s="175">
        <v>221617</v>
      </c>
      <c r="J5" s="44"/>
      <c r="K5">
        <f t="shared" si="1"/>
        <v>1.7512263489838822</v>
      </c>
      <c r="L5" s="44"/>
      <c r="M5" s="191"/>
      <c r="O5" s="192">
        <f t="shared" si="2"/>
        <v>25.971399999999999</v>
      </c>
      <c r="P5" s="192">
        <f t="shared" si="3"/>
        <v>-0.98140000000000072</v>
      </c>
      <c r="S5" s="192">
        <f t="shared" si="0"/>
        <v>25.803014000000001</v>
      </c>
      <c r="T5" s="192">
        <f t="shared" si="4"/>
        <v>-0.81301400000000257</v>
      </c>
    </row>
    <row r="6" spans="1:20" ht="13.9" customHeight="1" thickBot="1">
      <c r="A6" s="175">
        <v>221602</v>
      </c>
      <c r="B6" s="175" t="s">
        <v>588</v>
      </c>
      <c r="C6" s="176">
        <v>7.15</v>
      </c>
      <c r="D6" s="177">
        <v>18.02</v>
      </c>
      <c r="E6" s="177">
        <v>29.99</v>
      </c>
      <c r="F6" s="176">
        <v>13.33</v>
      </c>
      <c r="G6" s="178">
        <v>17.43</v>
      </c>
      <c r="H6" s="179"/>
      <c r="I6" s="175">
        <v>221603</v>
      </c>
      <c r="J6" s="44"/>
      <c r="K6">
        <f t="shared" si="1"/>
        <v>1.7205966724039012</v>
      </c>
      <c r="L6" s="44"/>
      <c r="M6" s="191"/>
      <c r="O6" s="192">
        <f t="shared" si="2"/>
        <v>31.7226</v>
      </c>
      <c r="P6" s="192">
        <f t="shared" si="3"/>
        <v>-1.7326000000000015</v>
      </c>
      <c r="S6" s="192">
        <f t="shared" si="0"/>
        <v>31.516926000000002</v>
      </c>
      <c r="T6" s="192">
        <f t="shared" si="4"/>
        <v>-1.5269260000000031</v>
      </c>
    </row>
    <row r="7" spans="1:20" ht="13.9" customHeight="1" thickBot="1">
      <c r="A7" s="175">
        <v>363228</v>
      </c>
      <c r="B7" s="175" t="s">
        <v>589</v>
      </c>
      <c r="C7" s="176">
        <v>9.33</v>
      </c>
      <c r="D7" s="177">
        <v>24.58</v>
      </c>
      <c r="E7" s="177">
        <v>34.99</v>
      </c>
      <c r="F7" s="176">
        <v>15.25</v>
      </c>
      <c r="G7" s="178">
        <v>19.350000000000001</v>
      </c>
      <c r="H7" s="179"/>
      <c r="I7" s="175">
        <v>363806</v>
      </c>
      <c r="J7" s="44"/>
      <c r="K7">
        <f t="shared" si="1"/>
        <v>1.8082687338501291</v>
      </c>
      <c r="L7" s="44"/>
      <c r="M7" s="191"/>
      <c r="O7" s="192">
        <f t="shared" si="2"/>
        <v>35.217000000000006</v>
      </c>
      <c r="P7" s="192">
        <f t="shared" si="3"/>
        <v>-0.22700000000000387</v>
      </c>
      <c r="R7" s="195">
        <v>1.8082</v>
      </c>
      <c r="S7" s="192">
        <f t="shared" si="0"/>
        <v>34.988670000000006</v>
      </c>
      <c r="T7" s="192">
        <f t="shared" si="4"/>
        <v>1.3299999999958345E-3</v>
      </c>
    </row>
    <row r="8" spans="1:20" ht="13.9" customHeight="1" thickBot="1">
      <c r="A8" s="175">
        <v>418303</v>
      </c>
      <c r="B8" s="175" t="s">
        <v>590</v>
      </c>
      <c r="C8" s="176">
        <v>12.94</v>
      </c>
      <c r="D8" s="177">
        <v>28.68</v>
      </c>
      <c r="E8" s="177">
        <v>39.99</v>
      </c>
      <c r="F8" s="176">
        <v>15.74</v>
      </c>
      <c r="G8" s="178">
        <v>19.84</v>
      </c>
      <c r="H8" s="179"/>
      <c r="I8" s="175">
        <v>418719</v>
      </c>
      <c r="J8" s="44"/>
      <c r="K8">
        <f t="shared" si="1"/>
        <v>2.015625</v>
      </c>
      <c r="L8" s="44"/>
      <c r="M8" s="191"/>
      <c r="O8" s="192">
        <f t="shared" si="2"/>
        <v>36.108800000000002</v>
      </c>
      <c r="P8" s="192">
        <f t="shared" si="3"/>
        <v>3.8811999999999998</v>
      </c>
      <c r="R8" s="195">
        <v>2.0154999999999998</v>
      </c>
      <c r="S8" s="192">
        <f>G8*R8</f>
        <v>39.987519999999996</v>
      </c>
      <c r="T8" s="192">
        <f t="shared" si="4"/>
        <v>2.4800000000055888E-3</v>
      </c>
    </row>
    <row r="9" spans="1:20" ht="13.9" customHeight="1">
      <c r="A9" s="180">
        <v>221525</v>
      </c>
      <c r="B9" s="180" t="s">
        <v>591</v>
      </c>
      <c r="C9" s="181">
        <v>10.89</v>
      </c>
      <c r="D9" s="182">
        <v>20.48</v>
      </c>
      <c r="E9" s="182">
        <v>29.99</v>
      </c>
      <c r="F9" s="181">
        <v>9.59</v>
      </c>
      <c r="G9" s="183">
        <v>13.69</v>
      </c>
      <c r="H9" s="184"/>
      <c r="I9" s="180">
        <v>221584</v>
      </c>
      <c r="J9" s="44"/>
      <c r="K9">
        <f t="shared" si="1"/>
        <v>2.1906501095690283</v>
      </c>
      <c r="L9" s="44"/>
      <c r="M9" s="191"/>
    </row>
    <row r="10" spans="1:20" ht="13.9" customHeight="1">
      <c r="A10" s="180">
        <v>221594</v>
      </c>
      <c r="B10" s="180" t="s">
        <v>592</v>
      </c>
      <c r="C10" s="181">
        <v>10.89</v>
      </c>
      <c r="D10" s="182">
        <v>24.58</v>
      </c>
      <c r="E10" s="182">
        <v>34.99</v>
      </c>
      <c r="F10" s="181">
        <v>13.69</v>
      </c>
      <c r="G10" s="183">
        <v>17.79</v>
      </c>
      <c r="H10" s="184"/>
      <c r="I10" s="180">
        <v>221595</v>
      </c>
      <c r="J10" s="44"/>
      <c r="K10">
        <f t="shared" si="1"/>
        <v>1.9668353007307477</v>
      </c>
      <c r="L10" s="44"/>
      <c r="M10" s="191"/>
    </row>
    <row r="11" spans="1:20" ht="13.9" customHeight="1">
      <c r="A11" s="180">
        <v>221599</v>
      </c>
      <c r="B11" s="180" t="s">
        <v>593</v>
      </c>
      <c r="C11" s="181">
        <v>12.44</v>
      </c>
      <c r="D11" s="182">
        <v>32.78</v>
      </c>
      <c r="E11" s="182">
        <v>44.99</v>
      </c>
      <c r="F11" s="181">
        <v>20.34</v>
      </c>
      <c r="G11" s="183">
        <v>24.44</v>
      </c>
      <c r="H11" s="184"/>
      <c r="I11" s="180">
        <v>221600</v>
      </c>
      <c r="J11" s="44"/>
      <c r="K11">
        <f t="shared" si="1"/>
        <v>1.8408346972176759</v>
      </c>
      <c r="L11" s="44"/>
      <c r="M11" s="191"/>
    </row>
    <row r="12" spans="1:20" ht="13.9" customHeight="1">
      <c r="A12" s="180">
        <v>221610</v>
      </c>
      <c r="B12" s="180" t="s">
        <v>594</v>
      </c>
      <c r="C12" s="181">
        <v>12.44</v>
      </c>
      <c r="D12" s="182">
        <v>28.68</v>
      </c>
      <c r="E12" s="182">
        <v>49.99</v>
      </c>
      <c r="F12" s="181">
        <v>24.44</v>
      </c>
      <c r="G12" s="183">
        <v>28.54</v>
      </c>
      <c r="H12" s="184"/>
      <c r="I12" s="180">
        <v>221611</v>
      </c>
      <c r="J12" s="44"/>
      <c r="K12">
        <f t="shared" si="1"/>
        <v>1.7515767344078488</v>
      </c>
      <c r="L12" s="44"/>
      <c r="M12" s="191"/>
    </row>
    <row r="13" spans="1:20" ht="13.9" customHeight="1">
      <c r="A13" s="185">
        <v>217897</v>
      </c>
      <c r="B13" s="185" t="s">
        <v>595</v>
      </c>
      <c r="C13" s="186">
        <v>4.66</v>
      </c>
      <c r="D13" s="187">
        <v>9.83</v>
      </c>
      <c r="E13" s="187">
        <v>16.989999999999998</v>
      </c>
      <c r="F13" s="186">
        <v>5.17</v>
      </c>
      <c r="G13" s="188">
        <v>9.27</v>
      </c>
      <c r="H13" s="189"/>
      <c r="I13" s="185">
        <v>217898</v>
      </c>
      <c r="J13" s="44"/>
      <c r="K13">
        <f t="shared" si="1"/>
        <v>1.8327939590075513</v>
      </c>
      <c r="L13" s="44"/>
      <c r="M13" s="191"/>
    </row>
    <row r="17" spans="1:13">
      <c r="G17">
        <v>17.23</v>
      </c>
      <c r="M17">
        <f>12*G17</f>
        <v>206.76</v>
      </c>
    </row>
    <row r="20" spans="1:13">
      <c r="A20" t="s">
        <v>575</v>
      </c>
      <c r="B20" t="s">
        <v>576</v>
      </c>
      <c r="C20" t="s">
        <v>577</v>
      </c>
      <c r="D20" t="s">
        <v>578</v>
      </c>
      <c r="E20" t="s">
        <v>579</v>
      </c>
      <c r="F20" t="s">
        <v>580</v>
      </c>
      <c r="G20" t="s">
        <v>581</v>
      </c>
      <c r="I20" t="s">
        <v>582</v>
      </c>
    </row>
    <row r="21" spans="1:13" ht="14.45">
      <c r="A21" s="175">
        <v>580103</v>
      </c>
      <c r="B21" s="175" t="s">
        <v>596</v>
      </c>
      <c r="C21" s="176">
        <v>14.79</v>
      </c>
      <c r="D21" s="177">
        <v>32.78</v>
      </c>
      <c r="E21" s="177">
        <v>44.99</v>
      </c>
      <c r="F21" s="176">
        <v>17.989999999999998</v>
      </c>
      <c r="G21" s="178">
        <v>22.09</v>
      </c>
      <c r="H21" s="179"/>
      <c r="I21" s="175">
        <v>583108</v>
      </c>
      <c r="K21">
        <f t="shared" si="1"/>
        <v>2.0366681756450884</v>
      </c>
      <c r="M21">
        <v>1.87</v>
      </c>
    </row>
    <row r="22" spans="1:13" ht="14.45">
      <c r="A22" s="175">
        <v>580107</v>
      </c>
      <c r="B22" s="175" t="s">
        <v>597</v>
      </c>
      <c r="C22" s="176">
        <v>14.79</v>
      </c>
      <c r="D22" s="177">
        <v>32.78</v>
      </c>
      <c r="E22" s="177">
        <v>44.99</v>
      </c>
      <c r="F22" s="176">
        <v>17.989999999999998</v>
      </c>
      <c r="G22" s="178">
        <v>22.09</v>
      </c>
      <c r="H22" s="179"/>
      <c r="I22" s="175">
        <v>583062</v>
      </c>
      <c r="K22">
        <f t="shared" si="1"/>
        <v>2.0366681756450884</v>
      </c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E9CC-D2BC-4131-A52E-D8C028ECDA1B}">
  <sheetPr codeName="Foglio51">
    <tabColor rgb="FFFF0000"/>
  </sheetPr>
  <dimension ref="A1:Z173"/>
  <sheetViews>
    <sheetView zoomScale="91" zoomScaleNormal="91" workbookViewId="0">
      <selection activeCell="B11" sqref="B11"/>
    </sheetView>
  </sheetViews>
  <sheetFormatPr defaultRowHeight="13.15"/>
  <cols>
    <col min="1" max="1" width="3.85546875" customWidth="1"/>
    <col min="2" max="3" width="23.85546875" customWidth="1"/>
    <col min="4" max="4" width="14" customWidth="1"/>
    <col min="5" max="5" width="13.7109375" customWidth="1"/>
    <col min="6" max="6" width="11.28515625" customWidth="1"/>
    <col min="7" max="8" width="13.5703125" customWidth="1"/>
    <col min="9" max="9" width="11.5703125" customWidth="1"/>
    <col min="12" max="12" width="14" customWidth="1"/>
    <col min="13" max="13" width="10.5703125" customWidth="1"/>
    <col min="14" max="16" width="14" customWidth="1"/>
    <col min="18" max="18" width="9.42578125" customWidth="1"/>
    <col min="21" max="21" width="14" customWidth="1"/>
    <col min="22" max="22" width="9.42578125" customWidth="1"/>
    <col min="23" max="25" width="14" customWidth="1"/>
  </cols>
  <sheetData>
    <row r="1" spans="1:26" ht="15.6">
      <c r="A1" s="46" t="s">
        <v>598</v>
      </c>
    </row>
    <row r="2" spans="1:26">
      <c r="A2" s="47" t="s">
        <v>346</v>
      </c>
    </row>
    <row r="4" spans="1:26" ht="30.6">
      <c r="C4" s="464" t="s">
        <v>196</v>
      </c>
      <c r="D4" s="48" t="s">
        <v>197</v>
      </c>
      <c r="E4" s="48" t="s">
        <v>198</v>
      </c>
      <c r="F4" s="48" t="s">
        <v>199</v>
      </c>
      <c r="G4" s="48" t="s">
        <v>200</v>
      </c>
      <c r="H4" s="48" t="s">
        <v>201</v>
      </c>
      <c r="I4" s="48" t="s">
        <v>199</v>
      </c>
      <c r="J4" s="48" t="s">
        <v>202</v>
      </c>
      <c r="K4" s="48" t="s">
        <v>203</v>
      </c>
      <c r="L4" s="48" t="s">
        <v>204</v>
      </c>
      <c r="M4" s="48" t="s">
        <v>205</v>
      </c>
      <c r="N4" s="48" t="s">
        <v>206</v>
      </c>
      <c r="O4" s="48" t="s">
        <v>207</v>
      </c>
      <c r="P4" s="48" t="s">
        <v>208</v>
      </c>
      <c r="Q4" s="48" t="s">
        <v>209</v>
      </c>
      <c r="R4" s="48" t="s">
        <v>210</v>
      </c>
      <c r="S4" s="48" t="s">
        <v>211</v>
      </c>
      <c r="T4" s="48" t="s">
        <v>212</v>
      </c>
      <c r="U4" s="48" t="s">
        <v>213</v>
      </c>
      <c r="V4" s="48" t="s">
        <v>214</v>
      </c>
      <c r="W4" s="48" t="s">
        <v>215</v>
      </c>
      <c r="X4" s="48" t="s">
        <v>216</v>
      </c>
      <c r="Y4" s="48" t="s">
        <v>217</v>
      </c>
      <c r="Z4" s="48" t="s">
        <v>218</v>
      </c>
    </row>
    <row r="5" spans="1:26">
      <c r="C5" s="465" t="s">
        <v>184</v>
      </c>
      <c r="D5" s="466">
        <v>595295.74000000069</v>
      </c>
      <c r="E5" s="466">
        <v>585680.24000000057</v>
      </c>
      <c r="F5" s="467">
        <v>9615.5000000001164</v>
      </c>
      <c r="G5" s="468">
        <v>18092</v>
      </c>
      <c r="H5" s="468">
        <v>17637</v>
      </c>
      <c r="I5" s="468">
        <v>455</v>
      </c>
      <c r="J5" s="466">
        <v>65231.4100000002</v>
      </c>
      <c r="K5" s="466">
        <v>32785.240000000151</v>
      </c>
      <c r="L5" s="466">
        <v>17865.893811465361</v>
      </c>
      <c r="M5" s="466">
        <v>7692.3999999999833</v>
      </c>
      <c r="N5" s="466">
        <v>5884.9399999999987</v>
      </c>
      <c r="O5" s="468">
        <v>11</v>
      </c>
      <c r="P5" s="468">
        <v>41</v>
      </c>
      <c r="Q5" s="468">
        <v>24</v>
      </c>
      <c r="R5" s="468">
        <v>222</v>
      </c>
      <c r="S5" s="468">
        <v>10</v>
      </c>
      <c r="T5" s="468">
        <v>71</v>
      </c>
      <c r="U5" s="468">
        <v>18</v>
      </c>
      <c r="V5" s="468">
        <v>8</v>
      </c>
      <c r="W5" s="466">
        <v>3423.63</v>
      </c>
      <c r="X5" s="466">
        <v>13348.2</v>
      </c>
      <c r="Y5" s="466">
        <v>5336.32</v>
      </c>
      <c r="Z5" s="466">
        <v>22291.85999999999</v>
      </c>
    </row>
    <row r="6" spans="1:26">
      <c r="C6" s="469" t="s">
        <v>185</v>
      </c>
      <c r="D6" s="470">
        <v>745029.93000000087</v>
      </c>
      <c r="E6" s="470">
        <v>829282.56000000099</v>
      </c>
      <c r="F6" s="471">
        <v>-84252.630000000121</v>
      </c>
      <c r="G6" s="472">
        <v>22689</v>
      </c>
      <c r="H6" s="472">
        <v>22212</v>
      </c>
      <c r="I6" s="472">
        <v>477</v>
      </c>
      <c r="J6" s="470">
        <v>74766.630000000223</v>
      </c>
      <c r="K6" s="470">
        <v>37698.77000000007</v>
      </c>
      <c r="L6" s="470">
        <v>20481.819657430769</v>
      </c>
      <c r="M6" s="470">
        <v>9088.0499999999829</v>
      </c>
      <c r="N6" s="470">
        <v>6658.6800000000021</v>
      </c>
      <c r="O6" s="472">
        <v>6</v>
      </c>
      <c r="P6" s="472">
        <v>46</v>
      </c>
      <c r="Q6" s="472">
        <v>28</v>
      </c>
      <c r="R6" s="472">
        <v>262</v>
      </c>
      <c r="S6" s="472">
        <v>17</v>
      </c>
      <c r="T6" s="472">
        <v>112</v>
      </c>
      <c r="U6" s="472">
        <v>24</v>
      </c>
      <c r="V6" s="472">
        <v>18</v>
      </c>
      <c r="W6" s="470">
        <v>1955.17</v>
      </c>
      <c r="X6" s="470">
        <v>15423.87000000001</v>
      </c>
      <c r="Y6" s="470">
        <v>7013.3999999999951</v>
      </c>
      <c r="Z6" s="470">
        <v>29557.189999999981</v>
      </c>
    </row>
    <row r="7" spans="1:26">
      <c r="C7" s="465" t="s">
        <v>186</v>
      </c>
      <c r="D7" s="466">
        <v>644625.67000000004</v>
      </c>
      <c r="E7" s="466">
        <v>645577.43000000098</v>
      </c>
      <c r="F7" s="473">
        <v>-951.76000000094064</v>
      </c>
      <c r="G7" s="468">
        <v>23738</v>
      </c>
      <c r="H7" s="468">
        <v>21081</v>
      </c>
      <c r="I7" s="468">
        <v>2657</v>
      </c>
      <c r="J7" s="466">
        <v>66632.690000000104</v>
      </c>
      <c r="K7" s="466">
        <v>36007.260000000009</v>
      </c>
      <c r="L7" s="466">
        <v>19574.795625464711</v>
      </c>
      <c r="M7" s="466">
        <v>8222.2399999999834</v>
      </c>
      <c r="N7" s="466">
        <v>6166.119999999999</v>
      </c>
      <c r="O7" s="468">
        <v>6</v>
      </c>
      <c r="P7" s="468">
        <v>54</v>
      </c>
      <c r="Q7" s="468">
        <v>31</v>
      </c>
      <c r="R7" s="468">
        <v>247</v>
      </c>
      <c r="S7" s="468">
        <v>9</v>
      </c>
      <c r="T7" s="468">
        <v>122</v>
      </c>
      <c r="U7" s="468">
        <v>14</v>
      </c>
      <c r="V7" s="474">
        <v>3</v>
      </c>
      <c r="W7" s="466">
        <v>4064.58</v>
      </c>
      <c r="X7" s="466">
        <v>15223.610000000021</v>
      </c>
      <c r="Y7" s="466">
        <v>4918.1099999999997</v>
      </c>
      <c r="Z7" s="466">
        <v>36321.329999999944</v>
      </c>
    </row>
    <row r="8" spans="1:26">
      <c r="C8" s="469" t="s">
        <v>187</v>
      </c>
      <c r="D8" s="470">
        <v>508872.28000000038</v>
      </c>
      <c r="E8" s="470">
        <v>506295.85000000068</v>
      </c>
      <c r="F8" s="475">
        <v>2576.429999999702</v>
      </c>
      <c r="G8" s="472">
        <v>15595</v>
      </c>
      <c r="H8" s="472">
        <v>16348</v>
      </c>
      <c r="I8" s="476">
        <v>-753</v>
      </c>
      <c r="J8" s="470">
        <v>47129.010000000068</v>
      </c>
      <c r="K8" s="470">
        <v>29008.620000000072</v>
      </c>
      <c r="L8" s="470">
        <v>15772.805754812891</v>
      </c>
      <c r="M8" s="470">
        <v>6964.5299999999879</v>
      </c>
      <c r="N8" s="470">
        <v>5158.08</v>
      </c>
      <c r="O8" s="472">
        <v>5</v>
      </c>
      <c r="P8" s="472">
        <v>51</v>
      </c>
      <c r="Q8" s="472">
        <v>27</v>
      </c>
      <c r="R8" s="472">
        <v>205</v>
      </c>
      <c r="S8" s="472">
        <v>8</v>
      </c>
      <c r="T8" s="472">
        <v>51</v>
      </c>
      <c r="U8" s="472">
        <v>15</v>
      </c>
      <c r="V8" s="472">
        <v>11</v>
      </c>
      <c r="W8" s="470">
        <v>1893.94</v>
      </c>
      <c r="X8" s="470">
        <v>10533.760000000009</v>
      </c>
      <c r="Y8" s="470">
        <v>4941.4100000000017</v>
      </c>
      <c r="Z8" s="470">
        <v>23416.590000000058</v>
      </c>
    </row>
    <row r="9" spans="1:26">
      <c r="C9" s="465" t="s">
        <v>188</v>
      </c>
      <c r="D9" s="466">
        <v>688376.34000000008</v>
      </c>
      <c r="E9" s="466">
        <v>652385.45999999985</v>
      </c>
      <c r="F9" s="467">
        <v>35990.880000000237</v>
      </c>
      <c r="G9" s="468">
        <v>24098</v>
      </c>
      <c r="H9" s="468">
        <v>24125</v>
      </c>
      <c r="I9" s="474">
        <v>-27</v>
      </c>
      <c r="J9" s="466">
        <v>61905.250000000036</v>
      </c>
      <c r="K9" s="466">
        <v>45528.430000000168</v>
      </c>
      <c r="L9" s="466">
        <v>24858.29634968668</v>
      </c>
      <c r="M9" s="466">
        <v>10272.89999999998</v>
      </c>
      <c r="N9" s="466">
        <v>7532.02</v>
      </c>
      <c r="O9" s="468">
        <v>14</v>
      </c>
      <c r="P9" s="468">
        <v>42</v>
      </c>
      <c r="Q9" s="468">
        <v>26</v>
      </c>
      <c r="R9" s="468">
        <v>337</v>
      </c>
      <c r="S9" s="468">
        <v>18</v>
      </c>
      <c r="T9" s="468">
        <v>75</v>
      </c>
      <c r="U9" s="468">
        <v>14</v>
      </c>
      <c r="V9" s="468">
        <v>5</v>
      </c>
      <c r="W9" s="466">
        <v>4354.7900000000027</v>
      </c>
      <c r="X9" s="466">
        <v>15937.100000000009</v>
      </c>
      <c r="Y9" s="466">
        <v>6653.340000000002</v>
      </c>
      <c r="Z9" s="466">
        <v>36846.179999999942</v>
      </c>
    </row>
    <row r="10" spans="1:26">
      <c r="C10" s="469" t="s">
        <v>189</v>
      </c>
      <c r="D10" s="470">
        <v>646510.7300000001</v>
      </c>
      <c r="E10" s="470">
        <v>569543.5199999999</v>
      </c>
      <c r="F10" s="475">
        <v>76967.210000000196</v>
      </c>
      <c r="G10" s="472">
        <v>26170</v>
      </c>
      <c r="H10" s="472">
        <v>21827</v>
      </c>
      <c r="I10" s="472">
        <v>4343</v>
      </c>
      <c r="J10" s="470">
        <v>57445.260000000017</v>
      </c>
      <c r="K10" s="470">
        <v>37105</v>
      </c>
      <c r="L10" s="470">
        <v>20166.152894723829</v>
      </c>
      <c r="M10" s="470">
        <v>8333.7599999999893</v>
      </c>
      <c r="N10" s="470">
        <v>6089.9699999999993</v>
      </c>
      <c r="O10" s="472">
        <v>8</v>
      </c>
      <c r="P10" s="472">
        <v>37</v>
      </c>
      <c r="Q10" s="472">
        <v>26</v>
      </c>
      <c r="R10" s="472">
        <v>271</v>
      </c>
      <c r="S10" s="472">
        <v>15</v>
      </c>
      <c r="T10" s="472">
        <v>79</v>
      </c>
      <c r="U10" s="472">
        <v>16</v>
      </c>
      <c r="V10" s="472">
        <v>7</v>
      </c>
      <c r="W10" s="470">
        <v>2609.3900000000008</v>
      </c>
      <c r="X10" s="470">
        <v>14088.98</v>
      </c>
      <c r="Y10" s="470">
        <v>5517.1799999999976</v>
      </c>
      <c r="Z10" s="470">
        <v>37464.739999999947</v>
      </c>
    </row>
    <row r="11" spans="1:26">
      <c r="C11" s="465" t="s">
        <v>190</v>
      </c>
      <c r="D11" s="466">
        <v>60125.970000000023</v>
      </c>
      <c r="E11" s="466">
        <v>34117.800000000003</v>
      </c>
      <c r="F11" s="467">
        <v>26008.17000000002</v>
      </c>
      <c r="G11" s="468">
        <v>3233</v>
      </c>
      <c r="H11" s="468">
        <v>2665</v>
      </c>
      <c r="I11" s="468">
        <v>568</v>
      </c>
      <c r="J11" s="466">
        <v>7084.98</v>
      </c>
      <c r="K11" s="466">
        <v>3692.569999999997</v>
      </c>
      <c r="L11" s="466">
        <v>2002.6091935434461</v>
      </c>
      <c r="M11" s="466">
        <v>826.50000000000057</v>
      </c>
      <c r="N11" s="466">
        <v>593.27999999999986</v>
      </c>
      <c r="O11" s="477"/>
      <c r="P11" s="468">
        <v>5</v>
      </c>
      <c r="Q11" s="468">
        <v>4</v>
      </c>
      <c r="R11" s="468">
        <v>29</v>
      </c>
      <c r="S11" s="477"/>
      <c r="T11" s="468">
        <v>20</v>
      </c>
      <c r="U11" s="477"/>
      <c r="V11" s="474">
        <v>1</v>
      </c>
      <c r="W11" s="466">
        <v>212.19</v>
      </c>
      <c r="X11" s="466">
        <v>334.51</v>
      </c>
      <c r="Y11" s="466">
        <v>1.6699999999999979</v>
      </c>
      <c r="Z11" s="466">
        <v>4298.2099999999973</v>
      </c>
    </row>
    <row r="12" spans="1:26" ht="13.9" thickBot="1">
      <c r="C12" s="469" t="s">
        <v>191</v>
      </c>
      <c r="D12" s="470">
        <v>84835.470000000016</v>
      </c>
      <c r="E12" s="470">
        <v>73061.320000000007</v>
      </c>
      <c r="F12" s="475">
        <v>11774.150000000011</v>
      </c>
      <c r="G12" s="472">
        <v>4977</v>
      </c>
      <c r="H12" s="472">
        <v>3688</v>
      </c>
      <c r="I12" s="472">
        <v>1289</v>
      </c>
      <c r="J12" s="470">
        <v>10136.55000000001</v>
      </c>
      <c r="K12" s="470">
        <v>5182.2299999999923</v>
      </c>
      <c r="L12" s="470">
        <v>2805.2779240759569</v>
      </c>
      <c r="M12" s="470">
        <v>1848.2</v>
      </c>
      <c r="N12" s="470">
        <v>1355.37</v>
      </c>
      <c r="O12" s="478"/>
      <c r="P12" s="472">
        <v>13</v>
      </c>
      <c r="Q12" s="472">
        <v>6</v>
      </c>
      <c r="R12" s="472">
        <v>62</v>
      </c>
      <c r="S12" s="472">
        <v>1</v>
      </c>
      <c r="T12" s="472">
        <v>13</v>
      </c>
      <c r="U12" s="472">
        <v>4</v>
      </c>
      <c r="V12" s="478"/>
      <c r="W12" s="470">
        <v>212.93</v>
      </c>
      <c r="X12" s="470">
        <v>1012.97</v>
      </c>
      <c r="Y12" s="470">
        <v>332.64999999999992</v>
      </c>
      <c r="Z12" s="470">
        <v>7195.2100000000137</v>
      </c>
    </row>
    <row r="13" spans="1:26" ht="13.9" thickBot="1">
      <c r="C13" s="479" t="s">
        <v>194</v>
      </c>
      <c r="D13" s="480">
        <v>3973672.1300000069</v>
      </c>
      <c r="E13" s="480">
        <v>3895944.180000009</v>
      </c>
      <c r="F13" s="481">
        <v>77727.949999997858</v>
      </c>
      <c r="G13" s="482">
        <v>138592</v>
      </c>
      <c r="H13" s="482">
        <v>129583</v>
      </c>
      <c r="I13" s="482">
        <v>9009</v>
      </c>
      <c r="J13" s="480">
        <v>390331.78000000119</v>
      </c>
      <c r="K13" s="480">
        <v>227008.12000000209</v>
      </c>
      <c r="L13" s="480">
        <v>123527.6512112057</v>
      </c>
      <c r="M13" s="480">
        <v>53248.580000000147</v>
      </c>
      <c r="N13" s="480">
        <v>39438.460000000166</v>
      </c>
      <c r="O13" s="482">
        <v>50</v>
      </c>
      <c r="P13" s="482">
        <v>289</v>
      </c>
      <c r="Q13" s="482">
        <v>172</v>
      </c>
      <c r="R13" s="482">
        <v>1635</v>
      </c>
      <c r="S13" s="482">
        <v>78</v>
      </c>
      <c r="T13" s="482">
        <v>543</v>
      </c>
      <c r="U13" s="482">
        <v>105</v>
      </c>
      <c r="V13" s="482">
        <v>53</v>
      </c>
      <c r="W13" s="480">
        <v>18726.62</v>
      </c>
      <c r="X13" s="480">
        <v>85903.000000000044</v>
      </c>
      <c r="Y13" s="480">
        <v>34714.080000000053</v>
      </c>
      <c r="Z13" s="480">
        <v>197391.31000000311</v>
      </c>
    </row>
    <row r="15" spans="1:26">
      <c r="D15" s="483"/>
    </row>
    <row r="16" spans="1:26" ht="30.6">
      <c r="B16" s="48" t="s">
        <v>196</v>
      </c>
      <c r="C16" s="48" t="s">
        <v>367</v>
      </c>
      <c r="D16" s="48" t="s">
        <v>197</v>
      </c>
      <c r="E16" s="48" t="s">
        <v>198</v>
      </c>
      <c r="F16" s="48" t="s">
        <v>199</v>
      </c>
      <c r="G16" s="48" t="s">
        <v>200</v>
      </c>
      <c r="H16" s="48" t="s">
        <v>201</v>
      </c>
      <c r="I16" s="48" t="s">
        <v>199</v>
      </c>
      <c r="J16" s="48" t="s">
        <v>202</v>
      </c>
      <c r="K16" s="48" t="s">
        <v>203</v>
      </c>
      <c r="L16" s="48" t="s">
        <v>204</v>
      </c>
      <c r="M16" s="48" t="s">
        <v>205</v>
      </c>
      <c r="N16" s="48" t="s">
        <v>206</v>
      </c>
      <c r="O16" s="48" t="s">
        <v>207</v>
      </c>
      <c r="P16" s="48" t="s">
        <v>208</v>
      </c>
      <c r="Q16" s="48" t="s">
        <v>209</v>
      </c>
      <c r="R16" s="48" t="s">
        <v>210</v>
      </c>
      <c r="S16" s="48" t="s">
        <v>211</v>
      </c>
      <c r="T16" s="48" t="s">
        <v>212</v>
      </c>
      <c r="U16" s="48" t="s">
        <v>213</v>
      </c>
      <c r="V16" s="48" t="s">
        <v>214</v>
      </c>
      <c r="W16" s="48" t="s">
        <v>215</v>
      </c>
      <c r="X16" s="48" t="s">
        <v>216</v>
      </c>
      <c r="Y16" s="48" t="s">
        <v>217</v>
      </c>
      <c r="Z16" s="48" t="s">
        <v>218</v>
      </c>
    </row>
    <row r="17" spans="2:26">
      <c r="B17" s="465" t="s">
        <v>188</v>
      </c>
      <c r="C17" s="465" t="s">
        <v>599</v>
      </c>
      <c r="D17" s="466">
        <v>117003.28999999991</v>
      </c>
      <c r="E17" s="466">
        <v>95502.849999999875</v>
      </c>
      <c r="F17" s="467">
        <v>21500.440000000021</v>
      </c>
      <c r="G17" s="468">
        <v>4060</v>
      </c>
      <c r="H17" s="468">
        <v>3618</v>
      </c>
      <c r="I17" s="468">
        <v>442</v>
      </c>
      <c r="J17" s="466">
        <v>10191.1</v>
      </c>
      <c r="K17" s="466">
        <v>7406.9099999999917</v>
      </c>
      <c r="L17" s="466">
        <v>4041.259645680148</v>
      </c>
      <c r="M17" s="466">
        <v>1741.890000000001</v>
      </c>
      <c r="N17" s="466">
        <v>1332.38</v>
      </c>
      <c r="O17" s="468">
        <v>3</v>
      </c>
      <c r="P17" s="468">
        <v>9</v>
      </c>
      <c r="Q17" s="468">
        <v>6</v>
      </c>
      <c r="R17" s="468">
        <v>52</v>
      </c>
      <c r="S17" s="468">
        <v>5</v>
      </c>
      <c r="T17" s="468">
        <v>2</v>
      </c>
      <c r="U17" s="468">
        <v>3</v>
      </c>
      <c r="V17" s="477"/>
      <c r="W17" s="466">
        <v>721.16</v>
      </c>
      <c r="X17" s="466">
        <v>973.50000000000023</v>
      </c>
      <c r="Y17" s="466">
        <v>512.03</v>
      </c>
      <c r="Z17" s="466">
        <v>3903.959999999995</v>
      </c>
    </row>
    <row r="18" spans="2:26">
      <c r="B18" s="469" t="s">
        <v>184</v>
      </c>
      <c r="C18" s="469" t="s">
        <v>600</v>
      </c>
      <c r="D18" s="470">
        <v>87798.160000000047</v>
      </c>
      <c r="E18" s="470">
        <v>76751.959999999992</v>
      </c>
      <c r="F18" s="475">
        <v>11046.200000000061</v>
      </c>
      <c r="G18" s="472">
        <v>1384</v>
      </c>
      <c r="H18" s="472">
        <v>1746</v>
      </c>
      <c r="I18" s="476">
        <v>-362</v>
      </c>
      <c r="J18" s="470">
        <v>9946.5899999999947</v>
      </c>
      <c r="K18" s="470">
        <v>4804.6699999999964</v>
      </c>
      <c r="L18" s="470">
        <v>2609.5745163546389</v>
      </c>
      <c r="M18" s="470">
        <v>1242.1099999999999</v>
      </c>
      <c r="N18" s="470">
        <v>933.6000000000007</v>
      </c>
      <c r="O18" s="478"/>
      <c r="P18" s="472">
        <v>7</v>
      </c>
      <c r="Q18" s="472">
        <v>4</v>
      </c>
      <c r="R18" s="472">
        <v>37</v>
      </c>
      <c r="S18" s="478"/>
      <c r="T18" s="472">
        <v>18</v>
      </c>
      <c r="U18" s="472">
        <v>3</v>
      </c>
      <c r="V18" s="476">
        <v>1</v>
      </c>
      <c r="W18" s="470">
        <v>922.03</v>
      </c>
      <c r="X18" s="470">
        <v>3430.05</v>
      </c>
      <c r="Y18" s="470">
        <v>1862.07</v>
      </c>
      <c r="Z18" s="470">
        <v>2172.1499999999992</v>
      </c>
    </row>
    <row r="19" spans="2:26">
      <c r="B19" s="465" t="s">
        <v>187</v>
      </c>
      <c r="C19" s="465" t="s">
        <v>601</v>
      </c>
      <c r="D19" s="466">
        <v>79025.19000000009</v>
      </c>
      <c r="E19" s="466">
        <v>65352.480000000032</v>
      </c>
      <c r="F19" s="467">
        <v>13672.710000000059</v>
      </c>
      <c r="G19" s="468">
        <v>1331</v>
      </c>
      <c r="H19" s="468">
        <v>1390</v>
      </c>
      <c r="I19" s="474">
        <v>-59</v>
      </c>
      <c r="J19" s="466">
        <v>5129.9499999999971</v>
      </c>
      <c r="K19" s="466">
        <v>3525.3199999999979</v>
      </c>
      <c r="L19" s="466">
        <v>1942.592794297205</v>
      </c>
      <c r="M19" s="466">
        <v>814.53000000000043</v>
      </c>
      <c r="N19" s="466">
        <v>570.92999999999961</v>
      </c>
      <c r="O19" s="477"/>
      <c r="P19" s="468">
        <v>3</v>
      </c>
      <c r="Q19" s="468">
        <v>2</v>
      </c>
      <c r="R19" s="468">
        <v>33</v>
      </c>
      <c r="S19" s="468">
        <v>1</v>
      </c>
      <c r="T19" s="477"/>
      <c r="U19" s="477"/>
      <c r="V19" s="477"/>
      <c r="W19" s="466">
        <v>417.94000000000011</v>
      </c>
      <c r="X19" s="466">
        <v>1156.78</v>
      </c>
      <c r="Y19" s="466">
        <v>446.31000000000012</v>
      </c>
      <c r="Z19" s="466">
        <v>2218.6599999999971</v>
      </c>
    </row>
    <row r="20" spans="2:26">
      <c r="B20" s="469" t="s">
        <v>189</v>
      </c>
      <c r="C20" s="469" t="s">
        <v>602</v>
      </c>
      <c r="D20" s="470">
        <v>72280.73000000001</v>
      </c>
      <c r="E20" s="470">
        <v>40229.339999999967</v>
      </c>
      <c r="F20" s="475">
        <v>32051.390000000039</v>
      </c>
      <c r="G20" s="472">
        <v>4213</v>
      </c>
      <c r="H20" s="472">
        <v>1721</v>
      </c>
      <c r="I20" s="472">
        <v>2492</v>
      </c>
      <c r="J20" s="470">
        <v>5489.0400000000009</v>
      </c>
      <c r="K20" s="470">
        <v>3905.669999999996</v>
      </c>
      <c r="L20" s="470">
        <v>2142.260030076025</v>
      </c>
      <c r="M20" s="470">
        <v>573.63000000000011</v>
      </c>
      <c r="N20" s="470">
        <v>445.76999999999992</v>
      </c>
      <c r="O20" s="472">
        <v>3</v>
      </c>
      <c r="P20" s="472">
        <v>3</v>
      </c>
      <c r="Q20" s="472">
        <v>2</v>
      </c>
      <c r="R20" s="472">
        <v>15</v>
      </c>
      <c r="S20" s="472">
        <v>5</v>
      </c>
      <c r="T20" s="472">
        <v>8</v>
      </c>
      <c r="U20" s="472">
        <v>2</v>
      </c>
      <c r="V20" s="478"/>
      <c r="W20" s="470">
        <v>401.6</v>
      </c>
      <c r="X20" s="470">
        <v>1240.05</v>
      </c>
      <c r="Y20" s="470">
        <v>1061.58</v>
      </c>
      <c r="Z20" s="470">
        <v>4684.3600000000024</v>
      </c>
    </row>
    <row r="21" spans="2:26">
      <c r="B21" s="465" t="s">
        <v>189</v>
      </c>
      <c r="C21" s="465" t="s">
        <v>603</v>
      </c>
      <c r="D21" s="466">
        <v>71389.49000000002</v>
      </c>
      <c r="E21" s="466">
        <v>63042.109999999928</v>
      </c>
      <c r="F21" s="467">
        <v>8347.380000000092</v>
      </c>
      <c r="G21" s="468">
        <v>1510</v>
      </c>
      <c r="H21" s="468">
        <v>1607</v>
      </c>
      <c r="I21" s="474">
        <v>-97</v>
      </c>
      <c r="J21" s="466">
        <v>5728.5099999999957</v>
      </c>
      <c r="K21" s="466">
        <v>5923.7599999999929</v>
      </c>
      <c r="L21" s="466">
        <v>3231.7353828378641</v>
      </c>
      <c r="M21" s="466">
        <v>1096.06</v>
      </c>
      <c r="N21" s="466">
        <v>843.00999999999976</v>
      </c>
      <c r="O21" s="468">
        <v>1</v>
      </c>
      <c r="P21" s="468">
        <v>10</v>
      </c>
      <c r="Q21" s="468">
        <v>6</v>
      </c>
      <c r="R21" s="468">
        <v>28</v>
      </c>
      <c r="S21" s="468">
        <v>1</v>
      </c>
      <c r="T21" s="468">
        <v>8</v>
      </c>
      <c r="U21" s="468">
        <v>3</v>
      </c>
      <c r="V21" s="477"/>
      <c r="W21" s="466">
        <v>344.23</v>
      </c>
      <c r="X21" s="466">
        <v>904.38</v>
      </c>
      <c r="Y21" s="466">
        <v>48.2</v>
      </c>
      <c r="Z21" s="466">
        <v>2811.1099999999979</v>
      </c>
    </row>
    <row r="22" spans="2:26">
      <c r="B22" s="469" t="s">
        <v>185</v>
      </c>
      <c r="C22" s="469" t="s">
        <v>604</v>
      </c>
      <c r="D22" s="470">
        <v>65418.129999999983</v>
      </c>
      <c r="E22" s="470">
        <v>63081.35</v>
      </c>
      <c r="F22" s="475">
        <v>2336.779999999977</v>
      </c>
      <c r="G22" s="472">
        <v>1140</v>
      </c>
      <c r="H22" s="472">
        <v>1095</v>
      </c>
      <c r="I22" s="472">
        <v>45</v>
      </c>
      <c r="J22" s="470">
        <v>6170.9399999999932</v>
      </c>
      <c r="K22" s="470">
        <v>4805.6699999999973</v>
      </c>
      <c r="L22" s="470">
        <v>2612.144454498969</v>
      </c>
      <c r="M22" s="470">
        <v>693.65000000000009</v>
      </c>
      <c r="N22" s="470">
        <v>516.25</v>
      </c>
      <c r="O22" s="472">
        <v>1</v>
      </c>
      <c r="P22" s="472">
        <v>8</v>
      </c>
      <c r="Q22" s="472">
        <v>4</v>
      </c>
      <c r="R22" s="472">
        <v>22</v>
      </c>
      <c r="S22" s="472">
        <v>3</v>
      </c>
      <c r="T22" s="472">
        <v>18</v>
      </c>
      <c r="U22" s="478"/>
      <c r="V22" s="472">
        <v>9</v>
      </c>
      <c r="W22" s="484"/>
      <c r="X22" s="470">
        <v>918.56</v>
      </c>
      <c r="Y22" s="470">
        <v>310.67</v>
      </c>
      <c r="Z22" s="470">
        <v>1915.110000000001</v>
      </c>
    </row>
    <row r="23" spans="2:26">
      <c r="B23" s="465" t="s">
        <v>185</v>
      </c>
      <c r="C23" s="465" t="s">
        <v>605</v>
      </c>
      <c r="D23" s="466">
        <v>60824.610000000022</v>
      </c>
      <c r="E23" s="466">
        <v>40680.040000000008</v>
      </c>
      <c r="F23" s="467">
        <v>20144.570000000011</v>
      </c>
      <c r="G23" s="468">
        <v>877</v>
      </c>
      <c r="H23" s="468">
        <v>975</v>
      </c>
      <c r="I23" s="474">
        <v>-98</v>
      </c>
      <c r="J23" s="466">
        <v>5405.5699999999943</v>
      </c>
      <c r="K23" s="466">
        <v>2116.75</v>
      </c>
      <c r="L23" s="466">
        <v>1157.4854432989689</v>
      </c>
      <c r="M23" s="466">
        <v>455.64</v>
      </c>
      <c r="N23" s="466">
        <v>329.53</v>
      </c>
      <c r="O23" s="468">
        <v>1</v>
      </c>
      <c r="P23" s="468">
        <v>2</v>
      </c>
      <c r="Q23" s="468">
        <v>1</v>
      </c>
      <c r="R23" s="468">
        <v>16</v>
      </c>
      <c r="S23" s="468">
        <v>2</v>
      </c>
      <c r="T23" s="468">
        <v>16</v>
      </c>
      <c r="U23" s="468">
        <v>1</v>
      </c>
      <c r="V23" s="477"/>
      <c r="W23" s="466">
        <v>57.37</v>
      </c>
      <c r="X23" s="466">
        <v>362.15</v>
      </c>
      <c r="Y23" s="466">
        <v>26.98</v>
      </c>
      <c r="Z23" s="466">
        <v>2006.49</v>
      </c>
    </row>
    <row r="24" spans="2:26">
      <c r="B24" s="469" t="s">
        <v>188</v>
      </c>
      <c r="C24" s="469" t="s">
        <v>606</v>
      </c>
      <c r="D24" s="470">
        <v>60812.91999999994</v>
      </c>
      <c r="E24" s="470">
        <v>58879.149999999987</v>
      </c>
      <c r="F24" s="475">
        <v>1933.7699999999461</v>
      </c>
      <c r="G24" s="472">
        <v>1265</v>
      </c>
      <c r="H24" s="472">
        <v>1392</v>
      </c>
      <c r="I24" s="476">
        <v>-127</v>
      </c>
      <c r="J24" s="470">
        <v>3576.8599999999992</v>
      </c>
      <c r="K24" s="470">
        <v>4595.5399999999954</v>
      </c>
      <c r="L24" s="470">
        <v>2506.8815890234309</v>
      </c>
      <c r="M24" s="470">
        <v>824.5500000000003</v>
      </c>
      <c r="N24" s="470">
        <v>594.63999999999953</v>
      </c>
      <c r="O24" s="472">
        <v>1</v>
      </c>
      <c r="P24" s="472">
        <v>8</v>
      </c>
      <c r="Q24" s="472">
        <v>4</v>
      </c>
      <c r="R24" s="472">
        <v>22</v>
      </c>
      <c r="S24" s="472">
        <v>3</v>
      </c>
      <c r="T24" s="472">
        <v>16</v>
      </c>
      <c r="U24" s="478"/>
      <c r="V24" s="476">
        <v>3</v>
      </c>
      <c r="W24" s="470">
        <v>482.80000000000013</v>
      </c>
      <c r="X24" s="470">
        <v>1383.91</v>
      </c>
      <c r="Y24" s="470">
        <v>347.1</v>
      </c>
      <c r="Z24" s="470">
        <v>2167.719999999998</v>
      </c>
    </row>
    <row r="25" spans="2:26">
      <c r="B25" s="465" t="s">
        <v>184</v>
      </c>
      <c r="C25" s="465" t="s">
        <v>607</v>
      </c>
      <c r="D25" s="466">
        <v>58983.430000000008</v>
      </c>
      <c r="E25" s="466">
        <v>31208.639999999981</v>
      </c>
      <c r="F25" s="467">
        <v>27774.79000000003</v>
      </c>
      <c r="G25" s="468">
        <v>1655</v>
      </c>
      <c r="H25" s="468">
        <v>686</v>
      </c>
      <c r="I25" s="468">
        <v>969</v>
      </c>
      <c r="J25" s="466">
        <v>3927.06</v>
      </c>
      <c r="K25" s="466">
        <v>2233.77</v>
      </c>
      <c r="L25" s="466">
        <v>1208.0552371733829</v>
      </c>
      <c r="M25" s="466">
        <v>590.02000000000032</v>
      </c>
      <c r="N25" s="466">
        <v>426.8299999999997</v>
      </c>
      <c r="O25" s="468">
        <v>1</v>
      </c>
      <c r="P25" s="468">
        <v>3</v>
      </c>
      <c r="Q25" s="468">
        <v>2</v>
      </c>
      <c r="R25" s="468">
        <v>20</v>
      </c>
      <c r="S25" s="468">
        <v>1</v>
      </c>
      <c r="T25" s="468">
        <v>6</v>
      </c>
      <c r="U25" s="477"/>
      <c r="V25" s="477"/>
      <c r="W25" s="466">
        <v>180.3</v>
      </c>
      <c r="X25" s="466">
        <v>163.77000000000001</v>
      </c>
      <c r="Y25" s="466">
        <v>160.53</v>
      </c>
      <c r="Z25" s="466">
        <v>1381.0199999999991</v>
      </c>
    </row>
    <row r="26" spans="2:26">
      <c r="B26" s="469" t="s">
        <v>185</v>
      </c>
      <c r="C26" s="469" t="s">
        <v>608</v>
      </c>
      <c r="D26" s="470">
        <v>58801.199999999983</v>
      </c>
      <c r="E26" s="470">
        <v>102024.75</v>
      </c>
      <c r="F26" s="471">
        <v>-43223.549999999967</v>
      </c>
      <c r="G26" s="472">
        <v>1182</v>
      </c>
      <c r="H26" s="472">
        <v>1179</v>
      </c>
      <c r="I26" s="472">
        <v>3</v>
      </c>
      <c r="J26" s="470">
        <v>5230.9299999999967</v>
      </c>
      <c r="K26" s="470">
        <v>2009.79</v>
      </c>
      <c r="L26" s="470">
        <v>1117.5641168584821</v>
      </c>
      <c r="M26" s="470">
        <v>528.1600000000002</v>
      </c>
      <c r="N26" s="470">
        <v>352.36999999999978</v>
      </c>
      <c r="O26" s="478"/>
      <c r="P26" s="478"/>
      <c r="Q26" s="478"/>
      <c r="R26" s="472">
        <v>16</v>
      </c>
      <c r="S26" s="478"/>
      <c r="T26" s="472">
        <v>4</v>
      </c>
      <c r="U26" s="472">
        <v>4</v>
      </c>
      <c r="V26" s="476">
        <v>2</v>
      </c>
      <c r="W26" s="470">
        <v>98.37</v>
      </c>
      <c r="X26" s="470">
        <v>2644.36</v>
      </c>
      <c r="Y26" s="470">
        <v>531.89</v>
      </c>
      <c r="Z26" s="470">
        <v>1797.53</v>
      </c>
    </row>
    <row r="27" spans="2:26">
      <c r="B27" s="465" t="s">
        <v>186</v>
      </c>
      <c r="C27" s="465" t="s">
        <v>609</v>
      </c>
      <c r="D27" s="466">
        <v>57261.939999999973</v>
      </c>
      <c r="E27" s="466">
        <v>57721.579999999893</v>
      </c>
      <c r="F27" s="473">
        <v>-459.63999999991938</v>
      </c>
      <c r="G27" s="468">
        <v>2733</v>
      </c>
      <c r="H27" s="468">
        <v>2441</v>
      </c>
      <c r="I27" s="468">
        <v>292</v>
      </c>
      <c r="J27" s="466">
        <v>7510.9999999999973</v>
      </c>
      <c r="K27" s="466">
        <v>2301.64</v>
      </c>
      <c r="L27" s="466">
        <v>1257.5608079506701</v>
      </c>
      <c r="M27" s="466">
        <v>925.900000000001</v>
      </c>
      <c r="N27" s="466">
        <v>621.23</v>
      </c>
      <c r="O27" s="477"/>
      <c r="P27" s="477"/>
      <c r="Q27" s="477"/>
      <c r="R27" s="468">
        <v>28</v>
      </c>
      <c r="S27" s="477"/>
      <c r="T27" s="468">
        <v>22</v>
      </c>
      <c r="U27" s="468">
        <v>2</v>
      </c>
      <c r="V27" s="474">
        <v>1</v>
      </c>
      <c r="W27" s="466">
        <v>344.18000000000012</v>
      </c>
      <c r="X27" s="466">
        <v>1673.14</v>
      </c>
      <c r="Y27" s="466">
        <v>323.5</v>
      </c>
      <c r="Z27" s="466">
        <v>3500.5599999999959</v>
      </c>
    </row>
    <row r="28" spans="2:26">
      <c r="B28" s="469" t="s">
        <v>184</v>
      </c>
      <c r="C28" s="469" t="s">
        <v>610</v>
      </c>
      <c r="D28" s="470">
        <v>53495.470000000038</v>
      </c>
      <c r="E28" s="470">
        <v>44367.209999999941</v>
      </c>
      <c r="F28" s="475">
        <v>9128.2600000000966</v>
      </c>
      <c r="G28" s="472">
        <v>2481</v>
      </c>
      <c r="H28" s="472">
        <v>2325</v>
      </c>
      <c r="I28" s="472">
        <v>156</v>
      </c>
      <c r="J28" s="470">
        <v>6232.4699999999966</v>
      </c>
      <c r="K28" s="470">
        <v>2921.6699999999978</v>
      </c>
      <c r="L28" s="470">
        <v>1577.2400008907221</v>
      </c>
      <c r="M28" s="470">
        <v>724.91999999999973</v>
      </c>
      <c r="N28" s="470">
        <v>515.7299999999999</v>
      </c>
      <c r="O28" s="478"/>
      <c r="P28" s="472">
        <v>2</v>
      </c>
      <c r="Q28" s="472">
        <v>1</v>
      </c>
      <c r="R28" s="472">
        <v>22</v>
      </c>
      <c r="S28" s="478"/>
      <c r="T28" s="472">
        <v>6</v>
      </c>
      <c r="U28" s="472">
        <v>2</v>
      </c>
      <c r="V28" s="472">
        <v>4</v>
      </c>
      <c r="W28" s="470">
        <v>135.22999999999999</v>
      </c>
      <c r="X28" s="470">
        <v>42.91</v>
      </c>
      <c r="Y28" s="470">
        <v>-39.020000000000003</v>
      </c>
      <c r="Z28" s="470">
        <v>1852.479999999998</v>
      </c>
    </row>
    <row r="29" spans="2:26">
      <c r="B29" s="465" t="s">
        <v>189</v>
      </c>
      <c r="C29" s="465" t="s">
        <v>611</v>
      </c>
      <c r="D29" s="466">
        <v>47325.180000000008</v>
      </c>
      <c r="E29" s="466">
        <v>35714.130000000026</v>
      </c>
      <c r="F29" s="467">
        <v>11611.049999999979</v>
      </c>
      <c r="G29" s="468">
        <v>1992</v>
      </c>
      <c r="H29" s="468">
        <v>2192</v>
      </c>
      <c r="I29" s="474">
        <v>-200</v>
      </c>
      <c r="J29" s="466">
        <v>3784.309999999999</v>
      </c>
      <c r="K29" s="466">
        <v>2614.7399999999998</v>
      </c>
      <c r="L29" s="466">
        <v>1416.479328725773</v>
      </c>
      <c r="M29" s="466">
        <v>888.27000000000021</v>
      </c>
      <c r="N29" s="466">
        <v>641.56000000000029</v>
      </c>
      <c r="O29" s="477"/>
      <c r="P29" s="468">
        <v>10</v>
      </c>
      <c r="Q29" s="468">
        <v>10</v>
      </c>
      <c r="R29" s="468">
        <v>23</v>
      </c>
      <c r="S29" s="468">
        <v>2</v>
      </c>
      <c r="T29" s="468">
        <v>4</v>
      </c>
      <c r="U29" s="468">
        <v>1</v>
      </c>
      <c r="V29" s="477"/>
      <c r="W29" s="466">
        <v>98.35</v>
      </c>
      <c r="X29" s="466">
        <v>739.87999999999988</v>
      </c>
      <c r="Y29" s="466">
        <v>609.65</v>
      </c>
      <c r="Z29" s="466">
        <v>2916.489999999998</v>
      </c>
    </row>
    <row r="30" spans="2:26">
      <c r="B30" s="469" t="s">
        <v>184</v>
      </c>
      <c r="C30" s="469" t="s">
        <v>612</v>
      </c>
      <c r="D30" s="470">
        <v>47158.780000000021</v>
      </c>
      <c r="E30" s="470">
        <v>47439.819999999978</v>
      </c>
      <c r="F30" s="471">
        <v>-281.03999999995722</v>
      </c>
      <c r="G30" s="472">
        <v>1261</v>
      </c>
      <c r="H30" s="472">
        <v>1329</v>
      </c>
      <c r="I30" s="476">
        <v>-68</v>
      </c>
      <c r="J30" s="470">
        <v>5778.1800000000039</v>
      </c>
      <c r="K30" s="470">
        <v>3083.6899999999978</v>
      </c>
      <c r="L30" s="470">
        <v>1658.824137863917</v>
      </c>
      <c r="M30" s="470">
        <v>511.77000000000038</v>
      </c>
      <c r="N30" s="470">
        <v>358.75999999999982</v>
      </c>
      <c r="O30" s="472">
        <v>1</v>
      </c>
      <c r="P30" s="472">
        <v>2</v>
      </c>
      <c r="Q30" s="472">
        <v>2</v>
      </c>
      <c r="R30" s="472">
        <v>16</v>
      </c>
      <c r="S30" s="478"/>
      <c r="T30" s="472">
        <v>2</v>
      </c>
      <c r="U30" s="472">
        <v>1</v>
      </c>
      <c r="V30" s="478"/>
      <c r="W30" s="470">
        <v>24.59</v>
      </c>
      <c r="X30" s="470">
        <v>533.9</v>
      </c>
      <c r="Y30" s="470">
        <v>273.8</v>
      </c>
      <c r="Z30" s="470">
        <v>2644.1899999999991</v>
      </c>
    </row>
    <row r="31" spans="2:26">
      <c r="B31" s="465" t="s">
        <v>185</v>
      </c>
      <c r="C31" s="465" t="s">
        <v>613</v>
      </c>
      <c r="D31" s="466">
        <v>47072.050000000017</v>
      </c>
      <c r="E31" s="466">
        <v>68336.25</v>
      </c>
      <c r="F31" s="473">
        <v>-21264.2</v>
      </c>
      <c r="G31" s="468">
        <v>731</v>
      </c>
      <c r="H31" s="468">
        <v>923</v>
      </c>
      <c r="I31" s="474">
        <v>-192</v>
      </c>
      <c r="J31" s="466">
        <v>3917.319999999997</v>
      </c>
      <c r="K31" s="466">
        <v>2173.79</v>
      </c>
      <c r="L31" s="466">
        <v>1198.401764948454</v>
      </c>
      <c r="M31" s="466">
        <v>733.49000000000024</v>
      </c>
      <c r="N31" s="466">
        <v>590.10000000000014</v>
      </c>
      <c r="O31" s="468">
        <v>1</v>
      </c>
      <c r="P31" s="468">
        <v>10</v>
      </c>
      <c r="Q31" s="468">
        <v>6</v>
      </c>
      <c r="R31" s="468">
        <v>16</v>
      </c>
      <c r="S31" s="468">
        <v>4</v>
      </c>
      <c r="T31" s="468">
        <v>6</v>
      </c>
      <c r="U31" s="468">
        <v>2</v>
      </c>
      <c r="V31" s="477"/>
      <c r="W31" s="466">
        <v>103.56</v>
      </c>
      <c r="X31" s="466">
        <v>177.75</v>
      </c>
      <c r="Y31" s="466">
        <v>15.56</v>
      </c>
      <c r="Z31" s="466">
        <v>1643.3</v>
      </c>
    </row>
    <row r="32" spans="2:26">
      <c r="B32" s="469" t="s">
        <v>188</v>
      </c>
      <c r="C32" s="469" t="s">
        <v>614</v>
      </c>
      <c r="D32" s="470">
        <v>46317.13</v>
      </c>
      <c r="E32" s="470">
        <v>44504.20999999997</v>
      </c>
      <c r="F32" s="475">
        <v>1812.9200000000269</v>
      </c>
      <c r="G32" s="472">
        <v>989</v>
      </c>
      <c r="H32" s="472">
        <v>1029</v>
      </c>
      <c r="I32" s="476">
        <v>-40</v>
      </c>
      <c r="J32" s="470">
        <v>3678.1499999999978</v>
      </c>
      <c r="K32" s="470">
        <v>3436.6199999999972</v>
      </c>
      <c r="L32" s="470">
        <v>1866.8789855670111</v>
      </c>
      <c r="M32" s="470">
        <v>435.14</v>
      </c>
      <c r="N32" s="470">
        <v>347.53</v>
      </c>
      <c r="O32" s="472">
        <v>2</v>
      </c>
      <c r="P32" s="472">
        <v>3</v>
      </c>
      <c r="Q32" s="472">
        <v>2</v>
      </c>
      <c r="R32" s="472">
        <v>14</v>
      </c>
      <c r="S32" s="472">
        <v>3</v>
      </c>
      <c r="T32" s="472">
        <v>11</v>
      </c>
      <c r="U32" s="472">
        <v>1</v>
      </c>
      <c r="V32" s="478"/>
      <c r="W32" s="470">
        <v>450.73000000000008</v>
      </c>
      <c r="X32" s="470">
        <v>-9.7700000000000227</v>
      </c>
      <c r="Y32" s="470">
        <v>-114.51</v>
      </c>
      <c r="Z32" s="470">
        <v>1491.889999999999</v>
      </c>
    </row>
    <row r="33" spans="2:26">
      <c r="B33" s="465" t="s">
        <v>185</v>
      </c>
      <c r="C33" s="465" t="s">
        <v>615</v>
      </c>
      <c r="D33" s="466">
        <v>44642.030000000013</v>
      </c>
      <c r="E33" s="466">
        <v>51740.480000000003</v>
      </c>
      <c r="F33" s="473">
        <v>-7098.4499999999898</v>
      </c>
      <c r="G33" s="468">
        <v>786</v>
      </c>
      <c r="H33" s="468">
        <v>865</v>
      </c>
      <c r="I33" s="474">
        <v>-79</v>
      </c>
      <c r="J33" s="466">
        <v>4901.95</v>
      </c>
      <c r="K33" s="466">
        <v>1235.83</v>
      </c>
      <c r="L33" s="466">
        <v>680.8466927835052</v>
      </c>
      <c r="M33" s="466">
        <v>456.57000000000022</v>
      </c>
      <c r="N33" s="466">
        <v>334.26999999999992</v>
      </c>
      <c r="O33" s="477"/>
      <c r="P33" s="468">
        <v>1</v>
      </c>
      <c r="Q33" s="468">
        <v>1</v>
      </c>
      <c r="R33" s="468">
        <v>12</v>
      </c>
      <c r="S33" s="477"/>
      <c r="T33" s="468">
        <v>2</v>
      </c>
      <c r="U33" s="468">
        <v>1</v>
      </c>
      <c r="V33" s="477"/>
      <c r="W33" s="466">
        <v>393.39</v>
      </c>
      <c r="X33" s="466">
        <v>1662.81</v>
      </c>
      <c r="Y33" s="466">
        <v>1388.42</v>
      </c>
      <c r="Z33" s="466">
        <v>1345.98</v>
      </c>
    </row>
    <row r="34" spans="2:26">
      <c r="B34" s="469" t="s">
        <v>184</v>
      </c>
      <c r="C34" s="469" t="s">
        <v>616</v>
      </c>
      <c r="D34" s="470">
        <v>44545.169999999947</v>
      </c>
      <c r="E34" s="470">
        <v>54018.889999999992</v>
      </c>
      <c r="F34" s="471">
        <v>-9473.7200000000375</v>
      </c>
      <c r="G34" s="472">
        <v>728</v>
      </c>
      <c r="H34" s="472">
        <v>760</v>
      </c>
      <c r="I34" s="476">
        <v>-32</v>
      </c>
      <c r="J34" s="470">
        <v>4626.4599999999991</v>
      </c>
      <c r="K34" s="470">
        <v>2502.75</v>
      </c>
      <c r="L34" s="470">
        <v>1375.285728725773</v>
      </c>
      <c r="M34" s="470">
        <v>624.87</v>
      </c>
      <c r="N34" s="470">
        <v>545.75999999999988</v>
      </c>
      <c r="O34" s="478"/>
      <c r="P34" s="472">
        <v>10</v>
      </c>
      <c r="Q34" s="472">
        <v>5</v>
      </c>
      <c r="R34" s="472">
        <v>11</v>
      </c>
      <c r="S34" s="478"/>
      <c r="T34" s="472">
        <v>2</v>
      </c>
      <c r="U34" s="472">
        <v>4</v>
      </c>
      <c r="V34" s="476">
        <v>1</v>
      </c>
      <c r="W34" s="470">
        <v>458.86999999999989</v>
      </c>
      <c r="X34" s="470">
        <v>1372.73</v>
      </c>
      <c r="Y34" s="470">
        <v>679.36000000000013</v>
      </c>
      <c r="Z34" s="470">
        <v>1980.649999999999</v>
      </c>
    </row>
    <row r="35" spans="2:26">
      <c r="B35" s="465" t="s">
        <v>189</v>
      </c>
      <c r="C35" s="465" t="s">
        <v>617</v>
      </c>
      <c r="D35" s="466">
        <v>44017.12999999999</v>
      </c>
      <c r="E35" s="466">
        <v>44514.619999999937</v>
      </c>
      <c r="F35" s="473">
        <v>-497.48999999995431</v>
      </c>
      <c r="G35" s="468">
        <v>1720</v>
      </c>
      <c r="H35" s="477"/>
      <c r="I35" s="468">
        <v>1720</v>
      </c>
      <c r="J35" s="466">
        <v>3788.4599999999969</v>
      </c>
      <c r="K35" s="466">
        <v>2825.7999999999988</v>
      </c>
      <c r="L35" s="466">
        <v>1495.4063124543579</v>
      </c>
      <c r="M35" s="466">
        <v>616.30000000000018</v>
      </c>
      <c r="N35" s="466">
        <v>475.09</v>
      </c>
      <c r="O35" s="477"/>
      <c r="P35" s="468">
        <v>2</v>
      </c>
      <c r="Q35" s="468">
        <v>1</v>
      </c>
      <c r="R35" s="468">
        <v>18</v>
      </c>
      <c r="S35" s="477"/>
      <c r="T35" s="468">
        <v>1</v>
      </c>
      <c r="U35" s="468">
        <v>3</v>
      </c>
      <c r="V35" s="477"/>
      <c r="W35" s="466">
        <v>204.82</v>
      </c>
      <c r="X35" s="466">
        <v>632.89</v>
      </c>
      <c r="Y35" s="466">
        <v>152.34</v>
      </c>
      <c r="Z35" s="466">
        <v>2117.2999999999988</v>
      </c>
    </row>
    <row r="36" spans="2:26">
      <c r="B36" s="469" t="s">
        <v>184</v>
      </c>
      <c r="C36" s="469" t="s">
        <v>618</v>
      </c>
      <c r="D36" s="470">
        <v>43599.119999999959</v>
      </c>
      <c r="E36" s="470">
        <v>70796.33000000006</v>
      </c>
      <c r="F36" s="471">
        <v>-27197.210000000101</v>
      </c>
      <c r="G36" s="472">
        <v>863</v>
      </c>
      <c r="H36" s="472">
        <v>1110</v>
      </c>
      <c r="I36" s="476">
        <v>-247</v>
      </c>
      <c r="J36" s="470">
        <v>4931.2200000000012</v>
      </c>
      <c r="K36" s="470">
        <v>2880.6899999999978</v>
      </c>
      <c r="L36" s="470">
        <v>1612.072332182192</v>
      </c>
      <c r="M36" s="470">
        <v>826.45000000000039</v>
      </c>
      <c r="N36" s="470">
        <v>681.36</v>
      </c>
      <c r="O36" s="472">
        <v>2</v>
      </c>
      <c r="P36" s="472">
        <v>6</v>
      </c>
      <c r="Q36" s="472">
        <v>3</v>
      </c>
      <c r="R36" s="472">
        <v>17</v>
      </c>
      <c r="S36" s="472">
        <v>2</v>
      </c>
      <c r="T36" s="472">
        <v>1</v>
      </c>
      <c r="U36" s="478"/>
      <c r="V36" s="476">
        <v>2</v>
      </c>
      <c r="W36" s="470">
        <v>475.35</v>
      </c>
      <c r="X36" s="470">
        <v>468.79</v>
      </c>
      <c r="Y36" s="470">
        <v>371.05</v>
      </c>
      <c r="Z36" s="470">
        <v>2524.4399999999991</v>
      </c>
    </row>
    <row r="37" spans="2:26">
      <c r="B37" s="465" t="s">
        <v>184</v>
      </c>
      <c r="C37" s="465" t="s">
        <v>619</v>
      </c>
      <c r="D37" s="466">
        <v>43426.559999999998</v>
      </c>
      <c r="E37" s="466">
        <v>28099.98999999998</v>
      </c>
      <c r="F37" s="467">
        <v>15326.570000000011</v>
      </c>
      <c r="G37" s="468">
        <v>1856</v>
      </c>
      <c r="H37" s="468">
        <v>1599</v>
      </c>
      <c r="I37" s="468">
        <v>257</v>
      </c>
      <c r="J37" s="466">
        <v>4573.0399999999972</v>
      </c>
      <c r="K37" s="466">
        <v>2563.7899999999991</v>
      </c>
      <c r="L37" s="466">
        <v>1394.343131550813</v>
      </c>
      <c r="M37" s="466">
        <v>470.38999999999987</v>
      </c>
      <c r="N37" s="466">
        <v>366.04</v>
      </c>
      <c r="O37" s="477"/>
      <c r="P37" s="468">
        <v>5</v>
      </c>
      <c r="Q37" s="468">
        <v>3</v>
      </c>
      <c r="R37" s="468">
        <v>15</v>
      </c>
      <c r="S37" s="477"/>
      <c r="T37" s="468">
        <v>1</v>
      </c>
      <c r="U37" s="468">
        <v>1</v>
      </c>
      <c r="V37" s="477"/>
      <c r="W37" s="466">
        <v>98.35</v>
      </c>
      <c r="X37" s="466">
        <v>1761.04</v>
      </c>
      <c r="Y37" s="466">
        <v>39.14</v>
      </c>
      <c r="Z37" s="466">
        <v>1044.25</v>
      </c>
    </row>
    <row r="38" spans="2:26">
      <c r="B38" s="469" t="s">
        <v>185</v>
      </c>
      <c r="C38" s="469" t="s">
        <v>620</v>
      </c>
      <c r="D38" s="470">
        <v>42250.49</v>
      </c>
      <c r="E38" s="470">
        <v>30088.78</v>
      </c>
      <c r="F38" s="475">
        <v>12161.71</v>
      </c>
      <c r="G38" s="472">
        <v>596</v>
      </c>
      <c r="H38" s="472">
        <v>600</v>
      </c>
      <c r="I38" s="476">
        <v>-4</v>
      </c>
      <c r="J38" s="470">
        <v>3362.09</v>
      </c>
      <c r="K38" s="470">
        <v>2529.79</v>
      </c>
      <c r="L38" s="470">
        <v>1368.716388519588</v>
      </c>
      <c r="M38" s="470">
        <v>393.84999999999991</v>
      </c>
      <c r="N38" s="470">
        <v>253.42</v>
      </c>
      <c r="O38" s="478"/>
      <c r="P38" s="472">
        <v>2</v>
      </c>
      <c r="Q38" s="472">
        <v>1</v>
      </c>
      <c r="R38" s="472">
        <v>14</v>
      </c>
      <c r="S38" s="472">
        <v>1</v>
      </c>
      <c r="T38" s="472">
        <v>1</v>
      </c>
      <c r="U38" s="478"/>
      <c r="V38" s="478"/>
      <c r="W38" s="470">
        <v>90.15</v>
      </c>
      <c r="X38" s="470">
        <v>1016.24</v>
      </c>
      <c r="Y38" s="470">
        <v>327.81</v>
      </c>
      <c r="Z38" s="470">
        <v>730.95000000000039</v>
      </c>
    </row>
    <row r="39" spans="2:26">
      <c r="B39" s="465" t="s">
        <v>186</v>
      </c>
      <c r="C39" s="465" t="s">
        <v>621</v>
      </c>
      <c r="D39" s="466">
        <v>42149.490000000013</v>
      </c>
      <c r="E39" s="466">
        <v>54605.58000000006</v>
      </c>
      <c r="F39" s="473">
        <v>-12456.090000000049</v>
      </c>
      <c r="G39" s="468">
        <v>963</v>
      </c>
      <c r="H39" s="468">
        <v>986</v>
      </c>
      <c r="I39" s="474">
        <v>-23</v>
      </c>
      <c r="J39" s="466">
        <v>4567.0899999999992</v>
      </c>
      <c r="K39" s="466">
        <v>2155.71</v>
      </c>
      <c r="L39" s="466">
        <v>1169.242771134021</v>
      </c>
      <c r="M39" s="466">
        <v>472.73</v>
      </c>
      <c r="N39" s="466">
        <v>369.3599999999999</v>
      </c>
      <c r="O39" s="477"/>
      <c r="P39" s="468">
        <v>9</v>
      </c>
      <c r="Q39" s="468">
        <v>5</v>
      </c>
      <c r="R39" s="468">
        <v>9</v>
      </c>
      <c r="S39" s="477"/>
      <c r="T39" s="468">
        <v>2</v>
      </c>
      <c r="U39" s="468">
        <v>1</v>
      </c>
      <c r="V39" s="477"/>
      <c r="W39" s="466">
        <v>159.82</v>
      </c>
      <c r="X39" s="466">
        <v>1417.06</v>
      </c>
      <c r="Y39" s="466">
        <v>658.63999999999987</v>
      </c>
      <c r="Z39" s="466">
        <v>2331.2399999999998</v>
      </c>
    </row>
    <row r="40" spans="2:26">
      <c r="B40" s="469" t="s">
        <v>186</v>
      </c>
      <c r="C40" s="469" t="s">
        <v>622</v>
      </c>
      <c r="D40" s="470">
        <v>39456.230000000003</v>
      </c>
      <c r="E40" s="470">
        <v>28195.929999999978</v>
      </c>
      <c r="F40" s="475">
        <v>11260.300000000019</v>
      </c>
      <c r="G40" s="472">
        <v>828</v>
      </c>
      <c r="H40" s="472">
        <v>688</v>
      </c>
      <c r="I40" s="472">
        <v>140</v>
      </c>
      <c r="J40" s="470">
        <v>3520.1299999999978</v>
      </c>
      <c r="K40" s="470">
        <v>2915.699999999998</v>
      </c>
      <c r="L40" s="470">
        <v>1592.4011583254089</v>
      </c>
      <c r="M40" s="470">
        <v>455.83000000000033</v>
      </c>
      <c r="N40" s="470">
        <v>331.45999999999981</v>
      </c>
      <c r="O40" s="478"/>
      <c r="P40" s="472">
        <v>2</v>
      </c>
      <c r="Q40" s="472">
        <v>1</v>
      </c>
      <c r="R40" s="472">
        <v>18</v>
      </c>
      <c r="S40" s="478"/>
      <c r="T40" s="472">
        <v>10</v>
      </c>
      <c r="U40" s="478"/>
      <c r="V40" s="478"/>
      <c r="W40" s="470">
        <v>147.13999999999999</v>
      </c>
      <c r="X40" s="470">
        <v>603.49</v>
      </c>
      <c r="Y40" s="470">
        <v>157.19</v>
      </c>
      <c r="Z40" s="470">
        <v>829.11000000000024</v>
      </c>
    </row>
    <row r="41" spans="2:26">
      <c r="B41" s="465" t="s">
        <v>188</v>
      </c>
      <c r="C41" s="465" t="s">
        <v>623</v>
      </c>
      <c r="D41" s="466">
        <v>39159.680000000029</v>
      </c>
      <c r="E41" s="466">
        <v>35736.249999999964</v>
      </c>
      <c r="F41" s="467">
        <v>3423.4300000000731</v>
      </c>
      <c r="G41" s="468">
        <v>1442</v>
      </c>
      <c r="H41" s="468">
        <v>1422</v>
      </c>
      <c r="I41" s="468">
        <v>20</v>
      </c>
      <c r="J41" s="466">
        <v>4525.71</v>
      </c>
      <c r="K41" s="466">
        <v>2472.7399999999998</v>
      </c>
      <c r="L41" s="466">
        <v>1350.591910672915</v>
      </c>
      <c r="M41" s="466">
        <v>711.48000000000025</v>
      </c>
      <c r="N41" s="466">
        <v>502.4099999999998</v>
      </c>
      <c r="O41" s="468">
        <v>2</v>
      </c>
      <c r="P41" s="468">
        <v>2</v>
      </c>
      <c r="Q41" s="468">
        <v>1</v>
      </c>
      <c r="R41" s="468">
        <v>25</v>
      </c>
      <c r="S41" s="468">
        <v>1</v>
      </c>
      <c r="T41" s="468">
        <v>1</v>
      </c>
      <c r="U41" s="477"/>
      <c r="V41" s="477"/>
      <c r="W41" s="466">
        <v>319.60000000000002</v>
      </c>
      <c r="X41" s="466">
        <v>980.32</v>
      </c>
      <c r="Y41" s="466">
        <v>932.83</v>
      </c>
      <c r="Z41" s="466">
        <v>2650.6899999999991</v>
      </c>
    </row>
    <row r="42" spans="2:26">
      <c r="B42" s="469" t="s">
        <v>188</v>
      </c>
      <c r="C42" s="469" t="s">
        <v>624</v>
      </c>
      <c r="D42" s="470">
        <v>39059.169999999947</v>
      </c>
      <c r="E42" s="470">
        <v>40440.759999999987</v>
      </c>
      <c r="F42" s="471">
        <v>-1381.5900000000329</v>
      </c>
      <c r="G42" s="472">
        <v>1916</v>
      </c>
      <c r="H42" s="472">
        <v>1800</v>
      </c>
      <c r="I42" s="472">
        <v>116</v>
      </c>
      <c r="J42" s="470">
        <v>4393.1999999999989</v>
      </c>
      <c r="K42" s="470">
        <v>2285.6799999999989</v>
      </c>
      <c r="L42" s="470">
        <v>1230.508127835051</v>
      </c>
      <c r="M42" s="470">
        <v>544.9799999999999</v>
      </c>
      <c r="N42" s="470">
        <v>405.4899999999999</v>
      </c>
      <c r="O42" s="472">
        <v>2</v>
      </c>
      <c r="P42" s="472">
        <v>2</v>
      </c>
      <c r="Q42" s="472">
        <v>1</v>
      </c>
      <c r="R42" s="472">
        <v>20</v>
      </c>
      <c r="S42" s="478"/>
      <c r="T42" s="472">
        <v>6</v>
      </c>
      <c r="U42" s="478"/>
      <c r="V42" s="478"/>
      <c r="W42" s="470">
        <v>55.73</v>
      </c>
      <c r="X42" s="470">
        <v>994.84999999999991</v>
      </c>
      <c r="Y42" s="470">
        <v>51.59</v>
      </c>
      <c r="Z42" s="470">
        <v>1966.849999999999</v>
      </c>
    </row>
    <row r="43" spans="2:26">
      <c r="B43" s="465" t="s">
        <v>186</v>
      </c>
      <c r="C43" s="465" t="s">
        <v>625</v>
      </c>
      <c r="D43" s="466">
        <v>38003.910000000018</v>
      </c>
      <c r="E43" s="466">
        <v>33072.579999999987</v>
      </c>
      <c r="F43" s="467">
        <v>4931.3300000000309</v>
      </c>
      <c r="G43" s="468">
        <v>1269</v>
      </c>
      <c r="H43" s="468">
        <v>991</v>
      </c>
      <c r="I43" s="468">
        <v>278</v>
      </c>
      <c r="J43" s="466">
        <v>2858.0499999999988</v>
      </c>
      <c r="K43" s="466">
        <v>2007.8</v>
      </c>
      <c r="L43" s="466">
        <v>1100.563045590638</v>
      </c>
      <c r="M43" s="466">
        <v>532.57000000000016</v>
      </c>
      <c r="N43" s="466">
        <v>401.85999999999979</v>
      </c>
      <c r="O43" s="477"/>
      <c r="P43" s="468">
        <v>2</v>
      </c>
      <c r="Q43" s="468">
        <v>1</v>
      </c>
      <c r="R43" s="468">
        <v>16</v>
      </c>
      <c r="S43" s="468">
        <v>1</v>
      </c>
      <c r="T43" s="468">
        <v>8</v>
      </c>
      <c r="U43" s="468">
        <v>1</v>
      </c>
      <c r="V43" s="477"/>
      <c r="W43" s="466">
        <v>426.18000000000012</v>
      </c>
      <c r="X43" s="466">
        <v>2054.1999999999998</v>
      </c>
      <c r="Y43" s="466">
        <v>1158.3699999999999</v>
      </c>
      <c r="Z43" s="466">
        <v>1665.04</v>
      </c>
    </row>
    <row r="44" spans="2:26">
      <c r="B44" s="469" t="s">
        <v>188</v>
      </c>
      <c r="C44" s="469" t="s">
        <v>626</v>
      </c>
      <c r="D44" s="470">
        <v>37806.760000000053</v>
      </c>
      <c r="E44" s="470">
        <v>36757.93</v>
      </c>
      <c r="F44" s="475">
        <v>1048.8300000000449</v>
      </c>
      <c r="G44" s="472">
        <v>1926</v>
      </c>
      <c r="H44" s="472">
        <v>1686</v>
      </c>
      <c r="I44" s="472">
        <v>240</v>
      </c>
      <c r="J44" s="470">
        <v>4636.74</v>
      </c>
      <c r="K44" s="470">
        <v>3258.629999999996</v>
      </c>
      <c r="L44" s="470">
        <v>1749.037877179381</v>
      </c>
      <c r="M44" s="470">
        <v>690.94</v>
      </c>
      <c r="N44" s="470">
        <v>508.6400000000001</v>
      </c>
      <c r="O44" s="478"/>
      <c r="P44" s="472">
        <v>2</v>
      </c>
      <c r="Q44" s="478"/>
      <c r="R44" s="472">
        <v>22</v>
      </c>
      <c r="S44" s="472">
        <v>1</v>
      </c>
      <c r="T44" s="472">
        <v>2</v>
      </c>
      <c r="U44" s="472">
        <v>1</v>
      </c>
      <c r="V44" s="478"/>
      <c r="W44" s="470">
        <v>90.15</v>
      </c>
      <c r="X44" s="470">
        <v>980.3</v>
      </c>
      <c r="Y44" s="470">
        <v>851.36</v>
      </c>
      <c r="Z44" s="470">
        <v>1270.74</v>
      </c>
    </row>
    <row r="45" spans="2:26">
      <c r="B45" s="465" t="s">
        <v>187</v>
      </c>
      <c r="C45" s="465" t="s">
        <v>627</v>
      </c>
      <c r="D45" s="466">
        <v>37705.280000000013</v>
      </c>
      <c r="E45" s="466">
        <v>45170.089999999982</v>
      </c>
      <c r="F45" s="473">
        <v>-7464.8099999999758</v>
      </c>
      <c r="G45" s="468">
        <v>1363</v>
      </c>
      <c r="H45" s="468">
        <v>1635</v>
      </c>
      <c r="I45" s="474">
        <v>-272</v>
      </c>
      <c r="J45" s="466">
        <v>3294.11</v>
      </c>
      <c r="K45" s="466">
        <v>2730.7499999999991</v>
      </c>
      <c r="L45" s="466">
        <v>1496.648494845361</v>
      </c>
      <c r="M45" s="466">
        <v>584.60000000000014</v>
      </c>
      <c r="N45" s="466">
        <v>422.53</v>
      </c>
      <c r="O45" s="477"/>
      <c r="P45" s="468">
        <v>4</v>
      </c>
      <c r="Q45" s="468">
        <v>2</v>
      </c>
      <c r="R45" s="468">
        <v>17</v>
      </c>
      <c r="S45" s="477"/>
      <c r="T45" s="468">
        <v>3</v>
      </c>
      <c r="U45" s="468">
        <v>2</v>
      </c>
      <c r="V45" s="474">
        <v>1</v>
      </c>
      <c r="W45" s="466">
        <v>98.34</v>
      </c>
      <c r="X45" s="466">
        <v>137.47</v>
      </c>
      <c r="Y45" s="466">
        <v>103.1</v>
      </c>
      <c r="Z45" s="466">
        <v>1162.3399999999999</v>
      </c>
    </row>
    <row r="46" spans="2:26">
      <c r="B46" s="469" t="s">
        <v>187</v>
      </c>
      <c r="C46" s="469" t="s">
        <v>628</v>
      </c>
      <c r="D46" s="470">
        <v>37273.490000000013</v>
      </c>
      <c r="E46" s="470">
        <v>38294.729999999967</v>
      </c>
      <c r="F46" s="471">
        <v>-1021.239999999962</v>
      </c>
      <c r="G46" s="472">
        <v>1383</v>
      </c>
      <c r="H46" s="472">
        <v>1636</v>
      </c>
      <c r="I46" s="476">
        <v>-253</v>
      </c>
      <c r="J46" s="470">
        <v>4677.3399999999974</v>
      </c>
      <c r="K46" s="470">
        <v>2572.7299999999991</v>
      </c>
      <c r="L46" s="470">
        <v>1391.425390581443</v>
      </c>
      <c r="M46" s="470">
        <v>529.15000000000009</v>
      </c>
      <c r="N46" s="470">
        <v>366.50999999999982</v>
      </c>
      <c r="O46" s="472">
        <v>1</v>
      </c>
      <c r="P46" s="472">
        <v>1</v>
      </c>
      <c r="Q46" s="472">
        <v>1</v>
      </c>
      <c r="R46" s="472">
        <v>19</v>
      </c>
      <c r="S46" s="472">
        <v>1</v>
      </c>
      <c r="T46" s="472">
        <v>3</v>
      </c>
      <c r="U46" s="478"/>
      <c r="V46" s="478"/>
      <c r="W46" s="470">
        <v>196.72</v>
      </c>
      <c r="X46" s="470">
        <v>66.620000000000061</v>
      </c>
      <c r="Y46" s="470">
        <v>-198.2</v>
      </c>
      <c r="Z46" s="470">
        <v>1532.139999999999</v>
      </c>
    </row>
    <row r="47" spans="2:26">
      <c r="B47" s="465" t="s">
        <v>186</v>
      </c>
      <c r="C47" s="465" t="s">
        <v>629</v>
      </c>
      <c r="D47" s="466">
        <v>36793.899999999972</v>
      </c>
      <c r="E47" s="466">
        <v>43097.109999999957</v>
      </c>
      <c r="F47" s="473">
        <v>-6303.2099999999919</v>
      </c>
      <c r="G47" s="468">
        <v>2032</v>
      </c>
      <c r="H47" s="468">
        <v>1803</v>
      </c>
      <c r="I47" s="468">
        <v>229</v>
      </c>
      <c r="J47" s="466">
        <v>4395.8900000000003</v>
      </c>
      <c r="K47" s="466">
        <v>2161.690000000001</v>
      </c>
      <c r="L47" s="466">
        <v>1154.1237443298969</v>
      </c>
      <c r="M47" s="466">
        <v>605.62000000000035</v>
      </c>
      <c r="N47" s="466">
        <v>465.78999999999962</v>
      </c>
      <c r="O47" s="477"/>
      <c r="P47" s="468">
        <v>8</v>
      </c>
      <c r="Q47" s="468">
        <v>4</v>
      </c>
      <c r="R47" s="468">
        <v>18</v>
      </c>
      <c r="S47" s="477"/>
      <c r="T47" s="468">
        <v>3</v>
      </c>
      <c r="U47" s="477"/>
      <c r="V47" s="477"/>
      <c r="W47" s="485"/>
      <c r="X47" s="466">
        <v>407.15</v>
      </c>
      <c r="Y47" s="466">
        <v>195.04</v>
      </c>
      <c r="Z47" s="466">
        <v>1491.689999999998</v>
      </c>
    </row>
    <row r="48" spans="2:26">
      <c r="B48" s="469" t="s">
        <v>185</v>
      </c>
      <c r="C48" s="469" t="s">
        <v>630</v>
      </c>
      <c r="D48" s="470">
        <v>36583.840000000011</v>
      </c>
      <c r="E48" s="470">
        <v>31098.03999999999</v>
      </c>
      <c r="F48" s="475">
        <v>5485.8000000000247</v>
      </c>
      <c r="G48" s="472">
        <v>1718</v>
      </c>
      <c r="H48" s="472">
        <v>1528</v>
      </c>
      <c r="I48" s="472">
        <v>190</v>
      </c>
      <c r="J48" s="470">
        <v>3699.420000000001</v>
      </c>
      <c r="K48" s="470">
        <v>565.91</v>
      </c>
      <c r="L48" s="470">
        <v>305.1601319587628</v>
      </c>
      <c r="M48" s="470">
        <v>562.45000000000016</v>
      </c>
      <c r="N48" s="470">
        <v>426.3</v>
      </c>
      <c r="O48" s="478"/>
      <c r="P48" s="472">
        <v>2</v>
      </c>
      <c r="Q48" s="472">
        <v>2</v>
      </c>
      <c r="R48" s="472">
        <v>7</v>
      </c>
      <c r="S48" s="478"/>
      <c r="T48" s="478"/>
      <c r="U48" s="472">
        <v>1</v>
      </c>
      <c r="V48" s="478"/>
      <c r="W48" s="484"/>
      <c r="X48" s="470">
        <v>956.13</v>
      </c>
      <c r="Y48" s="470">
        <v>941.45</v>
      </c>
      <c r="Z48" s="470">
        <v>826.78000000000009</v>
      </c>
    </row>
    <row r="49" spans="2:26">
      <c r="B49" s="465" t="s">
        <v>188</v>
      </c>
      <c r="C49" s="465" t="s">
        <v>631</v>
      </c>
      <c r="D49" s="466">
        <v>35964.899999999987</v>
      </c>
      <c r="E49" s="466">
        <v>34030.499999999993</v>
      </c>
      <c r="F49" s="467">
        <v>1934.400000000001</v>
      </c>
      <c r="G49" s="468">
        <v>808</v>
      </c>
      <c r="H49" s="468">
        <v>762</v>
      </c>
      <c r="I49" s="468">
        <v>46</v>
      </c>
      <c r="J49" s="466">
        <v>2780.9599999999991</v>
      </c>
      <c r="K49" s="466">
        <v>2314.73</v>
      </c>
      <c r="L49" s="466">
        <v>1261.9874799432321</v>
      </c>
      <c r="M49" s="466">
        <v>689.20000000000073</v>
      </c>
      <c r="N49" s="466">
        <v>494.35999999999939</v>
      </c>
      <c r="O49" s="477"/>
      <c r="P49" s="468">
        <v>1</v>
      </c>
      <c r="Q49" s="468">
        <v>1</v>
      </c>
      <c r="R49" s="468">
        <v>29</v>
      </c>
      <c r="S49" s="477"/>
      <c r="T49" s="477"/>
      <c r="U49" s="468">
        <v>1</v>
      </c>
      <c r="V49" s="477"/>
      <c r="W49" s="466">
        <v>284.61</v>
      </c>
      <c r="X49" s="466">
        <v>981.5899999999998</v>
      </c>
      <c r="Y49" s="466">
        <v>172.23</v>
      </c>
      <c r="Z49" s="466">
        <v>2735.659999999998</v>
      </c>
    </row>
    <row r="50" spans="2:26">
      <c r="B50" s="469" t="s">
        <v>187</v>
      </c>
      <c r="C50" s="469" t="s">
        <v>632</v>
      </c>
      <c r="D50" s="470">
        <v>35885.080000000009</v>
      </c>
      <c r="E50" s="470">
        <v>42617.390000000007</v>
      </c>
      <c r="F50" s="471">
        <v>-6732.3099999999977</v>
      </c>
      <c r="G50" s="472">
        <v>912</v>
      </c>
      <c r="H50" s="472">
        <v>926</v>
      </c>
      <c r="I50" s="476">
        <v>-14</v>
      </c>
      <c r="J50" s="470">
        <v>2850.1899999999991</v>
      </c>
      <c r="K50" s="470">
        <v>3212.679999999998</v>
      </c>
      <c r="L50" s="470">
        <v>1727.471450211809</v>
      </c>
      <c r="M50" s="470">
        <v>208.15</v>
      </c>
      <c r="N50" s="470">
        <v>140.61000000000001</v>
      </c>
      <c r="O50" s="478"/>
      <c r="P50" s="472">
        <v>1</v>
      </c>
      <c r="Q50" s="472">
        <v>1</v>
      </c>
      <c r="R50" s="472">
        <v>6</v>
      </c>
      <c r="S50" s="478"/>
      <c r="T50" s="472">
        <v>3</v>
      </c>
      <c r="U50" s="478"/>
      <c r="V50" s="472">
        <v>4</v>
      </c>
      <c r="W50" s="470">
        <v>188.51</v>
      </c>
      <c r="X50" s="470">
        <v>215.4</v>
      </c>
      <c r="Y50" s="470">
        <v>182.69</v>
      </c>
      <c r="Z50" s="470">
        <v>2380.42</v>
      </c>
    </row>
    <row r="51" spans="2:26">
      <c r="B51" s="465" t="s">
        <v>187</v>
      </c>
      <c r="C51" s="465" t="s">
        <v>633</v>
      </c>
      <c r="D51" s="466">
        <v>35308.759999999973</v>
      </c>
      <c r="E51" s="466">
        <v>38584.529999999977</v>
      </c>
      <c r="F51" s="473">
        <v>-3275.7700000000191</v>
      </c>
      <c r="G51" s="468">
        <v>1415</v>
      </c>
      <c r="H51" s="468">
        <v>1413</v>
      </c>
      <c r="I51" s="468">
        <v>2</v>
      </c>
      <c r="J51" s="466">
        <v>4052.99</v>
      </c>
      <c r="K51" s="466">
        <v>2529.809999999999</v>
      </c>
      <c r="L51" s="466">
        <v>1328.399978306202</v>
      </c>
      <c r="M51" s="466">
        <v>794.95000000000039</v>
      </c>
      <c r="N51" s="466">
        <v>653.21000000000015</v>
      </c>
      <c r="O51" s="477"/>
      <c r="P51" s="468">
        <v>8</v>
      </c>
      <c r="Q51" s="468">
        <v>4</v>
      </c>
      <c r="R51" s="468">
        <v>15</v>
      </c>
      <c r="S51" s="477"/>
      <c r="T51" s="468">
        <v>2</v>
      </c>
      <c r="U51" s="468">
        <v>5</v>
      </c>
      <c r="V51" s="477"/>
      <c r="W51" s="466">
        <v>98.34</v>
      </c>
      <c r="X51" s="466">
        <v>2101.52</v>
      </c>
      <c r="Y51" s="466">
        <v>554.89</v>
      </c>
      <c r="Z51" s="466">
        <v>1133.8499999999999</v>
      </c>
    </row>
    <row r="52" spans="2:26">
      <c r="B52" s="469" t="s">
        <v>184</v>
      </c>
      <c r="C52" s="469" t="s">
        <v>634</v>
      </c>
      <c r="D52" s="470">
        <v>34929.59000000004</v>
      </c>
      <c r="E52" s="470">
        <v>25671.270000000011</v>
      </c>
      <c r="F52" s="475">
        <v>9258.3200000000252</v>
      </c>
      <c r="G52" s="472">
        <v>1494</v>
      </c>
      <c r="H52" s="472">
        <v>1548</v>
      </c>
      <c r="I52" s="476">
        <v>-54</v>
      </c>
      <c r="J52" s="470">
        <v>4372.4299999999994</v>
      </c>
      <c r="K52" s="470">
        <v>2341.7399999999989</v>
      </c>
      <c r="L52" s="470">
        <v>1284.9312164948451</v>
      </c>
      <c r="M52" s="470">
        <v>276.16000000000003</v>
      </c>
      <c r="N52" s="470">
        <v>213.66</v>
      </c>
      <c r="O52" s="472">
        <v>1</v>
      </c>
      <c r="P52" s="478"/>
      <c r="Q52" s="478"/>
      <c r="R52" s="472">
        <v>9</v>
      </c>
      <c r="S52" s="472">
        <v>1</v>
      </c>
      <c r="T52" s="472">
        <v>6</v>
      </c>
      <c r="U52" s="472">
        <v>1</v>
      </c>
      <c r="V52" s="478"/>
      <c r="W52" s="470">
        <v>131.12</v>
      </c>
      <c r="X52" s="470">
        <v>1075.99</v>
      </c>
      <c r="Y52" s="470">
        <v>644.07999999999993</v>
      </c>
      <c r="Z52" s="470">
        <v>721.6</v>
      </c>
    </row>
    <row r="53" spans="2:26">
      <c r="B53" s="465" t="s">
        <v>187</v>
      </c>
      <c r="C53" s="465" t="s">
        <v>635</v>
      </c>
      <c r="D53" s="466">
        <v>34776.260000000053</v>
      </c>
      <c r="E53" s="466">
        <v>38536.459999999977</v>
      </c>
      <c r="F53" s="473">
        <v>-3760.1999999999389</v>
      </c>
      <c r="G53" s="468">
        <v>1358</v>
      </c>
      <c r="H53" s="468">
        <v>1464</v>
      </c>
      <c r="I53" s="474">
        <v>-106</v>
      </c>
      <c r="J53" s="466">
        <v>3310.49</v>
      </c>
      <c r="K53" s="466">
        <v>2079.8200000000002</v>
      </c>
      <c r="L53" s="466">
        <v>1133.1218721649491</v>
      </c>
      <c r="M53" s="466">
        <v>470.84999999999991</v>
      </c>
      <c r="N53" s="466">
        <v>380.58</v>
      </c>
      <c r="O53" s="477"/>
      <c r="P53" s="468">
        <v>10</v>
      </c>
      <c r="Q53" s="468">
        <v>5</v>
      </c>
      <c r="R53" s="468">
        <v>9</v>
      </c>
      <c r="S53" s="468">
        <v>1</v>
      </c>
      <c r="T53" s="468">
        <v>14</v>
      </c>
      <c r="U53" s="468">
        <v>1</v>
      </c>
      <c r="V53" s="474">
        <v>2</v>
      </c>
      <c r="W53" s="466">
        <v>147.56</v>
      </c>
      <c r="X53" s="466">
        <v>205.85</v>
      </c>
      <c r="Y53" s="466">
        <v>4.1700000000000017</v>
      </c>
      <c r="Z53" s="466">
        <v>1212.4099999999989</v>
      </c>
    </row>
    <row r="54" spans="2:26">
      <c r="B54" s="469" t="s">
        <v>185</v>
      </c>
      <c r="C54" s="469" t="s">
        <v>636</v>
      </c>
      <c r="D54" s="470">
        <v>34572.280000000013</v>
      </c>
      <c r="E54" s="470">
        <v>38173.500000000007</v>
      </c>
      <c r="F54" s="471">
        <v>-3601.220000000008</v>
      </c>
      <c r="G54" s="472">
        <v>1736</v>
      </c>
      <c r="H54" s="472">
        <v>1768</v>
      </c>
      <c r="I54" s="476">
        <v>-32</v>
      </c>
      <c r="J54" s="470">
        <v>4394.6599999999971</v>
      </c>
      <c r="K54" s="470">
        <v>2377.75</v>
      </c>
      <c r="L54" s="470">
        <v>1287.705030927835</v>
      </c>
      <c r="M54" s="470">
        <v>440.26000000000028</v>
      </c>
      <c r="N54" s="470">
        <v>297.92999999999989</v>
      </c>
      <c r="O54" s="478"/>
      <c r="P54" s="472">
        <v>1</v>
      </c>
      <c r="Q54" s="472">
        <v>1</v>
      </c>
      <c r="R54" s="472">
        <v>16</v>
      </c>
      <c r="S54" s="478"/>
      <c r="T54" s="472">
        <v>6</v>
      </c>
      <c r="U54" s="478"/>
      <c r="V54" s="478"/>
      <c r="W54" s="470">
        <v>32.78</v>
      </c>
      <c r="X54" s="470">
        <v>835.7</v>
      </c>
      <c r="Y54" s="470">
        <v>347</v>
      </c>
      <c r="Z54" s="470">
        <v>965.64000000000033</v>
      </c>
    </row>
    <row r="55" spans="2:26">
      <c r="B55" s="465" t="s">
        <v>188</v>
      </c>
      <c r="C55" s="465" t="s">
        <v>637</v>
      </c>
      <c r="D55" s="466">
        <v>33033.999999999927</v>
      </c>
      <c r="E55" s="466">
        <v>21193.569999999982</v>
      </c>
      <c r="F55" s="467">
        <v>11840.429999999949</v>
      </c>
      <c r="G55" s="468">
        <v>663</v>
      </c>
      <c r="H55" s="477"/>
      <c r="I55" s="468">
        <v>663</v>
      </c>
      <c r="J55" s="466">
        <v>2601.5199999999991</v>
      </c>
      <c r="K55" s="466">
        <v>2231.7399999999998</v>
      </c>
      <c r="L55" s="466">
        <v>1238.611166832173</v>
      </c>
      <c r="M55" s="466">
        <v>496.23000000000059</v>
      </c>
      <c r="N55" s="466">
        <v>345.61999999999949</v>
      </c>
      <c r="O55" s="477"/>
      <c r="P55" s="477"/>
      <c r="Q55" s="477"/>
      <c r="R55" s="468">
        <v>16</v>
      </c>
      <c r="S55" s="468">
        <v>1</v>
      </c>
      <c r="T55" s="468">
        <v>3</v>
      </c>
      <c r="U55" s="468">
        <v>1</v>
      </c>
      <c r="V55" s="477"/>
      <c r="W55" s="466">
        <v>385.17</v>
      </c>
      <c r="X55" s="466">
        <v>604.25999999999988</v>
      </c>
      <c r="Y55" s="466">
        <v>5.7</v>
      </c>
      <c r="Z55" s="466">
        <v>1556.849999999999</v>
      </c>
    </row>
    <row r="56" spans="2:26">
      <c r="B56" s="469" t="s">
        <v>184</v>
      </c>
      <c r="C56" s="469" t="s">
        <v>638</v>
      </c>
      <c r="D56" s="470">
        <v>32979.670000000013</v>
      </c>
      <c r="E56" s="470">
        <v>39027.839999999997</v>
      </c>
      <c r="F56" s="471">
        <v>-6048.169999999991</v>
      </c>
      <c r="G56" s="472">
        <v>886</v>
      </c>
      <c r="H56" s="472">
        <v>988</v>
      </c>
      <c r="I56" s="476">
        <v>-102</v>
      </c>
      <c r="J56" s="470">
        <v>4409.74</v>
      </c>
      <c r="K56" s="470">
        <v>2445.77</v>
      </c>
      <c r="L56" s="470">
        <v>1325.2776641409559</v>
      </c>
      <c r="M56" s="470">
        <v>423.7</v>
      </c>
      <c r="N56" s="470">
        <v>307.11</v>
      </c>
      <c r="O56" s="472">
        <v>2</v>
      </c>
      <c r="P56" s="478"/>
      <c r="Q56" s="478"/>
      <c r="R56" s="472">
        <v>16</v>
      </c>
      <c r="S56" s="472">
        <v>1</v>
      </c>
      <c r="T56" s="472">
        <v>8</v>
      </c>
      <c r="U56" s="478"/>
      <c r="V56" s="478"/>
      <c r="W56" s="470">
        <v>295.04000000000002</v>
      </c>
      <c r="X56" s="470">
        <v>902.81</v>
      </c>
      <c r="Y56" s="470">
        <v>41.38</v>
      </c>
      <c r="Z56" s="470">
        <v>1147.22</v>
      </c>
    </row>
    <row r="57" spans="2:26">
      <c r="B57" s="465" t="s">
        <v>185</v>
      </c>
      <c r="C57" s="465" t="s">
        <v>639</v>
      </c>
      <c r="D57" s="466">
        <v>32013.66999999998</v>
      </c>
      <c r="E57" s="466">
        <v>45640.820000000043</v>
      </c>
      <c r="F57" s="473">
        <v>-13627.15000000006</v>
      </c>
      <c r="G57" s="468">
        <v>1344</v>
      </c>
      <c r="H57" s="468">
        <v>1649</v>
      </c>
      <c r="I57" s="474">
        <v>-305</v>
      </c>
      <c r="J57" s="466">
        <v>3338.6999999999989</v>
      </c>
      <c r="K57" s="466">
        <v>2060.81</v>
      </c>
      <c r="L57" s="466">
        <v>1077.3619142927839</v>
      </c>
      <c r="M57" s="466">
        <v>597.88000000000011</v>
      </c>
      <c r="N57" s="466">
        <v>477.8499999999998</v>
      </c>
      <c r="O57" s="477"/>
      <c r="P57" s="477"/>
      <c r="Q57" s="477"/>
      <c r="R57" s="468">
        <v>10</v>
      </c>
      <c r="S57" s="474">
        <v>-1</v>
      </c>
      <c r="T57" s="474">
        <v>-1</v>
      </c>
      <c r="U57" s="468">
        <v>7</v>
      </c>
      <c r="V57" s="477"/>
      <c r="W57" s="485"/>
      <c r="X57" s="466">
        <v>596.74</v>
      </c>
      <c r="Y57" s="466">
        <v>21.64</v>
      </c>
      <c r="Z57" s="466">
        <v>953.64000000000021</v>
      </c>
    </row>
    <row r="58" spans="2:26">
      <c r="B58" s="469" t="s">
        <v>189</v>
      </c>
      <c r="C58" s="469" t="s">
        <v>640</v>
      </c>
      <c r="D58" s="470">
        <v>31834.56999999996</v>
      </c>
      <c r="E58" s="470">
        <v>30906.62999999999</v>
      </c>
      <c r="F58" s="475">
        <v>927.93999999996595</v>
      </c>
      <c r="G58" s="472">
        <v>2458</v>
      </c>
      <c r="H58" s="472">
        <v>1607</v>
      </c>
      <c r="I58" s="472">
        <v>851</v>
      </c>
      <c r="J58" s="470">
        <v>3704.97</v>
      </c>
      <c r="K58" s="470">
        <v>1531.7</v>
      </c>
      <c r="L58" s="470">
        <v>839.96890861105919</v>
      </c>
      <c r="M58" s="470">
        <v>352.46999999999991</v>
      </c>
      <c r="N58" s="470">
        <v>251.37000000000009</v>
      </c>
      <c r="O58" s="478"/>
      <c r="P58" s="472">
        <v>1</v>
      </c>
      <c r="Q58" s="478"/>
      <c r="R58" s="472">
        <v>14</v>
      </c>
      <c r="S58" s="478"/>
      <c r="T58" s="472">
        <v>3</v>
      </c>
      <c r="U58" s="478"/>
      <c r="V58" s="478"/>
      <c r="W58" s="470">
        <v>110.67</v>
      </c>
      <c r="X58" s="470">
        <v>519.20999999999992</v>
      </c>
      <c r="Y58" s="470">
        <v>-6.9999999999996732E-2</v>
      </c>
      <c r="Z58" s="470">
        <v>1491.51</v>
      </c>
    </row>
    <row r="59" spans="2:26">
      <c r="B59" s="465" t="s">
        <v>186</v>
      </c>
      <c r="C59" s="465" t="s">
        <v>641</v>
      </c>
      <c r="D59" s="466">
        <v>31745.30999999999</v>
      </c>
      <c r="E59" s="466">
        <v>35025.889999999992</v>
      </c>
      <c r="F59" s="473">
        <v>-3280.5800000000049</v>
      </c>
      <c r="G59" s="468">
        <v>783</v>
      </c>
      <c r="H59" s="468">
        <v>697</v>
      </c>
      <c r="I59" s="468">
        <v>86</v>
      </c>
      <c r="J59" s="466">
        <v>2414.7800000000011</v>
      </c>
      <c r="K59" s="466">
        <v>1205.8399999999999</v>
      </c>
      <c r="L59" s="466">
        <v>669.46592989690714</v>
      </c>
      <c r="M59" s="466">
        <v>344.23</v>
      </c>
      <c r="N59" s="466">
        <v>247.04</v>
      </c>
      <c r="O59" s="477"/>
      <c r="P59" s="468">
        <v>2</v>
      </c>
      <c r="Q59" s="468">
        <v>1</v>
      </c>
      <c r="R59" s="468">
        <v>12</v>
      </c>
      <c r="S59" s="468">
        <v>2</v>
      </c>
      <c r="T59" s="468">
        <v>1</v>
      </c>
      <c r="U59" s="477"/>
      <c r="V59" s="477"/>
      <c r="W59" s="466">
        <v>61.47</v>
      </c>
      <c r="X59" s="466">
        <v>84.44</v>
      </c>
      <c r="Y59" s="466">
        <v>51.78</v>
      </c>
      <c r="Z59" s="466">
        <v>2038.67</v>
      </c>
    </row>
    <row r="60" spans="2:26">
      <c r="B60" s="469" t="s">
        <v>188</v>
      </c>
      <c r="C60" s="469" t="s">
        <v>642</v>
      </c>
      <c r="D60" s="470">
        <v>30996.85999999999</v>
      </c>
      <c r="E60" s="470">
        <v>30486.97999999997</v>
      </c>
      <c r="F60" s="475">
        <v>509.88000000002279</v>
      </c>
      <c r="G60" s="472">
        <v>1254</v>
      </c>
      <c r="H60" s="472">
        <v>1398</v>
      </c>
      <c r="I60" s="476">
        <v>-144</v>
      </c>
      <c r="J60" s="470">
        <v>1898.87</v>
      </c>
      <c r="K60" s="470">
        <v>2867.4299999999971</v>
      </c>
      <c r="L60" s="470">
        <v>1579.9168971306469</v>
      </c>
      <c r="M60" s="470">
        <v>626.48000000000025</v>
      </c>
      <c r="N60" s="470">
        <v>515.8399999999998</v>
      </c>
      <c r="O60" s="472">
        <v>4</v>
      </c>
      <c r="P60" s="472">
        <v>5</v>
      </c>
      <c r="Q60" s="472">
        <v>5</v>
      </c>
      <c r="R60" s="472">
        <v>16</v>
      </c>
      <c r="S60" s="472">
        <v>2</v>
      </c>
      <c r="T60" s="472">
        <v>4</v>
      </c>
      <c r="U60" s="472">
        <v>2</v>
      </c>
      <c r="V60" s="478"/>
      <c r="W60" s="470">
        <v>73.759999999999991</v>
      </c>
      <c r="X60" s="470">
        <v>857.95</v>
      </c>
      <c r="Y60" s="470">
        <v>143.31</v>
      </c>
      <c r="Z60" s="470">
        <v>1812.910000000001</v>
      </c>
    </row>
    <row r="61" spans="2:26">
      <c r="B61" s="465" t="s">
        <v>189</v>
      </c>
      <c r="C61" s="465" t="s">
        <v>643</v>
      </c>
      <c r="D61" s="466">
        <v>30980.039999999979</v>
      </c>
      <c r="E61" s="466">
        <v>21612.76999999999</v>
      </c>
      <c r="F61" s="467">
        <v>9367.2699999999859</v>
      </c>
      <c r="G61" s="468">
        <v>1018</v>
      </c>
      <c r="H61" s="468">
        <v>978</v>
      </c>
      <c r="I61" s="468">
        <v>40</v>
      </c>
      <c r="J61" s="466">
        <v>3422.28</v>
      </c>
      <c r="K61" s="466">
        <v>897.88000000000011</v>
      </c>
      <c r="L61" s="466">
        <v>478.98769484536069</v>
      </c>
      <c r="M61" s="466">
        <v>220.22</v>
      </c>
      <c r="N61" s="466">
        <v>146.79</v>
      </c>
      <c r="O61" s="477"/>
      <c r="P61" s="468">
        <v>-1</v>
      </c>
      <c r="Q61" s="477"/>
      <c r="R61" s="468">
        <v>10</v>
      </c>
      <c r="S61" s="477"/>
      <c r="T61" s="468">
        <v>4</v>
      </c>
      <c r="U61" s="477"/>
      <c r="V61" s="474">
        <v>1</v>
      </c>
      <c r="W61" s="466">
        <v>163.92</v>
      </c>
      <c r="X61" s="466">
        <v>2099.44</v>
      </c>
      <c r="Y61" s="466">
        <v>453.62</v>
      </c>
      <c r="Z61" s="466">
        <v>2035.78</v>
      </c>
    </row>
    <row r="62" spans="2:26">
      <c r="B62" s="469" t="s">
        <v>188</v>
      </c>
      <c r="C62" s="469" t="s">
        <v>644</v>
      </c>
      <c r="D62" s="470">
        <v>30858.000000000011</v>
      </c>
      <c r="E62" s="470">
        <v>31744.759999999969</v>
      </c>
      <c r="F62" s="471">
        <v>-886.75999999996566</v>
      </c>
      <c r="G62" s="472">
        <v>1726</v>
      </c>
      <c r="H62" s="472">
        <v>1454</v>
      </c>
      <c r="I62" s="472">
        <v>272</v>
      </c>
      <c r="J62" s="470">
        <v>3254.2399999999989</v>
      </c>
      <c r="K62" s="470">
        <v>1420.83</v>
      </c>
      <c r="L62" s="470">
        <v>782.25635463917547</v>
      </c>
      <c r="M62" s="470">
        <v>319.62</v>
      </c>
      <c r="N62" s="470">
        <v>236.47</v>
      </c>
      <c r="O62" s="478"/>
      <c r="P62" s="478"/>
      <c r="Q62" s="478"/>
      <c r="R62" s="472">
        <v>13</v>
      </c>
      <c r="S62" s="472">
        <v>2</v>
      </c>
      <c r="T62" s="472">
        <v>4</v>
      </c>
      <c r="U62" s="478"/>
      <c r="V62" s="478"/>
      <c r="W62" s="470">
        <v>73.759999999999991</v>
      </c>
      <c r="X62" s="470">
        <v>1652.43</v>
      </c>
      <c r="Y62" s="470">
        <v>304.02999999999997</v>
      </c>
      <c r="Z62" s="470">
        <v>1458.84</v>
      </c>
    </row>
    <row r="63" spans="2:26">
      <c r="B63" s="465" t="s">
        <v>187</v>
      </c>
      <c r="C63" s="465" t="s">
        <v>645</v>
      </c>
      <c r="D63" s="466">
        <v>30778.699999999972</v>
      </c>
      <c r="E63" s="466">
        <v>32474.089999999971</v>
      </c>
      <c r="F63" s="473">
        <v>-1695.389999999996</v>
      </c>
      <c r="G63" s="468">
        <v>1223</v>
      </c>
      <c r="H63" s="468">
        <v>1396</v>
      </c>
      <c r="I63" s="474">
        <v>-173</v>
      </c>
      <c r="J63" s="466">
        <v>4520.0099999999993</v>
      </c>
      <c r="K63" s="466">
        <v>1215.82</v>
      </c>
      <c r="L63" s="466">
        <v>682.28587216494827</v>
      </c>
      <c r="M63" s="466">
        <v>463.64000000000033</v>
      </c>
      <c r="N63" s="466">
        <v>312.35999999999967</v>
      </c>
      <c r="O63" s="477"/>
      <c r="P63" s="477"/>
      <c r="Q63" s="477"/>
      <c r="R63" s="468">
        <v>13</v>
      </c>
      <c r="S63" s="468">
        <v>2</v>
      </c>
      <c r="T63" s="468">
        <v>7</v>
      </c>
      <c r="U63" s="468">
        <v>3</v>
      </c>
      <c r="V63" s="474">
        <v>1</v>
      </c>
      <c r="W63" s="466">
        <v>98.33</v>
      </c>
      <c r="X63" s="466">
        <v>1224.1600000000001</v>
      </c>
      <c r="Y63" s="466">
        <v>1168.68</v>
      </c>
      <c r="Z63" s="466">
        <v>1072.92</v>
      </c>
    </row>
    <row r="64" spans="2:26">
      <c r="B64" s="469" t="s">
        <v>189</v>
      </c>
      <c r="C64" s="469" t="s">
        <v>646</v>
      </c>
      <c r="D64" s="470">
        <v>30758.92</v>
      </c>
      <c r="E64" s="470">
        <v>31781.769999999979</v>
      </c>
      <c r="F64" s="471">
        <v>-1022.84999999998</v>
      </c>
      <c r="G64" s="472">
        <v>1013</v>
      </c>
      <c r="H64" s="472">
        <v>684</v>
      </c>
      <c r="I64" s="472">
        <v>329</v>
      </c>
      <c r="J64" s="470">
        <v>2037.54</v>
      </c>
      <c r="K64" s="470">
        <v>1962.73</v>
      </c>
      <c r="L64" s="470">
        <v>1072.7523546391751</v>
      </c>
      <c r="M64" s="470">
        <v>560.92000000000007</v>
      </c>
      <c r="N64" s="470">
        <v>405.41</v>
      </c>
      <c r="O64" s="478"/>
      <c r="P64" s="478"/>
      <c r="Q64" s="478"/>
      <c r="R64" s="472">
        <v>19</v>
      </c>
      <c r="S64" s="472">
        <v>1</v>
      </c>
      <c r="T64" s="472">
        <v>3</v>
      </c>
      <c r="U64" s="472">
        <v>4</v>
      </c>
      <c r="V64" s="478"/>
      <c r="W64" s="470">
        <v>32.78</v>
      </c>
      <c r="X64" s="470">
        <v>215.97</v>
      </c>
      <c r="Y64" s="470">
        <v>191.52</v>
      </c>
      <c r="Z64" s="470">
        <v>2260.36</v>
      </c>
    </row>
    <row r="65" spans="2:26">
      <c r="B65" s="465" t="s">
        <v>186</v>
      </c>
      <c r="C65" s="465" t="s">
        <v>647</v>
      </c>
      <c r="D65" s="466">
        <v>30676.43999999997</v>
      </c>
      <c r="E65" s="466">
        <v>35377.97999999996</v>
      </c>
      <c r="F65" s="473">
        <v>-4701.5399999999863</v>
      </c>
      <c r="G65" s="468">
        <v>682</v>
      </c>
      <c r="H65" s="468">
        <v>701</v>
      </c>
      <c r="I65" s="474">
        <v>-19</v>
      </c>
      <c r="J65" s="466">
        <v>3912.9099999999989</v>
      </c>
      <c r="K65" s="466">
        <v>1150.8599999999999</v>
      </c>
      <c r="L65" s="466">
        <v>614.30647149765707</v>
      </c>
      <c r="M65" s="466">
        <v>236.83999999999989</v>
      </c>
      <c r="N65" s="466">
        <v>185.95</v>
      </c>
      <c r="O65" s="477"/>
      <c r="P65" s="468">
        <v>1</v>
      </c>
      <c r="Q65" s="477"/>
      <c r="R65" s="468">
        <v>6</v>
      </c>
      <c r="S65" s="468">
        <v>1</v>
      </c>
      <c r="T65" s="468">
        <v>6</v>
      </c>
      <c r="U65" s="477"/>
      <c r="V65" s="477"/>
      <c r="W65" s="466">
        <v>295.04000000000002</v>
      </c>
      <c r="X65" s="466">
        <v>714.56</v>
      </c>
      <c r="Y65" s="466">
        <v>191.7</v>
      </c>
      <c r="Z65" s="466">
        <v>2532.61</v>
      </c>
    </row>
    <row r="66" spans="2:26">
      <c r="B66" s="469" t="s">
        <v>186</v>
      </c>
      <c r="C66" s="469" t="s">
        <v>648</v>
      </c>
      <c r="D66" s="470">
        <v>30566.559999999979</v>
      </c>
      <c r="E66" s="470">
        <v>25154.259999999991</v>
      </c>
      <c r="F66" s="475">
        <v>5412.2999999999956</v>
      </c>
      <c r="G66" s="472">
        <v>1235</v>
      </c>
      <c r="H66" s="472">
        <v>1097</v>
      </c>
      <c r="I66" s="472">
        <v>138</v>
      </c>
      <c r="J66" s="470">
        <v>2713.01</v>
      </c>
      <c r="K66" s="470">
        <v>2499.86</v>
      </c>
      <c r="L66" s="470">
        <v>1365.4885056374119</v>
      </c>
      <c r="M66" s="470">
        <v>98.35</v>
      </c>
      <c r="N66" s="470">
        <v>73.400000000000006</v>
      </c>
      <c r="O66" s="478"/>
      <c r="P66" s="478"/>
      <c r="Q66" s="478"/>
      <c r="R66" s="472">
        <v>3</v>
      </c>
      <c r="S66" s="472">
        <v>1</v>
      </c>
      <c r="T66" s="472">
        <v>4</v>
      </c>
      <c r="U66" s="478"/>
      <c r="V66" s="478"/>
      <c r="W66" s="470">
        <v>155.71</v>
      </c>
      <c r="X66" s="470">
        <v>531.23</v>
      </c>
      <c r="Y66" s="470">
        <v>73.050000000000011</v>
      </c>
      <c r="Z66" s="470">
        <v>983.73000000000013</v>
      </c>
    </row>
    <row r="67" spans="2:26">
      <c r="B67" s="465" t="s">
        <v>186</v>
      </c>
      <c r="C67" s="465" t="s">
        <v>649</v>
      </c>
      <c r="D67" s="466">
        <v>30087.979999999989</v>
      </c>
      <c r="E67" s="466">
        <v>53730.21000000005</v>
      </c>
      <c r="F67" s="473">
        <v>-23642.230000000061</v>
      </c>
      <c r="G67" s="468">
        <v>1012</v>
      </c>
      <c r="H67" s="468">
        <v>776</v>
      </c>
      <c r="I67" s="468">
        <v>236</v>
      </c>
      <c r="J67" s="466">
        <v>4153.6399999999994</v>
      </c>
      <c r="K67" s="466">
        <v>836.88000000000011</v>
      </c>
      <c r="L67" s="466">
        <v>437.85498144329893</v>
      </c>
      <c r="M67" s="466">
        <v>271.64999999999998</v>
      </c>
      <c r="N67" s="466">
        <v>228.4</v>
      </c>
      <c r="O67" s="477"/>
      <c r="P67" s="468">
        <v>2</v>
      </c>
      <c r="Q67" s="468">
        <v>1</v>
      </c>
      <c r="R67" s="468">
        <v>5</v>
      </c>
      <c r="S67" s="477"/>
      <c r="T67" s="477"/>
      <c r="U67" s="468">
        <v>1</v>
      </c>
      <c r="V67" s="477"/>
      <c r="W67" s="466">
        <v>188.5</v>
      </c>
      <c r="X67" s="466">
        <v>812.59999999999991</v>
      </c>
      <c r="Y67" s="466">
        <v>13.219999999999979</v>
      </c>
      <c r="Z67" s="466">
        <v>2266.8000000000002</v>
      </c>
    </row>
    <row r="68" spans="2:26">
      <c r="B68" s="469" t="s">
        <v>184</v>
      </c>
      <c r="C68" s="469" t="s">
        <v>650</v>
      </c>
      <c r="D68" s="470">
        <v>30066.43999999997</v>
      </c>
      <c r="E68" s="470">
        <v>46260.540000000037</v>
      </c>
      <c r="F68" s="471">
        <v>-16194.10000000006</v>
      </c>
      <c r="G68" s="478"/>
      <c r="H68" s="478"/>
      <c r="I68" s="478"/>
      <c r="J68" s="470">
        <v>4126.4599999999991</v>
      </c>
      <c r="K68" s="470">
        <v>625.92000000000007</v>
      </c>
      <c r="L68" s="470">
        <v>336.74570721649479</v>
      </c>
      <c r="M68" s="470">
        <v>167.17999999999989</v>
      </c>
      <c r="N68" s="470">
        <v>137.13</v>
      </c>
      <c r="O68" s="472">
        <v>1</v>
      </c>
      <c r="P68" s="472">
        <v>1</v>
      </c>
      <c r="Q68" s="472">
        <v>1</v>
      </c>
      <c r="R68" s="472">
        <v>4</v>
      </c>
      <c r="S68" s="472">
        <v>2</v>
      </c>
      <c r="T68" s="472">
        <v>1</v>
      </c>
      <c r="U68" s="478"/>
      <c r="V68" s="478"/>
      <c r="W68" s="484"/>
      <c r="X68" s="470">
        <v>949.04</v>
      </c>
      <c r="Y68" s="470">
        <v>61</v>
      </c>
      <c r="Z68" s="470">
        <v>1263.33</v>
      </c>
    </row>
    <row r="69" spans="2:26">
      <c r="B69" s="465" t="s">
        <v>185</v>
      </c>
      <c r="C69" s="465" t="s">
        <v>651</v>
      </c>
      <c r="D69" s="466">
        <v>29915.439999999991</v>
      </c>
      <c r="E69" s="466">
        <v>27922.400000000001</v>
      </c>
      <c r="F69" s="467">
        <v>1993.0399999999941</v>
      </c>
      <c r="G69" s="468">
        <v>1128</v>
      </c>
      <c r="H69" s="468">
        <v>1095</v>
      </c>
      <c r="I69" s="468">
        <v>33</v>
      </c>
      <c r="J69" s="466">
        <v>2054.08</v>
      </c>
      <c r="K69" s="466">
        <v>1056.8</v>
      </c>
      <c r="L69" s="466">
        <v>569.81279999999992</v>
      </c>
      <c r="M69" s="466">
        <v>318.5800000000001</v>
      </c>
      <c r="N69" s="466">
        <v>227.32000000000011</v>
      </c>
      <c r="O69" s="468">
        <v>1</v>
      </c>
      <c r="P69" s="468">
        <v>2</v>
      </c>
      <c r="Q69" s="468">
        <v>1</v>
      </c>
      <c r="R69" s="468">
        <v>8</v>
      </c>
      <c r="S69" s="468">
        <v>2</v>
      </c>
      <c r="T69" s="468">
        <v>5</v>
      </c>
      <c r="U69" s="468">
        <v>2</v>
      </c>
      <c r="V69" s="468">
        <v>6</v>
      </c>
      <c r="W69" s="466">
        <v>139.25</v>
      </c>
      <c r="X69" s="466">
        <v>1466.76</v>
      </c>
      <c r="Y69" s="466">
        <v>979.04</v>
      </c>
      <c r="Z69" s="466">
        <v>758.57</v>
      </c>
    </row>
    <row r="70" spans="2:26">
      <c r="B70" s="469" t="s">
        <v>187</v>
      </c>
      <c r="C70" s="469" t="s">
        <v>652</v>
      </c>
      <c r="D70" s="470">
        <v>29139.279999999992</v>
      </c>
      <c r="E70" s="470">
        <v>25996.439999999991</v>
      </c>
      <c r="F70" s="475">
        <v>3142.84</v>
      </c>
      <c r="G70" s="472">
        <v>530</v>
      </c>
      <c r="H70" s="472">
        <v>555</v>
      </c>
      <c r="I70" s="476">
        <v>-25</v>
      </c>
      <c r="J70" s="470">
        <v>2359.73</v>
      </c>
      <c r="K70" s="470">
        <v>1377.83</v>
      </c>
      <c r="L70" s="470">
        <v>774.2049319587627</v>
      </c>
      <c r="M70" s="470">
        <v>336.79000000000008</v>
      </c>
      <c r="N70" s="470">
        <v>246.23</v>
      </c>
      <c r="O70" s="478"/>
      <c r="P70" s="472">
        <v>2</v>
      </c>
      <c r="Q70" s="472">
        <v>1</v>
      </c>
      <c r="R70" s="472">
        <v>10</v>
      </c>
      <c r="S70" s="478"/>
      <c r="T70" s="472">
        <v>1</v>
      </c>
      <c r="U70" s="472">
        <v>2</v>
      </c>
      <c r="V70" s="478"/>
      <c r="W70" s="470">
        <v>193.44</v>
      </c>
      <c r="X70" s="470">
        <v>2015.89</v>
      </c>
      <c r="Y70" s="470">
        <v>665.38</v>
      </c>
      <c r="Z70" s="470">
        <v>2323.2800000000011</v>
      </c>
    </row>
    <row r="71" spans="2:26">
      <c r="B71" s="465" t="s">
        <v>186</v>
      </c>
      <c r="C71" s="465" t="s">
        <v>653</v>
      </c>
      <c r="D71" s="466">
        <v>29010.339999999989</v>
      </c>
      <c r="E71" s="466">
        <v>33769.920000000013</v>
      </c>
      <c r="F71" s="473">
        <v>-4759.5800000000127</v>
      </c>
      <c r="G71" s="468">
        <v>633</v>
      </c>
      <c r="H71" s="468">
        <v>941</v>
      </c>
      <c r="I71" s="474">
        <v>-308</v>
      </c>
      <c r="J71" s="466">
        <v>2357.8400000000011</v>
      </c>
      <c r="K71" s="466">
        <v>1375.84</v>
      </c>
      <c r="L71" s="466">
        <v>757.04452460206187</v>
      </c>
      <c r="M71" s="466">
        <v>310.60000000000002</v>
      </c>
      <c r="N71" s="466">
        <v>223.91</v>
      </c>
      <c r="O71" s="477"/>
      <c r="P71" s="468">
        <v>2</v>
      </c>
      <c r="Q71" s="468">
        <v>1</v>
      </c>
      <c r="R71" s="468">
        <v>11</v>
      </c>
      <c r="S71" s="477"/>
      <c r="T71" s="477"/>
      <c r="U71" s="477"/>
      <c r="V71" s="477"/>
      <c r="W71" s="466">
        <v>188.48</v>
      </c>
      <c r="X71" s="466">
        <v>274.55</v>
      </c>
      <c r="Y71" s="466">
        <v>157.22999999999999</v>
      </c>
      <c r="Z71" s="466">
        <v>2869.9899999999989</v>
      </c>
    </row>
    <row r="72" spans="2:26">
      <c r="B72" s="469" t="s">
        <v>186</v>
      </c>
      <c r="C72" s="469" t="s">
        <v>654</v>
      </c>
      <c r="D72" s="470">
        <v>28995.18999999997</v>
      </c>
      <c r="E72" s="470">
        <v>24476.749999999989</v>
      </c>
      <c r="F72" s="475">
        <v>4518.4399999999841</v>
      </c>
      <c r="G72" s="472">
        <v>1068</v>
      </c>
      <c r="H72" s="472">
        <v>1215</v>
      </c>
      <c r="I72" s="476">
        <v>-147</v>
      </c>
      <c r="J72" s="470">
        <v>2983.1700000000019</v>
      </c>
      <c r="K72" s="470">
        <v>2325.0899999999988</v>
      </c>
      <c r="L72" s="470">
        <v>1288.6188164948451</v>
      </c>
      <c r="M72" s="470">
        <v>442.49000000000018</v>
      </c>
      <c r="N72" s="470">
        <v>324.76</v>
      </c>
      <c r="O72" s="478"/>
      <c r="P72" s="472">
        <v>1</v>
      </c>
      <c r="Q72" s="472">
        <v>1</v>
      </c>
      <c r="R72" s="472">
        <v>16</v>
      </c>
      <c r="S72" s="478"/>
      <c r="T72" s="472">
        <v>12</v>
      </c>
      <c r="U72" s="472">
        <v>1</v>
      </c>
      <c r="V72" s="478"/>
      <c r="W72" s="470">
        <v>262.25999999999988</v>
      </c>
      <c r="X72" s="470">
        <v>1111.08</v>
      </c>
      <c r="Y72" s="470">
        <v>739.94</v>
      </c>
      <c r="Z72" s="470">
        <v>1021.7</v>
      </c>
    </row>
    <row r="73" spans="2:26">
      <c r="B73" s="465" t="s">
        <v>187</v>
      </c>
      <c r="C73" s="465" t="s">
        <v>655</v>
      </c>
      <c r="D73" s="466">
        <v>28770.499999999971</v>
      </c>
      <c r="E73" s="466">
        <v>30666.060000000009</v>
      </c>
      <c r="F73" s="473">
        <v>-1895.5600000000411</v>
      </c>
      <c r="G73" s="468">
        <v>498</v>
      </c>
      <c r="H73" s="468">
        <v>563</v>
      </c>
      <c r="I73" s="474">
        <v>-65</v>
      </c>
      <c r="J73" s="466">
        <v>2001.09</v>
      </c>
      <c r="K73" s="466">
        <v>1035.8800000000001</v>
      </c>
      <c r="L73" s="466">
        <v>568.23433402061858</v>
      </c>
      <c r="M73" s="466">
        <v>372.86</v>
      </c>
      <c r="N73" s="466">
        <v>266.81000000000012</v>
      </c>
      <c r="O73" s="468">
        <v>1</v>
      </c>
      <c r="P73" s="468">
        <v>2</v>
      </c>
      <c r="Q73" s="468">
        <v>1</v>
      </c>
      <c r="R73" s="468">
        <v>12</v>
      </c>
      <c r="S73" s="468">
        <v>2</v>
      </c>
      <c r="T73" s="468">
        <v>1</v>
      </c>
      <c r="U73" s="477"/>
      <c r="V73" s="477"/>
      <c r="W73" s="466">
        <v>49.16</v>
      </c>
      <c r="X73" s="466">
        <v>341.43</v>
      </c>
      <c r="Y73" s="466">
        <v>273.56</v>
      </c>
      <c r="Z73" s="466">
        <v>974.46000000000026</v>
      </c>
    </row>
    <row r="74" spans="2:26">
      <c r="B74" s="469" t="s">
        <v>185</v>
      </c>
      <c r="C74" s="469" t="s">
        <v>656</v>
      </c>
      <c r="D74" s="470">
        <v>28608.42</v>
      </c>
      <c r="E74" s="470">
        <v>28321.639999999981</v>
      </c>
      <c r="F74" s="475">
        <v>286.7800000000243</v>
      </c>
      <c r="G74" s="472">
        <v>878</v>
      </c>
      <c r="H74" s="472">
        <v>841</v>
      </c>
      <c r="I74" s="472">
        <v>37</v>
      </c>
      <c r="J74" s="470">
        <v>3043.5899999999979</v>
      </c>
      <c r="K74" s="470">
        <v>429.95</v>
      </c>
      <c r="L74" s="470">
        <v>234.84230927835051</v>
      </c>
      <c r="M74" s="470">
        <v>431.06000000000012</v>
      </c>
      <c r="N74" s="470">
        <v>329.29</v>
      </c>
      <c r="O74" s="472">
        <v>1</v>
      </c>
      <c r="P74" s="478"/>
      <c r="Q74" s="478"/>
      <c r="R74" s="472">
        <v>13</v>
      </c>
      <c r="S74" s="478"/>
      <c r="T74" s="478"/>
      <c r="U74" s="472">
        <v>1</v>
      </c>
      <c r="V74" s="478"/>
      <c r="W74" s="470">
        <v>172.11</v>
      </c>
      <c r="X74" s="470">
        <v>57.3</v>
      </c>
      <c r="Y74" s="470">
        <v>43.41</v>
      </c>
      <c r="Z74" s="470">
        <v>2409.179999999998</v>
      </c>
    </row>
    <row r="75" spans="2:26">
      <c r="B75" s="465" t="s">
        <v>184</v>
      </c>
      <c r="C75" s="465" t="s">
        <v>657</v>
      </c>
      <c r="D75" s="466">
        <v>27833.849999999959</v>
      </c>
      <c r="E75" s="466">
        <v>34864.329999999951</v>
      </c>
      <c r="F75" s="473">
        <v>-7030.4799999999923</v>
      </c>
      <c r="G75" s="468">
        <v>1116</v>
      </c>
      <c r="H75" s="468">
        <v>1179</v>
      </c>
      <c r="I75" s="474">
        <v>-63</v>
      </c>
      <c r="J75" s="466">
        <v>3085.760000000002</v>
      </c>
      <c r="K75" s="466">
        <v>2110.7399999999998</v>
      </c>
      <c r="L75" s="466">
        <v>1160.4005690721649</v>
      </c>
      <c r="M75" s="466">
        <v>550.71000000000015</v>
      </c>
      <c r="N75" s="466">
        <v>434.55999999999977</v>
      </c>
      <c r="O75" s="468">
        <v>1</v>
      </c>
      <c r="P75" s="468">
        <v>2</v>
      </c>
      <c r="Q75" s="468">
        <v>1</v>
      </c>
      <c r="R75" s="468">
        <v>12</v>
      </c>
      <c r="S75" s="468">
        <v>1</v>
      </c>
      <c r="T75" s="468">
        <v>6</v>
      </c>
      <c r="U75" s="468">
        <v>2</v>
      </c>
      <c r="V75" s="477"/>
      <c r="W75" s="466">
        <v>114.74</v>
      </c>
      <c r="X75" s="466">
        <v>261.42</v>
      </c>
      <c r="Y75" s="466">
        <v>-57.3</v>
      </c>
      <c r="Z75" s="466">
        <v>1454.31</v>
      </c>
    </row>
    <row r="76" spans="2:26">
      <c r="B76" s="469" t="s">
        <v>188</v>
      </c>
      <c r="C76" s="469" t="s">
        <v>658</v>
      </c>
      <c r="D76" s="470">
        <v>27799.200000000001</v>
      </c>
      <c r="E76" s="470">
        <v>25544.409999999982</v>
      </c>
      <c r="F76" s="475">
        <v>2254.7900000000232</v>
      </c>
      <c r="G76" s="472">
        <v>469</v>
      </c>
      <c r="H76" s="472">
        <v>1093</v>
      </c>
      <c r="I76" s="476">
        <v>-624</v>
      </c>
      <c r="J76" s="470">
        <v>3070.5599999999981</v>
      </c>
      <c r="K76" s="470">
        <v>1962.77</v>
      </c>
      <c r="L76" s="470">
        <v>1079.5393122309281</v>
      </c>
      <c r="M76" s="470">
        <v>345.11000000000013</v>
      </c>
      <c r="N76" s="470">
        <v>245.57000000000019</v>
      </c>
      <c r="O76" s="478"/>
      <c r="P76" s="472">
        <v>1</v>
      </c>
      <c r="Q76" s="472">
        <v>1</v>
      </c>
      <c r="R76" s="472">
        <v>14</v>
      </c>
      <c r="S76" s="478"/>
      <c r="T76" s="472">
        <v>5</v>
      </c>
      <c r="U76" s="478"/>
      <c r="V76" s="478"/>
      <c r="W76" s="470">
        <v>81.95</v>
      </c>
      <c r="X76" s="470">
        <v>489.47000000000008</v>
      </c>
      <c r="Y76" s="470">
        <v>190.46</v>
      </c>
      <c r="Z76" s="470">
        <v>1675.22</v>
      </c>
    </row>
    <row r="77" spans="2:26">
      <c r="B77" s="465" t="s">
        <v>185</v>
      </c>
      <c r="C77" s="465" t="s">
        <v>659</v>
      </c>
      <c r="D77" s="466">
        <v>27736.849999999969</v>
      </c>
      <c r="E77" s="466">
        <v>29083.01999999999</v>
      </c>
      <c r="F77" s="473">
        <v>-1346.1700000000239</v>
      </c>
      <c r="G77" s="468">
        <v>1366</v>
      </c>
      <c r="H77" s="468">
        <v>1341</v>
      </c>
      <c r="I77" s="468">
        <v>25</v>
      </c>
      <c r="J77" s="466">
        <v>3562.8500000000008</v>
      </c>
      <c r="K77" s="466">
        <v>2457.6899999999978</v>
      </c>
      <c r="L77" s="466">
        <v>1328.8273731958759</v>
      </c>
      <c r="M77" s="466">
        <v>509.43000000000029</v>
      </c>
      <c r="N77" s="466">
        <v>379.22999999999979</v>
      </c>
      <c r="O77" s="477"/>
      <c r="P77" s="477"/>
      <c r="Q77" s="477"/>
      <c r="R77" s="468">
        <v>13</v>
      </c>
      <c r="S77" s="477"/>
      <c r="T77" s="477"/>
      <c r="U77" s="468">
        <v>2</v>
      </c>
      <c r="V77" s="477"/>
      <c r="W77" s="466">
        <v>180.32</v>
      </c>
      <c r="X77" s="466">
        <v>60.83</v>
      </c>
      <c r="Y77" s="466">
        <v>-76.8</v>
      </c>
      <c r="Z77" s="466">
        <v>1525</v>
      </c>
    </row>
    <row r="78" spans="2:26">
      <c r="B78" s="469" t="s">
        <v>187</v>
      </c>
      <c r="C78" s="469" t="s">
        <v>660</v>
      </c>
      <c r="D78" s="470">
        <v>27286.099999999969</v>
      </c>
      <c r="E78" s="470">
        <v>30600.92000000002</v>
      </c>
      <c r="F78" s="471">
        <v>-3314.8200000000511</v>
      </c>
      <c r="G78" s="472">
        <v>876</v>
      </c>
      <c r="H78" s="472">
        <v>1127</v>
      </c>
      <c r="I78" s="476">
        <v>-251</v>
      </c>
      <c r="J78" s="470">
        <v>3190.7000000000021</v>
      </c>
      <c r="K78" s="470">
        <v>1147.8800000000001</v>
      </c>
      <c r="L78" s="470">
        <v>625.34262268041243</v>
      </c>
      <c r="M78" s="470">
        <v>271.27</v>
      </c>
      <c r="N78" s="470">
        <v>233.5</v>
      </c>
      <c r="O78" s="472">
        <v>1</v>
      </c>
      <c r="P78" s="472">
        <v>5</v>
      </c>
      <c r="Q78" s="472">
        <v>2</v>
      </c>
      <c r="R78" s="472">
        <v>6</v>
      </c>
      <c r="S78" s="478"/>
      <c r="T78" s="472">
        <v>4</v>
      </c>
      <c r="U78" s="478"/>
      <c r="V78" s="476">
        <v>1</v>
      </c>
      <c r="W78" s="470">
        <v>57.36999999999999</v>
      </c>
      <c r="X78" s="470">
        <v>452.76</v>
      </c>
      <c r="Y78" s="470">
        <v>361.85</v>
      </c>
      <c r="Z78" s="470">
        <v>953.41</v>
      </c>
    </row>
    <row r="79" spans="2:26">
      <c r="B79" s="465" t="s">
        <v>189</v>
      </c>
      <c r="C79" s="465" t="s">
        <v>661</v>
      </c>
      <c r="D79" s="466">
        <v>27056.61</v>
      </c>
      <c r="E79" s="466">
        <v>15144.97</v>
      </c>
      <c r="F79" s="467">
        <v>11911.64</v>
      </c>
      <c r="G79" s="468">
        <v>949</v>
      </c>
      <c r="H79" s="468">
        <v>973</v>
      </c>
      <c r="I79" s="474">
        <v>-24</v>
      </c>
      <c r="J79" s="466">
        <v>1758.52</v>
      </c>
      <c r="K79" s="466">
        <v>1126.8499999999999</v>
      </c>
      <c r="L79" s="466">
        <v>608.59971134020634</v>
      </c>
      <c r="M79" s="466">
        <v>223.42999999999989</v>
      </c>
      <c r="N79" s="466">
        <v>147.75</v>
      </c>
      <c r="O79" s="477"/>
      <c r="P79" s="477"/>
      <c r="Q79" s="477"/>
      <c r="R79" s="468">
        <v>8</v>
      </c>
      <c r="S79" s="477"/>
      <c r="T79" s="468">
        <v>8</v>
      </c>
      <c r="U79" s="477"/>
      <c r="V79" s="474">
        <v>3</v>
      </c>
      <c r="W79" s="466">
        <v>81.8</v>
      </c>
      <c r="X79" s="466">
        <v>979.61000000000013</v>
      </c>
      <c r="Y79" s="466">
        <v>812.7700000000001</v>
      </c>
      <c r="Z79" s="466">
        <v>1317.53</v>
      </c>
    </row>
    <row r="80" spans="2:26">
      <c r="B80" s="469" t="s">
        <v>186</v>
      </c>
      <c r="C80" s="469" t="s">
        <v>662</v>
      </c>
      <c r="D80" s="470">
        <v>26986.949999999961</v>
      </c>
      <c r="E80" s="470">
        <v>28681.100000000009</v>
      </c>
      <c r="F80" s="471">
        <v>-1694.150000000041</v>
      </c>
      <c r="G80" s="472">
        <v>636</v>
      </c>
      <c r="H80" s="472">
        <v>714</v>
      </c>
      <c r="I80" s="476">
        <v>-78</v>
      </c>
      <c r="J80" s="470">
        <v>2281.84</v>
      </c>
      <c r="K80" s="470">
        <v>1900.84</v>
      </c>
      <c r="L80" s="470">
        <v>1033.5228371134019</v>
      </c>
      <c r="M80" s="470">
        <v>362.38</v>
      </c>
      <c r="N80" s="470">
        <v>282.5100000000001</v>
      </c>
      <c r="O80" s="472">
        <v>1</v>
      </c>
      <c r="P80" s="472">
        <v>2</v>
      </c>
      <c r="Q80" s="472">
        <v>1</v>
      </c>
      <c r="R80" s="472">
        <v>12</v>
      </c>
      <c r="S80" s="472">
        <v>3</v>
      </c>
      <c r="T80" s="472">
        <v>3</v>
      </c>
      <c r="U80" s="472">
        <v>1</v>
      </c>
      <c r="V80" s="478"/>
      <c r="W80" s="470">
        <v>319.63</v>
      </c>
      <c r="X80" s="470">
        <v>141.94999999999999</v>
      </c>
      <c r="Y80" s="470">
        <v>103.53</v>
      </c>
      <c r="Z80" s="470">
        <v>2092.4999999999991</v>
      </c>
    </row>
    <row r="81" spans="2:26">
      <c r="B81" s="465" t="s">
        <v>186</v>
      </c>
      <c r="C81" s="465" t="s">
        <v>663</v>
      </c>
      <c r="D81" s="466">
        <v>26876.07999999998</v>
      </c>
      <c r="E81" s="466">
        <v>25562.339999999971</v>
      </c>
      <c r="F81" s="467">
        <v>1313.7400000000091</v>
      </c>
      <c r="G81" s="468">
        <v>1006</v>
      </c>
      <c r="H81" s="468">
        <v>938</v>
      </c>
      <c r="I81" s="468">
        <v>68</v>
      </c>
      <c r="J81" s="466">
        <v>3487.650000000001</v>
      </c>
      <c r="K81" s="466">
        <v>636.92000000000007</v>
      </c>
      <c r="L81" s="466">
        <v>315.7721839131043</v>
      </c>
      <c r="M81" s="466">
        <v>709.24000000000012</v>
      </c>
      <c r="N81" s="466">
        <v>555.43999999999994</v>
      </c>
      <c r="O81" s="468">
        <v>2</v>
      </c>
      <c r="P81" s="468">
        <v>4</v>
      </c>
      <c r="Q81" s="468">
        <v>2</v>
      </c>
      <c r="R81" s="468">
        <v>20</v>
      </c>
      <c r="S81" s="477"/>
      <c r="T81" s="468">
        <v>6</v>
      </c>
      <c r="U81" s="468">
        <v>5</v>
      </c>
      <c r="V81" s="477"/>
      <c r="W81" s="485"/>
      <c r="X81" s="466">
        <v>215.44</v>
      </c>
      <c r="Y81" s="466">
        <v>30.499999999999989</v>
      </c>
      <c r="Z81" s="466">
        <v>1846.02</v>
      </c>
    </row>
    <row r="82" spans="2:26">
      <c r="B82" s="469" t="s">
        <v>189</v>
      </c>
      <c r="C82" s="469" t="s">
        <v>664</v>
      </c>
      <c r="D82" s="470">
        <v>26835.83</v>
      </c>
      <c r="E82" s="470">
        <v>25294.349999999991</v>
      </c>
      <c r="F82" s="475">
        <v>1541.4800000000071</v>
      </c>
      <c r="G82" s="472">
        <v>658</v>
      </c>
      <c r="H82" s="472">
        <v>707</v>
      </c>
      <c r="I82" s="476">
        <v>-49</v>
      </c>
      <c r="J82" s="470">
        <v>2555.940000000001</v>
      </c>
      <c r="K82" s="470">
        <v>1930.96</v>
      </c>
      <c r="L82" s="470">
        <v>1075.6143684048729</v>
      </c>
      <c r="M82" s="470">
        <v>270.49999999999989</v>
      </c>
      <c r="N82" s="470">
        <v>195.93</v>
      </c>
      <c r="O82" s="478"/>
      <c r="P82" s="478"/>
      <c r="Q82" s="478"/>
      <c r="R82" s="472">
        <v>9</v>
      </c>
      <c r="S82" s="478"/>
      <c r="T82" s="478"/>
      <c r="U82" s="478"/>
      <c r="V82" s="478"/>
      <c r="W82" s="470">
        <v>110.66</v>
      </c>
      <c r="X82" s="470">
        <v>626.6700000000003</v>
      </c>
      <c r="Y82" s="470">
        <v>-245.43</v>
      </c>
      <c r="Z82" s="470">
        <v>1074.809999999999</v>
      </c>
    </row>
    <row r="83" spans="2:26">
      <c r="B83" s="465" t="s">
        <v>185</v>
      </c>
      <c r="C83" s="465" t="s">
        <v>665</v>
      </c>
      <c r="D83" s="466">
        <v>26690.46000000001</v>
      </c>
      <c r="E83" s="466">
        <v>29728.97</v>
      </c>
      <c r="F83" s="473">
        <v>-3038.509999999987</v>
      </c>
      <c r="G83" s="468">
        <v>1094</v>
      </c>
      <c r="H83" s="468">
        <v>1068</v>
      </c>
      <c r="I83" s="468">
        <v>26</v>
      </c>
      <c r="J83" s="466">
        <v>3099.9399999999978</v>
      </c>
      <c r="K83" s="466">
        <v>1591.84</v>
      </c>
      <c r="L83" s="466">
        <v>844.52960139456434</v>
      </c>
      <c r="M83" s="466">
        <v>248.04</v>
      </c>
      <c r="N83" s="466">
        <v>173.29</v>
      </c>
      <c r="O83" s="477"/>
      <c r="P83" s="468">
        <v>1</v>
      </c>
      <c r="Q83" s="468">
        <v>1</v>
      </c>
      <c r="R83" s="468">
        <v>9</v>
      </c>
      <c r="S83" s="477"/>
      <c r="T83" s="468">
        <v>4</v>
      </c>
      <c r="U83" s="477"/>
      <c r="V83" s="477"/>
      <c r="W83" s="466">
        <v>32.78</v>
      </c>
      <c r="X83" s="466">
        <v>59.889999999999993</v>
      </c>
      <c r="Y83" s="466">
        <v>28.46</v>
      </c>
      <c r="Z83" s="466">
        <v>855.93000000000018</v>
      </c>
    </row>
    <row r="84" spans="2:26">
      <c r="B84" s="469" t="s">
        <v>185</v>
      </c>
      <c r="C84" s="469" t="s">
        <v>666</v>
      </c>
      <c r="D84" s="470">
        <v>26613.14999999998</v>
      </c>
      <c r="E84" s="470">
        <v>41295.039999999957</v>
      </c>
      <c r="F84" s="471">
        <v>-14681.88999999999</v>
      </c>
      <c r="G84" s="472">
        <v>1007</v>
      </c>
      <c r="H84" s="472">
        <v>967</v>
      </c>
      <c r="I84" s="472">
        <v>40</v>
      </c>
      <c r="J84" s="470">
        <v>3560.900000000001</v>
      </c>
      <c r="K84" s="470">
        <v>1529.81</v>
      </c>
      <c r="L84" s="470">
        <v>848.823386457732</v>
      </c>
      <c r="M84" s="470">
        <v>355.10000000000008</v>
      </c>
      <c r="N84" s="470">
        <v>239.68000000000009</v>
      </c>
      <c r="O84" s="478"/>
      <c r="P84" s="478"/>
      <c r="Q84" s="478"/>
      <c r="R84" s="472">
        <v>14</v>
      </c>
      <c r="S84" s="478"/>
      <c r="T84" s="478"/>
      <c r="U84" s="478"/>
      <c r="V84" s="478"/>
      <c r="W84" s="470">
        <v>24.58</v>
      </c>
      <c r="X84" s="470">
        <v>707.7</v>
      </c>
      <c r="Y84" s="470">
        <v>260.62</v>
      </c>
      <c r="Z84" s="470">
        <v>2392.4199999999978</v>
      </c>
    </row>
    <row r="85" spans="2:26">
      <c r="B85" s="465" t="s">
        <v>188</v>
      </c>
      <c r="C85" s="465" t="s">
        <v>667</v>
      </c>
      <c r="D85" s="466">
        <v>26535.88</v>
      </c>
      <c r="E85" s="466">
        <v>22445.05</v>
      </c>
      <c r="F85" s="467">
        <v>4090.8300000000049</v>
      </c>
      <c r="G85" s="468">
        <v>1056</v>
      </c>
      <c r="H85" s="468">
        <v>1006</v>
      </c>
      <c r="I85" s="468">
        <v>50</v>
      </c>
      <c r="J85" s="466">
        <v>3566.07</v>
      </c>
      <c r="K85" s="466">
        <v>1710.84</v>
      </c>
      <c r="L85" s="466">
        <v>940.4968577319587</v>
      </c>
      <c r="M85" s="466">
        <v>344.16</v>
      </c>
      <c r="N85" s="466">
        <v>263.2</v>
      </c>
      <c r="O85" s="477"/>
      <c r="P85" s="468">
        <v>4</v>
      </c>
      <c r="Q85" s="468">
        <v>2</v>
      </c>
      <c r="R85" s="468">
        <v>11</v>
      </c>
      <c r="S85" s="477"/>
      <c r="T85" s="468">
        <v>2</v>
      </c>
      <c r="U85" s="477"/>
      <c r="V85" s="477"/>
      <c r="W85" s="466">
        <v>49.17</v>
      </c>
      <c r="X85" s="466">
        <v>929.99</v>
      </c>
      <c r="Y85" s="466">
        <v>971.17</v>
      </c>
      <c r="Z85" s="466">
        <v>2302.5399999999991</v>
      </c>
    </row>
    <row r="86" spans="2:26">
      <c r="B86" s="469" t="s">
        <v>188</v>
      </c>
      <c r="C86" s="469" t="s">
        <v>668</v>
      </c>
      <c r="D86" s="470">
        <v>26416.42</v>
      </c>
      <c r="E86" s="470">
        <v>22607.660000000022</v>
      </c>
      <c r="F86" s="475">
        <v>3808.7599999999802</v>
      </c>
      <c r="G86" s="472">
        <v>1024</v>
      </c>
      <c r="H86" s="472">
        <v>1168</v>
      </c>
      <c r="I86" s="476">
        <v>-144</v>
      </c>
      <c r="J86" s="470">
        <v>2226.09</v>
      </c>
      <c r="K86" s="470">
        <v>1635.15</v>
      </c>
      <c r="L86" s="470">
        <v>892.71385979381466</v>
      </c>
      <c r="M86" s="470">
        <v>197.1</v>
      </c>
      <c r="N86" s="470">
        <v>147.54</v>
      </c>
      <c r="O86" s="478"/>
      <c r="P86" s="478"/>
      <c r="Q86" s="478"/>
      <c r="R86" s="472">
        <v>5</v>
      </c>
      <c r="S86" s="478"/>
      <c r="T86" s="472">
        <v>8</v>
      </c>
      <c r="U86" s="472">
        <v>1</v>
      </c>
      <c r="V86" s="478"/>
      <c r="W86" s="470">
        <v>172.02</v>
      </c>
      <c r="X86" s="470">
        <v>342.01</v>
      </c>
      <c r="Y86" s="470">
        <v>325.73</v>
      </c>
      <c r="Z86" s="470">
        <v>1442.51</v>
      </c>
    </row>
    <row r="87" spans="2:26">
      <c r="B87" s="465" t="s">
        <v>186</v>
      </c>
      <c r="C87" s="465" t="s">
        <v>669</v>
      </c>
      <c r="D87" s="466">
        <v>26151.59999999998</v>
      </c>
      <c r="E87" s="466">
        <v>28278.149999999991</v>
      </c>
      <c r="F87" s="473">
        <v>-2126.550000000007</v>
      </c>
      <c r="G87" s="468">
        <v>1411</v>
      </c>
      <c r="H87" s="468">
        <v>1262</v>
      </c>
      <c r="I87" s="468">
        <v>149</v>
      </c>
      <c r="J87" s="466">
        <v>2973.95</v>
      </c>
      <c r="K87" s="466">
        <v>1655.85</v>
      </c>
      <c r="L87" s="466">
        <v>897.20003477113391</v>
      </c>
      <c r="M87" s="466">
        <v>301.19999999999987</v>
      </c>
      <c r="N87" s="466">
        <v>223.37000000000009</v>
      </c>
      <c r="O87" s="477"/>
      <c r="P87" s="468">
        <v>1</v>
      </c>
      <c r="Q87" s="468">
        <v>1</v>
      </c>
      <c r="R87" s="468">
        <v>10</v>
      </c>
      <c r="S87" s="477"/>
      <c r="T87" s="468">
        <v>4</v>
      </c>
      <c r="U87" s="477"/>
      <c r="V87" s="477"/>
      <c r="W87" s="466">
        <v>73.739999999999995</v>
      </c>
      <c r="X87" s="466">
        <v>587.20999999999992</v>
      </c>
      <c r="Y87" s="466">
        <v>-12.69</v>
      </c>
      <c r="Z87" s="466">
        <v>1397.31</v>
      </c>
    </row>
    <row r="88" spans="2:26">
      <c r="B88" s="469" t="s">
        <v>185</v>
      </c>
      <c r="C88" s="469" t="s">
        <v>670</v>
      </c>
      <c r="D88" s="470">
        <v>25939.759999999998</v>
      </c>
      <c r="E88" s="470">
        <v>20192.060000000001</v>
      </c>
      <c r="F88" s="475">
        <v>5747.7000000000007</v>
      </c>
      <c r="G88" s="472">
        <v>556</v>
      </c>
      <c r="H88" s="472">
        <v>469</v>
      </c>
      <c r="I88" s="472">
        <v>87</v>
      </c>
      <c r="J88" s="470">
        <v>1705.05</v>
      </c>
      <c r="K88" s="470">
        <v>1672.81</v>
      </c>
      <c r="L88" s="470">
        <v>925.88598762886568</v>
      </c>
      <c r="M88" s="470">
        <v>170.46</v>
      </c>
      <c r="N88" s="470">
        <v>129.68</v>
      </c>
      <c r="O88" s="478"/>
      <c r="P88" s="472">
        <v>1</v>
      </c>
      <c r="Q88" s="472">
        <v>1</v>
      </c>
      <c r="R88" s="472">
        <v>5</v>
      </c>
      <c r="S88" s="472">
        <v>1</v>
      </c>
      <c r="T88" s="472">
        <v>3</v>
      </c>
      <c r="U88" s="478"/>
      <c r="V88" s="478"/>
      <c r="W88" s="470">
        <v>155.41</v>
      </c>
      <c r="X88" s="470">
        <v>39.150000000000013</v>
      </c>
      <c r="Y88" s="470">
        <v>30.2</v>
      </c>
      <c r="Z88" s="470">
        <v>904.82</v>
      </c>
    </row>
    <row r="89" spans="2:26">
      <c r="B89" s="465" t="s">
        <v>189</v>
      </c>
      <c r="C89" s="465" t="s">
        <v>671</v>
      </c>
      <c r="D89" s="466">
        <v>25911.88</v>
      </c>
      <c r="E89" s="466">
        <v>23930.669999999951</v>
      </c>
      <c r="F89" s="467">
        <v>1981.210000000046</v>
      </c>
      <c r="G89" s="468">
        <v>1031</v>
      </c>
      <c r="H89" s="468">
        <v>1058</v>
      </c>
      <c r="I89" s="474">
        <v>-27</v>
      </c>
      <c r="J89" s="466">
        <v>1775.26</v>
      </c>
      <c r="K89" s="466">
        <v>1451.89</v>
      </c>
      <c r="L89" s="466">
        <v>765.08374432989706</v>
      </c>
      <c r="M89" s="466">
        <v>364.0800000000001</v>
      </c>
      <c r="N89" s="466">
        <v>253.12</v>
      </c>
      <c r="O89" s="468">
        <v>1</v>
      </c>
      <c r="P89" s="477"/>
      <c r="Q89" s="477"/>
      <c r="R89" s="468">
        <v>13</v>
      </c>
      <c r="S89" s="477"/>
      <c r="T89" s="468">
        <v>3</v>
      </c>
      <c r="U89" s="477"/>
      <c r="V89" s="477"/>
      <c r="W89" s="466">
        <v>98.34</v>
      </c>
      <c r="X89" s="466">
        <v>750.28000000000009</v>
      </c>
      <c r="Y89" s="466">
        <v>657.85</v>
      </c>
      <c r="Z89" s="466">
        <v>910.85000000000025</v>
      </c>
    </row>
    <row r="90" spans="2:26">
      <c r="B90" s="469" t="s">
        <v>189</v>
      </c>
      <c r="C90" s="469" t="s">
        <v>672</v>
      </c>
      <c r="D90" s="470">
        <v>24647.179999999989</v>
      </c>
      <c r="E90" s="470">
        <v>16837.37000000001</v>
      </c>
      <c r="F90" s="475">
        <v>7809.8099999999758</v>
      </c>
      <c r="G90" s="472">
        <v>562</v>
      </c>
      <c r="H90" s="472">
        <v>543</v>
      </c>
      <c r="I90" s="472">
        <v>19</v>
      </c>
      <c r="J90" s="470">
        <v>2279.2000000000012</v>
      </c>
      <c r="K90" s="470">
        <v>1591.32</v>
      </c>
      <c r="L90" s="470">
        <v>878.93878762886595</v>
      </c>
      <c r="M90" s="470">
        <v>288.61</v>
      </c>
      <c r="N90" s="470">
        <v>227.49</v>
      </c>
      <c r="O90" s="478"/>
      <c r="P90" s="472">
        <v>6</v>
      </c>
      <c r="Q90" s="472">
        <v>4</v>
      </c>
      <c r="R90" s="472">
        <v>6</v>
      </c>
      <c r="S90" s="472">
        <v>2</v>
      </c>
      <c r="T90" s="472">
        <v>9</v>
      </c>
      <c r="U90" s="478"/>
      <c r="V90" s="478"/>
      <c r="W90" s="470">
        <v>73.75</v>
      </c>
      <c r="X90" s="470">
        <v>738.43</v>
      </c>
      <c r="Y90" s="470">
        <v>148.41999999999999</v>
      </c>
      <c r="Z90" s="470">
        <v>1302.4000000000001</v>
      </c>
    </row>
    <row r="91" spans="2:26">
      <c r="B91" s="465" t="s">
        <v>189</v>
      </c>
      <c r="C91" s="465" t="s">
        <v>673</v>
      </c>
      <c r="D91" s="466">
        <v>24408.94000000001</v>
      </c>
      <c r="E91" s="466">
        <v>22177.97</v>
      </c>
      <c r="F91" s="467">
        <v>2230.9700000000048</v>
      </c>
      <c r="G91" s="468">
        <v>839</v>
      </c>
      <c r="H91" s="468">
        <v>1137</v>
      </c>
      <c r="I91" s="474">
        <v>-298</v>
      </c>
      <c r="J91" s="466">
        <v>2295.9899999999998</v>
      </c>
      <c r="K91" s="466">
        <v>1320.83</v>
      </c>
      <c r="L91" s="466">
        <v>717.96563298969102</v>
      </c>
      <c r="M91" s="466">
        <v>267.12999999999988</v>
      </c>
      <c r="N91" s="466">
        <v>193.04000000000011</v>
      </c>
      <c r="O91" s="468">
        <v>1</v>
      </c>
      <c r="P91" s="477"/>
      <c r="Q91" s="477"/>
      <c r="R91" s="468">
        <v>11</v>
      </c>
      <c r="S91" s="477"/>
      <c r="T91" s="477"/>
      <c r="U91" s="477"/>
      <c r="V91" s="477"/>
      <c r="W91" s="466">
        <v>81.96</v>
      </c>
      <c r="X91" s="466">
        <v>702.59</v>
      </c>
      <c r="Y91" s="466">
        <v>39.659999999999997</v>
      </c>
      <c r="Z91" s="466">
        <v>1596.12</v>
      </c>
    </row>
    <row r="92" spans="2:26">
      <c r="B92" s="469" t="s">
        <v>187</v>
      </c>
      <c r="C92" s="469" t="s">
        <v>674</v>
      </c>
      <c r="D92" s="470">
        <v>24370.21999999999</v>
      </c>
      <c r="E92" s="470">
        <v>23382.289999999972</v>
      </c>
      <c r="F92" s="475">
        <v>987.93000000001848</v>
      </c>
      <c r="G92" s="472">
        <v>574</v>
      </c>
      <c r="H92" s="472">
        <v>628</v>
      </c>
      <c r="I92" s="476">
        <v>-54</v>
      </c>
      <c r="J92" s="470">
        <v>1813.26</v>
      </c>
      <c r="K92" s="470">
        <v>1606.85</v>
      </c>
      <c r="L92" s="470">
        <v>858.13167727527434</v>
      </c>
      <c r="M92" s="470">
        <v>251.73</v>
      </c>
      <c r="N92" s="470">
        <v>174.57</v>
      </c>
      <c r="O92" s="478"/>
      <c r="P92" s="472">
        <v>3</v>
      </c>
      <c r="Q92" s="472">
        <v>2</v>
      </c>
      <c r="R92" s="472">
        <v>8</v>
      </c>
      <c r="S92" s="478"/>
      <c r="T92" s="472">
        <v>2</v>
      </c>
      <c r="U92" s="478"/>
      <c r="V92" s="478"/>
      <c r="W92" s="470">
        <v>40.98</v>
      </c>
      <c r="X92" s="470">
        <v>165.39</v>
      </c>
      <c r="Y92" s="470">
        <v>148.19999999999999</v>
      </c>
      <c r="Z92" s="470">
        <v>1322.56</v>
      </c>
    </row>
    <row r="93" spans="2:26">
      <c r="B93" s="465" t="s">
        <v>185</v>
      </c>
      <c r="C93" s="465" t="s">
        <v>675</v>
      </c>
      <c r="D93" s="466">
        <v>24270.529999999992</v>
      </c>
      <c r="E93" s="466">
        <v>38299.42000000002</v>
      </c>
      <c r="F93" s="473">
        <v>-14028.89000000003</v>
      </c>
      <c r="G93" s="468">
        <v>552</v>
      </c>
      <c r="H93" s="468">
        <v>653</v>
      </c>
      <c r="I93" s="474">
        <v>-101</v>
      </c>
      <c r="J93" s="466">
        <v>2472.1000000000008</v>
      </c>
      <c r="K93" s="466">
        <v>1567.85</v>
      </c>
      <c r="L93" s="466">
        <v>850.93005862268058</v>
      </c>
      <c r="M93" s="466">
        <v>163.89</v>
      </c>
      <c r="N93" s="466">
        <v>134.26</v>
      </c>
      <c r="O93" s="477"/>
      <c r="P93" s="468">
        <v>2</v>
      </c>
      <c r="Q93" s="468">
        <v>1</v>
      </c>
      <c r="R93" s="468">
        <v>4</v>
      </c>
      <c r="S93" s="468">
        <v>1</v>
      </c>
      <c r="T93" s="468">
        <v>10</v>
      </c>
      <c r="U93" s="468">
        <v>2</v>
      </c>
      <c r="V93" s="474">
        <v>1</v>
      </c>
      <c r="W93" s="466">
        <v>204.89</v>
      </c>
      <c r="X93" s="466">
        <v>350.52</v>
      </c>
      <c r="Y93" s="466">
        <v>0</v>
      </c>
      <c r="Z93" s="466">
        <v>1281.0899999999999</v>
      </c>
    </row>
    <row r="94" spans="2:26">
      <c r="B94" s="469" t="s">
        <v>189</v>
      </c>
      <c r="C94" s="469" t="s">
        <v>676</v>
      </c>
      <c r="D94" s="470">
        <v>23676.720000000001</v>
      </c>
      <c r="E94" s="470">
        <v>37540.240000000013</v>
      </c>
      <c r="F94" s="471">
        <v>-13863.52000000001</v>
      </c>
      <c r="G94" s="472">
        <v>927</v>
      </c>
      <c r="H94" s="472">
        <v>1038</v>
      </c>
      <c r="I94" s="476">
        <v>-111</v>
      </c>
      <c r="J94" s="470">
        <v>3105.2999999999988</v>
      </c>
      <c r="K94" s="470">
        <v>1086.8399999999999</v>
      </c>
      <c r="L94" s="470">
        <v>589.3227546391754</v>
      </c>
      <c r="M94" s="470">
        <v>329.54</v>
      </c>
      <c r="N94" s="470">
        <v>216.8900000000001</v>
      </c>
      <c r="O94" s="478"/>
      <c r="P94" s="478"/>
      <c r="Q94" s="478"/>
      <c r="R94" s="472">
        <v>14</v>
      </c>
      <c r="S94" s="472">
        <v>1</v>
      </c>
      <c r="T94" s="472">
        <v>2</v>
      </c>
      <c r="U94" s="478"/>
      <c r="V94" s="478"/>
      <c r="W94" s="470">
        <v>81.96</v>
      </c>
      <c r="X94" s="470">
        <v>53.289999999999978</v>
      </c>
      <c r="Y94" s="470">
        <v>-51.55</v>
      </c>
      <c r="Z94" s="470">
        <v>1592.37</v>
      </c>
    </row>
    <row r="95" spans="2:26">
      <c r="B95" s="465" t="s">
        <v>189</v>
      </c>
      <c r="C95" s="465" t="s">
        <v>677</v>
      </c>
      <c r="D95" s="466">
        <v>23068.580000000009</v>
      </c>
      <c r="E95" s="466">
        <v>19159.179999999989</v>
      </c>
      <c r="F95" s="467">
        <v>3909.400000000016</v>
      </c>
      <c r="G95" s="468">
        <v>753</v>
      </c>
      <c r="H95" s="468">
        <v>764</v>
      </c>
      <c r="I95" s="474">
        <v>-11</v>
      </c>
      <c r="J95" s="466">
        <v>1526.44</v>
      </c>
      <c r="K95" s="466">
        <v>1357.89</v>
      </c>
      <c r="L95" s="466">
        <v>730.43294160074981</v>
      </c>
      <c r="M95" s="466">
        <v>559.58000000000027</v>
      </c>
      <c r="N95" s="466">
        <v>436.86999999999961</v>
      </c>
      <c r="O95" s="477"/>
      <c r="P95" s="468">
        <v>5</v>
      </c>
      <c r="Q95" s="468">
        <v>3</v>
      </c>
      <c r="R95" s="468">
        <v>16</v>
      </c>
      <c r="S95" s="477"/>
      <c r="T95" s="477"/>
      <c r="U95" s="468">
        <v>1</v>
      </c>
      <c r="V95" s="477"/>
      <c r="W95" s="466">
        <v>122.94</v>
      </c>
      <c r="X95" s="466">
        <v>68.180000000000007</v>
      </c>
      <c r="Y95" s="466">
        <v>21.62</v>
      </c>
      <c r="Z95" s="466">
        <v>1711.73</v>
      </c>
    </row>
    <row r="96" spans="2:26">
      <c r="B96" s="469" t="s">
        <v>186</v>
      </c>
      <c r="C96" s="469" t="s">
        <v>678</v>
      </c>
      <c r="D96" s="470">
        <v>22901.680000000011</v>
      </c>
      <c r="E96" s="470">
        <v>17940.549999999981</v>
      </c>
      <c r="F96" s="475">
        <v>4961.1300000000228</v>
      </c>
      <c r="G96" s="472">
        <v>759</v>
      </c>
      <c r="H96" s="472">
        <v>998</v>
      </c>
      <c r="I96" s="476">
        <v>-239</v>
      </c>
      <c r="J96" s="470">
        <v>2123.2600000000002</v>
      </c>
      <c r="K96" s="470">
        <v>1919.86</v>
      </c>
      <c r="L96" s="470">
        <v>1039.2389830972049</v>
      </c>
      <c r="M96" s="470">
        <v>254.81999999999991</v>
      </c>
      <c r="N96" s="470">
        <v>200.86</v>
      </c>
      <c r="O96" s="472">
        <v>1</v>
      </c>
      <c r="P96" s="472">
        <v>2</v>
      </c>
      <c r="Q96" s="472">
        <v>1</v>
      </c>
      <c r="R96" s="472">
        <v>6</v>
      </c>
      <c r="S96" s="472">
        <v>2</v>
      </c>
      <c r="T96" s="472">
        <v>7</v>
      </c>
      <c r="U96" s="478"/>
      <c r="V96" s="478"/>
      <c r="W96" s="470">
        <v>204.89</v>
      </c>
      <c r="X96" s="470">
        <v>185.58</v>
      </c>
      <c r="Y96" s="470">
        <v>-190.42</v>
      </c>
      <c r="Z96" s="470">
        <v>547.3900000000001</v>
      </c>
    </row>
    <row r="97" spans="2:26">
      <c r="B97" s="465" t="s">
        <v>186</v>
      </c>
      <c r="C97" s="465" t="s">
        <v>679</v>
      </c>
      <c r="D97" s="466">
        <v>22464.879999999979</v>
      </c>
      <c r="E97" s="466">
        <v>25265.09999999998</v>
      </c>
      <c r="F97" s="473">
        <v>-2800.2200000000012</v>
      </c>
      <c r="G97" s="468">
        <v>1327</v>
      </c>
      <c r="H97" s="468">
        <v>1091</v>
      </c>
      <c r="I97" s="468">
        <v>236</v>
      </c>
      <c r="J97" s="466">
        <v>2955.7099999999991</v>
      </c>
      <c r="K97" s="466">
        <v>1274.79</v>
      </c>
      <c r="L97" s="466">
        <v>694.74421965451222</v>
      </c>
      <c r="M97" s="466">
        <v>444.9799999999999</v>
      </c>
      <c r="N97" s="466">
        <v>313.95999999999998</v>
      </c>
      <c r="O97" s="477"/>
      <c r="P97" s="468">
        <v>1</v>
      </c>
      <c r="Q97" s="468">
        <v>1</v>
      </c>
      <c r="R97" s="468">
        <v>14</v>
      </c>
      <c r="S97" s="474">
        <v>-1</v>
      </c>
      <c r="T97" s="468">
        <v>5</v>
      </c>
      <c r="U97" s="468">
        <v>1</v>
      </c>
      <c r="V97" s="477"/>
      <c r="W97" s="466">
        <v>360.63</v>
      </c>
      <c r="X97" s="466">
        <v>1321.59</v>
      </c>
      <c r="Y97" s="466">
        <v>235.03</v>
      </c>
      <c r="Z97" s="466">
        <v>1361.77</v>
      </c>
    </row>
    <row r="98" spans="2:26">
      <c r="B98" s="469" t="s">
        <v>189</v>
      </c>
      <c r="C98" s="469" t="s">
        <v>680</v>
      </c>
      <c r="D98" s="470">
        <v>22159.169999999969</v>
      </c>
      <c r="E98" s="470">
        <v>26778.22999999997</v>
      </c>
      <c r="F98" s="471">
        <v>-4619.0600000000049</v>
      </c>
      <c r="G98" s="472">
        <v>1400</v>
      </c>
      <c r="H98" s="472">
        <v>1288</v>
      </c>
      <c r="I98" s="472">
        <v>112</v>
      </c>
      <c r="J98" s="470">
        <v>2870.489999999998</v>
      </c>
      <c r="K98" s="470">
        <v>1243.8900000000001</v>
      </c>
      <c r="L98" s="470">
        <v>672.49685773195881</v>
      </c>
      <c r="M98" s="470">
        <v>359.73000000000008</v>
      </c>
      <c r="N98" s="470">
        <v>256.43</v>
      </c>
      <c r="O98" s="478"/>
      <c r="P98" s="478"/>
      <c r="Q98" s="478"/>
      <c r="R98" s="472">
        <v>14</v>
      </c>
      <c r="S98" s="478"/>
      <c r="T98" s="478"/>
      <c r="U98" s="478"/>
      <c r="V98" s="476">
        <v>3</v>
      </c>
      <c r="W98" s="470">
        <v>57.37</v>
      </c>
      <c r="X98" s="470">
        <v>344.93</v>
      </c>
      <c r="Y98" s="470">
        <v>263.08999999999997</v>
      </c>
      <c r="Z98" s="470">
        <v>1792.2199999999989</v>
      </c>
    </row>
    <row r="99" spans="2:26">
      <c r="B99" s="465" t="s">
        <v>185</v>
      </c>
      <c r="C99" s="465" t="s">
        <v>681</v>
      </c>
      <c r="D99" s="466">
        <v>22091.82</v>
      </c>
      <c r="E99" s="466">
        <v>30286.95</v>
      </c>
      <c r="F99" s="473">
        <v>-8195.1299999999937</v>
      </c>
      <c r="G99" s="468">
        <v>901</v>
      </c>
      <c r="H99" s="468">
        <v>704</v>
      </c>
      <c r="I99" s="468">
        <v>197</v>
      </c>
      <c r="J99" s="466">
        <v>1791.03</v>
      </c>
      <c r="K99" s="466">
        <v>1285.79</v>
      </c>
      <c r="L99" s="466">
        <v>702.89937319587625</v>
      </c>
      <c r="M99" s="466">
        <v>202.40999999999991</v>
      </c>
      <c r="N99" s="466">
        <v>152.54</v>
      </c>
      <c r="O99" s="477"/>
      <c r="P99" s="468">
        <v>2</v>
      </c>
      <c r="Q99" s="468">
        <v>1</v>
      </c>
      <c r="R99" s="468">
        <v>7</v>
      </c>
      <c r="S99" s="468">
        <v>1</v>
      </c>
      <c r="T99" s="468">
        <v>8</v>
      </c>
      <c r="U99" s="477"/>
      <c r="V99" s="477"/>
      <c r="W99" s="466">
        <v>98.1</v>
      </c>
      <c r="X99" s="466">
        <v>780.99</v>
      </c>
      <c r="Y99" s="466">
        <v>711.13</v>
      </c>
      <c r="Z99" s="466">
        <v>739.33000000000015</v>
      </c>
    </row>
    <row r="100" spans="2:26">
      <c r="B100" s="469" t="s">
        <v>188</v>
      </c>
      <c r="C100" s="469" t="s">
        <v>682</v>
      </c>
      <c r="D100" s="470">
        <v>21896.619999999992</v>
      </c>
      <c r="E100" s="470">
        <v>28778.05999999999</v>
      </c>
      <c r="F100" s="471">
        <v>-6881.4400000000023</v>
      </c>
      <c r="G100" s="472">
        <v>1126</v>
      </c>
      <c r="H100" s="472">
        <v>1129</v>
      </c>
      <c r="I100" s="476">
        <v>-3</v>
      </c>
      <c r="J100" s="470">
        <v>3026.33</v>
      </c>
      <c r="K100" s="470">
        <v>1422.75</v>
      </c>
      <c r="L100" s="470">
        <v>771.59967511752586</v>
      </c>
      <c r="M100" s="470">
        <v>285.52999999999997</v>
      </c>
      <c r="N100" s="470">
        <v>174.59</v>
      </c>
      <c r="O100" s="478"/>
      <c r="P100" s="478"/>
      <c r="Q100" s="478"/>
      <c r="R100" s="472">
        <v>10</v>
      </c>
      <c r="S100" s="478"/>
      <c r="T100" s="472">
        <v>2</v>
      </c>
      <c r="U100" s="478"/>
      <c r="V100" s="478"/>
      <c r="W100" s="470">
        <v>172.09</v>
      </c>
      <c r="X100" s="470">
        <v>1199.95</v>
      </c>
      <c r="Y100" s="470">
        <v>601.20000000000005</v>
      </c>
      <c r="Z100" s="470">
        <v>2549.0699999999988</v>
      </c>
    </row>
    <row r="101" spans="2:26">
      <c r="B101" s="465" t="s">
        <v>189</v>
      </c>
      <c r="C101" s="465" t="s">
        <v>683</v>
      </c>
      <c r="D101" s="466">
        <v>21701.829999999991</v>
      </c>
      <c r="E101" s="466">
        <v>13044.88</v>
      </c>
      <c r="F101" s="467">
        <v>8656.9499999999898</v>
      </c>
      <c r="G101" s="468">
        <v>1059</v>
      </c>
      <c r="H101" s="468">
        <v>825</v>
      </c>
      <c r="I101" s="468">
        <v>234</v>
      </c>
      <c r="J101" s="466">
        <v>2244.7399999999998</v>
      </c>
      <c r="K101" s="466">
        <v>1490.88</v>
      </c>
      <c r="L101" s="466">
        <v>826.87920139456412</v>
      </c>
      <c r="M101" s="466">
        <v>194.23</v>
      </c>
      <c r="N101" s="466">
        <v>142.43</v>
      </c>
      <c r="O101" s="477"/>
      <c r="P101" s="468">
        <v>1</v>
      </c>
      <c r="Q101" s="477"/>
      <c r="R101" s="468">
        <v>7</v>
      </c>
      <c r="S101" s="477"/>
      <c r="T101" s="468">
        <v>1</v>
      </c>
      <c r="U101" s="477"/>
      <c r="V101" s="477"/>
      <c r="W101" s="466">
        <v>122.94</v>
      </c>
      <c r="X101" s="466">
        <v>16.61999999999999</v>
      </c>
      <c r="Y101" s="466">
        <v>-140.47999999999999</v>
      </c>
      <c r="Z101" s="466">
        <v>1077.67</v>
      </c>
    </row>
    <row r="102" spans="2:26">
      <c r="B102" s="469" t="s">
        <v>189</v>
      </c>
      <c r="C102" s="469" t="s">
        <v>684</v>
      </c>
      <c r="D102" s="470">
        <v>21615.18</v>
      </c>
      <c r="E102" s="470">
        <v>19450.190000000021</v>
      </c>
      <c r="F102" s="475">
        <v>2164.989999999987</v>
      </c>
      <c r="G102" s="472">
        <v>952</v>
      </c>
      <c r="H102" s="472">
        <v>1070</v>
      </c>
      <c r="I102" s="476">
        <v>-118</v>
      </c>
      <c r="J102" s="470">
        <v>1916.35</v>
      </c>
      <c r="K102" s="470">
        <v>660.8900000000001</v>
      </c>
      <c r="L102" s="470">
        <v>354.64527010309268</v>
      </c>
      <c r="M102" s="470">
        <v>138.75</v>
      </c>
      <c r="N102" s="470">
        <v>96.730000000000018</v>
      </c>
      <c r="O102" s="478"/>
      <c r="P102" s="478"/>
      <c r="Q102" s="478"/>
      <c r="R102" s="472">
        <v>6</v>
      </c>
      <c r="S102" s="472">
        <v>1</v>
      </c>
      <c r="T102" s="472">
        <v>3</v>
      </c>
      <c r="U102" s="478"/>
      <c r="V102" s="478"/>
      <c r="W102" s="470">
        <v>7.38</v>
      </c>
      <c r="X102" s="470">
        <v>564.15</v>
      </c>
      <c r="Y102" s="470">
        <v>273.7</v>
      </c>
      <c r="Z102" s="470">
        <v>1228.82</v>
      </c>
    </row>
    <row r="103" spans="2:26">
      <c r="B103" s="465" t="s">
        <v>188</v>
      </c>
      <c r="C103" s="465" t="s">
        <v>685</v>
      </c>
      <c r="D103" s="466">
        <v>21594.139999999981</v>
      </c>
      <c r="E103" s="466">
        <v>19047.299999999981</v>
      </c>
      <c r="F103" s="467">
        <v>2546.839999999997</v>
      </c>
      <c r="G103" s="468">
        <v>667</v>
      </c>
      <c r="H103" s="468">
        <v>719</v>
      </c>
      <c r="I103" s="474">
        <v>-52</v>
      </c>
      <c r="J103" s="466">
        <v>2008.41</v>
      </c>
      <c r="K103" s="466">
        <v>682.84</v>
      </c>
      <c r="L103" s="466">
        <v>365.24370309278351</v>
      </c>
      <c r="M103" s="466">
        <v>386.70000000000022</v>
      </c>
      <c r="N103" s="466">
        <v>253.2600000000001</v>
      </c>
      <c r="O103" s="477"/>
      <c r="P103" s="468">
        <v>1</v>
      </c>
      <c r="Q103" s="468">
        <v>1</v>
      </c>
      <c r="R103" s="468">
        <v>14</v>
      </c>
      <c r="S103" s="477"/>
      <c r="T103" s="477"/>
      <c r="U103" s="477"/>
      <c r="V103" s="477"/>
      <c r="W103" s="466">
        <v>196.68</v>
      </c>
      <c r="X103" s="466">
        <v>1426.45</v>
      </c>
      <c r="Y103" s="466">
        <v>7.6900000000000048</v>
      </c>
      <c r="Z103" s="466">
        <v>1274.04</v>
      </c>
    </row>
    <row r="104" spans="2:26">
      <c r="B104" s="469" t="s">
        <v>184</v>
      </c>
      <c r="C104" s="469" t="s">
        <v>686</v>
      </c>
      <c r="D104" s="470">
        <v>21245.46999999999</v>
      </c>
      <c r="E104" s="470">
        <v>16772.98000000001</v>
      </c>
      <c r="F104" s="475">
        <v>4472.4899999999798</v>
      </c>
      <c r="G104" s="472">
        <v>911</v>
      </c>
      <c r="H104" s="472">
        <v>846</v>
      </c>
      <c r="I104" s="472">
        <v>65</v>
      </c>
      <c r="J104" s="470">
        <v>1890.92</v>
      </c>
      <c r="K104" s="470">
        <v>1089.8699999999999</v>
      </c>
      <c r="L104" s="470">
        <v>601.52781030927827</v>
      </c>
      <c r="M104" s="470">
        <v>456.70000000000022</v>
      </c>
      <c r="N104" s="470">
        <v>340.18999999999983</v>
      </c>
      <c r="O104" s="472">
        <v>1</v>
      </c>
      <c r="P104" s="472">
        <v>1</v>
      </c>
      <c r="Q104" s="472">
        <v>1</v>
      </c>
      <c r="R104" s="472">
        <v>14</v>
      </c>
      <c r="S104" s="478"/>
      <c r="T104" s="472">
        <v>8</v>
      </c>
      <c r="U104" s="472">
        <v>1</v>
      </c>
      <c r="V104" s="478"/>
      <c r="W104" s="470">
        <v>131.13</v>
      </c>
      <c r="X104" s="470">
        <v>704.36</v>
      </c>
      <c r="Y104" s="470">
        <v>572</v>
      </c>
      <c r="Z104" s="470">
        <v>1063.4100000000001</v>
      </c>
    </row>
    <row r="105" spans="2:26">
      <c r="B105" s="465" t="s">
        <v>189</v>
      </c>
      <c r="C105" s="465" t="s">
        <v>687</v>
      </c>
      <c r="D105" s="466">
        <v>20840.57</v>
      </c>
      <c r="E105" s="466">
        <v>20880.219999999979</v>
      </c>
      <c r="F105" s="473">
        <v>-39.649999999983272</v>
      </c>
      <c r="G105" s="468">
        <v>916</v>
      </c>
      <c r="H105" s="468">
        <v>970</v>
      </c>
      <c r="I105" s="474">
        <v>-54</v>
      </c>
      <c r="J105" s="466">
        <v>1507.610000000001</v>
      </c>
      <c r="K105" s="466">
        <v>1451.85</v>
      </c>
      <c r="L105" s="466">
        <v>790.51802061855687</v>
      </c>
      <c r="M105" s="466">
        <v>285.21999999999991</v>
      </c>
      <c r="N105" s="466">
        <v>197.59</v>
      </c>
      <c r="O105" s="477"/>
      <c r="P105" s="477"/>
      <c r="Q105" s="477"/>
      <c r="R105" s="468">
        <v>14</v>
      </c>
      <c r="S105" s="468">
        <v>1</v>
      </c>
      <c r="T105" s="468">
        <v>12</v>
      </c>
      <c r="U105" s="477"/>
      <c r="V105" s="477"/>
      <c r="W105" s="466">
        <v>163.92</v>
      </c>
      <c r="X105" s="466">
        <v>1217.42</v>
      </c>
      <c r="Y105" s="466">
        <v>37.26</v>
      </c>
      <c r="Z105" s="466">
        <v>1500.0400000000011</v>
      </c>
    </row>
    <row r="106" spans="2:26">
      <c r="B106" s="469" t="s">
        <v>184</v>
      </c>
      <c r="C106" s="469" t="s">
        <v>688</v>
      </c>
      <c r="D106" s="470">
        <v>20363.07</v>
      </c>
      <c r="E106" s="470">
        <v>22700.089999999989</v>
      </c>
      <c r="F106" s="471">
        <v>-2337.0199999999818</v>
      </c>
      <c r="G106" s="472">
        <v>976</v>
      </c>
      <c r="H106" s="472">
        <v>1144</v>
      </c>
      <c r="I106" s="476">
        <v>-168</v>
      </c>
      <c r="J106" s="470">
        <v>2506.4100000000012</v>
      </c>
      <c r="K106" s="470">
        <v>659.93</v>
      </c>
      <c r="L106" s="470">
        <v>347.44557938144328</v>
      </c>
      <c r="M106" s="470">
        <v>283.11</v>
      </c>
      <c r="N106" s="470">
        <v>235.34</v>
      </c>
      <c r="O106" s="478"/>
      <c r="P106" s="472">
        <v>1</v>
      </c>
      <c r="Q106" s="478"/>
      <c r="R106" s="472">
        <v>6</v>
      </c>
      <c r="S106" s="478"/>
      <c r="T106" s="478"/>
      <c r="U106" s="472">
        <v>2</v>
      </c>
      <c r="V106" s="478"/>
      <c r="W106" s="470">
        <v>325.76</v>
      </c>
      <c r="X106" s="470">
        <v>547.68999999999994</v>
      </c>
      <c r="Y106" s="470">
        <v>275.29000000000002</v>
      </c>
      <c r="Z106" s="470">
        <v>1508.72</v>
      </c>
    </row>
    <row r="107" spans="2:26">
      <c r="B107" s="465" t="s">
        <v>189</v>
      </c>
      <c r="C107" s="465" t="s">
        <v>689</v>
      </c>
      <c r="D107" s="466">
        <v>20286.119999999992</v>
      </c>
      <c r="E107" s="466">
        <v>15374.01</v>
      </c>
      <c r="F107" s="467">
        <v>4912.1099999999842</v>
      </c>
      <c r="G107" s="468">
        <v>541</v>
      </c>
      <c r="H107" s="468">
        <v>860</v>
      </c>
      <c r="I107" s="474">
        <v>-319</v>
      </c>
      <c r="J107" s="466">
        <v>2006.7500000000009</v>
      </c>
      <c r="K107" s="466">
        <v>879.90000000000009</v>
      </c>
      <c r="L107" s="466">
        <v>485.51517525773193</v>
      </c>
      <c r="M107" s="466">
        <v>336.97</v>
      </c>
      <c r="N107" s="466">
        <v>208.28000000000009</v>
      </c>
      <c r="O107" s="468">
        <v>1</v>
      </c>
      <c r="P107" s="477"/>
      <c r="Q107" s="477"/>
      <c r="R107" s="468">
        <v>11</v>
      </c>
      <c r="S107" s="468">
        <v>1</v>
      </c>
      <c r="T107" s="468">
        <v>6</v>
      </c>
      <c r="U107" s="477"/>
      <c r="V107" s="477"/>
      <c r="W107" s="466">
        <v>61.46</v>
      </c>
      <c r="X107" s="466">
        <v>1290.3900000000001</v>
      </c>
      <c r="Y107" s="466">
        <v>947.91000000000008</v>
      </c>
      <c r="Z107" s="466">
        <v>1552.609999999999</v>
      </c>
    </row>
    <row r="108" spans="2:26">
      <c r="B108" s="469" t="s">
        <v>184</v>
      </c>
      <c r="C108" s="469" t="s">
        <v>690</v>
      </c>
      <c r="D108" s="470">
        <v>20284.380000000008</v>
      </c>
      <c r="E108" s="470">
        <v>25292.72999999997</v>
      </c>
      <c r="F108" s="471">
        <v>-5008.3499999999622</v>
      </c>
      <c r="G108" s="472">
        <v>1063</v>
      </c>
      <c r="H108" s="472">
        <v>1058</v>
      </c>
      <c r="I108" s="472">
        <v>5</v>
      </c>
      <c r="J108" s="470">
        <v>2276.73</v>
      </c>
      <c r="K108" s="470">
        <v>1085.44</v>
      </c>
      <c r="L108" s="470">
        <v>594.52094299531404</v>
      </c>
      <c r="M108" s="470">
        <v>211.42999999999989</v>
      </c>
      <c r="N108" s="470">
        <v>155.41000000000011</v>
      </c>
      <c r="O108" s="478"/>
      <c r="P108" s="472">
        <v>1</v>
      </c>
      <c r="Q108" s="472">
        <v>1</v>
      </c>
      <c r="R108" s="472">
        <v>8</v>
      </c>
      <c r="S108" s="478"/>
      <c r="T108" s="478"/>
      <c r="U108" s="472">
        <v>1</v>
      </c>
      <c r="V108" s="478"/>
      <c r="W108" s="470">
        <v>65.56</v>
      </c>
      <c r="X108" s="470">
        <v>51.37</v>
      </c>
      <c r="Y108" s="470">
        <v>19.600000000000001</v>
      </c>
      <c r="Z108" s="470">
        <v>599.24</v>
      </c>
    </row>
    <row r="109" spans="2:26">
      <c r="B109" s="465" t="s">
        <v>186</v>
      </c>
      <c r="C109" s="465" t="s">
        <v>691</v>
      </c>
      <c r="D109" s="466">
        <v>20083.829999999991</v>
      </c>
      <c r="E109" s="466">
        <v>12596.58000000002</v>
      </c>
      <c r="F109" s="467">
        <v>7487.2499999999782</v>
      </c>
      <c r="G109" s="468">
        <v>436</v>
      </c>
      <c r="H109" s="468">
        <v>393</v>
      </c>
      <c r="I109" s="468">
        <v>43</v>
      </c>
      <c r="J109" s="466">
        <v>1180.02</v>
      </c>
      <c r="K109" s="466">
        <v>1075.8699999999999</v>
      </c>
      <c r="L109" s="466">
        <v>570.88166597938141</v>
      </c>
      <c r="M109" s="466">
        <v>255.6699999999999</v>
      </c>
      <c r="N109" s="466">
        <v>184.03000000000009</v>
      </c>
      <c r="O109" s="477"/>
      <c r="P109" s="468">
        <v>2</v>
      </c>
      <c r="Q109" s="468">
        <v>2</v>
      </c>
      <c r="R109" s="468">
        <v>9</v>
      </c>
      <c r="S109" s="477"/>
      <c r="T109" s="468">
        <v>3</v>
      </c>
      <c r="U109" s="477"/>
      <c r="V109" s="477"/>
      <c r="W109" s="466">
        <v>172.11</v>
      </c>
      <c r="X109" s="466">
        <v>384.25</v>
      </c>
      <c r="Y109" s="466">
        <v>284.32000000000011</v>
      </c>
      <c r="Z109" s="466">
        <v>498.02</v>
      </c>
    </row>
    <row r="110" spans="2:26">
      <c r="B110" s="469" t="s">
        <v>188</v>
      </c>
      <c r="C110" s="469" t="s">
        <v>692</v>
      </c>
      <c r="D110" s="470">
        <v>19932.669999999998</v>
      </c>
      <c r="E110" s="470">
        <v>25713.200000000001</v>
      </c>
      <c r="F110" s="471">
        <v>-5780.5299999999988</v>
      </c>
      <c r="G110" s="472">
        <v>865</v>
      </c>
      <c r="H110" s="472">
        <v>992</v>
      </c>
      <c r="I110" s="476">
        <v>-127</v>
      </c>
      <c r="J110" s="470">
        <v>1495.23</v>
      </c>
      <c r="K110" s="470">
        <v>877.87000000000012</v>
      </c>
      <c r="L110" s="470">
        <v>485.87398350515451</v>
      </c>
      <c r="M110" s="470">
        <v>401.23000000000008</v>
      </c>
      <c r="N110" s="470">
        <v>289.04000000000002</v>
      </c>
      <c r="O110" s="478"/>
      <c r="P110" s="472">
        <v>2</v>
      </c>
      <c r="Q110" s="472">
        <v>1</v>
      </c>
      <c r="R110" s="472">
        <v>10</v>
      </c>
      <c r="S110" s="478"/>
      <c r="T110" s="472">
        <v>1</v>
      </c>
      <c r="U110" s="472">
        <v>2</v>
      </c>
      <c r="V110" s="478"/>
      <c r="W110" s="470">
        <v>254.07</v>
      </c>
      <c r="X110" s="470">
        <v>221.05</v>
      </c>
      <c r="Y110" s="470">
        <v>202.23</v>
      </c>
      <c r="Z110" s="470">
        <v>1804.55</v>
      </c>
    </row>
    <row r="111" spans="2:26">
      <c r="B111" s="465" t="s">
        <v>185</v>
      </c>
      <c r="C111" s="465" t="s">
        <v>693</v>
      </c>
      <c r="D111" s="466">
        <v>19745.23</v>
      </c>
      <c r="E111" s="466">
        <v>21925.319999999989</v>
      </c>
      <c r="F111" s="473">
        <v>-2180.0899999999888</v>
      </c>
      <c r="G111" s="468">
        <v>544</v>
      </c>
      <c r="H111" s="468">
        <v>550</v>
      </c>
      <c r="I111" s="474">
        <v>-6</v>
      </c>
      <c r="J111" s="466">
        <v>1591.82</v>
      </c>
      <c r="K111" s="466">
        <v>1679.86</v>
      </c>
      <c r="L111" s="466">
        <v>920.73064742268036</v>
      </c>
      <c r="M111" s="466">
        <v>224.61999999999989</v>
      </c>
      <c r="N111" s="466">
        <v>134.13999999999999</v>
      </c>
      <c r="O111" s="477"/>
      <c r="P111" s="477"/>
      <c r="Q111" s="477"/>
      <c r="R111" s="468">
        <v>5</v>
      </c>
      <c r="S111" s="468">
        <v>1</v>
      </c>
      <c r="T111" s="468">
        <v>22</v>
      </c>
      <c r="U111" s="468">
        <v>1</v>
      </c>
      <c r="V111" s="477"/>
      <c r="W111" s="485"/>
      <c r="X111" s="466">
        <v>41.150000000000013</v>
      </c>
      <c r="Y111" s="466">
        <v>13.35</v>
      </c>
      <c r="Z111" s="466">
        <v>507.82000000000011</v>
      </c>
    </row>
    <row r="112" spans="2:26">
      <c r="B112" s="469" t="s">
        <v>187</v>
      </c>
      <c r="C112" s="469" t="s">
        <v>694</v>
      </c>
      <c r="D112" s="470">
        <v>19614.11</v>
      </c>
      <c r="E112" s="484"/>
      <c r="F112" s="475">
        <v>19614.11</v>
      </c>
      <c r="G112" s="472">
        <v>452</v>
      </c>
      <c r="H112" s="478"/>
      <c r="I112" s="472">
        <v>452</v>
      </c>
      <c r="J112" s="470">
        <v>1754.690000000001</v>
      </c>
      <c r="K112" s="470">
        <v>1326.87</v>
      </c>
      <c r="L112" s="470">
        <v>721.54876015745072</v>
      </c>
      <c r="M112" s="470">
        <v>334.35</v>
      </c>
      <c r="N112" s="470">
        <v>218.10000000000011</v>
      </c>
      <c r="O112" s="478"/>
      <c r="P112" s="478"/>
      <c r="Q112" s="478"/>
      <c r="R112" s="472">
        <v>13</v>
      </c>
      <c r="S112" s="478"/>
      <c r="T112" s="478"/>
      <c r="U112" s="478"/>
      <c r="V112" s="478"/>
      <c r="W112" s="470">
        <v>122.92</v>
      </c>
      <c r="X112" s="470">
        <v>99.02</v>
      </c>
      <c r="Y112" s="470">
        <v>36.03</v>
      </c>
      <c r="Z112" s="470">
        <v>906.48</v>
      </c>
    </row>
    <row r="113" spans="2:26">
      <c r="B113" s="465" t="s">
        <v>185</v>
      </c>
      <c r="C113" s="465" t="s">
        <v>695</v>
      </c>
      <c r="D113" s="466">
        <v>19591.069999999989</v>
      </c>
      <c r="E113" s="466">
        <v>16510.420000000009</v>
      </c>
      <c r="F113" s="467">
        <v>3080.6499999999828</v>
      </c>
      <c r="G113" s="468">
        <v>984</v>
      </c>
      <c r="H113" s="468">
        <v>739</v>
      </c>
      <c r="I113" s="468">
        <v>245</v>
      </c>
      <c r="J113" s="466">
        <v>2306.42</v>
      </c>
      <c r="K113" s="466">
        <v>1584.73</v>
      </c>
      <c r="L113" s="466">
        <v>837.39289466084142</v>
      </c>
      <c r="M113" s="466">
        <v>399.18000000000012</v>
      </c>
      <c r="N113" s="466">
        <v>277.14999999999998</v>
      </c>
      <c r="O113" s="468">
        <v>1</v>
      </c>
      <c r="P113" s="477"/>
      <c r="Q113" s="477"/>
      <c r="R113" s="468">
        <v>16</v>
      </c>
      <c r="S113" s="468">
        <v>1</v>
      </c>
      <c r="T113" s="468">
        <v>4</v>
      </c>
      <c r="U113" s="477"/>
      <c r="V113" s="477"/>
      <c r="W113" s="485"/>
      <c r="X113" s="466">
        <v>1022.87</v>
      </c>
      <c r="Y113" s="466">
        <v>697.6</v>
      </c>
      <c r="Z113" s="466">
        <v>2434.2200000000012</v>
      </c>
    </row>
    <row r="114" spans="2:26">
      <c r="B114" s="469" t="s">
        <v>185</v>
      </c>
      <c r="C114" s="469" t="s">
        <v>696</v>
      </c>
      <c r="D114" s="470">
        <v>19486.299999999988</v>
      </c>
      <c r="E114" s="470">
        <v>25420.219999999979</v>
      </c>
      <c r="F114" s="471">
        <v>-5933.9199999999837</v>
      </c>
      <c r="G114" s="472">
        <v>525</v>
      </c>
      <c r="H114" s="472">
        <v>736</v>
      </c>
      <c r="I114" s="476">
        <v>-211</v>
      </c>
      <c r="J114" s="470">
        <v>2475.7800000000011</v>
      </c>
      <c r="K114" s="470">
        <v>945.84</v>
      </c>
      <c r="L114" s="470">
        <v>510.98044259426638</v>
      </c>
      <c r="M114" s="470">
        <v>355.05</v>
      </c>
      <c r="N114" s="470">
        <v>264.92</v>
      </c>
      <c r="O114" s="478"/>
      <c r="P114" s="472">
        <v>3</v>
      </c>
      <c r="Q114" s="472">
        <v>2</v>
      </c>
      <c r="R114" s="472">
        <v>9</v>
      </c>
      <c r="S114" s="478"/>
      <c r="T114" s="472">
        <v>2</v>
      </c>
      <c r="U114" s="478"/>
      <c r="V114" s="478"/>
      <c r="W114" s="484"/>
      <c r="X114" s="470">
        <v>605.62</v>
      </c>
      <c r="Y114" s="470">
        <v>54.09</v>
      </c>
      <c r="Z114" s="470">
        <v>1176.05</v>
      </c>
    </row>
    <row r="115" spans="2:26">
      <c r="B115" s="465" t="s">
        <v>184</v>
      </c>
      <c r="C115" s="465" t="s">
        <v>697</v>
      </c>
      <c r="D115" s="466">
        <v>18831.790000000012</v>
      </c>
      <c r="E115" s="466">
        <v>12970.83</v>
      </c>
      <c r="F115" s="467">
        <v>5860.9600000000119</v>
      </c>
      <c r="G115" s="468">
        <v>832</v>
      </c>
      <c r="H115" s="468">
        <v>797</v>
      </c>
      <c r="I115" s="468">
        <v>35</v>
      </c>
      <c r="J115" s="466">
        <v>1318.7</v>
      </c>
      <c r="K115" s="466">
        <v>1079.9100000000001</v>
      </c>
      <c r="L115" s="466">
        <v>589.83023505154642</v>
      </c>
      <c r="M115" s="466">
        <v>205.8599999999999</v>
      </c>
      <c r="N115" s="466">
        <v>145.34</v>
      </c>
      <c r="O115" s="468">
        <v>1</v>
      </c>
      <c r="P115" s="477"/>
      <c r="Q115" s="477"/>
      <c r="R115" s="468">
        <v>9</v>
      </c>
      <c r="S115" s="468">
        <v>2</v>
      </c>
      <c r="T115" s="468">
        <v>2</v>
      </c>
      <c r="U115" s="477"/>
      <c r="V115" s="477"/>
      <c r="W115" s="466">
        <v>65.56</v>
      </c>
      <c r="X115" s="466">
        <v>387.73</v>
      </c>
      <c r="Y115" s="466">
        <v>166.97</v>
      </c>
      <c r="Z115" s="466">
        <v>462.14000000000021</v>
      </c>
    </row>
    <row r="116" spans="2:26">
      <c r="B116" s="469" t="s">
        <v>185</v>
      </c>
      <c r="C116" s="469" t="s">
        <v>698</v>
      </c>
      <c r="D116" s="470">
        <v>18762.16</v>
      </c>
      <c r="E116" s="470">
        <v>26018.99999999996</v>
      </c>
      <c r="F116" s="471">
        <v>-7256.8399999999674</v>
      </c>
      <c r="G116" s="472">
        <v>930</v>
      </c>
      <c r="H116" s="472">
        <v>869</v>
      </c>
      <c r="I116" s="472">
        <v>61</v>
      </c>
      <c r="J116" s="470">
        <v>2337.9299999999998</v>
      </c>
      <c r="K116" s="470">
        <v>1079.9000000000001</v>
      </c>
      <c r="L116" s="470">
        <v>592.42276288659798</v>
      </c>
      <c r="M116" s="470">
        <v>324.61</v>
      </c>
      <c r="N116" s="470">
        <v>223.5100000000001</v>
      </c>
      <c r="O116" s="478"/>
      <c r="P116" s="478"/>
      <c r="Q116" s="478"/>
      <c r="R116" s="472">
        <v>14</v>
      </c>
      <c r="S116" s="478"/>
      <c r="T116" s="478"/>
      <c r="U116" s="478"/>
      <c r="V116" s="478"/>
      <c r="W116" s="470">
        <v>114.74</v>
      </c>
      <c r="X116" s="470">
        <v>54.75</v>
      </c>
      <c r="Y116" s="470">
        <v>54.75</v>
      </c>
      <c r="Z116" s="470">
        <v>1194.73</v>
      </c>
    </row>
    <row r="117" spans="2:26" ht="20.45">
      <c r="B117" s="465" t="s">
        <v>189</v>
      </c>
      <c r="C117" s="465" t="s">
        <v>699</v>
      </c>
      <c r="D117" s="466">
        <v>18679.899999999991</v>
      </c>
      <c r="E117" s="466">
        <v>24833.479999999989</v>
      </c>
      <c r="F117" s="473">
        <v>-6153.5799999999936</v>
      </c>
      <c r="G117" s="468">
        <v>595</v>
      </c>
      <c r="H117" s="468">
        <v>639</v>
      </c>
      <c r="I117" s="474">
        <v>-44</v>
      </c>
      <c r="J117" s="466">
        <v>2177.630000000001</v>
      </c>
      <c r="K117" s="466">
        <v>980.88000000000011</v>
      </c>
      <c r="L117" s="466">
        <v>545.56682886597935</v>
      </c>
      <c r="M117" s="466">
        <v>230.28999999999991</v>
      </c>
      <c r="N117" s="466">
        <v>190.18</v>
      </c>
      <c r="O117" s="468">
        <v>1</v>
      </c>
      <c r="P117" s="477"/>
      <c r="Q117" s="477"/>
      <c r="R117" s="468">
        <v>6</v>
      </c>
      <c r="S117" s="477"/>
      <c r="T117" s="468">
        <v>4</v>
      </c>
      <c r="U117" s="468">
        <v>2</v>
      </c>
      <c r="V117" s="477"/>
      <c r="W117" s="466">
        <v>147.56</v>
      </c>
      <c r="X117" s="466">
        <v>142.12</v>
      </c>
      <c r="Y117" s="466">
        <v>124.94</v>
      </c>
      <c r="Z117" s="466">
        <v>2028.160000000001</v>
      </c>
    </row>
    <row r="118" spans="2:26">
      <c r="B118" s="469" t="s">
        <v>186</v>
      </c>
      <c r="C118" s="469" t="s">
        <v>700</v>
      </c>
      <c r="D118" s="470">
        <v>18250.099999999999</v>
      </c>
      <c r="E118" s="470">
        <v>21389.699999999979</v>
      </c>
      <c r="F118" s="471">
        <v>-3139.5999999999799</v>
      </c>
      <c r="G118" s="472">
        <v>458</v>
      </c>
      <c r="H118" s="472">
        <v>456</v>
      </c>
      <c r="I118" s="472">
        <v>2</v>
      </c>
      <c r="J118" s="470">
        <v>891.6400000000001</v>
      </c>
      <c r="K118" s="470">
        <v>593.96</v>
      </c>
      <c r="L118" s="470">
        <v>322.88069690721647</v>
      </c>
      <c r="M118" s="470">
        <v>227.84</v>
      </c>
      <c r="N118" s="470">
        <v>197.85</v>
      </c>
      <c r="O118" s="478"/>
      <c r="P118" s="472">
        <v>4</v>
      </c>
      <c r="Q118" s="472">
        <v>2</v>
      </c>
      <c r="R118" s="472">
        <v>5</v>
      </c>
      <c r="S118" s="478"/>
      <c r="T118" s="472">
        <v>3</v>
      </c>
      <c r="U118" s="478"/>
      <c r="V118" s="478"/>
      <c r="W118" s="470">
        <v>163.9</v>
      </c>
      <c r="X118" s="470">
        <v>976.70000000000016</v>
      </c>
      <c r="Y118" s="470">
        <v>37.56</v>
      </c>
      <c r="Z118" s="470">
        <v>1360.41</v>
      </c>
    </row>
    <row r="119" spans="2:26">
      <c r="B119" s="465" t="s">
        <v>188</v>
      </c>
      <c r="C119" s="465" t="s">
        <v>701</v>
      </c>
      <c r="D119" s="466">
        <v>17881.57</v>
      </c>
      <c r="E119" s="466">
        <v>27747.449999999979</v>
      </c>
      <c r="F119" s="473">
        <v>-9865.8799999999792</v>
      </c>
      <c r="G119" s="468">
        <v>798</v>
      </c>
      <c r="H119" s="468">
        <v>1038</v>
      </c>
      <c r="I119" s="474">
        <v>-240</v>
      </c>
      <c r="J119" s="466">
        <v>1126.1300000000001</v>
      </c>
      <c r="K119" s="466">
        <v>1309.8699999999999</v>
      </c>
      <c r="L119" s="466">
        <v>721.66764536082462</v>
      </c>
      <c r="M119" s="466">
        <v>235.71</v>
      </c>
      <c r="N119" s="466">
        <v>150.87000000000009</v>
      </c>
      <c r="O119" s="477"/>
      <c r="P119" s="477"/>
      <c r="Q119" s="477"/>
      <c r="R119" s="468">
        <v>10</v>
      </c>
      <c r="S119" s="477"/>
      <c r="T119" s="468">
        <v>2</v>
      </c>
      <c r="U119" s="477"/>
      <c r="V119" s="477"/>
      <c r="W119" s="466">
        <v>204.5</v>
      </c>
      <c r="X119" s="466">
        <v>566.62</v>
      </c>
      <c r="Y119" s="466">
        <v>565.39</v>
      </c>
      <c r="Z119" s="466">
        <v>1412.07</v>
      </c>
    </row>
    <row r="120" spans="2:26">
      <c r="B120" s="469" t="s">
        <v>186</v>
      </c>
      <c r="C120" s="469" t="s">
        <v>702</v>
      </c>
      <c r="D120" s="470">
        <v>17540.71</v>
      </c>
      <c r="E120" s="470">
        <v>21430.28</v>
      </c>
      <c r="F120" s="471">
        <v>-3889.57</v>
      </c>
      <c r="G120" s="472">
        <v>854</v>
      </c>
      <c r="H120" s="472">
        <v>770</v>
      </c>
      <c r="I120" s="472">
        <v>84</v>
      </c>
      <c r="J120" s="470">
        <v>2142.2800000000002</v>
      </c>
      <c r="K120" s="470">
        <v>641.92000000000007</v>
      </c>
      <c r="L120" s="470">
        <v>344.03440824742268</v>
      </c>
      <c r="M120" s="470">
        <v>170.43999999999991</v>
      </c>
      <c r="N120" s="470">
        <v>116.98</v>
      </c>
      <c r="O120" s="478"/>
      <c r="P120" s="478"/>
      <c r="Q120" s="478"/>
      <c r="R120" s="472">
        <v>7</v>
      </c>
      <c r="S120" s="478"/>
      <c r="T120" s="472">
        <v>3</v>
      </c>
      <c r="U120" s="472">
        <v>1</v>
      </c>
      <c r="V120" s="478"/>
      <c r="W120" s="470">
        <v>229.48</v>
      </c>
      <c r="X120" s="470">
        <v>37.369999999999997</v>
      </c>
      <c r="Y120" s="470">
        <v>17.89</v>
      </c>
      <c r="Z120" s="470">
        <v>1341.78</v>
      </c>
    </row>
    <row r="121" spans="2:26">
      <c r="B121" s="465" t="s">
        <v>186</v>
      </c>
      <c r="C121" s="465" t="s">
        <v>703</v>
      </c>
      <c r="D121" s="466">
        <v>17525.45</v>
      </c>
      <c r="E121" s="466">
        <v>12971.760000000009</v>
      </c>
      <c r="F121" s="467">
        <v>4553.6899999999932</v>
      </c>
      <c r="G121" s="468">
        <v>906</v>
      </c>
      <c r="H121" s="468">
        <v>775</v>
      </c>
      <c r="I121" s="468">
        <v>131</v>
      </c>
      <c r="J121" s="466">
        <v>1897.380000000001</v>
      </c>
      <c r="K121" s="466">
        <v>785.92</v>
      </c>
      <c r="L121" s="466">
        <v>426.23774845360828</v>
      </c>
      <c r="M121" s="466">
        <v>143.4</v>
      </c>
      <c r="N121" s="466">
        <v>105.01</v>
      </c>
      <c r="O121" s="477"/>
      <c r="P121" s="477"/>
      <c r="Q121" s="477"/>
      <c r="R121" s="468">
        <v>4</v>
      </c>
      <c r="S121" s="477"/>
      <c r="T121" s="468">
        <v>2</v>
      </c>
      <c r="U121" s="477"/>
      <c r="V121" s="477"/>
      <c r="W121" s="466">
        <v>122.92</v>
      </c>
      <c r="X121" s="466">
        <v>1019.48</v>
      </c>
      <c r="Y121" s="466">
        <v>393.44</v>
      </c>
      <c r="Z121" s="466">
        <v>1248.1600000000001</v>
      </c>
    </row>
    <row r="122" spans="2:26">
      <c r="B122" s="469" t="s">
        <v>188</v>
      </c>
      <c r="C122" s="469" t="s">
        <v>704</v>
      </c>
      <c r="D122" s="470">
        <v>16754.95</v>
      </c>
      <c r="E122" s="470">
        <v>12541.64</v>
      </c>
      <c r="F122" s="475">
        <v>4213.3100000000013</v>
      </c>
      <c r="G122" s="472">
        <v>778</v>
      </c>
      <c r="H122" s="472">
        <v>819</v>
      </c>
      <c r="I122" s="476">
        <v>-41</v>
      </c>
      <c r="J122" s="470">
        <v>1237.81</v>
      </c>
      <c r="K122" s="470">
        <v>1234.8599999999999</v>
      </c>
      <c r="L122" s="470">
        <v>672.77654432989698</v>
      </c>
      <c r="M122" s="470">
        <v>386.9</v>
      </c>
      <c r="N122" s="470">
        <v>255.96</v>
      </c>
      <c r="O122" s="478"/>
      <c r="P122" s="478"/>
      <c r="Q122" s="478"/>
      <c r="R122" s="472">
        <v>16</v>
      </c>
      <c r="S122" s="478"/>
      <c r="T122" s="472">
        <v>4</v>
      </c>
      <c r="U122" s="478"/>
      <c r="V122" s="478"/>
      <c r="W122" s="470">
        <v>49.17</v>
      </c>
      <c r="X122" s="470">
        <v>208.9</v>
      </c>
      <c r="Y122" s="470">
        <v>149.13</v>
      </c>
      <c r="Z122" s="470">
        <v>794.88000000000022</v>
      </c>
    </row>
    <row r="123" spans="2:26" ht="20.45">
      <c r="B123" s="465" t="s">
        <v>190</v>
      </c>
      <c r="C123" s="465" t="s">
        <v>705</v>
      </c>
      <c r="D123" s="466">
        <v>16754.689999999999</v>
      </c>
      <c r="E123" s="466">
        <v>6204.3800000000019</v>
      </c>
      <c r="F123" s="467">
        <v>10550.31</v>
      </c>
      <c r="G123" s="468">
        <v>253</v>
      </c>
      <c r="H123" s="468">
        <v>227</v>
      </c>
      <c r="I123" s="468">
        <v>26</v>
      </c>
      <c r="J123" s="466">
        <v>1143.45</v>
      </c>
      <c r="K123" s="466">
        <v>370.93</v>
      </c>
      <c r="L123" s="466">
        <v>211.482375257732</v>
      </c>
      <c r="M123" s="466">
        <v>73.740000000000009</v>
      </c>
      <c r="N123" s="466">
        <v>52.26</v>
      </c>
      <c r="O123" s="477"/>
      <c r="P123" s="477"/>
      <c r="Q123" s="477"/>
      <c r="R123" s="468">
        <v>3</v>
      </c>
      <c r="S123" s="477"/>
      <c r="T123" s="477"/>
      <c r="U123" s="477"/>
      <c r="V123" s="477"/>
      <c r="W123" s="466">
        <v>57.37</v>
      </c>
      <c r="X123" s="466">
        <v>150.47</v>
      </c>
      <c r="Y123" s="466">
        <v>0</v>
      </c>
      <c r="Z123" s="466">
        <v>652.73000000000013</v>
      </c>
    </row>
    <row r="124" spans="2:26">
      <c r="B124" s="469" t="s">
        <v>187</v>
      </c>
      <c r="C124" s="469" t="s">
        <v>706</v>
      </c>
      <c r="D124" s="470">
        <v>16239.98</v>
      </c>
      <c r="E124" s="470">
        <v>12458.090000000009</v>
      </c>
      <c r="F124" s="475">
        <v>3781.8899999999849</v>
      </c>
      <c r="G124" s="472">
        <v>854</v>
      </c>
      <c r="H124" s="472">
        <v>806</v>
      </c>
      <c r="I124" s="472">
        <v>48</v>
      </c>
      <c r="J124" s="470">
        <v>2210.34</v>
      </c>
      <c r="K124" s="470">
        <v>819.91000000000008</v>
      </c>
      <c r="L124" s="470">
        <v>444.68894109690717</v>
      </c>
      <c r="M124" s="470">
        <v>357.35999999999979</v>
      </c>
      <c r="N124" s="470">
        <v>268.11</v>
      </c>
      <c r="O124" s="478"/>
      <c r="P124" s="472">
        <v>4</v>
      </c>
      <c r="Q124" s="472">
        <v>2</v>
      </c>
      <c r="R124" s="472">
        <v>10</v>
      </c>
      <c r="S124" s="478"/>
      <c r="T124" s="472">
        <v>2</v>
      </c>
      <c r="U124" s="472">
        <v>1</v>
      </c>
      <c r="V124" s="476">
        <v>2</v>
      </c>
      <c r="W124" s="470">
        <v>57.37</v>
      </c>
      <c r="X124" s="470">
        <v>382.38000000000011</v>
      </c>
      <c r="Y124" s="470">
        <v>31.03</v>
      </c>
      <c r="Z124" s="470">
        <v>1375.98</v>
      </c>
    </row>
    <row r="125" spans="2:26">
      <c r="B125" s="465" t="s">
        <v>187</v>
      </c>
      <c r="C125" s="465" t="s">
        <v>707</v>
      </c>
      <c r="D125" s="466">
        <v>15837.44</v>
      </c>
      <c r="E125" s="466">
        <v>6879.2900000000009</v>
      </c>
      <c r="F125" s="467">
        <v>8958.1500000000015</v>
      </c>
      <c r="G125" s="468">
        <v>451</v>
      </c>
      <c r="H125" s="468">
        <v>416</v>
      </c>
      <c r="I125" s="468">
        <v>35</v>
      </c>
      <c r="J125" s="466">
        <v>1168.27</v>
      </c>
      <c r="K125" s="466">
        <v>371.94</v>
      </c>
      <c r="L125" s="466">
        <v>197.9491051546392</v>
      </c>
      <c r="M125" s="466">
        <v>143.43</v>
      </c>
      <c r="N125" s="466">
        <v>98.850000000000023</v>
      </c>
      <c r="O125" s="477"/>
      <c r="P125" s="477"/>
      <c r="Q125" s="477"/>
      <c r="R125" s="468">
        <v>5</v>
      </c>
      <c r="S125" s="477"/>
      <c r="T125" s="468">
        <v>1</v>
      </c>
      <c r="U125" s="477"/>
      <c r="V125" s="477"/>
      <c r="W125" s="485"/>
      <c r="X125" s="466">
        <v>318.23</v>
      </c>
      <c r="Y125" s="466">
        <v>246.92</v>
      </c>
      <c r="Z125" s="466">
        <v>1182.8499999999999</v>
      </c>
    </row>
    <row r="126" spans="2:26">
      <c r="B126" s="469" t="s">
        <v>185</v>
      </c>
      <c r="C126" s="469" t="s">
        <v>708</v>
      </c>
      <c r="D126" s="470">
        <v>15383.909999999991</v>
      </c>
      <c r="E126" s="470">
        <v>14605.31</v>
      </c>
      <c r="F126" s="475">
        <v>778.59999999999491</v>
      </c>
      <c r="G126" s="472">
        <v>818</v>
      </c>
      <c r="H126" s="472">
        <v>914</v>
      </c>
      <c r="I126" s="476">
        <v>-96</v>
      </c>
      <c r="J126" s="470">
        <v>1337.450000000001</v>
      </c>
      <c r="K126" s="470">
        <v>236.94</v>
      </c>
      <c r="L126" s="470">
        <v>126.9305484536083</v>
      </c>
      <c r="M126" s="470">
        <v>302.39999999999992</v>
      </c>
      <c r="N126" s="470">
        <v>253.88</v>
      </c>
      <c r="O126" s="478"/>
      <c r="P126" s="472">
        <v>7</v>
      </c>
      <c r="Q126" s="472">
        <v>4</v>
      </c>
      <c r="R126" s="472">
        <v>8</v>
      </c>
      <c r="S126" s="472">
        <v>1</v>
      </c>
      <c r="T126" s="472">
        <v>2</v>
      </c>
      <c r="U126" s="478"/>
      <c r="V126" s="478"/>
      <c r="W126" s="484"/>
      <c r="X126" s="470">
        <v>564.46</v>
      </c>
      <c r="Y126" s="470">
        <v>83.42</v>
      </c>
      <c r="Z126" s="470">
        <v>610.57000000000016</v>
      </c>
    </row>
    <row r="127" spans="2:26">
      <c r="B127" s="465" t="s">
        <v>186</v>
      </c>
      <c r="C127" s="465" t="s">
        <v>709</v>
      </c>
      <c r="D127" s="466">
        <v>14970.05</v>
      </c>
      <c r="E127" s="466">
        <v>14483.88000000001</v>
      </c>
      <c r="F127" s="467">
        <v>486.1699999999928</v>
      </c>
      <c r="G127" s="468">
        <v>795</v>
      </c>
      <c r="H127" s="468">
        <v>744</v>
      </c>
      <c r="I127" s="468">
        <v>51</v>
      </c>
      <c r="J127" s="466">
        <v>1161.27</v>
      </c>
      <c r="K127" s="466">
        <v>1209.8800000000001</v>
      </c>
      <c r="L127" s="466">
        <v>666.64442856922631</v>
      </c>
      <c r="M127" s="466">
        <v>201.77</v>
      </c>
      <c r="N127" s="466">
        <v>142.76</v>
      </c>
      <c r="O127" s="477"/>
      <c r="P127" s="468">
        <v>2</v>
      </c>
      <c r="Q127" s="468">
        <v>2</v>
      </c>
      <c r="R127" s="468">
        <v>7</v>
      </c>
      <c r="S127" s="477"/>
      <c r="T127" s="468">
        <v>8</v>
      </c>
      <c r="U127" s="477"/>
      <c r="V127" s="477"/>
      <c r="W127" s="485"/>
      <c r="X127" s="466">
        <v>478.08</v>
      </c>
      <c r="Y127" s="466">
        <v>288.67</v>
      </c>
      <c r="Z127" s="466">
        <v>699.43</v>
      </c>
    </row>
    <row r="128" spans="2:26">
      <c r="B128" s="469" t="s">
        <v>188</v>
      </c>
      <c r="C128" s="469" t="s">
        <v>710</v>
      </c>
      <c r="D128" s="470">
        <v>14434.23</v>
      </c>
      <c r="E128" s="470">
        <v>10426.14</v>
      </c>
      <c r="F128" s="475">
        <v>4008.0899999999979</v>
      </c>
      <c r="G128" s="472">
        <v>432</v>
      </c>
      <c r="H128" s="472">
        <v>380</v>
      </c>
      <c r="I128" s="472">
        <v>52</v>
      </c>
      <c r="J128" s="470">
        <v>543.42999999999995</v>
      </c>
      <c r="K128" s="470">
        <v>1125.82</v>
      </c>
      <c r="L128" s="470">
        <v>615.20045773195886</v>
      </c>
      <c r="M128" s="470">
        <v>188.86999999999989</v>
      </c>
      <c r="N128" s="470">
        <v>117.23</v>
      </c>
      <c r="O128" s="478"/>
      <c r="P128" s="478"/>
      <c r="Q128" s="478"/>
      <c r="R128" s="472">
        <v>8</v>
      </c>
      <c r="S128" s="478"/>
      <c r="T128" s="472">
        <v>2</v>
      </c>
      <c r="U128" s="478"/>
      <c r="V128" s="478"/>
      <c r="W128" s="470">
        <v>122.94</v>
      </c>
      <c r="X128" s="470">
        <v>964.95</v>
      </c>
      <c r="Y128" s="470">
        <v>381.44</v>
      </c>
      <c r="Z128" s="470">
        <v>794.29000000000019</v>
      </c>
    </row>
    <row r="129" spans="2:26">
      <c r="B129" s="465" t="s">
        <v>187</v>
      </c>
      <c r="C129" s="465" t="s">
        <v>711</v>
      </c>
      <c r="D129" s="466">
        <v>14100.73</v>
      </c>
      <c r="E129" s="466">
        <v>10084.91</v>
      </c>
      <c r="F129" s="467">
        <v>4015.8199999999938</v>
      </c>
      <c r="G129" s="468">
        <v>808</v>
      </c>
      <c r="H129" s="468">
        <v>861</v>
      </c>
      <c r="I129" s="474">
        <v>-53</v>
      </c>
      <c r="J129" s="466">
        <v>1074.51</v>
      </c>
      <c r="K129" s="466">
        <v>819.94</v>
      </c>
      <c r="L129" s="466">
        <v>446.95236288659788</v>
      </c>
      <c r="M129" s="466">
        <v>183.74</v>
      </c>
      <c r="N129" s="466">
        <v>136.99</v>
      </c>
      <c r="O129" s="477"/>
      <c r="P129" s="468">
        <v>2</v>
      </c>
      <c r="Q129" s="468">
        <v>1</v>
      </c>
      <c r="R129" s="468">
        <v>6</v>
      </c>
      <c r="S129" s="477"/>
      <c r="T129" s="477"/>
      <c r="U129" s="477"/>
      <c r="V129" s="477"/>
      <c r="W129" s="485"/>
      <c r="X129" s="466">
        <v>586.71999999999991</v>
      </c>
      <c r="Y129" s="466">
        <v>569.58999999999992</v>
      </c>
      <c r="Z129" s="466">
        <v>1102.29</v>
      </c>
    </row>
    <row r="130" spans="2:26">
      <c r="B130" s="469" t="s">
        <v>186</v>
      </c>
      <c r="C130" s="469" t="s">
        <v>712</v>
      </c>
      <c r="D130" s="470">
        <v>13915.31000000001</v>
      </c>
      <c r="E130" s="484"/>
      <c r="F130" s="475">
        <v>13915.31000000001</v>
      </c>
      <c r="G130" s="472">
        <v>589</v>
      </c>
      <c r="H130" s="478"/>
      <c r="I130" s="472">
        <v>589</v>
      </c>
      <c r="J130" s="470">
        <v>1484.61</v>
      </c>
      <c r="K130" s="470">
        <v>1390.87</v>
      </c>
      <c r="L130" s="470">
        <v>769.05762474226799</v>
      </c>
      <c r="M130" s="470">
        <v>218.53</v>
      </c>
      <c r="N130" s="470">
        <v>168.3</v>
      </c>
      <c r="O130" s="478"/>
      <c r="P130" s="472">
        <v>3</v>
      </c>
      <c r="Q130" s="472">
        <v>2</v>
      </c>
      <c r="R130" s="472">
        <v>7</v>
      </c>
      <c r="S130" s="478"/>
      <c r="T130" s="478"/>
      <c r="U130" s="478"/>
      <c r="V130" s="476">
        <v>1</v>
      </c>
      <c r="W130" s="470">
        <v>57.37</v>
      </c>
      <c r="X130" s="470">
        <v>0</v>
      </c>
      <c r="Y130" s="470">
        <v>0</v>
      </c>
      <c r="Z130" s="470">
        <v>726.71000000000026</v>
      </c>
    </row>
    <row r="131" spans="2:26">
      <c r="B131" s="465" t="s">
        <v>187</v>
      </c>
      <c r="C131" s="465" t="s">
        <v>713</v>
      </c>
      <c r="D131" s="466">
        <v>12775.669999999989</v>
      </c>
      <c r="E131" s="466">
        <v>6925.6200000000008</v>
      </c>
      <c r="F131" s="467">
        <v>5850.0499999999938</v>
      </c>
      <c r="G131" s="468">
        <v>411</v>
      </c>
      <c r="H131" s="468">
        <v>363</v>
      </c>
      <c r="I131" s="468">
        <v>48</v>
      </c>
      <c r="J131" s="466">
        <v>714.17</v>
      </c>
      <c r="K131" s="466">
        <v>604.88000000000011</v>
      </c>
      <c r="L131" s="466">
        <v>329.33994226804128</v>
      </c>
      <c r="M131" s="466">
        <v>188.09</v>
      </c>
      <c r="N131" s="466">
        <v>153.77000000000001</v>
      </c>
      <c r="O131" s="468">
        <v>1</v>
      </c>
      <c r="P131" s="468">
        <v>2</v>
      </c>
      <c r="Q131" s="468">
        <v>1</v>
      </c>
      <c r="R131" s="468">
        <v>5</v>
      </c>
      <c r="S131" s="477"/>
      <c r="T131" s="468">
        <v>4</v>
      </c>
      <c r="U131" s="477"/>
      <c r="V131" s="477"/>
      <c r="W131" s="466">
        <v>40.899999999999991</v>
      </c>
      <c r="X131" s="466">
        <v>714.53</v>
      </c>
      <c r="Y131" s="466">
        <v>170.4</v>
      </c>
      <c r="Z131" s="466">
        <v>960.40999999999985</v>
      </c>
    </row>
    <row r="132" spans="2:26">
      <c r="B132" s="469" t="s">
        <v>187</v>
      </c>
      <c r="C132" s="469" t="s">
        <v>714</v>
      </c>
      <c r="D132" s="470">
        <v>12732.87</v>
      </c>
      <c r="E132" s="470">
        <v>12656.14</v>
      </c>
      <c r="F132" s="475">
        <v>76.729999999995925</v>
      </c>
      <c r="G132" s="472">
        <v>308</v>
      </c>
      <c r="H132" s="472">
        <v>285</v>
      </c>
      <c r="I132" s="472">
        <v>23</v>
      </c>
      <c r="J132" s="470">
        <v>1095.19</v>
      </c>
      <c r="K132" s="470">
        <v>1299.8699999999999</v>
      </c>
      <c r="L132" s="470">
        <v>711.43333608247428</v>
      </c>
      <c r="M132" s="470">
        <v>298.29000000000002</v>
      </c>
      <c r="N132" s="470">
        <v>253.6700000000001</v>
      </c>
      <c r="O132" s="472">
        <v>1</v>
      </c>
      <c r="P132" s="472">
        <v>2</v>
      </c>
      <c r="Q132" s="472">
        <v>1</v>
      </c>
      <c r="R132" s="472">
        <v>6</v>
      </c>
      <c r="S132" s="472">
        <v>1</v>
      </c>
      <c r="T132" s="472">
        <v>4</v>
      </c>
      <c r="U132" s="472">
        <v>1</v>
      </c>
      <c r="V132" s="478"/>
      <c r="W132" s="470">
        <v>49.17</v>
      </c>
      <c r="X132" s="470">
        <v>31.89</v>
      </c>
      <c r="Y132" s="470">
        <v>15.54</v>
      </c>
      <c r="Z132" s="470">
        <v>379.02</v>
      </c>
    </row>
    <row r="133" spans="2:26">
      <c r="B133" s="465" t="s">
        <v>188</v>
      </c>
      <c r="C133" s="465" t="s">
        <v>715</v>
      </c>
      <c r="D133" s="466">
        <v>12290.35</v>
      </c>
      <c r="E133" s="466">
        <v>17400.68</v>
      </c>
      <c r="F133" s="473">
        <v>-5110.3299999999936</v>
      </c>
      <c r="G133" s="468">
        <v>649</v>
      </c>
      <c r="H133" s="468">
        <v>656</v>
      </c>
      <c r="I133" s="474">
        <v>-7</v>
      </c>
      <c r="J133" s="466">
        <v>1119.6400000000001</v>
      </c>
      <c r="K133" s="466">
        <v>944.87</v>
      </c>
      <c r="L133" s="466">
        <v>519.32533608247422</v>
      </c>
      <c r="M133" s="466">
        <v>251.45</v>
      </c>
      <c r="N133" s="466">
        <v>215.9</v>
      </c>
      <c r="O133" s="477"/>
      <c r="P133" s="477"/>
      <c r="Q133" s="477"/>
      <c r="R133" s="468">
        <v>5</v>
      </c>
      <c r="S133" s="477"/>
      <c r="T133" s="477"/>
      <c r="U133" s="468">
        <v>1</v>
      </c>
      <c r="V133" s="474">
        <v>2</v>
      </c>
      <c r="W133" s="466">
        <v>98.34</v>
      </c>
      <c r="X133" s="466">
        <v>188.37</v>
      </c>
      <c r="Y133" s="466">
        <v>53.23</v>
      </c>
      <c r="Z133" s="466">
        <v>1197.3699999999999</v>
      </c>
    </row>
    <row r="134" spans="2:26">
      <c r="B134" s="469" t="s">
        <v>188</v>
      </c>
      <c r="C134" s="469" t="s">
        <v>716</v>
      </c>
      <c r="D134" s="470">
        <v>11827.6</v>
      </c>
      <c r="E134" s="470">
        <v>10856.91</v>
      </c>
      <c r="F134" s="475">
        <v>970.68999999999869</v>
      </c>
      <c r="G134" s="472">
        <v>185</v>
      </c>
      <c r="H134" s="472">
        <v>564</v>
      </c>
      <c r="I134" s="476">
        <v>-379</v>
      </c>
      <c r="J134" s="470">
        <v>948.2</v>
      </c>
      <c r="K134" s="470">
        <v>329.94</v>
      </c>
      <c r="L134" s="470">
        <v>185.92894020618559</v>
      </c>
      <c r="M134" s="470">
        <v>169.63</v>
      </c>
      <c r="N134" s="470">
        <v>135.47999999999999</v>
      </c>
      <c r="O134" s="478"/>
      <c r="P134" s="472">
        <v>2</v>
      </c>
      <c r="Q134" s="472">
        <v>1</v>
      </c>
      <c r="R134" s="472">
        <v>5</v>
      </c>
      <c r="S134" s="478"/>
      <c r="T134" s="478"/>
      <c r="U134" s="472">
        <v>1</v>
      </c>
      <c r="V134" s="478"/>
      <c r="W134" s="470">
        <v>16.39</v>
      </c>
      <c r="X134" s="470">
        <v>0</v>
      </c>
      <c r="Y134" s="470">
        <v>0</v>
      </c>
      <c r="Z134" s="470">
        <v>583.53000000000009</v>
      </c>
    </row>
    <row r="135" spans="2:26">
      <c r="B135" s="465" t="s">
        <v>186</v>
      </c>
      <c r="C135" s="465" t="s">
        <v>717</v>
      </c>
      <c r="D135" s="466">
        <v>11252.93</v>
      </c>
      <c r="E135" s="466">
        <v>12750.2</v>
      </c>
      <c r="F135" s="473">
        <v>-1497.2700000000059</v>
      </c>
      <c r="G135" s="468">
        <v>709</v>
      </c>
      <c r="H135" s="468">
        <v>604</v>
      </c>
      <c r="I135" s="468">
        <v>105</v>
      </c>
      <c r="J135" s="466">
        <v>1101.6600000000001</v>
      </c>
      <c r="K135" s="466">
        <v>840.83000000000015</v>
      </c>
      <c r="L135" s="466">
        <v>463.63260206185549</v>
      </c>
      <c r="M135" s="466">
        <v>83.579999999999984</v>
      </c>
      <c r="N135" s="466">
        <v>69.539999999999992</v>
      </c>
      <c r="O135" s="477"/>
      <c r="P135" s="468">
        <v>2</v>
      </c>
      <c r="Q135" s="468">
        <v>1</v>
      </c>
      <c r="R135" s="468">
        <v>2</v>
      </c>
      <c r="S135" s="477"/>
      <c r="T135" s="468">
        <v>6</v>
      </c>
      <c r="U135" s="477"/>
      <c r="V135" s="477"/>
      <c r="W135" s="466">
        <v>32.78</v>
      </c>
      <c r="X135" s="466">
        <v>192.46</v>
      </c>
      <c r="Y135" s="466">
        <v>10.62</v>
      </c>
      <c r="Z135" s="466">
        <v>796.95999999999992</v>
      </c>
    </row>
    <row r="136" spans="2:26">
      <c r="B136" s="469" t="s">
        <v>186</v>
      </c>
      <c r="C136" s="469" t="s">
        <v>718</v>
      </c>
      <c r="D136" s="470">
        <v>10958.81</v>
      </c>
      <c r="E136" s="484"/>
      <c r="F136" s="475">
        <v>10958.81</v>
      </c>
      <c r="G136" s="472">
        <v>614</v>
      </c>
      <c r="H136" s="478"/>
      <c r="I136" s="472">
        <v>614</v>
      </c>
      <c r="J136" s="470">
        <v>1563.91</v>
      </c>
      <c r="K136" s="470">
        <v>1142.8399999999999</v>
      </c>
      <c r="L136" s="470">
        <v>624.27743505154638</v>
      </c>
      <c r="M136" s="470">
        <v>151.58000000000001</v>
      </c>
      <c r="N136" s="470">
        <v>132.35</v>
      </c>
      <c r="O136" s="472">
        <v>2</v>
      </c>
      <c r="P136" s="472">
        <v>2</v>
      </c>
      <c r="Q136" s="472">
        <v>1</v>
      </c>
      <c r="R136" s="472">
        <v>2</v>
      </c>
      <c r="S136" s="478"/>
      <c r="T136" s="472">
        <v>4</v>
      </c>
      <c r="U136" s="478"/>
      <c r="V136" s="476">
        <v>1</v>
      </c>
      <c r="W136" s="470">
        <v>98.35</v>
      </c>
      <c r="X136" s="470">
        <v>0</v>
      </c>
      <c r="Y136" s="470">
        <v>0</v>
      </c>
      <c r="Z136" s="470">
        <v>873.73000000000013</v>
      </c>
    </row>
    <row r="137" spans="2:26">
      <c r="B137" s="465" t="s">
        <v>191</v>
      </c>
      <c r="C137" s="465" t="s">
        <v>719</v>
      </c>
      <c r="D137" s="466">
        <v>9969.840000000002</v>
      </c>
      <c r="E137" s="466">
        <v>8430.220000000003</v>
      </c>
      <c r="F137" s="467">
        <v>1539.619999999999</v>
      </c>
      <c r="G137" s="468">
        <v>493</v>
      </c>
      <c r="H137" s="468">
        <v>466</v>
      </c>
      <c r="I137" s="468">
        <v>27</v>
      </c>
      <c r="J137" s="466">
        <v>1022.33</v>
      </c>
      <c r="K137" s="466">
        <v>324.92</v>
      </c>
      <c r="L137" s="466">
        <v>184.51082061855669</v>
      </c>
      <c r="M137" s="466">
        <v>220.42</v>
      </c>
      <c r="N137" s="466">
        <v>150.58000000000001</v>
      </c>
      <c r="O137" s="49"/>
      <c r="P137" s="477"/>
      <c r="Q137" s="477"/>
      <c r="R137" s="468">
        <v>7</v>
      </c>
      <c r="S137" s="477"/>
      <c r="T137" s="468">
        <v>8</v>
      </c>
      <c r="U137" s="468">
        <v>1</v>
      </c>
      <c r="V137" s="477"/>
      <c r="W137" s="485"/>
      <c r="X137" s="466">
        <v>132.15</v>
      </c>
      <c r="Y137" s="466">
        <v>-22.92</v>
      </c>
      <c r="Z137" s="466">
        <v>964.58999999999992</v>
      </c>
    </row>
    <row r="138" spans="2:26">
      <c r="B138" s="469" t="s">
        <v>184</v>
      </c>
      <c r="C138" s="469" t="s">
        <v>720</v>
      </c>
      <c r="D138" s="470">
        <v>9754.7899999999991</v>
      </c>
      <c r="E138" s="470">
        <v>9436.7900000000027</v>
      </c>
      <c r="F138" s="475">
        <v>317.99999999999642</v>
      </c>
      <c r="G138" s="472">
        <v>586</v>
      </c>
      <c r="H138" s="472">
        <v>522</v>
      </c>
      <c r="I138" s="472">
        <v>64</v>
      </c>
      <c r="J138" s="470">
        <v>1229.24</v>
      </c>
      <c r="K138" s="470">
        <v>354.89</v>
      </c>
      <c r="L138" s="470">
        <v>189.81900206185571</v>
      </c>
      <c r="M138" s="470">
        <v>127.02</v>
      </c>
      <c r="N138" s="470">
        <v>88.12</v>
      </c>
      <c r="O138" s="49"/>
      <c r="P138" s="478"/>
      <c r="Q138" s="478"/>
      <c r="R138" s="472">
        <v>6</v>
      </c>
      <c r="S138" s="478"/>
      <c r="T138" s="472">
        <v>4</v>
      </c>
      <c r="U138" s="478"/>
      <c r="V138" s="478"/>
      <c r="W138" s="484"/>
      <c r="X138" s="470">
        <v>694.6</v>
      </c>
      <c r="Y138" s="470">
        <v>266.37</v>
      </c>
      <c r="Z138" s="470">
        <v>472.71</v>
      </c>
    </row>
    <row r="139" spans="2:26">
      <c r="B139" s="465" t="s">
        <v>190</v>
      </c>
      <c r="C139" s="465" t="s">
        <v>721</v>
      </c>
      <c r="D139" s="466">
        <v>9198.470000000003</v>
      </c>
      <c r="E139" s="466">
        <v>4408.16</v>
      </c>
      <c r="F139" s="467">
        <v>4790.3100000000031</v>
      </c>
      <c r="G139" s="468">
        <v>392</v>
      </c>
      <c r="H139" s="468">
        <v>492</v>
      </c>
      <c r="I139" s="474">
        <v>-100</v>
      </c>
      <c r="J139" s="466">
        <v>856.44000000000017</v>
      </c>
      <c r="K139" s="466">
        <v>885.93</v>
      </c>
      <c r="L139" s="466">
        <v>476.54905567010309</v>
      </c>
      <c r="M139" s="466">
        <v>158.97999999999999</v>
      </c>
      <c r="N139" s="466">
        <v>116.17</v>
      </c>
      <c r="O139" s="49"/>
      <c r="P139" s="468">
        <v>2</v>
      </c>
      <c r="Q139" s="468">
        <v>1</v>
      </c>
      <c r="R139" s="468">
        <v>5</v>
      </c>
      <c r="S139" s="477"/>
      <c r="T139" s="468">
        <v>2</v>
      </c>
      <c r="U139" s="477"/>
      <c r="V139" s="477"/>
      <c r="W139" s="466">
        <v>15.57</v>
      </c>
      <c r="X139" s="466">
        <v>0</v>
      </c>
      <c r="Y139" s="466">
        <v>0</v>
      </c>
      <c r="Z139" s="466">
        <v>320.57</v>
      </c>
    </row>
    <row r="140" spans="2:26">
      <c r="B140" s="469" t="s">
        <v>185</v>
      </c>
      <c r="C140" s="469" t="s">
        <v>722</v>
      </c>
      <c r="D140" s="470">
        <v>9115.8000000000011</v>
      </c>
      <c r="E140" s="484"/>
      <c r="F140" s="475">
        <v>9115.8000000000011</v>
      </c>
      <c r="G140" s="472">
        <v>568</v>
      </c>
      <c r="H140" s="478"/>
      <c r="I140" s="472">
        <v>568</v>
      </c>
      <c r="J140" s="470">
        <v>1162.1500000000001</v>
      </c>
      <c r="K140" s="470">
        <v>562.91</v>
      </c>
      <c r="L140" s="470">
        <v>305.33337046672909</v>
      </c>
      <c r="M140" s="470">
        <v>139.32</v>
      </c>
      <c r="N140" s="470">
        <v>103.52</v>
      </c>
      <c r="O140" s="49"/>
      <c r="P140" s="472">
        <v>2</v>
      </c>
      <c r="Q140" s="472">
        <v>1</v>
      </c>
      <c r="R140" s="472">
        <v>5</v>
      </c>
      <c r="S140" s="478"/>
      <c r="T140" s="478"/>
      <c r="U140" s="478"/>
      <c r="V140" s="478"/>
      <c r="W140" s="470">
        <v>57.37</v>
      </c>
      <c r="X140" s="470">
        <v>0</v>
      </c>
      <c r="Y140" s="470">
        <v>0</v>
      </c>
      <c r="Z140" s="470">
        <v>183.52</v>
      </c>
    </row>
    <row r="141" spans="2:26">
      <c r="B141" s="465" t="s">
        <v>189</v>
      </c>
      <c r="C141" s="465" t="s">
        <v>723</v>
      </c>
      <c r="D141" s="466">
        <v>9011.15</v>
      </c>
      <c r="E141" s="466">
        <v>12719.42</v>
      </c>
      <c r="F141" s="473">
        <v>-3708.27</v>
      </c>
      <c r="G141" s="468">
        <v>835</v>
      </c>
      <c r="H141" s="468">
        <v>941</v>
      </c>
      <c r="I141" s="474">
        <v>-106</v>
      </c>
      <c r="J141" s="466">
        <v>660.2199999999998</v>
      </c>
      <c r="K141" s="466">
        <v>677.89</v>
      </c>
      <c r="L141" s="466">
        <v>359.36180618556699</v>
      </c>
      <c r="M141" s="466">
        <v>36.880000000000003</v>
      </c>
      <c r="N141" s="466">
        <v>25.66</v>
      </c>
      <c r="O141" s="49"/>
      <c r="P141" s="477"/>
      <c r="Q141" s="477"/>
      <c r="R141" s="468">
        <v>2</v>
      </c>
      <c r="S141" s="477"/>
      <c r="T141" s="477"/>
      <c r="U141" s="477"/>
      <c r="V141" s="477"/>
      <c r="W141" s="466">
        <v>40.98</v>
      </c>
      <c r="X141" s="466">
        <v>242.48</v>
      </c>
      <c r="Y141" s="466">
        <v>110.58</v>
      </c>
      <c r="Z141" s="466">
        <v>321.55</v>
      </c>
    </row>
    <row r="142" spans="2:26">
      <c r="B142" s="469" t="s">
        <v>187</v>
      </c>
      <c r="C142" s="469" t="s">
        <v>724</v>
      </c>
      <c r="D142" s="470">
        <v>8917.61</v>
      </c>
      <c r="E142" s="470">
        <v>6519.9499999999962</v>
      </c>
      <c r="F142" s="475">
        <v>2397.6600000000039</v>
      </c>
      <c r="G142" s="472">
        <v>225</v>
      </c>
      <c r="H142" s="472">
        <v>218</v>
      </c>
      <c r="I142" s="472">
        <v>7</v>
      </c>
      <c r="J142" s="470">
        <v>300.05</v>
      </c>
      <c r="K142" s="470">
        <v>311.95</v>
      </c>
      <c r="L142" s="470">
        <v>164.1484948453608</v>
      </c>
      <c r="M142" s="470">
        <v>97.53</v>
      </c>
      <c r="N142" s="470">
        <v>71.06</v>
      </c>
      <c r="O142" s="49"/>
      <c r="P142" s="478"/>
      <c r="Q142" s="478"/>
      <c r="R142" s="472">
        <v>4</v>
      </c>
      <c r="S142" s="478"/>
      <c r="T142" s="478"/>
      <c r="U142" s="478"/>
      <c r="V142" s="478"/>
      <c r="W142" s="470">
        <v>36.89</v>
      </c>
      <c r="X142" s="470">
        <v>198.98</v>
      </c>
      <c r="Y142" s="470">
        <v>42.53</v>
      </c>
      <c r="Z142" s="470">
        <v>523.98</v>
      </c>
    </row>
    <row r="143" spans="2:26">
      <c r="B143" s="465" t="s">
        <v>185</v>
      </c>
      <c r="C143" s="465" t="s">
        <v>725</v>
      </c>
      <c r="D143" s="466">
        <v>8900.7299999999959</v>
      </c>
      <c r="E143" s="466">
        <v>8808.7800000000007</v>
      </c>
      <c r="F143" s="467">
        <v>91.949999999995271</v>
      </c>
      <c r="G143" s="468">
        <v>728</v>
      </c>
      <c r="H143" s="468">
        <v>684</v>
      </c>
      <c r="I143" s="468">
        <v>44</v>
      </c>
      <c r="J143" s="466">
        <v>1843.96</v>
      </c>
      <c r="K143" s="466">
        <v>139.96</v>
      </c>
      <c r="L143" s="466">
        <v>76.092163084750311</v>
      </c>
      <c r="M143" s="466">
        <v>81.949999999999989</v>
      </c>
      <c r="N143" s="466">
        <v>58.25</v>
      </c>
      <c r="O143" s="49"/>
      <c r="P143" s="477"/>
      <c r="Q143" s="477"/>
      <c r="R143" s="468">
        <v>3</v>
      </c>
      <c r="S143" s="477"/>
      <c r="T143" s="477"/>
      <c r="U143" s="477"/>
      <c r="V143" s="477"/>
      <c r="W143" s="485"/>
      <c r="X143" s="466">
        <v>441.44000000000011</v>
      </c>
      <c r="Y143" s="466">
        <v>222.71</v>
      </c>
      <c r="Z143" s="466">
        <v>398.52</v>
      </c>
    </row>
    <row r="144" spans="2:26">
      <c r="B144" s="469" t="s">
        <v>191</v>
      </c>
      <c r="C144" s="469" t="s">
        <v>726</v>
      </c>
      <c r="D144" s="470">
        <v>8754.25</v>
      </c>
      <c r="E144" s="470">
        <v>7511.3300000000008</v>
      </c>
      <c r="F144" s="475">
        <v>1242.920000000001</v>
      </c>
      <c r="G144" s="472">
        <v>310</v>
      </c>
      <c r="H144" s="472">
        <v>325</v>
      </c>
      <c r="I144" s="476">
        <v>-15</v>
      </c>
      <c r="J144" s="470">
        <v>1197.75</v>
      </c>
      <c r="K144" s="470">
        <v>740.92</v>
      </c>
      <c r="L144" s="470">
        <v>409.20966597938138</v>
      </c>
      <c r="M144" s="470">
        <v>167.99</v>
      </c>
      <c r="N144" s="470">
        <v>127.16</v>
      </c>
      <c r="O144" s="49"/>
      <c r="P144" s="472">
        <v>2</v>
      </c>
      <c r="Q144" s="472">
        <v>1</v>
      </c>
      <c r="R144" s="472">
        <v>5</v>
      </c>
      <c r="S144" s="478"/>
      <c r="T144" s="478"/>
      <c r="U144" s="478"/>
      <c r="V144" s="478"/>
      <c r="W144" s="470">
        <v>32.78</v>
      </c>
      <c r="X144" s="470">
        <v>209.78</v>
      </c>
      <c r="Y144" s="470">
        <v>168.01</v>
      </c>
      <c r="Z144" s="470">
        <v>731.44000000000017</v>
      </c>
    </row>
    <row r="145" spans="2:26">
      <c r="B145" s="465" t="s">
        <v>187</v>
      </c>
      <c r="C145" s="465" t="s">
        <v>727</v>
      </c>
      <c r="D145" s="466">
        <v>8335.0099999999966</v>
      </c>
      <c r="E145" s="466">
        <v>13267.72</v>
      </c>
      <c r="F145" s="473">
        <v>-4932.7100000000046</v>
      </c>
      <c r="G145" s="468">
        <v>623</v>
      </c>
      <c r="H145" s="468">
        <v>666</v>
      </c>
      <c r="I145" s="474">
        <v>-43</v>
      </c>
      <c r="J145" s="466">
        <v>1611.93</v>
      </c>
      <c r="K145" s="466">
        <v>417.89</v>
      </c>
      <c r="L145" s="466">
        <v>228.885393814433</v>
      </c>
      <c r="M145" s="466">
        <v>263.22000000000003</v>
      </c>
      <c r="N145" s="466">
        <v>189.69</v>
      </c>
      <c r="O145" s="49"/>
      <c r="P145" s="468">
        <v>2</v>
      </c>
      <c r="Q145" s="468">
        <v>1</v>
      </c>
      <c r="R145" s="468">
        <v>8</v>
      </c>
      <c r="S145" s="477"/>
      <c r="T145" s="477"/>
      <c r="U145" s="477"/>
      <c r="V145" s="477"/>
      <c r="W145" s="485"/>
      <c r="X145" s="466">
        <v>118.74</v>
      </c>
      <c r="Y145" s="466">
        <v>118.74</v>
      </c>
      <c r="Z145" s="466">
        <v>699.13000000000022</v>
      </c>
    </row>
    <row r="146" spans="2:26">
      <c r="B146" s="469" t="s">
        <v>189</v>
      </c>
      <c r="C146" s="469" t="s">
        <v>728</v>
      </c>
      <c r="D146" s="470">
        <v>8025.0099999999993</v>
      </c>
      <c r="E146" s="470">
        <v>8576.970000000003</v>
      </c>
      <c r="F146" s="471">
        <v>-551.96000000000367</v>
      </c>
      <c r="G146" s="472">
        <v>229</v>
      </c>
      <c r="H146" s="472">
        <v>225</v>
      </c>
      <c r="I146" s="472">
        <v>4</v>
      </c>
      <c r="J146" s="470">
        <v>809.70999999999992</v>
      </c>
      <c r="K146" s="470">
        <v>189.96</v>
      </c>
      <c r="L146" s="470">
        <v>87.621781443298957</v>
      </c>
      <c r="M146" s="470">
        <v>140.94999999999999</v>
      </c>
      <c r="N146" s="470">
        <v>92.580000000000013</v>
      </c>
      <c r="O146" s="49"/>
      <c r="P146" s="478"/>
      <c r="Q146" s="478"/>
      <c r="R146" s="472">
        <v>7</v>
      </c>
      <c r="S146" s="478"/>
      <c r="T146" s="478"/>
      <c r="U146" s="478"/>
      <c r="V146" s="478"/>
      <c r="W146" s="484"/>
      <c r="X146" s="470">
        <v>0</v>
      </c>
      <c r="Y146" s="470">
        <v>0</v>
      </c>
      <c r="Z146" s="470">
        <v>140.94999999999999</v>
      </c>
    </row>
    <row r="147" spans="2:26">
      <c r="B147" s="465" t="s">
        <v>190</v>
      </c>
      <c r="C147" s="465" t="s">
        <v>729</v>
      </c>
      <c r="D147" s="466">
        <v>7926.8399999999983</v>
      </c>
      <c r="E147" s="466">
        <v>4629.2100000000009</v>
      </c>
      <c r="F147" s="467">
        <v>3297.6299999999969</v>
      </c>
      <c r="G147" s="468">
        <v>405</v>
      </c>
      <c r="H147" s="468">
        <v>369</v>
      </c>
      <c r="I147" s="468">
        <v>36</v>
      </c>
      <c r="J147" s="466">
        <v>856.47</v>
      </c>
      <c r="K147" s="466">
        <v>779.91000000000008</v>
      </c>
      <c r="L147" s="466">
        <v>435.68672118034539</v>
      </c>
      <c r="M147" s="466">
        <v>100.8</v>
      </c>
      <c r="N147" s="466">
        <v>81.58</v>
      </c>
      <c r="O147" s="49"/>
      <c r="P147" s="468">
        <v>2</v>
      </c>
      <c r="Q147" s="468">
        <v>2</v>
      </c>
      <c r="R147" s="468">
        <v>3</v>
      </c>
      <c r="S147" s="477"/>
      <c r="T147" s="468">
        <v>6</v>
      </c>
      <c r="U147" s="477"/>
      <c r="V147" s="477"/>
      <c r="W147" s="466">
        <v>49.17</v>
      </c>
      <c r="X147" s="466">
        <v>27</v>
      </c>
      <c r="Y147" s="466">
        <v>18.02</v>
      </c>
      <c r="Z147" s="466">
        <v>589.13</v>
      </c>
    </row>
    <row r="148" spans="2:26">
      <c r="B148" s="469" t="s">
        <v>191</v>
      </c>
      <c r="C148" s="469" t="s">
        <v>730</v>
      </c>
      <c r="D148" s="470">
        <v>6933.7500000000018</v>
      </c>
      <c r="E148" s="484"/>
      <c r="F148" s="475">
        <v>6933.7500000000018</v>
      </c>
      <c r="G148" s="472">
        <v>391</v>
      </c>
      <c r="H148" s="478"/>
      <c r="I148" s="472">
        <v>391</v>
      </c>
      <c r="J148" s="470">
        <v>1221.660000000001</v>
      </c>
      <c r="K148" s="470">
        <v>721.92</v>
      </c>
      <c r="L148" s="470">
        <v>378.31610036363639</v>
      </c>
      <c r="M148" s="470">
        <v>137.38999999999999</v>
      </c>
      <c r="N148" s="470">
        <v>112.39</v>
      </c>
      <c r="O148" s="49"/>
      <c r="P148" s="472">
        <v>1</v>
      </c>
      <c r="Q148" s="472">
        <v>1</v>
      </c>
      <c r="R148" s="472">
        <v>3</v>
      </c>
      <c r="S148" s="478"/>
      <c r="T148" s="478"/>
      <c r="U148" s="472">
        <v>1</v>
      </c>
      <c r="V148" s="478"/>
      <c r="W148" s="470">
        <v>57.37</v>
      </c>
      <c r="X148" s="470">
        <v>0</v>
      </c>
      <c r="Y148" s="470">
        <v>0</v>
      </c>
      <c r="Z148" s="470">
        <v>473.90999999999991</v>
      </c>
    </row>
    <row r="149" spans="2:26">
      <c r="B149" s="465" t="s">
        <v>191</v>
      </c>
      <c r="C149" s="465" t="s">
        <v>731</v>
      </c>
      <c r="D149" s="466">
        <v>6542.15</v>
      </c>
      <c r="E149" s="466">
        <v>3611.4399999999991</v>
      </c>
      <c r="F149" s="467">
        <v>2930.71</v>
      </c>
      <c r="G149" s="468">
        <v>332</v>
      </c>
      <c r="H149" s="468">
        <v>328</v>
      </c>
      <c r="I149" s="468">
        <v>4</v>
      </c>
      <c r="J149" s="466">
        <v>470.19000000000011</v>
      </c>
      <c r="K149" s="466">
        <v>299.95999999999998</v>
      </c>
      <c r="L149" s="466">
        <v>164.88446185567011</v>
      </c>
      <c r="M149" s="466">
        <v>98.09</v>
      </c>
      <c r="N149" s="466">
        <v>68.429999999999993</v>
      </c>
      <c r="O149" s="49"/>
      <c r="P149" s="477"/>
      <c r="Q149" s="477"/>
      <c r="R149" s="468">
        <v>4</v>
      </c>
      <c r="S149" s="468">
        <v>1</v>
      </c>
      <c r="T149" s="468">
        <v>2</v>
      </c>
      <c r="U149" s="468">
        <v>1</v>
      </c>
      <c r="V149" s="477"/>
      <c r="W149" s="485"/>
      <c r="X149" s="466">
        <v>0</v>
      </c>
      <c r="Y149" s="466">
        <v>0</v>
      </c>
      <c r="Z149" s="466">
        <v>751.45000000000016</v>
      </c>
    </row>
    <row r="150" spans="2:26">
      <c r="B150" s="469" t="s">
        <v>190</v>
      </c>
      <c r="C150" s="469" t="s">
        <v>732</v>
      </c>
      <c r="D150" s="470">
        <v>6414.4899999999989</v>
      </c>
      <c r="E150" s="470">
        <v>6709.0800000000027</v>
      </c>
      <c r="F150" s="471">
        <v>-294.59000000000378</v>
      </c>
      <c r="G150" s="472">
        <v>320</v>
      </c>
      <c r="H150" s="472">
        <v>312</v>
      </c>
      <c r="I150" s="472">
        <v>8</v>
      </c>
      <c r="J150" s="470">
        <v>693.58</v>
      </c>
      <c r="K150" s="470">
        <v>399.97</v>
      </c>
      <c r="L150" s="470">
        <v>216.76690309278351</v>
      </c>
      <c r="M150" s="470">
        <v>24.58</v>
      </c>
      <c r="N150" s="470">
        <v>13.68</v>
      </c>
      <c r="O150" s="49"/>
      <c r="P150" s="478"/>
      <c r="Q150" s="478"/>
      <c r="R150" s="472">
        <v>1</v>
      </c>
      <c r="S150" s="486"/>
      <c r="T150" s="472">
        <v>2</v>
      </c>
      <c r="U150" s="478"/>
      <c r="V150" s="476">
        <v>1</v>
      </c>
      <c r="W150" s="470">
        <v>49.1</v>
      </c>
      <c r="X150" s="470">
        <v>-6.8100000000000023</v>
      </c>
      <c r="Y150" s="470">
        <v>-16.350000000000001</v>
      </c>
      <c r="Z150" s="470">
        <v>1068.52</v>
      </c>
    </row>
    <row r="151" spans="2:26">
      <c r="B151" s="465" t="s">
        <v>190</v>
      </c>
      <c r="C151" s="465" t="s">
        <v>733</v>
      </c>
      <c r="D151" s="466">
        <v>5799.06</v>
      </c>
      <c r="E151" s="466">
        <v>6189.1400000000012</v>
      </c>
      <c r="F151" s="473">
        <v>-390.08000000000078</v>
      </c>
      <c r="G151" s="468">
        <v>464</v>
      </c>
      <c r="H151" s="468">
        <v>541</v>
      </c>
      <c r="I151" s="474">
        <v>-77</v>
      </c>
      <c r="J151" s="466">
        <v>1088.68</v>
      </c>
      <c r="K151" s="466">
        <v>264.95</v>
      </c>
      <c r="L151" s="466">
        <v>125.2875463917526</v>
      </c>
      <c r="M151" s="466">
        <v>131.93</v>
      </c>
      <c r="N151" s="466">
        <v>89.56</v>
      </c>
      <c r="O151" s="49"/>
      <c r="P151" s="477"/>
      <c r="Q151" s="477"/>
      <c r="R151" s="468">
        <v>5</v>
      </c>
      <c r="S151" s="486"/>
      <c r="T151" s="477"/>
      <c r="U151" s="477"/>
      <c r="V151" s="49"/>
      <c r="W151" s="466">
        <v>40.98</v>
      </c>
      <c r="X151" s="466">
        <v>0</v>
      </c>
      <c r="Y151" s="466">
        <v>0</v>
      </c>
      <c r="Z151" s="466">
        <v>463.39</v>
      </c>
    </row>
    <row r="152" spans="2:26">
      <c r="B152" s="469" t="s">
        <v>191</v>
      </c>
      <c r="C152" s="469" t="s">
        <v>734</v>
      </c>
      <c r="D152" s="470">
        <v>5503.7500000000036</v>
      </c>
      <c r="E152" s="470">
        <v>8866.5300000000043</v>
      </c>
      <c r="F152" s="471">
        <v>-3362.7800000000011</v>
      </c>
      <c r="G152" s="472">
        <v>339</v>
      </c>
      <c r="H152" s="472">
        <v>382</v>
      </c>
      <c r="I152" s="476">
        <v>-43</v>
      </c>
      <c r="J152" s="470">
        <v>588.91</v>
      </c>
      <c r="K152" s="470">
        <v>255.98</v>
      </c>
      <c r="L152" s="470">
        <v>138.49309690721651</v>
      </c>
      <c r="M152" s="470">
        <v>206.1</v>
      </c>
      <c r="N152" s="470">
        <v>131.69999999999999</v>
      </c>
      <c r="O152" s="49"/>
      <c r="P152" s="478"/>
      <c r="Q152" s="478"/>
      <c r="R152" s="472">
        <v>8</v>
      </c>
      <c r="S152" s="486"/>
      <c r="T152" s="478"/>
      <c r="U152" s="478"/>
      <c r="V152" s="49"/>
      <c r="W152" s="484"/>
      <c r="X152" s="470">
        <v>-81.179999999999993</v>
      </c>
      <c r="Y152" s="470">
        <v>-125.4</v>
      </c>
      <c r="Z152" s="470">
        <v>253.62</v>
      </c>
    </row>
    <row r="153" spans="2:26">
      <c r="B153" s="465" t="s">
        <v>191</v>
      </c>
      <c r="C153" s="465" t="s">
        <v>735</v>
      </c>
      <c r="D153" s="466">
        <v>5471.8700000000008</v>
      </c>
      <c r="E153" s="485"/>
      <c r="F153" s="467">
        <v>5471.8700000000008</v>
      </c>
      <c r="G153" s="468">
        <v>391</v>
      </c>
      <c r="H153" s="477"/>
      <c r="I153" s="468">
        <v>391</v>
      </c>
      <c r="J153" s="466">
        <v>726.71</v>
      </c>
      <c r="K153" s="466">
        <v>415.95</v>
      </c>
      <c r="L153" s="466">
        <v>228.00977319587631</v>
      </c>
      <c r="M153" s="466">
        <v>81.949999999999989</v>
      </c>
      <c r="N153" s="466">
        <v>57.039999999999992</v>
      </c>
      <c r="O153" s="49"/>
      <c r="P153" s="477"/>
      <c r="Q153" s="477"/>
      <c r="R153" s="468">
        <v>3</v>
      </c>
      <c r="S153" s="486"/>
      <c r="T153" s="477"/>
      <c r="U153" s="477"/>
      <c r="V153" s="49"/>
      <c r="W153" s="485"/>
      <c r="X153" s="466">
        <v>0</v>
      </c>
      <c r="Y153" s="466">
        <v>0</v>
      </c>
      <c r="Z153" s="466">
        <v>575.24</v>
      </c>
    </row>
    <row r="154" spans="2:26">
      <c r="B154" s="469" t="s">
        <v>191</v>
      </c>
      <c r="C154" s="469" t="s">
        <v>736</v>
      </c>
      <c r="D154" s="470">
        <v>5376.7000000000007</v>
      </c>
      <c r="E154" s="470">
        <v>4340.08</v>
      </c>
      <c r="F154" s="475">
        <v>1036.620000000001</v>
      </c>
      <c r="G154" s="472">
        <v>210</v>
      </c>
      <c r="H154" s="472">
        <v>264</v>
      </c>
      <c r="I154" s="476">
        <v>-54</v>
      </c>
      <c r="J154" s="470">
        <v>589.7600000000001</v>
      </c>
      <c r="K154" s="470">
        <v>289.98</v>
      </c>
      <c r="L154" s="470">
        <v>156.89067108970741</v>
      </c>
      <c r="M154" s="470">
        <v>4.0999999999999979</v>
      </c>
      <c r="N154" s="470">
        <v>4.09</v>
      </c>
      <c r="O154" s="49"/>
      <c r="P154" s="478"/>
      <c r="Q154" s="478"/>
      <c r="R154" s="478"/>
      <c r="S154" s="486"/>
      <c r="T154" s="478"/>
      <c r="U154" s="478"/>
      <c r="V154" s="49"/>
      <c r="W154" s="470">
        <v>49.1</v>
      </c>
      <c r="X154" s="470">
        <v>0</v>
      </c>
      <c r="Y154" s="470">
        <v>0</v>
      </c>
      <c r="Z154" s="470">
        <v>137.66</v>
      </c>
    </row>
    <row r="155" spans="2:26" ht="20.45">
      <c r="B155" s="465" t="s">
        <v>191</v>
      </c>
      <c r="C155" s="465" t="s">
        <v>737</v>
      </c>
      <c r="D155" s="466">
        <v>5363.4400000000014</v>
      </c>
      <c r="E155" s="466">
        <v>5465.79</v>
      </c>
      <c r="F155" s="473">
        <v>-102.3499999999985</v>
      </c>
      <c r="G155" s="468">
        <v>409</v>
      </c>
      <c r="H155" s="468">
        <v>321</v>
      </c>
      <c r="I155" s="468">
        <v>88</v>
      </c>
      <c r="J155" s="466">
        <v>291.36</v>
      </c>
      <c r="K155" s="466">
        <v>449.93</v>
      </c>
      <c r="L155" s="466">
        <v>244.9077740865979</v>
      </c>
      <c r="M155" s="466">
        <v>68.84</v>
      </c>
      <c r="N155" s="466">
        <v>47.75</v>
      </c>
      <c r="O155" s="49"/>
      <c r="P155" s="477"/>
      <c r="Q155" s="477"/>
      <c r="R155" s="468">
        <v>3</v>
      </c>
      <c r="S155" s="486"/>
      <c r="T155" s="477"/>
      <c r="U155" s="477"/>
      <c r="V155" s="49"/>
      <c r="W155" s="466">
        <v>49.1</v>
      </c>
      <c r="X155" s="466">
        <v>413.06</v>
      </c>
      <c r="Y155" s="466">
        <v>15.53</v>
      </c>
      <c r="Z155" s="466">
        <v>1043.55</v>
      </c>
    </row>
    <row r="156" spans="2:26">
      <c r="B156" s="469" t="s">
        <v>191</v>
      </c>
      <c r="C156" s="469" t="s">
        <v>738</v>
      </c>
      <c r="D156" s="470">
        <v>4394.6699999999992</v>
      </c>
      <c r="E156" s="470">
        <v>5828.9400000000014</v>
      </c>
      <c r="F156" s="471">
        <v>-1434.2700000000009</v>
      </c>
      <c r="G156" s="472">
        <v>240</v>
      </c>
      <c r="H156" s="472">
        <v>222</v>
      </c>
      <c r="I156" s="472">
        <v>18</v>
      </c>
      <c r="J156" s="470">
        <v>349.72</v>
      </c>
      <c r="K156" s="470">
        <v>399.95</v>
      </c>
      <c r="L156" s="470">
        <v>207.8094043535252</v>
      </c>
      <c r="M156" s="470">
        <v>142.59</v>
      </c>
      <c r="N156" s="470">
        <v>115.16</v>
      </c>
      <c r="O156" s="49"/>
      <c r="P156" s="472">
        <v>2</v>
      </c>
      <c r="Q156" s="472">
        <v>1</v>
      </c>
      <c r="R156" s="472">
        <v>4</v>
      </c>
      <c r="S156" s="486"/>
      <c r="T156" s="478"/>
      <c r="U156" s="472">
        <v>1</v>
      </c>
      <c r="V156" s="49"/>
      <c r="W156" s="470">
        <v>24.58</v>
      </c>
      <c r="X156" s="470">
        <v>0</v>
      </c>
      <c r="Y156" s="470">
        <v>0</v>
      </c>
      <c r="Z156" s="470">
        <v>425.32999999999993</v>
      </c>
    </row>
    <row r="157" spans="2:26">
      <c r="B157" s="465" t="s">
        <v>191</v>
      </c>
      <c r="C157" s="465" t="s">
        <v>739</v>
      </c>
      <c r="D157" s="466">
        <v>4264.2099999999991</v>
      </c>
      <c r="E157" s="466">
        <v>18583.150000000009</v>
      </c>
      <c r="F157" s="473">
        <v>-14318.94000000001</v>
      </c>
      <c r="G157" s="468">
        <v>333</v>
      </c>
      <c r="H157" s="468">
        <v>693</v>
      </c>
      <c r="I157" s="474">
        <v>-360</v>
      </c>
      <c r="J157" s="466">
        <v>897.8299999999997</v>
      </c>
      <c r="K157" s="466">
        <v>489.93000000000012</v>
      </c>
      <c r="L157" s="466">
        <v>266.55359892475889</v>
      </c>
      <c r="M157" s="466">
        <v>292.14999999999992</v>
      </c>
      <c r="N157" s="466">
        <v>242.27</v>
      </c>
      <c r="O157" s="49"/>
      <c r="P157" s="468">
        <v>6</v>
      </c>
      <c r="Q157" s="468">
        <v>3</v>
      </c>
      <c r="R157" s="468">
        <v>7</v>
      </c>
      <c r="S157" s="486"/>
      <c r="T157" s="468">
        <v>2</v>
      </c>
      <c r="U157" s="486"/>
      <c r="V157" s="49"/>
      <c r="W157" s="49"/>
      <c r="X157" s="466">
        <v>64.72</v>
      </c>
      <c r="Y157" s="466">
        <v>31.97</v>
      </c>
      <c r="Z157" s="466">
        <v>276.27</v>
      </c>
    </row>
    <row r="158" spans="2:26">
      <c r="B158" s="469" t="s">
        <v>191</v>
      </c>
      <c r="C158" s="469" t="s">
        <v>740</v>
      </c>
      <c r="D158" s="470">
        <v>4057.9899999999989</v>
      </c>
      <c r="E158" s="484"/>
      <c r="F158" s="475">
        <v>4057.9899999999989</v>
      </c>
      <c r="G158" s="472">
        <v>360</v>
      </c>
      <c r="H158" s="478"/>
      <c r="I158" s="472">
        <v>360</v>
      </c>
      <c r="J158" s="470">
        <v>461.79</v>
      </c>
      <c r="K158" s="470">
        <v>50.98</v>
      </c>
      <c r="L158" s="470">
        <v>23.53730309278351</v>
      </c>
      <c r="M158" s="470">
        <v>81.949999999999989</v>
      </c>
      <c r="N158" s="470">
        <v>58.599999999999987</v>
      </c>
      <c r="O158" s="49"/>
      <c r="P158" s="472">
        <v>1</v>
      </c>
      <c r="Q158" s="478"/>
      <c r="R158" s="472">
        <v>3</v>
      </c>
      <c r="S158" s="486"/>
      <c r="T158" s="472">
        <v>1</v>
      </c>
      <c r="U158" s="486"/>
      <c r="V158" s="49"/>
      <c r="W158" s="49"/>
      <c r="X158" s="470">
        <v>0</v>
      </c>
      <c r="Y158" s="470">
        <v>0</v>
      </c>
      <c r="Z158" s="470">
        <v>766.2600000000001</v>
      </c>
    </row>
    <row r="159" spans="2:26">
      <c r="B159" s="465" t="s">
        <v>191</v>
      </c>
      <c r="C159" s="465" t="s">
        <v>741</v>
      </c>
      <c r="D159" s="466">
        <v>4001.4599999999991</v>
      </c>
      <c r="E159" s="485"/>
      <c r="F159" s="467">
        <v>4001.4599999999991</v>
      </c>
      <c r="G159" s="468">
        <v>400</v>
      </c>
      <c r="H159" s="477"/>
      <c r="I159" s="468">
        <v>400</v>
      </c>
      <c r="J159" s="466">
        <v>430.05999999999989</v>
      </c>
      <c r="K159" s="466">
        <v>54.97</v>
      </c>
      <c r="L159" s="466">
        <v>28.48327422680412</v>
      </c>
      <c r="M159" s="466">
        <v>52.44</v>
      </c>
      <c r="N159" s="466">
        <v>46.2</v>
      </c>
      <c r="O159" s="49"/>
      <c r="P159" s="468">
        <v>1</v>
      </c>
      <c r="Q159" s="477"/>
      <c r="R159" s="468">
        <v>1</v>
      </c>
      <c r="S159" s="486"/>
      <c r="T159" s="477"/>
      <c r="U159" s="486"/>
      <c r="V159" s="49"/>
      <c r="W159" s="49"/>
      <c r="X159" s="466">
        <v>0</v>
      </c>
      <c r="Y159" s="466">
        <v>0</v>
      </c>
      <c r="Z159" s="466">
        <v>77.819999999999993</v>
      </c>
    </row>
    <row r="160" spans="2:26">
      <c r="B160" s="469" t="s">
        <v>190</v>
      </c>
      <c r="C160" s="469" t="s">
        <v>742</v>
      </c>
      <c r="D160" s="470">
        <v>3923.309999999999</v>
      </c>
      <c r="E160" s="484"/>
      <c r="F160" s="475">
        <v>3923.309999999999</v>
      </c>
      <c r="G160" s="472">
        <v>613</v>
      </c>
      <c r="H160" s="478"/>
      <c r="I160" s="472">
        <v>613</v>
      </c>
      <c r="J160" s="470">
        <v>1039.8</v>
      </c>
      <c r="K160" s="470">
        <v>309.99</v>
      </c>
      <c r="L160" s="470">
        <v>167.71417731958761</v>
      </c>
      <c r="M160" s="470">
        <v>68.5</v>
      </c>
      <c r="N160" s="470">
        <v>49.77</v>
      </c>
      <c r="O160" s="49"/>
      <c r="P160" s="478"/>
      <c r="Q160" s="478"/>
      <c r="R160" s="472">
        <v>2</v>
      </c>
      <c r="S160" s="486"/>
      <c r="T160" s="478"/>
      <c r="U160" s="486"/>
      <c r="V160" s="49"/>
      <c r="W160" s="49"/>
      <c r="X160" s="470">
        <v>0</v>
      </c>
      <c r="Y160" s="470">
        <v>0</v>
      </c>
      <c r="Z160" s="470">
        <v>202.39</v>
      </c>
    </row>
    <row r="161" spans="2:26">
      <c r="B161" s="465" t="s">
        <v>191</v>
      </c>
      <c r="C161" s="465" t="s">
        <v>743</v>
      </c>
      <c r="D161" s="466">
        <v>3896.3499999999981</v>
      </c>
      <c r="E161" s="466">
        <v>4680.590000000002</v>
      </c>
      <c r="F161" s="473">
        <v>-784.24000000000387</v>
      </c>
      <c r="G161" s="468">
        <v>245</v>
      </c>
      <c r="H161" s="468">
        <v>305</v>
      </c>
      <c r="I161" s="474">
        <v>-60</v>
      </c>
      <c r="J161" s="466">
        <v>512.78</v>
      </c>
      <c r="K161" s="466">
        <v>259.95999999999998</v>
      </c>
      <c r="L161" s="466">
        <v>136.9670886597938</v>
      </c>
      <c r="M161" s="466">
        <v>114.73</v>
      </c>
      <c r="N161" s="466">
        <v>75.37</v>
      </c>
      <c r="O161" s="49"/>
      <c r="P161" s="477"/>
      <c r="Q161" s="477"/>
      <c r="R161" s="468">
        <v>6</v>
      </c>
      <c r="S161" s="486"/>
      <c r="T161" s="477"/>
      <c r="U161" s="486"/>
      <c r="V161" s="49"/>
      <c r="W161" s="49"/>
      <c r="X161" s="466">
        <v>0</v>
      </c>
      <c r="Y161" s="466">
        <v>0</v>
      </c>
      <c r="Z161" s="466">
        <v>210.6</v>
      </c>
    </row>
    <row r="162" spans="2:26" ht="20.45">
      <c r="B162" s="469" t="s">
        <v>190</v>
      </c>
      <c r="C162" s="469" t="s">
        <v>744</v>
      </c>
      <c r="D162" s="470">
        <v>3808.3799999999992</v>
      </c>
      <c r="E162" s="484"/>
      <c r="F162" s="475">
        <v>3808.3799999999992</v>
      </c>
      <c r="G162" s="472">
        <v>210</v>
      </c>
      <c r="H162" s="478"/>
      <c r="I162" s="472">
        <v>210</v>
      </c>
      <c r="J162" s="470">
        <v>348.13999999999987</v>
      </c>
      <c r="K162" s="470">
        <v>320.95999999999998</v>
      </c>
      <c r="L162" s="470">
        <v>173.64928659793819</v>
      </c>
      <c r="M162" s="470">
        <v>65.569999999999993</v>
      </c>
      <c r="N162" s="470">
        <v>46.9</v>
      </c>
      <c r="O162" s="49"/>
      <c r="P162" s="478"/>
      <c r="Q162" s="478"/>
      <c r="R162" s="472">
        <v>3</v>
      </c>
      <c r="S162" s="486"/>
      <c r="T162" s="472">
        <v>10</v>
      </c>
      <c r="U162" s="486"/>
      <c r="V162" s="49"/>
      <c r="W162" s="49"/>
      <c r="X162" s="470">
        <v>0</v>
      </c>
      <c r="Y162" s="470">
        <v>0</v>
      </c>
      <c r="Z162" s="470">
        <v>309.87</v>
      </c>
    </row>
    <row r="163" spans="2:26">
      <c r="B163" s="465" t="s">
        <v>190</v>
      </c>
      <c r="C163" s="465" t="s">
        <v>745</v>
      </c>
      <c r="D163" s="466">
        <v>3029.15</v>
      </c>
      <c r="E163" s="466">
        <v>1858.899999999999</v>
      </c>
      <c r="F163" s="467">
        <v>1170.2500000000009</v>
      </c>
      <c r="G163" s="468">
        <v>256</v>
      </c>
      <c r="H163" s="468">
        <v>267</v>
      </c>
      <c r="I163" s="474">
        <v>-11</v>
      </c>
      <c r="J163" s="466">
        <v>458.93000000000012</v>
      </c>
      <c r="K163" s="466">
        <v>59.960000000000008</v>
      </c>
      <c r="L163" s="466">
        <v>33.181369072164948</v>
      </c>
      <c r="M163" s="466">
        <v>52.43</v>
      </c>
      <c r="N163" s="466">
        <v>37.479999999999997</v>
      </c>
      <c r="O163" s="49"/>
      <c r="P163" s="477"/>
      <c r="Q163" s="477"/>
      <c r="R163" s="468">
        <v>2</v>
      </c>
      <c r="S163" s="486"/>
      <c r="T163" s="486"/>
      <c r="U163" s="486"/>
      <c r="V163" s="49"/>
      <c r="W163" s="49"/>
      <c r="X163" s="466">
        <v>163.85</v>
      </c>
      <c r="Y163" s="466">
        <v>0</v>
      </c>
      <c r="Z163" s="466">
        <v>178.61</v>
      </c>
    </row>
    <row r="164" spans="2:26">
      <c r="B164" s="469" t="s">
        <v>191</v>
      </c>
      <c r="C164" s="469" t="s">
        <v>746</v>
      </c>
      <c r="D164" s="470">
        <v>2985.04</v>
      </c>
      <c r="E164" s="470">
        <v>1670.99</v>
      </c>
      <c r="F164" s="475">
        <v>1314.05</v>
      </c>
      <c r="G164" s="472">
        <v>185</v>
      </c>
      <c r="H164" s="472">
        <v>188</v>
      </c>
      <c r="I164" s="476">
        <v>-3</v>
      </c>
      <c r="J164" s="470">
        <v>641.69000000000005</v>
      </c>
      <c r="K164" s="470">
        <v>249.95</v>
      </c>
      <c r="L164" s="470">
        <v>137.45599999999999</v>
      </c>
      <c r="M164" s="470">
        <v>73.75</v>
      </c>
      <c r="N164" s="470">
        <v>44.900000000000013</v>
      </c>
      <c r="O164" s="49"/>
      <c r="P164" s="478"/>
      <c r="Q164" s="478"/>
      <c r="R164" s="472">
        <v>3</v>
      </c>
      <c r="S164" s="486"/>
      <c r="T164" s="486"/>
      <c r="U164" s="486"/>
      <c r="V164" s="49"/>
      <c r="W164" s="49"/>
      <c r="X164" s="470">
        <v>0</v>
      </c>
      <c r="Y164" s="470">
        <v>0</v>
      </c>
      <c r="Z164" s="470">
        <v>116.34</v>
      </c>
    </row>
    <row r="165" spans="2:26">
      <c r="B165" s="465" t="s">
        <v>191</v>
      </c>
      <c r="C165" s="465" t="s">
        <v>747</v>
      </c>
      <c r="D165" s="466">
        <v>2857.04</v>
      </c>
      <c r="E165" s="485"/>
      <c r="F165" s="467">
        <v>2857.04</v>
      </c>
      <c r="G165" s="468">
        <v>30</v>
      </c>
      <c r="H165" s="477"/>
      <c r="I165" s="468">
        <v>30</v>
      </c>
      <c r="J165" s="466">
        <v>197.34000000000009</v>
      </c>
      <c r="K165" s="485"/>
      <c r="L165" s="466">
        <v>0</v>
      </c>
      <c r="M165" s="466">
        <v>48.34</v>
      </c>
      <c r="N165" s="466">
        <v>31.63</v>
      </c>
      <c r="O165" s="49"/>
      <c r="P165" s="477"/>
      <c r="Q165" s="477"/>
      <c r="R165" s="468">
        <v>2</v>
      </c>
      <c r="S165" s="486"/>
      <c r="T165" s="486"/>
      <c r="U165" s="486"/>
      <c r="V165" s="49"/>
      <c r="W165" s="49"/>
      <c r="X165" s="466">
        <v>0</v>
      </c>
      <c r="Y165" s="466">
        <v>0</v>
      </c>
      <c r="Z165" s="466">
        <v>162.19999999999999</v>
      </c>
    </row>
    <row r="166" spans="2:26">
      <c r="B166" s="469" t="s">
        <v>191</v>
      </c>
      <c r="C166" s="469" t="s">
        <v>748</v>
      </c>
      <c r="D166" s="470">
        <v>2344.860000000001</v>
      </c>
      <c r="E166" s="484"/>
      <c r="F166" s="475">
        <v>2344.860000000001</v>
      </c>
      <c r="G166" s="472">
        <v>152</v>
      </c>
      <c r="H166" s="478"/>
      <c r="I166" s="472">
        <v>152</v>
      </c>
      <c r="J166" s="470">
        <v>224.55</v>
      </c>
      <c r="K166" s="470">
        <v>94.96</v>
      </c>
      <c r="L166" s="470">
        <v>54.90058556701031</v>
      </c>
      <c r="M166" s="470">
        <v>20.49</v>
      </c>
      <c r="N166" s="470">
        <v>16.440000000000001</v>
      </c>
      <c r="O166" s="49"/>
      <c r="P166" s="478"/>
      <c r="Q166" s="478"/>
      <c r="R166" s="472">
        <v>1</v>
      </c>
      <c r="S166" s="486"/>
      <c r="T166" s="486"/>
      <c r="U166" s="486"/>
      <c r="V166" s="49"/>
      <c r="W166" s="49"/>
      <c r="X166" s="470">
        <v>0</v>
      </c>
      <c r="Y166" s="470">
        <v>0</v>
      </c>
      <c r="Z166" s="470">
        <v>125.37</v>
      </c>
    </row>
    <row r="167" spans="2:26">
      <c r="B167" s="465" t="s">
        <v>191</v>
      </c>
      <c r="C167" s="465" t="s">
        <v>749</v>
      </c>
      <c r="D167" s="466">
        <v>2118.099999999999</v>
      </c>
      <c r="E167" s="466">
        <v>4072.2599999999989</v>
      </c>
      <c r="F167" s="473">
        <v>-1954.1599999999989</v>
      </c>
      <c r="G167" s="468">
        <v>157</v>
      </c>
      <c r="H167" s="468">
        <v>194</v>
      </c>
      <c r="I167" s="474">
        <v>-37</v>
      </c>
      <c r="J167" s="466">
        <v>312.11999999999989</v>
      </c>
      <c r="K167" s="466">
        <v>81.97</v>
      </c>
      <c r="L167" s="466">
        <v>44.348305154639178</v>
      </c>
      <c r="M167" s="466">
        <v>36.880000000000003</v>
      </c>
      <c r="N167" s="466">
        <v>25.66</v>
      </c>
      <c r="O167" s="49"/>
      <c r="P167" s="477"/>
      <c r="Q167" s="477"/>
      <c r="R167" s="468">
        <v>2</v>
      </c>
      <c r="S167" s="486"/>
      <c r="T167" s="486"/>
      <c r="U167" s="486"/>
      <c r="V167" s="49"/>
      <c r="W167" s="49"/>
      <c r="X167" s="466">
        <v>274.44</v>
      </c>
      <c r="Y167" s="466">
        <v>265.45999999999998</v>
      </c>
      <c r="Z167" s="466">
        <v>103.56</v>
      </c>
    </row>
    <row r="168" spans="2:26">
      <c r="B168" s="469" t="s">
        <v>190</v>
      </c>
      <c r="C168" s="469" t="s">
        <v>750</v>
      </c>
      <c r="D168" s="470">
        <v>1872.03</v>
      </c>
      <c r="E168" s="470">
        <v>2091.35</v>
      </c>
      <c r="F168" s="471">
        <v>-219.31999999999971</v>
      </c>
      <c r="G168" s="472">
        <v>210</v>
      </c>
      <c r="H168" s="472">
        <v>241</v>
      </c>
      <c r="I168" s="476">
        <v>-31</v>
      </c>
      <c r="J168" s="470">
        <v>378.4</v>
      </c>
      <c r="K168" s="470">
        <v>259.98</v>
      </c>
      <c r="L168" s="470">
        <v>140.65722061855669</v>
      </c>
      <c r="M168" s="470">
        <v>94.249999999999986</v>
      </c>
      <c r="N168" s="470">
        <v>68.84</v>
      </c>
      <c r="O168" s="49"/>
      <c r="P168" s="472">
        <v>1</v>
      </c>
      <c r="Q168" s="472">
        <v>1</v>
      </c>
      <c r="R168" s="472">
        <v>3</v>
      </c>
      <c r="S168" s="486"/>
      <c r="T168" s="486"/>
      <c r="U168" s="486"/>
      <c r="V168" s="49"/>
      <c r="W168" s="49"/>
      <c r="X168" s="470">
        <v>0</v>
      </c>
      <c r="Y168" s="470">
        <v>0</v>
      </c>
      <c r="Z168" s="470">
        <v>210.58</v>
      </c>
    </row>
    <row r="169" spans="2:26">
      <c r="B169" s="465" t="s">
        <v>190</v>
      </c>
      <c r="C169" s="465" t="s">
        <v>751</v>
      </c>
      <c r="D169" s="466">
        <v>1399.55</v>
      </c>
      <c r="E169" s="466">
        <v>2027.58</v>
      </c>
      <c r="F169" s="473">
        <v>-628.03</v>
      </c>
      <c r="G169" s="468">
        <v>110</v>
      </c>
      <c r="H169" s="468">
        <v>216</v>
      </c>
      <c r="I169" s="474">
        <v>-106</v>
      </c>
      <c r="J169" s="466">
        <v>221.09</v>
      </c>
      <c r="K169" s="466">
        <v>39.99</v>
      </c>
      <c r="L169" s="466">
        <v>21.634538342482259</v>
      </c>
      <c r="M169" s="466">
        <v>55.72</v>
      </c>
      <c r="N169" s="466">
        <v>37.040000000000013</v>
      </c>
      <c r="O169" s="49"/>
      <c r="P169" s="49"/>
      <c r="Q169" s="49"/>
      <c r="R169" s="468">
        <v>2</v>
      </c>
      <c r="S169" s="486"/>
      <c r="T169" s="486"/>
      <c r="U169" s="486"/>
      <c r="V169" s="49"/>
      <c r="W169" s="49"/>
      <c r="X169" s="466">
        <v>0</v>
      </c>
      <c r="Y169" s="466">
        <v>0</v>
      </c>
      <c r="Z169" s="466">
        <v>302.42000000000007</v>
      </c>
    </row>
    <row r="170" spans="2:26">
      <c r="B170" s="469" t="s">
        <v>187</v>
      </c>
      <c r="C170" s="469" t="s">
        <v>752</v>
      </c>
      <c r="D170" s="49"/>
      <c r="E170" s="470">
        <v>11692.69999999999</v>
      </c>
      <c r="F170" s="471">
        <v>-11692.69999999999</v>
      </c>
      <c r="G170" s="49"/>
      <c r="H170" s="49"/>
      <c r="I170" s="49"/>
      <c r="J170" s="49"/>
      <c r="K170" s="49"/>
      <c r="L170" s="470">
        <v>0</v>
      </c>
      <c r="M170" s="49"/>
      <c r="N170" s="470">
        <v>0</v>
      </c>
      <c r="O170" s="49"/>
      <c r="P170" s="49"/>
      <c r="Q170" s="49"/>
      <c r="R170" s="49"/>
      <c r="S170" s="486"/>
      <c r="T170" s="486"/>
      <c r="U170" s="486"/>
      <c r="V170" s="49"/>
      <c r="W170" s="49"/>
      <c r="X170" s="470">
        <v>0</v>
      </c>
      <c r="Y170" s="470">
        <v>0</v>
      </c>
      <c r="Z170" s="49"/>
    </row>
    <row r="171" spans="2:26">
      <c r="B171" s="465" t="s">
        <v>187</v>
      </c>
      <c r="C171" s="465" t="s">
        <v>753</v>
      </c>
      <c r="D171" s="49"/>
      <c r="E171" s="466">
        <v>14135.95</v>
      </c>
      <c r="F171" s="473">
        <v>-14135.95</v>
      </c>
      <c r="G171" s="49"/>
      <c r="H171" s="49"/>
      <c r="I171" s="49"/>
      <c r="J171" s="49"/>
      <c r="K171" s="49"/>
      <c r="L171" s="466">
        <v>0</v>
      </c>
      <c r="M171" s="49"/>
      <c r="N171" s="466">
        <v>0</v>
      </c>
      <c r="O171" s="49"/>
      <c r="P171" s="49"/>
      <c r="Q171" s="49"/>
      <c r="R171" s="49"/>
      <c r="S171" s="486"/>
      <c r="T171" s="486"/>
      <c r="U171" s="486"/>
      <c r="V171" s="49"/>
      <c r="W171" s="49"/>
      <c r="X171" s="466">
        <v>0</v>
      </c>
      <c r="Y171" s="466">
        <v>0</v>
      </c>
      <c r="Z171" s="49"/>
    </row>
    <row r="172" spans="2:26">
      <c r="B172" s="469" t="s">
        <v>190</v>
      </c>
      <c r="C172" s="469" t="s">
        <v>754</v>
      </c>
      <c r="D172" s="49"/>
      <c r="E172" s="49"/>
      <c r="F172" s="49"/>
      <c r="G172" s="49"/>
      <c r="H172" s="49"/>
      <c r="I172" s="49"/>
      <c r="J172" s="49"/>
      <c r="K172" s="49"/>
      <c r="L172" s="470">
        <v>0</v>
      </c>
      <c r="M172" s="49"/>
      <c r="N172" s="470">
        <v>0</v>
      </c>
      <c r="O172" s="49"/>
      <c r="P172" s="49"/>
      <c r="Q172" s="49"/>
      <c r="R172" s="49"/>
      <c r="S172" s="486"/>
      <c r="T172" s="486"/>
      <c r="U172" s="486"/>
      <c r="V172" s="49"/>
      <c r="W172" s="49"/>
      <c r="X172" s="470">
        <v>0</v>
      </c>
      <c r="Y172" s="470">
        <v>0</v>
      </c>
      <c r="Z172" s="49"/>
    </row>
    <row r="173" spans="2:26" ht="20.45">
      <c r="B173" s="465" t="s">
        <v>191</v>
      </c>
      <c r="C173" s="465" t="s">
        <v>755</v>
      </c>
      <c r="D173" s="49"/>
      <c r="E173" s="49"/>
      <c r="F173" s="49"/>
      <c r="G173" s="49"/>
      <c r="H173" s="49"/>
      <c r="I173" s="49"/>
      <c r="J173" s="49"/>
      <c r="K173" s="49"/>
      <c r="L173" s="466">
        <v>0</v>
      </c>
      <c r="M173" s="49"/>
      <c r="N173" s="466">
        <v>0</v>
      </c>
      <c r="O173" s="49"/>
      <c r="P173" s="49"/>
      <c r="Q173" s="49"/>
      <c r="R173" s="49"/>
      <c r="S173" s="486"/>
      <c r="T173" s="486"/>
      <c r="U173" s="486"/>
      <c r="V173" s="49"/>
      <c r="W173" s="49"/>
      <c r="X173" s="466">
        <v>0</v>
      </c>
      <c r="Y173" s="466">
        <v>0</v>
      </c>
      <c r="Z173" s="49"/>
    </row>
  </sheetData>
  <phoneticPr fontId="25" type="noConversion"/>
  <conditionalFormatting sqref="J17:J17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L1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7:L17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N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N17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Q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Q17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:R17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:S1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7:T17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7:U1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EC3E-FADB-4E61-9511-7F432F196854}">
  <sheetPr codeName="Foglio52">
    <tabColor theme="4" tint="0.39997558519241921"/>
  </sheetPr>
  <dimension ref="A1:BF178"/>
  <sheetViews>
    <sheetView topLeftCell="AX1" workbookViewId="0">
      <selection activeCell="BF167" sqref="BF167"/>
    </sheetView>
  </sheetViews>
  <sheetFormatPr defaultColWidth="8.28515625" defaultRowHeight="13.15"/>
  <cols>
    <col min="1" max="2" width="6" bestFit="1" customWidth="1"/>
    <col min="3" max="3" width="26.140625" bestFit="1" customWidth="1"/>
    <col min="4" max="4" width="21.85546875" bestFit="1" customWidth="1"/>
    <col min="7" max="7" width="9.42578125" bestFit="1" customWidth="1"/>
    <col min="8" max="8" width="12.28515625" bestFit="1" customWidth="1"/>
    <col min="9" max="9" width="9.7109375" bestFit="1" customWidth="1"/>
    <col min="10" max="10" width="12.28515625" bestFit="1" customWidth="1"/>
    <col min="11" max="11" width="9.7109375" bestFit="1" customWidth="1"/>
    <col min="12" max="12" width="9.7109375" customWidth="1"/>
    <col min="13" max="13" width="12.28515625" bestFit="1" customWidth="1"/>
    <col min="14" max="14" width="9.7109375" bestFit="1" customWidth="1"/>
    <col min="16" max="16" width="26.85546875" bestFit="1" customWidth="1"/>
    <col min="17" max="17" width="12.28515625" bestFit="1" customWidth="1"/>
    <col min="19" max="19" width="9.42578125" bestFit="1" customWidth="1"/>
    <col min="21" max="21" width="15.140625" bestFit="1" customWidth="1"/>
    <col min="22" max="22" width="7.85546875" bestFit="1" customWidth="1"/>
    <col min="23" max="23" width="29.28515625" bestFit="1" customWidth="1"/>
    <col min="24" max="24" width="25" bestFit="1" customWidth="1"/>
    <col min="25" max="25" width="13.85546875" bestFit="1" customWidth="1"/>
    <col min="26" max="26" width="14.85546875" bestFit="1" customWidth="1"/>
    <col min="27" max="27" width="11.85546875" bestFit="1" customWidth="1"/>
    <col min="28" max="28" width="7.85546875" bestFit="1" customWidth="1"/>
    <col min="31" max="31" width="24" style="262" bestFit="1" customWidth="1"/>
    <col min="32" max="32" width="17.28515625" style="262" bestFit="1" customWidth="1"/>
    <col min="33" max="33" width="6.42578125" style="262" bestFit="1" customWidth="1"/>
    <col min="34" max="34" width="8" style="262" bestFit="1" customWidth="1"/>
    <col min="35" max="35" width="6.42578125" style="262" bestFit="1" customWidth="1"/>
    <col min="36" max="36" width="8" style="262" bestFit="1" customWidth="1"/>
    <col min="37" max="37" width="10" style="337" bestFit="1" customWidth="1"/>
    <col min="38" max="38" width="8" style="337" bestFit="1" customWidth="1"/>
    <col min="39" max="39" width="9.5703125" style="262" bestFit="1" customWidth="1"/>
    <col min="41" max="41" width="11" customWidth="1"/>
    <col min="42" max="42" width="10.140625" customWidth="1"/>
    <col min="43" max="43" width="26.140625" bestFit="1" customWidth="1"/>
    <col min="44" max="44" width="21.28515625" style="55" customWidth="1"/>
    <col min="45" max="45" width="14.42578125" style="55" customWidth="1"/>
    <col min="46" max="46" width="15.28515625" customWidth="1"/>
    <col min="47" max="47" width="14.140625" customWidth="1"/>
    <col min="48" max="48" width="14.42578125" customWidth="1"/>
    <col min="49" max="49" width="31.42578125" customWidth="1"/>
    <col min="50" max="50" width="11" customWidth="1"/>
    <col min="51" max="51" width="10.140625" customWidth="1"/>
    <col min="52" max="52" width="27.42578125" customWidth="1"/>
    <col min="53" max="53" width="21.5703125" customWidth="1"/>
    <col min="54" max="54" width="10.28515625" style="105" customWidth="1"/>
    <col min="55" max="55" width="11.28515625" style="360" customWidth="1"/>
    <col min="56" max="56" width="13.5703125" style="105" customWidth="1"/>
  </cols>
  <sheetData>
    <row r="1" spans="1:58" s="1" customFormat="1" ht="28.9" customHeight="1" thickTop="1" thickBot="1">
      <c r="A1" s="594" t="s">
        <v>756</v>
      </c>
      <c r="B1" s="595"/>
      <c r="C1" s="595"/>
      <c r="D1" s="595"/>
      <c r="E1" s="6"/>
      <c r="F1" s="6"/>
      <c r="G1" s="600" t="s">
        <v>757</v>
      </c>
      <c r="H1" s="601"/>
      <c r="I1" s="601"/>
      <c r="J1" s="601"/>
      <c r="K1" s="601"/>
      <c r="L1" s="601"/>
      <c r="M1" s="601"/>
      <c r="N1" s="601"/>
      <c r="U1" s="602">
        <v>2025</v>
      </c>
      <c r="V1" s="602"/>
      <c r="W1" s="602"/>
      <c r="X1" s="602"/>
      <c r="Y1" s="602"/>
      <c r="Z1" s="602"/>
      <c r="AA1" s="602"/>
      <c r="AB1" s="602"/>
      <c r="AE1" s="262"/>
      <c r="AF1" s="262"/>
      <c r="AG1" s="263" t="s">
        <v>758</v>
      </c>
      <c r="AH1" s="263">
        <v>30</v>
      </c>
      <c r="AI1" s="264" t="s">
        <v>759</v>
      </c>
      <c r="AJ1" s="265">
        <v>31</v>
      </c>
      <c r="AK1" s="350" t="s">
        <v>760</v>
      </c>
      <c r="AL1" s="333">
        <v>30</v>
      </c>
      <c r="AM1" s="266" t="s">
        <v>761</v>
      </c>
      <c r="AO1" s="603" t="s">
        <v>762</v>
      </c>
      <c r="AP1" s="603"/>
      <c r="AQ1" s="603"/>
      <c r="AR1" s="603"/>
      <c r="AS1" s="487"/>
      <c r="AX1" s="603" t="s">
        <v>763</v>
      </c>
      <c r="AY1" s="603"/>
      <c r="AZ1" s="603"/>
      <c r="BA1" s="603"/>
      <c r="BB1" s="359"/>
      <c r="BC1" s="591" t="s">
        <v>764</v>
      </c>
      <c r="BD1" s="592"/>
    </row>
    <row r="2" spans="1:58" s="1" customFormat="1" ht="25.15" thickTop="1" thickBot="1">
      <c r="A2" s="596"/>
      <c r="B2" s="597"/>
      <c r="C2" s="597"/>
      <c r="D2" s="597"/>
      <c r="G2" s="28"/>
      <c r="H2" s="28">
        <v>31</v>
      </c>
      <c r="I2" s="28"/>
      <c r="J2" s="28"/>
      <c r="K2" s="28">
        <v>30</v>
      </c>
      <c r="L2" s="28"/>
      <c r="M2" s="28"/>
      <c r="N2" s="28">
        <v>31</v>
      </c>
      <c r="U2" s="602"/>
      <c r="V2" s="602"/>
      <c r="W2" s="602"/>
      <c r="X2" s="602"/>
      <c r="Y2" s="602"/>
      <c r="Z2" s="602"/>
      <c r="AA2" s="602"/>
      <c r="AB2" s="602"/>
      <c r="AE2" s="267" t="s">
        <v>765</v>
      </c>
      <c r="AF2" s="267" t="s">
        <v>766</v>
      </c>
      <c r="AG2" s="268" t="s">
        <v>767</v>
      </c>
      <c r="AH2" s="268" t="s">
        <v>768</v>
      </c>
      <c r="AI2" s="268" t="s">
        <v>769</v>
      </c>
      <c r="AJ2" s="268" t="s">
        <v>770</v>
      </c>
      <c r="AK2" s="334" t="s">
        <v>771</v>
      </c>
      <c r="AL2" s="334" t="s">
        <v>772</v>
      </c>
      <c r="AM2" s="269" t="s">
        <v>773</v>
      </c>
      <c r="AR2" s="487"/>
      <c r="AS2" s="487"/>
      <c r="BB2" s="488"/>
      <c r="BC2" s="489" t="s">
        <v>774</v>
      </c>
      <c r="BD2" s="488" t="s">
        <v>775</v>
      </c>
    </row>
    <row r="3" spans="1:58" s="1" customFormat="1" ht="39.6" customHeight="1" thickTop="1" thickBot="1">
      <c r="A3" s="598"/>
      <c r="B3" s="599"/>
      <c r="C3" s="599"/>
      <c r="D3" s="599"/>
      <c r="E3" s="5"/>
      <c r="G3" s="23" t="s">
        <v>776</v>
      </c>
      <c r="H3" s="25" t="s">
        <v>777</v>
      </c>
      <c r="I3" s="25" t="s">
        <v>778</v>
      </c>
      <c r="J3" s="25" t="s">
        <v>777</v>
      </c>
      <c r="K3" s="25" t="s">
        <v>778</v>
      </c>
      <c r="L3" s="25" t="s">
        <v>779</v>
      </c>
      <c r="M3" s="25" t="s">
        <v>777</v>
      </c>
      <c r="N3" s="29" t="s">
        <v>778</v>
      </c>
      <c r="U3" s="602"/>
      <c r="V3" s="602"/>
      <c r="W3" s="602"/>
      <c r="X3" s="602"/>
      <c r="Y3" s="602"/>
      <c r="Z3" s="602"/>
      <c r="AA3" s="602"/>
      <c r="AB3" s="602"/>
      <c r="AE3" s="262" t="s">
        <v>29</v>
      </c>
      <c r="AF3" s="270" t="s">
        <v>780</v>
      </c>
      <c r="AG3" s="271">
        <v>267</v>
      </c>
      <c r="AH3" s="271">
        <v>8.9</v>
      </c>
      <c r="AI3" s="272">
        <v>289</v>
      </c>
      <c r="AJ3" s="272">
        <v>9.32258064516129</v>
      </c>
      <c r="AK3" s="335">
        <f t="shared" ref="AK3:AK34" si="0">VLOOKUP(AE3,$AQ$5:$AU$160,4,0)</f>
        <v>403</v>
      </c>
      <c r="AL3" s="336">
        <f>AK3/$AL$1</f>
        <v>13.433333333333334</v>
      </c>
      <c r="AM3" s="273">
        <v>868</v>
      </c>
      <c r="AR3" s="487"/>
      <c r="AS3" s="487"/>
      <c r="AT3" s="1" t="s">
        <v>781</v>
      </c>
      <c r="AX3" s="593"/>
      <c r="AY3" s="593"/>
      <c r="AZ3" s="593"/>
      <c r="BA3" s="593"/>
      <c r="BB3" s="488"/>
      <c r="BC3" s="489"/>
      <c r="BD3" s="488">
        <v>31</v>
      </c>
      <c r="BE3" s="463"/>
    </row>
    <row r="4" spans="1:58" s="1" customFormat="1" ht="58.15" customHeight="1" thickTop="1" thickBot="1">
      <c r="A4" s="7" t="s">
        <v>782</v>
      </c>
      <c r="B4" s="2" t="s">
        <v>783</v>
      </c>
      <c r="C4" s="2" t="s">
        <v>765</v>
      </c>
      <c r="D4" s="2" t="s">
        <v>766</v>
      </c>
      <c r="G4" s="30" t="s">
        <v>784</v>
      </c>
      <c r="H4" s="31" t="s">
        <v>785</v>
      </c>
      <c r="I4" s="32" t="s">
        <v>785</v>
      </c>
      <c r="J4" s="32" t="s">
        <v>786</v>
      </c>
      <c r="K4" s="32" t="s">
        <v>786</v>
      </c>
      <c r="L4" s="32"/>
      <c r="M4" s="31" t="s">
        <v>787</v>
      </c>
      <c r="N4" s="32" t="s">
        <v>787</v>
      </c>
      <c r="P4" s="1" t="s">
        <v>788</v>
      </c>
      <c r="U4" s="146" t="s">
        <v>782</v>
      </c>
      <c r="V4" s="146" t="s">
        <v>783</v>
      </c>
      <c r="W4" s="146" t="s">
        <v>765</v>
      </c>
      <c r="X4" s="146" t="s">
        <v>766</v>
      </c>
      <c r="Y4" s="45" t="s">
        <v>789</v>
      </c>
      <c r="Z4" s="45" t="s">
        <v>790</v>
      </c>
      <c r="AA4" s="45" t="s">
        <v>791</v>
      </c>
      <c r="AB4" s="45" t="s">
        <v>792</v>
      </c>
      <c r="AE4" s="262" t="s">
        <v>39</v>
      </c>
      <c r="AF4" s="270" t="s">
        <v>780</v>
      </c>
      <c r="AG4" s="271">
        <v>168</v>
      </c>
      <c r="AH4" s="271">
        <v>5.6</v>
      </c>
      <c r="AI4" s="272">
        <v>189</v>
      </c>
      <c r="AJ4" s="272">
        <v>6.096774193548387</v>
      </c>
      <c r="AK4" s="335">
        <f t="shared" si="0"/>
        <v>298</v>
      </c>
      <c r="AL4" s="336">
        <f t="shared" ref="AL4:AL67" si="1">AK4/$AL$1</f>
        <v>9.9333333333333336</v>
      </c>
      <c r="AM4" s="273">
        <v>540</v>
      </c>
      <c r="AO4" s="490" t="s">
        <v>782</v>
      </c>
      <c r="AP4" s="491" t="s">
        <v>783</v>
      </c>
      <c r="AQ4" s="491" t="s">
        <v>765</v>
      </c>
      <c r="AR4" s="492" t="s">
        <v>766</v>
      </c>
      <c r="AS4" s="492" t="s">
        <v>793</v>
      </c>
      <c r="AT4" s="493" t="s">
        <v>794</v>
      </c>
      <c r="AV4" s="494" t="s">
        <v>795</v>
      </c>
      <c r="BB4" s="495" t="s">
        <v>796</v>
      </c>
      <c r="BC4" s="496" t="s">
        <v>796</v>
      </c>
      <c r="BD4" s="495"/>
    </row>
    <row r="5" spans="1:58" s="1" customFormat="1" ht="19.7" customHeight="1">
      <c r="A5" s="8" t="s">
        <v>797</v>
      </c>
      <c r="B5" s="3">
        <v>1</v>
      </c>
      <c r="C5" s="137" t="s">
        <v>26</v>
      </c>
      <c r="D5" s="137" t="s">
        <v>342</v>
      </c>
      <c r="G5" s="21">
        <v>693</v>
      </c>
      <c r="H5" s="33">
        <v>178</v>
      </c>
      <c r="I5" s="34">
        <f t="shared" ref="I5:I36" si="2">H5/H$2</f>
        <v>5.741935483870968</v>
      </c>
      <c r="J5" s="33">
        <v>233</v>
      </c>
      <c r="K5" s="34">
        <f t="shared" ref="K5:K36" si="3">J5/K$2</f>
        <v>7.7666666666666666</v>
      </c>
      <c r="L5" s="34">
        <v>11.1</v>
      </c>
      <c r="M5" s="33">
        <v>282</v>
      </c>
      <c r="N5" s="35">
        <f t="shared" ref="N5:N36" si="4">M5/N$2</f>
        <v>9.0967741935483879</v>
      </c>
      <c r="O5" s="145"/>
      <c r="P5" s="137" t="s">
        <v>26</v>
      </c>
      <c r="Q5" s="137" t="s">
        <v>342</v>
      </c>
      <c r="R5" s="138">
        <v>294</v>
      </c>
      <c r="S5" s="139">
        <v>11</v>
      </c>
      <c r="T5" s="140">
        <v>150</v>
      </c>
      <c r="U5" s="146" t="s">
        <v>798</v>
      </c>
      <c r="V5" s="146">
        <v>64</v>
      </c>
      <c r="W5" s="146" t="s">
        <v>26</v>
      </c>
      <c r="X5" s="146" t="s">
        <v>186</v>
      </c>
      <c r="Y5" s="147">
        <v>175</v>
      </c>
      <c r="Z5" s="147">
        <v>160</v>
      </c>
      <c r="AA5" s="147">
        <v>162</v>
      </c>
      <c r="AB5" s="148">
        <v>497</v>
      </c>
      <c r="AE5" s="262" t="s">
        <v>40</v>
      </c>
      <c r="AF5" s="270" t="s">
        <v>780</v>
      </c>
      <c r="AG5" s="271">
        <v>242</v>
      </c>
      <c r="AH5" s="271">
        <v>8.0666666666666664</v>
      </c>
      <c r="AI5" s="272">
        <v>287</v>
      </c>
      <c r="AJ5" s="272">
        <v>9.258064516129032</v>
      </c>
      <c r="AK5" s="335">
        <f t="shared" si="0"/>
        <v>391</v>
      </c>
      <c r="AL5" s="336">
        <f t="shared" si="1"/>
        <v>13.033333333333333</v>
      </c>
      <c r="AM5" s="273">
        <v>833</v>
      </c>
      <c r="AO5" s="8" t="s">
        <v>799</v>
      </c>
      <c r="AP5" s="3">
        <v>18</v>
      </c>
      <c r="AQ5" s="4" t="s">
        <v>89</v>
      </c>
      <c r="AR5" s="497" t="s">
        <v>780</v>
      </c>
      <c r="AS5" s="498">
        <v>285</v>
      </c>
      <c r="AT5" s="499">
        <v>265</v>
      </c>
      <c r="AU5" s="499">
        <v>265</v>
      </c>
      <c r="AV5" s="500">
        <v>812</v>
      </c>
      <c r="AX5" s="2" t="s">
        <v>782</v>
      </c>
      <c r="AY5" s="2" t="s">
        <v>783</v>
      </c>
      <c r="AZ5" s="501" t="s">
        <v>765</v>
      </c>
      <c r="BA5" s="2" t="s">
        <v>766</v>
      </c>
      <c r="BB5" s="502"/>
      <c r="BC5" s="503"/>
      <c r="BD5" s="504"/>
    </row>
    <row r="6" spans="1:58" s="1" customFormat="1" ht="19.7" customHeight="1">
      <c r="A6" s="8" t="s">
        <v>800</v>
      </c>
      <c r="B6" s="3">
        <v>2</v>
      </c>
      <c r="C6" s="137" t="s">
        <v>27</v>
      </c>
      <c r="D6" s="137" t="s">
        <v>343</v>
      </c>
      <c r="G6" s="21">
        <v>468</v>
      </c>
      <c r="H6" s="33">
        <v>125</v>
      </c>
      <c r="I6" s="34">
        <f t="shared" si="2"/>
        <v>4.032258064516129</v>
      </c>
      <c r="J6" s="33">
        <v>172</v>
      </c>
      <c r="K6" s="34">
        <f t="shared" si="3"/>
        <v>5.7333333333333334</v>
      </c>
      <c r="L6" s="34">
        <v>7.1</v>
      </c>
      <c r="M6" s="33">
        <v>171</v>
      </c>
      <c r="N6" s="35">
        <f t="shared" si="4"/>
        <v>5.5161290322580649</v>
      </c>
      <c r="O6" s="145"/>
      <c r="P6" s="137" t="s">
        <v>27</v>
      </c>
      <c r="Q6" s="137" t="s">
        <v>343</v>
      </c>
      <c r="R6" s="138">
        <v>180</v>
      </c>
      <c r="S6" s="139">
        <v>7</v>
      </c>
      <c r="T6" s="140">
        <v>100</v>
      </c>
      <c r="U6" s="146" t="s">
        <v>801</v>
      </c>
      <c r="V6" s="146">
        <v>66</v>
      </c>
      <c r="W6" s="146" t="s">
        <v>27</v>
      </c>
      <c r="X6" s="146" t="s">
        <v>802</v>
      </c>
      <c r="Y6" s="147">
        <v>105</v>
      </c>
      <c r="Z6" s="147">
        <v>91</v>
      </c>
      <c r="AA6" s="147">
        <v>101</v>
      </c>
      <c r="AB6" s="148">
        <v>297</v>
      </c>
      <c r="AE6" s="262" t="s">
        <v>45</v>
      </c>
      <c r="AF6" s="270" t="s">
        <v>780</v>
      </c>
      <c r="AG6" s="271">
        <v>276</v>
      </c>
      <c r="AH6" s="271">
        <v>9.1999999999999993</v>
      </c>
      <c r="AI6" s="272">
        <v>321</v>
      </c>
      <c r="AJ6" s="272">
        <v>10.35483870967742</v>
      </c>
      <c r="AK6" s="335">
        <f t="shared" si="0"/>
        <v>413</v>
      </c>
      <c r="AL6" s="336">
        <f t="shared" si="1"/>
        <v>13.766666666666667</v>
      </c>
      <c r="AM6" s="273">
        <v>922</v>
      </c>
      <c r="AO6" s="8" t="s">
        <v>803</v>
      </c>
      <c r="AP6" s="3">
        <v>40</v>
      </c>
      <c r="AQ6" s="4" t="s">
        <v>180</v>
      </c>
      <c r="AR6" s="497" t="s">
        <v>780</v>
      </c>
      <c r="AS6" s="498">
        <v>159</v>
      </c>
      <c r="AT6" s="499">
        <v>158</v>
      </c>
      <c r="AU6" s="499">
        <v>158</v>
      </c>
      <c r="AV6" s="505">
        <v>465</v>
      </c>
      <c r="AW6" s="1" t="str">
        <f>TRIM(AZ6)</f>
        <v>ROMAGNANO XPRESS</v>
      </c>
      <c r="AX6" s="506" t="s">
        <v>804</v>
      </c>
      <c r="AY6" s="3">
        <v>386</v>
      </c>
      <c r="AZ6" s="352" t="s">
        <v>147</v>
      </c>
      <c r="BA6" s="4" t="s">
        <v>191</v>
      </c>
      <c r="BB6" s="505"/>
      <c r="BC6" s="507">
        <v>38.625</v>
      </c>
      <c r="BD6" s="499">
        <f>BC6/$BD$3</f>
        <v>1.2459677419354838</v>
      </c>
      <c r="BF6" s="145"/>
    </row>
    <row r="7" spans="1:58" s="1" customFormat="1" ht="19.7" customHeight="1">
      <c r="A7" s="8" t="s">
        <v>805</v>
      </c>
      <c r="B7" s="3">
        <v>3</v>
      </c>
      <c r="C7" s="137" t="s">
        <v>29</v>
      </c>
      <c r="D7" s="137" t="s">
        <v>342</v>
      </c>
      <c r="G7" s="21">
        <v>1254</v>
      </c>
      <c r="H7" s="33">
        <v>313</v>
      </c>
      <c r="I7" s="34">
        <f t="shared" si="2"/>
        <v>10.096774193548388</v>
      </c>
      <c r="J7" s="33">
        <v>429</v>
      </c>
      <c r="K7" s="34">
        <f t="shared" si="3"/>
        <v>14.3</v>
      </c>
      <c r="L7" s="34">
        <v>19.100000000000001</v>
      </c>
      <c r="M7" s="33">
        <v>512</v>
      </c>
      <c r="N7" s="35">
        <f t="shared" si="4"/>
        <v>16.516129032258064</v>
      </c>
      <c r="O7" s="145"/>
      <c r="P7" s="137" t="s">
        <v>29</v>
      </c>
      <c r="Q7" s="137" t="s">
        <v>342</v>
      </c>
      <c r="R7" s="138">
        <v>528</v>
      </c>
      <c r="S7" s="139">
        <v>19</v>
      </c>
      <c r="T7" s="140">
        <v>260</v>
      </c>
      <c r="U7" s="146" t="s">
        <v>806</v>
      </c>
      <c r="V7" s="146">
        <v>349</v>
      </c>
      <c r="W7" s="146" t="s">
        <v>29</v>
      </c>
      <c r="X7" s="146" t="s">
        <v>186</v>
      </c>
      <c r="Y7" s="147">
        <v>302</v>
      </c>
      <c r="Z7" s="147">
        <v>254</v>
      </c>
      <c r="AA7" s="147">
        <v>248</v>
      </c>
      <c r="AB7" s="148">
        <v>804</v>
      </c>
      <c r="AE7" s="262" t="s">
        <v>48</v>
      </c>
      <c r="AF7" s="270" t="s">
        <v>780</v>
      </c>
      <c r="AG7" s="271">
        <v>146</v>
      </c>
      <c r="AH7" s="271">
        <v>4.8666666666666663</v>
      </c>
      <c r="AI7" s="272">
        <v>172</v>
      </c>
      <c r="AJ7" s="272">
        <v>5.5483870967741939</v>
      </c>
      <c r="AK7" s="335">
        <f t="shared" si="0"/>
        <v>215</v>
      </c>
      <c r="AL7" s="336">
        <f t="shared" si="1"/>
        <v>7.166666666666667</v>
      </c>
      <c r="AM7" s="273">
        <v>496</v>
      </c>
      <c r="AO7" s="8" t="s">
        <v>807</v>
      </c>
      <c r="AP7" s="3">
        <v>43</v>
      </c>
      <c r="AQ7" s="4" t="s">
        <v>96</v>
      </c>
      <c r="AR7" s="497" t="s">
        <v>780</v>
      </c>
      <c r="AS7" s="498">
        <v>321</v>
      </c>
      <c r="AT7" s="499">
        <v>309</v>
      </c>
      <c r="AU7" s="499">
        <v>309</v>
      </c>
      <c r="AV7" s="505">
        <v>883</v>
      </c>
      <c r="AW7" s="1" t="str">
        <f t="shared" ref="AW7:AW70" si="5">TRIM(AZ7)</f>
        <v>VIGNATE</v>
      </c>
      <c r="AX7" s="506" t="s">
        <v>803</v>
      </c>
      <c r="AY7" s="3">
        <v>40</v>
      </c>
      <c r="AZ7" s="352" t="s">
        <v>180</v>
      </c>
      <c r="BA7" s="4" t="s">
        <v>780</v>
      </c>
      <c r="BB7" s="505"/>
      <c r="BC7" s="507">
        <v>125.18578799999999</v>
      </c>
      <c r="BD7" s="499">
        <f t="shared" ref="BD7:BD70" si="6">BC7/$BD$3</f>
        <v>4.0382512258064516</v>
      </c>
      <c r="BF7" s="145"/>
    </row>
    <row r="8" spans="1:58" s="1" customFormat="1" ht="19.7" customHeight="1">
      <c r="A8" s="8" t="s">
        <v>808</v>
      </c>
      <c r="B8" s="3">
        <v>4</v>
      </c>
      <c r="C8" s="137" t="s">
        <v>30</v>
      </c>
      <c r="D8" s="137" t="s">
        <v>343</v>
      </c>
      <c r="G8" s="21">
        <v>611</v>
      </c>
      <c r="H8" s="33">
        <v>168</v>
      </c>
      <c r="I8" s="34">
        <f t="shared" si="2"/>
        <v>5.419354838709677</v>
      </c>
      <c r="J8" s="33">
        <v>212</v>
      </c>
      <c r="K8" s="34">
        <f t="shared" si="3"/>
        <v>7.0666666666666664</v>
      </c>
      <c r="L8" s="34">
        <v>9.1</v>
      </c>
      <c r="M8" s="33">
        <v>231</v>
      </c>
      <c r="N8" s="35">
        <f t="shared" si="4"/>
        <v>7.4516129032258061</v>
      </c>
      <c r="O8" s="145"/>
      <c r="P8" s="137" t="s">
        <v>30</v>
      </c>
      <c r="Q8" s="137" t="s">
        <v>343</v>
      </c>
      <c r="R8" s="138">
        <v>239</v>
      </c>
      <c r="S8" s="139">
        <v>9</v>
      </c>
      <c r="T8" s="140">
        <v>125</v>
      </c>
      <c r="U8" s="146" t="s">
        <v>809</v>
      </c>
      <c r="V8" s="146">
        <v>34</v>
      </c>
      <c r="W8" s="146" t="s">
        <v>30</v>
      </c>
      <c r="X8" s="146" t="s">
        <v>802</v>
      </c>
      <c r="Y8" s="147">
        <v>150</v>
      </c>
      <c r="Z8" s="147">
        <v>130</v>
      </c>
      <c r="AA8" s="147">
        <v>134</v>
      </c>
      <c r="AB8" s="148">
        <v>414</v>
      </c>
      <c r="AE8" s="262" t="s">
        <v>810</v>
      </c>
      <c r="AF8" s="270" t="s">
        <v>780</v>
      </c>
      <c r="AG8" s="271">
        <v>104</v>
      </c>
      <c r="AH8" s="271">
        <v>3.4666666666666668</v>
      </c>
      <c r="AI8" s="272">
        <v>104</v>
      </c>
      <c r="AJ8" s="272">
        <v>3.3548387096774195</v>
      </c>
      <c r="AK8" s="335">
        <f t="shared" si="0"/>
        <v>156</v>
      </c>
      <c r="AL8" s="336">
        <f t="shared" si="1"/>
        <v>5.2</v>
      </c>
      <c r="AM8" s="273">
        <v>316</v>
      </c>
      <c r="AO8" s="8" t="s">
        <v>811</v>
      </c>
      <c r="AP8" s="3">
        <v>721</v>
      </c>
      <c r="AQ8" s="4" t="s">
        <v>100</v>
      </c>
      <c r="AR8" s="497" t="s">
        <v>780</v>
      </c>
      <c r="AS8" s="498">
        <v>176</v>
      </c>
      <c r="AT8" s="499">
        <v>156</v>
      </c>
      <c r="AU8" s="499">
        <v>156</v>
      </c>
      <c r="AV8" s="505">
        <v>495</v>
      </c>
      <c r="AW8" s="1" t="str">
        <f t="shared" si="5"/>
        <v>PIACENZA</v>
      </c>
      <c r="AX8" s="506" t="s">
        <v>812</v>
      </c>
      <c r="AY8" s="3">
        <v>314</v>
      </c>
      <c r="AZ8" s="352" t="s">
        <v>123</v>
      </c>
      <c r="BA8" s="4" t="s">
        <v>780</v>
      </c>
      <c r="BB8" s="505"/>
      <c r="BC8" s="507">
        <v>206.33722200000003</v>
      </c>
      <c r="BD8" s="499">
        <f t="shared" si="6"/>
        <v>6.6560394193548396</v>
      </c>
      <c r="BF8" s="145"/>
    </row>
    <row r="9" spans="1:58" s="1" customFormat="1" ht="19.7" customHeight="1">
      <c r="A9" s="8" t="s">
        <v>813</v>
      </c>
      <c r="B9" s="3">
        <v>5</v>
      </c>
      <c r="C9" s="137" t="s">
        <v>31</v>
      </c>
      <c r="D9" s="137" t="s">
        <v>342</v>
      </c>
      <c r="G9" s="21">
        <v>465</v>
      </c>
      <c r="H9" s="33">
        <v>118</v>
      </c>
      <c r="I9" s="34">
        <f t="shared" si="2"/>
        <v>3.806451612903226</v>
      </c>
      <c r="J9" s="33">
        <v>161</v>
      </c>
      <c r="K9" s="34">
        <f t="shared" si="3"/>
        <v>5.3666666666666663</v>
      </c>
      <c r="L9" s="34">
        <v>7.1</v>
      </c>
      <c r="M9" s="33">
        <v>186</v>
      </c>
      <c r="N9" s="35">
        <f t="shared" si="4"/>
        <v>6</v>
      </c>
      <c r="O9" s="145"/>
      <c r="P9" s="137" t="s">
        <v>31</v>
      </c>
      <c r="Q9" s="137" t="s">
        <v>342</v>
      </c>
      <c r="R9" s="138">
        <v>190</v>
      </c>
      <c r="S9" s="139">
        <v>7</v>
      </c>
      <c r="T9" s="140">
        <v>100</v>
      </c>
      <c r="U9" s="146" t="s">
        <v>814</v>
      </c>
      <c r="V9" s="146">
        <v>308</v>
      </c>
      <c r="W9" s="146" t="s">
        <v>31</v>
      </c>
      <c r="X9" s="146" t="s">
        <v>186</v>
      </c>
      <c r="Y9" s="147">
        <v>122</v>
      </c>
      <c r="Z9" s="147">
        <v>105</v>
      </c>
      <c r="AA9" s="147">
        <v>104</v>
      </c>
      <c r="AB9" s="148">
        <v>331</v>
      </c>
      <c r="AE9" s="262" t="s">
        <v>53</v>
      </c>
      <c r="AF9" s="270" t="s">
        <v>780</v>
      </c>
      <c r="AG9" s="271">
        <v>149</v>
      </c>
      <c r="AH9" s="271">
        <v>4.9666666666666668</v>
      </c>
      <c r="AI9" s="272">
        <v>108</v>
      </c>
      <c r="AJ9" s="272">
        <v>3.4838709677419355</v>
      </c>
      <c r="AK9" s="335">
        <f t="shared" si="0"/>
        <v>281</v>
      </c>
      <c r="AL9" s="336">
        <f t="shared" si="1"/>
        <v>9.3666666666666671</v>
      </c>
      <c r="AM9" s="273">
        <v>383</v>
      </c>
      <c r="AO9" s="8" t="s">
        <v>815</v>
      </c>
      <c r="AP9" s="3">
        <v>87</v>
      </c>
      <c r="AQ9" s="4" t="s">
        <v>174</v>
      </c>
      <c r="AR9" s="497" t="s">
        <v>780</v>
      </c>
      <c r="AS9" s="498">
        <v>286</v>
      </c>
      <c r="AT9" s="499">
        <v>264</v>
      </c>
      <c r="AU9" s="499">
        <v>264</v>
      </c>
      <c r="AV9" s="505">
        <v>830</v>
      </c>
      <c r="AW9" s="1" t="str">
        <f t="shared" si="5"/>
        <v>CONEGLIANO</v>
      </c>
      <c r="AX9" s="506" t="s">
        <v>816</v>
      </c>
      <c r="AY9" s="3">
        <v>344</v>
      </c>
      <c r="AZ9" s="352" t="s">
        <v>63</v>
      </c>
      <c r="BA9" s="4" t="s">
        <v>185</v>
      </c>
      <c r="BB9" s="505"/>
      <c r="BC9" s="507">
        <v>117.25623000000002</v>
      </c>
      <c r="BD9" s="499">
        <f t="shared" si="6"/>
        <v>3.7824590322580649</v>
      </c>
      <c r="BF9" s="145"/>
    </row>
    <row r="10" spans="1:58" s="1" customFormat="1" ht="19.7" customHeight="1">
      <c r="A10" s="8" t="s">
        <v>817</v>
      </c>
      <c r="B10" s="3">
        <v>6</v>
      </c>
      <c r="C10" s="137" t="s">
        <v>32</v>
      </c>
      <c r="D10" s="137" t="s">
        <v>343</v>
      </c>
      <c r="G10" s="21">
        <v>420</v>
      </c>
      <c r="H10" s="33">
        <v>101</v>
      </c>
      <c r="I10" s="34">
        <f t="shared" si="2"/>
        <v>3.2580645161290325</v>
      </c>
      <c r="J10" s="33">
        <v>160</v>
      </c>
      <c r="K10" s="34">
        <f t="shared" si="3"/>
        <v>5.333333333333333</v>
      </c>
      <c r="L10" s="34">
        <v>6.1</v>
      </c>
      <c r="M10" s="33">
        <v>159</v>
      </c>
      <c r="N10" s="35">
        <f t="shared" si="4"/>
        <v>5.129032258064516</v>
      </c>
      <c r="O10" s="145"/>
      <c r="P10" s="137" t="s">
        <v>32</v>
      </c>
      <c r="Q10" s="137" t="s">
        <v>343</v>
      </c>
      <c r="R10" s="138">
        <v>160</v>
      </c>
      <c r="S10" s="139">
        <v>6</v>
      </c>
      <c r="T10" s="140">
        <v>90</v>
      </c>
      <c r="U10" s="146" t="s">
        <v>818</v>
      </c>
      <c r="V10" s="146">
        <v>157</v>
      </c>
      <c r="W10" s="146" t="s">
        <v>32</v>
      </c>
      <c r="X10" s="146" t="s">
        <v>802</v>
      </c>
      <c r="Y10" s="147">
        <v>95</v>
      </c>
      <c r="Z10" s="147">
        <v>84</v>
      </c>
      <c r="AA10" s="147">
        <v>82</v>
      </c>
      <c r="AB10" s="148">
        <v>261</v>
      </c>
      <c r="AE10" s="262" t="s">
        <v>66</v>
      </c>
      <c r="AF10" s="270" t="s">
        <v>780</v>
      </c>
      <c r="AG10" s="271">
        <v>83</v>
      </c>
      <c r="AH10" s="271">
        <v>2.7666666666666666</v>
      </c>
      <c r="AI10" s="272">
        <v>103</v>
      </c>
      <c r="AJ10" s="272">
        <v>3.3225806451612905</v>
      </c>
      <c r="AK10" s="335">
        <f t="shared" si="0"/>
        <v>140</v>
      </c>
      <c r="AL10" s="336">
        <f t="shared" si="1"/>
        <v>4.666666666666667</v>
      </c>
      <c r="AM10" s="273">
        <v>291</v>
      </c>
      <c r="AO10" s="8" t="s">
        <v>819</v>
      </c>
      <c r="AP10" s="3">
        <v>305</v>
      </c>
      <c r="AQ10" s="4" t="s">
        <v>87</v>
      </c>
      <c r="AR10" s="497" t="s">
        <v>780</v>
      </c>
      <c r="AS10" s="498">
        <v>220</v>
      </c>
      <c r="AT10" s="499">
        <v>213</v>
      </c>
      <c r="AU10" s="499">
        <v>213</v>
      </c>
      <c r="AV10" s="505">
        <v>650</v>
      </c>
      <c r="AW10" s="1" t="str">
        <f t="shared" si="5"/>
        <v>CHIVASSO</v>
      </c>
      <c r="AX10" s="506" t="s">
        <v>820</v>
      </c>
      <c r="AY10" s="3">
        <v>356</v>
      </c>
      <c r="AZ10" s="352" t="s">
        <v>60</v>
      </c>
      <c r="BA10" s="4" t="s">
        <v>186</v>
      </c>
      <c r="BB10" s="505"/>
      <c r="BC10" s="507">
        <v>120.46179600000002</v>
      </c>
      <c r="BD10" s="499">
        <f t="shared" si="6"/>
        <v>3.8858643870967748</v>
      </c>
      <c r="BF10" s="145"/>
    </row>
    <row r="11" spans="1:58" s="1" customFormat="1" ht="19.7" customHeight="1">
      <c r="A11" s="8" t="s">
        <v>821</v>
      </c>
      <c r="B11" s="3">
        <v>8</v>
      </c>
      <c r="C11" s="137" t="s">
        <v>33</v>
      </c>
      <c r="D11" s="137" t="s">
        <v>345</v>
      </c>
      <c r="G11" s="21">
        <v>1001</v>
      </c>
      <c r="H11" s="33">
        <v>261</v>
      </c>
      <c r="I11" s="34">
        <f t="shared" si="2"/>
        <v>8.4193548387096779</v>
      </c>
      <c r="J11" s="33">
        <v>348</v>
      </c>
      <c r="K11" s="34">
        <f t="shared" si="3"/>
        <v>11.6</v>
      </c>
      <c r="L11" s="34">
        <v>16.100000000000001</v>
      </c>
      <c r="M11" s="33">
        <v>392</v>
      </c>
      <c r="N11" s="35">
        <f t="shared" si="4"/>
        <v>12.64516129032258</v>
      </c>
      <c r="O11" s="145"/>
      <c r="P11" s="137" t="s">
        <v>33</v>
      </c>
      <c r="Q11" s="137" t="s">
        <v>345</v>
      </c>
      <c r="R11" s="138">
        <v>441</v>
      </c>
      <c r="S11" s="139">
        <v>16</v>
      </c>
      <c r="T11" s="140">
        <v>220</v>
      </c>
      <c r="U11" s="146" t="s">
        <v>822</v>
      </c>
      <c r="V11" s="146">
        <v>42</v>
      </c>
      <c r="W11" s="146" t="s">
        <v>33</v>
      </c>
      <c r="X11" s="146" t="s">
        <v>189</v>
      </c>
      <c r="Y11" s="147">
        <v>284</v>
      </c>
      <c r="Z11" s="147">
        <v>253</v>
      </c>
      <c r="AA11" s="147">
        <v>249</v>
      </c>
      <c r="AB11" s="148">
        <v>786</v>
      </c>
      <c r="AE11" s="262" t="s">
        <v>70</v>
      </c>
      <c r="AF11" s="270" t="s">
        <v>780</v>
      </c>
      <c r="AG11" s="271">
        <v>134</v>
      </c>
      <c r="AH11" s="271">
        <v>4.4666666666666668</v>
      </c>
      <c r="AI11" s="272">
        <v>150</v>
      </c>
      <c r="AJ11" s="272">
        <v>4.838709677419355</v>
      </c>
      <c r="AK11" s="335">
        <f t="shared" si="0"/>
        <v>219</v>
      </c>
      <c r="AL11" s="336">
        <f t="shared" si="1"/>
        <v>7.3</v>
      </c>
      <c r="AM11" s="273">
        <v>440</v>
      </c>
      <c r="AO11" s="8" t="s">
        <v>806</v>
      </c>
      <c r="AP11" s="3">
        <v>349</v>
      </c>
      <c r="AQ11" s="4" t="s">
        <v>29</v>
      </c>
      <c r="AR11" s="497" t="s">
        <v>780</v>
      </c>
      <c r="AS11" s="498">
        <v>484</v>
      </c>
      <c r="AT11" s="499">
        <v>403</v>
      </c>
      <c r="AU11" s="499">
        <v>403</v>
      </c>
      <c r="AV11" s="505">
        <v>1340</v>
      </c>
      <c r="AW11" s="1" t="str">
        <f t="shared" si="5"/>
        <v>FOLIGNO</v>
      </c>
      <c r="AX11" s="506" t="s">
        <v>823</v>
      </c>
      <c r="AY11" s="3">
        <v>358</v>
      </c>
      <c r="AZ11" s="352" t="s">
        <v>77</v>
      </c>
      <c r="BA11" s="4" t="s">
        <v>802</v>
      </c>
      <c r="BB11" s="505"/>
      <c r="BC11" s="507">
        <v>49.433202000000009</v>
      </c>
      <c r="BD11" s="499">
        <f t="shared" si="6"/>
        <v>1.5946194193548391</v>
      </c>
      <c r="BF11" s="145"/>
    </row>
    <row r="12" spans="1:58" s="1" customFormat="1" ht="19.7" customHeight="1">
      <c r="A12" s="8" t="s">
        <v>824</v>
      </c>
      <c r="B12" s="3">
        <v>9</v>
      </c>
      <c r="C12" s="137" t="s">
        <v>34</v>
      </c>
      <c r="D12" s="137" t="s">
        <v>345</v>
      </c>
      <c r="G12" s="21">
        <v>746</v>
      </c>
      <c r="H12" s="33">
        <v>197</v>
      </c>
      <c r="I12" s="34">
        <f t="shared" si="2"/>
        <v>6.354838709677419</v>
      </c>
      <c r="J12" s="33">
        <v>255</v>
      </c>
      <c r="K12" s="34">
        <f t="shared" si="3"/>
        <v>8.5</v>
      </c>
      <c r="L12" s="34">
        <v>11.1</v>
      </c>
      <c r="M12" s="33">
        <v>294</v>
      </c>
      <c r="N12" s="35">
        <f t="shared" si="4"/>
        <v>9.4838709677419359</v>
      </c>
      <c r="O12" s="145"/>
      <c r="P12" s="137" t="s">
        <v>34</v>
      </c>
      <c r="Q12" s="137" t="s">
        <v>345</v>
      </c>
      <c r="R12" s="138">
        <v>316</v>
      </c>
      <c r="S12" s="139">
        <v>11</v>
      </c>
      <c r="T12" s="140">
        <v>160</v>
      </c>
      <c r="U12" s="146" t="s">
        <v>825</v>
      </c>
      <c r="V12" s="146">
        <v>342</v>
      </c>
      <c r="W12" s="146" t="s">
        <v>34</v>
      </c>
      <c r="X12" s="146" t="s">
        <v>189</v>
      </c>
      <c r="Y12" s="147">
        <v>199</v>
      </c>
      <c r="Z12" s="147">
        <v>151</v>
      </c>
      <c r="AA12" s="147">
        <v>155</v>
      </c>
      <c r="AB12" s="148">
        <v>505</v>
      </c>
      <c r="AE12" s="262" t="s">
        <v>87</v>
      </c>
      <c r="AF12" s="270" t="s">
        <v>780</v>
      </c>
      <c r="AG12" s="271">
        <v>131</v>
      </c>
      <c r="AH12" s="271">
        <v>4.3666666666666663</v>
      </c>
      <c r="AI12" s="272">
        <v>153</v>
      </c>
      <c r="AJ12" s="272">
        <v>4.935483870967742</v>
      </c>
      <c r="AK12" s="335">
        <f t="shared" si="0"/>
        <v>213</v>
      </c>
      <c r="AL12" s="336">
        <f t="shared" si="1"/>
        <v>7.1</v>
      </c>
      <c r="AM12" s="273">
        <v>437</v>
      </c>
      <c r="AO12" s="8" t="s">
        <v>826</v>
      </c>
      <c r="AP12" s="3">
        <v>30</v>
      </c>
      <c r="AQ12" s="4" t="s">
        <v>99</v>
      </c>
      <c r="AR12" s="497" t="s">
        <v>780</v>
      </c>
      <c r="AS12" s="498">
        <v>471</v>
      </c>
      <c r="AT12" s="499">
        <v>400</v>
      </c>
      <c r="AU12" s="499">
        <v>400</v>
      </c>
      <c r="AV12" s="505">
        <v>1292</v>
      </c>
      <c r="AW12" s="1" t="str">
        <f t="shared" si="5"/>
        <v>SANTA VITTORIA XPRESS</v>
      </c>
      <c r="AX12" s="506" t="s">
        <v>827</v>
      </c>
      <c r="AY12" s="3">
        <v>385</v>
      </c>
      <c r="AZ12" s="352" t="s">
        <v>151</v>
      </c>
      <c r="BA12" s="4" t="s">
        <v>191</v>
      </c>
      <c r="BB12" s="505"/>
      <c r="BC12" s="507">
        <v>46.35</v>
      </c>
      <c r="BD12" s="499">
        <f t="shared" si="6"/>
        <v>1.4951612903225806</v>
      </c>
      <c r="BF12" s="145"/>
    </row>
    <row r="13" spans="1:58" s="1" customFormat="1" ht="19.7" customHeight="1">
      <c r="A13" s="8" t="s">
        <v>828</v>
      </c>
      <c r="B13" s="3">
        <v>10</v>
      </c>
      <c r="C13" s="137" t="s">
        <v>35</v>
      </c>
      <c r="D13" s="137" t="s">
        <v>345</v>
      </c>
      <c r="G13" s="21">
        <v>302</v>
      </c>
      <c r="H13" s="33">
        <v>78</v>
      </c>
      <c r="I13" s="34">
        <f t="shared" si="2"/>
        <v>2.5161290322580645</v>
      </c>
      <c r="J13" s="33">
        <v>96</v>
      </c>
      <c r="K13" s="34">
        <f t="shared" si="3"/>
        <v>3.2</v>
      </c>
      <c r="L13" s="34">
        <v>5.0999999999999996</v>
      </c>
      <c r="M13" s="33">
        <v>128</v>
      </c>
      <c r="N13" s="35">
        <f t="shared" si="4"/>
        <v>4.129032258064516</v>
      </c>
      <c r="O13" s="145"/>
      <c r="P13" s="137" t="s">
        <v>35</v>
      </c>
      <c r="Q13" s="137" t="s">
        <v>345</v>
      </c>
      <c r="R13" s="138">
        <v>129</v>
      </c>
      <c r="S13" s="139">
        <v>5</v>
      </c>
      <c r="T13" s="140">
        <v>80</v>
      </c>
      <c r="U13" s="146" t="s">
        <v>829</v>
      </c>
      <c r="V13" s="146">
        <v>368</v>
      </c>
      <c r="W13" s="146" t="s">
        <v>35</v>
      </c>
      <c r="X13" s="146" t="s">
        <v>189</v>
      </c>
      <c r="Y13" s="147">
        <v>71</v>
      </c>
      <c r="Z13" s="147">
        <v>59</v>
      </c>
      <c r="AA13" s="147">
        <v>69</v>
      </c>
      <c r="AB13" s="148">
        <v>199</v>
      </c>
      <c r="AE13" s="262" t="s">
        <v>89</v>
      </c>
      <c r="AF13" s="270" t="s">
        <v>780</v>
      </c>
      <c r="AG13" s="271">
        <v>169</v>
      </c>
      <c r="AH13" s="271">
        <v>5.6333333333333337</v>
      </c>
      <c r="AI13" s="272">
        <v>194</v>
      </c>
      <c r="AJ13" s="272">
        <v>6.258064516129032</v>
      </c>
      <c r="AK13" s="335">
        <f t="shared" si="0"/>
        <v>265</v>
      </c>
      <c r="AL13" s="336">
        <f t="shared" si="1"/>
        <v>8.8333333333333339</v>
      </c>
      <c r="AM13" s="273">
        <v>568</v>
      </c>
      <c r="AO13" s="8" t="s">
        <v>830</v>
      </c>
      <c r="AP13" s="3">
        <v>69</v>
      </c>
      <c r="AQ13" s="4" t="s">
        <v>97</v>
      </c>
      <c r="AR13" s="497" t="s">
        <v>780</v>
      </c>
      <c r="AS13" s="498">
        <v>347</v>
      </c>
      <c r="AT13" s="499">
        <v>274</v>
      </c>
      <c r="AU13" s="499">
        <v>274</v>
      </c>
      <c r="AV13" s="505">
        <v>899</v>
      </c>
      <c r="AW13" s="1" t="str">
        <f t="shared" si="5"/>
        <v>BOLZANO</v>
      </c>
      <c r="AX13" s="506" t="s">
        <v>831</v>
      </c>
      <c r="AY13" s="3">
        <v>309</v>
      </c>
      <c r="AZ13" s="352" t="s">
        <v>43</v>
      </c>
      <c r="BA13" s="4" t="s">
        <v>185</v>
      </c>
      <c r="BB13" s="505"/>
      <c r="BC13" s="507">
        <v>257.45756400000005</v>
      </c>
      <c r="BD13" s="499">
        <f t="shared" si="6"/>
        <v>8.3050827096774213</v>
      </c>
      <c r="BF13" s="145"/>
    </row>
    <row r="14" spans="1:58" s="1" customFormat="1" ht="19.7" customHeight="1">
      <c r="A14" s="8" t="s">
        <v>832</v>
      </c>
      <c r="B14" s="3">
        <v>11</v>
      </c>
      <c r="C14" s="137" t="s">
        <v>36</v>
      </c>
      <c r="D14" s="137" t="s">
        <v>341</v>
      </c>
      <c r="G14" s="21">
        <v>577</v>
      </c>
      <c r="H14" s="33">
        <v>139</v>
      </c>
      <c r="I14" s="34">
        <f t="shared" si="2"/>
        <v>4.4838709677419351</v>
      </c>
      <c r="J14" s="33">
        <v>222</v>
      </c>
      <c r="K14" s="34">
        <f t="shared" si="3"/>
        <v>7.4</v>
      </c>
      <c r="L14" s="34">
        <v>9.1</v>
      </c>
      <c r="M14" s="33">
        <v>216</v>
      </c>
      <c r="N14" s="35">
        <f t="shared" si="4"/>
        <v>6.967741935483871</v>
      </c>
      <c r="O14" s="145"/>
      <c r="P14" s="137" t="s">
        <v>36</v>
      </c>
      <c r="Q14" s="137" t="s">
        <v>341</v>
      </c>
      <c r="R14" s="138">
        <v>242</v>
      </c>
      <c r="S14" s="139">
        <v>9</v>
      </c>
      <c r="T14" s="140">
        <v>125</v>
      </c>
      <c r="U14" s="146" t="s">
        <v>833</v>
      </c>
      <c r="V14" s="146">
        <v>322</v>
      </c>
      <c r="W14" s="146" t="s">
        <v>36</v>
      </c>
      <c r="X14" s="146" t="s">
        <v>185</v>
      </c>
      <c r="Y14" s="147">
        <v>160</v>
      </c>
      <c r="Z14" s="147">
        <v>133</v>
      </c>
      <c r="AA14" s="147">
        <v>146</v>
      </c>
      <c r="AB14" s="148">
        <v>439</v>
      </c>
      <c r="AE14" s="262" t="s">
        <v>95</v>
      </c>
      <c r="AF14" s="270" t="s">
        <v>780</v>
      </c>
      <c r="AG14" s="271">
        <v>377</v>
      </c>
      <c r="AH14" s="271">
        <v>12.566666666666666</v>
      </c>
      <c r="AI14" s="272">
        <v>446</v>
      </c>
      <c r="AJ14" s="272">
        <v>14.387096774193548</v>
      </c>
      <c r="AK14" s="335">
        <f t="shared" si="0"/>
        <v>602</v>
      </c>
      <c r="AL14" s="336">
        <f t="shared" si="1"/>
        <v>20.066666666666666</v>
      </c>
      <c r="AM14" s="273">
        <v>1291</v>
      </c>
      <c r="AO14" s="8" t="s">
        <v>812</v>
      </c>
      <c r="AP14" s="3">
        <v>314</v>
      </c>
      <c r="AQ14" s="4" t="s">
        <v>123</v>
      </c>
      <c r="AR14" s="497" t="s">
        <v>780</v>
      </c>
      <c r="AS14" s="498">
        <v>269</v>
      </c>
      <c r="AT14" s="499">
        <v>254</v>
      </c>
      <c r="AU14" s="499">
        <v>254</v>
      </c>
      <c r="AV14" s="505">
        <v>800</v>
      </c>
      <c r="AW14" s="1" t="str">
        <f t="shared" si="5"/>
        <v>BENEVENTO</v>
      </c>
      <c r="AX14" s="506" t="s">
        <v>834</v>
      </c>
      <c r="AY14" s="3">
        <v>152</v>
      </c>
      <c r="AZ14" s="352" t="s">
        <v>37</v>
      </c>
      <c r="BA14" s="4" t="s">
        <v>189</v>
      </c>
      <c r="BB14" s="505"/>
      <c r="BC14" s="507">
        <v>138.00805199999999</v>
      </c>
      <c r="BD14" s="499">
        <f t="shared" si="6"/>
        <v>4.4518726451612904</v>
      </c>
      <c r="BF14" s="145"/>
    </row>
    <row r="15" spans="1:58" s="1" customFormat="1" ht="19.7" customHeight="1">
      <c r="A15" s="8" t="s">
        <v>835</v>
      </c>
      <c r="B15" s="3">
        <v>12</v>
      </c>
      <c r="C15" s="137" t="s">
        <v>37</v>
      </c>
      <c r="D15" s="137" t="s">
        <v>836</v>
      </c>
      <c r="G15" s="21">
        <v>449</v>
      </c>
      <c r="H15" s="33">
        <v>118</v>
      </c>
      <c r="I15" s="34">
        <f t="shared" si="2"/>
        <v>3.806451612903226</v>
      </c>
      <c r="J15" s="33">
        <v>152</v>
      </c>
      <c r="K15" s="34">
        <f t="shared" si="3"/>
        <v>5.0666666666666664</v>
      </c>
      <c r="L15" s="34">
        <v>7.1</v>
      </c>
      <c r="M15" s="33">
        <v>179</v>
      </c>
      <c r="N15" s="35">
        <f t="shared" si="4"/>
        <v>5.774193548387097</v>
      </c>
      <c r="O15" s="145"/>
      <c r="P15" s="137" t="s">
        <v>37</v>
      </c>
      <c r="Q15" s="137" t="s">
        <v>836</v>
      </c>
      <c r="R15" s="138">
        <v>183</v>
      </c>
      <c r="S15" s="139">
        <v>7</v>
      </c>
      <c r="T15" s="140">
        <v>100</v>
      </c>
      <c r="U15" s="146" t="s">
        <v>834</v>
      </c>
      <c r="V15" s="146">
        <v>152</v>
      </c>
      <c r="W15" s="146" t="s">
        <v>37</v>
      </c>
      <c r="X15" s="146" t="s">
        <v>837</v>
      </c>
      <c r="Y15" s="147">
        <v>119</v>
      </c>
      <c r="Z15" s="147">
        <v>90</v>
      </c>
      <c r="AA15" s="147">
        <v>108</v>
      </c>
      <c r="AB15" s="148">
        <v>317</v>
      </c>
      <c r="AE15" s="262" t="s">
        <v>96</v>
      </c>
      <c r="AF15" s="270" t="s">
        <v>780</v>
      </c>
      <c r="AG15" s="271">
        <v>181</v>
      </c>
      <c r="AH15" s="271">
        <v>6.0333333333333332</v>
      </c>
      <c r="AI15" s="272">
        <v>218</v>
      </c>
      <c r="AJ15" s="272">
        <v>7.032258064516129</v>
      </c>
      <c r="AK15" s="335">
        <f t="shared" si="0"/>
        <v>309</v>
      </c>
      <c r="AL15" s="336">
        <f t="shared" si="1"/>
        <v>10.3</v>
      </c>
      <c r="AM15" s="273">
        <v>624</v>
      </c>
      <c r="AO15" s="8" t="s">
        <v>838</v>
      </c>
      <c r="AP15" s="3">
        <v>38</v>
      </c>
      <c r="AQ15" s="4" t="s">
        <v>98</v>
      </c>
      <c r="AR15" s="497" t="s">
        <v>780</v>
      </c>
      <c r="AS15" s="498">
        <v>301</v>
      </c>
      <c r="AT15" s="499">
        <v>269</v>
      </c>
      <c r="AU15" s="499">
        <v>269</v>
      </c>
      <c r="AV15" s="505">
        <v>813</v>
      </c>
      <c r="AW15" s="1" t="str">
        <f t="shared" si="5"/>
        <v>COMO XPRESS</v>
      </c>
      <c r="AX15" s="506" t="s">
        <v>839</v>
      </c>
      <c r="AY15" s="3">
        <v>355</v>
      </c>
      <c r="AZ15" s="352" t="s">
        <v>62</v>
      </c>
      <c r="BA15" s="4" t="s">
        <v>186</v>
      </c>
      <c r="BB15" s="505"/>
      <c r="BC15" s="507">
        <v>113.544522</v>
      </c>
      <c r="BD15" s="499">
        <f t="shared" si="6"/>
        <v>3.6627265161290321</v>
      </c>
      <c r="BF15" s="145"/>
    </row>
    <row r="16" spans="1:58" s="1" customFormat="1" ht="19.7" customHeight="1">
      <c r="A16" s="8" t="s">
        <v>840</v>
      </c>
      <c r="B16" s="3">
        <v>13</v>
      </c>
      <c r="C16" s="137" t="s">
        <v>39</v>
      </c>
      <c r="D16" s="137" t="s">
        <v>340</v>
      </c>
      <c r="G16" s="21">
        <v>829</v>
      </c>
      <c r="H16" s="33">
        <v>221</v>
      </c>
      <c r="I16" s="34">
        <f t="shared" si="2"/>
        <v>7.129032258064516</v>
      </c>
      <c r="J16" s="33">
        <v>305</v>
      </c>
      <c r="K16" s="34">
        <f t="shared" si="3"/>
        <v>10.166666666666666</v>
      </c>
      <c r="L16" s="34">
        <v>12.1</v>
      </c>
      <c r="M16" s="33">
        <v>303</v>
      </c>
      <c r="N16" s="35">
        <f t="shared" si="4"/>
        <v>9.7741935483870961</v>
      </c>
      <c r="O16" s="145"/>
      <c r="P16" s="137" t="s">
        <v>39</v>
      </c>
      <c r="Q16" s="137" t="s">
        <v>340</v>
      </c>
      <c r="R16" s="138">
        <v>345</v>
      </c>
      <c r="S16" s="139">
        <v>12</v>
      </c>
      <c r="T16" s="140">
        <v>175</v>
      </c>
      <c r="U16" s="146" t="s">
        <v>797</v>
      </c>
      <c r="V16" s="146">
        <v>1</v>
      </c>
      <c r="W16" s="146" t="s">
        <v>39</v>
      </c>
      <c r="X16" s="146" t="s">
        <v>780</v>
      </c>
      <c r="Y16" s="147">
        <v>202</v>
      </c>
      <c r="Z16" s="147">
        <v>167</v>
      </c>
      <c r="AA16" s="147">
        <v>175</v>
      </c>
      <c r="AB16" s="148">
        <v>544</v>
      </c>
      <c r="AE16" s="262" t="s">
        <v>97</v>
      </c>
      <c r="AF16" s="270" t="s">
        <v>780</v>
      </c>
      <c r="AG16" s="271">
        <v>187</v>
      </c>
      <c r="AH16" s="271">
        <v>6.2333333333333334</v>
      </c>
      <c r="AI16" s="272">
        <v>217</v>
      </c>
      <c r="AJ16" s="272">
        <v>7</v>
      </c>
      <c r="AK16" s="335">
        <f t="shared" si="0"/>
        <v>274</v>
      </c>
      <c r="AL16" s="336">
        <f t="shared" si="1"/>
        <v>9.1333333333333329</v>
      </c>
      <c r="AM16" s="273">
        <v>632</v>
      </c>
      <c r="AO16" s="8" t="s">
        <v>797</v>
      </c>
      <c r="AP16" s="3">
        <v>1</v>
      </c>
      <c r="AQ16" s="4" t="s">
        <v>39</v>
      </c>
      <c r="AR16" s="497" t="s">
        <v>780</v>
      </c>
      <c r="AS16" s="498">
        <v>263</v>
      </c>
      <c r="AT16" s="499">
        <v>298</v>
      </c>
      <c r="AU16" s="499">
        <v>298</v>
      </c>
      <c r="AV16" s="505">
        <v>839</v>
      </c>
      <c r="AW16" s="1" t="str">
        <f t="shared" si="5"/>
        <v>PADOVA 2</v>
      </c>
      <c r="AX16" s="506" t="s">
        <v>841</v>
      </c>
      <c r="AY16" s="3">
        <v>303</v>
      </c>
      <c r="AZ16" s="352" t="s">
        <v>111</v>
      </c>
      <c r="BA16" s="4" t="s">
        <v>185</v>
      </c>
      <c r="BB16" s="505"/>
      <c r="BC16" s="507">
        <v>166.35200399999999</v>
      </c>
      <c r="BD16" s="499">
        <f t="shared" si="6"/>
        <v>5.3661936774193544</v>
      </c>
      <c r="BF16" s="145"/>
    </row>
    <row r="17" spans="1:58" s="1" customFormat="1" ht="19.7" customHeight="1">
      <c r="A17" s="8" t="s">
        <v>842</v>
      </c>
      <c r="B17" s="3">
        <v>17</v>
      </c>
      <c r="C17" s="137" t="s">
        <v>40</v>
      </c>
      <c r="D17" s="137" t="s">
        <v>340</v>
      </c>
      <c r="G17" s="21">
        <v>1161</v>
      </c>
      <c r="H17" s="33">
        <v>274</v>
      </c>
      <c r="I17" s="34">
        <f t="shared" si="2"/>
        <v>8.8387096774193541</v>
      </c>
      <c r="J17" s="33">
        <v>471</v>
      </c>
      <c r="K17" s="34">
        <f t="shared" si="3"/>
        <v>15.7</v>
      </c>
      <c r="L17" s="34">
        <v>18.100000000000001</v>
      </c>
      <c r="M17" s="33">
        <v>416</v>
      </c>
      <c r="N17" s="35">
        <f t="shared" si="4"/>
        <v>13.419354838709678</v>
      </c>
      <c r="O17" s="145"/>
      <c r="P17" s="137" t="s">
        <v>40</v>
      </c>
      <c r="Q17" s="137" t="s">
        <v>340</v>
      </c>
      <c r="R17" s="138">
        <v>515</v>
      </c>
      <c r="S17" s="139">
        <v>18</v>
      </c>
      <c r="T17" s="140">
        <v>260</v>
      </c>
      <c r="U17" s="146" t="s">
        <v>828</v>
      </c>
      <c r="V17" s="146">
        <v>10</v>
      </c>
      <c r="W17" s="146" t="s">
        <v>40</v>
      </c>
      <c r="X17" s="146" t="s">
        <v>780</v>
      </c>
      <c r="Y17" s="147">
        <v>305</v>
      </c>
      <c r="Z17" s="147">
        <v>241</v>
      </c>
      <c r="AA17" s="147">
        <v>240</v>
      </c>
      <c r="AB17" s="148">
        <v>786</v>
      </c>
      <c r="AE17" s="262" t="s">
        <v>98</v>
      </c>
      <c r="AF17" s="270" t="s">
        <v>780</v>
      </c>
      <c r="AG17" s="271">
        <v>176</v>
      </c>
      <c r="AH17" s="271">
        <v>5.8666666666666663</v>
      </c>
      <c r="AI17" s="272">
        <v>207</v>
      </c>
      <c r="AJ17" s="272">
        <v>6.67741935483871</v>
      </c>
      <c r="AK17" s="335">
        <f t="shared" si="0"/>
        <v>269</v>
      </c>
      <c r="AL17" s="336">
        <f t="shared" si="1"/>
        <v>8.9666666666666668</v>
      </c>
      <c r="AM17" s="273">
        <v>599</v>
      </c>
      <c r="AO17" s="8" t="s">
        <v>843</v>
      </c>
      <c r="AP17" s="3">
        <v>703</v>
      </c>
      <c r="AQ17" s="4" t="s">
        <v>155</v>
      </c>
      <c r="AR17" s="497" t="s">
        <v>780</v>
      </c>
      <c r="AS17" s="498">
        <v>163</v>
      </c>
      <c r="AT17" s="499">
        <v>131</v>
      </c>
      <c r="AU17" s="499">
        <v>131</v>
      </c>
      <c r="AV17" s="505">
        <v>460</v>
      </c>
      <c r="AW17" s="1" t="str">
        <f t="shared" si="5"/>
        <v>RESCALDINA</v>
      </c>
      <c r="AX17" s="506" t="s">
        <v>842</v>
      </c>
      <c r="AY17" s="3">
        <v>17</v>
      </c>
      <c r="AZ17" s="352" t="s">
        <v>135</v>
      </c>
      <c r="BA17" s="4" t="s">
        <v>186</v>
      </c>
      <c r="BB17" s="505"/>
      <c r="BC17" s="507">
        <v>240.58616400000002</v>
      </c>
      <c r="BD17" s="499">
        <f t="shared" si="6"/>
        <v>7.7608440000000005</v>
      </c>
      <c r="BF17" s="145"/>
    </row>
    <row r="18" spans="1:58" s="1" customFormat="1" ht="19.7" customHeight="1">
      <c r="A18" s="8" t="s">
        <v>799</v>
      </c>
      <c r="B18" s="3">
        <v>18</v>
      </c>
      <c r="C18" s="137" t="s">
        <v>41</v>
      </c>
      <c r="D18" s="137" t="s">
        <v>343</v>
      </c>
      <c r="G18" s="21">
        <v>773</v>
      </c>
      <c r="H18" s="33">
        <v>198</v>
      </c>
      <c r="I18" s="34">
        <f t="shared" si="2"/>
        <v>6.387096774193548</v>
      </c>
      <c r="J18" s="33">
        <v>271</v>
      </c>
      <c r="K18" s="34">
        <f t="shared" si="3"/>
        <v>9.0333333333333332</v>
      </c>
      <c r="L18" s="34">
        <v>11.1</v>
      </c>
      <c r="M18" s="33">
        <v>304</v>
      </c>
      <c r="N18" s="35">
        <f t="shared" si="4"/>
        <v>9.806451612903226</v>
      </c>
      <c r="O18" s="145"/>
      <c r="P18" s="137" t="s">
        <v>41</v>
      </c>
      <c r="Q18" s="137" t="s">
        <v>343</v>
      </c>
      <c r="R18" s="138">
        <v>318</v>
      </c>
      <c r="S18" s="139">
        <v>11</v>
      </c>
      <c r="T18" s="140">
        <v>160</v>
      </c>
      <c r="U18" s="146" t="s">
        <v>844</v>
      </c>
      <c r="V18" s="146">
        <v>21</v>
      </c>
      <c r="W18" s="146" t="s">
        <v>41</v>
      </c>
      <c r="X18" s="146" t="s">
        <v>802</v>
      </c>
      <c r="Y18" s="147">
        <v>194</v>
      </c>
      <c r="Z18" s="147">
        <v>164</v>
      </c>
      <c r="AA18" s="147">
        <v>162</v>
      </c>
      <c r="AB18" s="148">
        <v>520</v>
      </c>
      <c r="AE18" s="262" t="s">
        <v>99</v>
      </c>
      <c r="AF18" s="270" t="s">
        <v>780</v>
      </c>
      <c r="AG18" s="271">
        <v>283</v>
      </c>
      <c r="AH18" s="271">
        <v>9.4333333333333336</v>
      </c>
      <c r="AI18" s="272">
        <v>321</v>
      </c>
      <c r="AJ18" s="272">
        <v>10.35483870967742</v>
      </c>
      <c r="AK18" s="335">
        <f t="shared" si="0"/>
        <v>400</v>
      </c>
      <c r="AL18" s="336">
        <f t="shared" si="1"/>
        <v>13.333333333333334</v>
      </c>
      <c r="AM18" s="273">
        <v>931</v>
      </c>
      <c r="AO18" s="8" t="s">
        <v>845</v>
      </c>
      <c r="AP18" s="3">
        <v>36</v>
      </c>
      <c r="AQ18" s="4" t="s">
        <v>48</v>
      </c>
      <c r="AR18" s="497" t="s">
        <v>780</v>
      </c>
      <c r="AS18" s="498">
        <v>259</v>
      </c>
      <c r="AT18" s="499">
        <v>215</v>
      </c>
      <c r="AU18" s="499">
        <v>215</v>
      </c>
      <c r="AV18" s="505">
        <v>719</v>
      </c>
      <c r="AW18" s="1" t="str">
        <f t="shared" si="5"/>
        <v>VERONA 2</v>
      </c>
      <c r="AX18" s="506" t="s">
        <v>846</v>
      </c>
      <c r="AY18" s="3">
        <v>338</v>
      </c>
      <c r="AZ18" s="352" t="s">
        <v>177</v>
      </c>
      <c r="BA18" s="4" t="s">
        <v>185</v>
      </c>
      <c r="BB18" s="505"/>
      <c r="BC18" s="507">
        <v>124.510932</v>
      </c>
      <c r="BD18" s="499">
        <f t="shared" si="6"/>
        <v>4.016481677419355</v>
      </c>
      <c r="BF18" s="145"/>
    </row>
    <row r="19" spans="1:58" s="1" customFormat="1" ht="19.7" customHeight="1">
      <c r="A19" s="8" t="s">
        <v>847</v>
      </c>
      <c r="B19" s="3">
        <v>19</v>
      </c>
      <c r="C19" s="137" t="s">
        <v>42</v>
      </c>
      <c r="D19" s="137" t="s">
        <v>343</v>
      </c>
      <c r="G19" s="21">
        <v>798</v>
      </c>
      <c r="H19" s="33">
        <v>198</v>
      </c>
      <c r="I19" s="34">
        <f t="shared" si="2"/>
        <v>6.387096774193548</v>
      </c>
      <c r="J19" s="33">
        <v>302</v>
      </c>
      <c r="K19" s="34">
        <f t="shared" si="3"/>
        <v>10.066666666666666</v>
      </c>
      <c r="L19" s="34">
        <v>12.1</v>
      </c>
      <c r="M19" s="33">
        <v>298</v>
      </c>
      <c r="N19" s="35">
        <f t="shared" si="4"/>
        <v>9.612903225806452</v>
      </c>
      <c r="O19" s="145"/>
      <c r="P19" s="137" t="s">
        <v>42</v>
      </c>
      <c r="Q19" s="137" t="s">
        <v>343</v>
      </c>
      <c r="R19" s="138">
        <v>320</v>
      </c>
      <c r="S19" s="139">
        <v>12</v>
      </c>
      <c r="T19" s="140">
        <v>160</v>
      </c>
      <c r="U19" s="146" t="s">
        <v>848</v>
      </c>
      <c r="V19" s="146">
        <v>46</v>
      </c>
      <c r="W19" s="146" t="s">
        <v>42</v>
      </c>
      <c r="X19" s="146" t="s">
        <v>802</v>
      </c>
      <c r="Y19" s="147">
        <v>189</v>
      </c>
      <c r="Z19" s="147">
        <v>161</v>
      </c>
      <c r="AA19" s="147">
        <v>161</v>
      </c>
      <c r="AB19" s="148">
        <v>511</v>
      </c>
      <c r="AE19" s="262" t="s">
        <v>100</v>
      </c>
      <c r="AF19" s="270" t="s">
        <v>780</v>
      </c>
      <c r="AG19" s="271">
        <v>100</v>
      </c>
      <c r="AH19" s="271">
        <v>3.3333333333333335</v>
      </c>
      <c r="AI19" s="272">
        <v>113</v>
      </c>
      <c r="AJ19" s="272">
        <v>3.6451612903225805</v>
      </c>
      <c r="AK19" s="335">
        <f t="shared" si="0"/>
        <v>156</v>
      </c>
      <c r="AL19" s="336">
        <f t="shared" si="1"/>
        <v>5.2</v>
      </c>
      <c r="AM19" s="273">
        <v>333</v>
      </c>
      <c r="AO19" s="8" t="s">
        <v>808</v>
      </c>
      <c r="AP19" s="3">
        <v>4</v>
      </c>
      <c r="AQ19" s="4" t="s">
        <v>810</v>
      </c>
      <c r="AR19" s="497" t="s">
        <v>780</v>
      </c>
      <c r="AS19" s="498">
        <v>162</v>
      </c>
      <c r="AT19" s="499">
        <v>156</v>
      </c>
      <c r="AU19" s="499">
        <v>156</v>
      </c>
      <c r="AV19" s="505">
        <v>471</v>
      </c>
      <c r="AW19" s="1" t="str">
        <f t="shared" si="5"/>
        <v>TORINO 4</v>
      </c>
      <c r="AX19" s="506" t="s">
        <v>849</v>
      </c>
      <c r="AY19" s="3">
        <v>71</v>
      </c>
      <c r="AZ19" s="352" t="s">
        <v>161</v>
      </c>
      <c r="BA19" s="4" t="s">
        <v>186</v>
      </c>
      <c r="BB19" s="505"/>
      <c r="BC19" s="507">
        <v>120.51</v>
      </c>
      <c r="BD19" s="499">
        <f t="shared" si="6"/>
        <v>3.8874193548387099</v>
      </c>
      <c r="BF19" s="145"/>
    </row>
    <row r="20" spans="1:58" s="1" customFormat="1" ht="19.7" customHeight="1">
      <c r="A20" s="8" t="s">
        <v>850</v>
      </c>
      <c r="B20" s="3">
        <v>20</v>
      </c>
      <c r="C20" s="137" t="s">
        <v>43</v>
      </c>
      <c r="D20" s="137" t="s">
        <v>341</v>
      </c>
      <c r="G20" s="21">
        <v>851</v>
      </c>
      <c r="H20" s="33">
        <v>220</v>
      </c>
      <c r="I20" s="34">
        <f t="shared" si="2"/>
        <v>7.096774193548387</v>
      </c>
      <c r="J20" s="33">
        <v>308</v>
      </c>
      <c r="K20" s="34">
        <f t="shared" si="3"/>
        <v>10.266666666666667</v>
      </c>
      <c r="L20" s="34">
        <v>13.1</v>
      </c>
      <c r="M20" s="33">
        <v>323</v>
      </c>
      <c r="N20" s="35">
        <f t="shared" si="4"/>
        <v>10.419354838709678</v>
      </c>
      <c r="O20" s="145"/>
      <c r="P20" s="137" t="s">
        <v>43</v>
      </c>
      <c r="Q20" s="137" t="s">
        <v>341</v>
      </c>
      <c r="R20" s="138">
        <v>350</v>
      </c>
      <c r="S20" s="139">
        <v>13</v>
      </c>
      <c r="T20" s="140">
        <v>175</v>
      </c>
      <c r="U20" s="146" t="s">
        <v>831</v>
      </c>
      <c r="V20" s="146">
        <v>309</v>
      </c>
      <c r="W20" s="146" t="s">
        <v>43</v>
      </c>
      <c r="X20" s="146" t="s">
        <v>185</v>
      </c>
      <c r="Y20" s="147">
        <v>212</v>
      </c>
      <c r="Z20" s="147">
        <v>182</v>
      </c>
      <c r="AA20" s="147">
        <v>165</v>
      </c>
      <c r="AB20" s="148">
        <v>559</v>
      </c>
      <c r="AE20" s="262" t="s">
        <v>101</v>
      </c>
      <c r="AF20" s="270" t="s">
        <v>780</v>
      </c>
      <c r="AG20" s="271">
        <v>213</v>
      </c>
      <c r="AH20" s="271">
        <v>7.1</v>
      </c>
      <c r="AI20" s="272">
        <v>234</v>
      </c>
      <c r="AJ20" s="272">
        <v>7.5483870967741939</v>
      </c>
      <c r="AK20" s="335">
        <f t="shared" si="0"/>
        <v>305</v>
      </c>
      <c r="AL20" s="336">
        <f t="shared" si="1"/>
        <v>10.166666666666666</v>
      </c>
      <c r="AM20" s="273">
        <v>687</v>
      </c>
      <c r="AO20" s="8" t="s">
        <v>851</v>
      </c>
      <c r="AP20" s="3">
        <v>75</v>
      </c>
      <c r="AQ20" s="4" t="s">
        <v>102</v>
      </c>
      <c r="AR20" s="497" t="s">
        <v>780</v>
      </c>
      <c r="AS20" s="498">
        <v>206</v>
      </c>
      <c r="AT20" s="499">
        <v>190</v>
      </c>
      <c r="AU20" s="499">
        <v>190</v>
      </c>
      <c r="AV20" s="505">
        <v>574</v>
      </c>
      <c r="AW20" s="1" t="str">
        <f t="shared" si="5"/>
        <v>ASCOLI PICENO</v>
      </c>
      <c r="AX20" s="506" t="s">
        <v>809</v>
      </c>
      <c r="AY20" s="3">
        <v>34</v>
      </c>
      <c r="AZ20" s="352" t="s">
        <v>30</v>
      </c>
      <c r="BA20" s="4" t="s">
        <v>802</v>
      </c>
      <c r="BB20" s="505"/>
      <c r="BC20" s="507">
        <v>160.95315600000001</v>
      </c>
      <c r="BD20" s="499">
        <f t="shared" si="6"/>
        <v>5.1920372903225811</v>
      </c>
      <c r="BF20" s="145"/>
    </row>
    <row r="21" spans="1:58" s="1" customFormat="1" ht="19.7" customHeight="1">
      <c r="A21" s="8" t="s">
        <v>844</v>
      </c>
      <c r="B21" s="3">
        <v>21</v>
      </c>
      <c r="C21" s="137" t="s">
        <v>45</v>
      </c>
      <c r="D21" s="137" t="s">
        <v>340</v>
      </c>
      <c r="G21" s="21">
        <v>1223</v>
      </c>
      <c r="H21" s="33">
        <v>318</v>
      </c>
      <c r="I21" s="34">
        <f t="shared" si="2"/>
        <v>10.258064516129032</v>
      </c>
      <c r="J21" s="33">
        <v>469</v>
      </c>
      <c r="K21" s="34">
        <f t="shared" si="3"/>
        <v>15.633333333333333</v>
      </c>
      <c r="L21" s="34">
        <v>17.100000000000001</v>
      </c>
      <c r="M21" s="33">
        <v>436</v>
      </c>
      <c r="N21" s="35">
        <f t="shared" si="4"/>
        <v>14.064516129032258</v>
      </c>
      <c r="O21" s="145"/>
      <c r="P21" s="137" t="s">
        <v>45</v>
      </c>
      <c r="Q21" s="137" t="s">
        <v>340</v>
      </c>
      <c r="R21" s="138">
        <v>484</v>
      </c>
      <c r="S21" s="139">
        <v>17</v>
      </c>
      <c r="T21" s="140">
        <v>235</v>
      </c>
      <c r="U21" s="146" t="s">
        <v>835</v>
      </c>
      <c r="V21" s="146">
        <v>12</v>
      </c>
      <c r="W21" s="146" t="s">
        <v>45</v>
      </c>
      <c r="X21" s="146" t="s">
        <v>780</v>
      </c>
      <c r="Y21" s="147">
        <v>304</v>
      </c>
      <c r="Z21" s="147">
        <v>276</v>
      </c>
      <c r="AA21" s="147">
        <v>268</v>
      </c>
      <c r="AB21" s="148">
        <v>848</v>
      </c>
      <c r="AE21" s="262" t="s">
        <v>102</v>
      </c>
      <c r="AF21" s="270" t="s">
        <v>780</v>
      </c>
      <c r="AG21" s="271">
        <v>131</v>
      </c>
      <c r="AH21" s="271">
        <v>4.3666666666666663</v>
      </c>
      <c r="AI21" s="272">
        <v>148</v>
      </c>
      <c r="AJ21" s="272">
        <v>4.774193548387097</v>
      </c>
      <c r="AK21" s="335">
        <f t="shared" si="0"/>
        <v>190</v>
      </c>
      <c r="AL21" s="336">
        <f t="shared" si="1"/>
        <v>6.333333333333333</v>
      </c>
      <c r="AM21" s="273">
        <v>429</v>
      </c>
      <c r="AO21" s="8" t="s">
        <v>852</v>
      </c>
      <c r="AP21" s="3">
        <v>85</v>
      </c>
      <c r="AQ21" s="4" t="s">
        <v>53</v>
      </c>
      <c r="AR21" s="497" t="s">
        <v>780</v>
      </c>
      <c r="AS21" s="498">
        <v>336</v>
      </c>
      <c r="AT21" s="499">
        <v>281</v>
      </c>
      <c r="AU21" s="499">
        <v>281</v>
      </c>
      <c r="AV21" s="505">
        <v>935</v>
      </c>
      <c r="AW21" s="1" t="str">
        <f t="shared" si="5"/>
        <v>BRUGHERIO XPRESS</v>
      </c>
      <c r="AX21" s="506" t="s">
        <v>853</v>
      </c>
      <c r="AY21" s="3">
        <v>378</v>
      </c>
      <c r="AZ21" s="352" t="s">
        <v>47</v>
      </c>
      <c r="BA21" s="4" t="s">
        <v>191</v>
      </c>
      <c r="BB21" s="505"/>
      <c r="BC21" s="507">
        <v>42.347214000000001</v>
      </c>
      <c r="BD21" s="499">
        <f t="shared" si="6"/>
        <v>1.3660391612903227</v>
      </c>
      <c r="BF21" s="145"/>
    </row>
    <row r="22" spans="1:58" s="1" customFormat="1" ht="19.7" customHeight="1">
      <c r="A22" s="8" t="s">
        <v>854</v>
      </c>
      <c r="B22" s="3">
        <v>22</v>
      </c>
      <c r="C22" s="137" t="s">
        <v>46</v>
      </c>
      <c r="D22" s="137" t="s">
        <v>345</v>
      </c>
      <c r="G22" s="21">
        <v>546</v>
      </c>
      <c r="H22" s="33">
        <v>132</v>
      </c>
      <c r="I22" s="34">
        <f t="shared" si="2"/>
        <v>4.258064516129032</v>
      </c>
      <c r="J22" s="33">
        <v>197</v>
      </c>
      <c r="K22" s="34">
        <f t="shared" si="3"/>
        <v>6.5666666666666664</v>
      </c>
      <c r="L22" s="34">
        <v>8.1</v>
      </c>
      <c r="M22" s="33">
        <v>217</v>
      </c>
      <c r="N22" s="35">
        <f t="shared" si="4"/>
        <v>7</v>
      </c>
      <c r="O22" s="145"/>
      <c r="P22" s="137" t="s">
        <v>46</v>
      </c>
      <c r="Q22" s="137" t="s">
        <v>345</v>
      </c>
      <c r="R22" s="138">
        <v>221</v>
      </c>
      <c r="S22" s="139">
        <v>8</v>
      </c>
      <c r="T22" s="140">
        <v>115</v>
      </c>
      <c r="U22" s="146" t="s">
        <v>855</v>
      </c>
      <c r="V22" s="146">
        <v>335</v>
      </c>
      <c r="W22" s="146" t="s">
        <v>46</v>
      </c>
      <c r="X22" s="146" t="s">
        <v>189</v>
      </c>
      <c r="Y22" s="147">
        <v>117</v>
      </c>
      <c r="Z22" s="147">
        <v>109</v>
      </c>
      <c r="AA22" s="147">
        <v>106</v>
      </c>
      <c r="AB22" s="148">
        <v>332</v>
      </c>
      <c r="AE22" s="262" t="s">
        <v>123</v>
      </c>
      <c r="AF22" s="270" t="s">
        <v>780</v>
      </c>
      <c r="AG22" s="271">
        <v>147</v>
      </c>
      <c r="AH22" s="271">
        <v>4.9000000000000004</v>
      </c>
      <c r="AI22" s="272">
        <v>168</v>
      </c>
      <c r="AJ22" s="272">
        <v>5.419354838709677</v>
      </c>
      <c r="AK22" s="335">
        <f t="shared" si="0"/>
        <v>254</v>
      </c>
      <c r="AL22" s="336">
        <f t="shared" si="1"/>
        <v>8.4666666666666668</v>
      </c>
      <c r="AM22" s="273">
        <v>487</v>
      </c>
      <c r="AO22" s="8" t="s">
        <v>856</v>
      </c>
      <c r="AP22" s="3">
        <v>51</v>
      </c>
      <c r="AQ22" s="4" t="s">
        <v>66</v>
      </c>
      <c r="AR22" s="497" t="s">
        <v>780</v>
      </c>
      <c r="AS22" s="498">
        <v>138</v>
      </c>
      <c r="AT22" s="499">
        <v>140</v>
      </c>
      <c r="AU22" s="499">
        <v>140</v>
      </c>
      <c r="AV22" s="505">
        <v>426</v>
      </c>
      <c r="AW22" s="1" t="str">
        <f t="shared" si="5"/>
        <v>RIETI</v>
      </c>
      <c r="AX22" s="506" t="s">
        <v>857</v>
      </c>
      <c r="AY22" s="3">
        <v>367</v>
      </c>
      <c r="AZ22" s="352" t="s">
        <v>136</v>
      </c>
      <c r="BA22" s="4" t="s">
        <v>802</v>
      </c>
      <c r="BB22" s="505"/>
      <c r="BC22" s="507">
        <v>54.663336000000001</v>
      </c>
      <c r="BD22" s="499">
        <f t="shared" si="6"/>
        <v>1.7633334193548387</v>
      </c>
      <c r="BF22" s="145"/>
    </row>
    <row r="23" spans="1:58" s="1" customFormat="1" ht="19.7" customHeight="1">
      <c r="A23" s="8" t="s">
        <v>858</v>
      </c>
      <c r="B23" s="3">
        <v>23</v>
      </c>
      <c r="C23" s="137" t="s">
        <v>47</v>
      </c>
      <c r="D23" s="137" t="s">
        <v>191</v>
      </c>
      <c r="G23" s="21">
        <v>223</v>
      </c>
      <c r="H23" s="33">
        <v>59</v>
      </c>
      <c r="I23" s="34">
        <f t="shared" si="2"/>
        <v>1.903225806451613</v>
      </c>
      <c r="J23" s="33">
        <v>80</v>
      </c>
      <c r="K23" s="34">
        <f t="shared" si="3"/>
        <v>2.6666666666666665</v>
      </c>
      <c r="L23" s="34">
        <v>3.1</v>
      </c>
      <c r="M23" s="33">
        <v>84</v>
      </c>
      <c r="N23" s="35">
        <f t="shared" si="4"/>
        <v>2.7096774193548385</v>
      </c>
      <c r="O23" s="145"/>
      <c r="P23" s="137" t="s">
        <v>47</v>
      </c>
      <c r="Q23" s="137" t="s">
        <v>191</v>
      </c>
      <c r="R23" s="138">
        <v>80</v>
      </c>
      <c r="S23" s="139">
        <v>3</v>
      </c>
      <c r="T23" s="140">
        <v>40</v>
      </c>
      <c r="U23" s="146" t="s">
        <v>853</v>
      </c>
      <c r="V23" s="146">
        <v>378</v>
      </c>
      <c r="W23" s="146" t="s">
        <v>47</v>
      </c>
      <c r="X23" s="146" t="s">
        <v>191</v>
      </c>
      <c r="Y23" s="147">
        <v>44</v>
      </c>
      <c r="Z23" s="147">
        <v>38</v>
      </c>
      <c r="AA23" s="147">
        <v>38</v>
      </c>
      <c r="AB23" s="148">
        <v>120</v>
      </c>
      <c r="AE23" s="262" t="s">
        <v>155</v>
      </c>
      <c r="AF23" s="270" t="s">
        <v>780</v>
      </c>
      <c r="AG23" s="271">
        <v>94</v>
      </c>
      <c r="AH23" s="271">
        <v>3.1333333333333333</v>
      </c>
      <c r="AI23" s="272">
        <v>107</v>
      </c>
      <c r="AJ23" s="272">
        <v>3.4516129032258065</v>
      </c>
      <c r="AK23" s="335">
        <f t="shared" si="0"/>
        <v>131</v>
      </c>
      <c r="AL23" s="336">
        <f t="shared" si="1"/>
        <v>4.3666666666666663</v>
      </c>
      <c r="AM23" s="273">
        <v>308</v>
      </c>
      <c r="AO23" s="8" t="s">
        <v>859</v>
      </c>
      <c r="AP23" s="3">
        <v>70</v>
      </c>
      <c r="AQ23" s="4" t="s">
        <v>95</v>
      </c>
      <c r="AR23" s="497" t="s">
        <v>780</v>
      </c>
      <c r="AS23" s="498">
        <v>693</v>
      </c>
      <c r="AT23" s="499">
        <v>602</v>
      </c>
      <c r="AU23" s="499">
        <v>602</v>
      </c>
      <c r="AV23" s="505">
        <v>1900</v>
      </c>
      <c r="AW23" s="1" t="str">
        <f t="shared" si="5"/>
        <v>L'AQUILA</v>
      </c>
      <c r="AX23" s="506" t="s">
        <v>860</v>
      </c>
      <c r="AY23" s="3">
        <v>159</v>
      </c>
      <c r="AZ23" s="352" t="s">
        <v>84</v>
      </c>
      <c r="BA23" s="4" t="s">
        <v>802</v>
      </c>
      <c r="BB23" s="505"/>
      <c r="BC23" s="507">
        <v>120.29308200000001</v>
      </c>
      <c r="BD23" s="499">
        <f t="shared" si="6"/>
        <v>3.8804220000000003</v>
      </c>
      <c r="BF23" s="145"/>
    </row>
    <row r="24" spans="1:58" s="1" customFormat="1" ht="19.7" customHeight="1">
      <c r="A24" s="8" t="s">
        <v>861</v>
      </c>
      <c r="B24" s="3">
        <v>24</v>
      </c>
      <c r="C24" s="137" t="s">
        <v>48</v>
      </c>
      <c r="D24" s="137" t="s">
        <v>340</v>
      </c>
      <c r="G24" s="21">
        <v>687</v>
      </c>
      <c r="H24" s="33">
        <v>166</v>
      </c>
      <c r="I24" s="34">
        <f t="shared" si="2"/>
        <v>5.354838709677419</v>
      </c>
      <c r="J24" s="33">
        <v>245</v>
      </c>
      <c r="K24" s="34">
        <f t="shared" si="3"/>
        <v>8.1666666666666661</v>
      </c>
      <c r="L24" s="34">
        <v>10.1</v>
      </c>
      <c r="M24" s="33">
        <v>276</v>
      </c>
      <c r="N24" s="35">
        <f t="shared" si="4"/>
        <v>8.9032258064516121</v>
      </c>
      <c r="O24" s="145"/>
      <c r="P24" s="137" t="s">
        <v>48</v>
      </c>
      <c r="Q24" s="137" t="s">
        <v>340</v>
      </c>
      <c r="R24" s="138">
        <v>280</v>
      </c>
      <c r="S24" s="139">
        <v>10</v>
      </c>
      <c r="T24" s="140">
        <v>140</v>
      </c>
      <c r="U24" s="146" t="s">
        <v>845</v>
      </c>
      <c r="V24" s="146">
        <v>36</v>
      </c>
      <c r="W24" s="146" t="s">
        <v>48</v>
      </c>
      <c r="X24" s="146" t="s">
        <v>780</v>
      </c>
      <c r="Y24" s="147">
        <v>167</v>
      </c>
      <c r="Z24" s="147">
        <v>135</v>
      </c>
      <c r="AA24" s="147">
        <v>136</v>
      </c>
      <c r="AB24" s="148">
        <v>438</v>
      </c>
      <c r="AE24" s="262" t="s">
        <v>174</v>
      </c>
      <c r="AF24" s="270" t="s">
        <v>780</v>
      </c>
      <c r="AG24" s="271">
        <v>176</v>
      </c>
      <c r="AH24" s="271">
        <v>5.8666666666666663</v>
      </c>
      <c r="AI24" s="272">
        <v>194</v>
      </c>
      <c r="AJ24" s="272">
        <v>6.258064516129032</v>
      </c>
      <c r="AK24" s="335">
        <f t="shared" si="0"/>
        <v>264</v>
      </c>
      <c r="AL24" s="336">
        <f t="shared" si="1"/>
        <v>8.8000000000000007</v>
      </c>
      <c r="AM24" s="273">
        <v>566</v>
      </c>
      <c r="AO24" s="8" t="s">
        <v>832</v>
      </c>
      <c r="AP24" s="3">
        <v>11</v>
      </c>
      <c r="AQ24" s="4" t="s">
        <v>70</v>
      </c>
      <c r="AR24" s="497" t="s">
        <v>780</v>
      </c>
      <c r="AS24" s="498">
        <v>240</v>
      </c>
      <c r="AT24" s="499">
        <v>219</v>
      </c>
      <c r="AU24" s="499">
        <v>219</v>
      </c>
      <c r="AV24" s="505">
        <v>718</v>
      </c>
      <c r="AW24" s="1" t="str">
        <f t="shared" si="5"/>
        <v>VARESE</v>
      </c>
      <c r="AX24" s="506" t="s">
        <v>862</v>
      </c>
      <c r="AY24" s="3">
        <v>312</v>
      </c>
      <c r="AZ24" s="352" t="s">
        <v>171</v>
      </c>
      <c r="BA24" s="4" t="s">
        <v>186</v>
      </c>
      <c r="BB24" s="505"/>
      <c r="BC24" s="507">
        <v>194.86466999999999</v>
      </c>
      <c r="BD24" s="499">
        <f t="shared" si="6"/>
        <v>6.2859570967741929</v>
      </c>
      <c r="BF24" s="145"/>
    </row>
    <row r="25" spans="1:58" s="1" customFormat="1" ht="19.7" customHeight="1">
      <c r="A25" s="8" t="s">
        <v>863</v>
      </c>
      <c r="B25" s="3">
        <v>25</v>
      </c>
      <c r="C25" s="137" t="s">
        <v>49</v>
      </c>
      <c r="D25" s="137" t="s">
        <v>836</v>
      </c>
      <c r="G25" s="21">
        <v>1187</v>
      </c>
      <c r="H25" s="33">
        <v>305</v>
      </c>
      <c r="I25" s="34">
        <f t="shared" si="2"/>
        <v>9.8387096774193541</v>
      </c>
      <c r="J25" s="33">
        <v>396</v>
      </c>
      <c r="K25" s="34">
        <f t="shared" si="3"/>
        <v>13.2</v>
      </c>
      <c r="L25" s="34">
        <v>19.100000000000001</v>
      </c>
      <c r="M25" s="33">
        <v>486</v>
      </c>
      <c r="N25" s="35">
        <f t="shared" si="4"/>
        <v>15.67741935483871</v>
      </c>
      <c r="O25" s="145"/>
      <c r="P25" s="137" t="s">
        <v>49</v>
      </c>
      <c r="Q25" s="137" t="s">
        <v>836</v>
      </c>
      <c r="R25" s="138">
        <v>531</v>
      </c>
      <c r="S25" s="139">
        <v>19</v>
      </c>
      <c r="T25" s="140">
        <v>260</v>
      </c>
      <c r="U25" s="146" t="s">
        <v>847</v>
      </c>
      <c r="V25" s="146">
        <v>19</v>
      </c>
      <c r="W25" s="146" t="s">
        <v>49</v>
      </c>
      <c r="X25" s="146" t="s">
        <v>837</v>
      </c>
      <c r="Y25" s="147">
        <v>317</v>
      </c>
      <c r="Z25" s="147">
        <v>293</v>
      </c>
      <c r="AA25" s="147">
        <v>304</v>
      </c>
      <c r="AB25" s="148">
        <v>914</v>
      </c>
      <c r="AE25" s="262" t="s">
        <v>180</v>
      </c>
      <c r="AF25" s="270" t="s">
        <v>780</v>
      </c>
      <c r="AG25" s="271">
        <v>135</v>
      </c>
      <c r="AH25" s="271">
        <v>4.5</v>
      </c>
      <c r="AI25" s="272">
        <v>142</v>
      </c>
      <c r="AJ25" s="272">
        <v>4.580645161290323</v>
      </c>
      <c r="AK25" s="335">
        <f t="shared" si="0"/>
        <v>158</v>
      </c>
      <c r="AL25" s="336">
        <f t="shared" si="1"/>
        <v>5.2666666666666666</v>
      </c>
      <c r="AM25" s="273">
        <v>423</v>
      </c>
      <c r="AO25" s="8" t="s">
        <v>835</v>
      </c>
      <c r="AP25" s="3">
        <v>12</v>
      </c>
      <c r="AQ25" s="4" t="s">
        <v>45</v>
      </c>
      <c r="AR25" s="497" t="s">
        <v>780</v>
      </c>
      <c r="AS25" s="498">
        <v>476</v>
      </c>
      <c r="AT25" s="499">
        <v>413</v>
      </c>
      <c r="AU25" s="499">
        <v>413</v>
      </c>
      <c r="AV25" s="505">
        <v>1338</v>
      </c>
      <c r="AW25" s="1" t="str">
        <f t="shared" si="5"/>
        <v>TORINO CASELLE XPRESS</v>
      </c>
      <c r="AX25" s="506" t="s">
        <v>864</v>
      </c>
      <c r="AY25" s="3">
        <v>383</v>
      </c>
      <c r="AZ25" s="352" t="s">
        <v>163</v>
      </c>
      <c r="BA25" s="4" t="s">
        <v>191</v>
      </c>
      <c r="BB25" s="505"/>
      <c r="BC25" s="507">
        <v>51.626484000000012</v>
      </c>
      <c r="BD25" s="499">
        <f t="shared" si="6"/>
        <v>1.6653704516129035</v>
      </c>
      <c r="BF25" s="145"/>
    </row>
    <row r="26" spans="1:58" s="1" customFormat="1" ht="19.7" customHeight="1">
      <c r="A26" s="8" t="s">
        <v>865</v>
      </c>
      <c r="B26" s="3">
        <v>26</v>
      </c>
      <c r="C26" s="137" t="s">
        <v>810</v>
      </c>
      <c r="D26" s="137" t="s">
        <v>342</v>
      </c>
      <c r="G26" s="21">
        <v>442</v>
      </c>
      <c r="H26" s="33">
        <v>116</v>
      </c>
      <c r="I26" s="34">
        <f t="shared" si="2"/>
        <v>3.7419354838709675</v>
      </c>
      <c r="J26" s="33">
        <v>156</v>
      </c>
      <c r="K26" s="34">
        <f t="shared" si="3"/>
        <v>5.2</v>
      </c>
      <c r="L26" s="34">
        <v>7.1</v>
      </c>
      <c r="M26" s="33">
        <v>170</v>
      </c>
      <c r="N26" s="35">
        <f t="shared" si="4"/>
        <v>5.4838709677419351</v>
      </c>
      <c r="O26" s="145"/>
      <c r="P26" s="137" t="s">
        <v>810</v>
      </c>
      <c r="Q26" s="137" t="s">
        <v>342</v>
      </c>
      <c r="R26" s="138">
        <v>182</v>
      </c>
      <c r="S26" s="139">
        <v>7</v>
      </c>
      <c r="T26" s="140">
        <v>100</v>
      </c>
      <c r="U26" s="146" t="s">
        <v>808</v>
      </c>
      <c r="V26" s="146">
        <v>4</v>
      </c>
      <c r="W26" s="146" t="s">
        <v>810</v>
      </c>
      <c r="X26" s="146" t="s">
        <v>186</v>
      </c>
      <c r="Y26" s="147">
        <v>116</v>
      </c>
      <c r="Z26" s="147">
        <v>88</v>
      </c>
      <c r="AA26" s="147">
        <v>93</v>
      </c>
      <c r="AB26" s="148">
        <v>297</v>
      </c>
      <c r="AE26" s="262" t="s">
        <v>36</v>
      </c>
      <c r="AF26" s="270" t="s">
        <v>185</v>
      </c>
      <c r="AG26" s="271">
        <v>153</v>
      </c>
      <c r="AH26" s="271">
        <v>5.0999999999999996</v>
      </c>
      <c r="AI26" s="272">
        <v>160</v>
      </c>
      <c r="AJ26" s="272">
        <v>5.161290322580645</v>
      </c>
      <c r="AK26" s="335">
        <f t="shared" si="0"/>
        <v>206</v>
      </c>
      <c r="AL26" s="336">
        <f t="shared" si="1"/>
        <v>6.8666666666666663</v>
      </c>
      <c r="AM26" s="273">
        <v>489</v>
      </c>
      <c r="AO26" s="8" t="s">
        <v>850</v>
      </c>
      <c r="AP26" s="3">
        <v>20</v>
      </c>
      <c r="AQ26" s="4" t="s">
        <v>101</v>
      </c>
      <c r="AR26" s="497" t="s">
        <v>780</v>
      </c>
      <c r="AS26" s="498">
        <v>368</v>
      </c>
      <c r="AT26" s="499">
        <v>305</v>
      </c>
      <c r="AU26" s="499">
        <v>305</v>
      </c>
      <c r="AV26" s="505">
        <v>1008</v>
      </c>
      <c r="AW26" s="1" t="str">
        <f t="shared" si="5"/>
        <v>GENOVA</v>
      </c>
      <c r="AX26" s="506" t="s">
        <v>866</v>
      </c>
      <c r="AY26" s="3">
        <v>41</v>
      </c>
      <c r="AZ26" s="352" t="s">
        <v>80</v>
      </c>
      <c r="BA26" s="4" t="s">
        <v>186</v>
      </c>
      <c r="BB26" s="505"/>
      <c r="BC26" s="507">
        <v>434.60726399999999</v>
      </c>
      <c r="BD26" s="499">
        <f t="shared" si="6"/>
        <v>14.019589161290321</v>
      </c>
      <c r="BF26" s="145"/>
    </row>
    <row r="27" spans="1:58" s="1" customFormat="1" ht="19.7" customHeight="1">
      <c r="A27" s="8" t="s">
        <v>867</v>
      </c>
      <c r="B27" s="3">
        <v>28</v>
      </c>
      <c r="C27" s="137" t="s">
        <v>52</v>
      </c>
      <c r="D27" s="137" t="s">
        <v>343</v>
      </c>
      <c r="G27" s="21">
        <v>247</v>
      </c>
      <c r="H27" s="33">
        <v>60</v>
      </c>
      <c r="I27" s="34">
        <f t="shared" si="2"/>
        <v>1.935483870967742</v>
      </c>
      <c r="J27" s="33">
        <v>84</v>
      </c>
      <c r="K27" s="34">
        <f t="shared" si="3"/>
        <v>2.8</v>
      </c>
      <c r="L27" s="34">
        <v>4.0999999999999996</v>
      </c>
      <c r="M27" s="33">
        <v>103</v>
      </c>
      <c r="N27" s="35">
        <f t="shared" si="4"/>
        <v>3.3225806451612905</v>
      </c>
      <c r="O27" s="145"/>
      <c r="P27" s="137" t="s">
        <v>52</v>
      </c>
      <c r="Q27" s="137" t="s">
        <v>343</v>
      </c>
      <c r="R27" s="138">
        <v>104</v>
      </c>
      <c r="S27" s="139">
        <v>4</v>
      </c>
      <c r="T27" s="140">
        <v>65</v>
      </c>
      <c r="U27" s="146" t="s">
        <v>868</v>
      </c>
      <c r="V27" s="146">
        <v>364</v>
      </c>
      <c r="W27" s="146" t="s">
        <v>52</v>
      </c>
      <c r="X27" s="146" t="s">
        <v>802</v>
      </c>
      <c r="Y27" s="147">
        <v>61</v>
      </c>
      <c r="Z27" s="147">
        <v>60</v>
      </c>
      <c r="AA27" s="147">
        <v>59</v>
      </c>
      <c r="AB27" s="148">
        <v>180</v>
      </c>
      <c r="AE27" s="262" t="s">
        <v>43</v>
      </c>
      <c r="AF27" s="270" t="s">
        <v>185</v>
      </c>
      <c r="AG27" s="271">
        <v>195</v>
      </c>
      <c r="AH27" s="271">
        <v>6.5</v>
      </c>
      <c r="AI27" s="272">
        <v>190</v>
      </c>
      <c r="AJ27" s="272">
        <v>6.129032258064516</v>
      </c>
      <c r="AK27" s="335">
        <f t="shared" si="0"/>
        <v>297</v>
      </c>
      <c r="AL27" s="336">
        <f t="shared" si="1"/>
        <v>9.9</v>
      </c>
      <c r="AM27" s="273">
        <v>585</v>
      </c>
      <c r="AO27" s="8" t="s">
        <v>828</v>
      </c>
      <c r="AP27" s="3">
        <v>10</v>
      </c>
      <c r="AQ27" s="4" t="s">
        <v>40</v>
      </c>
      <c r="AR27" s="497" t="s">
        <v>780</v>
      </c>
      <c r="AS27" s="498">
        <v>412</v>
      </c>
      <c r="AT27" s="499">
        <v>391</v>
      </c>
      <c r="AU27" s="499">
        <v>391</v>
      </c>
      <c r="AV27" s="505">
        <v>1255</v>
      </c>
      <c r="AW27" s="1" t="str">
        <f t="shared" si="5"/>
        <v>PORDENONE</v>
      </c>
      <c r="AX27" s="506" t="s">
        <v>869</v>
      </c>
      <c r="AY27" s="3">
        <v>302</v>
      </c>
      <c r="AZ27" s="352" t="s">
        <v>128</v>
      </c>
      <c r="BA27" s="4" t="s">
        <v>185</v>
      </c>
      <c r="BB27" s="505"/>
      <c r="BC27" s="507">
        <v>213.760638</v>
      </c>
      <c r="BD27" s="499">
        <f t="shared" si="6"/>
        <v>6.8955044516129034</v>
      </c>
      <c r="BF27" s="145"/>
    </row>
    <row r="28" spans="1:58" s="1" customFormat="1" ht="19.7" customHeight="1">
      <c r="A28" s="8" t="s">
        <v>826</v>
      </c>
      <c r="B28" s="3">
        <v>30</v>
      </c>
      <c r="C28" s="137" t="s">
        <v>53</v>
      </c>
      <c r="D28" s="137" t="s">
        <v>340</v>
      </c>
      <c r="G28" s="21">
        <v>919</v>
      </c>
      <c r="H28" s="33">
        <v>218</v>
      </c>
      <c r="I28" s="34">
        <f t="shared" si="2"/>
        <v>7.032258064516129</v>
      </c>
      <c r="J28" s="33">
        <v>333</v>
      </c>
      <c r="K28" s="34">
        <f t="shared" si="3"/>
        <v>11.1</v>
      </c>
      <c r="L28" s="34">
        <v>14.1</v>
      </c>
      <c r="M28" s="33">
        <v>368</v>
      </c>
      <c r="N28" s="35">
        <f t="shared" si="4"/>
        <v>11.870967741935484</v>
      </c>
      <c r="O28" s="145"/>
      <c r="P28" s="137" t="s">
        <v>53</v>
      </c>
      <c r="Q28" s="137" t="s">
        <v>340</v>
      </c>
      <c r="R28" s="138">
        <v>383</v>
      </c>
      <c r="S28" s="139">
        <v>14</v>
      </c>
      <c r="T28" s="140">
        <v>185</v>
      </c>
      <c r="U28" s="146" t="s">
        <v>852</v>
      </c>
      <c r="V28" s="146">
        <v>85</v>
      </c>
      <c r="W28" s="146" t="s">
        <v>53</v>
      </c>
      <c r="X28" s="146" t="s">
        <v>780</v>
      </c>
      <c r="Y28" s="147">
        <v>224</v>
      </c>
      <c r="Z28" s="147">
        <v>191</v>
      </c>
      <c r="AA28" s="147">
        <v>206</v>
      </c>
      <c r="AB28" s="148">
        <v>621</v>
      </c>
      <c r="AE28" s="262" t="s">
        <v>63</v>
      </c>
      <c r="AF28" s="270" t="s">
        <v>185</v>
      </c>
      <c r="AG28" s="271">
        <v>95</v>
      </c>
      <c r="AH28" s="271">
        <v>3.1666666666666665</v>
      </c>
      <c r="AI28" s="272">
        <v>100</v>
      </c>
      <c r="AJ28" s="272">
        <v>3.225806451612903</v>
      </c>
      <c r="AK28" s="335">
        <f t="shared" si="0"/>
        <v>148</v>
      </c>
      <c r="AL28" s="336">
        <f t="shared" si="1"/>
        <v>4.9333333333333336</v>
      </c>
      <c r="AM28" s="273">
        <v>305</v>
      </c>
      <c r="AO28" s="8" t="s">
        <v>870</v>
      </c>
      <c r="AP28" s="3">
        <v>37</v>
      </c>
      <c r="AQ28" s="4" t="s">
        <v>169</v>
      </c>
      <c r="AR28" s="497" t="s">
        <v>185</v>
      </c>
      <c r="AS28" s="498">
        <v>297</v>
      </c>
      <c r="AT28" s="499">
        <v>298</v>
      </c>
      <c r="AU28" s="499">
        <v>298</v>
      </c>
      <c r="AV28" s="505">
        <v>913</v>
      </c>
      <c r="AW28" s="1" t="str">
        <f t="shared" si="5"/>
        <v>ROVIGO</v>
      </c>
      <c r="AX28" s="506" t="s">
        <v>871</v>
      </c>
      <c r="AY28" s="3">
        <v>333</v>
      </c>
      <c r="AZ28" s="352" t="s">
        <v>149</v>
      </c>
      <c r="BA28" s="4" t="s">
        <v>185</v>
      </c>
      <c r="BB28" s="505"/>
      <c r="BC28" s="507">
        <v>124.00479</v>
      </c>
      <c r="BD28" s="499">
        <f t="shared" si="6"/>
        <v>4.0001545161290322</v>
      </c>
      <c r="BF28" s="145"/>
    </row>
    <row r="29" spans="1:58" s="1" customFormat="1" ht="19.7" customHeight="1">
      <c r="A29" s="8" t="s">
        <v>872</v>
      </c>
      <c r="B29" s="3">
        <v>32</v>
      </c>
      <c r="C29" s="137" t="s">
        <v>54</v>
      </c>
      <c r="D29" s="137" t="s">
        <v>836</v>
      </c>
      <c r="G29" s="21">
        <v>741</v>
      </c>
      <c r="H29" s="33">
        <v>184</v>
      </c>
      <c r="I29" s="34">
        <f t="shared" si="2"/>
        <v>5.935483870967742</v>
      </c>
      <c r="J29" s="33">
        <v>254</v>
      </c>
      <c r="K29" s="34">
        <f t="shared" si="3"/>
        <v>8.4666666666666668</v>
      </c>
      <c r="L29" s="34">
        <v>12.1</v>
      </c>
      <c r="M29" s="33">
        <v>303</v>
      </c>
      <c r="N29" s="35">
        <f t="shared" si="4"/>
        <v>9.7741935483870961</v>
      </c>
      <c r="O29" s="145"/>
      <c r="P29" s="137" t="s">
        <v>54</v>
      </c>
      <c r="Q29" s="137" t="s">
        <v>836</v>
      </c>
      <c r="R29" s="138">
        <v>320</v>
      </c>
      <c r="S29" s="139">
        <v>12</v>
      </c>
      <c r="T29" s="140">
        <v>160</v>
      </c>
      <c r="U29" s="146" t="s">
        <v>873</v>
      </c>
      <c r="V29" s="146">
        <v>84</v>
      </c>
      <c r="W29" s="146" t="s">
        <v>54</v>
      </c>
      <c r="X29" s="146" t="s">
        <v>837</v>
      </c>
      <c r="Y29" s="147">
        <v>193</v>
      </c>
      <c r="Z29" s="147">
        <v>146</v>
      </c>
      <c r="AA29" s="147">
        <v>157</v>
      </c>
      <c r="AB29" s="148">
        <v>496</v>
      </c>
      <c r="AE29" s="262" t="s">
        <v>91</v>
      </c>
      <c r="AF29" s="270" t="s">
        <v>185</v>
      </c>
      <c r="AG29" s="271">
        <v>130</v>
      </c>
      <c r="AH29" s="271">
        <v>4.333333333333333</v>
      </c>
      <c r="AI29" s="272">
        <v>151</v>
      </c>
      <c r="AJ29" s="272">
        <v>4.870967741935484</v>
      </c>
      <c r="AK29" s="335">
        <f t="shared" si="0"/>
        <v>219</v>
      </c>
      <c r="AL29" s="336">
        <f t="shared" si="1"/>
        <v>7.3</v>
      </c>
      <c r="AM29" s="273">
        <v>436</v>
      </c>
      <c r="AO29" s="8" t="s">
        <v>816</v>
      </c>
      <c r="AP29" s="3">
        <v>344</v>
      </c>
      <c r="AQ29" s="4" t="s">
        <v>63</v>
      </c>
      <c r="AR29" s="497" t="s">
        <v>185</v>
      </c>
      <c r="AS29" s="498">
        <v>162</v>
      </c>
      <c r="AT29" s="499">
        <v>148</v>
      </c>
      <c r="AU29" s="499">
        <v>148</v>
      </c>
      <c r="AV29" s="505">
        <v>475</v>
      </c>
      <c r="AW29" s="1" t="str">
        <f t="shared" si="5"/>
        <v>BRESCIA 1</v>
      </c>
      <c r="AX29" s="506" t="s">
        <v>835</v>
      </c>
      <c r="AY29" s="3">
        <v>12</v>
      </c>
      <c r="AZ29" s="352" t="s">
        <v>45</v>
      </c>
      <c r="BA29" s="4" t="s">
        <v>780</v>
      </c>
      <c r="BB29" s="505"/>
      <c r="BC29" s="507">
        <v>363.74738400000001</v>
      </c>
      <c r="BD29" s="499">
        <f t="shared" si="6"/>
        <v>11.733786580645162</v>
      </c>
      <c r="BF29" s="145"/>
    </row>
    <row r="30" spans="1:58" s="1" customFormat="1" ht="19.7" customHeight="1">
      <c r="A30" s="8" t="s">
        <v>874</v>
      </c>
      <c r="B30" s="3">
        <v>33</v>
      </c>
      <c r="C30" s="137" t="s">
        <v>55</v>
      </c>
      <c r="D30" s="137" t="s">
        <v>342</v>
      </c>
      <c r="G30" s="21">
        <v>541</v>
      </c>
      <c r="H30" s="33">
        <v>135</v>
      </c>
      <c r="I30" s="34">
        <f t="shared" si="2"/>
        <v>4.354838709677419</v>
      </c>
      <c r="J30" s="33">
        <v>195</v>
      </c>
      <c r="K30" s="34">
        <f t="shared" si="3"/>
        <v>6.5</v>
      </c>
      <c r="L30" s="34">
        <v>8.1</v>
      </c>
      <c r="M30" s="33">
        <v>211</v>
      </c>
      <c r="N30" s="35">
        <f t="shared" si="4"/>
        <v>6.806451612903226</v>
      </c>
      <c r="O30" s="145"/>
      <c r="P30" s="137" t="s">
        <v>55</v>
      </c>
      <c r="Q30" s="137" t="s">
        <v>342</v>
      </c>
      <c r="R30" s="138">
        <v>227</v>
      </c>
      <c r="S30" s="139">
        <v>8</v>
      </c>
      <c r="T30" s="140">
        <v>115</v>
      </c>
      <c r="U30" s="146" t="s">
        <v>875</v>
      </c>
      <c r="V30" s="146">
        <v>325</v>
      </c>
      <c r="W30" s="146" t="s">
        <v>55</v>
      </c>
      <c r="X30" s="146" t="s">
        <v>186</v>
      </c>
      <c r="Y30" s="147">
        <v>128</v>
      </c>
      <c r="Z30" s="147">
        <v>114</v>
      </c>
      <c r="AA30" s="147">
        <v>114</v>
      </c>
      <c r="AB30" s="148">
        <v>356</v>
      </c>
      <c r="AE30" s="262" t="s">
        <v>92</v>
      </c>
      <c r="AF30" s="270" t="s">
        <v>185</v>
      </c>
      <c r="AG30" s="271">
        <v>185</v>
      </c>
      <c r="AH30" s="271">
        <v>6.166666666666667</v>
      </c>
      <c r="AI30" s="272">
        <v>191</v>
      </c>
      <c r="AJ30" s="272">
        <v>6.161290322580645</v>
      </c>
      <c r="AK30" s="335">
        <f t="shared" si="0"/>
        <v>278</v>
      </c>
      <c r="AL30" s="336">
        <f t="shared" si="1"/>
        <v>9.2666666666666675</v>
      </c>
      <c r="AM30" s="273">
        <v>589</v>
      </c>
      <c r="AO30" s="8" t="s">
        <v>869</v>
      </c>
      <c r="AP30" s="3">
        <v>302</v>
      </c>
      <c r="AQ30" s="4" t="s">
        <v>128</v>
      </c>
      <c r="AR30" s="497" t="s">
        <v>185</v>
      </c>
      <c r="AS30" s="498">
        <v>269</v>
      </c>
      <c r="AT30" s="499">
        <v>243</v>
      </c>
      <c r="AU30" s="499">
        <v>243</v>
      </c>
      <c r="AV30" s="505">
        <v>787</v>
      </c>
      <c r="AW30" s="1" t="str">
        <f t="shared" si="5"/>
        <v>SALERNO PORTA DEL MARE</v>
      </c>
      <c r="AX30" s="506" t="s">
        <v>876</v>
      </c>
      <c r="AY30" s="3">
        <v>365</v>
      </c>
      <c r="AZ30" s="352" t="s">
        <v>150</v>
      </c>
      <c r="BA30" s="4" t="s">
        <v>189</v>
      </c>
      <c r="BB30" s="505"/>
      <c r="BC30" s="507">
        <v>102.07197000000002</v>
      </c>
      <c r="BD30" s="499">
        <f t="shared" si="6"/>
        <v>3.2926441935483877</v>
      </c>
      <c r="BF30" s="145"/>
    </row>
    <row r="31" spans="1:58" s="1" customFormat="1" ht="19.7" customHeight="1">
      <c r="A31" s="8" t="s">
        <v>809</v>
      </c>
      <c r="B31" s="3">
        <v>34</v>
      </c>
      <c r="C31" s="137" t="s">
        <v>56</v>
      </c>
      <c r="D31" s="137" t="s">
        <v>344</v>
      </c>
      <c r="G31" s="21">
        <v>637</v>
      </c>
      <c r="H31" s="33">
        <v>163</v>
      </c>
      <c r="I31" s="34">
        <f t="shared" si="2"/>
        <v>5.258064516129032</v>
      </c>
      <c r="J31" s="33">
        <v>230</v>
      </c>
      <c r="K31" s="34">
        <f t="shared" si="3"/>
        <v>7.666666666666667</v>
      </c>
      <c r="L31" s="34">
        <v>9.1</v>
      </c>
      <c r="M31" s="33">
        <v>244</v>
      </c>
      <c r="N31" s="35">
        <f t="shared" si="4"/>
        <v>7.870967741935484</v>
      </c>
      <c r="O31" s="145"/>
      <c r="P31" s="137" t="s">
        <v>56</v>
      </c>
      <c r="Q31" s="137" t="s">
        <v>344</v>
      </c>
      <c r="R31" s="138">
        <v>260</v>
      </c>
      <c r="S31" s="139">
        <v>9</v>
      </c>
      <c r="T31" s="140">
        <v>140</v>
      </c>
      <c r="U31" s="146" t="s">
        <v>877</v>
      </c>
      <c r="V31" s="146">
        <v>300</v>
      </c>
      <c r="W31" s="146" t="s">
        <v>56</v>
      </c>
      <c r="X31" s="146" t="s">
        <v>878</v>
      </c>
      <c r="Y31" s="147">
        <v>163</v>
      </c>
      <c r="Z31" s="147">
        <v>145</v>
      </c>
      <c r="AA31" s="147">
        <v>140</v>
      </c>
      <c r="AB31" s="148">
        <v>448</v>
      </c>
      <c r="AE31" s="262" t="s">
        <v>93</v>
      </c>
      <c r="AF31" s="270" t="s">
        <v>185</v>
      </c>
      <c r="AG31" s="271">
        <v>53</v>
      </c>
      <c r="AH31" s="271">
        <v>1.7666666666666666</v>
      </c>
      <c r="AI31" s="272">
        <v>60</v>
      </c>
      <c r="AJ31" s="272">
        <v>1.935483870967742</v>
      </c>
      <c r="AK31" s="335">
        <f t="shared" si="0"/>
        <v>117</v>
      </c>
      <c r="AL31" s="336">
        <f t="shared" si="1"/>
        <v>3.9</v>
      </c>
      <c r="AM31" s="273">
        <v>176</v>
      </c>
      <c r="AO31" s="8" t="s">
        <v>831</v>
      </c>
      <c r="AP31" s="3">
        <v>309</v>
      </c>
      <c r="AQ31" s="4" t="s">
        <v>43</v>
      </c>
      <c r="AR31" s="497" t="s">
        <v>185</v>
      </c>
      <c r="AS31" s="498">
        <v>282</v>
      </c>
      <c r="AT31" s="499">
        <v>297</v>
      </c>
      <c r="AU31" s="499">
        <v>297</v>
      </c>
      <c r="AV31" s="505">
        <v>865</v>
      </c>
      <c r="AW31" s="1" t="str">
        <f t="shared" si="5"/>
        <v>PAVIA XPRESS</v>
      </c>
      <c r="AX31" s="506" t="s">
        <v>879</v>
      </c>
      <c r="AY31" s="3">
        <v>388</v>
      </c>
      <c r="AZ31" s="352" t="s">
        <v>117</v>
      </c>
      <c r="BA31" s="4" t="s">
        <v>186</v>
      </c>
      <c r="BB31" s="505"/>
      <c r="BC31" s="507">
        <v>38.625</v>
      </c>
      <c r="BD31" s="499">
        <f t="shared" si="6"/>
        <v>1.2459677419354838</v>
      </c>
      <c r="BF31" s="145"/>
    </row>
    <row r="32" spans="1:58" s="1" customFormat="1" ht="19.7" customHeight="1">
      <c r="A32" s="8" t="s">
        <v>845</v>
      </c>
      <c r="B32" s="3">
        <v>36</v>
      </c>
      <c r="C32" s="137" t="s">
        <v>57</v>
      </c>
      <c r="D32" s="137" t="s">
        <v>344</v>
      </c>
      <c r="G32" s="21">
        <v>588</v>
      </c>
      <c r="H32" s="33">
        <v>154</v>
      </c>
      <c r="I32" s="34">
        <f t="shared" si="2"/>
        <v>4.967741935483871</v>
      </c>
      <c r="J32" s="33">
        <v>212</v>
      </c>
      <c r="K32" s="34">
        <f t="shared" si="3"/>
        <v>7.0666666666666664</v>
      </c>
      <c r="L32" s="34">
        <v>9.1</v>
      </c>
      <c r="M32" s="33">
        <v>222</v>
      </c>
      <c r="N32" s="35">
        <f t="shared" si="4"/>
        <v>7.161290322580645</v>
      </c>
      <c r="O32" s="145"/>
      <c r="P32" s="137" t="s">
        <v>57</v>
      </c>
      <c r="Q32" s="137" t="s">
        <v>344</v>
      </c>
      <c r="R32" s="138">
        <v>237</v>
      </c>
      <c r="S32" s="139">
        <v>9</v>
      </c>
      <c r="T32" s="140">
        <v>125</v>
      </c>
      <c r="U32" s="146" t="s">
        <v>880</v>
      </c>
      <c r="V32" s="146">
        <v>704</v>
      </c>
      <c r="W32" s="146" t="s">
        <v>57</v>
      </c>
      <c r="X32" s="146" t="s">
        <v>878</v>
      </c>
      <c r="Y32" s="147">
        <v>174</v>
      </c>
      <c r="Z32" s="147">
        <v>140</v>
      </c>
      <c r="AA32" s="147">
        <v>138</v>
      </c>
      <c r="AB32" s="148">
        <v>452</v>
      </c>
      <c r="AE32" s="262" t="s">
        <v>94</v>
      </c>
      <c r="AF32" s="270" t="s">
        <v>185</v>
      </c>
      <c r="AG32" s="271">
        <v>153</v>
      </c>
      <c r="AH32" s="271">
        <v>5.0999999999999996</v>
      </c>
      <c r="AI32" s="272">
        <v>164</v>
      </c>
      <c r="AJ32" s="272">
        <v>5.290322580645161</v>
      </c>
      <c r="AK32" s="335">
        <f t="shared" si="0"/>
        <v>225</v>
      </c>
      <c r="AL32" s="336">
        <f t="shared" si="1"/>
        <v>7.5</v>
      </c>
      <c r="AM32" s="273">
        <v>494</v>
      </c>
      <c r="AO32" s="8" t="s">
        <v>824</v>
      </c>
      <c r="AP32" s="3">
        <v>9</v>
      </c>
      <c r="AQ32" s="4" t="s">
        <v>167</v>
      </c>
      <c r="AR32" s="497" t="s">
        <v>185</v>
      </c>
      <c r="AS32" s="498">
        <v>231</v>
      </c>
      <c r="AT32" s="499">
        <v>220</v>
      </c>
      <c r="AU32" s="499">
        <v>220</v>
      </c>
      <c r="AV32" s="505">
        <v>692</v>
      </c>
      <c r="AW32" s="1" t="str">
        <f t="shared" si="5"/>
        <v>VITTUONE</v>
      </c>
      <c r="AX32" s="506" t="s">
        <v>881</v>
      </c>
      <c r="AY32" s="3">
        <v>702</v>
      </c>
      <c r="AZ32" s="352" t="s">
        <v>183</v>
      </c>
      <c r="BA32" s="4" t="s">
        <v>186</v>
      </c>
      <c r="BB32" s="505"/>
      <c r="BC32" s="507">
        <v>200.09480400000001</v>
      </c>
      <c r="BD32" s="499">
        <f t="shared" si="6"/>
        <v>6.4546710967741943</v>
      </c>
      <c r="BF32" s="145"/>
    </row>
    <row r="33" spans="1:58" s="1" customFormat="1" ht="19.7" customHeight="1">
      <c r="A33" s="8" t="s">
        <v>870</v>
      </c>
      <c r="B33" s="3">
        <v>37</v>
      </c>
      <c r="C33" s="137" t="s">
        <v>58</v>
      </c>
      <c r="D33" s="137" t="s">
        <v>345</v>
      </c>
      <c r="G33" s="21">
        <v>643</v>
      </c>
      <c r="H33" s="33">
        <v>175</v>
      </c>
      <c r="I33" s="34">
        <f t="shared" si="2"/>
        <v>5.645161290322581</v>
      </c>
      <c r="J33" s="33">
        <v>222</v>
      </c>
      <c r="K33" s="34">
        <f t="shared" si="3"/>
        <v>7.4</v>
      </c>
      <c r="L33" s="34">
        <v>9.1</v>
      </c>
      <c r="M33" s="33">
        <v>246</v>
      </c>
      <c r="N33" s="35">
        <f t="shared" si="4"/>
        <v>7.935483870967742</v>
      </c>
      <c r="O33" s="145"/>
      <c r="P33" s="137" t="s">
        <v>58</v>
      </c>
      <c r="Q33" s="137" t="s">
        <v>345</v>
      </c>
      <c r="R33" s="138">
        <v>256</v>
      </c>
      <c r="S33" s="139">
        <v>9</v>
      </c>
      <c r="T33" s="140">
        <v>125</v>
      </c>
      <c r="U33" s="146" t="s">
        <v>882</v>
      </c>
      <c r="V33" s="146">
        <v>315</v>
      </c>
      <c r="W33" s="146" t="s">
        <v>58</v>
      </c>
      <c r="X33" s="146" t="s">
        <v>189</v>
      </c>
      <c r="Y33" s="147">
        <v>165</v>
      </c>
      <c r="Z33" s="147">
        <v>131</v>
      </c>
      <c r="AA33" s="147">
        <v>146</v>
      </c>
      <c r="AB33" s="148">
        <v>442</v>
      </c>
      <c r="AE33" s="262" t="s">
        <v>109</v>
      </c>
      <c r="AF33" s="270" t="s">
        <v>185</v>
      </c>
      <c r="AG33" s="271">
        <v>247</v>
      </c>
      <c r="AH33" s="271">
        <v>8.2333333333333325</v>
      </c>
      <c r="AI33" s="272">
        <v>283</v>
      </c>
      <c r="AJ33" s="272">
        <v>9.129032258064516</v>
      </c>
      <c r="AK33" s="335">
        <f t="shared" si="0"/>
        <v>341</v>
      </c>
      <c r="AL33" s="336">
        <f t="shared" si="1"/>
        <v>11.366666666666667</v>
      </c>
      <c r="AM33" s="273">
        <v>821</v>
      </c>
      <c r="AO33" s="8" t="s">
        <v>841</v>
      </c>
      <c r="AP33" s="3">
        <v>303</v>
      </c>
      <c r="AQ33" s="4" t="s">
        <v>111</v>
      </c>
      <c r="AR33" s="497" t="s">
        <v>185</v>
      </c>
      <c r="AS33" s="498">
        <v>194</v>
      </c>
      <c r="AT33" s="499">
        <v>186</v>
      </c>
      <c r="AU33" s="499">
        <v>186</v>
      </c>
      <c r="AV33" s="505">
        <v>582</v>
      </c>
      <c r="AW33" s="1" t="str">
        <f t="shared" si="5"/>
        <v>MANTOVA</v>
      </c>
      <c r="AX33" s="506" t="s">
        <v>883</v>
      </c>
      <c r="AY33" s="3">
        <v>56</v>
      </c>
      <c r="AZ33" s="352" t="s">
        <v>91</v>
      </c>
      <c r="BA33" s="4" t="s">
        <v>185</v>
      </c>
      <c r="BB33" s="505"/>
      <c r="BC33" s="507">
        <v>178.83684</v>
      </c>
      <c r="BD33" s="499">
        <f t="shared" si="6"/>
        <v>5.768930322580645</v>
      </c>
      <c r="BF33" s="145"/>
    </row>
    <row r="34" spans="1:58" s="1" customFormat="1" ht="19.7" customHeight="1">
      <c r="A34" s="8" t="s">
        <v>838</v>
      </c>
      <c r="B34" s="3">
        <v>38</v>
      </c>
      <c r="C34" s="137" t="s">
        <v>59</v>
      </c>
      <c r="D34" s="137" t="s">
        <v>345</v>
      </c>
      <c r="G34" s="21">
        <v>747</v>
      </c>
      <c r="H34" s="33">
        <v>196</v>
      </c>
      <c r="I34" s="34">
        <f t="shared" si="2"/>
        <v>6.32258064516129</v>
      </c>
      <c r="J34" s="33">
        <v>259</v>
      </c>
      <c r="K34" s="34">
        <f t="shared" si="3"/>
        <v>8.6333333333333329</v>
      </c>
      <c r="L34" s="34">
        <v>11.1</v>
      </c>
      <c r="M34" s="33">
        <v>292</v>
      </c>
      <c r="N34" s="35">
        <f t="shared" si="4"/>
        <v>9.4193548387096779</v>
      </c>
      <c r="O34" s="145"/>
      <c r="P34" s="137" t="s">
        <v>59</v>
      </c>
      <c r="Q34" s="137" t="s">
        <v>345</v>
      </c>
      <c r="R34" s="138">
        <v>300</v>
      </c>
      <c r="S34" s="139">
        <v>11</v>
      </c>
      <c r="T34" s="140">
        <v>150</v>
      </c>
      <c r="U34" s="146" t="s">
        <v>884</v>
      </c>
      <c r="V34" s="146">
        <v>68</v>
      </c>
      <c r="W34" s="146" t="s">
        <v>59</v>
      </c>
      <c r="X34" s="146" t="s">
        <v>189</v>
      </c>
      <c r="Y34" s="147">
        <v>190</v>
      </c>
      <c r="Z34" s="147">
        <v>162</v>
      </c>
      <c r="AA34" s="147">
        <v>163</v>
      </c>
      <c r="AB34" s="148">
        <v>515</v>
      </c>
      <c r="AE34" s="262" t="s">
        <v>111</v>
      </c>
      <c r="AF34" s="270" t="s">
        <v>185</v>
      </c>
      <c r="AG34" s="271">
        <v>134</v>
      </c>
      <c r="AH34" s="271">
        <v>4.4666666666666668</v>
      </c>
      <c r="AI34" s="272">
        <v>147</v>
      </c>
      <c r="AJ34" s="272">
        <v>4.741935483870968</v>
      </c>
      <c r="AK34" s="335">
        <f t="shared" si="0"/>
        <v>186</v>
      </c>
      <c r="AL34" s="336">
        <f t="shared" si="1"/>
        <v>6.2</v>
      </c>
      <c r="AM34" s="273">
        <v>429</v>
      </c>
      <c r="AO34" s="8" t="s">
        <v>885</v>
      </c>
      <c r="AP34" s="3">
        <v>44</v>
      </c>
      <c r="AQ34" s="4" t="s">
        <v>94</v>
      </c>
      <c r="AR34" s="497" t="s">
        <v>185</v>
      </c>
      <c r="AS34" s="498">
        <v>232</v>
      </c>
      <c r="AT34" s="499">
        <v>225</v>
      </c>
      <c r="AU34" s="499">
        <v>225</v>
      </c>
      <c r="AV34" s="505">
        <v>699</v>
      </c>
      <c r="AW34" s="1" t="str">
        <f t="shared" si="5"/>
        <v>MILANO CITTA' 1</v>
      </c>
      <c r="AX34" s="506" t="s">
        <v>807</v>
      </c>
      <c r="AY34" s="3">
        <v>43</v>
      </c>
      <c r="AZ34" s="352" t="s">
        <v>96</v>
      </c>
      <c r="BA34" s="4" t="s">
        <v>780</v>
      </c>
      <c r="BB34" s="505"/>
      <c r="BC34" s="507">
        <v>267.74911800000001</v>
      </c>
      <c r="BD34" s="499">
        <f t="shared" si="6"/>
        <v>8.6370683225806459</v>
      </c>
      <c r="BF34" s="145"/>
    </row>
    <row r="35" spans="1:58" s="1" customFormat="1" ht="19.7" customHeight="1">
      <c r="A35" s="8" t="s">
        <v>886</v>
      </c>
      <c r="B35" s="3">
        <v>39</v>
      </c>
      <c r="C35" s="137" t="s">
        <v>60</v>
      </c>
      <c r="D35" s="137" t="s">
        <v>342</v>
      </c>
      <c r="G35" s="21">
        <v>411</v>
      </c>
      <c r="H35" s="33">
        <v>107</v>
      </c>
      <c r="I35" s="34">
        <f t="shared" si="2"/>
        <v>3.4516129032258065</v>
      </c>
      <c r="J35" s="33">
        <v>136</v>
      </c>
      <c r="K35" s="34">
        <f t="shared" si="3"/>
        <v>4.5333333333333332</v>
      </c>
      <c r="L35" s="34">
        <v>6.1</v>
      </c>
      <c r="M35" s="33">
        <v>168</v>
      </c>
      <c r="N35" s="35">
        <f t="shared" si="4"/>
        <v>5.419354838709677</v>
      </c>
      <c r="O35" s="145"/>
      <c r="P35" s="137" t="s">
        <v>60</v>
      </c>
      <c r="Q35" s="137" t="s">
        <v>342</v>
      </c>
      <c r="R35" s="138">
        <v>169</v>
      </c>
      <c r="S35" s="139">
        <v>6</v>
      </c>
      <c r="T35" s="140">
        <v>90</v>
      </c>
      <c r="U35" s="146" t="s">
        <v>820</v>
      </c>
      <c r="V35" s="146">
        <v>356</v>
      </c>
      <c r="W35" s="146" t="s">
        <v>60</v>
      </c>
      <c r="X35" s="146" t="s">
        <v>186</v>
      </c>
      <c r="Y35" s="147">
        <v>94</v>
      </c>
      <c r="Z35" s="147">
        <v>82</v>
      </c>
      <c r="AA35" s="147">
        <v>87</v>
      </c>
      <c r="AB35" s="148">
        <v>263</v>
      </c>
      <c r="AE35" s="262" t="s">
        <v>128</v>
      </c>
      <c r="AF35" s="270" t="s">
        <v>185</v>
      </c>
      <c r="AG35" s="271">
        <v>164</v>
      </c>
      <c r="AH35" s="271">
        <v>5.4666666666666668</v>
      </c>
      <c r="AI35" s="272">
        <v>170</v>
      </c>
      <c r="AJ35" s="272">
        <v>5.4838709677419351</v>
      </c>
      <c r="AK35" s="335">
        <f t="shared" ref="AK35:AK66" si="7">VLOOKUP(AE35,$AQ$5:$AU$160,4,0)</f>
        <v>243</v>
      </c>
      <c r="AL35" s="336">
        <f t="shared" si="1"/>
        <v>8.1</v>
      </c>
      <c r="AM35" s="273">
        <v>521</v>
      </c>
      <c r="AO35" s="8" t="s">
        <v>874</v>
      </c>
      <c r="AP35" s="3">
        <v>33</v>
      </c>
      <c r="AQ35" s="4" t="s">
        <v>179</v>
      </c>
      <c r="AR35" s="497" t="s">
        <v>185</v>
      </c>
      <c r="AS35" s="498">
        <v>274</v>
      </c>
      <c r="AT35" s="499">
        <v>231</v>
      </c>
      <c r="AU35" s="499">
        <v>231</v>
      </c>
      <c r="AV35" s="505">
        <v>784</v>
      </c>
      <c r="AW35" s="1" t="str">
        <f t="shared" si="5"/>
        <v>FIRENZE 2</v>
      </c>
      <c r="AX35" s="506" t="s">
        <v>887</v>
      </c>
      <c r="AY35" s="3">
        <v>62</v>
      </c>
      <c r="AZ35" s="352" t="s">
        <v>74</v>
      </c>
      <c r="BA35" s="4" t="s">
        <v>888</v>
      </c>
      <c r="BB35" s="505"/>
      <c r="BC35" s="507">
        <v>160.78444200000001</v>
      </c>
      <c r="BD35" s="499">
        <f t="shared" si="6"/>
        <v>5.1865949032258065</v>
      </c>
      <c r="BF35" s="145"/>
    </row>
    <row r="36" spans="1:58" s="1" customFormat="1" ht="19.7" customHeight="1">
      <c r="A36" s="8" t="s">
        <v>803</v>
      </c>
      <c r="B36" s="3">
        <v>40</v>
      </c>
      <c r="C36" s="137" t="s">
        <v>61</v>
      </c>
      <c r="D36" s="137" t="s">
        <v>342</v>
      </c>
      <c r="G36" s="21">
        <v>828</v>
      </c>
      <c r="H36" s="33">
        <v>227</v>
      </c>
      <c r="I36" s="34">
        <f t="shared" si="2"/>
        <v>7.32258064516129</v>
      </c>
      <c r="J36" s="33">
        <v>292</v>
      </c>
      <c r="K36" s="34">
        <f t="shared" si="3"/>
        <v>9.7333333333333325</v>
      </c>
      <c r="L36" s="34">
        <v>9.1</v>
      </c>
      <c r="M36" s="33">
        <v>309</v>
      </c>
      <c r="N36" s="35">
        <f t="shared" si="4"/>
        <v>9.9677419354838701</v>
      </c>
      <c r="O36" s="145"/>
      <c r="P36" s="137" t="s">
        <v>61</v>
      </c>
      <c r="Q36" s="137" t="s">
        <v>342</v>
      </c>
      <c r="R36" s="138">
        <v>256</v>
      </c>
      <c r="S36" s="139">
        <v>9</v>
      </c>
      <c r="T36" s="140">
        <v>125</v>
      </c>
      <c r="U36" s="146" t="s">
        <v>839</v>
      </c>
      <c r="V36" s="146">
        <v>355</v>
      </c>
      <c r="W36" s="146" t="s">
        <v>61</v>
      </c>
      <c r="X36" s="146" t="s">
        <v>186</v>
      </c>
      <c r="Y36" s="147">
        <v>56</v>
      </c>
      <c r="Z36" s="147">
        <v>41</v>
      </c>
      <c r="AA36" s="147">
        <v>46</v>
      </c>
      <c r="AB36" s="148">
        <v>143</v>
      </c>
      <c r="AE36" s="262" t="s">
        <v>149</v>
      </c>
      <c r="AF36" s="270" t="s">
        <v>185</v>
      </c>
      <c r="AG36" s="271">
        <v>102</v>
      </c>
      <c r="AH36" s="271">
        <v>3.4</v>
      </c>
      <c r="AI36" s="272">
        <v>108</v>
      </c>
      <c r="AJ36" s="272">
        <v>3.4838709677419355</v>
      </c>
      <c r="AK36" s="335">
        <f t="shared" si="7"/>
        <v>154</v>
      </c>
      <c r="AL36" s="336">
        <f t="shared" si="1"/>
        <v>5.1333333333333337</v>
      </c>
      <c r="AM36" s="273">
        <v>322</v>
      </c>
      <c r="AO36" s="8" t="s">
        <v>865</v>
      </c>
      <c r="AP36" s="3">
        <v>26</v>
      </c>
      <c r="AQ36" s="4" t="s">
        <v>109</v>
      </c>
      <c r="AR36" s="497" t="s">
        <v>185</v>
      </c>
      <c r="AS36" s="498">
        <v>387</v>
      </c>
      <c r="AT36" s="499">
        <v>341</v>
      </c>
      <c r="AU36" s="499">
        <v>341</v>
      </c>
      <c r="AV36" s="505">
        <v>1110</v>
      </c>
      <c r="AW36" s="1" t="str">
        <f t="shared" si="5"/>
        <v>GENOVA SMART</v>
      </c>
      <c r="AX36" s="506" t="s">
        <v>889</v>
      </c>
      <c r="AY36" s="3">
        <v>362</v>
      </c>
      <c r="AZ36" s="352" t="s">
        <v>81</v>
      </c>
      <c r="BA36" s="4" t="s">
        <v>190</v>
      </c>
      <c r="BB36" s="505"/>
      <c r="BC36" s="507">
        <v>43.022069999999999</v>
      </c>
      <c r="BD36" s="499">
        <f t="shared" si="6"/>
        <v>1.3878087096774194</v>
      </c>
      <c r="BF36" s="145"/>
    </row>
    <row r="37" spans="1:58" s="1" customFormat="1" ht="19.7" customHeight="1">
      <c r="A37" s="8" t="s">
        <v>866</v>
      </c>
      <c r="B37" s="3">
        <v>41</v>
      </c>
      <c r="C37" s="137" t="s">
        <v>63</v>
      </c>
      <c r="D37" s="137" t="s">
        <v>341</v>
      </c>
      <c r="G37" s="21">
        <v>447</v>
      </c>
      <c r="H37" s="33">
        <v>121</v>
      </c>
      <c r="I37" s="34">
        <f t="shared" ref="I37:I68" si="8">H37/H$2</f>
        <v>3.903225806451613</v>
      </c>
      <c r="J37" s="33">
        <v>159</v>
      </c>
      <c r="K37" s="34">
        <f t="shared" ref="K37:K68" si="9">J37/K$2</f>
        <v>5.3</v>
      </c>
      <c r="L37" s="34">
        <v>7.1</v>
      </c>
      <c r="M37" s="33">
        <v>167</v>
      </c>
      <c r="N37" s="35">
        <f t="shared" ref="N37:N68" si="10">M37/N$2</f>
        <v>5.387096774193548</v>
      </c>
      <c r="O37" s="145"/>
      <c r="P37" s="137" t="s">
        <v>63</v>
      </c>
      <c r="Q37" s="137" t="s">
        <v>341</v>
      </c>
      <c r="R37" s="138">
        <v>182</v>
      </c>
      <c r="S37" s="139">
        <v>7</v>
      </c>
      <c r="T37" s="140">
        <v>100</v>
      </c>
      <c r="U37" s="146" t="s">
        <v>816</v>
      </c>
      <c r="V37" s="146">
        <v>344</v>
      </c>
      <c r="W37" s="146" t="s">
        <v>63</v>
      </c>
      <c r="X37" s="146" t="s">
        <v>185</v>
      </c>
      <c r="Y37" s="147">
        <v>106</v>
      </c>
      <c r="Z37" s="147">
        <v>90</v>
      </c>
      <c r="AA37" s="147">
        <v>94</v>
      </c>
      <c r="AB37" s="148">
        <v>290</v>
      </c>
      <c r="AE37" s="262" t="s">
        <v>166</v>
      </c>
      <c r="AF37" s="270" t="s">
        <v>185</v>
      </c>
      <c r="AG37" s="271">
        <v>284</v>
      </c>
      <c r="AH37" s="271">
        <v>9.4666666666666668</v>
      </c>
      <c r="AI37" s="272">
        <v>315</v>
      </c>
      <c r="AJ37" s="272">
        <v>10.161290322580646</v>
      </c>
      <c r="AK37" s="335">
        <f t="shared" si="7"/>
        <v>484</v>
      </c>
      <c r="AL37" s="336">
        <f t="shared" si="1"/>
        <v>16.133333333333333</v>
      </c>
      <c r="AM37" s="273">
        <v>946</v>
      </c>
      <c r="AO37" s="8" t="s">
        <v>890</v>
      </c>
      <c r="AP37" s="3">
        <v>347</v>
      </c>
      <c r="AQ37" s="4" t="s">
        <v>181</v>
      </c>
      <c r="AR37" s="497" t="s">
        <v>185</v>
      </c>
      <c r="AS37" s="498">
        <v>218</v>
      </c>
      <c r="AT37" s="499">
        <v>205</v>
      </c>
      <c r="AU37" s="499">
        <v>205</v>
      </c>
      <c r="AV37" s="505">
        <v>658</v>
      </c>
      <c r="AW37" s="1" t="str">
        <f t="shared" si="5"/>
        <v>RAVENNA</v>
      </c>
      <c r="AX37" s="506" t="s">
        <v>891</v>
      </c>
      <c r="AY37" s="3">
        <v>57</v>
      </c>
      <c r="AZ37" s="352" t="s">
        <v>130</v>
      </c>
      <c r="BA37" s="4" t="s">
        <v>802</v>
      </c>
      <c r="BB37" s="505"/>
      <c r="BC37" s="507">
        <v>129.23492400000001</v>
      </c>
      <c r="BD37" s="499">
        <f t="shared" si="6"/>
        <v>4.1688685161290326</v>
      </c>
      <c r="BF37" s="145"/>
    </row>
    <row r="38" spans="1:58" s="1" customFormat="1" ht="19.7" customHeight="1">
      <c r="A38" s="8" t="s">
        <v>822</v>
      </c>
      <c r="B38" s="3">
        <v>42</v>
      </c>
      <c r="C38" s="137" t="s">
        <v>64</v>
      </c>
      <c r="D38" s="137" t="s">
        <v>343</v>
      </c>
      <c r="G38" s="21">
        <v>851</v>
      </c>
      <c r="H38" s="33">
        <v>236</v>
      </c>
      <c r="I38" s="34">
        <f t="shared" si="8"/>
        <v>7.612903225806452</v>
      </c>
      <c r="J38" s="33">
        <v>297</v>
      </c>
      <c r="K38" s="34">
        <f t="shared" si="9"/>
        <v>9.9</v>
      </c>
      <c r="L38" s="34">
        <v>8.1</v>
      </c>
      <c r="M38" s="33">
        <v>318</v>
      </c>
      <c r="N38" s="35">
        <f t="shared" si="10"/>
        <v>10.258064516129032</v>
      </c>
      <c r="O38" s="145"/>
      <c r="P38" s="137" t="s">
        <v>64</v>
      </c>
      <c r="Q38" s="137" t="s">
        <v>343</v>
      </c>
      <c r="R38" s="138">
        <v>213</v>
      </c>
      <c r="S38" s="139">
        <v>8</v>
      </c>
      <c r="T38" s="140">
        <v>65</v>
      </c>
      <c r="U38" s="146" t="s">
        <v>892</v>
      </c>
      <c r="V38" s="146">
        <v>382</v>
      </c>
      <c r="W38" s="146" t="s">
        <v>64</v>
      </c>
      <c r="X38" s="146" t="s">
        <v>802</v>
      </c>
      <c r="Y38" s="147">
        <v>44</v>
      </c>
      <c r="Z38" s="147">
        <v>38</v>
      </c>
      <c r="AA38" s="147">
        <v>38</v>
      </c>
      <c r="AB38" s="148">
        <v>120</v>
      </c>
      <c r="AE38" s="262" t="s">
        <v>167</v>
      </c>
      <c r="AF38" s="270" t="s">
        <v>185</v>
      </c>
      <c r="AG38" s="271">
        <v>153</v>
      </c>
      <c r="AH38" s="271">
        <v>5.0999999999999996</v>
      </c>
      <c r="AI38" s="272">
        <v>156</v>
      </c>
      <c r="AJ38" s="272">
        <v>5.032258064516129</v>
      </c>
      <c r="AK38" s="335">
        <f t="shared" si="7"/>
        <v>220</v>
      </c>
      <c r="AL38" s="336">
        <f t="shared" si="1"/>
        <v>7.333333333333333</v>
      </c>
      <c r="AM38" s="273">
        <v>485</v>
      </c>
      <c r="AO38" s="8" t="s">
        <v>893</v>
      </c>
      <c r="AP38" s="3">
        <v>54</v>
      </c>
      <c r="AQ38" s="4" t="s">
        <v>166</v>
      </c>
      <c r="AR38" s="497" t="s">
        <v>185</v>
      </c>
      <c r="AS38" s="498">
        <v>443</v>
      </c>
      <c r="AT38" s="499">
        <v>484</v>
      </c>
      <c r="AU38" s="499">
        <v>484</v>
      </c>
      <c r="AV38" s="505">
        <v>1391</v>
      </c>
      <c r="AW38" s="1" t="str">
        <f t="shared" si="5"/>
        <v>CORRIDONIA</v>
      </c>
      <c r="AX38" s="506" t="s">
        <v>892</v>
      </c>
      <c r="AY38" s="3">
        <v>382</v>
      </c>
      <c r="AZ38" s="352" t="s">
        <v>64</v>
      </c>
      <c r="BA38" s="4" t="s">
        <v>802</v>
      </c>
      <c r="BB38" s="505"/>
      <c r="BC38" s="507">
        <v>46.058921999999995</v>
      </c>
      <c r="BD38" s="499">
        <f t="shared" si="6"/>
        <v>1.4857716774193548</v>
      </c>
      <c r="BF38" s="145"/>
    </row>
    <row r="39" spans="1:58" s="1" customFormat="1" ht="19.7" customHeight="1">
      <c r="A39" s="8" t="s">
        <v>807</v>
      </c>
      <c r="B39" s="3">
        <v>43</v>
      </c>
      <c r="C39" s="137" t="s">
        <v>65</v>
      </c>
      <c r="D39" s="137" t="s">
        <v>345</v>
      </c>
      <c r="G39" s="21">
        <v>389</v>
      </c>
      <c r="H39" s="33">
        <v>96</v>
      </c>
      <c r="I39" s="34">
        <f t="shared" si="8"/>
        <v>3.096774193548387</v>
      </c>
      <c r="J39" s="33">
        <v>146</v>
      </c>
      <c r="K39" s="34">
        <f t="shared" si="9"/>
        <v>4.8666666666666663</v>
      </c>
      <c r="L39" s="34">
        <v>12.1</v>
      </c>
      <c r="M39" s="33">
        <v>147</v>
      </c>
      <c r="N39" s="35">
        <f t="shared" si="10"/>
        <v>4.741935483870968</v>
      </c>
      <c r="O39" s="145"/>
      <c r="P39" s="137" t="s">
        <v>65</v>
      </c>
      <c r="Q39" s="137" t="s">
        <v>345</v>
      </c>
      <c r="R39" s="138">
        <v>342</v>
      </c>
      <c r="S39" s="139">
        <v>12</v>
      </c>
      <c r="T39" s="140">
        <v>175</v>
      </c>
      <c r="U39" s="146" t="s">
        <v>894</v>
      </c>
      <c r="V39" s="146">
        <v>55</v>
      </c>
      <c r="W39" s="146" t="s">
        <v>65</v>
      </c>
      <c r="X39" s="146" t="s">
        <v>189</v>
      </c>
      <c r="Y39" s="147">
        <v>224</v>
      </c>
      <c r="Z39" s="147">
        <v>186</v>
      </c>
      <c r="AA39" s="147">
        <v>177</v>
      </c>
      <c r="AB39" s="148">
        <v>587</v>
      </c>
      <c r="AE39" s="262" t="s">
        <v>168</v>
      </c>
      <c r="AF39" s="270" t="s">
        <v>185</v>
      </c>
      <c r="AG39" s="271">
        <v>161</v>
      </c>
      <c r="AH39" s="271">
        <v>5.3666666666666663</v>
      </c>
      <c r="AI39" s="272">
        <v>172</v>
      </c>
      <c r="AJ39" s="272">
        <v>5.5483870967741939</v>
      </c>
      <c r="AK39" s="335">
        <f t="shared" si="7"/>
        <v>220</v>
      </c>
      <c r="AL39" s="336">
        <f t="shared" si="1"/>
        <v>7.333333333333333</v>
      </c>
      <c r="AM39" s="273">
        <v>524</v>
      </c>
      <c r="AO39" s="8" t="s">
        <v>871</v>
      </c>
      <c r="AP39" s="3">
        <v>333</v>
      </c>
      <c r="AQ39" s="4" t="s">
        <v>149</v>
      </c>
      <c r="AR39" s="497" t="s">
        <v>185</v>
      </c>
      <c r="AS39" s="498">
        <v>173</v>
      </c>
      <c r="AT39" s="499">
        <v>154</v>
      </c>
      <c r="AU39" s="499">
        <v>154</v>
      </c>
      <c r="AV39" s="505">
        <v>507</v>
      </c>
      <c r="AW39" s="1" t="str">
        <f t="shared" si="5"/>
        <v>VERANO BRIANZA</v>
      </c>
      <c r="AX39" s="506" t="s">
        <v>815</v>
      </c>
      <c r="AY39" s="3">
        <v>87</v>
      </c>
      <c r="AZ39" s="352" t="s">
        <v>174</v>
      </c>
      <c r="BA39" s="4" t="s">
        <v>780</v>
      </c>
      <c r="BB39" s="505"/>
      <c r="BC39" s="507">
        <v>429.71455799999995</v>
      </c>
      <c r="BD39" s="499">
        <f t="shared" si="6"/>
        <v>13.861759935483869</v>
      </c>
      <c r="BF39" s="145"/>
    </row>
    <row r="40" spans="1:58" s="1" customFormat="1" ht="19.7" customHeight="1">
      <c r="A40" s="8" t="s">
        <v>885</v>
      </c>
      <c r="B40" s="3">
        <v>44</v>
      </c>
      <c r="C40" s="137" t="s">
        <v>66</v>
      </c>
      <c r="D40" s="137" t="s">
        <v>340</v>
      </c>
      <c r="G40" s="21">
        <v>612</v>
      </c>
      <c r="H40" s="33">
        <v>163</v>
      </c>
      <c r="I40" s="34">
        <f t="shared" si="8"/>
        <v>5.258064516129032</v>
      </c>
      <c r="J40" s="33">
        <v>213</v>
      </c>
      <c r="K40" s="34">
        <f t="shared" si="9"/>
        <v>7.1</v>
      </c>
      <c r="L40" s="34">
        <v>6.1</v>
      </c>
      <c r="M40" s="33">
        <v>236</v>
      </c>
      <c r="N40" s="35">
        <f t="shared" si="10"/>
        <v>7.612903225806452</v>
      </c>
      <c r="O40" s="145"/>
      <c r="P40" s="137" t="s">
        <v>66</v>
      </c>
      <c r="Q40" s="137" t="s">
        <v>340</v>
      </c>
      <c r="R40" s="138">
        <v>168</v>
      </c>
      <c r="S40" s="139">
        <v>6</v>
      </c>
      <c r="T40" s="140">
        <v>90</v>
      </c>
      <c r="U40" s="146" t="s">
        <v>856</v>
      </c>
      <c r="V40" s="146">
        <v>51</v>
      </c>
      <c r="W40" s="146" t="s">
        <v>66</v>
      </c>
      <c r="X40" s="146" t="s">
        <v>780</v>
      </c>
      <c r="Y40" s="147">
        <v>125</v>
      </c>
      <c r="Z40" s="147">
        <v>99</v>
      </c>
      <c r="AA40" s="147">
        <v>100</v>
      </c>
      <c r="AB40" s="148">
        <v>324</v>
      </c>
      <c r="AE40" s="262" t="s">
        <v>169</v>
      </c>
      <c r="AF40" s="270" t="s">
        <v>185</v>
      </c>
      <c r="AG40" s="271">
        <v>201</v>
      </c>
      <c r="AH40" s="271">
        <v>6.7</v>
      </c>
      <c r="AI40" s="272">
        <v>226</v>
      </c>
      <c r="AJ40" s="272">
        <v>7.290322580645161</v>
      </c>
      <c r="AK40" s="335">
        <f t="shared" si="7"/>
        <v>298</v>
      </c>
      <c r="AL40" s="336">
        <f t="shared" si="1"/>
        <v>9.9333333333333336</v>
      </c>
      <c r="AM40" s="273">
        <v>668</v>
      </c>
      <c r="AO40" s="8" t="s">
        <v>833</v>
      </c>
      <c r="AP40" s="3">
        <v>322</v>
      </c>
      <c r="AQ40" s="4" t="s">
        <v>36</v>
      </c>
      <c r="AR40" s="497" t="s">
        <v>185</v>
      </c>
      <c r="AS40" s="498">
        <v>225</v>
      </c>
      <c r="AT40" s="499">
        <v>206</v>
      </c>
      <c r="AU40" s="499">
        <v>206</v>
      </c>
      <c r="AV40" s="505">
        <v>672</v>
      </c>
      <c r="AW40" s="1" t="str">
        <f t="shared" si="5"/>
        <v>CREMONA</v>
      </c>
      <c r="AX40" s="506" t="s">
        <v>856</v>
      </c>
      <c r="AY40" s="3">
        <v>51</v>
      </c>
      <c r="AZ40" s="352" t="s">
        <v>66</v>
      </c>
      <c r="BA40" s="4" t="s">
        <v>780</v>
      </c>
      <c r="BB40" s="505"/>
      <c r="BC40" s="507">
        <v>135.983484</v>
      </c>
      <c r="BD40" s="499">
        <f t="shared" si="6"/>
        <v>4.3865639999999999</v>
      </c>
      <c r="BF40" s="145"/>
    </row>
    <row r="41" spans="1:58" s="1" customFormat="1" ht="19.7" customHeight="1">
      <c r="A41" s="8" t="s">
        <v>895</v>
      </c>
      <c r="B41" s="3">
        <v>45</v>
      </c>
      <c r="C41" s="137" t="s">
        <v>67</v>
      </c>
      <c r="D41" s="137" t="s">
        <v>344</v>
      </c>
      <c r="G41" s="21">
        <v>578</v>
      </c>
      <c r="H41" s="33">
        <v>150</v>
      </c>
      <c r="I41" s="34">
        <f t="shared" si="8"/>
        <v>4.838709677419355</v>
      </c>
      <c r="J41" s="33">
        <v>200</v>
      </c>
      <c r="K41" s="34">
        <f t="shared" si="9"/>
        <v>6.666666666666667</v>
      </c>
      <c r="L41" s="34">
        <v>9.1</v>
      </c>
      <c r="M41" s="33">
        <v>228</v>
      </c>
      <c r="N41" s="35">
        <f t="shared" si="10"/>
        <v>7.354838709677419</v>
      </c>
      <c r="O41" s="145"/>
      <c r="P41" s="137" t="s">
        <v>67</v>
      </c>
      <c r="Q41" s="137" t="s">
        <v>344</v>
      </c>
      <c r="R41" s="138">
        <v>240</v>
      </c>
      <c r="S41" s="139">
        <v>9</v>
      </c>
      <c r="T41" s="140">
        <v>125</v>
      </c>
      <c r="U41" s="146" t="s">
        <v>896</v>
      </c>
      <c r="V41" s="146">
        <v>316</v>
      </c>
      <c r="W41" s="146" t="s">
        <v>67</v>
      </c>
      <c r="X41" s="146" t="s">
        <v>878</v>
      </c>
      <c r="Y41" s="147">
        <v>139</v>
      </c>
      <c r="Z41" s="147">
        <v>139</v>
      </c>
      <c r="AA41" s="147">
        <v>137</v>
      </c>
      <c r="AB41" s="148">
        <v>415</v>
      </c>
      <c r="AE41" s="262" t="s">
        <v>176</v>
      </c>
      <c r="AF41" s="270" t="s">
        <v>185</v>
      </c>
      <c r="AG41" s="271">
        <v>117</v>
      </c>
      <c r="AH41" s="271">
        <v>3.9</v>
      </c>
      <c r="AI41" s="272">
        <v>139</v>
      </c>
      <c r="AJ41" s="272">
        <v>4.4838709677419351</v>
      </c>
      <c r="AK41" s="335">
        <f t="shared" si="7"/>
        <v>210</v>
      </c>
      <c r="AL41" s="336">
        <f t="shared" si="1"/>
        <v>7</v>
      </c>
      <c r="AM41" s="273">
        <v>396</v>
      </c>
      <c r="AO41" s="8" t="s">
        <v>897</v>
      </c>
      <c r="AP41" s="3">
        <v>341</v>
      </c>
      <c r="AQ41" s="4" t="s">
        <v>93</v>
      </c>
      <c r="AR41" s="497" t="s">
        <v>185</v>
      </c>
      <c r="AS41" s="498">
        <v>104</v>
      </c>
      <c r="AT41" s="499">
        <v>117</v>
      </c>
      <c r="AU41" s="499">
        <v>117</v>
      </c>
      <c r="AV41" s="505">
        <v>323</v>
      </c>
      <c r="AW41" s="1" t="str">
        <f t="shared" si="5"/>
        <v>FORLI</v>
      </c>
      <c r="AX41" s="506" t="s">
        <v>898</v>
      </c>
      <c r="AY41" s="3">
        <v>369</v>
      </c>
      <c r="AZ41" s="352" t="s">
        <v>78</v>
      </c>
      <c r="BA41" s="4" t="s">
        <v>802</v>
      </c>
      <c r="BB41" s="505"/>
      <c r="BC41" s="507">
        <v>67.485600000000005</v>
      </c>
      <c r="BD41" s="499">
        <f t="shared" si="6"/>
        <v>2.1769548387096775</v>
      </c>
      <c r="BF41" s="145"/>
    </row>
    <row r="42" spans="1:58" s="1" customFormat="1" ht="19.7" customHeight="1">
      <c r="A42" s="8" t="s">
        <v>848</v>
      </c>
      <c r="B42" s="3">
        <v>46</v>
      </c>
      <c r="C42" s="137" t="s">
        <v>70</v>
      </c>
      <c r="D42" s="137" t="s">
        <v>340</v>
      </c>
      <c r="G42" s="21">
        <v>613</v>
      </c>
      <c r="H42" s="33">
        <v>155</v>
      </c>
      <c r="I42" s="34">
        <f t="shared" si="8"/>
        <v>5</v>
      </c>
      <c r="J42" s="33">
        <v>220</v>
      </c>
      <c r="K42" s="34">
        <f t="shared" si="9"/>
        <v>7.333333333333333</v>
      </c>
      <c r="L42" s="34">
        <v>9.1</v>
      </c>
      <c r="M42" s="33">
        <v>238</v>
      </c>
      <c r="N42" s="35">
        <f t="shared" si="10"/>
        <v>7.67741935483871</v>
      </c>
      <c r="O42" s="145"/>
      <c r="P42" s="137" t="s">
        <v>70</v>
      </c>
      <c r="Q42" s="137" t="s">
        <v>340</v>
      </c>
      <c r="R42" s="138">
        <v>247</v>
      </c>
      <c r="S42" s="139">
        <v>9</v>
      </c>
      <c r="T42" s="140">
        <v>125</v>
      </c>
      <c r="U42" s="146" t="s">
        <v>832</v>
      </c>
      <c r="V42" s="146">
        <v>11</v>
      </c>
      <c r="W42" s="146" t="s">
        <v>70</v>
      </c>
      <c r="X42" s="146" t="s">
        <v>780</v>
      </c>
      <c r="Y42" s="147">
        <v>168</v>
      </c>
      <c r="Z42" s="147">
        <v>139</v>
      </c>
      <c r="AA42" s="147">
        <v>135</v>
      </c>
      <c r="AB42" s="148">
        <v>442</v>
      </c>
      <c r="AE42" s="262" t="s">
        <v>177</v>
      </c>
      <c r="AF42" s="270" t="s">
        <v>185</v>
      </c>
      <c r="AG42" s="271">
        <v>87</v>
      </c>
      <c r="AH42" s="271">
        <v>2.9</v>
      </c>
      <c r="AI42" s="272">
        <v>99</v>
      </c>
      <c r="AJ42" s="272">
        <v>3.193548387096774</v>
      </c>
      <c r="AK42" s="335">
        <f t="shared" si="7"/>
        <v>163</v>
      </c>
      <c r="AL42" s="336">
        <f t="shared" si="1"/>
        <v>5.4333333333333336</v>
      </c>
      <c r="AM42" s="273">
        <v>290</v>
      </c>
      <c r="AO42" s="8" t="s">
        <v>899</v>
      </c>
      <c r="AP42" s="3">
        <v>320</v>
      </c>
      <c r="AQ42" s="4" t="s">
        <v>92</v>
      </c>
      <c r="AR42" s="497" t="s">
        <v>185</v>
      </c>
      <c r="AS42" s="498">
        <v>287</v>
      </c>
      <c r="AT42" s="499">
        <v>278</v>
      </c>
      <c r="AU42" s="499">
        <v>278</v>
      </c>
      <c r="AV42" s="505">
        <v>891</v>
      </c>
      <c r="AW42" s="1" t="str">
        <f t="shared" si="5"/>
        <v>MILANO EST</v>
      </c>
      <c r="AX42" s="506" t="s">
        <v>838</v>
      </c>
      <c r="AY42" s="3">
        <v>38</v>
      </c>
      <c r="AZ42" s="352" t="s">
        <v>98</v>
      </c>
      <c r="BA42" s="4" t="s">
        <v>780</v>
      </c>
      <c r="BB42" s="505"/>
      <c r="BC42" s="507">
        <v>241.26101999999997</v>
      </c>
      <c r="BD42" s="499">
        <f t="shared" si="6"/>
        <v>7.7826135483870962</v>
      </c>
      <c r="BF42" s="145"/>
    </row>
    <row r="43" spans="1:58" s="1" customFormat="1" ht="19.7" customHeight="1">
      <c r="A43" s="8" t="s">
        <v>900</v>
      </c>
      <c r="B43" s="3">
        <v>48</v>
      </c>
      <c r="C43" s="137" t="s">
        <v>71</v>
      </c>
      <c r="D43" s="137" t="s">
        <v>343</v>
      </c>
      <c r="G43" s="21">
        <v>431</v>
      </c>
      <c r="H43" s="33">
        <v>108</v>
      </c>
      <c r="I43" s="34">
        <f t="shared" si="8"/>
        <v>3.4838709677419355</v>
      </c>
      <c r="J43" s="33">
        <v>153</v>
      </c>
      <c r="K43" s="34">
        <f t="shared" si="9"/>
        <v>5.0999999999999996</v>
      </c>
      <c r="L43" s="34">
        <v>9.1</v>
      </c>
      <c r="M43" s="33">
        <v>170</v>
      </c>
      <c r="N43" s="35">
        <f t="shared" si="10"/>
        <v>5.4838709677419351</v>
      </c>
      <c r="O43" s="145"/>
      <c r="P43" s="137" t="s">
        <v>71</v>
      </c>
      <c r="Q43" s="137" t="s">
        <v>343</v>
      </c>
      <c r="R43" s="138">
        <v>247</v>
      </c>
      <c r="S43" s="139">
        <v>9</v>
      </c>
      <c r="T43" s="140">
        <v>125</v>
      </c>
      <c r="U43" s="146" t="s">
        <v>872</v>
      </c>
      <c r="V43" s="146">
        <v>32</v>
      </c>
      <c r="W43" s="146" t="s">
        <v>71</v>
      </c>
      <c r="X43" s="146" t="s">
        <v>802</v>
      </c>
      <c r="Y43" s="147">
        <v>146</v>
      </c>
      <c r="Z43" s="147">
        <v>126</v>
      </c>
      <c r="AA43" s="147">
        <v>119</v>
      </c>
      <c r="AB43" s="148">
        <v>391</v>
      </c>
      <c r="AE43" s="262" t="s">
        <v>178</v>
      </c>
      <c r="AF43" s="270" t="s">
        <v>185</v>
      </c>
      <c r="AG43" s="271">
        <v>174</v>
      </c>
      <c r="AH43" s="271">
        <v>5.8</v>
      </c>
      <c r="AI43" s="272">
        <v>189</v>
      </c>
      <c r="AJ43" s="272">
        <v>6.096774193548387</v>
      </c>
      <c r="AK43" s="335">
        <f t="shared" si="7"/>
        <v>274</v>
      </c>
      <c r="AL43" s="336">
        <f t="shared" si="1"/>
        <v>9.1333333333333329</v>
      </c>
      <c r="AM43" s="273">
        <v>557</v>
      </c>
      <c r="AO43" s="8" t="s">
        <v>883</v>
      </c>
      <c r="AP43" s="3">
        <v>56</v>
      </c>
      <c r="AQ43" s="4" t="s">
        <v>91</v>
      </c>
      <c r="AR43" s="497" t="s">
        <v>185</v>
      </c>
      <c r="AS43" s="498">
        <v>229</v>
      </c>
      <c r="AT43" s="499">
        <v>219</v>
      </c>
      <c r="AU43" s="499">
        <v>219</v>
      </c>
      <c r="AV43" s="505">
        <v>689</v>
      </c>
      <c r="AW43" s="1" t="str">
        <f t="shared" si="5"/>
        <v>IMOLA</v>
      </c>
      <c r="AX43" s="506" t="s">
        <v>901</v>
      </c>
      <c r="AY43" s="3">
        <v>307</v>
      </c>
      <c r="AZ43" s="352" t="s">
        <v>82</v>
      </c>
      <c r="BA43" s="4" t="s">
        <v>802</v>
      </c>
      <c r="BB43" s="505"/>
      <c r="BC43" s="507">
        <v>100.72225799999998</v>
      </c>
      <c r="BD43" s="499">
        <f t="shared" si="6"/>
        <v>3.2491050967741928</v>
      </c>
      <c r="BF43" s="145"/>
    </row>
    <row r="44" spans="1:58" s="1" customFormat="1" ht="19.7" customHeight="1">
      <c r="A44" s="8" t="s">
        <v>902</v>
      </c>
      <c r="B44" s="3">
        <v>49</v>
      </c>
      <c r="C44" s="137" t="s">
        <v>72</v>
      </c>
      <c r="D44" s="137" t="s">
        <v>344</v>
      </c>
      <c r="G44" s="21">
        <v>854</v>
      </c>
      <c r="H44" s="33">
        <v>239</v>
      </c>
      <c r="I44" s="34">
        <f t="shared" si="8"/>
        <v>7.709677419354839</v>
      </c>
      <c r="J44" s="33">
        <v>280</v>
      </c>
      <c r="K44" s="34">
        <f t="shared" si="9"/>
        <v>9.3333333333333339</v>
      </c>
      <c r="L44" s="34">
        <v>7.1</v>
      </c>
      <c r="M44" s="33">
        <v>335</v>
      </c>
      <c r="N44" s="35">
        <f t="shared" si="10"/>
        <v>10.806451612903226</v>
      </c>
      <c r="O44" s="145"/>
      <c r="P44" s="137" t="s">
        <v>72</v>
      </c>
      <c r="Q44" s="137" t="s">
        <v>344</v>
      </c>
      <c r="R44" s="138">
        <v>179</v>
      </c>
      <c r="S44" s="139">
        <v>7</v>
      </c>
      <c r="T44" s="140">
        <v>90</v>
      </c>
      <c r="U44" s="146" t="s">
        <v>903</v>
      </c>
      <c r="V44" s="146">
        <v>334</v>
      </c>
      <c r="W44" s="146" t="s">
        <v>72</v>
      </c>
      <c r="X44" s="146" t="s">
        <v>878</v>
      </c>
      <c r="Y44" s="147">
        <v>100</v>
      </c>
      <c r="Z44" s="147">
        <v>92</v>
      </c>
      <c r="AA44" s="147">
        <v>99</v>
      </c>
      <c r="AB44" s="148">
        <v>291</v>
      </c>
      <c r="AE44" s="262" t="s">
        <v>179</v>
      </c>
      <c r="AF44" s="270" t="s">
        <v>185</v>
      </c>
      <c r="AG44" s="271">
        <v>164</v>
      </c>
      <c r="AH44" s="271">
        <v>5.4666666666666668</v>
      </c>
      <c r="AI44" s="272">
        <v>165</v>
      </c>
      <c r="AJ44" s="272">
        <v>5.32258064516129</v>
      </c>
      <c r="AK44" s="335">
        <f t="shared" si="7"/>
        <v>231</v>
      </c>
      <c r="AL44" s="336">
        <f t="shared" si="1"/>
        <v>7.7</v>
      </c>
      <c r="AM44" s="273">
        <v>532</v>
      </c>
      <c r="AO44" s="8" t="s">
        <v>904</v>
      </c>
      <c r="AP44" s="3">
        <v>345</v>
      </c>
      <c r="AQ44" s="4" t="s">
        <v>178</v>
      </c>
      <c r="AR44" s="497" t="s">
        <v>185</v>
      </c>
      <c r="AS44" s="498">
        <v>283</v>
      </c>
      <c r="AT44" s="499">
        <v>274</v>
      </c>
      <c r="AU44" s="499">
        <v>274</v>
      </c>
      <c r="AV44" s="505">
        <v>858</v>
      </c>
      <c r="AW44" s="1" t="str">
        <f t="shared" si="5"/>
        <v>PESCARA 1</v>
      </c>
      <c r="AX44" s="506" t="s">
        <v>821</v>
      </c>
      <c r="AY44" s="3">
        <v>8</v>
      </c>
      <c r="AZ44" s="352" t="s">
        <v>121</v>
      </c>
      <c r="BA44" s="4" t="s">
        <v>189</v>
      </c>
      <c r="BB44" s="505"/>
      <c r="BC44" s="507">
        <v>149.64931799999999</v>
      </c>
      <c r="BD44" s="499">
        <f t="shared" si="6"/>
        <v>4.8273973548387099</v>
      </c>
      <c r="BF44" s="145"/>
    </row>
    <row r="45" spans="1:58" s="1" customFormat="1" ht="19.7" customHeight="1">
      <c r="A45" s="8" t="s">
        <v>905</v>
      </c>
      <c r="B45" s="3">
        <v>50</v>
      </c>
      <c r="C45" s="137" t="s">
        <v>73</v>
      </c>
      <c r="D45" s="137" t="s">
        <v>344</v>
      </c>
      <c r="G45" s="21">
        <v>571</v>
      </c>
      <c r="H45" s="33">
        <v>148</v>
      </c>
      <c r="I45" s="34">
        <f t="shared" si="8"/>
        <v>4.774193548387097</v>
      </c>
      <c r="J45" s="33">
        <v>203</v>
      </c>
      <c r="K45" s="34">
        <f t="shared" si="9"/>
        <v>6.7666666666666666</v>
      </c>
      <c r="L45" s="34">
        <v>13.1</v>
      </c>
      <c r="M45" s="33">
        <v>220</v>
      </c>
      <c r="N45" s="35">
        <f t="shared" si="10"/>
        <v>7.096774193548387</v>
      </c>
      <c r="O45" s="145"/>
      <c r="P45" s="137" t="s">
        <v>73</v>
      </c>
      <c r="Q45" s="137" t="s">
        <v>344</v>
      </c>
      <c r="R45" s="138">
        <v>374</v>
      </c>
      <c r="S45" s="139">
        <v>13</v>
      </c>
      <c r="T45" s="140">
        <v>185</v>
      </c>
      <c r="U45" s="146" t="s">
        <v>863</v>
      </c>
      <c r="V45" s="146">
        <v>25</v>
      </c>
      <c r="W45" s="146" t="s">
        <v>73</v>
      </c>
      <c r="X45" s="146" t="s">
        <v>878</v>
      </c>
      <c r="Y45" s="147">
        <v>268</v>
      </c>
      <c r="Z45" s="147">
        <v>219</v>
      </c>
      <c r="AA45" s="147">
        <v>240</v>
      </c>
      <c r="AB45" s="148">
        <v>727</v>
      </c>
      <c r="AE45" s="262" t="s">
        <v>181</v>
      </c>
      <c r="AF45" s="270" t="s">
        <v>185</v>
      </c>
      <c r="AG45" s="271">
        <v>134</v>
      </c>
      <c r="AH45" s="271">
        <v>4.4666666666666668</v>
      </c>
      <c r="AI45" s="272">
        <v>139</v>
      </c>
      <c r="AJ45" s="272">
        <v>4.4838709677419351</v>
      </c>
      <c r="AK45" s="335">
        <f t="shared" si="7"/>
        <v>205</v>
      </c>
      <c r="AL45" s="336">
        <f t="shared" si="1"/>
        <v>6.833333333333333</v>
      </c>
      <c r="AM45" s="273">
        <v>423</v>
      </c>
      <c r="AO45" s="8" t="s">
        <v>861</v>
      </c>
      <c r="AP45" s="3">
        <v>24</v>
      </c>
      <c r="AQ45" s="4" t="s">
        <v>176</v>
      </c>
      <c r="AR45" s="497" t="s">
        <v>185</v>
      </c>
      <c r="AS45" s="498">
        <v>220</v>
      </c>
      <c r="AT45" s="499">
        <v>210</v>
      </c>
      <c r="AU45" s="499">
        <v>210</v>
      </c>
      <c r="AV45" s="505">
        <v>652</v>
      </c>
      <c r="AW45" s="1" t="str">
        <f t="shared" si="5"/>
        <v>LODI</v>
      </c>
      <c r="AX45" s="506" t="s">
        <v>799</v>
      </c>
      <c r="AY45" s="3">
        <v>18</v>
      </c>
      <c r="AZ45" s="352" t="s">
        <v>89</v>
      </c>
      <c r="BA45" s="4" t="s">
        <v>780</v>
      </c>
      <c r="BB45" s="505"/>
      <c r="BC45" s="507">
        <v>221.52148199999999</v>
      </c>
      <c r="BD45" s="499">
        <f t="shared" si="6"/>
        <v>7.1458542580645155</v>
      </c>
      <c r="BF45" s="145"/>
    </row>
    <row r="46" spans="1:58" s="1" customFormat="1" ht="19.7" customHeight="1">
      <c r="A46" s="8" t="s">
        <v>856</v>
      </c>
      <c r="B46" s="3">
        <v>51</v>
      </c>
      <c r="C46" s="137" t="s">
        <v>74</v>
      </c>
      <c r="D46" s="137" t="s">
        <v>344</v>
      </c>
      <c r="G46" s="21">
        <v>726</v>
      </c>
      <c r="H46" s="33">
        <v>191</v>
      </c>
      <c r="I46" s="34">
        <f t="shared" si="8"/>
        <v>6.161290322580645</v>
      </c>
      <c r="J46" s="33">
        <v>290</v>
      </c>
      <c r="K46" s="34">
        <f t="shared" si="9"/>
        <v>9.6666666666666661</v>
      </c>
      <c r="L46" s="34">
        <v>8.1</v>
      </c>
      <c r="M46" s="33">
        <v>245</v>
      </c>
      <c r="N46" s="35">
        <f t="shared" si="10"/>
        <v>7.903225806451613</v>
      </c>
      <c r="O46" s="145"/>
      <c r="P46" s="137" t="s">
        <v>74</v>
      </c>
      <c r="Q46" s="137" t="s">
        <v>344</v>
      </c>
      <c r="R46" s="138">
        <v>229</v>
      </c>
      <c r="S46" s="139">
        <v>8</v>
      </c>
      <c r="T46" s="140">
        <v>115</v>
      </c>
      <c r="U46" s="146" t="s">
        <v>887</v>
      </c>
      <c r="V46" s="146">
        <v>62</v>
      </c>
      <c r="W46" s="146" t="s">
        <v>74</v>
      </c>
      <c r="X46" s="146" t="s">
        <v>878</v>
      </c>
      <c r="Y46" s="147">
        <v>130</v>
      </c>
      <c r="Z46" s="147">
        <v>116</v>
      </c>
      <c r="AA46" s="147">
        <v>118</v>
      </c>
      <c r="AB46" s="148">
        <v>364</v>
      </c>
      <c r="AE46" s="262" t="s">
        <v>26</v>
      </c>
      <c r="AF46" s="270" t="s">
        <v>186</v>
      </c>
      <c r="AG46" s="271">
        <v>174</v>
      </c>
      <c r="AH46" s="271">
        <v>5.8</v>
      </c>
      <c r="AI46" s="272">
        <v>187</v>
      </c>
      <c r="AJ46" s="272">
        <v>6.032258064516129</v>
      </c>
      <c r="AK46" s="335">
        <f t="shared" si="7"/>
        <v>247</v>
      </c>
      <c r="AL46" s="336">
        <f t="shared" si="1"/>
        <v>8.2333333333333325</v>
      </c>
      <c r="AM46" s="273">
        <v>552</v>
      </c>
      <c r="AO46" s="8" t="s">
        <v>846</v>
      </c>
      <c r="AP46" s="3">
        <v>338</v>
      </c>
      <c r="AQ46" s="4" t="s">
        <v>177</v>
      </c>
      <c r="AR46" s="497" t="s">
        <v>185</v>
      </c>
      <c r="AS46" s="498">
        <v>160</v>
      </c>
      <c r="AT46" s="499">
        <v>163</v>
      </c>
      <c r="AU46" s="499">
        <v>163</v>
      </c>
      <c r="AV46" s="505">
        <v>499</v>
      </c>
      <c r="AW46" s="1" t="str">
        <f t="shared" si="5"/>
        <v>BASSANO DEL GRAPPA</v>
      </c>
      <c r="AX46" s="506" t="s">
        <v>833</v>
      </c>
      <c r="AY46" s="3">
        <v>322</v>
      </c>
      <c r="AZ46" s="352" t="s">
        <v>36</v>
      </c>
      <c r="BA46" s="4" t="s">
        <v>185</v>
      </c>
      <c r="BB46" s="505"/>
      <c r="BC46" s="507">
        <v>185.416686</v>
      </c>
      <c r="BD46" s="499">
        <f t="shared" si="6"/>
        <v>5.9811834193548385</v>
      </c>
      <c r="BF46" s="145"/>
    </row>
    <row r="47" spans="1:58" s="1" customFormat="1" ht="19.7" customHeight="1">
      <c r="A47" s="8" t="s">
        <v>906</v>
      </c>
      <c r="B47" s="3">
        <v>53</v>
      </c>
      <c r="C47" s="137" t="s">
        <v>75</v>
      </c>
      <c r="D47" s="137" t="s">
        <v>344</v>
      </c>
      <c r="G47" s="21">
        <v>442</v>
      </c>
      <c r="H47" s="33">
        <v>110</v>
      </c>
      <c r="I47" s="34">
        <f t="shared" si="8"/>
        <v>3.5483870967741935</v>
      </c>
      <c r="J47" s="33">
        <v>157</v>
      </c>
      <c r="K47" s="34">
        <f t="shared" si="9"/>
        <v>5.2333333333333334</v>
      </c>
      <c r="L47" s="34">
        <v>11.1</v>
      </c>
      <c r="M47" s="33">
        <v>175</v>
      </c>
      <c r="N47" s="35">
        <f t="shared" si="10"/>
        <v>5.645161290322581</v>
      </c>
      <c r="O47" s="145"/>
      <c r="P47" s="137" t="s">
        <v>75</v>
      </c>
      <c r="Q47" s="137" t="s">
        <v>344</v>
      </c>
      <c r="R47" s="138">
        <v>294</v>
      </c>
      <c r="S47" s="139">
        <v>11</v>
      </c>
      <c r="T47" s="140">
        <v>150</v>
      </c>
      <c r="U47" s="146" t="s">
        <v>907</v>
      </c>
      <c r="V47" s="146">
        <v>80</v>
      </c>
      <c r="W47" s="146" t="s">
        <v>75</v>
      </c>
      <c r="X47" s="146" t="s">
        <v>878</v>
      </c>
      <c r="Y47" s="147">
        <v>213</v>
      </c>
      <c r="Z47" s="147">
        <v>183</v>
      </c>
      <c r="AA47" s="147">
        <v>187</v>
      </c>
      <c r="AB47" s="148">
        <v>583</v>
      </c>
      <c r="AE47" s="262" t="s">
        <v>31</v>
      </c>
      <c r="AF47" s="270" t="s">
        <v>186</v>
      </c>
      <c r="AG47" s="271">
        <v>107</v>
      </c>
      <c r="AH47" s="271">
        <v>3.5666666666666669</v>
      </c>
      <c r="AI47" s="272">
        <v>112</v>
      </c>
      <c r="AJ47" s="272">
        <v>3.6129032258064515</v>
      </c>
      <c r="AK47" s="335">
        <f t="shared" si="7"/>
        <v>164</v>
      </c>
      <c r="AL47" s="336">
        <f t="shared" si="1"/>
        <v>5.4666666666666668</v>
      </c>
      <c r="AM47" s="273">
        <v>346</v>
      </c>
      <c r="AO47" s="8" t="s">
        <v>900</v>
      </c>
      <c r="AP47" s="3">
        <v>48</v>
      </c>
      <c r="AQ47" s="4" t="s">
        <v>168</v>
      </c>
      <c r="AR47" s="497" t="s">
        <v>185</v>
      </c>
      <c r="AS47" s="498">
        <v>244</v>
      </c>
      <c r="AT47" s="499">
        <v>220</v>
      </c>
      <c r="AU47" s="499">
        <v>220</v>
      </c>
      <c r="AV47" s="505">
        <v>710</v>
      </c>
      <c r="AW47" s="1" t="str">
        <f t="shared" si="5"/>
        <v>PAVIA SMS</v>
      </c>
      <c r="AX47" s="506" t="s">
        <v>908</v>
      </c>
      <c r="AY47" s="3">
        <v>370</v>
      </c>
      <c r="AZ47" s="352" t="s">
        <v>116</v>
      </c>
      <c r="BA47" s="4" t="s">
        <v>186</v>
      </c>
      <c r="BB47" s="505"/>
      <c r="BC47" s="507">
        <v>134.97120000000001</v>
      </c>
      <c r="BD47" s="499">
        <f t="shared" si="6"/>
        <v>4.3539096774193551</v>
      </c>
      <c r="BF47" s="145"/>
    </row>
    <row r="48" spans="1:58" s="1" customFormat="1" ht="19.7" customHeight="1">
      <c r="A48" s="8" t="s">
        <v>893</v>
      </c>
      <c r="B48" s="3">
        <v>54</v>
      </c>
      <c r="C48" s="137" t="s">
        <v>76</v>
      </c>
      <c r="D48" s="137" t="s">
        <v>345</v>
      </c>
      <c r="G48" s="21">
        <v>163</v>
      </c>
      <c r="H48" s="33">
        <v>42</v>
      </c>
      <c r="I48" s="34">
        <f t="shared" si="8"/>
        <v>1.3548387096774193</v>
      </c>
      <c r="J48" s="33">
        <v>58</v>
      </c>
      <c r="K48" s="34">
        <f t="shared" si="9"/>
        <v>1.9333333333333333</v>
      </c>
      <c r="L48" s="34">
        <v>6.1</v>
      </c>
      <c r="M48" s="33">
        <v>63</v>
      </c>
      <c r="N48" s="35">
        <f t="shared" si="10"/>
        <v>2.032258064516129</v>
      </c>
      <c r="O48" s="145"/>
      <c r="P48" s="137" t="s">
        <v>76</v>
      </c>
      <c r="Q48" s="137" t="s">
        <v>345</v>
      </c>
      <c r="R48" s="138">
        <v>174</v>
      </c>
      <c r="S48" s="139">
        <v>6</v>
      </c>
      <c r="T48" s="140">
        <v>90</v>
      </c>
      <c r="U48" s="146" t="s">
        <v>909</v>
      </c>
      <c r="V48" s="146">
        <v>337</v>
      </c>
      <c r="W48" s="146" t="s">
        <v>76</v>
      </c>
      <c r="X48" s="146" t="s">
        <v>189</v>
      </c>
      <c r="Y48" s="147">
        <v>98</v>
      </c>
      <c r="Z48" s="147">
        <v>80</v>
      </c>
      <c r="AA48" s="147">
        <v>83</v>
      </c>
      <c r="AB48" s="148">
        <v>261</v>
      </c>
      <c r="AE48" s="262" t="s">
        <v>55</v>
      </c>
      <c r="AF48" s="270" t="s">
        <v>186</v>
      </c>
      <c r="AG48" s="271">
        <v>114</v>
      </c>
      <c r="AH48" s="271">
        <v>3.8</v>
      </c>
      <c r="AI48" s="272">
        <v>119</v>
      </c>
      <c r="AJ48" s="272">
        <v>3.838709677419355</v>
      </c>
      <c r="AK48" s="335">
        <f t="shared" si="7"/>
        <v>188</v>
      </c>
      <c r="AL48" s="336">
        <f t="shared" si="1"/>
        <v>6.2666666666666666</v>
      </c>
      <c r="AM48" s="273">
        <v>358</v>
      </c>
      <c r="AO48" s="8" t="s">
        <v>908</v>
      </c>
      <c r="AP48" s="3">
        <v>370</v>
      </c>
      <c r="AQ48" s="4" t="s">
        <v>116</v>
      </c>
      <c r="AR48" s="497" t="s">
        <v>186</v>
      </c>
      <c r="AS48" s="498">
        <v>155</v>
      </c>
      <c r="AT48" s="499">
        <v>141</v>
      </c>
      <c r="AU48" s="499">
        <v>141</v>
      </c>
      <c r="AV48" s="505">
        <v>450</v>
      </c>
      <c r="AW48" s="1" t="str">
        <f t="shared" si="5"/>
        <v>PERUGIA</v>
      </c>
      <c r="AX48" s="506" t="s">
        <v>867</v>
      </c>
      <c r="AY48" s="3">
        <v>28</v>
      </c>
      <c r="AZ48" s="352" t="s">
        <v>119</v>
      </c>
      <c r="BA48" s="4" t="s">
        <v>802</v>
      </c>
      <c r="BB48" s="505"/>
      <c r="BC48" s="507">
        <v>220.50919800000003</v>
      </c>
      <c r="BD48" s="499">
        <f t="shared" si="6"/>
        <v>7.1131999354838715</v>
      </c>
      <c r="BF48" s="145"/>
    </row>
    <row r="49" spans="1:58" s="1" customFormat="1" ht="19.7" customHeight="1">
      <c r="A49" s="8" t="s">
        <v>894</v>
      </c>
      <c r="B49" s="3">
        <v>55</v>
      </c>
      <c r="C49" s="137" t="s">
        <v>77</v>
      </c>
      <c r="D49" s="137" t="s">
        <v>344</v>
      </c>
      <c r="G49" s="21">
        <v>188</v>
      </c>
      <c r="H49" s="33">
        <v>49</v>
      </c>
      <c r="I49" s="34">
        <f t="shared" si="8"/>
        <v>1.5806451612903225</v>
      </c>
      <c r="J49" s="33">
        <v>63</v>
      </c>
      <c r="K49" s="34">
        <f t="shared" si="9"/>
        <v>2.1</v>
      </c>
      <c r="L49" s="34">
        <v>3.1</v>
      </c>
      <c r="M49" s="33">
        <v>76</v>
      </c>
      <c r="N49" s="35">
        <f t="shared" si="10"/>
        <v>2.4516129032258065</v>
      </c>
      <c r="O49" s="145"/>
      <c r="P49" s="137" t="s">
        <v>77</v>
      </c>
      <c r="Q49" s="137" t="s">
        <v>344</v>
      </c>
      <c r="R49" s="138">
        <v>70</v>
      </c>
      <c r="S49" s="139">
        <v>3</v>
      </c>
      <c r="T49" s="140">
        <v>40</v>
      </c>
      <c r="U49" s="146" t="s">
        <v>823</v>
      </c>
      <c r="V49" s="146">
        <v>358</v>
      </c>
      <c r="W49" s="146" t="s">
        <v>77</v>
      </c>
      <c r="X49" s="146" t="s">
        <v>878</v>
      </c>
      <c r="Y49" s="147">
        <v>43</v>
      </c>
      <c r="Z49" s="147">
        <v>41</v>
      </c>
      <c r="AA49" s="147">
        <v>36</v>
      </c>
      <c r="AB49" s="148">
        <v>120</v>
      </c>
      <c r="AE49" s="262" t="s">
        <v>60</v>
      </c>
      <c r="AF49" s="270" t="s">
        <v>186</v>
      </c>
      <c r="AG49" s="271">
        <v>100</v>
      </c>
      <c r="AH49" s="271">
        <v>3.3333333333333335</v>
      </c>
      <c r="AI49" s="272">
        <v>111</v>
      </c>
      <c r="AJ49" s="272">
        <v>3.5806451612903225</v>
      </c>
      <c r="AK49" s="335">
        <f t="shared" si="7"/>
        <v>133</v>
      </c>
      <c r="AL49" s="336">
        <f t="shared" si="1"/>
        <v>4.4333333333333336</v>
      </c>
      <c r="AM49" s="273">
        <v>318</v>
      </c>
      <c r="AO49" s="8" t="s">
        <v>814</v>
      </c>
      <c r="AP49" s="3">
        <v>308</v>
      </c>
      <c r="AQ49" s="4" t="s">
        <v>31</v>
      </c>
      <c r="AR49" s="497" t="s">
        <v>186</v>
      </c>
      <c r="AS49" s="498">
        <v>195</v>
      </c>
      <c r="AT49" s="499">
        <v>164</v>
      </c>
      <c r="AU49" s="499">
        <v>164</v>
      </c>
      <c r="AV49" s="505">
        <v>543</v>
      </c>
      <c r="AW49" s="1" t="str">
        <f t="shared" si="5"/>
        <v>FIRENZE 1</v>
      </c>
      <c r="AX49" s="506" t="s">
        <v>863</v>
      </c>
      <c r="AY49" s="3">
        <v>25</v>
      </c>
      <c r="AZ49" s="352" t="s">
        <v>73</v>
      </c>
      <c r="BA49" s="4" t="s">
        <v>888</v>
      </c>
      <c r="BB49" s="505"/>
      <c r="BC49" s="507">
        <v>304.69748400000003</v>
      </c>
      <c r="BD49" s="499">
        <f t="shared" si="6"/>
        <v>9.828951096774194</v>
      </c>
      <c r="BF49" s="145"/>
    </row>
    <row r="50" spans="1:58" s="1" customFormat="1" ht="19.7" customHeight="1">
      <c r="A50" s="8" t="s">
        <v>883</v>
      </c>
      <c r="B50" s="3">
        <v>56</v>
      </c>
      <c r="C50" s="137" t="s">
        <v>78</v>
      </c>
      <c r="D50" s="137" t="s">
        <v>343</v>
      </c>
      <c r="G50" s="21">
        <v>913</v>
      </c>
      <c r="H50" s="33">
        <v>233</v>
      </c>
      <c r="I50" s="34">
        <f t="shared" si="8"/>
        <v>7.5161290322580649</v>
      </c>
      <c r="J50" s="33">
        <v>329</v>
      </c>
      <c r="K50" s="34">
        <f t="shared" si="9"/>
        <v>10.966666666666667</v>
      </c>
      <c r="L50" s="34">
        <v>3.1</v>
      </c>
      <c r="M50" s="33">
        <v>351</v>
      </c>
      <c r="N50" s="35">
        <f t="shared" si="10"/>
        <v>11.32258064516129</v>
      </c>
      <c r="O50" s="145"/>
      <c r="P50" s="137" t="s">
        <v>78</v>
      </c>
      <c r="Q50" s="137" t="s">
        <v>343</v>
      </c>
      <c r="R50" s="138">
        <v>85</v>
      </c>
      <c r="S50" s="139">
        <v>3</v>
      </c>
      <c r="T50" s="140">
        <v>55</v>
      </c>
      <c r="U50" s="146" t="s">
        <v>898</v>
      </c>
      <c r="V50" s="146">
        <v>369</v>
      </c>
      <c r="W50" s="146" t="s">
        <v>78</v>
      </c>
      <c r="X50" s="146" t="s">
        <v>802</v>
      </c>
      <c r="Y50" s="147">
        <v>57</v>
      </c>
      <c r="Z50" s="147">
        <v>47</v>
      </c>
      <c r="AA50" s="147">
        <v>48</v>
      </c>
      <c r="AB50" s="148">
        <v>152</v>
      </c>
      <c r="AE50" s="262" t="s">
        <v>61</v>
      </c>
      <c r="AF50" s="270" t="s">
        <v>186</v>
      </c>
      <c r="AG50" s="271">
        <v>92</v>
      </c>
      <c r="AH50" s="271">
        <v>3.0666666666666669</v>
      </c>
      <c r="AI50" s="272">
        <v>99</v>
      </c>
      <c r="AJ50" s="272">
        <v>3.193548387096774</v>
      </c>
      <c r="AK50" s="335">
        <f t="shared" si="7"/>
        <v>150</v>
      </c>
      <c r="AL50" s="336">
        <f t="shared" si="1"/>
        <v>5</v>
      </c>
      <c r="AM50" s="273">
        <v>297</v>
      </c>
      <c r="AO50" s="8" t="s">
        <v>881</v>
      </c>
      <c r="AP50" s="3">
        <v>702</v>
      </c>
      <c r="AQ50" s="4" t="s">
        <v>183</v>
      </c>
      <c r="AR50" s="497" t="s">
        <v>186</v>
      </c>
      <c r="AS50" s="498">
        <v>269</v>
      </c>
      <c r="AT50" s="499">
        <v>212</v>
      </c>
      <c r="AU50" s="499">
        <v>212</v>
      </c>
      <c r="AV50" s="505">
        <v>714</v>
      </c>
      <c r="AW50" s="1" t="str">
        <f t="shared" si="5"/>
        <v>ALESSANDRIA</v>
      </c>
      <c r="AX50" s="506" t="s">
        <v>798</v>
      </c>
      <c r="AY50" s="3">
        <v>64</v>
      </c>
      <c r="AZ50" s="352" t="s">
        <v>26</v>
      </c>
      <c r="BA50" s="4" t="s">
        <v>186</v>
      </c>
      <c r="BB50" s="505"/>
      <c r="BC50" s="507">
        <v>205.15622400000001</v>
      </c>
      <c r="BD50" s="499">
        <f t="shared" si="6"/>
        <v>6.6179427096774193</v>
      </c>
      <c r="BF50" s="145"/>
    </row>
    <row r="51" spans="1:58" s="1" customFormat="1" ht="19.7" customHeight="1">
      <c r="A51" s="8" t="s">
        <v>891</v>
      </c>
      <c r="B51" s="3">
        <v>57</v>
      </c>
      <c r="C51" s="137" t="s">
        <v>79</v>
      </c>
      <c r="D51" s="137" t="s">
        <v>342</v>
      </c>
      <c r="G51" s="21">
        <v>1502</v>
      </c>
      <c r="H51" s="33">
        <v>387</v>
      </c>
      <c r="I51" s="34">
        <f t="shared" si="8"/>
        <v>12.483870967741936</v>
      </c>
      <c r="J51" s="33">
        <v>539</v>
      </c>
      <c r="K51" s="34">
        <f t="shared" si="9"/>
        <v>17.966666666666665</v>
      </c>
      <c r="L51" s="34">
        <v>14.1</v>
      </c>
      <c r="M51" s="33">
        <v>576</v>
      </c>
      <c r="N51" s="35">
        <f t="shared" si="10"/>
        <v>18.580645161290324</v>
      </c>
      <c r="O51" s="145"/>
      <c r="P51" s="137" t="s">
        <v>79</v>
      </c>
      <c r="Q51" s="137" t="s">
        <v>342</v>
      </c>
      <c r="R51" s="138">
        <v>380</v>
      </c>
      <c r="S51" s="139">
        <v>14</v>
      </c>
      <c r="T51" s="140">
        <v>185</v>
      </c>
      <c r="U51" s="146" t="s">
        <v>813</v>
      </c>
      <c r="V51" s="146">
        <v>5</v>
      </c>
      <c r="W51" s="146" t="s">
        <v>79</v>
      </c>
      <c r="X51" s="146" t="s">
        <v>186</v>
      </c>
      <c r="Y51" s="147">
        <v>230</v>
      </c>
      <c r="Z51" s="147">
        <v>201</v>
      </c>
      <c r="AA51" s="147">
        <v>196</v>
      </c>
      <c r="AB51" s="148">
        <v>627</v>
      </c>
      <c r="AE51" s="262" t="s">
        <v>79</v>
      </c>
      <c r="AF51" s="270" t="s">
        <v>186</v>
      </c>
      <c r="AG51" s="271">
        <v>195</v>
      </c>
      <c r="AH51" s="271">
        <v>6.5</v>
      </c>
      <c r="AI51" s="272">
        <v>217</v>
      </c>
      <c r="AJ51" s="272">
        <v>7</v>
      </c>
      <c r="AK51" s="335">
        <f t="shared" si="7"/>
        <v>310</v>
      </c>
      <c r="AL51" s="336">
        <f t="shared" si="1"/>
        <v>10.333333333333334</v>
      </c>
      <c r="AM51" s="273">
        <v>646</v>
      </c>
      <c r="AO51" s="8" t="s">
        <v>820</v>
      </c>
      <c r="AP51" s="3">
        <v>356</v>
      </c>
      <c r="AQ51" s="4" t="s">
        <v>60</v>
      </c>
      <c r="AR51" s="497" t="s">
        <v>186</v>
      </c>
      <c r="AS51" s="498">
        <v>152</v>
      </c>
      <c r="AT51" s="499">
        <v>133</v>
      </c>
      <c r="AU51" s="499">
        <v>133</v>
      </c>
      <c r="AV51" s="505">
        <v>433</v>
      </c>
      <c r="AW51" s="1" t="str">
        <f t="shared" si="5"/>
        <v>STEZZANO</v>
      </c>
      <c r="AX51" s="506" t="s">
        <v>843</v>
      </c>
      <c r="AY51" s="3">
        <v>703</v>
      </c>
      <c r="AZ51" s="352" t="s">
        <v>155</v>
      </c>
      <c r="BA51" s="4" t="s">
        <v>780</v>
      </c>
      <c r="BB51" s="505"/>
      <c r="BC51" s="507">
        <v>118.77465599999998</v>
      </c>
      <c r="BD51" s="499">
        <f t="shared" si="6"/>
        <v>3.8314405161290317</v>
      </c>
      <c r="BF51" s="145"/>
    </row>
    <row r="52" spans="1:58" s="1" customFormat="1" ht="19.7" customHeight="1">
      <c r="A52" s="8" t="s">
        <v>910</v>
      </c>
      <c r="B52" s="3">
        <v>58</v>
      </c>
      <c r="C52" s="137" t="s">
        <v>80</v>
      </c>
      <c r="D52" s="137" t="s">
        <v>342</v>
      </c>
      <c r="G52" s="21">
        <v>144</v>
      </c>
      <c r="H52" s="33">
        <v>38</v>
      </c>
      <c r="I52" s="34">
        <f t="shared" si="8"/>
        <v>1.2258064516129032</v>
      </c>
      <c r="J52" s="33">
        <v>57</v>
      </c>
      <c r="K52" s="34">
        <f t="shared" si="9"/>
        <v>1.9</v>
      </c>
      <c r="L52" s="34">
        <v>21.1</v>
      </c>
      <c r="M52" s="33">
        <v>49</v>
      </c>
      <c r="N52" s="35">
        <f t="shared" si="10"/>
        <v>1.5806451612903225</v>
      </c>
      <c r="O52" s="145"/>
      <c r="P52" s="137" t="s">
        <v>80</v>
      </c>
      <c r="Q52" s="137" t="s">
        <v>342</v>
      </c>
      <c r="R52" s="138">
        <v>588</v>
      </c>
      <c r="S52" s="139">
        <v>21</v>
      </c>
      <c r="T52" s="140">
        <v>285</v>
      </c>
      <c r="U52" s="146" t="s">
        <v>866</v>
      </c>
      <c r="V52" s="146">
        <v>41</v>
      </c>
      <c r="W52" s="146" t="s">
        <v>80</v>
      </c>
      <c r="X52" s="146" t="s">
        <v>186</v>
      </c>
      <c r="Y52" s="147">
        <v>394</v>
      </c>
      <c r="Z52" s="147">
        <v>312</v>
      </c>
      <c r="AA52" s="147">
        <v>336</v>
      </c>
      <c r="AB52" s="148">
        <v>1042</v>
      </c>
      <c r="AE52" s="262" t="s">
        <v>80</v>
      </c>
      <c r="AF52" s="270" t="s">
        <v>186</v>
      </c>
      <c r="AG52" s="271">
        <v>309</v>
      </c>
      <c r="AH52" s="271">
        <v>10.3</v>
      </c>
      <c r="AI52" s="272">
        <v>357</v>
      </c>
      <c r="AJ52" s="272">
        <v>11.516129032258064</v>
      </c>
      <c r="AK52" s="335">
        <f t="shared" si="7"/>
        <v>517</v>
      </c>
      <c r="AL52" s="336">
        <f t="shared" si="1"/>
        <v>17.233333333333334</v>
      </c>
      <c r="AM52" s="273">
        <v>1037</v>
      </c>
      <c r="AO52" s="8" t="s">
        <v>895</v>
      </c>
      <c r="AP52" s="3">
        <v>45</v>
      </c>
      <c r="AQ52" s="4" t="s">
        <v>86</v>
      </c>
      <c r="AR52" s="497" t="s">
        <v>186</v>
      </c>
      <c r="AS52" s="498">
        <v>285</v>
      </c>
      <c r="AT52" s="499">
        <v>234</v>
      </c>
      <c r="AU52" s="499">
        <v>234</v>
      </c>
      <c r="AV52" s="505">
        <v>794</v>
      </c>
      <c r="AW52" s="1" t="str">
        <f t="shared" si="5"/>
        <v>PESCARA 2</v>
      </c>
      <c r="AX52" s="506" t="s">
        <v>911</v>
      </c>
      <c r="AY52" s="3">
        <v>78</v>
      </c>
      <c r="AZ52" s="352" t="s">
        <v>122</v>
      </c>
      <c r="BA52" s="4" t="s">
        <v>189</v>
      </c>
      <c r="BB52" s="505"/>
      <c r="BC52" s="507">
        <v>167.53300199999998</v>
      </c>
      <c r="BD52" s="499">
        <f t="shared" si="6"/>
        <v>5.4042903870967738</v>
      </c>
      <c r="BF52" s="145"/>
    </row>
    <row r="53" spans="1:58" s="1" customFormat="1" ht="19.7" customHeight="1">
      <c r="A53" s="8" t="s">
        <v>912</v>
      </c>
      <c r="B53" s="3">
        <v>59</v>
      </c>
      <c r="C53" s="137" t="s">
        <v>81</v>
      </c>
      <c r="D53" s="137" t="s">
        <v>190</v>
      </c>
      <c r="G53" s="21">
        <v>264</v>
      </c>
      <c r="H53" s="33">
        <v>65</v>
      </c>
      <c r="I53" s="34">
        <f t="shared" si="8"/>
        <v>2.096774193548387</v>
      </c>
      <c r="J53" s="33">
        <v>98</v>
      </c>
      <c r="K53" s="34">
        <f t="shared" si="9"/>
        <v>3.2666666666666666</v>
      </c>
      <c r="L53" s="34">
        <v>2.1</v>
      </c>
      <c r="M53" s="33">
        <v>101</v>
      </c>
      <c r="N53" s="35">
        <f t="shared" si="10"/>
        <v>3.2580645161290325</v>
      </c>
      <c r="O53" s="145"/>
      <c r="P53" s="137" t="s">
        <v>81</v>
      </c>
      <c r="Q53" s="137" t="s">
        <v>190</v>
      </c>
      <c r="R53" s="138">
        <v>54</v>
      </c>
      <c r="S53" s="139">
        <v>2</v>
      </c>
      <c r="T53" s="140">
        <v>40</v>
      </c>
      <c r="U53" s="146" t="s">
        <v>889</v>
      </c>
      <c r="V53" s="146">
        <v>362</v>
      </c>
      <c r="W53" s="146" t="s">
        <v>81</v>
      </c>
      <c r="X53" s="146" t="s">
        <v>190</v>
      </c>
      <c r="Y53" s="147">
        <v>39</v>
      </c>
      <c r="Z53" s="147">
        <v>32</v>
      </c>
      <c r="AA53" s="147">
        <v>35</v>
      </c>
      <c r="AB53" s="148">
        <v>106</v>
      </c>
      <c r="AE53" s="262" t="s">
        <v>83</v>
      </c>
      <c r="AF53" s="270" t="s">
        <v>186</v>
      </c>
      <c r="AG53" s="271">
        <v>144</v>
      </c>
      <c r="AH53" s="271">
        <v>4.8</v>
      </c>
      <c r="AI53" s="272">
        <v>147</v>
      </c>
      <c r="AJ53" s="272">
        <v>4.741935483870968</v>
      </c>
      <c r="AK53" s="335">
        <f t="shared" si="7"/>
        <v>235</v>
      </c>
      <c r="AL53" s="336">
        <f t="shared" si="1"/>
        <v>7.833333333333333</v>
      </c>
      <c r="AM53" s="273">
        <v>448</v>
      </c>
      <c r="AO53" s="8" t="s">
        <v>849</v>
      </c>
      <c r="AP53" s="3">
        <v>71</v>
      </c>
      <c r="AQ53" s="4" t="s">
        <v>161</v>
      </c>
      <c r="AR53" s="497" t="s">
        <v>186</v>
      </c>
      <c r="AS53" s="498">
        <v>151</v>
      </c>
      <c r="AT53" s="499">
        <v>136</v>
      </c>
      <c r="AU53" s="499">
        <v>136</v>
      </c>
      <c r="AV53" s="505">
        <v>426</v>
      </c>
      <c r="AW53" s="1" t="str">
        <f t="shared" si="5"/>
        <v>ASTI</v>
      </c>
      <c r="AX53" s="506" t="s">
        <v>814</v>
      </c>
      <c r="AY53" s="3">
        <v>308</v>
      </c>
      <c r="AZ53" s="352" t="s">
        <v>31</v>
      </c>
      <c r="BA53" s="4" t="s">
        <v>186</v>
      </c>
      <c r="BB53" s="505"/>
      <c r="BC53" s="507">
        <v>129.06621000000001</v>
      </c>
      <c r="BD53" s="499">
        <f t="shared" si="6"/>
        <v>4.1634261290322581</v>
      </c>
      <c r="BF53" s="145"/>
    </row>
    <row r="54" spans="1:58" s="1" customFormat="1" ht="19.7" customHeight="1">
      <c r="A54" s="8" t="s">
        <v>913</v>
      </c>
      <c r="B54" s="3">
        <v>60</v>
      </c>
      <c r="C54" s="137" t="s">
        <v>82</v>
      </c>
      <c r="D54" s="137" t="s">
        <v>343</v>
      </c>
      <c r="G54" s="21">
        <v>651</v>
      </c>
      <c r="H54" s="33">
        <v>171</v>
      </c>
      <c r="I54" s="34">
        <f t="shared" si="8"/>
        <v>5.5161290322580649</v>
      </c>
      <c r="J54" s="33">
        <v>234</v>
      </c>
      <c r="K54" s="34">
        <f t="shared" si="9"/>
        <v>7.8</v>
      </c>
      <c r="L54" s="34">
        <v>5.0999999999999996</v>
      </c>
      <c r="M54" s="33">
        <v>246</v>
      </c>
      <c r="N54" s="35">
        <f t="shared" si="10"/>
        <v>7.935483870967742</v>
      </c>
      <c r="O54" s="145"/>
      <c r="P54" s="137" t="s">
        <v>82</v>
      </c>
      <c r="Q54" s="137" t="s">
        <v>343</v>
      </c>
      <c r="R54" s="138">
        <v>120</v>
      </c>
      <c r="S54" s="139">
        <v>5</v>
      </c>
      <c r="T54" s="140">
        <v>65</v>
      </c>
      <c r="U54" s="146" t="s">
        <v>901</v>
      </c>
      <c r="V54" s="146">
        <v>307</v>
      </c>
      <c r="W54" s="146" t="s">
        <v>82</v>
      </c>
      <c r="X54" s="146" t="s">
        <v>802</v>
      </c>
      <c r="Y54" s="147">
        <v>82</v>
      </c>
      <c r="Z54" s="147">
        <v>72</v>
      </c>
      <c r="AA54" s="147">
        <v>63</v>
      </c>
      <c r="AB54" s="148">
        <v>217</v>
      </c>
      <c r="AE54" s="262" t="s">
        <v>86</v>
      </c>
      <c r="AF54" s="270" t="s">
        <v>186</v>
      </c>
      <c r="AG54" s="271">
        <v>156</v>
      </c>
      <c r="AH54" s="271">
        <v>5.2</v>
      </c>
      <c r="AI54" s="272">
        <v>177</v>
      </c>
      <c r="AJ54" s="272">
        <v>5.709677419354839</v>
      </c>
      <c r="AK54" s="335">
        <f t="shared" si="7"/>
        <v>234</v>
      </c>
      <c r="AL54" s="336">
        <f t="shared" si="1"/>
        <v>7.8</v>
      </c>
      <c r="AM54" s="273">
        <v>514</v>
      </c>
      <c r="AO54" s="8" t="s">
        <v>913</v>
      </c>
      <c r="AP54" s="3">
        <v>60</v>
      </c>
      <c r="AQ54" s="4" t="s">
        <v>160</v>
      </c>
      <c r="AR54" s="497" t="s">
        <v>186</v>
      </c>
      <c r="AS54" s="498">
        <v>209</v>
      </c>
      <c r="AT54" s="499">
        <v>199</v>
      </c>
      <c r="AU54" s="499">
        <v>199</v>
      </c>
      <c r="AV54" s="505">
        <v>610</v>
      </c>
      <c r="AW54" s="1" t="str">
        <f t="shared" si="5"/>
        <v>ROMA 2</v>
      </c>
      <c r="AX54" s="506" t="s">
        <v>905</v>
      </c>
      <c r="AY54" s="3">
        <v>50</v>
      </c>
      <c r="AZ54" s="352" t="s">
        <v>138</v>
      </c>
      <c r="BA54" s="4" t="s">
        <v>888</v>
      </c>
      <c r="BB54" s="505"/>
      <c r="BC54" s="507">
        <v>173.94413399999999</v>
      </c>
      <c r="BD54" s="499">
        <f t="shared" si="6"/>
        <v>5.6111010967741937</v>
      </c>
      <c r="BF54" s="145"/>
    </row>
    <row r="55" spans="1:58" s="1" customFormat="1" ht="19.7" customHeight="1">
      <c r="A55" s="8" t="s">
        <v>887</v>
      </c>
      <c r="B55" s="3">
        <v>62</v>
      </c>
      <c r="C55" s="137" t="s">
        <v>83</v>
      </c>
      <c r="D55" s="137" t="s">
        <v>344</v>
      </c>
      <c r="G55" s="21">
        <v>357</v>
      </c>
      <c r="H55" s="33">
        <v>90</v>
      </c>
      <c r="I55" s="34">
        <f t="shared" si="8"/>
        <v>2.903225806451613</v>
      </c>
      <c r="J55" s="33">
        <v>131</v>
      </c>
      <c r="K55" s="34">
        <f t="shared" si="9"/>
        <v>4.3666666666666663</v>
      </c>
      <c r="L55" s="34">
        <v>10.1</v>
      </c>
      <c r="M55" s="33">
        <v>136</v>
      </c>
      <c r="N55" s="35">
        <f t="shared" si="10"/>
        <v>4.387096774193548</v>
      </c>
      <c r="O55" s="145"/>
      <c r="P55" s="137" t="s">
        <v>83</v>
      </c>
      <c r="Q55" s="137" t="s">
        <v>344</v>
      </c>
      <c r="R55" s="138">
        <v>267</v>
      </c>
      <c r="S55" s="139">
        <v>10</v>
      </c>
      <c r="T55" s="140">
        <v>140</v>
      </c>
      <c r="U55" s="146" t="s">
        <v>914</v>
      </c>
      <c r="V55" s="146">
        <v>329</v>
      </c>
      <c r="W55" s="146" t="s">
        <v>83</v>
      </c>
      <c r="X55" s="146" t="s">
        <v>878</v>
      </c>
      <c r="Y55" s="147">
        <v>167</v>
      </c>
      <c r="Z55" s="147">
        <v>144</v>
      </c>
      <c r="AA55" s="147">
        <v>134</v>
      </c>
      <c r="AB55" s="148">
        <v>445</v>
      </c>
      <c r="AE55" s="262" t="s">
        <v>106</v>
      </c>
      <c r="AF55" s="270" t="s">
        <v>186</v>
      </c>
      <c r="AG55" s="271">
        <v>131</v>
      </c>
      <c r="AH55" s="271">
        <v>4.3666666666666663</v>
      </c>
      <c r="AI55" s="272">
        <v>136</v>
      </c>
      <c r="AJ55" s="272">
        <v>4.387096774193548</v>
      </c>
      <c r="AK55" s="335">
        <f t="shared" si="7"/>
        <v>212</v>
      </c>
      <c r="AL55" s="336">
        <f t="shared" si="1"/>
        <v>7.0666666666666664</v>
      </c>
      <c r="AM55" s="273">
        <v>423</v>
      </c>
      <c r="AO55" s="8" t="s">
        <v>914</v>
      </c>
      <c r="AP55" s="3">
        <v>329</v>
      </c>
      <c r="AQ55" s="4" t="s">
        <v>83</v>
      </c>
      <c r="AR55" s="497" t="s">
        <v>186</v>
      </c>
      <c r="AS55" s="498">
        <v>250</v>
      </c>
      <c r="AT55" s="499">
        <v>235</v>
      </c>
      <c r="AU55" s="499">
        <v>235</v>
      </c>
      <c r="AV55" s="505">
        <v>778</v>
      </c>
      <c r="AW55" s="1" t="str">
        <f t="shared" si="5"/>
        <v>POMEZIA</v>
      </c>
      <c r="AX55" s="506" t="s">
        <v>915</v>
      </c>
      <c r="AY55" s="3">
        <v>357</v>
      </c>
      <c r="AZ55" s="352" t="s">
        <v>126</v>
      </c>
      <c r="BA55" s="4" t="s">
        <v>888</v>
      </c>
      <c r="BB55" s="505"/>
      <c r="BC55" s="507">
        <v>74.065446000000009</v>
      </c>
      <c r="BD55" s="499">
        <f t="shared" si="6"/>
        <v>2.3892079354838711</v>
      </c>
      <c r="BF55" s="145"/>
    </row>
    <row r="56" spans="1:58" s="1" customFormat="1" ht="19.7" customHeight="1">
      <c r="A56" s="8" t="s">
        <v>916</v>
      </c>
      <c r="B56" s="3">
        <v>63</v>
      </c>
      <c r="C56" s="137" t="s">
        <v>84</v>
      </c>
      <c r="D56" s="137" t="s">
        <v>343</v>
      </c>
      <c r="G56" s="21">
        <v>953</v>
      </c>
      <c r="H56" s="33">
        <v>244</v>
      </c>
      <c r="I56" s="34">
        <f t="shared" si="8"/>
        <v>7.870967741935484</v>
      </c>
      <c r="J56" s="33">
        <v>331</v>
      </c>
      <c r="K56" s="34">
        <f t="shared" si="9"/>
        <v>11.033333333333333</v>
      </c>
      <c r="L56" s="34">
        <v>6.1</v>
      </c>
      <c r="M56" s="33">
        <v>378</v>
      </c>
      <c r="N56" s="35">
        <f t="shared" si="10"/>
        <v>12.193548387096774</v>
      </c>
      <c r="O56" s="145"/>
      <c r="P56" s="137" t="s">
        <v>84</v>
      </c>
      <c r="Q56" s="137" t="s">
        <v>343</v>
      </c>
      <c r="R56" s="138">
        <v>152</v>
      </c>
      <c r="S56" s="139">
        <v>6</v>
      </c>
      <c r="T56" s="140">
        <v>80</v>
      </c>
      <c r="U56" s="146" t="s">
        <v>860</v>
      </c>
      <c r="V56" s="146">
        <v>159</v>
      </c>
      <c r="W56" s="146" t="s">
        <v>84</v>
      </c>
      <c r="X56" s="146" t="s">
        <v>802</v>
      </c>
      <c r="Y56" s="147">
        <v>100</v>
      </c>
      <c r="Z56" s="147">
        <v>88</v>
      </c>
      <c r="AA56" s="147">
        <v>90</v>
      </c>
      <c r="AB56" s="148">
        <v>278</v>
      </c>
      <c r="AE56" s="262" t="s">
        <v>116</v>
      </c>
      <c r="AF56" s="270" t="s">
        <v>186</v>
      </c>
      <c r="AG56" s="271">
        <v>112</v>
      </c>
      <c r="AH56" s="271">
        <v>3.7333333333333334</v>
      </c>
      <c r="AI56" s="272">
        <v>129</v>
      </c>
      <c r="AJ56" s="272">
        <v>4.161290322580645</v>
      </c>
      <c r="AK56" s="335">
        <f t="shared" si="7"/>
        <v>141</v>
      </c>
      <c r="AL56" s="336">
        <f t="shared" si="1"/>
        <v>4.7</v>
      </c>
      <c r="AM56" s="273">
        <v>362</v>
      </c>
      <c r="AO56" s="8" t="s">
        <v>813</v>
      </c>
      <c r="AP56" s="3">
        <v>5</v>
      </c>
      <c r="AQ56" s="4" t="s">
        <v>79</v>
      </c>
      <c r="AR56" s="497" t="s">
        <v>186</v>
      </c>
      <c r="AS56" s="498">
        <v>334</v>
      </c>
      <c r="AT56" s="499">
        <v>310</v>
      </c>
      <c r="AU56" s="499">
        <v>310</v>
      </c>
      <c r="AV56" s="505">
        <v>976</v>
      </c>
      <c r="AW56" s="1" t="str">
        <f t="shared" si="5"/>
        <v>ANCONA</v>
      </c>
      <c r="AX56" s="506" t="s">
        <v>801</v>
      </c>
      <c r="AY56" s="3">
        <v>66</v>
      </c>
      <c r="AZ56" s="352" t="s">
        <v>27</v>
      </c>
      <c r="BA56" s="4" t="s">
        <v>802</v>
      </c>
      <c r="BB56" s="505"/>
      <c r="BC56" s="507">
        <v>148.32</v>
      </c>
      <c r="BD56" s="499">
        <f t="shared" si="6"/>
        <v>4.7845161290322578</v>
      </c>
      <c r="BF56" s="145"/>
    </row>
    <row r="57" spans="1:58" s="1" customFormat="1" ht="19.7" customHeight="1">
      <c r="A57" s="8" t="s">
        <v>798</v>
      </c>
      <c r="B57" s="3">
        <v>64</v>
      </c>
      <c r="C57" s="137" t="s">
        <v>85</v>
      </c>
      <c r="D57" s="137" t="s">
        <v>345</v>
      </c>
      <c r="G57" s="21">
        <v>696</v>
      </c>
      <c r="H57" s="33">
        <v>171</v>
      </c>
      <c r="I57" s="34">
        <f t="shared" si="8"/>
        <v>5.5161290322580649</v>
      </c>
      <c r="J57" s="33">
        <v>250</v>
      </c>
      <c r="K57" s="34">
        <f t="shared" si="9"/>
        <v>8.3333333333333339</v>
      </c>
      <c r="L57" s="34">
        <v>14.1</v>
      </c>
      <c r="M57" s="33">
        <v>275</v>
      </c>
      <c r="N57" s="35">
        <f t="shared" si="10"/>
        <v>8.870967741935484</v>
      </c>
      <c r="O57" s="145"/>
      <c r="P57" s="137" t="s">
        <v>85</v>
      </c>
      <c r="Q57" s="137" t="s">
        <v>345</v>
      </c>
      <c r="R57" s="138">
        <v>378</v>
      </c>
      <c r="S57" s="139">
        <v>14</v>
      </c>
      <c r="T57" s="140">
        <v>185</v>
      </c>
      <c r="U57" s="146" t="s">
        <v>917</v>
      </c>
      <c r="V57" s="146">
        <v>65</v>
      </c>
      <c r="W57" s="146" t="s">
        <v>85</v>
      </c>
      <c r="X57" s="146" t="s">
        <v>189</v>
      </c>
      <c r="Y57" s="147">
        <v>199</v>
      </c>
      <c r="Z57" s="147">
        <v>178</v>
      </c>
      <c r="AA57" s="147">
        <v>187</v>
      </c>
      <c r="AB57" s="148">
        <v>564</v>
      </c>
      <c r="AE57" s="262" t="s">
        <v>135</v>
      </c>
      <c r="AF57" s="270" t="s">
        <v>186</v>
      </c>
      <c r="AG57" s="271">
        <v>195</v>
      </c>
      <c r="AH57" s="271">
        <v>6.5</v>
      </c>
      <c r="AI57" s="272">
        <v>218</v>
      </c>
      <c r="AJ57" s="272">
        <v>7.032258064516129</v>
      </c>
      <c r="AK57" s="335">
        <f t="shared" si="7"/>
        <v>286</v>
      </c>
      <c r="AL57" s="336">
        <f t="shared" si="1"/>
        <v>9.5333333333333332</v>
      </c>
      <c r="AM57" s="273">
        <v>625</v>
      </c>
      <c r="AO57" s="8" t="s">
        <v>862</v>
      </c>
      <c r="AP57" s="3">
        <v>312</v>
      </c>
      <c r="AQ57" s="4" t="s">
        <v>171</v>
      </c>
      <c r="AR57" s="497" t="s">
        <v>186</v>
      </c>
      <c r="AS57" s="498">
        <v>269</v>
      </c>
      <c r="AT57" s="499">
        <v>266</v>
      </c>
      <c r="AU57" s="499">
        <v>266</v>
      </c>
      <c r="AV57" s="505">
        <v>794</v>
      </c>
      <c r="AW57" s="1" t="str">
        <f t="shared" si="5"/>
        <v>LA SPEZIA</v>
      </c>
      <c r="AX57" s="506" t="s">
        <v>914</v>
      </c>
      <c r="AY57" s="3">
        <v>329</v>
      </c>
      <c r="AZ57" s="352" t="s">
        <v>83</v>
      </c>
      <c r="BA57" s="4" t="s">
        <v>186</v>
      </c>
      <c r="BB57" s="505"/>
      <c r="BC57" s="507">
        <v>216.29134800000003</v>
      </c>
      <c r="BD57" s="499">
        <f t="shared" si="6"/>
        <v>6.9771402580645168</v>
      </c>
      <c r="BF57" s="145"/>
    </row>
    <row r="58" spans="1:58" s="1" customFormat="1" ht="19.7" customHeight="1">
      <c r="A58" s="8" t="s">
        <v>917</v>
      </c>
      <c r="B58" s="3">
        <v>65</v>
      </c>
      <c r="C58" s="137" t="s">
        <v>86</v>
      </c>
      <c r="D58" s="137" t="s">
        <v>342</v>
      </c>
      <c r="G58" s="21">
        <v>627</v>
      </c>
      <c r="H58" s="33">
        <v>161</v>
      </c>
      <c r="I58" s="34">
        <f t="shared" si="8"/>
        <v>5.193548387096774</v>
      </c>
      <c r="J58" s="33">
        <v>219</v>
      </c>
      <c r="K58" s="34">
        <f t="shared" si="9"/>
        <v>7.3</v>
      </c>
      <c r="L58" s="34">
        <v>11.1</v>
      </c>
      <c r="M58" s="33">
        <v>247</v>
      </c>
      <c r="N58" s="35">
        <f t="shared" si="10"/>
        <v>7.967741935483871</v>
      </c>
      <c r="O58" s="145"/>
      <c r="P58" s="137" t="s">
        <v>86</v>
      </c>
      <c r="Q58" s="137" t="s">
        <v>342</v>
      </c>
      <c r="R58" s="138">
        <v>294</v>
      </c>
      <c r="S58" s="139">
        <v>11</v>
      </c>
      <c r="T58" s="140">
        <v>150</v>
      </c>
      <c r="U58" s="146" t="s">
        <v>895</v>
      </c>
      <c r="V58" s="146">
        <v>45</v>
      </c>
      <c r="W58" s="146" t="s">
        <v>86</v>
      </c>
      <c r="X58" s="146" t="s">
        <v>186</v>
      </c>
      <c r="Y58" s="147">
        <v>177</v>
      </c>
      <c r="Z58" s="147">
        <v>145</v>
      </c>
      <c r="AA58" s="147">
        <v>152</v>
      </c>
      <c r="AB58" s="148">
        <v>474</v>
      </c>
      <c r="AE58" s="262" t="s">
        <v>158</v>
      </c>
      <c r="AF58" s="270" t="s">
        <v>186</v>
      </c>
      <c r="AG58" s="271">
        <v>256</v>
      </c>
      <c r="AH58" s="271">
        <v>8.5333333333333332</v>
      </c>
      <c r="AI58" s="272">
        <v>259</v>
      </c>
      <c r="AJ58" s="272">
        <v>8.3548387096774199</v>
      </c>
      <c r="AK58" s="335">
        <f t="shared" si="7"/>
        <v>361</v>
      </c>
      <c r="AL58" s="336">
        <f t="shared" si="1"/>
        <v>12.033333333333333</v>
      </c>
      <c r="AM58" s="273">
        <v>810</v>
      </c>
      <c r="AO58" s="8" t="s">
        <v>875</v>
      </c>
      <c r="AP58" s="3">
        <v>325</v>
      </c>
      <c r="AQ58" s="4" t="s">
        <v>55</v>
      </c>
      <c r="AR58" s="497" t="s">
        <v>186</v>
      </c>
      <c r="AS58" s="498">
        <v>183</v>
      </c>
      <c r="AT58" s="499">
        <v>188</v>
      </c>
      <c r="AU58" s="499">
        <v>188</v>
      </c>
      <c r="AV58" s="505">
        <v>581</v>
      </c>
      <c r="AW58" s="1" t="str">
        <f t="shared" si="5"/>
        <v>TREVISO 1</v>
      </c>
      <c r="AX58" s="506" t="s">
        <v>824</v>
      </c>
      <c r="AY58" s="3">
        <v>9</v>
      </c>
      <c r="AZ58" s="352" t="s">
        <v>167</v>
      </c>
      <c r="BA58" s="4" t="s">
        <v>185</v>
      </c>
      <c r="BB58" s="505"/>
      <c r="BC58" s="507">
        <v>190.14067799999998</v>
      </c>
      <c r="BD58" s="499">
        <f t="shared" si="6"/>
        <v>6.1335702580645153</v>
      </c>
      <c r="BF58" s="145"/>
    </row>
    <row r="59" spans="1:58" s="1" customFormat="1" ht="19.7" customHeight="1">
      <c r="A59" s="8" t="s">
        <v>801</v>
      </c>
      <c r="B59" s="3">
        <v>66</v>
      </c>
      <c r="C59" s="137" t="s">
        <v>87</v>
      </c>
      <c r="D59" s="137" t="s">
        <v>340</v>
      </c>
      <c r="G59" s="21">
        <v>722</v>
      </c>
      <c r="H59" s="33">
        <v>185</v>
      </c>
      <c r="I59" s="34">
        <f t="shared" si="8"/>
        <v>5.967741935483871</v>
      </c>
      <c r="J59" s="33">
        <v>246</v>
      </c>
      <c r="K59" s="34">
        <f t="shared" si="9"/>
        <v>8.1999999999999993</v>
      </c>
      <c r="L59" s="34">
        <v>9.1</v>
      </c>
      <c r="M59" s="33">
        <v>291</v>
      </c>
      <c r="N59" s="35">
        <f t="shared" si="10"/>
        <v>9.387096774193548</v>
      </c>
      <c r="O59" s="145"/>
      <c r="P59" s="137" t="s">
        <v>87</v>
      </c>
      <c r="Q59" s="137" t="s">
        <v>340</v>
      </c>
      <c r="R59" s="138">
        <v>255</v>
      </c>
      <c r="S59" s="139">
        <v>9</v>
      </c>
      <c r="T59" s="140">
        <v>125</v>
      </c>
      <c r="U59" s="146" t="s">
        <v>819</v>
      </c>
      <c r="V59" s="146">
        <v>305</v>
      </c>
      <c r="W59" s="146" t="s">
        <v>87</v>
      </c>
      <c r="X59" s="146" t="s">
        <v>780</v>
      </c>
      <c r="Y59" s="147">
        <v>162</v>
      </c>
      <c r="Z59" s="147">
        <v>135</v>
      </c>
      <c r="AA59" s="147">
        <v>140</v>
      </c>
      <c r="AB59" s="148">
        <v>437</v>
      </c>
      <c r="AE59" s="262" t="s">
        <v>159</v>
      </c>
      <c r="AF59" s="270" t="s">
        <v>186</v>
      </c>
      <c r="AG59" s="271">
        <v>174</v>
      </c>
      <c r="AH59" s="271">
        <v>5.8</v>
      </c>
      <c r="AI59" s="272">
        <v>185</v>
      </c>
      <c r="AJ59" s="272">
        <v>5.967741935483871</v>
      </c>
      <c r="AK59" s="335">
        <f t="shared" si="7"/>
        <v>302</v>
      </c>
      <c r="AL59" s="336">
        <f t="shared" si="1"/>
        <v>10.066666666666666</v>
      </c>
      <c r="AM59" s="273">
        <v>559</v>
      </c>
      <c r="AO59" s="8" t="s">
        <v>840</v>
      </c>
      <c r="AP59" s="3">
        <v>13</v>
      </c>
      <c r="AQ59" s="4" t="s">
        <v>159</v>
      </c>
      <c r="AR59" s="497" t="s">
        <v>186</v>
      </c>
      <c r="AS59" s="498">
        <v>328</v>
      </c>
      <c r="AT59" s="499">
        <v>302</v>
      </c>
      <c r="AU59" s="499">
        <v>302</v>
      </c>
      <c r="AV59" s="505">
        <v>957</v>
      </c>
      <c r="AW59" s="1" t="str">
        <f t="shared" si="5"/>
        <v>SIRACUSA</v>
      </c>
      <c r="AX59" s="506" t="s">
        <v>918</v>
      </c>
      <c r="AY59" s="3">
        <v>318</v>
      </c>
      <c r="AZ59" s="352" t="s">
        <v>154</v>
      </c>
      <c r="BA59" s="4" t="s">
        <v>888</v>
      </c>
      <c r="BB59" s="505"/>
      <c r="BC59" s="507">
        <v>185.4</v>
      </c>
      <c r="BD59" s="499">
        <f t="shared" si="6"/>
        <v>5.9806451612903224</v>
      </c>
      <c r="BF59" s="145"/>
    </row>
    <row r="60" spans="1:58" s="1" customFormat="1" ht="19.7" customHeight="1">
      <c r="A60" s="8" t="s">
        <v>884</v>
      </c>
      <c r="B60" s="3">
        <v>68</v>
      </c>
      <c r="C60" s="137" t="s">
        <v>89</v>
      </c>
      <c r="D60" s="137" t="s">
        <v>340</v>
      </c>
      <c r="G60" s="21">
        <v>554</v>
      </c>
      <c r="H60" s="33">
        <v>144</v>
      </c>
      <c r="I60" s="34">
        <f t="shared" si="8"/>
        <v>4.645161290322581</v>
      </c>
      <c r="J60" s="33">
        <v>198</v>
      </c>
      <c r="K60" s="34">
        <f t="shared" si="9"/>
        <v>6.6</v>
      </c>
      <c r="L60" s="34">
        <v>11.1</v>
      </c>
      <c r="M60" s="33">
        <v>212</v>
      </c>
      <c r="N60" s="35">
        <f t="shared" si="10"/>
        <v>6.838709677419355</v>
      </c>
      <c r="O60" s="145"/>
      <c r="P60" s="137" t="s">
        <v>89</v>
      </c>
      <c r="Q60" s="137" t="s">
        <v>340</v>
      </c>
      <c r="R60" s="138">
        <v>298</v>
      </c>
      <c r="S60" s="139">
        <v>11</v>
      </c>
      <c r="T60" s="140">
        <v>150</v>
      </c>
      <c r="U60" s="146" t="s">
        <v>799</v>
      </c>
      <c r="V60" s="146">
        <v>18</v>
      </c>
      <c r="W60" s="146" t="s">
        <v>89</v>
      </c>
      <c r="X60" s="146" t="s">
        <v>780</v>
      </c>
      <c r="Y60" s="147">
        <v>188</v>
      </c>
      <c r="Z60" s="147">
        <v>157</v>
      </c>
      <c r="AA60" s="147">
        <v>165</v>
      </c>
      <c r="AB60" s="148">
        <v>510</v>
      </c>
      <c r="AE60" s="262" t="s">
        <v>160</v>
      </c>
      <c r="AF60" s="270" t="s">
        <v>186</v>
      </c>
      <c r="AG60" s="271">
        <v>143</v>
      </c>
      <c r="AH60" s="271">
        <v>4.7666666666666666</v>
      </c>
      <c r="AI60" s="272">
        <v>144</v>
      </c>
      <c r="AJ60" s="272">
        <v>4.645161290322581</v>
      </c>
      <c r="AK60" s="335">
        <f t="shared" si="7"/>
        <v>199</v>
      </c>
      <c r="AL60" s="336">
        <f t="shared" si="1"/>
        <v>6.6333333333333337</v>
      </c>
      <c r="AM60" s="273">
        <v>444</v>
      </c>
      <c r="AO60" s="8" t="s">
        <v>842</v>
      </c>
      <c r="AP60" s="3">
        <v>17</v>
      </c>
      <c r="AQ60" s="4" t="s">
        <v>135</v>
      </c>
      <c r="AR60" s="497" t="s">
        <v>186</v>
      </c>
      <c r="AS60" s="498">
        <v>319</v>
      </c>
      <c r="AT60" s="499">
        <v>286</v>
      </c>
      <c r="AU60" s="499">
        <v>286</v>
      </c>
      <c r="AV60" s="505">
        <v>901</v>
      </c>
      <c r="AW60" s="1" t="str">
        <f t="shared" si="5"/>
        <v>ROMA 5</v>
      </c>
      <c r="AX60" s="506" t="s">
        <v>919</v>
      </c>
      <c r="AY60" s="3">
        <v>311</v>
      </c>
      <c r="AZ60" s="352" t="s">
        <v>141</v>
      </c>
      <c r="BA60" s="4" t="s">
        <v>888</v>
      </c>
      <c r="BB60" s="505"/>
      <c r="BC60" s="507">
        <v>295.92435599999999</v>
      </c>
      <c r="BD60" s="499">
        <f t="shared" si="6"/>
        <v>9.5459469677419353</v>
      </c>
      <c r="BF60" s="145"/>
    </row>
    <row r="61" spans="1:58" s="1" customFormat="1" ht="19.7" customHeight="1">
      <c r="A61" s="8" t="s">
        <v>830</v>
      </c>
      <c r="B61" s="3">
        <v>69</v>
      </c>
      <c r="C61" s="137" t="s">
        <v>90</v>
      </c>
      <c r="D61" s="137" t="s">
        <v>344</v>
      </c>
      <c r="G61" s="21">
        <v>627</v>
      </c>
      <c r="H61" s="33">
        <v>170</v>
      </c>
      <c r="I61" s="34">
        <f t="shared" si="8"/>
        <v>5.4838709677419351</v>
      </c>
      <c r="J61" s="33">
        <v>230</v>
      </c>
      <c r="K61" s="34">
        <f t="shared" si="9"/>
        <v>7.666666666666667</v>
      </c>
      <c r="L61" s="34">
        <v>9.1</v>
      </c>
      <c r="M61" s="33">
        <v>227</v>
      </c>
      <c r="N61" s="35">
        <f t="shared" si="10"/>
        <v>7.32258064516129</v>
      </c>
      <c r="O61" s="145"/>
      <c r="P61" s="137" t="s">
        <v>90</v>
      </c>
      <c r="Q61" s="137" t="s">
        <v>344</v>
      </c>
      <c r="R61" s="138">
        <v>237</v>
      </c>
      <c r="S61" s="139">
        <v>9</v>
      </c>
      <c r="T61" s="140">
        <v>125</v>
      </c>
      <c r="U61" s="146" t="s">
        <v>902</v>
      </c>
      <c r="V61" s="146">
        <v>49</v>
      </c>
      <c r="W61" s="146" t="s">
        <v>90</v>
      </c>
      <c r="X61" s="146" t="s">
        <v>878</v>
      </c>
      <c r="Y61" s="147">
        <v>174</v>
      </c>
      <c r="Z61" s="147">
        <v>165</v>
      </c>
      <c r="AA61" s="147">
        <v>146</v>
      </c>
      <c r="AB61" s="148">
        <v>485</v>
      </c>
      <c r="AE61" s="262" t="s">
        <v>161</v>
      </c>
      <c r="AF61" s="270" t="s">
        <v>186</v>
      </c>
      <c r="AG61" s="271">
        <v>90</v>
      </c>
      <c r="AH61" s="271">
        <v>3</v>
      </c>
      <c r="AI61" s="272">
        <v>90</v>
      </c>
      <c r="AJ61" s="272">
        <v>2.903225806451613</v>
      </c>
      <c r="AK61" s="335">
        <f t="shared" si="7"/>
        <v>136</v>
      </c>
      <c r="AL61" s="336">
        <f t="shared" si="1"/>
        <v>4.5333333333333332</v>
      </c>
      <c r="AM61" s="273">
        <v>276</v>
      </c>
      <c r="AO61" s="8" t="s">
        <v>839</v>
      </c>
      <c r="AP61" s="3">
        <v>355</v>
      </c>
      <c r="AQ61" s="4" t="s">
        <v>61</v>
      </c>
      <c r="AR61" s="497" t="s">
        <v>186</v>
      </c>
      <c r="AS61" s="498">
        <v>145</v>
      </c>
      <c r="AT61" s="499">
        <v>150</v>
      </c>
      <c r="AU61" s="499">
        <v>150</v>
      </c>
      <c r="AV61" s="505">
        <v>446</v>
      </c>
      <c r="AW61" s="1" t="str">
        <f t="shared" si="5"/>
        <v>BOLOGNA 2</v>
      </c>
      <c r="AX61" s="506" t="s">
        <v>848</v>
      </c>
      <c r="AY61" s="3">
        <v>46</v>
      </c>
      <c r="AZ61" s="352" t="s">
        <v>42</v>
      </c>
      <c r="BA61" s="4" t="s">
        <v>802</v>
      </c>
      <c r="BB61" s="505"/>
      <c r="BC61" s="507">
        <v>220.340484</v>
      </c>
      <c r="BD61" s="499">
        <f t="shared" si="6"/>
        <v>7.1077575483870969</v>
      </c>
      <c r="BF61" s="145"/>
    </row>
    <row r="62" spans="1:58" s="1" customFormat="1" ht="19.7" customHeight="1">
      <c r="A62" s="8" t="s">
        <v>859</v>
      </c>
      <c r="B62" s="3">
        <v>70</v>
      </c>
      <c r="C62" s="137" t="s">
        <v>91</v>
      </c>
      <c r="D62" s="137" t="s">
        <v>341</v>
      </c>
      <c r="G62" s="21">
        <v>790</v>
      </c>
      <c r="H62" s="33">
        <v>203</v>
      </c>
      <c r="I62" s="34">
        <f t="shared" si="8"/>
        <v>6.5483870967741939</v>
      </c>
      <c r="J62" s="33">
        <v>293</v>
      </c>
      <c r="K62" s="34">
        <f t="shared" si="9"/>
        <v>9.7666666666666675</v>
      </c>
      <c r="L62" s="34">
        <v>9.1</v>
      </c>
      <c r="M62" s="33">
        <v>294</v>
      </c>
      <c r="N62" s="35">
        <f t="shared" si="10"/>
        <v>9.4838709677419359</v>
      </c>
      <c r="O62" s="145"/>
      <c r="P62" s="137" t="s">
        <v>91</v>
      </c>
      <c r="Q62" s="137" t="s">
        <v>341</v>
      </c>
      <c r="R62" s="138">
        <v>249</v>
      </c>
      <c r="S62" s="139">
        <v>9</v>
      </c>
      <c r="T62" s="140">
        <v>125</v>
      </c>
      <c r="U62" s="146" t="s">
        <v>883</v>
      </c>
      <c r="V62" s="146">
        <v>56</v>
      </c>
      <c r="W62" s="146" t="s">
        <v>91</v>
      </c>
      <c r="X62" s="146" t="s">
        <v>185</v>
      </c>
      <c r="Y62" s="147">
        <v>161</v>
      </c>
      <c r="Z62" s="147">
        <v>137</v>
      </c>
      <c r="AA62" s="147">
        <v>131</v>
      </c>
      <c r="AB62" s="148">
        <v>429</v>
      </c>
      <c r="AE62" s="262" t="s">
        <v>162</v>
      </c>
      <c r="AF62" s="270" t="s">
        <v>186</v>
      </c>
      <c r="AG62" s="271">
        <v>76</v>
      </c>
      <c r="AH62" s="271">
        <v>2.5333333333333332</v>
      </c>
      <c r="AI62" s="272">
        <v>81</v>
      </c>
      <c r="AJ62" s="272">
        <v>2.6129032258064515</v>
      </c>
      <c r="AK62" s="335">
        <f t="shared" si="7"/>
        <v>112</v>
      </c>
      <c r="AL62" s="336">
        <f t="shared" si="1"/>
        <v>3.7333333333333334</v>
      </c>
      <c r="AM62" s="273">
        <v>238</v>
      </c>
      <c r="AO62" s="8" t="s">
        <v>920</v>
      </c>
      <c r="AP62" s="3">
        <v>354</v>
      </c>
      <c r="AQ62" s="4" t="s">
        <v>162</v>
      </c>
      <c r="AR62" s="497" t="s">
        <v>186</v>
      </c>
      <c r="AS62" s="498">
        <v>142</v>
      </c>
      <c r="AT62" s="499">
        <v>112</v>
      </c>
      <c r="AU62" s="499">
        <v>112</v>
      </c>
      <c r="AV62" s="505">
        <v>371</v>
      </c>
      <c r="AW62" s="1" t="str">
        <f t="shared" si="5"/>
        <v>ROMA CASAL BERTONE</v>
      </c>
      <c r="AX62" s="506" t="s">
        <v>921</v>
      </c>
      <c r="AY62" s="3">
        <v>381</v>
      </c>
      <c r="AZ62" s="352" t="s">
        <v>142</v>
      </c>
      <c r="BA62" s="4" t="s">
        <v>888</v>
      </c>
      <c r="BB62" s="505"/>
      <c r="BC62" s="507">
        <v>66.473316000000011</v>
      </c>
      <c r="BD62" s="499">
        <f t="shared" si="6"/>
        <v>2.1443005161290327</v>
      </c>
      <c r="BF62" s="145"/>
    </row>
    <row r="63" spans="1:58" s="1" customFormat="1" ht="19.7" customHeight="1">
      <c r="A63" s="8" t="s">
        <v>849</v>
      </c>
      <c r="B63" s="3">
        <v>71</v>
      </c>
      <c r="C63" s="137" t="s">
        <v>92</v>
      </c>
      <c r="D63" s="137" t="s">
        <v>341</v>
      </c>
      <c r="G63" s="21">
        <v>292</v>
      </c>
      <c r="H63" s="33">
        <v>70</v>
      </c>
      <c r="I63" s="34">
        <f t="shared" si="8"/>
        <v>2.2580645161290325</v>
      </c>
      <c r="J63" s="33">
        <v>113</v>
      </c>
      <c r="K63" s="34">
        <f t="shared" si="9"/>
        <v>3.7666666666666666</v>
      </c>
      <c r="L63" s="34">
        <v>12.1</v>
      </c>
      <c r="M63" s="33">
        <v>109</v>
      </c>
      <c r="N63" s="35">
        <f t="shared" si="10"/>
        <v>3.5161290322580645</v>
      </c>
      <c r="O63" s="145"/>
      <c r="P63" s="137" t="s">
        <v>92</v>
      </c>
      <c r="Q63" s="137" t="s">
        <v>341</v>
      </c>
      <c r="R63" s="138">
        <v>334</v>
      </c>
      <c r="S63" s="139">
        <v>12</v>
      </c>
      <c r="T63" s="140">
        <v>175</v>
      </c>
      <c r="U63" s="146" t="s">
        <v>899</v>
      </c>
      <c r="V63" s="146">
        <v>320</v>
      </c>
      <c r="W63" s="146" t="s">
        <v>92</v>
      </c>
      <c r="X63" s="146" t="s">
        <v>185</v>
      </c>
      <c r="Y63" s="147">
        <v>185</v>
      </c>
      <c r="Z63" s="147">
        <v>162</v>
      </c>
      <c r="AA63" s="147">
        <v>166</v>
      </c>
      <c r="AB63" s="148">
        <v>513</v>
      </c>
      <c r="AE63" s="262" t="s">
        <v>171</v>
      </c>
      <c r="AF63" s="270" t="s">
        <v>186</v>
      </c>
      <c r="AG63" s="271">
        <v>157</v>
      </c>
      <c r="AH63" s="271">
        <v>5.2333333333333334</v>
      </c>
      <c r="AI63" s="272">
        <v>176</v>
      </c>
      <c r="AJ63" s="272">
        <v>5.67741935483871</v>
      </c>
      <c r="AK63" s="335">
        <f t="shared" si="7"/>
        <v>266</v>
      </c>
      <c r="AL63" s="336">
        <f t="shared" si="1"/>
        <v>8.8666666666666671</v>
      </c>
      <c r="AM63" s="273">
        <v>514</v>
      </c>
      <c r="AO63" s="8" t="s">
        <v>798</v>
      </c>
      <c r="AP63" s="3">
        <v>64</v>
      </c>
      <c r="AQ63" s="4" t="s">
        <v>26</v>
      </c>
      <c r="AR63" s="497" t="s">
        <v>186</v>
      </c>
      <c r="AS63" s="498">
        <v>250</v>
      </c>
      <c r="AT63" s="499">
        <v>247</v>
      </c>
      <c r="AU63" s="499">
        <v>247</v>
      </c>
      <c r="AV63" s="505">
        <v>759</v>
      </c>
      <c r="AW63" s="1" t="str">
        <f t="shared" si="5"/>
        <v>ARESE</v>
      </c>
      <c r="AX63" s="506" t="s">
        <v>806</v>
      </c>
      <c r="AY63" s="3">
        <v>349</v>
      </c>
      <c r="AZ63" s="352" t="s">
        <v>29</v>
      </c>
      <c r="BA63" s="4" t="s">
        <v>780</v>
      </c>
      <c r="BB63" s="505"/>
      <c r="BC63" s="507">
        <v>358.34853599999997</v>
      </c>
      <c r="BD63" s="499">
        <f t="shared" si="6"/>
        <v>11.559630193548387</v>
      </c>
      <c r="BF63" s="145"/>
    </row>
    <row r="64" spans="1:58" s="1" customFormat="1" ht="19.7" customHeight="1">
      <c r="A64" s="8" t="s">
        <v>851</v>
      </c>
      <c r="B64" s="3">
        <v>75</v>
      </c>
      <c r="C64" s="137" t="s">
        <v>93</v>
      </c>
      <c r="D64" s="137" t="s">
        <v>341</v>
      </c>
      <c r="G64" s="21">
        <v>630</v>
      </c>
      <c r="H64" s="33">
        <v>166</v>
      </c>
      <c r="I64" s="34">
        <f t="shared" si="8"/>
        <v>5.354838709677419</v>
      </c>
      <c r="J64" s="33">
        <v>230</v>
      </c>
      <c r="K64" s="34">
        <f t="shared" si="9"/>
        <v>7.666666666666667</v>
      </c>
      <c r="L64" s="34">
        <v>4.0999999999999996</v>
      </c>
      <c r="M64" s="33">
        <v>234</v>
      </c>
      <c r="N64" s="35">
        <f t="shared" si="10"/>
        <v>7.5483870967741939</v>
      </c>
      <c r="O64" s="145"/>
      <c r="P64" s="137" t="s">
        <v>93</v>
      </c>
      <c r="Q64" s="137" t="s">
        <v>341</v>
      </c>
      <c r="R64" s="138">
        <v>108</v>
      </c>
      <c r="S64" s="139">
        <v>4</v>
      </c>
      <c r="T64" s="140">
        <v>65</v>
      </c>
      <c r="U64" s="146" t="s">
        <v>897</v>
      </c>
      <c r="V64" s="146">
        <v>341</v>
      </c>
      <c r="W64" s="146" t="s">
        <v>93</v>
      </c>
      <c r="X64" s="146" t="s">
        <v>185</v>
      </c>
      <c r="Y64" s="147">
        <v>58</v>
      </c>
      <c r="Z64" s="147">
        <v>49</v>
      </c>
      <c r="AA64" s="147">
        <v>44</v>
      </c>
      <c r="AB64" s="148">
        <v>151</v>
      </c>
      <c r="AE64" s="262" t="s">
        <v>183</v>
      </c>
      <c r="AF64" s="270" t="s">
        <v>186</v>
      </c>
      <c r="AG64" s="271">
        <v>151</v>
      </c>
      <c r="AH64" s="271">
        <v>5.0333333333333332</v>
      </c>
      <c r="AI64" s="272">
        <v>165</v>
      </c>
      <c r="AJ64" s="272">
        <v>5.32258064516129</v>
      </c>
      <c r="AK64" s="335">
        <f t="shared" si="7"/>
        <v>212</v>
      </c>
      <c r="AL64" s="336">
        <f t="shared" si="1"/>
        <v>7.0666666666666664</v>
      </c>
      <c r="AM64" s="273">
        <v>478</v>
      </c>
      <c r="AO64" s="8" t="s">
        <v>805</v>
      </c>
      <c r="AP64" s="3">
        <v>3</v>
      </c>
      <c r="AQ64" s="4" t="s">
        <v>106</v>
      </c>
      <c r="AR64" s="497" t="s">
        <v>186</v>
      </c>
      <c r="AS64" s="498">
        <v>214</v>
      </c>
      <c r="AT64" s="499">
        <v>212</v>
      </c>
      <c r="AU64" s="499">
        <v>212</v>
      </c>
      <c r="AV64" s="505">
        <v>668</v>
      </c>
      <c r="AW64" s="1" t="str">
        <f t="shared" si="5"/>
        <v>CASTELLETTO TICINO</v>
      </c>
      <c r="AX64" s="506" t="s">
        <v>875</v>
      </c>
      <c r="AY64" s="3">
        <v>325</v>
      </c>
      <c r="AZ64" s="352" t="s">
        <v>55</v>
      </c>
      <c r="BA64" s="4" t="s">
        <v>186</v>
      </c>
      <c r="BB64" s="505"/>
      <c r="BC64" s="507">
        <v>151.33645799999999</v>
      </c>
      <c r="BD64" s="499">
        <f t="shared" si="6"/>
        <v>4.8818212258064513</v>
      </c>
      <c r="BF64" s="145"/>
    </row>
    <row r="65" spans="1:58" s="1" customFormat="1" ht="19.7" customHeight="1">
      <c r="A65" s="8" t="s">
        <v>911</v>
      </c>
      <c r="B65" s="3">
        <v>78</v>
      </c>
      <c r="C65" s="137" t="s">
        <v>94</v>
      </c>
      <c r="D65" s="137" t="s">
        <v>341</v>
      </c>
      <c r="G65" s="21">
        <v>1636</v>
      </c>
      <c r="H65" s="33">
        <v>437</v>
      </c>
      <c r="I65" s="34">
        <f t="shared" si="8"/>
        <v>14.096774193548388</v>
      </c>
      <c r="J65" s="33">
        <v>588</v>
      </c>
      <c r="K65" s="34">
        <f t="shared" si="9"/>
        <v>19.600000000000001</v>
      </c>
      <c r="L65" s="34">
        <v>9.1</v>
      </c>
      <c r="M65" s="33">
        <v>611</v>
      </c>
      <c r="N65" s="35">
        <f t="shared" si="10"/>
        <v>19.70967741935484</v>
      </c>
      <c r="O65" s="145"/>
      <c r="P65" s="137" t="s">
        <v>94</v>
      </c>
      <c r="Q65" s="137" t="s">
        <v>341</v>
      </c>
      <c r="R65" s="138">
        <v>261</v>
      </c>
      <c r="S65" s="139">
        <v>9</v>
      </c>
      <c r="T65" s="140">
        <v>140</v>
      </c>
      <c r="U65" s="146" t="s">
        <v>885</v>
      </c>
      <c r="V65" s="146">
        <v>44</v>
      </c>
      <c r="W65" s="146" t="s">
        <v>94</v>
      </c>
      <c r="X65" s="146" t="s">
        <v>185</v>
      </c>
      <c r="Y65" s="147">
        <v>152</v>
      </c>
      <c r="Z65" s="147">
        <v>134</v>
      </c>
      <c r="AA65" s="147">
        <v>135</v>
      </c>
      <c r="AB65" s="148">
        <v>421</v>
      </c>
      <c r="AE65" s="262" t="s">
        <v>27</v>
      </c>
      <c r="AF65" s="270" t="s">
        <v>802</v>
      </c>
      <c r="AG65" s="274">
        <v>91</v>
      </c>
      <c r="AH65" s="274">
        <v>3.0333333333333332</v>
      </c>
      <c r="AI65" s="272">
        <v>110</v>
      </c>
      <c r="AJ65" s="272">
        <v>3.5483870967741935</v>
      </c>
      <c r="AK65" s="335">
        <f t="shared" si="7"/>
        <v>169</v>
      </c>
      <c r="AL65" s="336">
        <f t="shared" si="1"/>
        <v>5.6333333333333337</v>
      </c>
      <c r="AM65" s="273">
        <v>306</v>
      </c>
      <c r="AO65" s="8" t="s">
        <v>858</v>
      </c>
      <c r="AP65" s="3">
        <v>23</v>
      </c>
      <c r="AQ65" s="4" t="s">
        <v>158</v>
      </c>
      <c r="AR65" s="497" t="s">
        <v>186</v>
      </c>
      <c r="AS65" s="498">
        <v>399</v>
      </c>
      <c r="AT65" s="499">
        <v>361</v>
      </c>
      <c r="AU65" s="499">
        <v>361</v>
      </c>
      <c r="AV65" s="505">
        <v>1151</v>
      </c>
      <c r="AW65" s="1" t="str">
        <f t="shared" si="5"/>
        <v>REGGIO EMILIA SMART</v>
      </c>
      <c r="AX65" s="506" t="s">
        <v>922</v>
      </c>
      <c r="AY65" s="3">
        <v>387</v>
      </c>
      <c r="AZ65" s="352" t="s">
        <v>134</v>
      </c>
      <c r="BA65" s="4" t="s">
        <v>190</v>
      </c>
      <c r="BB65" s="505"/>
      <c r="BC65" s="507">
        <v>38.625</v>
      </c>
      <c r="BD65" s="499">
        <f t="shared" si="6"/>
        <v>1.2459677419354838</v>
      </c>
      <c r="BF65" s="145"/>
    </row>
    <row r="66" spans="1:58" s="1" customFormat="1" ht="19.7" customHeight="1">
      <c r="A66" s="8" t="s">
        <v>923</v>
      </c>
      <c r="B66" s="3">
        <v>79</v>
      </c>
      <c r="C66" s="137" t="s">
        <v>95</v>
      </c>
      <c r="D66" s="137" t="s">
        <v>340</v>
      </c>
      <c r="E66" s="36"/>
      <c r="G66" s="21">
        <v>851</v>
      </c>
      <c r="H66" s="33">
        <v>219</v>
      </c>
      <c r="I66" s="34">
        <f t="shared" si="8"/>
        <v>7.064516129032258</v>
      </c>
      <c r="J66" s="33">
        <v>308</v>
      </c>
      <c r="K66" s="34">
        <f t="shared" si="9"/>
        <v>10.266666666666667</v>
      </c>
      <c r="L66" s="34">
        <v>26.1</v>
      </c>
      <c r="M66" s="33">
        <v>324</v>
      </c>
      <c r="N66" s="35">
        <f t="shared" si="10"/>
        <v>10.451612903225806</v>
      </c>
      <c r="O66" s="145"/>
      <c r="P66" s="137" t="s">
        <v>95</v>
      </c>
      <c r="Q66" s="137" t="s">
        <v>340</v>
      </c>
      <c r="R66" s="138">
        <v>741</v>
      </c>
      <c r="S66" s="139">
        <v>26</v>
      </c>
      <c r="T66" s="140">
        <v>360</v>
      </c>
      <c r="U66" s="146" t="s">
        <v>859</v>
      </c>
      <c r="V66" s="146">
        <v>70</v>
      </c>
      <c r="W66" s="146" t="s">
        <v>95</v>
      </c>
      <c r="X66" s="146" t="s">
        <v>780</v>
      </c>
      <c r="Y66" s="147">
        <v>511</v>
      </c>
      <c r="Z66" s="147">
        <v>440</v>
      </c>
      <c r="AA66" s="147">
        <v>431</v>
      </c>
      <c r="AB66" s="148">
        <v>1382</v>
      </c>
      <c r="AE66" s="262" t="s">
        <v>30</v>
      </c>
      <c r="AF66" s="270" t="s">
        <v>802</v>
      </c>
      <c r="AG66" s="271">
        <v>138</v>
      </c>
      <c r="AH66" s="271">
        <v>4.5999999999999996</v>
      </c>
      <c r="AI66" s="272">
        <v>161</v>
      </c>
      <c r="AJ66" s="272">
        <v>5.193548387096774</v>
      </c>
      <c r="AK66" s="335">
        <f t="shared" si="7"/>
        <v>232</v>
      </c>
      <c r="AL66" s="336">
        <f t="shared" si="1"/>
        <v>7.7333333333333334</v>
      </c>
      <c r="AM66" s="273">
        <v>454</v>
      </c>
      <c r="AO66" s="8" t="s">
        <v>866</v>
      </c>
      <c r="AP66" s="3">
        <v>41</v>
      </c>
      <c r="AQ66" s="4" t="s">
        <v>80</v>
      </c>
      <c r="AR66" s="497" t="s">
        <v>186</v>
      </c>
      <c r="AS66" s="498">
        <v>539</v>
      </c>
      <c r="AT66" s="499">
        <v>517</v>
      </c>
      <c r="AU66" s="499">
        <v>517</v>
      </c>
      <c r="AV66" s="505">
        <v>1634</v>
      </c>
      <c r="AW66" s="1" t="str">
        <f t="shared" si="5"/>
        <v>MILANOFIORI</v>
      </c>
      <c r="AX66" s="506" t="s">
        <v>851</v>
      </c>
      <c r="AY66" s="3">
        <v>75</v>
      </c>
      <c r="AZ66" s="352" t="s">
        <v>102</v>
      </c>
      <c r="BA66" s="4" t="s">
        <v>780</v>
      </c>
      <c r="BB66" s="505"/>
      <c r="BC66" s="507">
        <v>160.44701400000002</v>
      </c>
      <c r="BD66" s="499">
        <f t="shared" si="6"/>
        <v>5.1757101290322591</v>
      </c>
      <c r="BF66" s="145"/>
    </row>
    <row r="67" spans="1:58" s="1" customFormat="1" ht="19.7" customHeight="1">
      <c r="A67" s="8" t="s">
        <v>907</v>
      </c>
      <c r="B67" s="3">
        <v>80</v>
      </c>
      <c r="C67" s="137" t="s">
        <v>96</v>
      </c>
      <c r="D67" s="137" t="s">
        <v>340</v>
      </c>
      <c r="G67" s="21">
        <v>855</v>
      </c>
      <c r="H67" s="33">
        <v>218</v>
      </c>
      <c r="I67" s="34">
        <f t="shared" si="8"/>
        <v>7.032258064516129</v>
      </c>
      <c r="J67" s="33">
        <v>314</v>
      </c>
      <c r="K67" s="34">
        <f t="shared" si="9"/>
        <v>10.466666666666667</v>
      </c>
      <c r="L67" s="34">
        <v>14.1</v>
      </c>
      <c r="M67" s="33">
        <v>323</v>
      </c>
      <c r="N67" s="35">
        <f t="shared" si="10"/>
        <v>10.419354838709678</v>
      </c>
      <c r="O67" s="145"/>
      <c r="P67" s="137" t="s">
        <v>96</v>
      </c>
      <c r="Q67" s="137" t="s">
        <v>340</v>
      </c>
      <c r="R67" s="138">
        <v>397</v>
      </c>
      <c r="S67" s="139">
        <v>14</v>
      </c>
      <c r="T67" s="140">
        <v>205</v>
      </c>
      <c r="U67" s="146" t="s">
        <v>807</v>
      </c>
      <c r="V67" s="146">
        <v>43</v>
      </c>
      <c r="W67" s="146" t="s">
        <v>96</v>
      </c>
      <c r="X67" s="146" t="s">
        <v>780</v>
      </c>
      <c r="Y67" s="147">
        <v>250</v>
      </c>
      <c r="Z67" s="147">
        <v>218</v>
      </c>
      <c r="AA67" s="147">
        <v>203</v>
      </c>
      <c r="AB67" s="148">
        <v>671</v>
      </c>
      <c r="AE67" s="262" t="s">
        <v>32</v>
      </c>
      <c r="AF67" s="270" t="s">
        <v>802</v>
      </c>
      <c r="AG67" s="271">
        <v>86</v>
      </c>
      <c r="AH67" s="271">
        <v>2.8666666666666667</v>
      </c>
      <c r="AI67" s="272">
        <v>92</v>
      </c>
      <c r="AJ67" s="272">
        <v>2.967741935483871</v>
      </c>
      <c r="AK67" s="335">
        <f t="shared" ref="AK67:AK98" si="11">VLOOKUP(AE67,$AQ$5:$AU$160,4,0)</f>
        <v>151</v>
      </c>
      <c r="AL67" s="336">
        <f t="shared" si="1"/>
        <v>5.0333333333333332</v>
      </c>
      <c r="AM67" s="273">
        <v>283</v>
      </c>
      <c r="AO67" s="8" t="s">
        <v>857</v>
      </c>
      <c r="AP67" s="3">
        <v>367</v>
      </c>
      <c r="AQ67" s="4" t="s">
        <v>136</v>
      </c>
      <c r="AR67" s="497" t="s">
        <v>802</v>
      </c>
      <c r="AS67" s="498">
        <v>67</v>
      </c>
      <c r="AT67" s="499">
        <v>70</v>
      </c>
      <c r="AU67" s="499">
        <v>70</v>
      </c>
      <c r="AV67" s="505">
        <v>215</v>
      </c>
      <c r="AW67" s="1" t="str">
        <f t="shared" si="5"/>
        <v>UDINE</v>
      </c>
      <c r="AX67" s="506" t="s">
        <v>870</v>
      </c>
      <c r="AY67" s="3">
        <v>37</v>
      </c>
      <c r="AZ67" s="352" t="s">
        <v>169</v>
      </c>
      <c r="BA67" s="4" t="s">
        <v>185</v>
      </c>
      <c r="BB67" s="505"/>
      <c r="BC67" s="507">
        <v>256.276566</v>
      </c>
      <c r="BD67" s="499">
        <f t="shared" si="6"/>
        <v>8.2669859999999993</v>
      </c>
      <c r="BF67" s="145"/>
    </row>
    <row r="68" spans="1:58" s="1" customFormat="1" ht="19.7" customHeight="1">
      <c r="A68" s="8" t="s">
        <v>873</v>
      </c>
      <c r="B68" s="3">
        <v>84</v>
      </c>
      <c r="C68" s="137" t="s">
        <v>97</v>
      </c>
      <c r="D68" s="137" t="s">
        <v>340</v>
      </c>
      <c r="G68" s="21">
        <v>761</v>
      </c>
      <c r="H68" s="33">
        <v>206</v>
      </c>
      <c r="I68" s="34">
        <f t="shared" si="8"/>
        <v>6.645161290322581</v>
      </c>
      <c r="J68" s="33">
        <v>276</v>
      </c>
      <c r="K68" s="34">
        <f t="shared" si="9"/>
        <v>9.1999999999999993</v>
      </c>
      <c r="L68" s="34">
        <v>12.1</v>
      </c>
      <c r="M68" s="33">
        <v>279</v>
      </c>
      <c r="N68" s="35">
        <f t="shared" si="10"/>
        <v>9</v>
      </c>
      <c r="O68" s="145"/>
      <c r="P68" s="137" t="s">
        <v>97</v>
      </c>
      <c r="Q68" s="137" t="s">
        <v>340</v>
      </c>
      <c r="R68" s="138">
        <v>335</v>
      </c>
      <c r="S68" s="139">
        <v>12</v>
      </c>
      <c r="T68" s="140">
        <v>175</v>
      </c>
      <c r="U68" s="146" t="s">
        <v>830</v>
      </c>
      <c r="V68" s="146">
        <v>69</v>
      </c>
      <c r="W68" s="146" t="s">
        <v>97</v>
      </c>
      <c r="X68" s="146" t="s">
        <v>780</v>
      </c>
      <c r="Y68" s="147">
        <v>213</v>
      </c>
      <c r="Z68" s="147">
        <v>180</v>
      </c>
      <c r="AA68" s="147">
        <v>185</v>
      </c>
      <c r="AB68" s="148">
        <v>578</v>
      </c>
      <c r="AE68" s="262" t="s">
        <v>41</v>
      </c>
      <c r="AF68" s="270" t="s">
        <v>802</v>
      </c>
      <c r="AG68" s="271">
        <v>165</v>
      </c>
      <c r="AH68" s="271">
        <v>5.5</v>
      </c>
      <c r="AI68" s="272">
        <v>174</v>
      </c>
      <c r="AJ68" s="272">
        <v>5.612903225806452</v>
      </c>
      <c r="AK68" s="335">
        <f t="shared" si="11"/>
        <v>264</v>
      </c>
      <c r="AL68" s="336">
        <f t="shared" ref="AL68:AL131" si="12">AK68/$AL$1</f>
        <v>8.8000000000000007</v>
      </c>
      <c r="AM68" s="273">
        <v>534</v>
      </c>
      <c r="AO68" s="8" t="s">
        <v>912</v>
      </c>
      <c r="AP68" s="3">
        <v>59</v>
      </c>
      <c r="AQ68" s="4" t="s">
        <v>114</v>
      </c>
      <c r="AR68" s="497" t="s">
        <v>802</v>
      </c>
      <c r="AS68" s="498">
        <v>326</v>
      </c>
      <c r="AT68" s="499">
        <v>320</v>
      </c>
      <c r="AU68" s="499">
        <v>320</v>
      </c>
      <c r="AV68" s="505">
        <v>992</v>
      </c>
      <c r="AW68" s="1" t="str">
        <f t="shared" si="5"/>
        <v>GALLARATE</v>
      </c>
      <c r="AX68" s="506" t="s">
        <v>813</v>
      </c>
      <c r="AY68" s="3">
        <v>5</v>
      </c>
      <c r="AZ68" s="352" t="s">
        <v>79</v>
      </c>
      <c r="BA68" s="4" t="s">
        <v>186</v>
      </c>
      <c r="BB68" s="505"/>
      <c r="BC68" s="507">
        <v>255.432996</v>
      </c>
      <c r="BD68" s="499">
        <f t="shared" si="6"/>
        <v>8.2397740645161299</v>
      </c>
      <c r="BF68" s="145"/>
    </row>
    <row r="69" spans="1:58" s="1" customFormat="1" ht="19.7" customHeight="1">
      <c r="A69" s="8" t="s">
        <v>852</v>
      </c>
      <c r="B69" s="3">
        <v>85</v>
      </c>
      <c r="C69" s="137" t="s">
        <v>98</v>
      </c>
      <c r="D69" s="137" t="s">
        <v>340</v>
      </c>
      <c r="G69" s="21">
        <v>1201</v>
      </c>
      <c r="H69" s="33">
        <v>291</v>
      </c>
      <c r="I69" s="34">
        <f t="shared" ref="I69:I100" si="13">H69/H$2</f>
        <v>9.387096774193548</v>
      </c>
      <c r="J69" s="33">
        <v>438</v>
      </c>
      <c r="K69" s="34">
        <f t="shared" ref="K69:K100" si="14">J69/K$2</f>
        <v>14.6</v>
      </c>
      <c r="L69" s="34">
        <v>11.1</v>
      </c>
      <c r="M69" s="33">
        <v>472</v>
      </c>
      <c r="N69" s="35">
        <f t="shared" ref="N69:N100" si="15">M69/N$2</f>
        <v>15.225806451612904</v>
      </c>
      <c r="O69" s="145"/>
      <c r="P69" s="137" t="s">
        <v>98</v>
      </c>
      <c r="Q69" s="137" t="s">
        <v>340</v>
      </c>
      <c r="R69" s="138">
        <v>307</v>
      </c>
      <c r="S69" s="139">
        <v>11</v>
      </c>
      <c r="T69" s="140">
        <v>150</v>
      </c>
      <c r="U69" s="146" t="s">
        <v>838</v>
      </c>
      <c r="V69" s="146">
        <v>38</v>
      </c>
      <c r="W69" s="146" t="s">
        <v>98</v>
      </c>
      <c r="X69" s="146" t="s">
        <v>780</v>
      </c>
      <c r="Y69" s="147">
        <v>178</v>
      </c>
      <c r="Z69" s="147">
        <v>167</v>
      </c>
      <c r="AA69" s="147">
        <v>180</v>
      </c>
      <c r="AB69" s="148">
        <v>525</v>
      </c>
      <c r="AE69" s="262" t="s">
        <v>42</v>
      </c>
      <c r="AF69" s="270" t="s">
        <v>802</v>
      </c>
      <c r="AG69" s="271">
        <v>163</v>
      </c>
      <c r="AH69" s="271">
        <v>5.4333333333333336</v>
      </c>
      <c r="AI69" s="272">
        <v>195</v>
      </c>
      <c r="AJ69" s="272">
        <v>6.290322580645161</v>
      </c>
      <c r="AK69" s="335">
        <f t="shared" si="11"/>
        <v>273</v>
      </c>
      <c r="AL69" s="336">
        <f t="shared" si="12"/>
        <v>9.1</v>
      </c>
      <c r="AM69" s="273">
        <v>565</v>
      </c>
      <c r="AO69" s="8" t="s">
        <v>801</v>
      </c>
      <c r="AP69" s="3">
        <v>66</v>
      </c>
      <c r="AQ69" s="4" t="s">
        <v>27</v>
      </c>
      <c r="AR69" s="497" t="s">
        <v>802</v>
      </c>
      <c r="AS69" s="498">
        <v>159</v>
      </c>
      <c r="AT69" s="499">
        <v>169</v>
      </c>
      <c r="AU69" s="499">
        <v>169</v>
      </c>
      <c r="AV69" s="505">
        <v>521</v>
      </c>
      <c r="AW69" s="1" t="str">
        <f t="shared" si="5"/>
        <v>MERANO</v>
      </c>
      <c r="AX69" s="506" t="s">
        <v>897</v>
      </c>
      <c r="AY69" s="3">
        <v>341</v>
      </c>
      <c r="AZ69" s="352" t="s">
        <v>93</v>
      </c>
      <c r="BA69" s="4" t="s">
        <v>185</v>
      </c>
      <c r="BB69" s="505"/>
      <c r="BC69" s="507">
        <v>85.369284000000007</v>
      </c>
      <c r="BD69" s="499">
        <f t="shared" si="6"/>
        <v>2.7538478709677423</v>
      </c>
      <c r="BF69" s="145"/>
    </row>
    <row r="70" spans="1:58" s="1" customFormat="1" ht="19.7" customHeight="1">
      <c r="A70" s="8" t="s">
        <v>815</v>
      </c>
      <c r="B70" s="3">
        <v>87</v>
      </c>
      <c r="C70" s="137" t="s">
        <v>99</v>
      </c>
      <c r="D70" s="137" t="s">
        <v>340</v>
      </c>
      <c r="G70" s="21">
        <v>471</v>
      </c>
      <c r="H70" s="33">
        <v>122</v>
      </c>
      <c r="I70" s="34">
        <f t="shared" si="13"/>
        <v>3.935483870967742</v>
      </c>
      <c r="J70" s="33">
        <v>161</v>
      </c>
      <c r="K70" s="34">
        <f t="shared" si="14"/>
        <v>5.3666666666666663</v>
      </c>
      <c r="L70" s="34">
        <v>20.100000000000001</v>
      </c>
      <c r="M70" s="33">
        <v>188</v>
      </c>
      <c r="N70" s="35">
        <f t="shared" si="15"/>
        <v>6.064516129032258</v>
      </c>
      <c r="O70" s="145"/>
      <c r="P70" s="137" t="s">
        <v>99</v>
      </c>
      <c r="Q70" s="137" t="s">
        <v>340</v>
      </c>
      <c r="R70" s="138">
        <v>555</v>
      </c>
      <c r="S70" s="139">
        <v>20</v>
      </c>
      <c r="T70" s="140">
        <v>270</v>
      </c>
      <c r="U70" s="146" t="s">
        <v>826</v>
      </c>
      <c r="V70" s="146">
        <v>30</v>
      </c>
      <c r="W70" s="146" t="s">
        <v>99</v>
      </c>
      <c r="X70" s="146" t="s">
        <v>780</v>
      </c>
      <c r="Y70" s="147">
        <v>344</v>
      </c>
      <c r="Z70" s="147">
        <v>306</v>
      </c>
      <c r="AA70" s="147">
        <v>340</v>
      </c>
      <c r="AB70" s="148">
        <v>990</v>
      </c>
      <c r="AE70" s="262" t="s">
        <v>52</v>
      </c>
      <c r="AF70" s="270" t="s">
        <v>802</v>
      </c>
      <c r="AG70" s="271">
        <v>47</v>
      </c>
      <c r="AH70" s="271">
        <v>1.5666666666666667</v>
      </c>
      <c r="AI70" s="272">
        <v>56</v>
      </c>
      <c r="AJ70" s="272">
        <v>1.8064516129032258</v>
      </c>
      <c r="AK70" s="335">
        <f t="shared" si="11"/>
        <v>81</v>
      </c>
      <c r="AL70" s="336">
        <f t="shared" si="12"/>
        <v>2.7</v>
      </c>
      <c r="AM70" s="273">
        <v>155</v>
      </c>
      <c r="AO70" s="8" t="s">
        <v>809</v>
      </c>
      <c r="AP70" s="3">
        <v>34</v>
      </c>
      <c r="AQ70" s="4" t="s">
        <v>30</v>
      </c>
      <c r="AR70" s="497" t="s">
        <v>802</v>
      </c>
      <c r="AS70" s="498">
        <v>230</v>
      </c>
      <c r="AT70" s="499">
        <v>232</v>
      </c>
      <c r="AU70" s="499">
        <v>232</v>
      </c>
      <c r="AV70" s="505">
        <v>772</v>
      </c>
      <c r="AW70" s="1" t="str">
        <f t="shared" si="5"/>
        <v>BARI BLU</v>
      </c>
      <c r="AX70" s="506" t="s">
        <v>829</v>
      </c>
      <c r="AY70" s="3">
        <v>368</v>
      </c>
      <c r="AZ70" s="352" t="s">
        <v>35</v>
      </c>
      <c r="BA70" s="4" t="s">
        <v>189</v>
      </c>
      <c r="BB70" s="505"/>
      <c r="BC70" s="507">
        <v>95.492124000000004</v>
      </c>
      <c r="BD70" s="499">
        <f t="shared" si="6"/>
        <v>3.0803910967741936</v>
      </c>
      <c r="BF70" s="145"/>
    </row>
    <row r="71" spans="1:58" s="1" customFormat="1" ht="19.7" customHeight="1">
      <c r="A71" s="8" t="s">
        <v>834</v>
      </c>
      <c r="B71" s="3">
        <v>152</v>
      </c>
      <c r="C71" s="137" t="s">
        <v>100</v>
      </c>
      <c r="D71" s="137" t="s">
        <v>340</v>
      </c>
      <c r="G71" s="21">
        <v>932</v>
      </c>
      <c r="H71" s="33">
        <v>239</v>
      </c>
      <c r="I71" s="34">
        <f t="shared" si="13"/>
        <v>7.709677419354839</v>
      </c>
      <c r="J71" s="33">
        <v>322</v>
      </c>
      <c r="K71" s="34">
        <f t="shared" si="14"/>
        <v>10.733333333333333</v>
      </c>
      <c r="L71" s="34">
        <v>7.1</v>
      </c>
      <c r="M71" s="33">
        <v>371</v>
      </c>
      <c r="N71" s="35">
        <f t="shared" si="15"/>
        <v>11.96774193548387</v>
      </c>
      <c r="O71" s="145"/>
      <c r="P71" s="137" t="s">
        <v>100</v>
      </c>
      <c r="Q71" s="137" t="s">
        <v>340</v>
      </c>
      <c r="R71" s="138">
        <v>200</v>
      </c>
      <c r="S71" s="139">
        <v>7</v>
      </c>
      <c r="T71" s="140">
        <v>100</v>
      </c>
      <c r="U71" s="146" t="s">
        <v>811</v>
      </c>
      <c r="V71" s="146">
        <v>721</v>
      </c>
      <c r="W71" s="146" t="s">
        <v>100</v>
      </c>
      <c r="X71" s="146" t="s">
        <v>780</v>
      </c>
      <c r="Y71" s="147">
        <v>104</v>
      </c>
      <c r="Z71" s="147">
        <v>97</v>
      </c>
      <c r="AA71" s="147">
        <v>95</v>
      </c>
      <c r="AB71" s="148">
        <v>296</v>
      </c>
      <c r="AE71" s="262" t="s">
        <v>64</v>
      </c>
      <c r="AF71" s="270" t="s">
        <v>802</v>
      </c>
      <c r="AG71" s="271">
        <v>45</v>
      </c>
      <c r="AH71" s="271">
        <v>1.5</v>
      </c>
      <c r="AI71" s="272">
        <v>51</v>
      </c>
      <c r="AJ71" s="272">
        <v>1.6451612903225807</v>
      </c>
      <c r="AK71" s="335">
        <f t="shared" si="11"/>
        <v>58</v>
      </c>
      <c r="AL71" s="336">
        <f t="shared" si="12"/>
        <v>1.9333333333333333</v>
      </c>
      <c r="AM71" s="273">
        <v>148</v>
      </c>
      <c r="AO71" s="8" t="s">
        <v>924</v>
      </c>
      <c r="AP71" s="3">
        <v>154</v>
      </c>
      <c r="AQ71" s="4" t="s">
        <v>157</v>
      </c>
      <c r="AR71" s="497" t="s">
        <v>802</v>
      </c>
      <c r="AS71" s="498">
        <v>178</v>
      </c>
      <c r="AT71" s="499">
        <v>169</v>
      </c>
      <c r="AU71" s="499">
        <v>169</v>
      </c>
      <c r="AV71" s="505">
        <v>529</v>
      </c>
      <c r="AW71" s="1" t="str">
        <f t="shared" ref="AW71:AW134" si="16">TRIM(AZ71)</f>
        <v>PALERMO 2</v>
      </c>
      <c r="AX71" s="506" t="s">
        <v>925</v>
      </c>
      <c r="AY71" s="3">
        <v>328</v>
      </c>
      <c r="AZ71" s="352" t="s">
        <v>113</v>
      </c>
      <c r="BA71" s="4" t="s">
        <v>888</v>
      </c>
      <c r="BB71" s="505"/>
      <c r="BC71" s="507">
        <v>168.88271400000002</v>
      </c>
      <c r="BD71" s="499">
        <f t="shared" ref="BD71:BD134" si="17">BC71/$BD$3</f>
        <v>5.4478294838709687</v>
      </c>
      <c r="BF71" s="145"/>
    </row>
    <row r="72" spans="1:58" s="1" customFormat="1" ht="19.7" customHeight="1">
      <c r="A72" s="8" t="s">
        <v>924</v>
      </c>
      <c r="B72" s="3">
        <v>154</v>
      </c>
      <c r="C72" s="137" t="s">
        <v>101</v>
      </c>
      <c r="D72" s="137" t="s">
        <v>340</v>
      </c>
      <c r="G72" s="21">
        <v>580</v>
      </c>
      <c r="H72" s="33">
        <v>138</v>
      </c>
      <c r="I72" s="34">
        <f t="shared" si="13"/>
        <v>4.4516129032258061</v>
      </c>
      <c r="J72" s="33">
        <v>195</v>
      </c>
      <c r="K72" s="34">
        <f t="shared" si="14"/>
        <v>6.5</v>
      </c>
      <c r="L72" s="34">
        <v>14.1</v>
      </c>
      <c r="M72" s="33">
        <v>247</v>
      </c>
      <c r="N72" s="35">
        <f t="shared" si="15"/>
        <v>7.967741935483871</v>
      </c>
      <c r="O72" s="145"/>
      <c r="P72" s="137" t="s">
        <v>101</v>
      </c>
      <c r="Q72" s="137" t="s">
        <v>340</v>
      </c>
      <c r="R72" s="138">
        <v>382</v>
      </c>
      <c r="S72" s="139">
        <v>14</v>
      </c>
      <c r="T72" s="140">
        <v>185</v>
      </c>
      <c r="U72" s="146" t="s">
        <v>850</v>
      </c>
      <c r="V72" s="146">
        <v>20</v>
      </c>
      <c r="W72" s="146" t="s">
        <v>101</v>
      </c>
      <c r="X72" s="146" t="s">
        <v>780</v>
      </c>
      <c r="Y72" s="147">
        <v>242</v>
      </c>
      <c r="Z72" s="147">
        <v>223</v>
      </c>
      <c r="AA72" s="147">
        <v>230</v>
      </c>
      <c r="AB72" s="148">
        <v>695</v>
      </c>
      <c r="AE72" s="262" t="s">
        <v>71</v>
      </c>
      <c r="AF72" s="270" t="s">
        <v>802</v>
      </c>
      <c r="AG72" s="271">
        <v>131</v>
      </c>
      <c r="AH72" s="271">
        <v>4.3666666666666663</v>
      </c>
      <c r="AI72" s="272">
        <v>155</v>
      </c>
      <c r="AJ72" s="272">
        <v>5</v>
      </c>
      <c r="AK72" s="335">
        <f t="shared" si="11"/>
        <v>205</v>
      </c>
      <c r="AL72" s="336">
        <f t="shared" si="12"/>
        <v>6.833333333333333</v>
      </c>
      <c r="AM72" s="273">
        <v>441</v>
      </c>
      <c r="AO72" s="8" t="s">
        <v>926</v>
      </c>
      <c r="AP72" s="3">
        <v>340</v>
      </c>
      <c r="AQ72" s="4" t="s">
        <v>156</v>
      </c>
      <c r="AR72" s="497" t="s">
        <v>802</v>
      </c>
      <c r="AS72" s="498">
        <v>192</v>
      </c>
      <c r="AT72" s="499">
        <v>184</v>
      </c>
      <c r="AU72" s="499">
        <v>184</v>
      </c>
      <c r="AV72" s="505">
        <v>591</v>
      </c>
      <c r="AW72" s="1" t="str">
        <f t="shared" si="16"/>
        <v>MESTRE</v>
      </c>
      <c r="AX72" s="506" t="s">
        <v>885</v>
      </c>
      <c r="AY72" s="3">
        <v>44</v>
      </c>
      <c r="AZ72" s="352" t="s">
        <v>94</v>
      </c>
      <c r="BA72" s="4" t="s">
        <v>185</v>
      </c>
      <c r="BB72" s="505"/>
      <c r="BC72" s="507">
        <v>184.404402</v>
      </c>
      <c r="BD72" s="499">
        <f t="shared" si="17"/>
        <v>5.9485290967741937</v>
      </c>
      <c r="BF72" s="145"/>
    </row>
    <row r="73" spans="1:58" s="1" customFormat="1" ht="19.7" customHeight="1">
      <c r="A73" s="8" t="s">
        <v>818</v>
      </c>
      <c r="B73" s="3">
        <v>157</v>
      </c>
      <c r="C73" s="137" t="s">
        <v>102</v>
      </c>
      <c r="D73" s="137" t="s">
        <v>340</v>
      </c>
      <c r="G73" s="21">
        <v>1050</v>
      </c>
      <c r="H73" s="33">
        <v>261</v>
      </c>
      <c r="I73" s="34">
        <f t="shared" si="13"/>
        <v>8.4193548387096779</v>
      </c>
      <c r="J73" s="33">
        <v>369</v>
      </c>
      <c r="K73" s="34">
        <f t="shared" si="14"/>
        <v>12.3</v>
      </c>
      <c r="L73" s="34">
        <v>9.1</v>
      </c>
      <c r="M73" s="33">
        <v>420</v>
      </c>
      <c r="N73" s="35">
        <f t="shared" si="15"/>
        <v>13.548387096774194</v>
      </c>
      <c r="O73" s="145"/>
      <c r="P73" s="137" t="s">
        <v>102</v>
      </c>
      <c r="Q73" s="137" t="s">
        <v>340</v>
      </c>
      <c r="R73" s="138">
        <v>246</v>
      </c>
      <c r="S73" s="139">
        <v>9</v>
      </c>
      <c r="T73" s="140">
        <v>125</v>
      </c>
      <c r="U73" s="146" t="s">
        <v>851</v>
      </c>
      <c r="V73" s="146">
        <v>75</v>
      </c>
      <c r="W73" s="146" t="s">
        <v>102</v>
      </c>
      <c r="X73" s="146" t="s">
        <v>780</v>
      </c>
      <c r="Y73" s="147">
        <v>139</v>
      </c>
      <c r="Z73" s="147">
        <v>114</v>
      </c>
      <c r="AA73" s="147">
        <v>130</v>
      </c>
      <c r="AB73" s="148">
        <v>383</v>
      </c>
      <c r="AE73" s="262" t="s">
        <v>77</v>
      </c>
      <c r="AF73" s="270" t="s">
        <v>802</v>
      </c>
      <c r="AG73" s="271">
        <v>30</v>
      </c>
      <c r="AH73" s="271">
        <v>1</v>
      </c>
      <c r="AI73" s="272">
        <v>38</v>
      </c>
      <c r="AJ73" s="272">
        <v>1.2258064516129032</v>
      </c>
      <c r="AK73" s="335">
        <f t="shared" si="11"/>
        <v>59</v>
      </c>
      <c r="AL73" s="336">
        <f t="shared" si="12"/>
        <v>1.9666666666666666</v>
      </c>
      <c r="AM73" s="273">
        <v>102</v>
      </c>
      <c r="AO73" s="8" t="s">
        <v>867</v>
      </c>
      <c r="AP73" s="3">
        <v>28</v>
      </c>
      <c r="AQ73" s="4" t="s">
        <v>119</v>
      </c>
      <c r="AR73" s="497" t="s">
        <v>802</v>
      </c>
      <c r="AS73" s="498">
        <v>286</v>
      </c>
      <c r="AT73" s="499">
        <v>290</v>
      </c>
      <c r="AU73" s="499">
        <v>290</v>
      </c>
      <c r="AV73" s="505">
        <v>894</v>
      </c>
      <c r="AW73" s="1" t="str">
        <f t="shared" si="16"/>
        <v>VERONA 1</v>
      </c>
      <c r="AX73" s="506" t="s">
        <v>861</v>
      </c>
      <c r="AY73" s="3">
        <v>24</v>
      </c>
      <c r="AZ73" s="352" t="s">
        <v>176</v>
      </c>
      <c r="BA73" s="4" t="s">
        <v>185</v>
      </c>
      <c r="BB73" s="505"/>
      <c r="BC73" s="507">
        <v>173.43799200000001</v>
      </c>
      <c r="BD73" s="499">
        <f t="shared" si="17"/>
        <v>5.5947739354838708</v>
      </c>
      <c r="BF73" s="145"/>
    </row>
    <row r="74" spans="1:58" s="1" customFormat="1" ht="19.7" customHeight="1">
      <c r="A74" s="8" t="s">
        <v>860</v>
      </c>
      <c r="B74" s="3">
        <v>159</v>
      </c>
      <c r="C74" s="137" t="s">
        <v>103</v>
      </c>
      <c r="D74" s="137" t="s">
        <v>343</v>
      </c>
      <c r="G74" s="21">
        <v>712</v>
      </c>
      <c r="H74" s="33">
        <v>172</v>
      </c>
      <c r="I74" s="34">
        <f t="shared" si="13"/>
        <v>5.5483870967741939</v>
      </c>
      <c r="J74" s="33">
        <v>261</v>
      </c>
      <c r="K74" s="34">
        <f t="shared" si="14"/>
        <v>8.6999999999999993</v>
      </c>
      <c r="L74" s="34">
        <v>15.1</v>
      </c>
      <c r="M74" s="33">
        <v>279</v>
      </c>
      <c r="N74" s="35">
        <f t="shared" si="15"/>
        <v>9</v>
      </c>
      <c r="O74" s="145"/>
      <c r="P74" s="137" t="s">
        <v>103</v>
      </c>
      <c r="Q74" s="137" t="s">
        <v>343</v>
      </c>
      <c r="R74" s="138">
        <v>420</v>
      </c>
      <c r="S74" s="139">
        <v>15</v>
      </c>
      <c r="T74" s="140">
        <v>210</v>
      </c>
      <c r="U74" s="146" t="s">
        <v>854</v>
      </c>
      <c r="V74" s="146">
        <v>22</v>
      </c>
      <c r="W74" s="146" t="s">
        <v>103</v>
      </c>
      <c r="X74" s="146" t="s">
        <v>802</v>
      </c>
      <c r="Y74" s="147">
        <v>245</v>
      </c>
      <c r="Z74" s="147">
        <v>207</v>
      </c>
      <c r="AA74" s="147">
        <v>210</v>
      </c>
      <c r="AB74" s="148">
        <v>662</v>
      </c>
      <c r="AE74" s="262" t="s">
        <v>78</v>
      </c>
      <c r="AF74" s="270" t="s">
        <v>802</v>
      </c>
      <c r="AG74" s="271">
        <v>48</v>
      </c>
      <c r="AH74" s="271">
        <v>1.6</v>
      </c>
      <c r="AI74" s="272">
        <v>47</v>
      </c>
      <c r="AJ74" s="272">
        <v>1.5161290322580645</v>
      </c>
      <c r="AK74" s="335">
        <f t="shared" si="11"/>
        <v>68</v>
      </c>
      <c r="AL74" s="336">
        <f t="shared" si="12"/>
        <v>2.2666666666666666</v>
      </c>
      <c r="AM74" s="273">
        <v>142</v>
      </c>
      <c r="AO74" s="8" t="s">
        <v>868</v>
      </c>
      <c r="AP74" s="3">
        <v>364</v>
      </c>
      <c r="AQ74" s="4" t="s">
        <v>52</v>
      </c>
      <c r="AR74" s="497" t="s">
        <v>802</v>
      </c>
      <c r="AS74" s="498">
        <v>80</v>
      </c>
      <c r="AT74" s="499">
        <v>81</v>
      </c>
      <c r="AU74" s="499">
        <v>81</v>
      </c>
      <c r="AV74" s="505">
        <v>236</v>
      </c>
      <c r="AW74" s="1" t="str">
        <f t="shared" si="16"/>
        <v>VANZAGHELLO XPRESS</v>
      </c>
      <c r="AX74" s="506" t="s">
        <v>927</v>
      </c>
      <c r="AY74" s="3">
        <v>377</v>
      </c>
      <c r="AZ74" s="352" t="s">
        <v>170</v>
      </c>
      <c r="BA74" s="4" t="s">
        <v>191</v>
      </c>
      <c r="BB74" s="505"/>
      <c r="BC74" s="507">
        <v>51.120342000000008</v>
      </c>
      <c r="BD74" s="499">
        <f t="shared" si="17"/>
        <v>1.6490432903225809</v>
      </c>
      <c r="BF74" s="145"/>
    </row>
    <row r="75" spans="1:58" s="1" customFormat="1" ht="19.7" customHeight="1">
      <c r="A75" s="8" t="s">
        <v>877</v>
      </c>
      <c r="B75" s="3">
        <v>300</v>
      </c>
      <c r="C75" s="137" t="s">
        <v>104</v>
      </c>
      <c r="D75" s="137" t="s">
        <v>345</v>
      </c>
      <c r="G75" s="21">
        <v>221</v>
      </c>
      <c r="H75" s="33">
        <v>59</v>
      </c>
      <c r="I75" s="34">
        <f t="shared" si="13"/>
        <v>1.903225806451613</v>
      </c>
      <c r="J75" s="33">
        <v>79</v>
      </c>
      <c r="K75" s="34">
        <f t="shared" si="14"/>
        <v>2.6333333333333333</v>
      </c>
      <c r="L75" s="34">
        <v>11.1</v>
      </c>
      <c r="M75" s="33">
        <v>83</v>
      </c>
      <c r="N75" s="35">
        <f t="shared" si="15"/>
        <v>2.6774193548387095</v>
      </c>
      <c r="O75" s="145"/>
      <c r="P75" s="137" t="s">
        <v>104</v>
      </c>
      <c r="Q75" s="137" t="s">
        <v>345</v>
      </c>
      <c r="R75" s="138">
        <v>295</v>
      </c>
      <c r="S75" s="139">
        <v>11</v>
      </c>
      <c r="T75" s="140">
        <v>150</v>
      </c>
      <c r="U75" s="146" t="s">
        <v>928</v>
      </c>
      <c r="V75" s="146">
        <v>317</v>
      </c>
      <c r="W75" s="146" t="s">
        <v>104</v>
      </c>
      <c r="X75" s="146" t="s">
        <v>189</v>
      </c>
      <c r="Y75" s="147">
        <v>174</v>
      </c>
      <c r="Z75" s="147">
        <v>149</v>
      </c>
      <c r="AA75" s="147">
        <v>145</v>
      </c>
      <c r="AB75" s="148">
        <v>468</v>
      </c>
      <c r="AE75" s="262" t="s">
        <v>82</v>
      </c>
      <c r="AF75" s="270" t="s">
        <v>802</v>
      </c>
      <c r="AG75" s="271">
        <v>59</v>
      </c>
      <c r="AH75" s="271">
        <v>1.9666666666666666</v>
      </c>
      <c r="AI75" s="272">
        <v>68</v>
      </c>
      <c r="AJ75" s="272">
        <v>2.193548387096774</v>
      </c>
      <c r="AK75" s="335">
        <f t="shared" si="11"/>
        <v>105</v>
      </c>
      <c r="AL75" s="336">
        <f t="shared" si="12"/>
        <v>3.5</v>
      </c>
      <c r="AM75" s="273">
        <v>210</v>
      </c>
      <c r="AO75" s="8" t="s">
        <v>818</v>
      </c>
      <c r="AP75" s="3">
        <v>157</v>
      </c>
      <c r="AQ75" s="4" t="s">
        <v>32</v>
      </c>
      <c r="AR75" s="497" t="s">
        <v>802</v>
      </c>
      <c r="AS75" s="498">
        <v>140</v>
      </c>
      <c r="AT75" s="499">
        <v>151</v>
      </c>
      <c r="AU75" s="499">
        <v>151</v>
      </c>
      <c r="AV75" s="505">
        <v>475</v>
      </c>
      <c r="AW75" s="1" t="str">
        <f t="shared" si="16"/>
        <v>PAVONE CANAVESE XPRESS</v>
      </c>
      <c r="AX75" s="506" t="s">
        <v>929</v>
      </c>
      <c r="AY75" s="3">
        <v>375</v>
      </c>
      <c r="AZ75" s="352" t="s">
        <v>118</v>
      </c>
      <c r="BA75" s="4" t="s">
        <v>191</v>
      </c>
      <c r="BB75" s="505"/>
      <c r="BC75" s="507">
        <v>48.252203999999992</v>
      </c>
      <c r="BD75" s="499">
        <f t="shared" si="17"/>
        <v>1.556522709677419</v>
      </c>
      <c r="BF75" s="145"/>
    </row>
    <row r="76" spans="1:58" s="1" customFormat="1" ht="19.7" customHeight="1">
      <c r="A76" s="8" t="s">
        <v>869</v>
      </c>
      <c r="B76" s="3">
        <v>302</v>
      </c>
      <c r="C76" s="137" t="s">
        <v>105</v>
      </c>
      <c r="D76" s="137" t="s">
        <v>191</v>
      </c>
      <c r="G76" s="21">
        <v>636</v>
      </c>
      <c r="H76" s="33">
        <v>149</v>
      </c>
      <c r="I76" s="34">
        <f t="shared" si="13"/>
        <v>4.806451612903226</v>
      </c>
      <c r="J76" s="33">
        <v>222</v>
      </c>
      <c r="K76" s="34">
        <f t="shared" si="14"/>
        <v>7.4</v>
      </c>
      <c r="L76" s="34">
        <v>4.0999999999999996</v>
      </c>
      <c r="M76" s="33">
        <v>265</v>
      </c>
      <c r="N76" s="35">
        <f t="shared" si="15"/>
        <v>8.5483870967741939</v>
      </c>
      <c r="O76" s="145"/>
      <c r="P76" s="137" t="s">
        <v>105</v>
      </c>
      <c r="Q76" s="137" t="s">
        <v>191</v>
      </c>
      <c r="R76" s="138">
        <v>88</v>
      </c>
      <c r="S76" s="139">
        <v>4</v>
      </c>
      <c r="T76" s="140">
        <v>55</v>
      </c>
      <c r="U76" s="146" t="s">
        <v>930</v>
      </c>
      <c r="V76" s="146">
        <v>374</v>
      </c>
      <c r="W76" s="146" t="s">
        <v>105</v>
      </c>
      <c r="X76" s="146" t="s">
        <v>191</v>
      </c>
      <c r="Y76" s="147">
        <v>63</v>
      </c>
      <c r="Z76" s="147">
        <v>66</v>
      </c>
      <c r="AA76" s="147">
        <v>65</v>
      </c>
      <c r="AB76" s="148">
        <v>194</v>
      </c>
      <c r="AE76" s="262" t="s">
        <v>84</v>
      </c>
      <c r="AF76" s="270" t="s">
        <v>802</v>
      </c>
      <c r="AG76" s="271">
        <v>108</v>
      </c>
      <c r="AH76" s="271">
        <v>3.6</v>
      </c>
      <c r="AI76" s="272">
        <v>110</v>
      </c>
      <c r="AJ76" s="272">
        <v>3.5483870967741935</v>
      </c>
      <c r="AK76" s="335">
        <f t="shared" si="11"/>
        <v>139</v>
      </c>
      <c r="AL76" s="336">
        <f t="shared" si="12"/>
        <v>4.6333333333333337</v>
      </c>
      <c r="AM76" s="273">
        <v>328</v>
      </c>
      <c r="AO76" s="8" t="s">
        <v>891</v>
      </c>
      <c r="AP76" s="3">
        <v>57</v>
      </c>
      <c r="AQ76" s="4" t="s">
        <v>130</v>
      </c>
      <c r="AR76" s="497" t="s">
        <v>802</v>
      </c>
      <c r="AS76" s="498">
        <v>178</v>
      </c>
      <c r="AT76" s="499">
        <v>177</v>
      </c>
      <c r="AU76" s="499">
        <v>177</v>
      </c>
      <c r="AV76" s="505">
        <v>561</v>
      </c>
      <c r="AW76" s="1" t="str">
        <f t="shared" si="16"/>
        <v>TORINO CASTELLO SMART</v>
      </c>
      <c r="AX76" s="506" t="s">
        <v>931</v>
      </c>
      <c r="AY76" s="3">
        <v>351</v>
      </c>
      <c r="AZ76" s="352" t="s">
        <v>164</v>
      </c>
      <c r="BA76" s="4" t="s">
        <v>190</v>
      </c>
      <c r="BB76" s="505"/>
      <c r="BC76" s="507">
        <v>41.166216000000006</v>
      </c>
      <c r="BD76" s="499">
        <f t="shared" si="17"/>
        <v>1.3279424516129035</v>
      </c>
      <c r="BF76" s="145"/>
    </row>
    <row r="77" spans="1:58" s="1" customFormat="1" ht="19.7" customHeight="1">
      <c r="A77" s="8" t="s">
        <v>841</v>
      </c>
      <c r="B77" s="3">
        <v>303</v>
      </c>
      <c r="C77" s="137" t="s">
        <v>106</v>
      </c>
      <c r="D77" s="137" t="s">
        <v>340</v>
      </c>
      <c r="G77" s="21">
        <v>429</v>
      </c>
      <c r="H77" s="33">
        <v>102</v>
      </c>
      <c r="I77" s="34">
        <f t="shared" si="13"/>
        <v>3.2903225806451615</v>
      </c>
      <c r="J77" s="33">
        <v>153</v>
      </c>
      <c r="K77" s="34">
        <f t="shared" si="14"/>
        <v>5.0999999999999996</v>
      </c>
      <c r="L77" s="34">
        <v>10.1</v>
      </c>
      <c r="M77" s="33">
        <v>174</v>
      </c>
      <c r="N77" s="35">
        <f t="shared" si="15"/>
        <v>5.612903225806452</v>
      </c>
      <c r="O77" s="145"/>
      <c r="P77" s="137" t="s">
        <v>106</v>
      </c>
      <c r="Q77" s="137" t="s">
        <v>340</v>
      </c>
      <c r="R77" s="138">
        <v>262</v>
      </c>
      <c r="S77" s="139">
        <v>10</v>
      </c>
      <c r="T77" s="140">
        <v>140</v>
      </c>
      <c r="U77" s="146" t="s">
        <v>805</v>
      </c>
      <c r="V77" s="146">
        <v>3</v>
      </c>
      <c r="W77" s="146" t="s">
        <v>106</v>
      </c>
      <c r="X77" s="146" t="s">
        <v>780</v>
      </c>
      <c r="Y77" s="147">
        <v>139</v>
      </c>
      <c r="Z77" s="147">
        <v>117</v>
      </c>
      <c r="AA77" s="147">
        <v>122</v>
      </c>
      <c r="AB77" s="148">
        <v>378</v>
      </c>
      <c r="AE77" s="262" t="s">
        <v>103</v>
      </c>
      <c r="AF77" s="270" t="s">
        <v>802</v>
      </c>
      <c r="AG77" s="271">
        <v>209</v>
      </c>
      <c r="AH77" s="271">
        <v>6.9666666666666668</v>
      </c>
      <c r="AI77" s="272">
        <v>255</v>
      </c>
      <c r="AJ77" s="272">
        <v>8.2258064516129039</v>
      </c>
      <c r="AK77" s="335">
        <f t="shared" si="11"/>
        <v>347</v>
      </c>
      <c r="AL77" s="336">
        <f t="shared" si="12"/>
        <v>11.566666666666666</v>
      </c>
      <c r="AM77" s="273">
        <v>747</v>
      </c>
      <c r="AO77" s="8" t="s">
        <v>886</v>
      </c>
      <c r="AP77" s="3">
        <v>39</v>
      </c>
      <c r="AQ77" s="4" t="s">
        <v>120</v>
      </c>
      <c r="AR77" s="497" t="s">
        <v>802</v>
      </c>
      <c r="AS77" s="498">
        <v>128</v>
      </c>
      <c r="AT77" s="499">
        <v>115</v>
      </c>
      <c r="AU77" s="499">
        <v>115</v>
      </c>
      <c r="AV77" s="505">
        <v>390</v>
      </c>
      <c r="AW77" s="1" t="str">
        <f t="shared" si="16"/>
        <v>TORINO 1</v>
      </c>
      <c r="AX77" s="506" t="s">
        <v>858</v>
      </c>
      <c r="AY77" s="3">
        <v>23</v>
      </c>
      <c r="AZ77" s="352" t="s">
        <v>158</v>
      </c>
      <c r="BA77" s="4" t="s">
        <v>186</v>
      </c>
      <c r="BB77" s="505"/>
      <c r="BC77" s="507">
        <v>319.71303</v>
      </c>
      <c r="BD77" s="499">
        <f t="shared" si="17"/>
        <v>10.313323548387096</v>
      </c>
      <c r="BF77" s="145"/>
    </row>
    <row r="78" spans="1:58" s="1" customFormat="1" ht="19.7" customHeight="1">
      <c r="A78" s="8" t="s">
        <v>932</v>
      </c>
      <c r="B78" s="3">
        <v>304</v>
      </c>
      <c r="C78" s="137" t="s">
        <v>108</v>
      </c>
      <c r="D78" s="137" t="s">
        <v>836</v>
      </c>
      <c r="G78" s="21">
        <v>967</v>
      </c>
      <c r="H78" s="33">
        <v>275</v>
      </c>
      <c r="I78" s="34">
        <f t="shared" si="13"/>
        <v>8.870967741935484</v>
      </c>
      <c r="J78" s="33">
        <v>356</v>
      </c>
      <c r="K78" s="34">
        <f t="shared" si="14"/>
        <v>11.866666666666667</v>
      </c>
      <c r="L78" s="34">
        <v>8.1</v>
      </c>
      <c r="M78" s="33">
        <v>336</v>
      </c>
      <c r="N78" s="35">
        <f t="shared" si="15"/>
        <v>10.838709677419354</v>
      </c>
      <c r="O78" s="145"/>
      <c r="P78" s="137" t="s">
        <v>108</v>
      </c>
      <c r="Q78" s="137" t="s">
        <v>836</v>
      </c>
      <c r="R78" s="138">
        <v>207</v>
      </c>
      <c r="S78" s="139">
        <v>8</v>
      </c>
      <c r="T78" s="140">
        <v>115</v>
      </c>
      <c r="U78" s="146" t="s">
        <v>906</v>
      </c>
      <c r="V78" s="146">
        <v>53</v>
      </c>
      <c r="W78" s="146" t="s">
        <v>108</v>
      </c>
      <c r="X78" s="146" t="s">
        <v>837</v>
      </c>
      <c r="Y78" s="147">
        <v>133</v>
      </c>
      <c r="Z78" s="147">
        <v>108</v>
      </c>
      <c r="AA78" s="147">
        <v>110</v>
      </c>
      <c r="AB78" s="148">
        <v>351</v>
      </c>
      <c r="AE78" s="262" t="s">
        <v>114</v>
      </c>
      <c r="AF78" s="270" t="s">
        <v>802</v>
      </c>
      <c r="AG78" s="271">
        <v>190</v>
      </c>
      <c r="AH78" s="271">
        <v>6.333333333333333</v>
      </c>
      <c r="AI78" s="272">
        <v>207</v>
      </c>
      <c r="AJ78" s="272">
        <v>6.67741935483871</v>
      </c>
      <c r="AK78" s="335">
        <f t="shared" si="11"/>
        <v>320</v>
      </c>
      <c r="AL78" s="336">
        <f t="shared" si="12"/>
        <v>10.666666666666666</v>
      </c>
      <c r="AM78" s="273">
        <v>622</v>
      </c>
      <c r="AO78" s="8" t="s">
        <v>823</v>
      </c>
      <c r="AP78" s="3">
        <v>358</v>
      </c>
      <c r="AQ78" s="4" t="s">
        <v>77</v>
      </c>
      <c r="AR78" s="497" t="s">
        <v>802</v>
      </c>
      <c r="AS78" s="498">
        <v>63</v>
      </c>
      <c r="AT78" s="499">
        <v>59</v>
      </c>
      <c r="AU78" s="499">
        <v>59</v>
      </c>
      <c r="AV78" s="505">
        <v>189</v>
      </c>
      <c r="AW78" s="1" t="str">
        <f t="shared" si="16"/>
        <v>CHIETI</v>
      </c>
      <c r="AX78" s="506" t="s">
        <v>884</v>
      </c>
      <c r="AY78" s="3">
        <v>68</v>
      </c>
      <c r="AZ78" s="352" t="s">
        <v>59</v>
      </c>
      <c r="BA78" s="4" t="s">
        <v>189</v>
      </c>
      <c r="BB78" s="505"/>
      <c r="BC78" s="507">
        <v>284.28000000000003</v>
      </c>
      <c r="BD78" s="499">
        <f t="shared" si="17"/>
        <v>9.1703225806451627</v>
      </c>
      <c r="BF78" s="145"/>
    </row>
    <row r="79" spans="1:58" s="1" customFormat="1" ht="19.7" customHeight="1">
      <c r="A79" s="8" t="s">
        <v>819</v>
      </c>
      <c r="B79" s="3">
        <v>305</v>
      </c>
      <c r="C79" s="137" t="s">
        <v>109</v>
      </c>
      <c r="D79" s="137" t="s">
        <v>341</v>
      </c>
      <c r="G79" s="21">
        <v>508</v>
      </c>
      <c r="H79" s="33">
        <v>129</v>
      </c>
      <c r="I79" s="34">
        <f t="shared" si="13"/>
        <v>4.161290322580645</v>
      </c>
      <c r="J79" s="33">
        <v>187</v>
      </c>
      <c r="K79" s="34">
        <f t="shared" si="14"/>
        <v>6.2333333333333334</v>
      </c>
      <c r="L79" s="34">
        <v>14.1</v>
      </c>
      <c r="M79" s="33">
        <v>192</v>
      </c>
      <c r="N79" s="35">
        <f t="shared" si="15"/>
        <v>6.193548387096774</v>
      </c>
      <c r="O79" s="145"/>
      <c r="P79" s="137" t="s">
        <v>109</v>
      </c>
      <c r="Q79" s="137" t="s">
        <v>341</v>
      </c>
      <c r="R79" s="138">
        <v>405</v>
      </c>
      <c r="S79" s="139">
        <v>14</v>
      </c>
      <c r="T79" s="140">
        <v>205</v>
      </c>
      <c r="U79" s="146" t="s">
        <v>865</v>
      </c>
      <c r="V79" s="146">
        <v>26</v>
      </c>
      <c r="W79" s="146" t="s">
        <v>109</v>
      </c>
      <c r="X79" s="146" t="s">
        <v>185</v>
      </c>
      <c r="Y79" s="147">
        <v>279</v>
      </c>
      <c r="Z79" s="147">
        <v>239</v>
      </c>
      <c r="AA79" s="147">
        <v>249</v>
      </c>
      <c r="AB79" s="148">
        <v>767</v>
      </c>
      <c r="AE79" s="262" t="s">
        <v>119</v>
      </c>
      <c r="AF79" s="270" t="s">
        <v>802</v>
      </c>
      <c r="AG79" s="271">
        <v>185</v>
      </c>
      <c r="AH79" s="271">
        <v>6.166666666666667</v>
      </c>
      <c r="AI79" s="272">
        <v>208</v>
      </c>
      <c r="AJ79" s="272">
        <v>6.709677419354839</v>
      </c>
      <c r="AK79" s="335">
        <f t="shared" si="11"/>
        <v>290</v>
      </c>
      <c r="AL79" s="336">
        <f t="shared" si="12"/>
        <v>9.6666666666666661</v>
      </c>
      <c r="AM79" s="273">
        <v>599</v>
      </c>
      <c r="AO79" s="8" t="s">
        <v>800</v>
      </c>
      <c r="AP79" s="3">
        <v>2</v>
      </c>
      <c r="AQ79" s="4" t="s">
        <v>137</v>
      </c>
      <c r="AR79" s="497" t="s">
        <v>802</v>
      </c>
      <c r="AS79" s="498">
        <v>277</v>
      </c>
      <c r="AT79" s="499">
        <v>267</v>
      </c>
      <c r="AU79" s="499">
        <v>267</v>
      </c>
      <c r="AV79" s="505">
        <v>877</v>
      </c>
      <c r="AW79" s="1" t="str">
        <f t="shared" si="16"/>
        <v>TORINO MILLECITY XPRESS</v>
      </c>
      <c r="AX79" s="506" t="s">
        <v>933</v>
      </c>
      <c r="AY79" s="3">
        <v>379</v>
      </c>
      <c r="AZ79" s="352" t="s">
        <v>165</v>
      </c>
      <c r="BA79" s="4" t="s">
        <v>191</v>
      </c>
      <c r="BB79" s="505"/>
      <c r="BC79" s="507">
        <v>29.356235999999996</v>
      </c>
      <c r="BD79" s="499">
        <f t="shared" si="17"/>
        <v>0.94697535483870954</v>
      </c>
      <c r="BF79" s="145"/>
    </row>
    <row r="80" spans="1:58" s="1" customFormat="1" ht="19.7" customHeight="1">
      <c r="A80" s="8" t="s">
        <v>901</v>
      </c>
      <c r="B80" s="3">
        <v>307</v>
      </c>
      <c r="C80" s="137" t="s">
        <v>111</v>
      </c>
      <c r="D80" s="137" t="s">
        <v>341</v>
      </c>
      <c r="G80" s="21">
        <v>932</v>
      </c>
      <c r="H80" s="33">
        <v>257</v>
      </c>
      <c r="I80" s="34">
        <f t="shared" si="13"/>
        <v>8.2903225806451619</v>
      </c>
      <c r="J80" s="33">
        <v>330</v>
      </c>
      <c r="K80" s="34">
        <f t="shared" si="14"/>
        <v>11</v>
      </c>
      <c r="L80" s="34">
        <v>8.1</v>
      </c>
      <c r="M80" s="33">
        <v>345</v>
      </c>
      <c r="N80" s="35">
        <f t="shared" si="15"/>
        <v>11.129032258064516</v>
      </c>
      <c r="O80" s="145"/>
      <c r="P80" s="137" t="s">
        <v>111</v>
      </c>
      <c r="Q80" s="137" t="s">
        <v>341</v>
      </c>
      <c r="R80" s="138">
        <v>221</v>
      </c>
      <c r="S80" s="139">
        <v>8</v>
      </c>
      <c r="T80" s="140">
        <v>115</v>
      </c>
      <c r="U80" s="146" t="s">
        <v>841</v>
      </c>
      <c r="V80" s="146">
        <v>303</v>
      </c>
      <c r="W80" s="146" t="s">
        <v>111</v>
      </c>
      <c r="X80" s="146" t="s">
        <v>185</v>
      </c>
      <c r="Y80" s="147">
        <v>142</v>
      </c>
      <c r="Z80" s="147">
        <v>128</v>
      </c>
      <c r="AA80" s="147">
        <v>145</v>
      </c>
      <c r="AB80" s="148">
        <v>415</v>
      </c>
      <c r="AE80" s="262" t="s">
        <v>120</v>
      </c>
      <c r="AF80" s="270" t="s">
        <v>802</v>
      </c>
      <c r="AG80" s="271">
        <v>64</v>
      </c>
      <c r="AH80" s="271">
        <v>2.1333333333333333</v>
      </c>
      <c r="AI80" s="272">
        <v>77</v>
      </c>
      <c r="AJ80" s="272">
        <v>2.4838709677419355</v>
      </c>
      <c r="AK80" s="335">
        <f t="shared" si="11"/>
        <v>115</v>
      </c>
      <c r="AL80" s="336">
        <f t="shared" si="12"/>
        <v>3.8333333333333335</v>
      </c>
      <c r="AM80" s="273">
        <v>213</v>
      </c>
      <c r="AO80" s="8" t="s">
        <v>898</v>
      </c>
      <c r="AP80" s="3">
        <v>369</v>
      </c>
      <c r="AQ80" s="4" t="s">
        <v>78</v>
      </c>
      <c r="AR80" s="497" t="s">
        <v>802</v>
      </c>
      <c r="AS80" s="498">
        <v>71</v>
      </c>
      <c r="AT80" s="499">
        <v>68</v>
      </c>
      <c r="AU80" s="499">
        <v>68</v>
      </c>
      <c r="AV80" s="505">
        <v>206</v>
      </c>
      <c r="AW80" s="1" t="str">
        <f t="shared" si="16"/>
        <v>CARPI</v>
      </c>
      <c r="AX80" s="506" t="s">
        <v>868</v>
      </c>
      <c r="AY80" s="3">
        <v>364</v>
      </c>
      <c r="AZ80" s="352" t="s">
        <v>52</v>
      </c>
      <c r="BA80" s="4" t="s">
        <v>802</v>
      </c>
      <c r="BB80" s="505"/>
      <c r="BC80" s="507">
        <v>67.654313999999999</v>
      </c>
      <c r="BD80" s="499">
        <f t="shared" si="17"/>
        <v>2.1823972258064517</v>
      </c>
      <c r="BF80" s="145"/>
    </row>
    <row r="81" spans="1:58" s="1" customFormat="1" ht="19.7" customHeight="1">
      <c r="A81" s="8" t="s">
        <v>814</v>
      </c>
      <c r="B81" s="3">
        <v>308</v>
      </c>
      <c r="C81" s="137" t="s">
        <v>112</v>
      </c>
      <c r="D81" s="137" t="s">
        <v>344</v>
      </c>
      <c r="G81" s="21">
        <v>516</v>
      </c>
      <c r="H81" s="33">
        <v>144</v>
      </c>
      <c r="I81" s="34">
        <f t="shared" si="13"/>
        <v>4.645161290322581</v>
      </c>
      <c r="J81" s="33">
        <v>192</v>
      </c>
      <c r="K81" s="34">
        <f t="shared" si="14"/>
        <v>6.4</v>
      </c>
      <c r="L81" s="34">
        <v>13.1</v>
      </c>
      <c r="M81" s="33">
        <v>180</v>
      </c>
      <c r="N81" s="35">
        <f t="shared" si="15"/>
        <v>5.806451612903226</v>
      </c>
      <c r="O81" s="145"/>
      <c r="P81" s="137" t="s">
        <v>112</v>
      </c>
      <c r="Q81" s="137" t="s">
        <v>344</v>
      </c>
      <c r="R81" s="138">
        <v>370</v>
      </c>
      <c r="S81" s="139">
        <v>13</v>
      </c>
      <c r="T81" s="140">
        <v>185</v>
      </c>
      <c r="U81" s="146" t="s">
        <v>934</v>
      </c>
      <c r="V81" s="146">
        <v>321</v>
      </c>
      <c r="W81" s="146" t="s">
        <v>112</v>
      </c>
      <c r="X81" s="146" t="s">
        <v>878</v>
      </c>
      <c r="Y81" s="147">
        <v>275</v>
      </c>
      <c r="Z81" s="147">
        <v>230</v>
      </c>
      <c r="AA81" s="147">
        <v>233</v>
      </c>
      <c r="AB81" s="148">
        <v>738</v>
      </c>
      <c r="AE81" s="262" t="s">
        <v>130</v>
      </c>
      <c r="AF81" s="270" t="s">
        <v>802</v>
      </c>
      <c r="AG81" s="271">
        <v>104</v>
      </c>
      <c r="AH81" s="271">
        <v>3.4666666666666668</v>
      </c>
      <c r="AI81" s="272">
        <v>109</v>
      </c>
      <c r="AJ81" s="272">
        <v>3.5161290322580645</v>
      </c>
      <c r="AK81" s="335">
        <f t="shared" si="11"/>
        <v>177</v>
      </c>
      <c r="AL81" s="336">
        <f t="shared" si="12"/>
        <v>5.9</v>
      </c>
      <c r="AM81" s="273">
        <v>336</v>
      </c>
      <c r="AO81" s="8" t="s">
        <v>860</v>
      </c>
      <c r="AP81" s="3">
        <v>159</v>
      </c>
      <c r="AQ81" s="4" t="s">
        <v>84</v>
      </c>
      <c r="AR81" s="497" t="s">
        <v>802</v>
      </c>
      <c r="AS81" s="498">
        <v>146</v>
      </c>
      <c r="AT81" s="499">
        <v>139</v>
      </c>
      <c r="AU81" s="499">
        <v>139</v>
      </c>
      <c r="AV81" s="505">
        <v>435</v>
      </c>
      <c r="AW81" s="1" t="str">
        <f t="shared" si="16"/>
        <v>MONTEBELLO</v>
      </c>
      <c r="AX81" s="506" t="s">
        <v>805</v>
      </c>
      <c r="AY81" s="3">
        <v>3</v>
      </c>
      <c r="AZ81" s="352" t="s">
        <v>106</v>
      </c>
      <c r="BA81" s="4" t="s">
        <v>186</v>
      </c>
      <c r="BB81" s="505"/>
      <c r="BC81" s="507">
        <v>171.075996</v>
      </c>
      <c r="BD81" s="499">
        <f t="shared" si="17"/>
        <v>5.518580516129032</v>
      </c>
      <c r="BF81" s="145"/>
    </row>
    <row r="82" spans="1:58" s="1" customFormat="1" ht="19.7" customHeight="1">
      <c r="A82" s="8" t="s">
        <v>831</v>
      </c>
      <c r="B82" s="3">
        <v>309</v>
      </c>
      <c r="C82" s="137" t="s">
        <v>113</v>
      </c>
      <c r="D82" s="137" t="s">
        <v>344</v>
      </c>
      <c r="G82" s="21">
        <v>974</v>
      </c>
      <c r="H82" s="33">
        <v>249</v>
      </c>
      <c r="I82" s="34">
        <f t="shared" si="13"/>
        <v>8.0322580645161299</v>
      </c>
      <c r="J82" s="33">
        <v>349</v>
      </c>
      <c r="K82" s="34">
        <f t="shared" si="14"/>
        <v>11.633333333333333</v>
      </c>
      <c r="L82" s="34">
        <v>8.1</v>
      </c>
      <c r="M82" s="33">
        <v>376</v>
      </c>
      <c r="N82" s="35">
        <f t="shared" si="15"/>
        <v>12.129032258064516</v>
      </c>
      <c r="O82" s="145"/>
      <c r="P82" s="137" t="s">
        <v>113</v>
      </c>
      <c r="Q82" s="137" t="s">
        <v>344</v>
      </c>
      <c r="R82" s="138">
        <v>210</v>
      </c>
      <c r="S82" s="139">
        <v>8</v>
      </c>
      <c r="T82" s="140">
        <v>115</v>
      </c>
      <c r="U82" s="146" t="s">
        <v>925</v>
      </c>
      <c r="V82" s="146">
        <v>328</v>
      </c>
      <c r="W82" s="146" t="s">
        <v>113</v>
      </c>
      <c r="X82" s="146" t="s">
        <v>878</v>
      </c>
      <c r="Y82" s="147">
        <v>132</v>
      </c>
      <c r="Z82" s="147">
        <v>141</v>
      </c>
      <c r="AA82" s="147">
        <v>138</v>
      </c>
      <c r="AB82" s="148">
        <v>411</v>
      </c>
      <c r="AE82" s="262" t="s">
        <v>133</v>
      </c>
      <c r="AF82" s="270" t="s">
        <v>802</v>
      </c>
      <c r="AG82" s="271">
        <v>0</v>
      </c>
      <c r="AH82" s="271">
        <v>0</v>
      </c>
      <c r="AI82" s="272">
        <v>0</v>
      </c>
      <c r="AJ82" s="272">
        <v>0</v>
      </c>
      <c r="AK82" s="335">
        <f t="shared" si="11"/>
        <v>0</v>
      </c>
      <c r="AL82" s="336">
        <f t="shared" si="12"/>
        <v>0</v>
      </c>
      <c r="AM82" s="273">
        <v>0</v>
      </c>
      <c r="AO82" s="8" t="s">
        <v>872</v>
      </c>
      <c r="AP82" s="3">
        <v>32</v>
      </c>
      <c r="AQ82" s="4" t="s">
        <v>71</v>
      </c>
      <c r="AR82" s="497" t="s">
        <v>802</v>
      </c>
      <c r="AS82" s="498">
        <v>212</v>
      </c>
      <c r="AT82" s="499">
        <v>205</v>
      </c>
      <c r="AU82" s="499">
        <v>205</v>
      </c>
      <c r="AV82" s="505">
        <v>638</v>
      </c>
      <c r="AW82" s="1" t="str">
        <f t="shared" si="16"/>
        <v>FIGLINE VALDARNO</v>
      </c>
      <c r="AX82" s="506" t="s">
        <v>903</v>
      </c>
      <c r="AY82" s="3">
        <v>334</v>
      </c>
      <c r="AZ82" s="352" t="s">
        <v>72</v>
      </c>
      <c r="BA82" s="4" t="s">
        <v>888</v>
      </c>
      <c r="BB82" s="505"/>
      <c r="BC82" s="507">
        <v>131.93434799999997</v>
      </c>
      <c r="BD82" s="499">
        <f t="shared" si="17"/>
        <v>4.2559467096774188</v>
      </c>
      <c r="BF82" s="145"/>
    </row>
    <row r="83" spans="1:58" s="1" customFormat="1" ht="19.7" customHeight="1">
      <c r="A83" s="8" t="s">
        <v>935</v>
      </c>
      <c r="B83" s="3">
        <v>310</v>
      </c>
      <c r="C83" s="137" t="s">
        <v>114</v>
      </c>
      <c r="D83" s="137" t="s">
        <v>343</v>
      </c>
      <c r="G83" s="21">
        <v>458</v>
      </c>
      <c r="H83" s="33">
        <v>111</v>
      </c>
      <c r="I83" s="34">
        <f t="shared" si="13"/>
        <v>3.5806451612903225</v>
      </c>
      <c r="J83" s="33">
        <v>168</v>
      </c>
      <c r="K83" s="34">
        <f t="shared" si="14"/>
        <v>5.6</v>
      </c>
      <c r="L83" s="34">
        <v>14.1</v>
      </c>
      <c r="M83" s="33">
        <v>179</v>
      </c>
      <c r="N83" s="35">
        <f t="shared" si="15"/>
        <v>5.774193548387097</v>
      </c>
      <c r="O83" s="145"/>
      <c r="P83" s="137" t="s">
        <v>114</v>
      </c>
      <c r="Q83" s="137" t="s">
        <v>343</v>
      </c>
      <c r="R83" s="138">
        <v>391</v>
      </c>
      <c r="S83" s="139">
        <v>14</v>
      </c>
      <c r="T83" s="140">
        <v>200</v>
      </c>
      <c r="U83" s="146" t="s">
        <v>912</v>
      </c>
      <c r="V83" s="146">
        <v>59</v>
      </c>
      <c r="W83" s="146" t="s">
        <v>114</v>
      </c>
      <c r="X83" s="146" t="s">
        <v>802</v>
      </c>
      <c r="Y83" s="147">
        <v>247</v>
      </c>
      <c r="Z83" s="147">
        <v>215</v>
      </c>
      <c r="AA83" s="147">
        <v>206</v>
      </c>
      <c r="AB83" s="148">
        <v>668</v>
      </c>
      <c r="AE83" s="262" t="s">
        <v>136</v>
      </c>
      <c r="AF83" s="270" t="s">
        <v>802</v>
      </c>
      <c r="AG83" s="271">
        <v>42</v>
      </c>
      <c r="AH83" s="271">
        <v>1.4</v>
      </c>
      <c r="AI83" s="272">
        <v>52</v>
      </c>
      <c r="AJ83" s="272">
        <v>1.6774193548387097</v>
      </c>
      <c r="AK83" s="335">
        <f t="shared" si="11"/>
        <v>70</v>
      </c>
      <c r="AL83" s="336">
        <f t="shared" si="12"/>
        <v>2.3333333333333335</v>
      </c>
      <c r="AM83" s="273">
        <v>145</v>
      </c>
      <c r="AO83" s="8" t="s">
        <v>901</v>
      </c>
      <c r="AP83" s="3">
        <v>307</v>
      </c>
      <c r="AQ83" s="4" t="s">
        <v>82</v>
      </c>
      <c r="AR83" s="497" t="s">
        <v>802</v>
      </c>
      <c r="AS83" s="498">
        <v>128</v>
      </c>
      <c r="AT83" s="499">
        <v>105</v>
      </c>
      <c r="AU83" s="499">
        <v>105</v>
      </c>
      <c r="AV83" s="505">
        <v>360</v>
      </c>
      <c r="AW83" s="1" t="str">
        <f t="shared" si="16"/>
        <v>BOLOGNA 1</v>
      </c>
      <c r="AX83" s="506" t="s">
        <v>844</v>
      </c>
      <c r="AY83" s="3">
        <v>21</v>
      </c>
      <c r="AZ83" s="352" t="s">
        <v>41</v>
      </c>
      <c r="BA83" s="4" t="s">
        <v>802</v>
      </c>
      <c r="BB83" s="505"/>
      <c r="BC83" s="507">
        <v>217.13491800000003</v>
      </c>
      <c r="BD83" s="499">
        <f t="shared" si="17"/>
        <v>7.0043521935483879</v>
      </c>
      <c r="BF83" s="145"/>
    </row>
    <row r="84" spans="1:58" s="1" customFormat="1" ht="19.7" customHeight="1">
      <c r="A84" s="8" t="s">
        <v>919</v>
      </c>
      <c r="B84" s="3">
        <v>311</v>
      </c>
      <c r="C84" s="137" t="s">
        <v>115</v>
      </c>
      <c r="D84" s="137" t="s">
        <v>190</v>
      </c>
      <c r="G84" s="21">
        <v>223</v>
      </c>
      <c r="H84" s="33">
        <v>59</v>
      </c>
      <c r="I84" s="34">
        <f t="shared" si="13"/>
        <v>1.903225806451613</v>
      </c>
      <c r="J84" s="33">
        <v>80</v>
      </c>
      <c r="K84" s="34">
        <f t="shared" si="14"/>
        <v>2.6666666666666665</v>
      </c>
      <c r="L84" s="34">
        <v>3.1</v>
      </c>
      <c r="M84" s="33">
        <v>84</v>
      </c>
      <c r="N84" s="35">
        <f t="shared" si="15"/>
        <v>2.7096774193548385</v>
      </c>
      <c r="O84" s="145"/>
      <c r="P84" s="137" t="s">
        <v>115</v>
      </c>
      <c r="Q84" s="137" t="s">
        <v>190</v>
      </c>
      <c r="R84" s="138">
        <v>84</v>
      </c>
      <c r="S84" s="139">
        <v>3</v>
      </c>
      <c r="T84" s="140">
        <v>40</v>
      </c>
      <c r="U84" s="146" t="s">
        <v>936</v>
      </c>
      <c r="V84" s="146">
        <v>380</v>
      </c>
      <c r="W84" s="146" t="s">
        <v>115</v>
      </c>
      <c r="X84" s="146" t="s">
        <v>190</v>
      </c>
      <c r="Y84" s="147">
        <v>29</v>
      </c>
      <c r="Z84" s="147">
        <v>25</v>
      </c>
      <c r="AA84" s="147">
        <v>25</v>
      </c>
      <c r="AB84" s="148">
        <v>79</v>
      </c>
      <c r="AE84" s="262" t="s">
        <v>137</v>
      </c>
      <c r="AF84" s="270" t="s">
        <v>802</v>
      </c>
      <c r="AG84" s="271">
        <v>142</v>
      </c>
      <c r="AH84" s="271">
        <v>4.7333333333333334</v>
      </c>
      <c r="AI84" s="272">
        <v>149</v>
      </c>
      <c r="AJ84" s="272">
        <v>4.806451612903226</v>
      </c>
      <c r="AK84" s="335">
        <f t="shared" si="11"/>
        <v>267</v>
      </c>
      <c r="AL84" s="336">
        <f t="shared" si="12"/>
        <v>8.9</v>
      </c>
      <c r="AM84" s="273">
        <v>456</v>
      </c>
      <c r="AO84" s="8" t="s">
        <v>854</v>
      </c>
      <c r="AP84" s="3">
        <v>22</v>
      </c>
      <c r="AQ84" s="4" t="s">
        <v>103</v>
      </c>
      <c r="AR84" s="497" t="s">
        <v>802</v>
      </c>
      <c r="AS84" s="498">
        <v>384</v>
      </c>
      <c r="AT84" s="499">
        <v>347</v>
      </c>
      <c r="AU84" s="499">
        <v>347</v>
      </c>
      <c r="AV84" s="505">
        <v>1095</v>
      </c>
      <c r="AW84" s="1" t="str">
        <f t="shared" si="16"/>
        <v>PALERMO 1</v>
      </c>
      <c r="AX84" s="506" t="s">
        <v>934</v>
      </c>
      <c r="AY84" s="3">
        <v>321</v>
      </c>
      <c r="AZ84" s="352" t="s">
        <v>112</v>
      </c>
      <c r="BA84" s="4" t="s">
        <v>888</v>
      </c>
      <c r="BB84" s="505"/>
      <c r="BC84" s="507">
        <v>319.37560200000001</v>
      </c>
      <c r="BD84" s="499">
        <f t="shared" si="17"/>
        <v>10.302438774193549</v>
      </c>
      <c r="BF84" s="145"/>
    </row>
    <row r="85" spans="1:58" s="1" customFormat="1" ht="19.7" customHeight="1">
      <c r="A85" s="8" t="s">
        <v>862</v>
      </c>
      <c r="B85" s="3">
        <v>312</v>
      </c>
      <c r="C85" s="137" t="s">
        <v>116</v>
      </c>
      <c r="D85" s="137" t="s">
        <v>340</v>
      </c>
      <c r="G85" s="21">
        <v>778</v>
      </c>
      <c r="H85" s="33">
        <v>195</v>
      </c>
      <c r="I85" s="34">
        <f t="shared" si="13"/>
        <v>6.290322580645161</v>
      </c>
      <c r="J85" s="33">
        <v>279</v>
      </c>
      <c r="K85" s="34">
        <f t="shared" si="14"/>
        <v>9.3000000000000007</v>
      </c>
      <c r="L85" s="34">
        <v>7.1</v>
      </c>
      <c r="M85" s="33">
        <v>304</v>
      </c>
      <c r="N85" s="35">
        <f t="shared" si="15"/>
        <v>9.806451612903226</v>
      </c>
      <c r="O85" s="145"/>
      <c r="P85" s="137" t="s">
        <v>116</v>
      </c>
      <c r="Q85" s="137" t="s">
        <v>340</v>
      </c>
      <c r="R85" s="138">
        <v>192</v>
      </c>
      <c r="S85" s="139">
        <v>7</v>
      </c>
      <c r="T85" s="140">
        <v>100</v>
      </c>
      <c r="U85" s="146" t="s">
        <v>908</v>
      </c>
      <c r="V85" s="146">
        <v>370</v>
      </c>
      <c r="W85" s="146" t="s">
        <v>116</v>
      </c>
      <c r="X85" s="146" t="s">
        <v>780</v>
      </c>
      <c r="Y85" s="147">
        <v>114</v>
      </c>
      <c r="Z85" s="147">
        <v>100</v>
      </c>
      <c r="AA85" s="147">
        <v>111</v>
      </c>
      <c r="AB85" s="148">
        <v>325</v>
      </c>
      <c r="AE85" s="262" t="s">
        <v>156</v>
      </c>
      <c r="AF85" s="270" t="s">
        <v>802</v>
      </c>
      <c r="AG85" s="271">
        <v>124</v>
      </c>
      <c r="AH85" s="271">
        <v>4.1333333333333337</v>
      </c>
      <c r="AI85" s="272">
        <v>142</v>
      </c>
      <c r="AJ85" s="272">
        <v>4.580645161290323</v>
      </c>
      <c r="AK85" s="335">
        <f t="shared" si="11"/>
        <v>184</v>
      </c>
      <c r="AL85" s="336">
        <f t="shared" si="12"/>
        <v>6.1333333333333337</v>
      </c>
      <c r="AM85" s="273">
        <v>403</v>
      </c>
      <c r="AO85" s="8" t="s">
        <v>844</v>
      </c>
      <c r="AP85" s="3">
        <v>21</v>
      </c>
      <c r="AQ85" s="4" t="s">
        <v>41</v>
      </c>
      <c r="AR85" s="497" t="s">
        <v>802</v>
      </c>
      <c r="AS85" s="498">
        <v>280</v>
      </c>
      <c r="AT85" s="499">
        <v>264</v>
      </c>
      <c r="AU85" s="499">
        <v>264</v>
      </c>
      <c r="AV85" s="505">
        <v>819</v>
      </c>
      <c r="AW85" s="1" t="str">
        <f t="shared" si="16"/>
        <v>LECCO</v>
      </c>
      <c r="AX85" s="506" t="s">
        <v>895</v>
      </c>
      <c r="AY85" s="3">
        <v>45</v>
      </c>
      <c r="AZ85" s="352" t="s">
        <v>86</v>
      </c>
      <c r="BA85" s="4" t="s">
        <v>186</v>
      </c>
      <c r="BB85" s="505"/>
      <c r="BC85" s="507">
        <v>189.29710799999998</v>
      </c>
      <c r="BD85" s="499">
        <f t="shared" si="17"/>
        <v>6.1063583225806441</v>
      </c>
      <c r="BF85" s="145"/>
    </row>
    <row r="86" spans="1:58" s="1" customFormat="1" ht="19.7" customHeight="1">
      <c r="A86" s="8" t="s">
        <v>937</v>
      </c>
      <c r="B86" s="3">
        <v>313</v>
      </c>
      <c r="C86" s="137" t="s">
        <v>118</v>
      </c>
      <c r="D86" s="137" t="s">
        <v>191</v>
      </c>
      <c r="G86" s="21">
        <v>331</v>
      </c>
      <c r="H86" s="33">
        <v>82</v>
      </c>
      <c r="I86" s="34">
        <f t="shared" si="13"/>
        <v>2.6451612903225805</v>
      </c>
      <c r="J86" s="33">
        <v>121</v>
      </c>
      <c r="K86" s="34">
        <f t="shared" si="14"/>
        <v>4.0333333333333332</v>
      </c>
      <c r="L86" s="34">
        <v>3.1</v>
      </c>
      <c r="M86" s="33">
        <v>128</v>
      </c>
      <c r="N86" s="35">
        <f t="shared" si="15"/>
        <v>4.129032258064516</v>
      </c>
      <c r="O86" s="145"/>
      <c r="P86" s="137" t="s">
        <v>118</v>
      </c>
      <c r="Q86" s="137" t="s">
        <v>191</v>
      </c>
      <c r="R86" s="138">
        <v>78</v>
      </c>
      <c r="S86" s="139">
        <v>3</v>
      </c>
      <c r="T86" s="140">
        <v>40</v>
      </c>
      <c r="U86" s="146" t="s">
        <v>929</v>
      </c>
      <c r="V86" s="146">
        <v>375</v>
      </c>
      <c r="W86" s="146" t="s">
        <v>118</v>
      </c>
      <c r="X86" s="146" t="s">
        <v>191</v>
      </c>
      <c r="Y86" s="147">
        <v>38</v>
      </c>
      <c r="Z86" s="147">
        <v>33</v>
      </c>
      <c r="AA86" s="147">
        <v>33</v>
      </c>
      <c r="AB86" s="148">
        <v>104</v>
      </c>
      <c r="AE86" s="262" t="s">
        <v>157</v>
      </c>
      <c r="AF86" s="270" t="s">
        <v>802</v>
      </c>
      <c r="AG86" s="271">
        <v>111</v>
      </c>
      <c r="AH86" s="271">
        <v>3.7</v>
      </c>
      <c r="AI86" s="272">
        <v>118</v>
      </c>
      <c r="AJ86" s="272">
        <v>3.806451612903226</v>
      </c>
      <c r="AK86" s="335">
        <f t="shared" si="11"/>
        <v>169</v>
      </c>
      <c r="AL86" s="336">
        <f t="shared" si="12"/>
        <v>5.6333333333333337</v>
      </c>
      <c r="AM86" s="273">
        <v>354</v>
      </c>
      <c r="AO86" s="8" t="s">
        <v>892</v>
      </c>
      <c r="AP86" s="3">
        <v>382</v>
      </c>
      <c r="AQ86" s="4" t="s">
        <v>64</v>
      </c>
      <c r="AR86" s="497" t="s">
        <v>802</v>
      </c>
      <c r="AS86" s="498">
        <v>58</v>
      </c>
      <c r="AT86" s="499">
        <v>58</v>
      </c>
      <c r="AU86" s="499">
        <v>58</v>
      </c>
      <c r="AV86" s="505">
        <v>174</v>
      </c>
      <c r="AW86" s="1" t="str">
        <f t="shared" si="16"/>
        <v>LIMBIATE</v>
      </c>
      <c r="AX86" s="506" t="s">
        <v>819</v>
      </c>
      <c r="AY86" s="3">
        <v>305</v>
      </c>
      <c r="AZ86" s="352" t="s">
        <v>87</v>
      </c>
      <c r="BA86" s="4" t="s">
        <v>780</v>
      </c>
      <c r="BB86" s="505"/>
      <c r="BC86" s="507">
        <v>185.58539999999999</v>
      </c>
      <c r="BD86" s="499">
        <f t="shared" si="17"/>
        <v>5.9866258064516122</v>
      </c>
      <c r="BF86" s="145"/>
    </row>
    <row r="87" spans="1:58" s="1" customFormat="1" ht="19.7" customHeight="1">
      <c r="A87" s="8" t="s">
        <v>812</v>
      </c>
      <c r="B87" s="3">
        <v>314</v>
      </c>
      <c r="C87" s="137" t="s">
        <v>119</v>
      </c>
      <c r="D87" s="137" t="s">
        <v>344</v>
      </c>
      <c r="G87" s="21">
        <v>523</v>
      </c>
      <c r="H87" s="33">
        <v>144</v>
      </c>
      <c r="I87" s="34">
        <f t="shared" si="13"/>
        <v>4.645161290322581</v>
      </c>
      <c r="J87" s="33">
        <v>183</v>
      </c>
      <c r="K87" s="34">
        <f t="shared" si="14"/>
        <v>6.1</v>
      </c>
      <c r="L87" s="34">
        <v>12.1</v>
      </c>
      <c r="M87" s="33">
        <v>196</v>
      </c>
      <c r="N87" s="35">
        <f t="shared" si="15"/>
        <v>6.32258064516129</v>
      </c>
      <c r="O87" s="145"/>
      <c r="P87" s="137" t="s">
        <v>119</v>
      </c>
      <c r="Q87" s="137" t="s">
        <v>344</v>
      </c>
      <c r="R87" s="138">
        <v>339</v>
      </c>
      <c r="S87" s="139">
        <v>12</v>
      </c>
      <c r="T87" s="140">
        <v>175</v>
      </c>
      <c r="U87" s="146" t="s">
        <v>867</v>
      </c>
      <c r="V87" s="146">
        <v>28</v>
      </c>
      <c r="W87" s="146" t="s">
        <v>119</v>
      </c>
      <c r="X87" s="146" t="s">
        <v>878</v>
      </c>
      <c r="Y87" s="147">
        <v>203</v>
      </c>
      <c r="Z87" s="147">
        <v>178</v>
      </c>
      <c r="AA87" s="147">
        <v>182</v>
      </c>
      <c r="AB87" s="148">
        <v>563</v>
      </c>
      <c r="AE87" s="262" t="s">
        <v>49</v>
      </c>
      <c r="AF87" s="270" t="s">
        <v>888</v>
      </c>
      <c r="AG87" s="271">
        <v>273</v>
      </c>
      <c r="AH87" s="271">
        <v>9.1</v>
      </c>
      <c r="AI87" s="272">
        <v>303</v>
      </c>
      <c r="AJ87" s="272">
        <v>9.7741935483870961</v>
      </c>
      <c r="AK87" s="335">
        <f t="shared" si="11"/>
        <v>431</v>
      </c>
      <c r="AL87" s="336">
        <f t="shared" si="12"/>
        <v>14.366666666666667</v>
      </c>
      <c r="AM87" s="273">
        <v>892</v>
      </c>
      <c r="AO87" s="8" t="s">
        <v>848</v>
      </c>
      <c r="AP87" s="3">
        <v>46</v>
      </c>
      <c r="AQ87" s="4" t="s">
        <v>42</v>
      </c>
      <c r="AR87" s="497" t="s">
        <v>802</v>
      </c>
      <c r="AS87" s="498">
        <v>286</v>
      </c>
      <c r="AT87" s="499">
        <v>273</v>
      </c>
      <c r="AU87" s="499">
        <v>273</v>
      </c>
      <c r="AV87" s="505">
        <v>826</v>
      </c>
      <c r="AW87" s="1" t="str">
        <f t="shared" si="16"/>
        <v>COSENZA</v>
      </c>
      <c r="AX87" s="506" t="s">
        <v>894</v>
      </c>
      <c r="AY87" s="3">
        <v>55</v>
      </c>
      <c r="AZ87" s="352" t="s">
        <v>65</v>
      </c>
      <c r="BA87" s="4" t="s">
        <v>189</v>
      </c>
      <c r="BB87" s="505"/>
      <c r="BC87" s="507">
        <v>227.93261400000003</v>
      </c>
      <c r="BD87" s="499">
        <f t="shared" si="17"/>
        <v>7.3526649677419362</v>
      </c>
      <c r="BF87" s="145"/>
    </row>
    <row r="88" spans="1:58" s="1" customFormat="1" ht="19.7" customHeight="1">
      <c r="A88" s="8" t="s">
        <v>882</v>
      </c>
      <c r="B88" s="3">
        <v>315</v>
      </c>
      <c r="C88" s="137" t="s">
        <v>120</v>
      </c>
      <c r="D88" s="137" t="s">
        <v>343</v>
      </c>
      <c r="G88" s="21">
        <v>493</v>
      </c>
      <c r="H88" s="33">
        <v>138</v>
      </c>
      <c r="I88" s="34">
        <f t="shared" si="13"/>
        <v>4.4516129032258061</v>
      </c>
      <c r="J88" s="33">
        <v>171</v>
      </c>
      <c r="K88" s="34">
        <f t="shared" si="14"/>
        <v>5.7</v>
      </c>
      <c r="L88" s="34">
        <v>5.0999999999999996</v>
      </c>
      <c r="M88" s="33">
        <v>184</v>
      </c>
      <c r="N88" s="35">
        <f t="shared" si="15"/>
        <v>5.935483870967742</v>
      </c>
      <c r="O88" s="145"/>
      <c r="P88" s="137" t="s">
        <v>120</v>
      </c>
      <c r="Q88" s="137" t="s">
        <v>343</v>
      </c>
      <c r="R88" s="138">
        <v>140</v>
      </c>
      <c r="S88" s="139">
        <v>5</v>
      </c>
      <c r="T88" s="140">
        <v>80</v>
      </c>
      <c r="U88" s="146" t="s">
        <v>886</v>
      </c>
      <c r="V88" s="146">
        <v>39</v>
      </c>
      <c r="W88" s="146" t="s">
        <v>120</v>
      </c>
      <c r="X88" s="146" t="s">
        <v>802</v>
      </c>
      <c r="Y88" s="147">
        <v>78</v>
      </c>
      <c r="Z88" s="147">
        <v>69</v>
      </c>
      <c r="AA88" s="147">
        <v>69</v>
      </c>
      <c r="AB88" s="148">
        <v>216</v>
      </c>
      <c r="AE88" s="262" t="s">
        <v>56</v>
      </c>
      <c r="AF88" s="270" t="s">
        <v>888</v>
      </c>
      <c r="AG88" s="271">
        <v>139</v>
      </c>
      <c r="AH88" s="271">
        <v>4.6333333333333337</v>
      </c>
      <c r="AI88" s="272">
        <v>173</v>
      </c>
      <c r="AJ88" s="272">
        <v>5.580645161290323</v>
      </c>
      <c r="AK88" s="335">
        <f t="shared" si="11"/>
        <v>222</v>
      </c>
      <c r="AL88" s="336">
        <f t="shared" si="12"/>
        <v>7.4</v>
      </c>
      <c r="AM88" s="273">
        <v>476</v>
      </c>
      <c r="AO88" s="8" t="s">
        <v>937</v>
      </c>
      <c r="AP88" s="3">
        <v>313</v>
      </c>
      <c r="AQ88" s="4" t="s">
        <v>133</v>
      </c>
      <c r="AR88" s="497" t="s">
        <v>802</v>
      </c>
      <c r="AS88" s="498">
        <v>0</v>
      </c>
      <c r="AT88" s="499">
        <v>0</v>
      </c>
      <c r="AU88" s="499">
        <v>0</v>
      </c>
      <c r="AV88" s="505">
        <v>0</v>
      </c>
      <c r="AW88" s="1" t="str">
        <f t="shared" si="16"/>
        <v>REGGIO CALABRIA SMART</v>
      </c>
      <c r="AX88" s="506" t="s">
        <v>938</v>
      </c>
      <c r="AY88" s="3">
        <v>371</v>
      </c>
      <c r="AZ88" s="352" t="s">
        <v>132</v>
      </c>
      <c r="BA88" s="4" t="s">
        <v>190</v>
      </c>
      <c r="BB88" s="505"/>
      <c r="BC88" s="507">
        <v>47.746062000000002</v>
      </c>
      <c r="BD88" s="499">
        <f t="shared" si="17"/>
        <v>1.5401955483870968</v>
      </c>
      <c r="BF88" s="145"/>
    </row>
    <row r="89" spans="1:58" s="1" customFormat="1" ht="19.7" customHeight="1">
      <c r="A89" s="8" t="s">
        <v>896</v>
      </c>
      <c r="B89" s="3">
        <v>316</v>
      </c>
      <c r="C89" s="137" t="s">
        <v>121</v>
      </c>
      <c r="D89" s="137" t="s">
        <v>345</v>
      </c>
      <c r="G89" s="21">
        <v>719</v>
      </c>
      <c r="H89" s="33">
        <v>188</v>
      </c>
      <c r="I89" s="34">
        <f t="shared" si="13"/>
        <v>6.064516129032258</v>
      </c>
      <c r="J89" s="33">
        <v>247</v>
      </c>
      <c r="K89" s="34">
        <f t="shared" si="14"/>
        <v>8.2333333333333325</v>
      </c>
      <c r="L89" s="34">
        <v>8.1</v>
      </c>
      <c r="M89" s="33">
        <v>284</v>
      </c>
      <c r="N89" s="35">
        <f t="shared" si="15"/>
        <v>9.1612903225806459</v>
      </c>
      <c r="O89" s="145"/>
      <c r="P89" s="137" t="s">
        <v>121</v>
      </c>
      <c r="Q89" s="137" t="s">
        <v>345</v>
      </c>
      <c r="R89" s="138">
        <v>210</v>
      </c>
      <c r="S89" s="139">
        <v>8</v>
      </c>
      <c r="T89" s="140">
        <v>115</v>
      </c>
      <c r="U89" s="146" t="s">
        <v>821</v>
      </c>
      <c r="V89" s="146">
        <v>8</v>
      </c>
      <c r="W89" s="146" t="s">
        <v>121</v>
      </c>
      <c r="X89" s="146" t="s">
        <v>189</v>
      </c>
      <c r="Y89" s="147">
        <v>140</v>
      </c>
      <c r="Z89" s="147">
        <v>118</v>
      </c>
      <c r="AA89" s="147">
        <v>118</v>
      </c>
      <c r="AB89" s="148">
        <v>376</v>
      </c>
      <c r="AE89" s="262" t="s">
        <v>57</v>
      </c>
      <c r="AF89" s="270" t="s">
        <v>888</v>
      </c>
      <c r="AG89" s="271">
        <v>126</v>
      </c>
      <c r="AH89" s="271">
        <v>4.2</v>
      </c>
      <c r="AI89" s="272">
        <v>147</v>
      </c>
      <c r="AJ89" s="272">
        <v>4.741935483870968</v>
      </c>
      <c r="AK89" s="335">
        <f t="shared" si="11"/>
        <v>208</v>
      </c>
      <c r="AL89" s="336">
        <f t="shared" si="12"/>
        <v>6.9333333333333336</v>
      </c>
      <c r="AM89" s="273">
        <v>420</v>
      </c>
      <c r="AO89" s="8" t="s">
        <v>921</v>
      </c>
      <c r="AP89" s="3">
        <v>381</v>
      </c>
      <c r="AQ89" s="4" t="s">
        <v>142</v>
      </c>
      <c r="AR89" s="497" t="s">
        <v>888</v>
      </c>
      <c r="AS89" s="498">
        <v>95</v>
      </c>
      <c r="AT89" s="499">
        <v>95</v>
      </c>
      <c r="AU89" s="499">
        <v>95</v>
      </c>
      <c r="AV89" s="505">
        <v>285</v>
      </c>
      <c r="AW89" s="1" t="str">
        <f t="shared" si="16"/>
        <v>TRIESTE</v>
      </c>
      <c r="AX89" s="506" t="s">
        <v>900</v>
      </c>
      <c r="AY89" s="3">
        <v>48</v>
      </c>
      <c r="AZ89" s="352" t="s">
        <v>168</v>
      </c>
      <c r="BA89" s="4" t="s">
        <v>185</v>
      </c>
      <c r="BB89" s="505"/>
      <c r="BC89" s="507">
        <v>177.1497</v>
      </c>
      <c r="BD89" s="499">
        <f t="shared" si="17"/>
        <v>5.7145064516129027</v>
      </c>
      <c r="BF89" s="145"/>
    </row>
    <row r="90" spans="1:58" s="1" customFormat="1" ht="19.7" customHeight="1">
      <c r="A90" s="8" t="s">
        <v>928</v>
      </c>
      <c r="B90" s="3">
        <v>317</v>
      </c>
      <c r="C90" s="137" t="s">
        <v>122</v>
      </c>
      <c r="D90" s="137" t="s">
        <v>345</v>
      </c>
      <c r="G90" s="21">
        <v>627</v>
      </c>
      <c r="H90" s="33">
        <v>176</v>
      </c>
      <c r="I90" s="34">
        <f t="shared" si="13"/>
        <v>5.67741935483871</v>
      </c>
      <c r="J90" s="33">
        <v>228</v>
      </c>
      <c r="K90" s="34">
        <f t="shared" si="14"/>
        <v>7.6</v>
      </c>
      <c r="L90" s="34">
        <v>7.1</v>
      </c>
      <c r="M90" s="33">
        <v>223</v>
      </c>
      <c r="N90" s="35">
        <f t="shared" si="15"/>
        <v>7.193548387096774</v>
      </c>
      <c r="O90" s="145"/>
      <c r="P90" s="137" t="s">
        <v>122</v>
      </c>
      <c r="Q90" s="137" t="s">
        <v>345</v>
      </c>
      <c r="R90" s="138">
        <v>203</v>
      </c>
      <c r="S90" s="139">
        <v>7</v>
      </c>
      <c r="T90" s="140">
        <v>100</v>
      </c>
      <c r="U90" s="146" t="s">
        <v>911</v>
      </c>
      <c r="V90" s="146">
        <v>78</v>
      </c>
      <c r="W90" s="146" t="s">
        <v>122</v>
      </c>
      <c r="X90" s="146" t="s">
        <v>189</v>
      </c>
      <c r="Y90" s="147">
        <v>146</v>
      </c>
      <c r="Z90" s="147">
        <v>138</v>
      </c>
      <c r="AA90" s="147">
        <v>135</v>
      </c>
      <c r="AB90" s="148">
        <v>419</v>
      </c>
      <c r="AE90" s="262" t="s">
        <v>67</v>
      </c>
      <c r="AF90" s="270" t="s">
        <v>888</v>
      </c>
      <c r="AG90" s="271">
        <v>137</v>
      </c>
      <c r="AH90" s="271">
        <v>4.5666666666666664</v>
      </c>
      <c r="AI90" s="272">
        <v>150</v>
      </c>
      <c r="AJ90" s="272">
        <v>4.838709677419355</v>
      </c>
      <c r="AK90" s="335">
        <f t="shared" si="11"/>
        <v>192</v>
      </c>
      <c r="AL90" s="336">
        <f t="shared" si="12"/>
        <v>6.4</v>
      </c>
      <c r="AM90" s="273">
        <v>442</v>
      </c>
      <c r="AO90" s="8" t="s">
        <v>905</v>
      </c>
      <c r="AP90" s="3">
        <v>50</v>
      </c>
      <c r="AQ90" s="4" t="s">
        <v>138</v>
      </c>
      <c r="AR90" s="497" t="s">
        <v>888</v>
      </c>
      <c r="AS90" s="498">
        <v>244</v>
      </c>
      <c r="AT90" s="499">
        <v>213</v>
      </c>
      <c r="AU90" s="499">
        <v>213</v>
      </c>
      <c r="AV90" s="505">
        <v>667</v>
      </c>
      <c r="AW90" s="1" t="str">
        <f t="shared" si="16"/>
        <v>TORINO 5</v>
      </c>
      <c r="AX90" s="506" t="s">
        <v>920</v>
      </c>
      <c r="AY90" s="3">
        <v>354</v>
      </c>
      <c r="AZ90" s="352" t="s">
        <v>162</v>
      </c>
      <c r="BA90" s="4" t="s">
        <v>186</v>
      </c>
      <c r="BB90" s="505"/>
      <c r="BC90" s="507">
        <v>106.28982000000001</v>
      </c>
      <c r="BD90" s="499">
        <f t="shared" si="17"/>
        <v>3.428703870967742</v>
      </c>
      <c r="BF90" s="145"/>
    </row>
    <row r="91" spans="1:58" s="1" customFormat="1" ht="19.7" customHeight="1">
      <c r="A91" s="8" t="s">
        <v>918</v>
      </c>
      <c r="B91" s="3">
        <v>318</v>
      </c>
      <c r="C91" s="137" t="s">
        <v>123</v>
      </c>
      <c r="D91" s="137" t="s">
        <v>340</v>
      </c>
      <c r="G91" s="21">
        <v>356</v>
      </c>
      <c r="H91" s="33">
        <v>91</v>
      </c>
      <c r="I91" s="34">
        <f t="shared" si="13"/>
        <v>2.935483870967742</v>
      </c>
      <c r="J91" s="33">
        <v>124</v>
      </c>
      <c r="K91" s="34">
        <f t="shared" si="14"/>
        <v>4.1333333333333337</v>
      </c>
      <c r="L91" s="34">
        <v>10.1</v>
      </c>
      <c r="M91" s="33">
        <v>141</v>
      </c>
      <c r="N91" s="35">
        <f t="shared" si="15"/>
        <v>4.5483870967741939</v>
      </c>
      <c r="O91" s="145"/>
      <c r="P91" s="137" t="s">
        <v>123</v>
      </c>
      <c r="Q91" s="137" t="s">
        <v>340</v>
      </c>
      <c r="R91" s="138">
        <v>286</v>
      </c>
      <c r="S91" s="139">
        <v>10</v>
      </c>
      <c r="T91" s="140">
        <v>150</v>
      </c>
      <c r="U91" s="146" t="s">
        <v>812</v>
      </c>
      <c r="V91" s="146">
        <v>314</v>
      </c>
      <c r="W91" s="146" t="s">
        <v>123</v>
      </c>
      <c r="X91" s="146" t="s">
        <v>780</v>
      </c>
      <c r="Y91" s="147">
        <v>175</v>
      </c>
      <c r="Z91" s="147">
        <v>153</v>
      </c>
      <c r="AA91" s="147">
        <v>140</v>
      </c>
      <c r="AB91" s="148">
        <v>468</v>
      </c>
      <c r="AE91" s="262" t="s">
        <v>72</v>
      </c>
      <c r="AF91" s="270" t="s">
        <v>888</v>
      </c>
      <c r="AG91" s="271">
        <v>85</v>
      </c>
      <c r="AH91" s="271">
        <v>2.8333333333333335</v>
      </c>
      <c r="AI91" s="272">
        <v>104</v>
      </c>
      <c r="AJ91" s="272">
        <v>3.3548387096774195</v>
      </c>
      <c r="AK91" s="335">
        <f t="shared" si="11"/>
        <v>147</v>
      </c>
      <c r="AL91" s="336">
        <f t="shared" si="12"/>
        <v>4.9000000000000004</v>
      </c>
      <c r="AM91" s="273">
        <v>285</v>
      </c>
      <c r="AO91" s="8" t="s">
        <v>910</v>
      </c>
      <c r="AP91" s="3">
        <v>58</v>
      </c>
      <c r="AQ91" s="4" t="s">
        <v>139</v>
      </c>
      <c r="AR91" s="497" t="s">
        <v>888</v>
      </c>
      <c r="AS91" s="498">
        <v>393</v>
      </c>
      <c r="AT91" s="499">
        <v>378</v>
      </c>
      <c r="AU91" s="499">
        <v>378</v>
      </c>
      <c r="AV91" s="505">
        <v>1144</v>
      </c>
      <c r="AW91" s="1" t="str">
        <f t="shared" si="16"/>
        <v>VILLESSE</v>
      </c>
      <c r="AX91" s="506" t="s">
        <v>890</v>
      </c>
      <c r="AY91" s="3">
        <v>347</v>
      </c>
      <c r="AZ91" s="352" t="s">
        <v>181</v>
      </c>
      <c r="BA91" s="4" t="s">
        <v>185</v>
      </c>
      <c r="BB91" s="505"/>
      <c r="BC91" s="507">
        <v>163.82129399999999</v>
      </c>
      <c r="BD91" s="499">
        <f t="shared" si="17"/>
        <v>5.2845578709677419</v>
      </c>
      <c r="BF91" s="145"/>
    </row>
    <row r="92" spans="1:58" s="1" customFormat="1" ht="19.7" customHeight="1">
      <c r="A92" s="8" t="s">
        <v>939</v>
      </c>
      <c r="B92" s="3">
        <v>319</v>
      </c>
      <c r="C92" s="137" t="s">
        <v>124</v>
      </c>
      <c r="D92" s="137" t="s">
        <v>344</v>
      </c>
      <c r="G92" s="21">
        <v>249</v>
      </c>
      <c r="H92" s="33">
        <v>65</v>
      </c>
      <c r="I92" s="34">
        <f t="shared" si="13"/>
        <v>2.096774193548387</v>
      </c>
      <c r="J92" s="33">
        <v>95</v>
      </c>
      <c r="K92" s="34">
        <f t="shared" si="14"/>
        <v>3.1666666666666665</v>
      </c>
      <c r="L92" s="34">
        <v>9.1</v>
      </c>
      <c r="M92" s="33">
        <v>89</v>
      </c>
      <c r="N92" s="35">
        <f t="shared" si="15"/>
        <v>2.870967741935484</v>
      </c>
      <c r="O92" s="145"/>
      <c r="P92" s="137" t="s">
        <v>124</v>
      </c>
      <c r="Q92" s="137" t="s">
        <v>344</v>
      </c>
      <c r="R92" s="138">
        <v>259</v>
      </c>
      <c r="S92" s="139">
        <v>9</v>
      </c>
      <c r="T92" s="140">
        <v>140</v>
      </c>
      <c r="U92" s="146" t="s">
        <v>817</v>
      </c>
      <c r="V92" s="146">
        <v>6</v>
      </c>
      <c r="W92" s="146" t="s">
        <v>124</v>
      </c>
      <c r="X92" s="146" t="s">
        <v>878</v>
      </c>
      <c r="Y92" s="147">
        <v>161</v>
      </c>
      <c r="Z92" s="147">
        <v>151</v>
      </c>
      <c r="AA92" s="147">
        <v>138</v>
      </c>
      <c r="AB92" s="148">
        <v>450</v>
      </c>
      <c r="AE92" s="262" t="s">
        <v>73</v>
      </c>
      <c r="AF92" s="270" t="s">
        <v>888</v>
      </c>
      <c r="AG92" s="271">
        <v>214</v>
      </c>
      <c r="AH92" s="271">
        <v>7.1333333333333337</v>
      </c>
      <c r="AI92" s="272">
        <v>229</v>
      </c>
      <c r="AJ92" s="272">
        <v>7.387096774193548</v>
      </c>
      <c r="AK92" s="335">
        <f t="shared" si="11"/>
        <v>326</v>
      </c>
      <c r="AL92" s="336">
        <f t="shared" si="12"/>
        <v>10.866666666666667</v>
      </c>
      <c r="AM92" s="273">
        <v>699</v>
      </c>
      <c r="AO92" s="8" t="s">
        <v>932</v>
      </c>
      <c r="AP92" s="3">
        <v>304</v>
      </c>
      <c r="AQ92" s="4" t="s">
        <v>125</v>
      </c>
      <c r="AR92" s="497" t="s">
        <v>888</v>
      </c>
      <c r="AS92" s="498">
        <v>149</v>
      </c>
      <c r="AT92" s="499">
        <v>113</v>
      </c>
      <c r="AU92" s="499">
        <v>113</v>
      </c>
      <c r="AV92" s="505">
        <v>405</v>
      </c>
      <c r="AW92" s="1" t="str">
        <f t="shared" si="16"/>
        <v>PARMA SMART</v>
      </c>
      <c r="AX92" s="506" t="s">
        <v>936</v>
      </c>
      <c r="AY92" s="3">
        <v>380</v>
      </c>
      <c r="AZ92" s="352" t="s">
        <v>115</v>
      </c>
      <c r="BA92" s="4" t="s">
        <v>190</v>
      </c>
      <c r="BB92" s="505"/>
      <c r="BC92" s="507">
        <v>20.583108000000003</v>
      </c>
      <c r="BD92" s="499">
        <f t="shared" si="17"/>
        <v>0.66397122580645174</v>
      </c>
      <c r="BF92" s="145"/>
    </row>
    <row r="93" spans="1:58" s="1" customFormat="1" ht="19.7" customHeight="1">
      <c r="A93" s="8" t="s">
        <v>899</v>
      </c>
      <c r="B93" s="3">
        <v>320</v>
      </c>
      <c r="C93" s="137" t="s">
        <v>125</v>
      </c>
      <c r="D93" s="137" t="s">
        <v>344</v>
      </c>
      <c r="G93" s="21">
        <v>618</v>
      </c>
      <c r="H93" s="33">
        <v>159</v>
      </c>
      <c r="I93" s="34">
        <f t="shared" si="13"/>
        <v>5.129032258064516</v>
      </c>
      <c r="J93" s="33">
        <v>211</v>
      </c>
      <c r="K93" s="34">
        <f t="shared" si="14"/>
        <v>7.0333333333333332</v>
      </c>
      <c r="L93" s="34">
        <v>5.0999999999999996</v>
      </c>
      <c r="M93" s="33">
        <v>248</v>
      </c>
      <c r="N93" s="35">
        <f t="shared" si="15"/>
        <v>8</v>
      </c>
      <c r="O93" s="145"/>
      <c r="P93" s="137" t="s">
        <v>125</v>
      </c>
      <c r="Q93" s="137" t="s">
        <v>344</v>
      </c>
      <c r="R93" s="138">
        <v>142</v>
      </c>
      <c r="S93" s="139">
        <v>5</v>
      </c>
      <c r="T93" s="140">
        <v>80</v>
      </c>
      <c r="U93" s="146" t="s">
        <v>932</v>
      </c>
      <c r="V93" s="146">
        <v>304</v>
      </c>
      <c r="W93" s="146" t="s">
        <v>125</v>
      </c>
      <c r="X93" s="146" t="s">
        <v>878</v>
      </c>
      <c r="Y93" s="147">
        <v>86</v>
      </c>
      <c r="Z93" s="147">
        <v>82</v>
      </c>
      <c r="AA93" s="147">
        <v>90</v>
      </c>
      <c r="AB93" s="148">
        <v>258</v>
      </c>
      <c r="AE93" s="262" t="s">
        <v>74</v>
      </c>
      <c r="AF93" s="270" t="s">
        <v>888</v>
      </c>
      <c r="AG93" s="271">
        <v>130</v>
      </c>
      <c r="AH93" s="271">
        <v>4.333333333333333</v>
      </c>
      <c r="AI93" s="272">
        <v>144</v>
      </c>
      <c r="AJ93" s="272">
        <v>4.645161290322581</v>
      </c>
      <c r="AK93" s="335">
        <f t="shared" si="11"/>
        <v>188</v>
      </c>
      <c r="AL93" s="336">
        <f t="shared" si="12"/>
        <v>6.2666666666666666</v>
      </c>
      <c r="AM93" s="273">
        <v>414</v>
      </c>
      <c r="AO93" s="8" t="s">
        <v>907</v>
      </c>
      <c r="AP93" s="3">
        <v>80</v>
      </c>
      <c r="AQ93" s="4" t="s">
        <v>75</v>
      </c>
      <c r="AR93" s="497" t="s">
        <v>888</v>
      </c>
      <c r="AS93" s="498">
        <v>300</v>
      </c>
      <c r="AT93" s="499">
        <v>261</v>
      </c>
      <c r="AU93" s="499">
        <v>261</v>
      </c>
      <c r="AV93" s="505">
        <v>838</v>
      </c>
      <c r="AW93" s="1" t="str">
        <f t="shared" si="16"/>
        <v>ROMA GRANROMA</v>
      </c>
      <c r="AX93" s="506" t="s">
        <v>940</v>
      </c>
      <c r="AY93" s="3">
        <v>359</v>
      </c>
      <c r="AZ93" s="352" t="s">
        <v>143</v>
      </c>
      <c r="BA93" s="4" t="s">
        <v>888</v>
      </c>
      <c r="BB93" s="505"/>
      <c r="BC93" s="507">
        <v>90.093275999999989</v>
      </c>
      <c r="BD93" s="499">
        <f t="shared" si="17"/>
        <v>2.906234709677419</v>
      </c>
      <c r="BF93" s="145"/>
    </row>
    <row r="94" spans="1:58" s="1" customFormat="1" ht="19.7" customHeight="1">
      <c r="A94" s="8" t="s">
        <v>934</v>
      </c>
      <c r="B94" s="3">
        <v>321</v>
      </c>
      <c r="C94" s="137" t="s">
        <v>126</v>
      </c>
      <c r="D94" s="137" t="s">
        <v>836</v>
      </c>
      <c r="G94" s="21">
        <v>683</v>
      </c>
      <c r="H94" s="33">
        <v>186</v>
      </c>
      <c r="I94" s="34">
        <f t="shared" si="13"/>
        <v>6</v>
      </c>
      <c r="J94" s="33">
        <v>247</v>
      </c>
      <c r="K94" s="34">
        <f t="shared" si="14"/>
        <v>8.2333333333333325</v>
      </c>
      <c r="L94" s="34">
        <v>4.0999999999999996</v>
      </c>
      <c r="M94" s="33">
        <v>250</v>
      </c>
      <c r="N94" s="35">
        <f t="shared" si="15"/>
        <v>8.064516129032258</v>
      </c>
      <c r="O94" s="145"/>
      <c r="P94" s="137" t="s">
        <v>126</v>
      </c>
      <c r="Q94" s="137" t="s">
        <v>836</v>
      </c>
      <c r="R94" s="138">
        <v>95</v>
      </c>
      <c r="S94" s="139">
        <v>4</v>
      </c>
      <c r="T94" s="140">
        <v>55</v>
      </c>
      <c r="U94" s="146" t="s">
        <v>915</v>
      </c>
      <c r="V94" s="146">
        <v>357</v>
      </c>
      <c r="W94" s="146" t="s">
        <v>126</v>
      </c>
      <c r="X94" s="146" t="s">
        <v>837</v>
      </c>
      <c r="Y94" s="147">
        <v>56</v>
      </c>
      <c r="Z94" s="147">
        <v>54</v>
      </c>
      <c r="AA94" s="147">
        <v>54</v>
      </c>
      <c r="AB94" s="148">
        <v>164</v>
      </c>
      <c r="AE94" s="262" t="s">
        <v>75</v>
      </c>
      <c r="AF94" s="270" t="s">
        <v>888</v>
      </c>
      <c r="AG94" s="271">
        <v>183</v>
      </c>
      <c r="AH94" s="271">
        <v>6.1</v>
      </c>
      <c r="AI94" s="272">
        <v>213</v>
      </c>
      <c r="AJ94" s="272">
        <v>6.870967741935484</v>
      </c>
      <c r="AK94" s="335">
        <f t="shared" si="11"/>
        <v>261</v>
      </c>
      <c r="AL94" s="336">
        <f t="shared" si="12"/>
        <v>8.6999999999999993</v>
      </c>
      <c r="AM94" s="273">
        <v>596</v>
      </c>
      <c r="AO94" s="8" t="s">
        <v>919</v>
      </c>
      <c r="AP94" s="3">
        <v>311</v>
      </c>
      <c r="AQ94" s="4" t="s">
        <v>141</v>
      </c>
      <c r="AR94" s="497" t="s">
        <v>888</v>
      </c>
      <c r="AS94" s="498">
        <v>384</v>
      </c>
      <c r="AT94" s="499">
        <v>354</v>
      </c>
      <c r="AU94" s="499">
        <v>354</v>
      </c>
      <c r="AV94" s="505">
        <v>1143</v>
      </c>
      <c r="AW94" s="1" t="str">
        <f t="shared" si="16"/>
        <v>BUSNAGO</v>
      </c>
      <c r="AX94" s="506" t="s">
        <v>845</v>
      </c>
      <c r="AY94" s="3">
        <v>36</v>
      </c>
      <c r="AZ94" s="352" t="s">
        <v>48</v>
      </c>
      <c r="BA94" s="4" t="s">
        <v>780</v>
      </c>
      <c r="BB94" s="505"/>
      <c r="BC94" s="507">
        <v>191.32167600000002</v>
      </c>
      <c r="BD94" s="499">
        <f t="shared" si="17"/>
        <v>6.1716669677419365</v>
      </c>
      <c r="BF94" s="145"/>
    </row>
    <row r="95" spans="1:58" s="1" customFormat="1" ht="19.7" customHeight="1">
      <c r="A95" s="8" t="s">
        <v>833</v>
      </c>
      <c r="B95" s="3">
        <v>322</v>
      </c>
      <c r="C95" s="137" t="s">
        <v>127</v>
      </c>
      <c r="D95" s="137" t="s">
        <v>836</v>
      </c>
      <c r="G95" s="21">
        <v>512</v>
      </c>
      <c r="H95" s="33">
        <v>123</v>
      </c>
      <c r="I95" s="34">
        <f t="shared" si="13"/>
        <v>3.967741935483871</v>
      </c>
      <c r="J95" s="33">
        <v>196</v>
      </c>
      <c r="K95" s="34">
        <f t="shared" si="14"/>
        <v>6.5333333333333332</v>
      </c>
      <c r="L95" s="34">
        <v>9.1</v>
      </c>
      <c r="M95" s="33">
        <v>193</v>
      </c>
      <c r="N95" s="35">
        <f t="shared" si="15"/>
        <v>6.225806451612903</v>
      </c>
      <c r="O95" s="145"/>
      <c r="P95" s="137" t="s">
        <v>127</v>
      </c>
      <c r="Q95" s="137" t="s">
        <v>836</v>
      </c>
      <c r="R95" s="138">
        <v>249</v>
      </c>
      <c r="S95" s="139">
        <v>9</v>
      </c>
      <c r="T95" s="140">
        <v>125</v>
      </c>
      <c r="U95" s="146" t="s">
        <v>941</v>
      </c>
      <c r="V95" s="146">
        <v>327</v>
      </c>
      <c r="W95" s="146" t="s">
        <v>127</v>
      </c>
      <c r="X95" s="146" t="s">
        <v>837</v>
      </c>
      <c r="Y95" s="147">
        <v>140</v>
      </c>
      <c r="Z95" s="147">
        <v>129</v>
      </c>
      <c r="AA95" s="147">
        <v>121</v>
      </c>
      <c r="AB95" s="148">
        <v>390</v>
      </c>
      <c r="AE95" s="262" t="s">
        <v>90</v>
      </c>
      <c r="AF95" s="270" t="s">
        <v>888</v>
      </c>
      <c r="AG95" s="271">
        <v>133</v>
      </c>
      <c r="AH95" s="271">
        <v>4.4333333333333336</v>
      </c>
      <c r="AI95" s="272">
        <v>156</v>
      </c>
      <c r="AJ95" s="272">
        <v>5.032258064516129</v>
      </c>
      <c r="AK95" s="335">
        <f t="shared" si="11"/>
        <v>209</v>
      </c>
      <c r="AL95" s="336">
        <f t="shared" si="12"/>
        <v>6.9666666666666668</v>
      </c>
      <c r="AM95" s="273">
        <v>445</v>
      </c>
      <c r="AO95" s="8" t="s">
        <v>923</v>
      </c>
      <c r="AP95" s="3">
        <v>79</v>
      </c>
      <c r="AQ95" s="4" t="s">
        <v>145</v>
      </c>
      <c r="AR95" s="497" t="s">
        <v>888</v>
      </c>
      <c r="AS95" s="498">
        <v>295</v>
      </c>
      <c r="AT95" s="499">
        <v>258</v>
      </c>
      <c r="AU95" s="499">
        <v>258</v>
      </c>
      <c r="AV95" s="505">
        <v>847</v>
      </c>
      <c r="AW95" s="1" t="str">
        <f t="shared" si="16"/>
        <v>PARMA</v>
      </c>
      <c r="AX95" s="506" t="s">
        <v>912</v>
      </c>
      <c r="AY95" s="3">
        <v>59</v>
      </c>
      <c r="AZ95" s="352" t="s">
        <v>114</v>
      </c>
      <c r="BA95" s="4" t="s">
        <v>802</v>
      </c>
      <c r="BB95" s="505"/>
      <c r="BC95" s="507">
        <v>275.678676</v>
      </c>
      <c r="BD95" s="499">
        <f t="shared" si="17"/>
        <v>8.8928605161290317</v>
      </c>
      <c r="BF95" s="145"/>
    </row>
    <row r="96" spans="1:58" s="1" customFormat="1" ht="19.7" customHeight="1">
      <c r="A96" s="8" t="s">
        <v>875</v>
      </c>
      <c r="B96" s="3">
        <v>325</v>
      </c>
      <c r="C96" s="137" t="s">
        <v>128</v>
      </c>
      <c r="D96" s="137" t="s">
        <v>341</v>
      </c>
      <c r="G96" s="21">
        <v>399</v>
      </c>
      <c r="H96" s="33">
        <v>108</v>
      </c>
      <c r="I96" s="34">
        <f t="shared" si="13"/>
        <v>3.4838709677419355</v>
      </c>
      <c r="J96" s="33">
        <v>135</v>
      </c>
      <c r="K96" s="34">
        <f t="shared" si="14"/>
        <v>4.5</v>
      </c>
      <c r="L96" s="34">
        <v>10.1</v>
      </c>
      <c r="M96" s="33">
        <v>156</v>
      </c>
      <c r="N96" s="35">
        <f t="shared" si="15"/>
        <v>5.032258064516129</v>
      </c>
      <c r="O96" s="145"/>
      <c r="P96" s="137" t="s">
        <v>128</v>
      </c>
      <c r="Q96" s="137" t="s">
        <v>341</v>
      </c>
      <c r="R96" s="138">
        <v>282</v>
      </c>
      <c r="S96" s="139">
        <v>10</v>
      </c>
      <c r="T96" s="140">
        <v>140</v>
      </c>
      <c r="U96" s="146" t="s">
        <v>869</v>
      </c>
      <c r="V96" s="146">
        <v>302</v>
      </c>
      <c r="W96" s="146" t="s">
        <v>128</v>
      </c>
      <c r="X96" s="146" t="s">
        <v>185</v>
      </c>
      <c r="Y96" s="147">
        <v>164</v>
      </c>
      <c r="Z96" s="147">
        <v>154</v>
      </c>
      <c r="AA96" s="147">
        <v>151</v>
      </c>
      <c r="AB96" s="148">
        <v>469</v>
      </c>
      <c r="AE96" s="262" t="s">
        <v>112</v>
      </c>
      <c r="AF96" s="270" t="s">
        <v>888</v>
      </c>
      <c r="AG96" s="271">
        <v>213</v>
      </c>
      <c r="AH96" s="271">
        <v>7.1</v>
      </c>
      <c r="AI96" s="272">
        <v>269</v>
      </c>
      <c r="AJ96" s="272">
        <v>8.67741935483871</v>
      </c>
      <c r="AK96" s="335">
        <f t="shared" si="11"/>
        <v>336</v>
      </c>
      <c r="AL96" s="336">
        <f t="shared" si="12"/>
        <v>11.2</v>
      </c>
      <c r="AM96" s="273">
        <v>734</v>
      </c>
      <c r="AO96" s="8" t="s">
        <v>916</v>
      </c>
      <c r="AP96" s="3">
        <v>63</v>
      </c>
      <c r="AQ96" s="4" t="s">
        <v>153</v>
      </c>
      <c r="AR96" s="497" t="s">
        <v>888</v>
      </c>
      <c r="AS96" s="498">
        <v>268</v>
      </c>
      <c r="AT96" s="499">
        <v>259</v>
      </c>
      <c r="AU96" s="499">
        <v>259</v>
      </c>
      <c r="AV96" s="505">
        <v>818</v>
      </c>
      <c r="AW96" s="1" t="str">
        <f t="shared" si="16"/>
        <v>TORINO 3</v>
      </c>
      <c r="AX96" s="506" t="s">
        <v>913</v>
      </c>
      <c r="AY96" s="3">
        <v>60</v>
      </c>
      <c r="AZ96" s="352" t="s">
        <v>160</v>
      </c>
      <c r="BA96" s="4" t="s">
        <v>186</v>
      </c>
      <c r="BB96" s="505"/>
      <c r="BC96" s="507">
        <v>168.714</v>
      </c>
      <c r="BD96" s="499">
        <f t="shared" si="17"/>
        <v>5.4423870967741932</v>
      </c>
      <c r="BF96" s="145"/>
    </row>
    <row r="97" spans="1:58" s="1" customFormat="1" ht="19.7" customHeight="1">
      <c r="A97" s="8" t="s">
        <v>941</v>
      </c>
      <c r="B97" s="3">
        <v>327</v>
      </c>
      <c r="C97" s="137" t="s">
        <v>130</v>
      </c>
      <c r="D97" s="137" t="s">
        <v>343</v>
      </c>
      <c r="G97" s="21">
        <v>133</v>
      </c>
      <c r="H97" s="33">
        <v>35</v>
      </c>
      <c r="I97" s="34">
        <f t="shared" si="13"/>
        <v>1.1290322580645162</v>
      </c>
      <c r="J97" s="33">
        <v>46</v>
      </c>
      <c r="K97" s="34">
        <f t="shared" si="14"/>
        <v>1.5333333333333334</v>
      </c>
      <c r="L97" s="34">
        <v>8.1</v>
      </c>
      <c r="M97" s="33">
        <v>52</v>
      </c>
      <c r="N97" s="35">
        <f t="shared" si="15"/>
        <v>1.6774193548387097</v>
      </c>
      <c r="O97" s="145"/>
      <c r="P97" s="137" t="s">
        <v>130</v>
      </c>
      <c r="Q97" s="137" t="s">
        <v>343</v>
      </c>
      <c r="R97" s="138">
        <v>207</v>
      </c>
      <c r="S97" s="139">
        <v>8</v>
      </c>
      <c r="T97" s="140">
        <v>115</v>
      </c>
      <c r="U97" s="146" t="s">
        <v>891</v>
      </c>
      <c r="V97" s="146">
        <v>57</v>
      </c>
      <c r="W97" s="146" t="s">
        <v>130</v>
      </c>
      <c r="X97" s="146" t="s">
        <v>802</v>
      </c>
      <c r="Y97" s="147">
        <v>126</v>
      </c>
      <c r="Z97" s="147">
        <v>109</v>
      </c>
      <c r="AA97" s="147">
        <v>112</v>
      </c>
      <c r="AB97" s="148">
        <v>347</v>
      </c>
      <c r="AE97" s="262" t="s">
        <v>113</v>
      </c>
      <c r="AF97" s="270" t="s">
        <v>888</v>
      </c>
      <c r="AG97" s="271">
        <v>127</v>
      </c>
      <c r="AH97" s="271">
        <v>4.2333333333333334</v>
      </c>
      <c r="AI97" s="272">
        <v>152</v>
      </c>
      <c r="AJ97" s="272">
        <v>4.903225806451613</v>
      </c>
      <c r="AK97" s="335">
        <f t="shared" si="11"/>
        <v>196</v>
      </c>
      <c r="AL97" s="336">
        <f t="shared" si="12"/>
        <v>6.5333333333333332</v>
      </c>
      <c r="AM97" s="273">
        <v>417</v>
      </c>
      <c r="AO97" s="8" t="s">
        <v>942</v>
      </c>
      <c r="AP97" s="3">
        <v>372</v>
      </c>
      <c r="AQ97" s="4" t="s">
        <v>182</v>
      </c>
      <c r="AR97" s="497" t="s">
        <v>888</v>
      </c>
      <c r="AS97" s="498">
        <v>99</v>
      </c>
      <c r="AT97" s="499">
        <v>96</v>
      </c>
      <c r="AU97" s="499">
        <v>96</v>
      </c>
      <c r="AV97" s="505">
        <v>301</v>
      </c>
      <c r="AW97" s="1" t="str">
        <f t="shared" si="16"/>
        <v>MILANO NORD</v>
      </c>
      <c r="AX97" s="506" t="s">
        <v>826</v>
      </c>
      <c r="AY97" s="3">
        <v>30</v>
      </c>
      <c r="AZ97" s="352" t="s">
        <v>99</v>
      </c>
      <c r="BA97" s="4" t="s">
        <v>780</v>
      </c>
      <c r="BB97" s="505"/>
      <c r="BC97" s="507">
        <v>363.91609800000003</v>
      </c>
      <c r="BD97" s="499">
        <f t="shared" si="17"/>
        <v>11.739228967741937</v>
      </c>
      <c r="BF97" s="145"/>
    </row>
    <row r="98" spans="1:58" s="1" customFormat="1" ht="19.7" customHeight="1">
      <c r="A98" s="8" t="s">
        <v>925</v>
      </c>
      <c r="B98" s="3">
        <v>328</v>
      </c>
      <c r="C98" s="137" t="s">
        <v>131</v>
      </c>
      <c r="D98" s="137" t="s">
        <v>345</v>
      </c>
      <c r="G98" s="21">
        <v>619</v>
      </c>
      <c r="H98" s="33">
        <v>150</v>
      </c>
      <c r="I98" s="34">
        <f t="shared" si="13"/>
        <v>4.838709677419355</v>
      </c>
      <c r="J98" s="33">
        <v>228</v>
      </c>
      <c r="K98" s="34">
        <f t="shared" si="14"/>
        <v>7.6</v>
      </c>
      <c r="L98" s="34">
        <v>6.1</v>
      </c>
      <c r="M98" s="33">
        <v>241</v>
      </c>
      <c r="N98" s="35">
        <f t="shared" si="15"/>
        <v>7.774193548387097</v>
      </c>
      <c r="O98" s="145"/>
      <c r="P98" s="137" t="s">
        <v>131</v>
      </c>
      <c r="Q98" s="137" t="s">
        <v>345</v>
      </c>
      <c r="R98" s="138">
        <v>158</v>
      </c>
      <c r="S98" s="139">
        <v>6</v>
      </c>
      <c r="T98" s="140">
        <v>90</v>
      </c>
      <c r="U98" s="146" t="s">
        <v>939</v>
      </c>
      <c r="V98" s="146">
        <v>319</v>
      </c>
      <c r="W98" s="146" t="s">
        <v>131</v>
      </c>
      <c r="X98" s="146" t="s">
        <v>189</v>
      </c>
      <c r="Y98" s="147">
        <v>107</v>
      </c>
      <c r="Z98" s="147">
        <v>92</v>
      </c>
      <c r="AA98" s="147">
        <v>90</v>
      </c>
      <c r="AB98" s="148">
        <v>289</v>
      </c>
      <c r="AE98" s="262" t="s">
        <v>124</v>
      </c>
      <c r="AF98" s="270" t="s">
        <v>888</v>
      </c>
      <c r="AG98" s="271">
        <v>137</v>
      </c>
      <c r="AH98" s="271">
        <v>4.5666666666666664</v>
      </c>
      <c r="AI98" s="272">
        <v>153</v>
      </c>
      <c r="AJ98" s="272">
        <v>4.935483870967742</v>
      </c>
      <c r="AK98" s="335">
        <f t="shared" si="11"/>
        <v>228</v>
      </c>
      <c r="AL98" s="336">
        <f t="shared" si="12"/>
        <v>7.6</v>
      </c>
      <c r="AM98" s="273">
        <v>450</v>
      </c>
      <c r="AO98" s="8" t="s">
        <v>940</v>
      </c>
      <c r="AP98" s="3">
        <v>359</v>
      </c>
      <c r="AQ98" s="4" t="s">
        <v>143</v>
      </c>
      <c r="AR98" s="497" t="s">
        <v>888</v>
      </c>
      <c r="AS98" s="498">
        <v>113</v>
      </c>
      <c r="AT98" s="499">
        <v>110</v>
      </c>
      <c r="AU98" s="499">
        <v>110</v>
      </c>
      <c r="AV98" s="505">
        <v>328</v>
      </c>
      <c r="AW98" s="1" t="str">
        <f t="shared" si="16"/>
        <v>PADOVA 1</v>
      </c>
      <c r="AX98" s="506" t="s">
        <v>865</v>
      </c>
      <c r="AY98" s="3">
        <v>26</v>
      </c>
      <c r="AZ98" s="352" t="s">
        <v>109</v>
      </c>
      <c r="BA98" s="4" t="s">
        <v>185</v>
      </c>
      <c r="BB98" s="505"/>
      <c r="BC98" s="507">
        <v>307.56562199999996</v>
      </c>
      <c r="BD98" s="499">
        <f t="shared" si="17"/>
        <v>9.921471677419353</v>
      </c>
      <c r="BF98" s="145"/>
    </row>
    <row r="99" spans="1:58" s="1" customFormat="1" ht="19.7" customHeight="1">
      <c r="A99" s="8" t="s">
        <v>914</v>
      </c>
      <c r="B99" s="3">
        <v>329</v>
      </c>
      <c r="C99" s="137" t="s">
        <v>132</v>
      </c>
      <c r="D99" s="137" t="s">
        <v>190</v>
      </c>
      <c r="G99" s="21">
        <v>850</v>
      </c>
      <c r="H99" s="33">
        <v>215</v>
      </c>
      <c r="I99" s="34">
        <f t="shared" si="13"/>
        <v>6.935483870967742</v>
      </c>
      <c r="J99" s="33">
        <v>293</v>
      </c>
      <c r="K99" s="34">
        <f t="shared" si="14"/>
        <v>9.7666666666666675</v>
      </c>
      <c r="L99" s="34">
        <v>2.1</v>
      </c>
      <c r="M99" s="33">
        <v>342</v>
      </c>
      <c r="N99" s="35">
        <f t="shared" si="15"/>
        <v>11.03225806451613</v>
      </c>
      <c r="O99" s="145"/>
      <c r="P99" s="137" t="s">
        <v>132</v>
      </c>
      <c r="Q99" s="137" t="s">
        <v>190</v>
      </c>
      <c r="R99" s="138">
        <v>54</v>
      </c>
      <c r="S99" s="139">
        <v>2</v>
      </c>
      <c r="T99" s="140">
        <v>40</v>
      </c>
      <c r="U99" s="146" t="s">
        <v>938</v>
      </c>
      <c r="V99" s="146">
        <v>371</v>
      </c>
      <c r="W99" s="146" t="s">
        <v>132</v>
      </c>
      <c r="X99" s="146" t="s">
        <v>190</v>
      </c>
      <c r="Y99" s="147">
        <v>36</v>
      </c>
      <c r="Z99" s="147">
        <v>31</v>
      </c>
      <c r="AA99" s="147">
        <v>32</v>
      </c>
      <c r="AB99" s="148">
        <v>99</v>
      </c>
      <c r="AE99" s="262" t="s">
        <v>125</v>
      </c>
      <c r="AF99" s="270" t="s">
        <v>888</v>
      </c>
      <c r="AG99" s="271">
        <v>81</v>
      </c>
      <c r="AH99" s="271">
        <v>2.7</v>
      </c>
      <c r="AI99" s="272">
        <v>86</v>
      </c>
      <c r="AJ99" s="272">
        <v>2.774193548387097</v>
      </c>
      <c r="AK99" s="335">
        <f t="shared" ref="AK99:AK130" si="18">VLOOKUP(AE99,$AQ$5:$AU$160,4,0)</f>
        <v>113</v>
      </c>
      <c r="AL99" s="336">
        <f t="shared" si="12"/>
        <v>3.7666666666666666</v>
      </c>
      <c r="AM99" s="273">
        <v>264</v>
      </c>
      <c r="AO99" s="8" t="s">
        <v>935</v>
      </c>
      <c r="AP99" s="3">
        <v>310</v>
      </c>
      <c r="AQ99" s="4" t="s">
        <v>140</v>
      </c>
      <c r="AR99" s="497" t="s">
        <v>888</v>
      </c>
      <c r="AS99" s="498">
        <v>796</v>
      </c>
      <c r="AT99" s="499">
        <v>686</v>
      </c>
      <c r="AU99" s="499">
        <v>686</v>
      </c>
      <c r="AV99" s="505">
        <v>2296</v>
      </c>
      <c r="AW99" s="1" t="str">
        <f t="shared" si="16"/>
        <v>TORINO 2</v>
      </c>
      <c r="AX99" s="506" t="s">
        <v>840</v>
      </c>
      <c r="AY99" s="3">
        <v>13</v>
      </c>
      <c r="AZ99" s="352" t="s">
        <v>159</v>
      </c>
      <c r="BA99" s="4" t="s">
        <v>186</v>
      </c>
      <c r="BB99" s="505"/>
      <c r="BC99" s="507">
        <v>251.21514599999995</v>
      </c>
      <c r="BD99" s="499">
        <f t="shared" si="17"/>
        <v>8.1037143870967725</v>
      </c>
      <c r="BF99" s="145"/>
    </row>
    <row r="100" spans="1:58" s="1" customFormat="1" ht="19.7" customHeight="1">
      <c r="A100" s="8" t="s">
        <v>871</v>
      </c>
      <c r="B100" s="3">
        <v>333</v>
      </c>
      <c r="C100" s="137" t="s">
        <v>133</v>
      </c>
      <c r="D100" s="137" t="s">
        <v>343</v>
      </c>
      <c r="G100" s="21">
        <v>196</v>
      </c>
      <c r="H100" s="33">
        <v>46</v>
      </c>
      <c r="I100" s="34">
        <f t="shared" si="13"/>
        <v>1.4838709677419355</v>
      </c>
      <c r="J100" s="33">
        <v>77</v>
      </c>
      <c r="K100" s="34">
        <f t="shared" si="14"/>
        <v>2.5666666666666669</v>
      </c>
      <c r="L100" s="34">
        <v>9.1</v>
      </c>
      <c r="M100" s="33">
        <v>73</v>
      </c>
      <c r="N100" s="35">
        <f t="shared" si="15"/>
        <v>2.3548387096774195</v>
      </c>
      <c r="O100" s="145"/>
      <c r="P100" s="137" t="s">
        <v>133</v>
      </c>
      <c r="Q100" s="137" t="s">
        <v>343</v>
      </c>
      <c r="R100" s="138">
        <v>242</v>
      </c>
      <c r="S100" s="139">
        <v>9</v>
      </c>
      <c r="T100" s="140">
        <v>125</v>
      </c>
      <c r="U100" s="146" t="s">
        <v>937</v>
      </c>
      <c r="V100" s="146">
        <v>313</v>
      </c>
      <c r="W100" s="146" t="s">
        <v>133</v>
      </c>
      <c r="X100" s="146" t="s">
        <v>802</v>
      </c>
      <c r="Y100" s="147">
        <v>25</v>
      </c>
      <c r="Z100" s="147">
        <v>22</v>
      </c>
      <c r="AA100" s="147">
        <v>22</v>
      </c>
      <c r="AB100" s="148">
        <v>69</v>
      </c>
      <c r="AE100" s="262" t="s">
        <v>126</v>
      </c>
      <c r="AF100" s="270" t="s">
        <v>888</v>
      </c>
      <c r="AG100" s="271">
        <v>52</v>
      </c>
      <c r="AH100" s="271">
        <v>1.7333333333333334</v>
      </c>
      <c r="AI100" s="272">
        <v>64</v>
      </c>
      <c r="AJ100" s="272">
        <v>2.064516129032258</v>
      </c>
      <c r="AK100" s="335">
        <f t="shared" si="18"/>
        <v>80</v>
      </c>
      <c r="AL100" s="336">
        <f t="shared" si="12"/>
        <v>2.6666666666666665</v>
      </c>
      <c r="AM100" s="273">
        <v>173</v>
      </c>
      <c r="AO100" s="8" t="s">
        <v>817</v>
      </c>
      <c r="AP100" s="3">
        <v>6</v>
      </c>
      <c r="AQ100" s="4" t="s">
        <v>124</v>
      </c>
      <c r="AR100" s="497" t="s">
        <v>888</v>
      </c>
      <c r="AS100" s="498">
        <v>253</v>
      </c>
      <c r="AT100" s="499">
        <v>228</v>
      </c>
      <c r="AU100" s="499">
        <v>228</v>
      </c>
      <c r="AV100" s="505">
        <v>745</v>
      </c>
      <c r="AW100" s="1" t="str">
        <f t="shared" si="16"/>
        <v>CASERTA</v>
      </c>
      <c r="AX100" s="506" t="s">
        <v>873</v>
      </c>
      <c r="AY100" s="3">
        <v>84</v>
      </c>
      <c r="AZ100" s="352" t="s">
        <v>54</v>
      </c>
      <c r="BA100" s="4" t="s">
        <v>189</v>
      </c>
      <c r="BB100" s="505"/>
      <c r="BC100" s="507">
        <v>221.69019600000001</v>
      </c>
      <c r="BD100" s="499">
        <f t="shared" si="17"/>
        <v>7.1512966451612909</v>
      </c>
      <c r="BF100" s="145"/>
    </row>
    <row r="101" spans="1:58" s="1" customFormat="1" ht="19.7" customHeight="1">
      <c r="A101" s="8" t="s">
        <v>903</v>
      </c>
      <c r="B101" s="3">
        <v>334</v>
      </c>
      <c r="C101" s="137" t="s">
        <v>135</v>
      </c>
      <c r="D101" s="137" t="s">
        <v>342</v>
      </c>
      <c r="G101" s="21">
        <v>628</v>
      </c>
      <c r="H101" s="33">
        <v>178</v>
      </c>
      <c r="I101" s="34">
        <f t="shared" ref="I101:I132" si="19">H101/H$2</f>
        <v>5.741935483870968</v>
      </c>
      <c r="J101" s="33">
        <v>220</v>
      </c>
      <c r="K101" s="34">
        <f t="shared" ref="K101:K132" si="20">J101/K$2</f>
        <v>7.333333333333333</v>
      </c>
      <c r="L101" s="34">
        <v>13.1</v>
      </c>
      <c r="M101" s="33">
        <v>230</v>
      </c>
      <c r="N101" s="35">
        <f t="shared" ref="N101:N132" si="21">M101/N$2</f>
        <v>7.419354838709677</v>
      </c>
      <c r="O101" s="145"/>
      <c r="P101" s="137" t="s">
        <v>135</v>
      </c>
      <c r="Q101" s="137" t="s">
        <v>342</v>
      </c>
      <c r="R101" s="138">
        <v>356</v>
      </c>
      <c r="S101" s="139">
        <v>13</v>
      </c>
      <c r="T101" s="140">
        <v>175</v>
      </c>
      <c r="U101" s="146" t="s">
        <v>842</v>
      </c>
      <c r="V101" s="146">
        <v>17</v>
      </c>
      <c r="W101" s="146" t="s">
        <v>135</v>
      </c>
      <c r="X101" s="146" t="s">
        <v>186</v>
      </c>
      <c r="Y101" s="147">
        <v>215</v>
      </c>
      <c r="Z101" s="147">
        <v>176</v>
      </c>
      <c r="AA101" s="147">
        <v>191</v>
      </c>
      <c r="AB101" s="148">
        <v>582</v>
      </c>
      <c r="AE101" s="262" t="s">
        <v>138</v>
      </c>
      <c r="AF101" s="270" t="s">
        <v>888</v>
      </c>
      <c r="AG101" s="271">
        <v>139</v>
      </c>
      <c r="AH101" s="271">
        <v>4.6333333333333337</v>
      </c>
      <c r="AI101" s="272">
        <v>155</v>
      </c>
      <c r="AJ101" s="272">
        <v>5</v>
      </c>
      <c r="AK101" s="335">
        <f t="shared" si="18"/>
        <v>213</v>
      </c>
      <c r="AL101" s="336">
        <f t="shared" si="12"/>
        <v>7.1</v>
      </c>
      <c r="AM101" s="273">
        <v>447</v>
      </c>
      <c r="AO101" s="8" t="s">
        <v>877</v>
      </c>
      <c r="AP101" s="3">
        <v>300</v>
      </c>
      <c r="AQ101" s="4" t="s">
        <v>56</v>
      </c>
      <c r="AR101" s="497" t="s">
        <v>888</v>
      </c>
      <c r="AS101" s="498">
        <v>236</v>
      </c>
      <c r="AT101" s="499">
        <v>222</v>
      </c>
      <c r="AU101" s="499">
        <v>222</v>
      </c>
      <c r="AV101" s="505">
        <v>725</v>
      </c>
      <c r="AW101" s="1" t="str">
        <f t="shared" si="16"/>
        <v>REGGIO CALABRIA</v>
      </c>
      <c r="AX101" s="506" t="s">
        <v>939</v>
      </c>
      <c r="AY101" s="3">
        <v>319</v>
      </c>
      <c r="AZ101" s="352" t="s">
        <v>131</v>
      </c>
      <c r="BA101" s="4" t="s">
        <v>189</v>
      </c>
      <c r="BB101" s="505"/>
      <c r="BC101" s="507">
        <v>115.56909000000002</v>
      </c>
      <c r="BD101" s="499">
        <f t="shared" si="17"/>
        <v>3.7280351612903231</v>
      </c>
      <c r="BF101" s="145"/>
    </row>
    <row r="102" spans="1:58" s="1" customFormat="1" ht="19.7" customHeight="1">
      <c r="A102" s="8" t="s">
        <v>855</v>
      </c>
      <c r="B102" s="3">
        <v>335</v>
      </c>
      <c r="C102" s="137" t="s">
        <v>136</v>
      </c>
      <c r="D102" s="137" t="s">
        <v>344</v>
      </c>
      <c r="G102" s="21">
        <v>602</v>
      </c>
      <c r="H102" s="33">
        <v>156</v>
      </c>
      <c r="I102" s="34">
        <f t="shared" si="19"/>
        <v>5.032258064516129</v>
      </c>
      <c r="J102" s="33">
        <v>229</v>
      </c>
      <c r="K102" s="34">
        <f t="shared" si="20"/>
        <v>7.6333333333333337</v>
      </c>
      <c r="L102" s="34">
        <v>3.1</v>
      </c>
      <c r="M102" s="33">
        <v>217</v>
      </c>
      <c r="N102" s="35">
        <f t="shared" si="21"/>
        <v>7</v>
      </c>
      <c r="O102" s="145"/>
      <c r="P102" s="137" t="s">
        <v>136</v>
      </c>
      <c r="Q102" s="137" t="s">
        <v>344</v>
      </c>
      <c r="R102" s="138">
        <v>78</v>
      </c>
      <c r="S102" s="139">
        <v>3</v>
      </c>
      <c r="T102" s="140">
        <v>55</v>
      </c>
      <c r="U102" s="146" t="s">
        <v>857</v>
      </c>
      <c r="V102" s="146">
        <v>367</v>
      </c>
      <c r="W102" s="146" t="s">
        <v>136</v>
      </c>
      <c r="X102" s="146" t="s">
        <v>878</v>
      </c>
      <c r="Y102" s="147">
        <v>46</v>
      </c>
      <c r="Z102" s="147">
        <v>36</v>
      </c>
      <c r="AA102" s="147">
        <v>37</v>
      </c>
      <c r="AB102" s="148">
        <v>119</v>
      </c>
      <c r="AE102" s="262" t="s">
        <v>139</v>
      </c>
      <c r="AF102" s="270" t="s">
        <v>888</v>
      </c>
      <c r="AG102" s="271">
        <v>267</v>
      </c>
      <c r="AH102" s="271">
        <v>8.9</v>
      </c>
      <c r="AI102" s="272">
        <v>303</v>
      </c>
      <c r="AJ102" s="272">
        <v>9.7741935483870961</v>
      </c>
      <c r="AK102" s="335">
        <f t="shared" si="18"/>
        <v>378</v>
      </c>
      <c r="AL102" s="336">
        <f t="shared" si="12"/>
        <v>12.6</v>
      </c>
      <c r="AM102" s="273">
        <v>869</v>
      </c>
      <c r="AO102" s="8" t="s">
        <v>925</v>
      </c>
      <c r="AP102" s="3">
        <v>328</v>
      </c>
      <c r="AQ102" s="4" t="s">
        <v>113</v>
      </c>
      <c r="AR102" s="497" t="s">
        <v>888</v>
      </c>
      <c r="AS102" s="498">
        <v>193</v>
      </c>
      <c r="AT102" s="499">
        <v>196</v>
      </c>
      <c r="AU102" s="499">
        <v>196</v>
      </c>
      <c r="AV102" s="505">
        <v>596</v>
      </c>
      <c r="AW102" s="1" t="str">
        <f t="shared" si="16"/>
        <v>MILANO PESCHIERA</v>
      </c>
      <c r="AX102" s="506" t="s">
        <v>811</v>
      </c>
      <c r="AY102" s="3">
        <v>721</v>
      </c>
      <c r="AZ102" s="352" t="s">
        <v>100</v>
      </c>
      <c r="BA102" s="4" t="s">
        <v>780</v>
      </c>
      <c r="BB102" s="505"/>
      <c r="BC102" s="507">
        <v>136.32091199999999</v>
      </c>
      <c r="BD102" s="499">
        <f t="shared" si="17"/>
        <v>4.3974487741935482</v>
      </c>
      <c r="BF102" s="145"/>
    </row>
    <row r="103" spans="1:58" s="1" customFormat="1" ht="19.7" customHeight="1">
      <c r="A103" s="8" t="s">
        <v>909</v>
      </c>
      <c r="B103" s="3">
        <v>337</v>
      </c>
      <c r="C103" s="137" t="s">
        <v>137</v>
      </c>
      <c r="D103" s="137" t="s">
        <v>343</v>
      </c>
      <c r="G103" s="21">
        <v>1126</v>
      </c>
      <c r="H103" s="33">
        <v>294</v>
      </c>
      <c r="I103" s="34">
        <f t="shared" si="19"/>
        <v>9.4838709677419359</v>
      </c>
      <c r="J103" s="33">
        <v>414</v>
      </c>
      <c r="K103" s="34">
        <f t="shared" si="20"/>
        <v>13.8</v>
      </c>
      <c r="L103" s="34">
        <v>9.1</v>
      </c>
      <c r="M103" s="33">
        <v>418</v>
      </c>
      <c r="N103" s="35">
        <f t="shared" si="21"/>
        <v>13.483870967741936</v>
      </c>
      <c r="O103" s="145"/>
      <c r="P103" s="137" t="s">
        <v>137</v>
      </c>
      <c r="Q103" s="137" t="s">
        <v>343</v>
      </c>
      <c r="R103" s="138">
        <v>257</v>
      </c>
      <c r="S103" s="139">
        <v>9</v>
      </c>
      <c r="T103" s="140">
        <v>140</v>
      </c>
      <c r="U103" s="146" t="s">
        <v>800</v>
      </c>
      <c r="V103" s="146">
        <v>2</v>
      </c>
      <c r="W103" s="146" t="s">
        <v>137</v>
      </c>
      <c r="X103" s="146" t="s">
        <v>802</v>
      </c>
      <c r="Y103" s="147">
        <v>161</v>
      </c>
      <c r="Z103" s="147">
        <v>135</v>
      </c>
      <c r="AA103" s="147">
        <v>137</v>
      </c>
      <c r="AB103" s="148">
        <v>433</v>
      </c>
      <c r="AE103" s="262" t="s">
        <v>140</v>
      </c>
      <c r="AF103" s="270" t="s">
        <v>888</v>
      </c>
      <c r="AG103" s="271">
        <v>491</v>
      </c>
      <c r="AH103" s="271">
        <v>16.366666666666667</v>
      </c>
      <c r="AI103" s="272">
        <v>515</v>
      </c>
      <c r="AJ103" s="272">
        <v>16.612903225806452</v>
      </c>
      <c r="AK103" s="335">
        <f t="shared" si="18"/>
        <v>686</v>
      </c>
      <c r="AL103" s="336">
        <f t="shared" si="12"/>
        <v>22.866666666666667</v>
      </c>
      <c r="AM103" s="273">
        <v>1564</v>
      </c>
      <c r="AO103" s="8" t="s">
        <v>887</v>
      </c>
      <c r="AP103" s="3">
        <v>62</v>
      </c>
      <c r="AQ103" s="4" t="s">
        <v>74</v>
      </c>
      <c r="AR103" s="497" t="s">
        <v>888</v>
      </c>
      <c r="AS103" s="498">
        <v>203</v>
      </c>
      <c r="AT103" s="499">
        <v>188</v>
      </c>
      <c r="AU103" s="499">
        <v>188</v>
      </c>
      <c r="AV103" s="505">
        <v>589</v>
      </c>
      <c r="AW103" s="1" t="str">
        <f t="shared" si="16"/>
        <v>MONTANO LUCINO XPRESS</v>
      </c>
      <c r="AX103" s="506" t="s">
        <v>930</v>
      </c>
      <c r="AY103" s="3">
        <v>374</v>
      </c>
      <c r="AZ103" s="352" t="s">
        <v>105</v>
      </c>
      <c r="BA103" s="4" t="s">
        <v>191</v>
      </c>
      <c r="BB103" s="505"/>
      <c r="BC103" s="507">
        <v>74.234160000000003</v>
      </c>
      <c r="BD103" s="499">
        <f t="shared" si="17"/>
        <v>2.3946503225806453</v>
      </c>
      <c r="BF103" s="145"/>
    </row>
    <row r="104" spans="1:58" s="1" customFormat="1" ht="19.7" customHeight="1">
      <c r="A104" s="8" t="s">
        <v>846</v>
      </c>
      <c r="B104" s="3">
        <v>338</v>
      </c>
      <c r="C104" s="137" t="s">
        <v>138</v>
      </c>
      <c r="D104" s="137" t="s">
        <v>836</v>
      </c>
      <c r="G104" s="21">
        <v>2000</v>
      </c>
      <c r="H104" s="33">
        <v>501</v>
      </c>
      <c r="I104" s="34">
        <f t="shared" si="19"/>
        <v>16.161290322580644</v>
      </c>
      <c r="J104" s="33">
        <v>736</v>
      </c>
      <c r="K104" s="34">
        <f t="shared" si="20"/>
        <v>24.533333333333335</v>
      </c>
      <c r="L104" s="34">
        <v>9.1</v>
      </c>
      <c r="M104" s="33">
        <v>763</v>
      </c>
      <c r="N104" s="35">
        <f t="shared" si="21"/>
        <v>24.612903225806452</v>
      </c>
      <c r="O104" s="145"/>
      <c r="P104" s="137" t="s">
        <v>138</v>
      </c>
      <c r="Q104" s="137" t="s">
        <v>836</v>
      </c>
      <c r="R104" s="138">
        <v>249</v>
      </c>
      <c r="S104" s="139">
        <v>9</v>
      </c>
      <c r="T104" s="140">
        <v>125</v>
      </c>
      <c r="U104" s="146" t="s">
        <v>905</v>
      </c>
      <c r="V104" s="146">
        <v>50</v>
      </c>
      <c r="W104" s="146" t="s">
        <v>138</v>
      </c>
      <c r="X104" s="146" t="s">
        <v>837</v>
      </c>
      <c r="Y104" s="147">
        <v>167</v>
      </c>
      <c r="Z104" s="147">
        <v>164</v>
      </c>
      <c r="AA104" s="147">
        <v>148</v>
      </c>
      <c r="AB104" s="148">
        <v>479</v>
      </c>
      <c r="AE104" s="262" t="s">
        <v>141</v>
      </c>
      <c r="AF104" s="270" t="s">
        <v>888</v>
      </c>
      <c r="AG104" s="271">
        <v>286</v>
      </c>
      <c r="AH104" s="271">
        <v>9.5333333333333332</v>
      </c>
      <c r="AI104" s="272">
        <v>303</v>
      </c>
      <c r="AJ104" s="272">
        <v>9.7741935483870961</v>
      </c>
      <c r="AK104" s="335">
        <f t="shared" si="18"/>
        <v>354</v>
      </c>
      <c r="AL104" s="336">
        <f t="shared" si="12"/>
        <v>11.8</v>
      </c>
      <c r="AM104" s="273">
        <v>885</v>
      </c>
      <c r="AO104" s="8" t="s">
        <v>847</v>
      </c>
      <c r="AP104" s="3">
        <v>19</v>
      </c>
      <c r="AQ104" s="4" t="s">
        <v>49</v>
      </c>
      <c r="AR104" s="497" t="s">
        <v>888</v>
      </c>
      <c r="AS104" s="498">
        <v>440</v>
      </c>
      <c r="AT104" s="499">
        <v>431</v>
      </c>
      <c r="AU104" s="499">
        <v>431</v>
      </c>
      <c r="AV104" s="505">
        <v>1361</v>
      </c>
      <c r="AW104" s="1" t="str">
        <f t="shared" si="16"/>
        <v>BARI 1</v>
      </c>
      <c r="AX104" s="506" t="s">
        <v>822</v>
      </c>
      <c r="AY104" s="3">
        <v>42</v>
      </c>
      <c r="AZ104" s="352" t="s">
        <v>33</v>
      </c>
      <c r="BA104" s="4" t="s">
        <v>189</v>
      </c>
      <c r="BB104" s="505"/>
      <c r="BC104" s="507">
        <v>355.35</v>
      </c>
      <c r="BD104" s="499">
        <f t="shared" si="17"/>
        <v>11.462903225806452</v>
      </c>
      <c r="BF104" s="145"/>
    </row>
    <row r="105" spans="1:58" s="1" customFormat="1" ht="19.7" customHeight="1">
      <c r="A105" s="8" t="s">
        <v>926</v>
      </c>
      <c r="B105" s="3">
        <v>340</v>
      </c>
      <c r="C105" s="137" t="s">
        <v>139</v>
      </c>
      <c r="D105" s="137" t="s">
        <v>836</v>
      </c>
      <c r="G105" s="21">
        <v>1013</v>
      </c>
      <c r="H105" s="33">
        <v>265</v>
      </c>
      <c r="I105" s="34">
        <f t="shared" si="19"/>
        <v>8.5483870967741939</v>
      </c>
      <c r="J105" s="33">
        <v>359</v>
      </c>
      <c r="K105" s="34">
        <f t="shared" si="20"/>
        <v>11.966666666666667</v>
      </c>
      <c r="L105" s="34">
        <v>16.100000000000001</v>
      </c>
      <c r="M105" s="33">
        <v>389</v>
      </c>
      <c r="N105" s="35">
        <f t="shared" si="21"/>
        <v>12.548387096774194</v>
      </c>
      <c r="O105" s="145"/>
      <c r="P105" s="137" t="s">
        <v>139</v>
      </c>
      <c r="Q105" s="137" t="s">
        <v>836</v>
      </c>
      <c r="R105" s="138">
        <v>453</v>
      </c>
      <c r="S105" s="139">
        <v>16</v>
      </c>
      <c r="T105" s="140">
        <v>220</v>
      </c>
      <c r="U105" s="146" t="s">
        <v>910</v>
      </c>
      <c r="V105" s="146">
        <v>58</v>
      </c>
      <c r="W105" s="146" t="s">
        <v>139</v>
      </c>
      <c r="X105" s="146" t="s">
        <v>837</v>
      </c>
      <c r="Y105" s="147">
        <v>276</v>
      </c>
      <c r="Z105" s="147">
        <v>240</v>
      </c>
      <c r="AA105" s="147">
        <v>257</v>
      </c>
      <c r="AB105" s="148">
        <v>773</v>
      </c>
      <c r="AE105" s="262" t="s">
        <v>142</v>
      </c>
      <c r="AF105" s="270" t="s">
        <v>888</v>
      </c>
      <c r="AG105" s="271">
        <v>61</v>
      </c>
      <c r="AH105" s="271">
        <v>2.0333333333333332</v>
      </c>
      <c r="AI105" s="272">
        <v>68</v>
      </c>
      <c r="AJ105" s="272">
        <v>2.193548387096774</v>
      </c>
      <c r="AK105" s="335">
        <f t="shared" si="18"/>
        <v>95</v>
      </c>
      <c r="AL105" s="336">
        <f t="shared" si="12"/>
        <v>3.1666666666666665</v>
      </c>
      <c r="AM105" s="273">
        <v>198</v>
      </c>
      <c r="AO105" s="8" t="s">
        <v>903</v>
      </c>
      <c r="AP105" s="3">
        <v>334</v>
      </c>
      <c r="AQ105" s="4" t="s">
        <v>72</v>
      </c>
      <c r="AR105" s="497" t="s">
        <v>888</v>
      </c>
      <c r="AS105" s="498">
        <v>169</v>
      </c>
      <c r="AT105" s="499">
        <v>147</v>
      </c>
      <c r="AU105" s="499">
        <v>147</v>
      </c>
      <c r="AV105" s="505">
        <v>484</v>
      </c>
      <c r="AW105" s="1" t="str">
        <f t="shared" si="16"/>
        <v>MILANO CITTA' 2</v>
      </c>
      <c r="AX105" s="506" t="s">
        <v>830</v>
      </c>
      <c r="AY105" s="3">
        <v>69</v>
      </c>
      <c r="AZ105" s="352" t="s">
        <v>97</v>
      </c>
      <c r="BA105" s="4" t="s">
        <v>780</v>
      </c>
      <c r="BB105" s="505"/>
      <c r="BC105" s="507">
        <v>240.08002200000004</v>
      </c>
      <c r="BD105" s="499">
        <f t="shared" si="17"/>
        <v>7.7445168387096786</v>
      </c>
      <c r="BF105" s="145"/>
    </row>
    <row r="106" spans="1:58" s="1" customFormat="1" ht="19.7" customHeight="1">
      <c r="A106" s="8" t="s">
        <v>897</v>
      </c>
      <c r="B106" s="3">
        <v>341</v>
      </c>
      <c r="C106" s="137" t="s">
        <v>140</v>
      </c>
      <c r="D106" s="137" t="s">
        <v>836</v>
      </c>
      <c r="G106" s="21">
        <v>355</v>
      </c>
      <c r="H106" s="33">
        <v>85</v>
      </c>
      <c r="I106" s="34">
        <f t="shared" si="19"/>
        <v>2.7419354838709675</v>
      </c>
      <c r="J106" s="33">
        <v>128</v>
      </c>
      <c r="K106" s="34">
        <f t="shared" si="20"/>
        <v>4.2666666666666666</v>
      </c>
      <c r="L106" s="34">
        <v>29.1</v>
      </c>
      <c r="M106" s="33">
        <v>142</v>
      </c>
      <c r="N106" s="35">
        <f t="shared" si="21"/>
        <v>4.580645161290323</v>
      </c>
      <c r="O106" s="145"/>
      <c r="P106" s="137" t="s">
        <v>140</v>
      </c>
      <c r="Q106" s="137" t="s">
        <v>836</v>
      </c>
      <c r="R106" s="138">
        <v>821</v>
      </c>
      <c r="S106" s="139">
        <v>29</v>
      </c>
      <c r="T106" s="140">
        <v>395</v>
      </c>
      <c r="U106" s="146" t="s">
        <v>935</v>
      </c>
      <c r="V106" s="146">
        <v>310</v>
      </c>
      <c r="W106" s="146" t="s">
        <v>140</v>
      </c>
      <c r="X106" s="146" t="s">
        <v>837</v>
      </c>
      <c r="Y106" s="147">
        <v>537</v>
      </c>
      <c r="Z106" s="147">
        <v>442</v>
      </c>
      <c r="AA106" s="147">
        <v>482</v>
      </c>
      <c r="AB106" s="148">
        <v>1461</v>
      </c>
      <c r="AE106" s="262" t="s">
        <v>143</v>
      </c>
      <c r="AF106" s="270" t="s">
        <v>888</v>
      </c>
      <c r="AG106" s="271">
        <v>88</v>
      </c>
      <c r="AH106" s="271">
        <v>2.9333333333333331</v>
      </c>
      <c r="AI106" s="272">
        <v>92</v>
      </c>
      <c r="AJ106" s="272">
        <v>2.967741935483871</v>
      </c>
      <c r="AK106" s="335">
        <f t="shared" si="18"/>
        <v>110</v>
      </c>
      <c r="AL106" s="336">
        <f t="shared" si="12"/>
        <v>3.6666666666666665</v>
      </c>
      <c r="AM106" s="273">
        <v>280</v>
      </c>
      <c r="AO106" s="8" t="s">
        <v>934</v>
      </c>
      <c r="AP106" s="3">
        <v>321</v>
      </c>
      <c r="AQ106" s="4" t="s">
        <v>112</v>
      </c>
      <c r="AR106" s="497" t="s">
        <v>888</v>
      </c>
      <c r="AS106" s="498">
        <v>359</v>
      </c>
      <c r="AT106" s="499">
        <v>336</v>
      </c>
      <c r="AU106" s="499">
        <v>336</v>
      </c>
      <c r="AV106" s="505">
        <v>1089</v>
      </c>
      <c r="AW106" s="1" t="str">
        <f t="shared" si="16"/>
        <v>SASSARI</v>
      </c>
      <c r="AX106" s="506" t="s">
        <v>916</v>
      </c>
      <c r="AY106" s="3">
        <v>63</v>
      </c>
      <c r="AZ106" s="352" t="s">
        <v>153</v>
      </c>
      <c r="BA106" s="4" t="s">
        <v>888</v>
      </c>
      <c r="BB106" s="505"/>
      <c r="BC106" s="507">
        <v>216.46006200000002</v>
      </c>
      <c r="BD106" s="499">
        <f t="shared" si="17"/>
        <v>6.9825826451612913</v>
      </c>
      <c r="BF106" s="145"/>
    </row>
    <row r="107" spans="1:58" s="1" customFormat="1" ht="19.7" customHeight="1">
      <c r="A107" s="8" t="s">
        <v>825</v>
      </c>
      <c r="B107" s="3">
        <v>342</v>
      </c>
      <c r="C107" s="137" t="s">
        <v>141</v>
      </c>
      <c r="D107" s="137" t="s">
        <v>836</v>
      </c>
      <c r="G107" s="21">
        <v>170</v>
      </c>
      <c r="H107" s="33">
        <v>46</v>
      </c>
      <c r="I107" s="34">
        <f t="shared" si="19"/>
        <v>1.4838709677419355</v>
      </c>
      <c r="J107" s="33">
        <v>71</v>
      </c>
      <c r="K107" s="34">
        <f t="shared" si="20"/>
        <v>2.3666666666666667</v>
      </c>
      <c r="L107" s="34">
        <v>15.1</v>
      </c>
      <c r="M107" s="33">
        <v>53</v>
      </c>
      <c r="N107" s="35">
        <f t="shared" si="21"/>
        <v>1.7096774193548387</v>
      </c>
      <c r="O107" s="145"/>
      <c r="P107" s="137" t="s">
        <v>141</v>
      </c>
      <c r="Q107" s="137" t="s">
        <v>836</v>
      </c>
      <c r="R107" s="138">
        <v>427</v>
      </c>
      <c r="S107" s="139">
        <v>15</v>
      </c>
      <c r="T107" s="140">
        <v>210</v>
      </c>
      <c r="U107" s="146" t="s">
        <v>919</v>
      </c>
      <c r="V107" s="146">
        <v>311</v>
      </c>
      <c r="W107" s="146" t="s">
        <v>141</v>
      </c>
      <c r="X107" s="146" t="s">
        <v>837</v>
      </c>
      <c r="Y107" s="147">
        <v>271</v>
      </c>
      <c r="Z107" s="147">
        <v>229</v>
      </c>
      <c r="AA107" s="147">
        <v>245</v>
      </c>
      <c r="AB107" s="148">
        <v>745</v>
      </c>
      <c r="AE107" s="262" t="s">
        <v>145</v>
      </c>
      <c r="AF107" s="270" t="s">
        <v>888</v>
      </c>
      <c r="AG107" s="271">
        <v>182</v>
      </c>
      <c r="AH107" s="271">
        <v>6.0666666666666664</v>
      </c>
      <c r="AI107" s="272">
        <v>203</v>
      </c>
      <c r="AJ107" s="272">
        <v>6.5483870967741939</v>
      </c>
      <c r="AK107" s="335">
        <f t="shared" si="18"/>
        <v>258</v>
      </c>
      <c r="AL107" s="336">
        <f t="shared" si="12"/>
        <v>8.6</v>
      </c>
      <c r="AM107" s="273">
        <v>585</v>
      </c>
      <c r="AO107" s="8" t="s">
        <v>896</v>
      </c>
      <c r="AP107" s="3">
        <v>316</v>
      </c>
      <c r="AQ107" s="4" t="s">
        <v>67</v>
      </c>
      <c r="AR107" s="497" t="s">
        <v>888</v>
      </c>
      <c r="AS107" s="498">
        <v>236</v>
      </c>
      <c r="AT107" s="499">
        <v>192</v>
      </c>
      <c r="AU107" s="499">
        <v>192</v>
      </c>
      <c r="AV107" s="505">
        <v>681</v>
      </c>
      <c r="AW107" s="1" t="str">
        <f t="shared" si="16"/>
        <v>PISA</v>
      </c>
      <c r="AX107" s="506" t="s">
        <v>817</v>
      </c>
      <c r="AY107" s="3">
        <v>6</v>
      </c>
      <c r="AZ107" s="352" t="s">
        <v>124</v>
      </c>
      <c r="BA107" s="4" t="s">
        <v>888</v>
      </c>
      <c r="BB107" s="505"/>
      <c r="BC107" s="507">
        <v>183.05468999999999</v>
      </c>
      <c r="BD107" s="499">
        <f t="shared" si="17"/>
        <v>5.9049899999999997</v>
      </c>
      <c r="BF107" s="145"/>
    </row>
    <row r="108" spans="1:58" s="1" customFormat="1" ht="19.7" customHeight="1">
      <c r="A108" s="8" t="s">
        <v>816</v>
      </c>
      <c r="B108" s="3">
        <v>344</v>
      </c>
      <c r="C108" s="137" t="s">
        <v>142</v>
      </c>
      <c r="D108" s="137" t="s">
        <v>836</v>
      </c>
      <c r="G108" s="21">
        <v>809</v>
      </c>
      <c r="H108" s="33">
        <v>201</v>
      </c>
      <c r="I108" s="34">
        <f t="shared" si="19"/>
        <v>6.4838709677419351</v>
      </c>
      <c r="J108" s="33">
        <v>288</v>
      </c>
      <c r="K108" s="34">
        <f t="shared" si="20"/>
        <v>9.6</v>
      </c>
      <c r="L108" s="34">
        <v>7.1</v>
      </c>
      <c r="M108" s="33">
        <v>320</v>
      </c>
      <c r="N108" s="35">
        <f t="shared" si="21"/>
        <v>10.32258064516129</v>
      </c>
      <c r="O108" s="145"/>
      <c r="P108" s="137" t="s">
        <v>142</v>
      </c>
      <c r="Q108" s="137" t="s">
        <v>836</v>
      </c>
      <c r="R108" s="138">
        <v>189</v>
      </c>
      <c r="S108" s="139">
        <v>7</v>
      </c>
      <c r="T108" s="140">
        <v>80</v>
      </c>
      <c r="U108" s="146" t="s">
        <v>921</v>
      </c>
      <c r="V108" s="146">
        <v>381</v>
      </c>
      <c r="W108" s="146" t="s">
        <v>142</v>
      </c>
      <c r="X108" s="146" t="s">
        <v>837</v>
      </c>
      <c r="Y108" s="147">
        <v>64</v>
      </c>
      <c r="Z108" s="147">
        <v>56</v>
      </c>
      <c r="AA108" s="147">
        <v>57</v>
      </c>
      <c r="AB108" s="148">
        <v>177</v>
      </c>
      <c r="AE108" s="262" t="s">
        <v>153</v>
      </c>
      <c r="AF108" s="270" t="s">
        <v>888</v>
      </c>
      <c r="AG108" s="271">
        <v>160</v>
      </c>
      <c r="AH108" s="271">
        <v>5.333333333333333</v>
      </c>
      <c r="AI108" s="272">
        <v>174</v>
      </c>
      <c r="AJ108" s="272">
        <v>5.612903225806452</v>
      </c>
      <c r="AK108" s="335">
        <f t="shared" si="18"/>
        <v>259</v>
      </c>
      <c r="AL108" s="336">
        <f t="shared" si="12"/>
        <v>8.6333333333333329</v>
      </c>
      <c r="AM108" s="273">
        <v>529</v>
      </c>
      <c r="AO108" s="8" t="s">
        <v>902</v>
      </c>
      <c r="AP108" s="3">
        <v>49</v>
      </c>
      <c r="AQ108" s="4" t="s">
        <v>90</v>
      </c>
      <c r="AR108" s="497" t="s">
        <v>888</v>
      </c>
      <c r="AS108" s="498">
        <v>229</v>
      </c>
      <c r="AT108" s="499">
        <v>209</v>
      </c>
      <c r="AU108" s="499">
        <v>209</v>
      </c>
      <c r="AV108" s="505">
        <v>693</v>
      </c>
      <c r="AW108" s="1" t="str">
        <f t="shared" si="16"/>
        <v>BARI 2</v>
      </c>
      <c r="AX108" s="506" t="s">
        <v>825</v>
      </c>
      <c r="AY108" s="3">
        <v>342</v>
      </c>
      <c r="AZ108" s="352" t="s">
        <v>34</v>
      </c>
      <c r="BA108" s="4" t="s">
        <v>189</v>
      </c>
      <c r="BB108" s="505"/>
      <c r="BC108" s="507">
        <v>215.61649200000005</v>
      </c>
      <c r="BD108" s="499">
        <f t="shared" si="17"/>
        <v>6.9553707096774211</v>
      </c>
      <c r="BF108" s="145"/>
    </row>
    <row r="109" spans="1:58" s="1" customFormat="1" ht="19.7" customHeight="1">
      <c r="A109" s="8" t="s">
        <v>904</v>
      </c>
      <c r="B109" s="3">
        <v>345</v>
      </c>
      <c r="C109" s="137" t="s">
        <v>143</v>
      </c>
      <c r="D109" s="137" t="s">
        <v>836</v>
      </c>
      <c r="G109" s="21">
        <v>210</v>
      </c>
      <c r="H109" s="33">
        <v>51</v>
      </c>
      <c r="I109" s="34">
        <f t="shared" si="19"/>
        <v>1.6451612903225807</v>
      </c>
      <c r="J109" s="33">
        <v>83</v>
      </c>
      <c r="K109" s="34">
        <f t="shared" si="20"/>
        <v>2.7666666666666666</v>
      </c>
      <c r="L109" s="34">
        <v>5.0999999999999996</v>
      </c>
      <c r="M109" s="33">
        <v>76</v>
      </c>
      <c r="N109" s="35">
        <f t="shared" si="21"/>
        <v>2.4516129032258065</v>
      </c>
      <c r="O109" s="145"/>
      <c r="P109" s="137" t="s">
        <v>143</v>
      </c>
      <c r="Q109" s="137" t="s">
        <v>836</v>
      </c>
      <c r="R109" s="138">
        <v>141</v>
      </c>
      <c r="S109" s="139">
        <v>5</v>
      </c>
      <c r="T109" s="140">
        <v>80</v>
      </c>
      <c r="U109" s="146" t="s">
        <v>940</v>
      </c>
      <c r="V109" s="146">
        <v>359</v>
      </c>
      <c r="W109" s="146" t="s">
        <v>143</v>
      </c>
      <c r="X109" s="146" t="s">
        <v>837</v>
      </c>
      <c r="Y109" s="147">
        <v>86</v>
      </c>
      <c r="Z109" s="147">
        <v>67</v>
      </c>
      <c r="AA109" s="147">
        <v>77</v>
      </c>
      <c r="AB109" s="148">
        <v>230</v>
      </c>
      <c r="AE109" s="262" t="s">
        <v>154</v>
      </c>
      <c r="AF109" s="270" t="s">
        <v>888</v>
      </c>
      <c r="AG109" s="271">
        <v>114</v>
      </c>
      <c r="AH109" s="271">
        <v>3.8</v>
      </c>
      <c r="AI109" s="272">
        <v>122</v>
      </c>
      <c r="AJ109" s="272">
        <v>3.935483870967742</v>
      </c>
      <c r="AK109" s="335">
        <f t="shared" si="18"/>
        <v>147</v>
      </c>
      <c r="AL109" s="336">
        <f t="shared" si="12"/>
        <v>4.9000000000000004</v>
      </c>
      <c r="AM109" s="273">
        <v>359</v>
      </c>
      <c r="AO109" s="8" t="s">
        <v>915</v>
      </c>
      <c r="AP109" s="3">
        <v>357</v>
      </c>
      <c r="AQ109" s="4" t="s">
        <v>126</v>
      </c>
      <c r="AR109" s="497" t="s">
        <v>888</v>
      </c>
      <c r="AS109" s="498">
        <v>89</v>
      </c>
      <c r="AT109" s="499">
        <v>80</v>
      </c>
      <c r="AU109" s="499">
        <v>80</v>
      </c>
      <c r="AV109" s="505">
        <v>265</v>
      </c>
      <c r="AW109" s="1" t="str">
        <f t="shared" si="16"/>
        <v>VICENZA</v>
      </c>
      <c r="AX109" s="506" t="s">
        <v>874</v>
      </c>
      <c r="AY109" s="3">
        <v>33</v>
      </c>
      <c r="AZ109" s="352" t="s">
        <v>179</v>
      </c>
      <c r="BA109" s="4" t="s">
        <v>185</v>
      </c>
      <c r="BB109" s="505"/>
      <c r="BC109" s="507">
        <v>208.36179000000004</v>
      </c>
      <c r="BD109" s="499">
        <f t="shared" si="17"/>
        <v>6.7213480645161301</v>
      </c>
      <c r="BF109" s="145"/>
    </row>
    <row r="110" spans="1:58" s="1" customFormat="1" ht="19.7" customHeight="1">
      <c r="A110" s="8" t="s">
        <v>943</v>
      </c>
      <c r="B110" s="3">
        <v>346</v>
      </c>
      <c r="C110" s="137" t="s">
        <v>144</v>
      </c>
      <c r="D110" s="137" t="s">
        <v>190</v>
      </c>
      <c r="G110" s="21">
        <v>439</v>
      </c>
      <c r="H110" s="33">
        <v>102</v>
      </c>
      <c r="I110" s="34">
        <f t="shared" si="19"/>
        <v>3.2903225806451615</v>
      </c>
      <c r="J110" s="33">
        <v>163</v>
      </c>
      <c r="K110" s="34">
        <f t="shared" si="20"/>
        <v>5.4333333333333336</v>
      </c>
      <c r="L110" s="34">
        <v>3.1</v>
      </c>
      <c r="M110" s="33">
        <v>174</v>
      </c>
      <c r="N110" s="35">
        <f t="shared" si="21"/>
        <v>5.612903225806452</v>
      </c>
      <c r="O110" s="145"/>
      <c r="P110" s="137" t="s">
        <v>144</v>
      </c>
      <c r="Q110" s="137" t="s">
        <v>190</v>
      </c>
      <c r="R110" s="138">
        <v>67</v>
      </c>
      <c r="S110" s="139">
        <v>3</v>
      </c>
      <c r="T110" s="140">
        <v>40</v>
      </c>
      <c r="U110" s="146" t="s">
        <v>944</v>
      </c>
      <c r="V110" s="146">
        <v>373</v>
      </c>
      <c r="W110" s="146" t="s">
        <v>144</v>
      </c>
      <c r="X110" s="146" t="s">
        <v>190</v>
      </c>
      <c r="Y110" s="147">
        <v>36</v>
      </c>
      <c r="Z110" s="147">
        <v>31</v>
      </c>
      <c r="AA110" s="147">
        <v>31</v>
      </c>
      <c r="AB110" s="148">
        <v>98</v>
      </c>
      <c r="AE110" s="262" t="s">
        <v>182</v>
      </c>
      <c r="AF110" s="270" t="s">
        <v>888</v>
      </c>
      <c r="AG110" s="271">
        <v>47</v>
      </c>
      <c r="AH110" s="271">
        <v>1.5666666666666667</v>
      </c>
      <c r="AI110" s="272">
        <v>56</v>
      </c>
      <c r="AJ110" s="272">
        <v>1.8064516129032258</v>
      </c>
      <c r="AK110" s="335">
        <f t="shared" si="18"/>
        <v>96</v>
      </c>
      <c r="AL110" s="336">
        <f t="shared" si="12"/>
        <v>3.2</v>
      </c>
      <c r="AM110" s="273">
        <v>152</v>
      </c>
      <c r="AO110" s="8" t="s">
        <v>918</v>
      </c>
      <c r="AP110" s="3">
        <v>318</v>
      </c>
      <c r="AQ110" s="4" t="s">
        <v>154</v>
      </c>
      <c r="AR110" s="497" t="s">
        <v>888</v>
      </c>
      <c r="AS110" s="498">
        <v>160</v>
      </c>
      <c r="AT110" s="499">
        <v>147</v>
      </c>
      <c r="AU110" s="499">
        <v>147</v>
      </c>
      <c r="AV110" s="505">
        <v>499</v>
      </c>
      <c r="AW110" s="1" t="str">
        <f t="shared" si="16"/>
        <v>TERAMO</v>
      </c>
      <c r="AX110" s="506" t="s">
        <v>926</v>
      </c>
      <c r="AY110" s="3">
        <v>340</v>
      </c>
      <c r="AZ110" s="352" t="s">
        <v>156</v>
      </c>
      <c r="BA110" s="4" t="s">
        <v>802</v>
      </c>
      <c r="BB110" s="505"/>
      <c r="BC110" s="507">
        <v>142.057188</v>
      </c>
      <c r="BD110" s="499">
        <f t="shared" si="17"/>
        <v>4.5824899354838706</v>
      </c>
      <c r="BF110" s="145"/>
    </row>
    <row r="111" spans="1:58" s="1" customFormat="1" ht="19.7" customHeight="1">
      <c r="A111" s="8" t="s">
        <v>890</v>
      </c>
      <c r="B111" s="3">
        <v>347</v>
      </c>
      <c r="C111" s="137" t="s">
        <v>145</v>
      </c>
      <c r="D111" s="137" t="s">
        <v>836</v>
      </c>
      <c r="G111" s="21">
        <v>377</v>
      </c>
      <c r="H111" s="33">
        <v>92</v>
      </c>
      <c r="I111" s="34">
        <f t="shared" si="19"/>
        <v>2.967741935483871</v>
      </c>
      <c r="J111" s="33">
        <v>141</v>
      </c>
      <c r="K111" s="34">
        <f t="shared" si="20"/>
        <v>4.7</v>
      </c>
      <c r="L111" s="34">
        <v>11.1</v>
      </c>
      <c r="M111" s="33">
        <v>144</v>
      </c>
      <c r="N111" s="35">
        <f t="shared" si="21"/>
        <v>4.645161290322581</v>
      </c>
      <c r="O111" s="145"/>
      <c r="P111" s="137" t="s">
        <v>145</v>
      </c>
      <c r="Q111" s="137" t="s">
        <v>836</v>
      </c>
      <c r="R111" s="138">
        <v>319</v>
      </c>
      <c r="S111" s="139">
        <v>11</v>
      </c>
      <c r="T111" s="140">
        <v>160</v>
      </c>
      <c r="U111" s="146" t="s">
        <v>923</v>
      </c>
      <c r="V111" s="146">
        <v>79</v>
      </c>
      <c r="W111" s="146" t="s">
        <v>145</v>
      </c>
      <c r="X111" s="146" t="s">
        <v>837</v>
      </c>
      <c r="Y111" s="147">
        <v>206</v>
      </c>
      <c r="Z111" s="147">
        <v>170</v>
      </c>
      <c r="AA111" s="147">
        <v>158</v>
      </c>
      <c r="AB111" s="148">
        <v>534</v>
      </c>
      <c r="AE111" s="262" t="s">
        <v>33</v>
      </c>
      <c r="AF111" s="270" t="s">
        <v>189</v>
      </c>
      <c r="AG111" s="271">
        <v>222</v>
      </c>
      <c r="AH111" s="271">
        <v>7.4</v>
      </c>
      <c r="AI111" s="272">
        <v>261</v>
      </c>
      <c r="AJ111" s="272">
        <v>8.4193548387096779</v>
      </c>
      <c r="AK111" s="335">
        <f t="shared" si="18"/>
        <v>365</v>
      </c>
      <c r="AL111" s="336">
        <f t="shared" si="12"/>
        <v>12.166666666666666</v>
      </c>
      <c r="AM111" s="273">
        <v>735</v>
      </c>
      <c r="AO111" s="8" t="s">
        <v>880</v>
      </c>
      <c r="AP111" s="3">
        <v>704</v>
      </c>
      <c r="AQ111" s="4" t="s">
        <v>57</v>
      </c>
      <c r="AR111" s="497" t="s">
        <v>888</v>
      </c>
      <c r="AS111" s="498">
        <v>209</v>
      </c>
      <c r="AT111" s="499">
        <v>208</v>
      </c>
      <c r="AU111" s="499">
        <v>208</v>
      </c>
      <c r="AV111" s="505">
        <v>655</v>
      </c>
      <c r="AW111" s="1" t="str">
        <f t="shared" si="16"/>
        <v>CATANZARO</v>
      </c>
      <c r="AX111" s="506" t="s">
        <v>882</v>
      </c>
      <c r="AY111" s="3">
        <v>315</v>
      </c>
      <c r="AZ111" s="352" t="s">
        <v>58</v>
      </c>
      <c r="BA111" s="4" t="s">
        <v>189</v>
      </c>
      <c r="BB111" s="505"/>
      <c r="BC111" s="507">
        <v>182.71726200000003</v>
      </c>
      <c r="BD111" s="499">
        <f t="shared" si="17"/>
        <v>5.8941052258064524</v>
      </c>
      <c r="BF111" s="145"/>
    </row>
    <row r="112" spans="1:58" s="1" customFormat="1" ht="19.7" customHeight="1">
      <c r="A112" s="8" t="s">
        <v>806</v>
      </c>
      <c r="B112" s="3">
        <v>349</v>
      </c>
      <c r="C112" s="137" t="s">
        <v>146</v>
      </c>
      <c r="D112" s="137" t="s">
        <v>190</v>
      </c>
      <c r="G112" s="21">
        <v>710</v>
      </c>
      <c r="H112" s="33">
        <v>186</v>
      </c>
      <c r="I112" s="34">
        <f t="shared" si="19"/>
        <v>6</v>
      </c>
      <c r="J112" s="33">
        <v>241</v>
      </c>
      <c r="K112" s="34">
        <f t="shared" si="20"/>
        <v>8.0333333333333332</v>
      </c>
      <c r="L112" s="34">
        <v>3.1</v>
      </c>
      <c r="M112" s="33">
        <v>283</v>
      </c>
      <c r="N112" s="35">
        <f t="shared" si="21"/>
        <v>9.129032258064516</v>
      </c>
      <c r="O112" s="145"/>
      <c r="P112" s="137" t="s">
        <v>146</v>
      </c>
      <c r="Q112" s="137" t="s">
        <v>190</v>
      </c>
      <c r="R112" s="138">
        <v>79</v>
      </c>
      <c r="S112" s="139">
        <v>3</v>
      </c>
      <c r="T112" s="140">
        <v>55</v>
      </c>
      <c r="U112" s="146" t="s">
        <v>945</v>
      </c>
      <c r="V112" s="146">
        <v>352</v>
      </c>
      <c r="W112" s="146" t="s">
        <v>146</v>
      </c>
      <c r="X112" s="146" t="s">
        <v>190</v>
      </c>
      <c r="Y112" s="147">
        <v>50</v>
      </c>
      <c r="Z112" s="147">
        <v>43</v>
      </c>
      <c r="AA112" s="147">
        <v>40</v>
      </c>
      <c r="AB112" s="148">
        <v>133</v>
      </c>
      <c r="AE112" s="262" t="s">
        <v>34</v>
      </c>
      <c r="AF112" s="270" t="s">
        <v>189</v>
      </c>
      <c r="AG112" s="271">
        <v>181</v>
      </c>
      <c r="AH112" s="271">
        <v>6.0333333333333332</v>
      </c>
      <c r="AI112" s="272">
        <v>203</v>
      </c>
      <c r="AJ112" s="272">
        <v>6.5483870967741939</v>
      </c>
      <c r="AK112" s="335">
        <f t="shared" si="18"/>
        <v>249</v>
      </c>
      <c r="AL112" s="336">
        <f t="shared" si="12"/>
        <v>8.3000000000000007</v>
      </c>
      <c r="AM112" s="273">
        <v>604</v>
      </c>
      <c r="AO112" s="8" t="s">
        <v>863</v>
      </c>
      <c r="AP112" s="3">
        <v>25</v>
      </c>
      <c r="AQ112" s="4" t="s">
        <v>73</v>
      </c>
      <c r="AR112" s="497" t="s">
        <v>888</v>
      </c>
      <c r="AS112" s="498">
        <v>399</v>
      </c>
      <c r="AT112" s="499">
        <v>326</v>
      </c>
      <c r="AU112" s="499">
        <v>326</v>
      </c>
      <c r="AV112" s="505">
        <v>1119</v>
      </c>
      <c r="AW112" s="1" t="str">
        <f t="shared" si="16"/>
        <v>NAPOLI 1</v>
      </c>
      <c r="AX112" s="506" t="s">
        <v>906</v>
      </c>
      <c r="AY112" s="3">
        <v>53</v>
      </c>
      <c r="AZ112" s="352" t="s">
        <v>108</v>
      </c>
      <c r="BA112" s="4" t="s">
        <v>189</v>
      </c>
      <c r="BB112" s="505"/>
      <c r="BC112" s="507">
        <v>133.45277400000001</v>
      </c>
      <c r="BD112" s="499">
        <f t="shared" si="17"/>
        <v>4.3049281935483874</v>
      </c>
      <c r="BF112" s="145"/>
    </row>
    <row r="113" spans="1:58" s="1" customFormat="1" ht="19.7" customHeight="1">
      <c r="A113" s="8" t="s">
        <v>931</v>
      </c>
      <c r="B113" s="3">
        <v>351</v>
      </c>
      <c r="C113" s="137" t="s">
        <v>149</v>
      </c>
      <c r="D113" s="137" t="s">
        <v>341</v>
      </c>
      <c r="G113" s="21">
        <v>401</v>
      </c>
      <c r="H113" s="33">
        <v>109</v>
      </c>
      <c r="I113" s="34">
        <f t="shared" si="19"/>
        <v>3.5161290322580645</v>
      </c>
      <c r="J113" s="33">
        <v>138</v>
      </c>
      <c r="K113" s="34">
        <f t="shared" si="20"/>
        <v>4.5999999999999996</v>
      </c>
      <c r="L113" s="34">
        <v>7.1</v>
      </c>
      <c r="M113" s="33">
        <v>154</v>
      </c>
      <c r="N113" s="35">
        <f t="shared" si="21"/>
        <v>4.967741935483871</v>
      </c>
      <c r="O113" s="145"/>
      <c r="P113" s="137" t="s">
        <v>149</v>
      </c>
      <c r="Q113" s="137" t="s">
        <v>341</v>
      </c>
      <c r="R113" s="138">
        <v>181</v>
      </c>
      <c r="S113" s="139">
        <v>7</v>
      </c>
      <c r="T113" s="140">
        <v>100</v>
      </c>
      <c r="U113" s="146" t="s">
        <v>871</v>
      </c>
      <c r="V113" s="146">
        <v>333</v>
      </c>
      <c r="W113" s="146" t="s">
        <v>149</v>
      </c>
      <c r="X113" s="146" t="s">
        <v>185</v>
      </c>
      <c r="Y113" s="147">
        <v>119</v>
      </c>
      <c r="Z113" s="147">
        <v>93</v>
      </c>
      <c r="AA113" s="147">
        <v>96</v>
      </c>
      <c r="AB113" s="148">
        <v>308</v>
      </c>
      <c r="AE113" s="262" t="s">
        <v>35</v>
      </c>
      <c r="AF113" s="270" t="s">
        <v>189</v>
      </c>
      <c r="AG113" s="271">
        <v>82</v>
      </c>
      <c r="AH113" s="271">
        <v>2.7333333333333334</v>
      </c>
      <c r="AI113" s="272">
        <v>81</v>
      </c>
      <c r="AJ113" s="272">
        <v>2.6129032258064515</v>
      </c>
      <c r="AK113" s="335">
        <f t="shared" si="18"/>
        <v>102</v>
      </c>
      <c r="AL113" s="336">
        <f t="shared" si="12"/>
        <v>3.4</v>
      </c>
      <c r="AM113" s="273">
        <v>246</v>
      </c>
      <c r="AO113" s="8" t="s">
        <v>884</v>
      </c>
      <c r="AP113" s="3">
        <v>68</v>
      </c>
      <c r="AQ113" s="4" t="s">
        <v>59</v>
      </c>
      <c r="AR113" s="497" t="s">
        <v>189</v>
      </c>
      <c r="AS113" s="498">
        <v>275</v>
      </c>
      <c r="AT113" s="499">
        <v>261</v>
      </c>
      <c r="AU113" s="499">
        <v>261</v>
      </c>
      <c r="AV113" s="505">
        <v>866</v>
      </c>
      <c r="AW113" s="1" t="str">
        <f t="shared" si="16"/>
        <v>CARUGATE</v>
      </c>
      <c r="AX113" s="506" t="s">
        <v>852</v>
      </c>
      <c r="AY113" s="3">
        <v>85</v>
      </c>
      <c r="AZ113" s="352" t="s">
        <v>53</v>
      </c>
      <c r="BA113" s="4" t="s">
        <v>780</v>
      </c>
      <c r="BB113" s="505"/>
      <c r="BC113" s="507">
        <v>269.26754400000004</v>
      </c>
      <c r="BD113" s="499">
        <f t="shared" si="17"/>
        <v>8.6860498064516136</v>
      </c>
      <c r="BF113" s="145"/>
    </row>
    <row r="114" spans="1:58" s="1" customFormat="1" ht="19.7" customHeight="1">
      <c r="A114" s="8" t="s">
        <v>945</v>
      </c>
      <c r="B114" s="3">
        <v>352</v>
      </c>
      <c r="C114" s="137" t="s">
        <v>150</v>
      </c>
      <c r="D114" s="137" t="s">
        <v>836</v>
      </c>
      <c r="G114" s="21">
        <v>382</v>
      </c>
      <c r="H114" s="33">
        <v>97</v>
      </c>
      <c r="I114" s="34">
        <f t="shared" si="19"/>
        <v>3.129032258064516</v>
      </c>
      <c r="J114" s="33">
        <v>132</v>
      </c>
      <c r="K114" s="34">
        <f t="shared" si="20"/>
        <v>4.4000000000000004</v>
      </c>
      <c r="L114" s="34">
        <v>6.1</v>
      </c>
      <c r="M114" s="33">
        <v>153</v>
      </c>
      <c r="N114" s="35">
        <f t="shared" si="21"/>
        <v>4.935483870967742</v>
      </c>
      <c r="O114" s="145"/>
      <c r="P114" s="137" t="s">
        <v>946</v>
      </c>
      <c r="Q114" s="137" t="s">
        <v>836</v>
      </c>
      <c r="R114" s="138">
        <v>165</v>
      </c>
      <c r="S114" s="139">
        <v>6</v>
      </c>
      <c r="T114" s="140">
        <v>90</v>
      </c>
      <c r="U114" s="146" t="s">
        <v>876</v>
      </c>
      <c r="V114" s="146">
        <v>365</v>
      </c>
      <c r="W114" s="146" t="s">
        <v>150</v>
      </c>
      <c r="X114" s="146" t="s">
        <v>837</v>
      </c>
      <c r="Y114" s="147">
        <v>104</v>
      </c>
      <c r="Z114" s="147">
        <v>89</v>
      </c>
      <c r="AA114" s="147">
        <v>99</v>
      </c>
      <c r="AB114" s="148">
        <v>292</v>
      </c>
      <c r="AE114" s="262" t="s">
        <v>37</v>
      </c>
      <c r="AF114" s="270" t="s">
        <v>189</v>
      </c>
      <c r="AG114" s="271">
        <v>112</v>
      </c>
      <c r="AH114" s="271">
        <v>3.7333333333333334</v>
      </c>
      <c r="AI114" s="272">
        <v>135</v>
      </c>
      <c r="AJ114" s="272">
        <v>4.354838709677419</v>
      </c>
      <c r="AK114" s="335">
        <f t="shared" si="18"/>
        <v>149</v>
      </c>
      <c r="AL114" s="336">
        <f t="shared" si="12"/>
        <v>4.9666666666666668</v>
      </c>
      <c r="AM114" s="273">
        <v>377</v>
      </c>
      <c r="AO114" s="8" t="s">
        <v>894</v>
      </c>
      <c r="AP114" s="3">
        <v>55</v>
      </c>
      <c r="AQ114" s="4" t="s">
        <v>65</v>
      </c>
      <c r="AR114" s="497" t="s">
        <v>189</v>
      </c>
      <c r="AS114" s="498">
        <v>284</v>
      </c>
      <c r="AT114" s="499">
        <v>292</v>
      </c>
      <c r="AU114" s="499">
        <v>292</v>
      </c>
      <c r="AV114" s="505">
        <v>889</v>
      </c>
      <c r="AW114" s="1" t="str">
        <f t="shared" si="16"/>
        <v>CATANIA 2</v>
      </c>
      <c r="AX114" s="506" t="s">
        <v>880</v>
      </c>
      <c r="AY114" s="3">
        <v>704</v>
      </c>
      <c r="AZ114" s="352" t="s">
        <v>57</v>
      </c>
      <c r="BA114" s="4" t="s">
        <v>888</v>
      </c>
      <c r="BB114" s="505"/>
      <c r="BC114" s="507">
        <v>193.68367200000003</v>
      </c>
      <c r="BD114" s="499">
        <f t="shared" si="17"/>
        <v>6.2478603870967753</v>
      </c>
      <c r="BF114" s="145"/>
    </row>
    <row r="115" spans="1:58" s="1" customFormat="1" ht="19.7" customHeight="1">
      <c r="A115" s="8" t="s">
        <v>920</v>
      </c>
      <c r="B115" s="3">
        <v>354</v>
      </c>
      <c r="C115" s="137" t="s">
        <v>153</v>
      </c>
      <c r="D115" s="137" t="s">
        <v>836</v>
      </c>
      <c r="G115" s="21">
        <v>505</v>
      </c>
      <c r="H115" s="33">
        <v>125</v>
      </c>
      <c r="I115" s="34">
        <f t="shared" si="19"/>
        <v>4.032258064516129</v>
      </c>
      <c r="J115" s="33">
        <v>168</v>
      </c>
      <c r="K115" s="34">
        <f t="shared" si="20"/>
        <v>5.6</v>
      </c>
      <c r="L115" s="34">
        <v>11.1</v>
      </c>
      <c r="M115" s="33">
        <v>212</v>
      </c>
      <c r="N115" s="35">
        <f t="shared" si="21"/>
        <v>6.838709677419355</v>
      </c>
      <c r="O115" s="145"/>
      <c r="P115" s="137" t="s">
        <v>153</v>
      </c>
      <c r="Q115" s="137" t="s">
        <v>836</v>
      </c>
      <c r="R115" s="138">
        <v>291</v>
      </c>
      <c r="S115" s="139">
        <v>11</v>
      </c>
      <c r="T115" s="140">
        <v>150</v>
      </c>
      <c r="U115" s="146" t="s">
        <v>916</v>
      </c>
      <c r="V115" s="146">
        <v>63</v>
      </c>
      <c r="W115" s="146" t="s">
        <v>153</v>
      </c>
      <c r="X115" s="146" t="s">
        <v>837</v>
      </c>
      <c r="Y115" s="147">
        <v>178</v>
      </c>
      <c r="Z115" s="147">
        <v>151</v>
      </c>
      <c r="AA115" s="147">
        <v>158</v>
      </c>
      <c r="AB115" s="148">
        <v>487</v>
      </c>
      <c r="AE115" s="262" t="s">
        <v>46</v>
      </c>
      <c r="AF115" s="270" t="s">
        <v>189</v>
      </c>
      <c r="AG115" s="271">
        <v>117</v>
      </c>
      <c r="AH115" s="271">
        <v>3.9</v>
      </c>
      <c r="AI115" s="272">
        <v>138</v>
      </c>
      <c r="AJ115" s="272">
        <v>4.4516129032258061</v>
      </c>
      <c r="AK115" s="335">
        <f t="shared" si="18"/>
        <v>181</v>
      </c>
      <c r="AL115" s="336">
        <f t="shared" si="12"/>
        <v>6.0333333333333332</v>
      </c>
      <c r="AM115" s="273">
        <v>377</v>
      </c>
      <c r="AO115" s="8" t="s">
        <v>882</v>
      </c>
      <c r="AP115" s="3">
        <v>315</v>
      </c>
      <c r="AQ115" s="4" t="s">
        <v>58</v>
      </c>
      <c r="AR115" s="497" t="s">
        <v>189</v>
      </c>
      <c r="AS115" s="498">
        <v>247</v>
      </c>
      <c r="AT115" s="499">
        <v>255</v>
      </c>
      <c r="AU115" s="499">
        <v>255</v>
      </c>
      <c r="AV115" s="505">
        <v>793</v>
      </c>
      <c r="AW115" s="1" t="str">
        <f t="shared" si="16"/>
        <v>BERGAMO 1</v>
      </c>
      <c r="AX115" s="506" t="s">
        <v>797</v>
      </c>
      <c r="AY115" s="3">
        <v>1</v>
      </c>
      <c r="AZ115" s="352" t="s">
        <v>39</v>
      </c>
      <c r="BA115" s="4" t="s">
        <v>780</v>
      </c>
      <c r="BB115" s="505"/>
      <c r="BC115" s="507">
        <v>226.414188</v>
      </c>
      <c r="BD115" s="499">
        <f t="shared" si="17"/>
        <v>7.3036834838709677</v>
      </c>
      <c r="BF115" s="145"/>
    </row>
    <row r="116" spans="1:58" s="1" customFormat="1" ht="19.7" customHeight="1">
      <c r="A116" s="8" t="s">
        <v>839</v>
      </c>
      <c r="B116" s="3">
        <v>355</v>
      </c>
      <c r="C116" s="137" t="s">
        <v>154</v>
      </c>
      <c r="D116" s="137" t="s">
        <v>344</v>
      </c>
      <c r="G116" s="21">
        <v>466</v>
      </c>
      <c r="H116" s="33">
        <v>120</v>
      </c>
      <c r="I116" s="34">
        <f t="shared" si="19"/>
        <v>3.870967741935484</v>
      </c>
      <c r="J116" s="33">
        <v>177</v>
      </c>
      <c r="K116" s="34">
        <f t="shared" si="20"/>
        <v>5.9</v>
      </c>
      <c r="L116" s="34">
        <v>6.1</v>
      </c>
      <c r="M116" s="33">
        <v>169</v>
      </c>
      <c r="N116" s="35">
        <f t="shared" si="21"/>
        <v>5.4516129032258061</v>
      </c>
      <c r="O116" s="145"/>
      <c r="P116" s="137" t="s">
        <v>154</v>
      </c>
      <c r="Q116" s="137" t="s">
        <v>344</v>
      </c>
      <c r="R116" s="138">
        <v>168</v>
      </c>
      <c r="S116" s="139">
        <v>6</v>
      </c>
      <c r="T116" s="140">
        <v>90</v>
      </c>
      <c r="U116" s="146" t="s">
        <v>918</v>
      </c>
      <c r="V116" s="146">
        <v>318</v>
      </c>
      <c r="W116" s="146" t="s">
        <v>154</v>
      </c>
      <c r="X116" s="146" t="s">
        <v>878</v>
      </c>
      <c r="Y116" s="147">
        <v>123</v>
      </c>
      <c r="Z116" s="147">
        <v>105</v>
      </c>
      <c r="AA116" s="147">
        <v>119</v>
      </c>
      <c r="AB116" s="148">
        <v>347</v>
      </c>
      <c r="AE116" s="262" t="s">
        <v>54</v>
      </c>
      <c r="AF116" s="270" t="s">
        <v>189</v>
      </c>
      <c r="AG116" s="271">
        <v>150</v>
      </c>
      <c r="AH116" s="271">
        <v>5</v>
      </c>
      <c r="AI116" s="272">
        <v>152</v>
      </c>
      <c r="AJ116" s="272">
        <v>4.903225806451613</v>
      </c>
      <c r="AK116" s="335">
        <f t="shared" si="18"/>
        <v>230</v>
      </c>
      <c r="AL116" s="336">
        <f t="shared" si="12"/>
        <v>7.666666666666667</v>
      </c>
      <c r="AM116" s="273">
        <v>477</v>
      </c>
      <c r="AO116" s="8" t="s">
        <v>941</v>
      </c>
      <c r="AP116" s="3">
        <v>327</v>
      </c>
      <c r="AQ116" s="4" t="s">
        <v>127</v>
      </c>
      <c r="AR116" s="497" t="s">
        <v>189</v>
      </c>
      <c r="AS116" s="498">
        <v>209</v>
      </c>
      <c r="AT116" s="499">
        <v>202</v>
      </c>
      <c r="AU116" s="499">
        <v>202</v>
      </c>
      <c r="AV116" s="505">
        <v>659</v>
      </c>
      <c r="AW116" s="1" t="str">
        <f t="shared" si="16"/>
        <v>VARESE SMART</v>
      </c>
      <c r="AX116" s="506" t="s">
        <v>943</v>
      </c>
      <c r="AY116" s="3">
        <v>346</v>
      </c>
      <c r="AZ116" s="352" t="s">
        <v>172</v>
      </c>
      <c r="BA116" s="4" t="s">
        <v>190</v>
      </c>
      <c r="BB116" s="505"/>
      <c r="BC116" s="507">
        <v>24.969671999999999</v>
      </c>
      <c r="BD116" s="499">
        <f t="shared" si="17"/>
        <v>0.80547329032258064</v>
      </c>
      <c r="BF116" s="145"/>
    </row>
    <row r="117" spans="1:58" s="1" customFormat="1" ht="19.7" customHeight="1">
      <c r="A117" s="8" t="s">
        <v>820</v>
      </c>
      <c r="B117" s="3">
        <v>356</v>
      </c>
      <c r="C117" s="137" t="s">
        <v>155</v>
      </c>
      <c r="D117" s="137" t="s">
        <v>340</v>
      </c>
      <c r="G117" s="21">
        <v>1039</v>
      </c>
      <c r="H117" s="33">
        <v>261</v>
      </c>
      <c r="I117" s="34">
        <f t="shared" si="19"/>
        <v>8.4193548387096779</v>
      </c>
      <c r="J117" s="33">
        <v>365</v>
      </c>
      <c r="K117" s="34">
        <f t="shared" si="20"/>
        <v>12.166666666666666</v>
      </c>
      <c r="L117" s="34">
        <v>7.1</v>
      </c>
      <c r="M117" s="33">
        <v>413</v>
      </c>
      <c r="N117" s="35">
        <f t="shared" si="21"/>
        <v>13.32258064516129</v>
      </c>
      <c r="O117" s="145"/>
      <c r="P117" s="137" t="s">
        <v>155</v>
      </c>
      <c r="Q117" s="137" t="s">
        <v>340</v>
      </c>
      <c r="R117" s="138">
        <v>178</v>
      </c>
      <c r="S117" s="139">
        <v>7</v>
      </c>
      <c r="T117" s="140">
        <v>90</v>
      </c>
      <c r="U117" s="146" t="s">
        <v>843</v>
      </c>
      <c r="V117" s="146">
        <v>703</v>
      </c>
      <c r="W117" s="146" t="s">
        <v>155</v>
      </c>
      <c r="X117" s="146" t="s">
        <v>780</v>
      </c>
      <c r="Y117" s="147">
        <v>101</v>
      </c>
      <c r="Z117" s="147">
        <v>86</v>
      </c>
      <c r="AA117" s="147">
        <v>70</v>
      </c>
      <c r="AB117" s="148">
        <v>257</v>
      </c>
      <c r="AE117" s="262" t="s">
        <v>58</v>
      </c>
      <c r="AF117" s="270" t="s">
        <v>189</v>
      </c>
      <c r="AG117" s="271">
        <v>148</v>
      </c>
      <c r="AH117" s="271">
        <v>4.9333333333333336</v>
      </c>
      <c r="AI117" s="272">
        <v>188</v>
      </c>
      <c r="AJ117" s="272">
        <v>6.064516129032258</v>
      </c>
      <c r="AK117" s="335">
        <f t="shared" si="18"/>
        <v>255</v>
      </c>
      <c r="AL117" s="336">
        <f t="shared" si="12"/>
        <v>8.5</v>
      </c>
      <c r="AM117" s="273">
        <v>510</v>
      </c>
      <c r="AO117" s="8" t="s">
        <v>939</v>
      </c>
      <c r="AP117" s="3">
        <v>319</v>
      </c>
      <c r="AQ117" s="4" t="s">
        <v>131</v>
      </c>
      <c r="AR117" s="497" t="s">
        <v>189</v>
      </c>
      <c r="AS117" s="498">
        <v>163</v>
      </c>
      <c r="AT117" s="499">
        <v>151</v>
      </c>
      <c r="AU117" s="499">
        <v>151</v>
      </c>
      <c r="AV117" s="505">
        <v>510</v>
      </c>
      <c r="AW117" s="1" t="str">
        <f t="shared" si="16"/>
        <v>FERRARA</v>
      </c>
      <c r="AX117" s="506" t="s">
        <v>872</v>
      </c>
      <c r="AY117" s="3">
        <v>32</v>
      </c>
      <c r="AZ117" s="352" t="s">
        <v>71</v>
      </c>
      <c r="BA117" s="4" t="s">
        <v>802</v>
      </c>
      <c r="BB117" s="505"/>
      <c r="BC117" s="507">
        <v>179.00555399999999</v>
      </c>
      <c r="BD117" s="499">
        <f t="shared" si="17"/>
        <v>5.7743727096774187</v>
      </c>
      <c r="BF117" s="145"/>
    </row>
    <row r="118" spans="1:58" s="1" customFormat="1" ht="19.7" customHeight="1">
      <c r="A118" s="8" t="s">
        <v>915</v>
      </c>
      <c r="B118" s="3">
        <v>357</v>
      </c>
      <c r="C118" s="137" t="s">
        <v>156</v>
      </c>
      <c r="D118" s="137" t="s">
        <v>343</v>
      </c>
      <c r="G118" s="21">
        <v>880</v>
      </c>
      <c r="H118" s="33">
        <v>218</v>
      </c>
      <c r="I118" s="34">
        <f t="shared" si="19"/>
        <v>7.032258064516129</v>
      </c>
      <c r="J118" s="33">
        <v>315</v>
      </c>
      <c r="K118" s="34">
        <f t="shared" si="20"/>
        <v>10.5</v>
      </c>
      <c r="L118" s="34">
        <v>8.1</v>
      </c>
      <c r="M118" s="33">
        <v>347</v>
      </c>
      <c r="N118" s="35">
        <f t="shared" si="21"/>
        <v>11.193548387096774</v>
      </c>
      <c r="O118" s="145"/>
      <c r="P118" s="137" t="s">
        <v>156</v>
      </c>
      <c r="Q118" s="137" t="s">
        <v>343</v>
      </c>
      <c r="R118" s="138">
        <v>212</v>
      </c>
      <c r="S118" s="139">
        <v>8</v>
      </c>
      <c r="T118" s="140">
        <v>115</v>
      </c>
      <c r="U118" s="146" t="s">
        <v>926</v>
      </c>
      <c r="V118" s="146">
        <v>340</v>
      </c>
      <c r="W118" s="146" t="s">
        <v>156</v>
      </c>
      <c r="X118" s="146" t="s">
        <v>802</v>
      </c>
      <c r="Y118" s="147">
        <v>126</v>
      </c>
      <c r="Z118" s="147">
        <v>112</v>
      </c>
      <c r="AA118" s="147">
        <v>107</v>
      </c>
      <c r="AB118" s="148">
        <v>345</v>
      </c>
      <c r="AE118" s="262" t="s">
        <v>59</v>
      </c>
      <c r="AF118" s="270" t="s">
        <v>189</v>
      </c>
      <c r="AG118" s="271">
        <v>179</v>
      </c>
      <c r="AH118" s="271">
        <v>5.9666666666666668</v>
      </c>
      <c r="AI118" s="272">
        <v>202</v>
      </c>
      <c r="AJ118" s="272">
        <v>6.5161290322580649</v>
      </c>
      <c r="AK118" s="335">
        <f t="shared" si="18"/>
        <v>261</v>
      </c>
      <c r="AL118" s="336">
        <f t="shared" si="12"/>
        <v>8.6999999999999993</v>
      </c>
      <c r="AM118" s="273">
        <v>569</v>
      </c>
      <c r="AO118" s="8" t="s">
        <v>822</v>
      </c>
      <c r="AP118" s="3">
        <v>42</v>
      </c>
      <c r="AQ118" s="4" t="s">
        <v>33</v>
      </c>
      <c r="AR118" s="497" t="s">
        <v>189</v>
      </c>
      <c r="AS118" s="498">
        <v>361</v>
      </c>
      <c r="AT118" s="499">
        <v>365</v>
      </c>
      <c r="AU118" s="499">
        <v>365</v>
      </c>
      <c r="AV118" s="505">
        <v>1121</v>
      </c>
      <c r="AW118" s="1" t="str">
        <f t="shared" si="16"/>
        <v>ERBUSCO</v>
      </c>
      <c r="AX118" s="506" t="s">
        <v>832</v>
      </c>
      <c r="AY118" s="3">
        <v>11</v>
      </c>
      <c r="AZ118" s="352" t="s">
        <v>70</v>
      </c>
      <c r="BA118" s="4" t="s">
        <v>780</v>
      </c>
      <c r="BB118" s="505"/>
      <c r="BC118" s="507">
        <v>194.18981400000001</v>
      </c>
      <c r="BD118" s="499">
        <f t="shared" si="17"/>
        <v>6.2641875483870972</v>
      </c>
      <c r="BF118" s="145"/>
    </row>
    <row r="119" spans="1:58" s="1" customFormat="1" ht="19.7" customHeight="1">
      <c r="A119" s="8" t="s">
        <v>823</v>
      </c>
      <c r="B119" s="3">
        <v>358</v>
      </c>
      <c r="C119" s="137" t="s">
        <v>157</v>
      </c>
      <c r="D119" s="137" t="s">
        <v>344</v>
      </c>
      <c r="G119" s="21">
        <v>609</v>
      </c>
      <c r="H119" s="33">
        <v>152</v>
      </c>
      <c r="I119" s="34">
        <f t="shared" si="19"/>
        <v>4.903225806451613</v>
      </c>
      <c r="J119" s="33">
        <v>217</v>
      </c>
      <c r="K119" s="34">
        <f t="shared" si="20"/>
        <v>7.2333333333333334</v>
      </c>
      <c r="L119" s="34">
        <v>7.1</v>
      </c>
      <c r="M119" s="33">
        <v>240</v>
      </c>
      <c r="N119" s="35">
        <f t="shared" si="21"/>
        <v>7.741935483870968</v>
      </c>
      <c r="O119" s="145"/>
      <c r="P119" s="137" t="s">
        <v>157</v>
      </c>
      <c r="Q119" s="137" t="s">
        <v>344</v>
      </c>
      <c r="R119" s="138">
        <v>192</v>
      </c>
      <c r="S119" s="139">
        <v>7</v>
      </c>
      <c r="T119" s="140">
        <v>100</v>
      </c>
      <c r="U119" s="146" t="s">
        <v>924</v>
      </c>
      <c r="V119" s="146">
        <v>154</v>
      </c>
      <c r="W119" s="146" t="s">
        <v>157</v>
      </c>
      <c r="X119" s="146" t="s">
        <v>878</v>
      </c>
      <c r="Y119" s="147">
        <v>121</v>
      </c>
      <c r="Z119" s="147">
        <v>104</v>
      </c>
      <c r="AA119" s="147">
        <v>108</v>
      </c>
      <c r="AB119" s="148">
        <v>333</v>
      </c>
      <c r="AE119" s="262" t="s">
        <v>65</v>
      </c>
      <c r="AF119" s="270" t="s">
        <v>189</v>
      </c>
      <c r="AG119" s="271">
        <v>194</v>
      </c>
      <c r="AH119" s="271">
        <v>6.4666666666666668</v>
      </c>
      <c r="AI119" s="272">
        <v>224</v>
      </c>
      <c r="AJ119" s="272">
        <v>7.225806451612903</v>
      </c>
      <c r="AK119" s="335">
        <f t="shared" si="18"/>
        <v>292</v>
      </c>
      <c r="AL119" s="336">
        <f t="shared" si="12"/>
        <v>9.7333333333333325</v>
      </c>
      <c r="AM119" s="273">
        <v>631</v>
      </c>
      <c r="AO119" s="8" t="s">
        <v>821</v>
      </c>
      <c r="AP119" s="3">
        <v>8</v>
      </c>
      <c r="AQ119" s="4" t="s">
        <v>121</v>
      </c>
      <c r="AR119" s="497" t="s">
        <v>189</v>
      </c>
      <c r="AS119" s="498">
        <v>222</v>
      </c>
      <c r="AT119" s="499">
        <v>203</v>
      </c>
      <c r="AU119" s="499">
        <v>203</v>
      </c>
      <c r="AV119" s="505">
        <v>669</v>
      </c>
      <c r="AW119" s="1" t="str">
        <f t="shared" si="16"/>
        <v>MILANO CERTOSA</v>
      </c>
      <c r="AX119" s="506" t="s">
        <v>859</v>
      </c>
      <c r="AY119" s="3">
        <v>70</v>
      </c>
      <c r="AZ119" s="352" t="s">
        <v>95</v>
      </c>
      <c r="BA119" s="4" t="s">
        <v>780</v>
      </c>
      <c r="BB119" s="505"/>
      <c r="BC119" s="507">
        <v>533.47366799999998</v>
      </c>
      <c r="BD119" s="499">
        <f t="shared" si="17"/>
        <v>17.208828</v>
      </c>
      <c r="BF119" s="145"/>
    </row>
    <row r="120" spans="1:58" s="1" customFormat="1" ht="19.7" customHeight="1">
      <c r="A120" s="8" t="s">
        <v>940</v>
      </c>
      <c r="B120" s="3">
        <v>359</v>
      </c>
      <c r="C120" s="137" t="s">
        <v>158</v>
      </c>
      <c r="D120" s="137" t="s">
        <v>342</v>
      </c>
      <c r="G120" s="21">
        <v>390</v>
      </c>
      <c r="H120" s="33">
        <v>106</v>
      </c>
      <c r="I120" s="34">
        <f t="shared" si="19"/>
        <v>3.4193548387096775</v>
      </c>
      <c r="J120" s="33">
        <v>138</v>
      </c>
      <c r="K120" s="34">
        <f t="shared" si="20"/>
        <v>4.5999999999999996</v>
      </c>
      <c r="L120" s="34">
        <v>16.100000000000001</v>
      </c>
      <c r="M120" s="33">
        <v>146</v>
      </c>
      <c r="N120" s="35">
        <f t="shared" si="21"/>
        <v>4.709677419354839</v>
      </c>
      <c r="O120" s="145"/>
      <c r="P120" s="137" t="s">
        <v>158</v>
      </c>
      <c r="Q120" s="137" t="s">
        <v>342</v>
      </c>
      <c r="R120" s="138">
        <v>438</v>
      </c>
      <c r="S120" s="139">
        <v>16</v>
      </c>
      <c r="T120" s="140">
        <v>220</v>
      </c>
      <c r="U120" s="146" t="s">
        <v>858</v>
      </c>
      <c r="V120" s="146">
        <v>23</v>
      </c>
      <c r="W120" s="146" t="s">
        <v>158</v>
      </c>
      <c r="X120" s="146" t="s">
        <v>186</v>
      </c>
      <c r="Y120" s="147">
        <v>270</v>
      </c>
      <c r="Z120" s="147">
        <v>232</v>
      </c>
      <c r="AA120" s="147">
        <v>259</v>
      </c>
      <c r="AB120" s="148">
        <v>761</v>
      </c>
      <c r="AE120" s="262" t="s">
        <v>76</v>
      </c>
      <c r="AF120" s="270" t="s">
        <v>189</v>
      </c>
      <c r="AG120" s="271">
        <v>83</v>
      </c>
      <c r="AH120" s="271">
        <v>2.7666666666666666</v>
      </c>
      <c r="AI120" s="272">
        <v>94</v>
      </c>
      <c r="AJ120" s="272">
        <v>3.032258064516129</v>
      </c>
      <c r="AK120" s="335">
        <f t="shared" si="18"/>
        <v>147</v>
      </c>
      <c r="AL120" s="336">
        <f t="shared" si="12"/>
        <v>4.9000000000000004</v>
      </c>
      <c r="AM120" s="273">
        <v>272</v>
      </c>
      <c r="AO120" s="8" t="s">
        <v>834</v>
      </c>
      <c r="AP120" s="3">
        <v>152</v>
      </c>
      <c r="AQ120" s="4" t="s">
        <v>37</v>
      </c>
      <c r="AR120" s="497" t="s">
        <v>189</v>
      </c>
      <c r="AS120" s="498">
        <v>163</v>
      </c>
      <c r="AT120" s="499">
        <v>149</v>
      </c>
      <c r="AU120" s="499">
        <v>149</v>
      </c>
      <c r="AV120" s="505">
        <v>498</v>
      </c>
      <c r="AW120" s="1" t="str">
        <f t="shared" si="16"/>
        <v>FIRENZE NOVOLI</v>
      </c>
      <c r="AX120" s="506" t="s">
        <v>907</v>
      </c>
      <c r="AY120" s="3">
        <v>80</v>
      </c>
      <c r="AZ120" s="352" t="s">
        <v>75</v>
      </c>
      <c r="BA120" s="4" t="s">
        <v>888</v>
      </c>
      <c r="BB120" s="505"/>
      <c r="BC120" s="507">
        <v>216.12263400000001</v>
      </c>
      <c r="BD120" s="499">
        <f t="shared" si="17"/>
        <v>6.9716978709677422</v>
      </c>
      <c r="BF120" s="145"/>
    </row>
    <row r="121" spans="1:58" s="1" customFormat="1" ht="19.7" customHeight="1">
      <c r="A121" s="8" t="s">
        <v>889</v>
      </c>
      <c r="B121" s="3">
        <v>362</v>
      </c>
      <c r="C121" s="137" t="s">
        <v>159</v>
      </c>
      <c r="D121" s="137" t="s">
        <v>342</v>
      </c>
      <c r="G121" s="21">
        <v>368</v>
      </c>
      <c r="H121" s="33">
        <v>84</v>
      </c>
      <c r="I121" s="34">
        <f t="shared" si="19"/>
        <v>2.7096774193548385</v>
      </c>
      <c r="J121" s="33">
        <v>140</v>
      </c>
      <c r="K121" s="34">
        <f t="shared" si="20"/>
        <v>4.666666666666667</v>
      </c>
      <c r="L121" s="34">
        <v>13.1</v>
      </c>
      <c r="M121" s="33">
        <v>144</v>
      </c>
      <c r="N121" s="35">
        <f t="shared" si="21"/>
        <v>4.645161290322581</v>
      </c>
      <c r="O121" s="145"/>
      <c r="P121" s="137" t="s">
        <v>159</v>
      </c>
      <c r="Q121" s="137" t="s">
        <v>342</v>
      </c>
      <c r="R121" s="138">
        <v>364</v>
      </c>
      <c r="S121" s="139">
        <v>13</v>
      </c>
      <c r="T121" s="140">
        <v>185</v>
      </c>
      <c r="U121" s="146" t="s">
        <v>840</v>
      </c>
      <c r="V121" s="146">
        <v>13</v>
      </c>
      <c r="W121" s="146" t="s">
        <v>159</v>
      </c>
      <c r="X121" s="146" t="s">
        <v>186</v>
      </c>
      <c r="Y121" s="147">
        <v>234</v>
      </c>
      <c r="Z121" s="147">
        <v>206</v>
      </c>
      <c r="AA121" s="147">
        <v>205</v>
      </c>
      <c r="AB121" s="148">
        <v>645</v>
      </c>
      <c r="AE121" s="262" t="s">
        <v>85</v>
      </c>
      <c r="AF121" s="270" t="s">
        <v>189</v>
      </c>
      <c r="AG121" s="271">
        <v>196</v>
      </c>
      <c r="AH121" s="271">
        <v>6.5333333333333332</v>
      </c>
      <c r="AI121" s="272">
        <v>234</v>
      </c>
      <c r="AJ121" s="272">
        <v>7.5483870967741939</v>
      </c>
      <c r="AK121" s="335">
        <f t="shared" si="18"/>
        <v>348</v>
      </c>
      <c r="AL121" s="336">
        <f t="shared" si="12"/>
        <v>11.6</v>
      </c>
      <c r="AM121" s="273">
        <v>657</v>
      </c>
      <c r="AO121" s="8" t="s">
        <v>825</v>
      </c>
      <c r="AP121" s="3">
        <v>342</v>
      </c>
      <c r="AQ121" s="4" t="s">
        <v>34</v>
      </c>
      <c r="AR121" s="497" t="s">
        <v>189</v>
      </c>
      <c r="AS121" s="498">
        <v>291</v>
      </c>
      <c r="AT121" s="499">
        <v>249</v>
      </c>
      <c r="AU121" s="499">
        <v>249</v>
      </c>
      <c r="AV121" s="505">
        <v>849</v>
      </c>
      <c r="AW121" s="1" t="str">
        <f t="shared" si="16"/>
        <v>RIMINI NORD</v>
      </c>
      <c r="AX121" s="506" t="s">
        <v>800</v>
      </c>
      <c r="AY121" s="3">
        <v>2</v>
      </c>
      <c r="AZ121" s="352" t="s">
        <v>137</v>
      </c>
      <c r="BA121" s="4" t="s">
        <v>802</v>
      </c>
      <c r="BB121" s="505"/>
      <c r="BC121" s="507">
        <v>209.37407400000001</v>
      </c>
      <c r="BD121" s="499">
        <f t="shared" si="17"/>
        <v>6.754002387096774</v>
      </c>
      <c r="BF121" s="145"/>
    </row>
    <row r="122" spans="1:58" s="1" customFormat="1" ht="19.7" customHeight="1">
      <c r="A122" s="8" t="s">
        <v>868</v>
      </c>
      <c r="B122" s="3">
        <v>364</v>
      </c>
      <c r="C122" s="137" t="s">
        <v>160</v>
      </c>
      <c r="D122" s="137" t="s">
        <v>342</v>
      </c>
      <c r="G122" s="21">
        <v>143</v>
      </c>
      <c r="H122" s="33">
        <v>40</v>
      </c>
      <c r="I122" s="34">
        <f t="shared" si="19"/>
        <v>1.2903225806451613</v>
      </c>
      <c r="J122" s="33">
        <v>50</v>
      </c>
      <c r="K122" s="34">
        <f t="shared" si="20"/>
        <v>1.6666666666666667</v>
      </c>
      <c r="L122" s="34">
        <v>9.1</v>
      </c>
      <c r="M122" s="33">
        <v>53</v>
      </c>
      <c r="N122" s="35">
        <f t="shared" si="21"/>
        <v>1.7096774193548387</v>
      </c>
      <c r="O122" s="145"/>
      <c r="P122" s="137" t="s">
        <v>160</v>
      </c>
      <c r="Q122" s="137" t="s">
        <v>342</v>
      </c>
      <c r="R122" s="138">
        <v>252</v>
      </c>
      <c r="S122" s="139">
        <v>9</v>
      </c>
      <c r="T122" s="140">
        <v>125</v>
      </c>
      <c r="U122" s="146" t="s">
        <v>913</v>
      </c>
      <c r="V122" s="146">
        <v>60</v>
      </c>
      <c r="W122" s="146" t="s">
        <v>160</v>
      </c>
      <c r="X122" s="146" t="s">
        <v>186</v>
      </c>
      <c r="Y122" s="147">
        <v>142</v>
      </c>
      <c r="Z122" s="147">
        <v>121</v>
      </c>
      <c r="AA122" s="147">
        <v>129</v>
      </c>
      <c r="AB122" s="148">
        <v>392</v>
      </c>
      <c r="AE122" s="262" t="s">
        <v>104</v>
      </c>
      <c r="AF122" s="270" t="s">
        <v>189</v>
      </c>
      <c r="AG122" s="271">
        <v>151</v>
      </c>
      <c r="AH122" s="271">
        <v>5.0333333333333332</v>
      </c>
      <c r="AI122" s="272">
        <v>188</v>
      </c>
      <c r="AJ122" s="272">
        <v>6.064516129032258</v>
      </c>
      <c r="AK122" s="335">
        <f t="shared" si="18"/>
        <v>219</v>
      </c>
      <c r="AL122" s="336">
        <f t="shared" si="12"/>
        <v>7.3</v>
      </c>
      <c r="AM122" s="273">
        <v>512</v>
      </c>
      <c r="AO122" s="8" t="s">
        <v>911</v>
      </c>
      <c r="AP122" s="3">
        <v>78</v>
      </c>
      <c r="AQ122" s="4" t="s">
        <v>122</v>
      </c>
      <c r="AR122" s="497" t="s">
        <v>189</v>
      </c>
      <c r="AS122" s="498">
        <v>200</v>
      </c>
      <c r="AT122" s="499">
        <v>199</v>
      </c>
      <c r="AU122" s="499">
        <v>199</v>
      </c>
      <c r="AV122" s="505">
        <v>656</v>
      </c>
      <c r="AW122" s="1" t="str">
        <f t="shared" si="16"/>
        <v>FOGGIA</v>
      </c>
      <c r="AX122" s="506" t="s">
        <v>909</v>
      </c>
      <c r="AY122" s="3">
        <v>337</v>
      </c>
      <c r="AZ122" s="352" t="s">
        <v>76</v>
      </c>
      <c r="BA122" s="4" t="s">
        <v>189</v>
      </c>
      <c r="BB122" s="505"/>
      <c r="BC122" s="507">
        <v>112.700952</v>
      </c>
      <c r="BD122" s="499">
        <f t="shared" si="17"/>
        <v>3.6355145806451614</v>
      </c>
      <c r="BF122" s="145"/>
    </row>
    <row r="123" spans="1:58" s="1" customFormat="1" ht="19.7" customHeight="1">
      <c r="A123" s="8" t="s">
        <v>876</v>
      </c>
      <c r="B123" s="3">
        <v>365</v>
      </c>
      <c r="C123" s="137" t="s">
        <v>161</v>
      </c>
      <c r="D123" s="137" t="s">
        <v>342</v>
      </c>
      <c r="G123" s="21">
        <v>1244</v>
      </c>
      <c r="H123" s="33">
        <v>341</v>
      </c>
      <c r="I123" s="34">
        <f t="shared" si="19"/>
        <v>11</v>
      </c>
      <c r="J123" s="33">
        <v>454</v>
      </c>
      <c r="K123" s="34">
        <f t="shared" si="20"/>
        <v>15.133333333333333</v>
      </c>
      <c r="L123" s="34">
        <v>6.1</v>
      </c>
      <c r="M123" s="33">
        <v>449</v>
      </c>
      <c r="N123" s="35">
        <f t="shared" si="21"/>
        <v>14.483870967741936</v>
      </c>
      <c r="O123" s="145"/>
      <c r="P123" s="137" t="s">
        <v>161</v>
      </c>
      <c r="Q123" s="137" t="s">
        <v>342</v>
      </c>
      <c r="R123" s="138">
        <v>156</v>
      </c>
      <c r="S123" s="139">
        <v>6</v>
      </c>
      <c r="T123" s="140">
        <v>90</v>
      </c>
      <c r="U123" s="146" t="s">
        <v>849</v>
      </c>
      <c r="V123" s="146">
        <v>71</v>
      </c>
      <c r="W123" s="146" t="s">
        <v>161</v>
      </c>
      <c r="X123" s="146" t="s">
        <v>186</v>
      </c>
      <c r="Y123" s="147">
        <v>97</v>
      </c>
      <c r="Z123" s="147">
        <v>86</v>
      </c>
      <c r="AA123" s="147">
        <v>84</v>
      </c>
      <c r="AB123" s="148">
        <v>267</v>
      </c>
      <c r="AE123" s="262" t="s">
        <v>108</v>
      </c>
      <c r="AF123" s="270" t="s">
        <v>189</v>
      </c>
      <c r="AG123" s="271">
        <v>108</v>
      </c>
      <c r="AH123" s="271">
        <v>3.6</v>
      </c>
      <c r="AI123" s="272">
        <v>130</v>
      </c>
      <c r="AJ123" s="272">
        <v>4.193548387096774</v>
      </c>
      <c r="AK123" s="335">
        <f t="shared" si="18"/>
        <v>129</v>
      </c>
      <c r="AL123" s="336">
        <f t="shared" si="12"/>
        <v>4.3</v>
      </c>
      <c r="AM123" s="273">
        <v>365</v>
      </c>
      <c r="AO123" s="8" t="s">
        <v>928</v>
      </c>
      <c r="AP123" s="3">
        <v>317</v>
      </c>
      <c r="AQ123" s="4" t="s">
        <v>104</v>
      </c>
      <c r="AR123" s="497" t="s">
        <v>189</v>
      </c>
      <c r="AS123" s="498">
        <v>258</v>
      </c>
      <c r="AT123" s="499">
        <v>219</v>
      </c>
      <c r="AU123" s="499">
        <v>219</v>
      </c>
      <c r="AV123" s="505">
        <v>775</v>
      </c>
      <c r="AW123" s="1" t="str">
        <f t="shared" si="16"/>
        <v>LUCCA</v>
      </c>
      <c r="AX123" s="506" t="s">
        <v>902</v>
      </c>
      <c r="AY123" s="3">
        <v>49</v>
      </c>
      <c r="AZ123" s="352" t="s">
        <v>90</v>
      </c>
      <c r="BA123" s="4" t="s">
        <v>888</v>
      </c>
      <c r="BB123" s="505"/>
      <c r="BC123" s="507">
        <v>186.59768399999999</v>
      </c>
      <c r="BD123" s="499">
        <f t="shared" si="17"/>
        <v>6.019280129032258</v>
      </c>
      <c r="BF123" s="145"/>
    </row>
    <row r="124" spans="1:58" s="1" customFormat="1" ht="19.7" customHeight="1">
      <c r="A124" s="8" t="s">
        <v>857</v>
      </c>
      <c r="B124" s="3">
        <v>367</v>
      </c>
      <c r="C124" s="137" t="s">
        <v>162</v>
      </c>
      <c r="D124" s="137" t="s">
        <v>342</v>
      </c>
      <c r="G124" s="21">
        <v>592</v>
      </c>
      <c r="H124" s="33">
        <v>158</v>
      </c>
      <c r="I124" s="34">
        <f t="shared" si="19"/>
        <v>5.096774193548387</v>
      </c>
      <c r="J124" s="33">
        <v>215</v>
      </c>
      <c r="K124" s="34">
        <f t="shared" si="20"/>
        <v>7.166666666666667</v>
      </c>
      <c r="L124" s="34">
        <v>6.1</v>
      </c>
      <c r="M124" s="33">
        <v>219</v>
      </c>
      <c r="N124" s="35">
        <f t="shared" si="21"/>
        <v>7.064516129032258</v>
      </c>
      <c r="O124" s="145"/>
      <c r="P124" s="137" t="s">
        <v>162</v>
      </c>
      <c r="Q124" s="137" t="s">
        <v>342</v>
      </c>
      <c r="R124" s="138">
        <v>151</v>
      </c>
      <c r="S124" s="139">
        <v>6</v>
      </c>
      <c r="T124" s="140">
        <v>80</v>
      </c>
      <c r="U124" s="146" t="s">
        <v>920</v>
      </c>
      <c r="V124" s="146">
        <v>354</v>
      </c>
      <c r="W124" s="146" t="s">
        <v>162</v>
      </c>
      <c r="X124" s="146" t="s">
        <v>186</v>
      </c>
      <c r="Y124" s="147">
        <v>100</v>
      </c>
      <c r="Z124" s="147">
        <v>76</v>
      </c>
      <c r="AA124" s="147">
        <v>79</v>
      </c>
      <c r="AB124" s="148">
        <v>255</v>
      </c>
      <c r="AE124" s="262" t="s">
        <v>121</v>
      </c>
      <c r="AF124" s="270" t="s">
        <v>189</v>
      </c>
      <c r="AG124" s="271">
        <v>125</v>
      </c>
      <c r="AH124" s="271">
        <v>4.166666666666667</v>
      </c>
      <c r="AI124" s="272">
        <v>152</v>
      </c>
      <c r="AJ124" s="272">
        <v>4.903225806451613</v>
      </c>
      <c r="AK124" s="335">
        <f t="shared" si="18"/>
        <v>203</v>
      </c>
      <c r="AL124" s="336">
        <f t="shared" si="12"/>
        <v>6.7666666666666666</v>
      </c>
      <c r="AM124" s="273">
        <v>421</v>
      </c>
      <c r="AO124" s="8" t="s">
        <v>876</v>
      </c>
      <c r="AP124" s="3">
        <v>365</v>
      </c>
      <c r="AQ124" s="4" t="s">
        <v>150</v>
      </c>
      <c r="AR124" s="497" t="s">
        <v>189</v>
      </c>
      <c r="AS124" s="498">
        <v>121</v>
      </c>
      <c r="AT124" s="499">
        <v>120</v>
      </c>
      <c r="AU124" s="499">
        <v>120</v>
      </c>
      <c r="AV124" s="505">
        <v>391</v>
      </c>
      <c r="AW124" s="1" t="str">
        <f t="shared" si="16"/>
        <v>MILANO SUD</v>
      </c>
      <c r="AX124" s="506" t="s">
        <v>850</v>
      </c>
      <c r="AY124" s="3">
        <v>20</v>
      </c>
      <c r="AZ124" s="352" t="s">
        <v>101</v>
      </c>
      <c r="BA124" s="4" t="s">
        <v>780</v>
      </c>
      <c r="BB124" s="505"/>
      <c r="BC124" s="507">
        <v>290.18808000000001</v>
      </c>
      <c r="BD124" s="499">
        <f t="shared" si="17"/>
        <v>9.3609058064516137</v>
      </c>
      <c r="BF124" s="145"/>
    </row>
    <row r="125" spans="1:58" s="1" customFormat="1" ht="19.7" customHeight="1">
      <c r="A125" s="8" t="s">
        <v>829</v>
      </c>
      <c r="B125" s="3">
        <v>368</v>
      </c>
      <c r="C125" s="137" t="s">
        <v>164</v>
      </c>
      <c r="D125" s="137" t="s">
        <v>190</v>
      </c>
      <c r="G125" s="21">
        <v>602</v>
      </c>
      <c r="H125" s="33">
        <v>165</v>
      </c>
      <c r="I125" s="34">
        <f t="shared" si="19"/>
        <v>5.32258064516129</v>
      </c>
      <c r="J125" s="33">
        <v>215</v>
      </c>
      <c r="K125" s="34">
        <f t="shared" si="20"/>
        <v>7.166666666666667</v>
      </c>
      <c r="L125" s="34">
        <v>3.1</v>
      </c>
      <c r="M125" s="33">
        <v>222</v>
      </c>
      <c r="N125" s="35">
        <f t="shared" si="21"/>
        <v>7.161290322580645</v>
      </c>
      <c r="O125" s="145"/>
      <c r="P125" s="137" t="s">
        <v>164</v>
      </c>
      <c r="Q125" s="137" t="s">
        <v>190</v>
      </c>
      <c r="R125" s="138">
        <v>60</v>
      </c>
      <c r="S125" s="139">
        <v>3</v>
      </c>
      <c r="T125" s="140">
        <v>40</v>
      </c>
      <c r="U125" s="146" t="s">
        <v>931</v>
      </c>
      <c r="V125" s="146">
        <v>351</v>
      </c>
      <c r="W125" s="146" t="s">
        <v>164</v>
      </c>
      <c r="X125" s="146" t="s">
        <v>190</v>
      </c>
      <c r="Y125" s="147">
        <v>42</v>
      </c>
      <c r="Z125" s="147">
        <v>37</v>
      </c>
      <c r="AA125" s="147">
        <v>36</v>
      </c>
      <c r="AB125" s="148">
        <v>115</v>
      </c>
      <c r="AE125" s="262" t="s">
        <v>122</v>
      </c>
      <c r="AF125" s="270" t="s">
        <v>189</v>
      </c>
      <c r="AG125" s="271">
        <v>121</v>
      </c>
      <c r="AH125" s="271">
        <v>4.0333333333333332</v>
      </c>
      <c r="AI125" s="272">
        <v>135</v>
      </c>
      <c r="AJ125" s="272">
        <v>4.354838709677419</v>
      </c>
      <c r="AK125" s="335">
        <f t="shared" si="18"/>
        <v>199</v>
      </c>
      <c r="AL125" s="336">
        <f t="shared" si="12"/>
        <v>6.6333333333333337</v>
      </c>
      <c r="AM125" s="273">
        <v>376</v>
      </c>
      <c r="AO125" s="8" t="s">
        <v>829</v>
      </c>
      <c r="AP125" s="3">
        <v>368</v>
      </c>
      <c r="AQ125" s="4" t="s">
        <v>35</v>
      </c>
      <c r="AR125" s="497" t="s">
        <v>189</v>
      </c>
      <c r="AS125" s="498">
        <v>113</v>
      </c>
      <c r="AT125" s="499">
        <v>102</v>
      </c>
      <c r="AU125" s="499">
        <v>102</v>
      </c>
      <c r="AV125" s="505">
        <v>342</v>
      </c>
      <c r="AW125" s="1" t="str">
        <f t="shared" si="16"/>
        <v>AVEZZANO</v>
      </c>
      <c r="AX125" s="506" t="s">
        <v>818</v>
      </c>
      <c r="AY125" s="3">
        <v>157</v>
      </c>
      <c r="AZ125" s="352" t="s">
        <v>32</v>
      </c>
      <c r="BA125" s="4" t="s">
        <v>802</v>
      </c>
      <c r="BB125" s="505"/>
      <c r="BC125" s="507">
        <v>132.60920400000001</v>
      </c>
      <c r="BD125" s="499">
        <f t="shared" si="17"/>
        <v>4.2777162580645163</v>
      </c>
      <c r="BF125" s="145"/>
    </row>
    <row r="126" spans="1:58" s="1" customFormat="1" ht="19.7" customHeight="1">
      <c r="A126" s="8" t="s">
        <v>898</v>
      </c>
      <c r="B126" s="3">
        <v>369</v>
      </c>
      <c r="C126" s="137" t="s">
        <v>165</v>
      </c>
      <c r="D126" s="137" t="s">
        <v>191</v>
      </c>
      <c r="G126" s="21">
        <v>854</v>
      </c>
      <c r="H126" s="33">
        <v>226</v>
      </c>
      <c r="I126" s="34">
        <f t="shared" si="19"/>
        <v>7.290322580645161</v>
      </c>
      <c r="J126" s="33">
        <v>324</v>
      </c>
      <c r="K126" s="34">
        <f t="shared" si="20"/>
        <v>10.8</v>
      </c>
      <c r="L126" s="34">
        <v>4.0999999999999996</v>
      </c>
      <c r="M126" s="33">
        <v>304</v>
      </c>
      <c r="N126" s="35">
        <f t="shared" si="21"/>
        <v>9.806451612903226</v>
      </c>
      <c r="O126" s="145"/>
      <c r="P126" s="137" t="s">
        <v>165</v>
      </c>
      <c r="Q126" s="137" t="s">
        <v>191</v>
      </c>
      <c r="R126" s="138">
        <v>111</v>
      </c>
      <c r="S126" s="139">
        <v>4</v>
      </c>
      <c r="T126" s="140">
        <v>40</v>
      </c>
      <c r="U126" s="146" t="s">
        <v>933</v>
      </c>
      <c r="V126" s="146">
        <v>379</v>
      </c>
      <c r="W126" s="146" t="s">
        <v>165</v>
      </c>
      <c r="X126" s="146" t="s">
        <v>191</v>
      </c>
      <c r="Y126" s="147">
        <v>32</v>
      </c>
      <c r="Z126" s="147">
        <v>28</v>
      </c>
      <c r="AA126" s="147">
        <v>28</v>
      </c>
      <c r="AB126" s="148">
        <v>88</v>
      </c>
      <c r="AE126" s="262" t="s">
        <v>127</v>
      </c>
      <c r="AF126" s="270" t="s">
        <v>189</v>
      </c>
      <c r="AG126" s="271">
        <v>98</v>
      </c>
      <c r="AH126" s="271">
        <v>3.2666666666666666</v>
      </c>
      <c r="AI126" s="272">
        <v>109</v>
      </c>
      <c r="AJ126" s="272">
        <v>3.5161290322580645</v>
      </c>
      <c r="AK126" s="335">
        <f t="shared" si="18"/>
        <v>202</v>
      </c>
      <c r="AL126" s="336">
        <f t="shared" si="12"/>
        <v>6.7333333333333334</v>
      </c>
      <c r="AM126" s="273">
        <v>323</v>
      </c>
      <c r="AO126" s="8" t="s">
        <v>855</v>
      </c>
      <c r="AP126" s="3">
        <v>335</v>
      </c>
      <c r="AQ126" s="4" t="s">
        <v>46</v>
      </c>
      <c r="AR126" s="497" t="s">
        <v>189</v>
      </c>
      <c r="AS126" s="498">
        <v>186</v>
      </c>
      <c r="AT126" s="499">
        <v>181</v>
      </c>
      <c r="AU126" s="499">
        <v>181</v>
      </c>
      <c r="AV126" s="505">
        <v>615</v>
      </c>
      <c r="AW126" s="1" t="str">
        <f t="shared" si="16"/>
        <v>ROMA LUNGHEZZA</v>
      </c>
      <c r="AX126" s="506" t="s">
        <v>923</v>
      </c>
      <c r="AY126" s="3">
        <v>79</v>
      </c>
      <c r="AZ126" s="352" t="s">
        <v>145</v>
      </c>
      <c r="BA126" s="4" t="s">
        <v>888</v>
      </c>
      <c r="BB126" s="505"/>
      <c r="BC126" s="507">
        <v>278.10000000000002</v>
      </c>
      <c r="BD126" s="499">
        <f t="shared" si="17"/>
        <v>8.9709677419354854</v>
      </c>
      <c r="BF126" s="145"/>
    </row>
    <row r="127" spans="1:58" s="1" customFormat="1" ht="19.7" customHeight="1">
      <c r="A127" s="8" t="s">
        <v>908</v>
      </c>
      <c r="B127" s="3">
        <v>370</v>
      </c>
      <c r="C127" s="137" t="s">
        <v>166</v>
      </c>
      <c r="D127" s="137" t="s">
        <v>341</v>
      </c>
      <c r="G127" s="21">
        <v>223</v>
      </c>
      <c r="H127" s="33">
        <v>59</v>
      </c>
      <c r="I127" s="34">
        <f t="shared" si="19"/>
        <v>1.903225806451613</v>
      </c>
      <c r="J127" s="33">
        <v>80</v>
      </c>
      <c r="K127" s="34">
        <f t="shared" si="20"/>
        <v>2.6666666666666665</v>
      </c>
      <c r="L127" s="34">
        <v>18.100000000000001</v>
      </c>
      <c r="M127" s="33">
        <v>84</v>
      </c>
      <c r="N127" s="35">
        <f t="shared" si="21"/>
        <v>2.7096774193548385</v>
      </c>
      <c r="O127" s="145"/>
      <c r="P127" s="137" t="s">
        <v>166</v>
      </c>
      <c r="Q127" s="137" t="s">
        <v>341</v>
      </c>
      <c r="R127" s="138">
        <v>502</v>
      </c>
      <c r="S127" s="139">
        <v>18</v>
      </c>
      <c r="T127" s="140">
        <v>245</v>
      </c>
      <c r="U127" s="146" t="s">
        <v>893</v>
      </c>
      <c r="V127" s="146">
        <v>54</v>
      </c>
      <c r="W127" s="146" t="s">
        <v>166</v>
      </c>
      <c r="X127" s="146" t="s">
        <v>185</v>
      </c>
      <c r="Y127" s="147">
        <v>322</v>
      </c>
      <c r="Z127" s="147">
        <v>283</v>
      </c>
      <c r="AA127" s="147">
        <v>276</v>
      </c>
      <c r="AB127" s="148">
        <v>881</v>
      </c>
      <c r="AE127" s="262" t="s">
        <v>131</v>
      </c>
      <c r="AF127" s="270" t="s">
        <v>189</v>
      </c>
      <c r="AG127" s="271">
        <v>82</v>
      </c>
      <c r="AH127" s="271">
        <v>2.7333333333333334</v>
      </c>
      <c r="AI127" s="272">
        <v>99</v>
      </c>
      <c r="AJ127" s="272">
        <v>3.193548387096774</v>
      </c>
      <c r="AK127" s="335">
        <f t="shared" si="18"/>
        <v>151</v>
      </c>
      <c r="AL127" s="336">
        <f t="shared" si="12"/>
        <v>5.0333333333333332</v>
      </c>
      <c r="AM127" s="273">
        <v>276</v>
      </c>
      <c r="AO127" s="8" t="s">
        <v>873</v>
      </c>
      <c r="AP127" s="3">
        <v>84</v>
      </c>
      <c r="AQ127" s="4" t="s">
        <v>54</v>
      </c>
      <c r="AR127" s="497" t="s">
        <v>189</v>
      </c>
      <c r="AS127" s="498">
        <v>259</v>
      </c>
      <c r="AT127" s="499">
        <v>230</v>
      </c>
      <c r="AU127" s="499">
        <v>230</v>
      </c>
      <c r="AV127" s="505">
        <v>793</v>
      </c>
      <c r="AW127" s="1" t="str">
        <f t="shared" si="16"/>
        <v>EMPOLI</v>
      </c>
      <c r="AX127" s="506" t="s">
        <v>896</v>
      </c>
      <c r="AY127" s="3">
        <v>316</v>
      </c>
      <c r="AZ127" s="352" t="s">
        <v>67</v>
      </c>
      <c r="BA127" s="4" t="s">
        <v>888</v>
      </c>
      <c r="BB127" s="505"/>
      <c r="BC127" s="507">
        <v>173.26927799999999</v>
      </c>
      <c r="BD127" s="499">
        <f t="shared" si="17"/>
        <v>5.5893315483870962</v>
      </c>
      <c r="BF127" s="145"/>
    </row>
    <row r="128" spans="1:58" s="1" customFormat="1" ht="19.7" customHeight="1">
      <c r="A128" s="8" t="s">
        <v>938</v>
      </c>
      <c r="B128" s="3">
        <v>371</v>
      </c>
      <c r="C128" s="137" t="s">
        <v>167</v>
      </c>
      <c r="D128" s="137" t="s">
        <v>341</v>
      </c>
      <c r="G128" s="21">
        <v>806</v>
      </c>
      <c r="H128" s="33">
        <v>205</v>
      </c>
      <c r="I128" s="34">
        <f t="shared" si="19"/>
        <v>6.612903225806452</v>
      </c>
      <c r="J128" s="33">
        <v>278</v>
      </c>
      <c r="K128" s="34">
        <f t="shared" si="20"/>
        <v>9.2666666666666675</v>
      </c>
      <c r="L128" s="34">
        <v>9.1</v>
      </c>
      <c r="M128" s="33">
        <v>323</v>
      </c>
      <c r="N128" s="35">
        <f t="shared" si="21"/>
        <v>10.419354838709678</v>
      </c>
      <c r="O128" s="145"/>
      <c r="P128" s="137" t="s">
        <v>167</v>
      </c>
      <c r="Q128" s="137" t="s">
        <v>341</v>
      </c>
      <c r="R128" s="138">
        <v>254</v>
      </c>
      <c r="S128" s="139">
        <v>9</v>
      </c>
      <c r="T128" s="140">
        <v>125</v>
      </c>
      <c r="U128" s="146" t="s">
        <v>824</v>
      </c>
      <c r="V128" s="146">
        <v>9</v>
      </c>
      <c r="W128" s="146" t="s">
        <v>167</v>
      </c>
      <c r="X128" s="146" t="s">
        <v>185</v>
      </c>
      <c r="Y128" s="147">
        <v>169</v>
      </c>
      <c r="Z128" s="147">
        <v>145</v>
      </c>
      <c r="AA128" s="147">
        <v>159</v>
      </c>
      <c r="AB128" s="148">
        <v>473</v>
      </c>
      <c r="AE128" s="262" t="s">
        <v>150</v>
      </c>
      <c r="AF128" s="270" t="s">
        <v>189</v>
      </c>
      <c r="AG128" s="271">
        <v>82</v>
      </c>
      <c r="AH128" s="271">
        <v>2.7333333333333334</v>
      </c>
      <c r="AI128" s="272">
        <v>98</v>
      </c>
      <c r="AJ128" s="272">
        <v>3.161290322580645</v>
      </c>
      <c r="AK128" s="335">
        <f t="shared" si="18"/>
        <v>120</v>
      </c>
      <c r="AL128" s="336">
        <f t="shared" si="12"/>
        <v>4</v>
      </c>
      <c r="AM128" s="273">
        <v>272</v>
      </c>
      <c r="AO128" s="8" t="s">
        <v>906</v>
      </c>
      <c r="AP128" s="3">
        <v>53</v>
      </c>
      <c r="AQ128" s="4" t="s">
        <v>108</v>
      </c>
      <c r="AR128" s="497" t="s">
        <v>189</v>
      </c>
      <c r="AS128" s="498">
        <v>129</v>
      </c>
      <c r="AT128" s="499">
        <v>129</v>
      </c>
      <c r="AU128" s="499">
        <v>129</v>
      </c>
      <c r="AV128" s="505">
        <v>399</v>
      </c>
      <c r="AW128" s="1" t="str">
        <f t="shared" si="16"/>
        <v>TRENTO</v>
      </c>
      <c r="AX128" s="506" t="s">
        <v>893</v>
      </c>
      <c r="AY128" s="3">
        <v>54</v>
      </c>
      <c r="AZ128" s="352" t="s">
        <v>166</v>
      </c>
      <c r="BA128" s="4" t="s">
        <v>185</v>
      </c>
      <c r="BB128" s="505"/>
      <c r="BC128" s="507">
        <v>352.27483200000006</v>
      </c>
      <c r="BD128" s="499">
        <f t="shared" si="17"/>
        <v>11.363704258064518</v>
      </c>
      <c r="BF128" s="145"/>
    </row>
    <row r="129" spans="1:58" s="1" customFormat="1" ht="19.7" customHeight="1">
      <c r="A129" s="8" t="s">
        <v>942</v>
      </c>
      <c r="B129" s="3">
        <v>372</v>
      </c>
      <c r="C129" s="137" t="s">
        <v>168</v>
      </c>
      <c r="D129" s="137" t="s">
        <v>341</v>
      </c>
      <c r="G129" s="21">
        <v>120</v>
      </c>
      <c r="H129" s="33">
        <v>30</v>
      </c>
      <c r="I129" s="34">
        <f t="shared" si="19"/>
        <v>0.967741935483871</v>
      </c>
      <c r="J129" s="33">
        <v>42</v>
      </c>
      <c r="K129" s="34">
        <f t="shared" si="20"/>
        <v>1.4</v>
      </c>
      <c r="L129" s="34">
        <v>9.1</v>
      </c>
      <c r="M129" s="33">
        <v>48</v>
      </c>
      <c r="N129" s="35">
        <f t="shared" si="21"/>
        <v>1.5483870967741935</v>
      </c>
      <c r="O129" s="145"/>
      <c r="P129" s="137" t="s">
        <v>168</v>
      </c>
      <c r="Q129" s="137" t="s">
        <v>341</v>
      </c>
      <c r="R129" s="138">
        <v>246</v>
      </c>
      <c r="S129" s="139">
        <v>9</v>
      </c>
      <c r="T129" s="140">
        <v>125</v>
      </c>
      <c r="U129" s="146" t="s">
        <v>900</v>
      </c>
      <c r="V129" s="146">
        <v>48</v>
      </c>
      <c r="W129" s="146" t="s">
        <v>168</v>
      </c>
      <c r="X129" s="146" t="s">
        <v>185</v>
      </c>
      <c r="Y129" s="147">
        <v>152</v>
      </c>
      <c r="Z129" s="147">
        <v>132</v>
      </c>
      <c r="AA129" s="147">
        <v>135</v>
      </c>
      <c r="AB129" s="148">
        <v>419</v>
      </c>
      <c r="AE129" s="262" t="s">
        <v>81</v>
      </c>
      <c r="AF129" s="270" t="s">
        <v>190</v>
      </c>
      <c r="AG129" s="271">
        <v>39</v>
      </c>
      <c r="AH129" s="271">
        <v>1.3</v>
      </c>
      <c r="AI129" s="272">
        <v>39</v>
      </c>
      <c r="AJ129" s="272">
        <v>1.2580645161290323</v>
      </c>
      <c r="AK129" s="335">
        <f t="shared" si="18"/>
        <v>53</v>
      </c>
      <c r="AL129" s="336">
        <f t="shared" si="12"/>
        <v>1.7666666666666666</v>
      </c>
      <c r="AM129" s="273">
        <v>117</v>
      </c>
      <c r="AO129" s="8" t="s">
        <v>909</v>
      </c>
      <c r="AP129" s="3">
        <v>337</v>
      </c>
      <c r="AQ129" s="4" t="s">
        <v>76</v>
      </c>
      <c r="AR129" s="497" t="s">
        <v>189</v>
      </c>
      <c r="AS129" s="498">
        <v>145</v>
      </c>
      <c r="AT129" s="499">
        <v>147</v>
      </c>
      <c r="AU129" s="499">
        <v>147</v>
      </c>
      <c r="AV129" s="505">
        <v>465</v>
      </c>
      <c r="AW129" s="1" t="str">
        <f t="shared" si="16"/>
        <v>MOLFETTA</v>
      </c>
      <c r="AX129" s="506" t="s">
        <v>928</v>
      </c>
      <c r="AY129" s="3">
        <v>317</v>
      </c>
      <c r="AZ129" s="352" t="s">
        <v>104</v>
      </c>
      <c r="BA129" s="4" t="s">
        <v>189</v>
      </c>
      <c r="BB129" s="505"/>
      <c r="BC129" s="507">
        <v>200.60094599999996</v>
      </c>
      <c r="BD129" s="499">
        <f t="shared" si="17"/>
        <v>6.4709982580645153</v>
      </c>
      <c r="BF129" s="145"/>
    </row>
    <row r="130" spans="1:58" s="1" customFormat="1" ht="19.7" customHeight="1">
      <c r="A130" s="8" t="s">
        <v>944</v>
      </c>
      <c r="B130" s="3">
        <v>373</v>
      </c>
      <c r="C130" s="137" t="s">
        <v>169</v>
      </c>
      <c r="D130" s="137" t="s">
        <v>341</v>
      </c>
      <c r="G130" s="21">
        <v>787</v>
      </c>
      <c r="H130" s="33">
        <v>211</v>
      </c>
      <c r="I130" s="34">
        <f t="shared" si="19"/>
        <v>6.806451612903226</v>
      </c>
      <c r="J130" s="33">
        <v>274</v>
      </c>
      <c r="K130" s="34">
        <f t="shared" si="20"/>
        <v>9.1333333333333329</v>
      </c>
      <c r="L130" s="34">
        <v>13.1</v>
      </c>
      <c r="M130" s="33">
        <v>302</v>
      </c>
      <c r="N130" s="35">
        <f t="shared" si="21"/>
        <v>9.741935483870968</v>
      </c>
      <c r="O130" s="145"/>
      <c r="P130" s="137" t="s">
        <v>169</v>
      </c>
      <c r="Q130" s="137" t="s">
        <v>341</v>
      </c>
      <c r="R130" s="138">
        <v>356</v>
      </c>
      <c r="S130" s="139">
        <v>13</v>
      </c>
      <c r="T130" s="140">
        <v>175</v>
      </c>
      <c r="U130" s="146" t="s">
        <v>870</v>
      </c>
      <c r="V130" s="146">
        <v>37</v>
      </c>
      <c r="W130" s="146" t="s">
        <v>169</v>
      </c>
      <c r="X130" s="146" t="s">
        <v>185</v>
      </c>
      <c r="Y130" s="147">
        <v>215</v>
      </c>
      <c r="Z130" s="147">
        <v>194</v>
      </c>
      <c r="AA130" s="147">
        <v>190</v>
      </c>
      <c r="AB130" s="148">
        <v>599</v>
      </c>
      <c r="AE130" s="262" t="s">
        <v>115</v>
      </c>
      <c r="AF130" s="270" t="s">
        <v>190</v>
      </c>
      <c r="AG130" s="271">
        <v>20</v>
      </c>
      <c r="AH130" s="271">
        <v>0.66666666666666663</v>
      </c>
      <c r="AI130" s="272">
        <v>22</v>
      </c>
      <c r="AJ130" s="272">
        <v>0.70967741935483875</v>
      </c>
      <c r="AK130" s="335">
        <f t="shared" si="18"/>
        <v>26</v>
      </c>
      <c r="AL130" s="336">
        <f t="shared" si="12"/>
        <v>0.8666666666666667</v>
      </c>
      <c r="AM130" s="273">
        <v>64</v>
      </c>
      <c r="AO130" s="8" t="s">
        <v>917</v>
      </c>
      <c r="AP130" s="3">
        <v>65</v>
      </c>
      <c r="AQ130" s="4" t="s">
        <v>85</v>
      </c>
      <c r="AR130" s="497" t="s">
        <v>189</v>
      </c>
      <c r="AS130" s="498">
        <v>346</v>
      </c>
      <c r="AT130" s="499">
        <v>348</v>
      </c>
      <c r="AU130" s="499">
        <v>348</v>
      </c>
      <c r="AV130" s="505">
        <v>1131</v>
      </c>
      <c r="AW130" s="1" t="str">
        <f t="shared" si="16"/>
        <v>CANTU CORE</v>
      </c>
      <c r="AX130" s="506" t="s">
        <v>808</v>
      </c>
      <c r="AY130" s="3">
        <v>4</v>
      </c>
      <c r="AZ130" s="352" t="s">
        <v>50</v>
      </c>
      <c r="BA130" s="4" t="s">
        <v>780</v>
      </c>
      <c r="BB130" s="505"/>
      <c r="BC130" s="507">
        <v>120.96793800000002</v>
      </c>
      <c r="BD130" s="499">
        <f t="shared" si="17"/>
        <v>3.9021915483870973</v>
      </c>
      <c r="BF130" s="145"/>
    </row>
    <row r="131" spans="1:58" s="1" customFormat="1" ht="19.7" customHeight="1">
      <c r="A131" s="8" t="s">
        <v>930</v>
      </c>
      <c r="B131" s="3">
        <v>374</v>
      </c>
      <c r="C131" s="137" t="s">
        <v>170</v>
      </c>
      <c r="D131" s="137" t="s">
        <v>191</v>
      </c>
      <c r="G131" s="21">
        <v>167</v>
      </c>
      <c r="H131" s="33">
        <v>44</v>
      </c>
      <c r="I131" s="34">
        <f t="shared" si="19"/>
        <v>1.4193548387096775</v>
      </c>
      <c r="J131" s="33">
        <v>60</v>
      </c>
      <c r="K131" s="34">
        <f t="shared" si="20"/>
        <v>2</v>
      </c>
      <c r="L131" s="34">
        <v>3.1</v>
      </c>
      <c r="M131" s="33">
        <v>63</v>
      </c>
      <c r="N131" s="35">
        <f t="shared" si="21"/>
        <v>2.032258064516129</v>
      </c>
      <c r="O131" s="145"/>
      <c r="P131" s="137" t="s">
        <v>170</v>
      </c>
      <c r="Q131" s="137" t="s">
        <v>191</v>
      </c>
      <c r="R131" s="138">
        <v>82</v>
      </c>
      <c r="S131" s="139">
        <v>3</v>
      </c>
      <c r="T131" s="140">
        <v>40</v>
      </c>
      <c r="U131" s="146" t="s">
        <v>927</v>
      </c>
      <c r="V131" s="146">
        <v>377</v>
      </c>
      <c r="W131" s="146" t="s">
        <v>170</v>
      </c>
      <c r="X131" s="146" t="s">
        <v>191</v>
      </c>
      <c r="Y131" s="147">
        <v>53</v>
      </c>
      <c r="Z131" s="147">
        <v>46</v>
      </c>
      <c r="AA131" s="147">
        <v>47</v>
      </c>
      <c r="AB131" s="148">
        <v>146</v>
      </c>
      <c r="AE131" s="262" t="s">
        <v>132</v>
      </c>
      <c r="AF131" s="270" t="s">
        <v>190</v>
      </c>
      <c r="AG131" s="271">
        <v>35</v>
      </c>
      <c r="AH131" s="271">
        <v>1.1666666666666667</v>
      </c>
      <c r="AI131" s="272">
        <v>34</v>
      </c>
      <c r="AJ131" s="272">
        <v>1.096774193548387</v>
      </c>
      <c r="AK131" s="335">
        <f t="shared" ref="AK131:AK141" si="22">VLOOKUP(AE131,$AQ$5:$AU$160,4,0)</f>
        <v>47</v>
      </c>
      <c r="AL131" s="336">
        <f t="shared" si="12"/>
        <v>1.5666666666666667</v>
      </c>
      <c r="AM131" s="273">
        <v>96</v>
      </c>
      <c r="AO131" s="8" t="s">
        <v>943</v>
      </c>
      <c r="AP131" s="3">
        <v>346</v>
      </c>
      <c r="AQ131" s="4" t="s">
        <v>172</v>
      </c>
      <c r="AR131" s="497" t="s">
        <v>190</v>
      </c>
      <c r="AS131" s="498">
        <v>42</v>
      </c>
      <c r="AT131" s="499">
        <v>39</v>
      </c>
      <c r="AU131" s="499">
        <v>39</v>
      </c>
      <c r="AV131" s="505">
        <v>117</v>
      </c>
      <c r="AW131" s="1" t="str">
        <f t="shared" si="16"/>
        <v>VITERBO</v>
      </c>
      <c r="AX131" s="506" t="s">
        <v>942</v>
      </c>
      <c r="AY131" s="3">
        <v>372</v>
      </c>
      <c r="AZ131" s="352" t="s">
        <v>182</v>
      </c>
      <c r="BA131" s="4" t="s">
        <v>888</v>
      </c>
      <c r="BB131" s="505"/>
      <c r="BC131" s="507">
        <v>66.304602000000003</v>
      </c>
      <c r="BD131" s="499">
        <f t="shared" si="17"/>
        <v>2.1388581290322581</v>
      </c>
      <c r="BF131" s="145"/>
    </row>
    <row r="132" spans="1:58" s="1" customFormat="1" ht="19.7" customHeight="1">
      <c r="A132" s="8" t="s">
        <v>929</v>
      </c>
      <c r="B132" s="3">
        <v>375</v>
      </c>
      <c r="C132" s="137" t="s">
        <v>171</v>
      </c>
      <c r="D132" s="137" t="s">
        <v>342</v>
      </c>
      <c r="G132" s="21">
        <v>582</v>
      </c>
      <c r="H132" s="33">
        <v>155</v>
      </c>
      <c r="I132" s="34">
        <f t="shared" si="19"/>
        <v>5</v>
      </c>
      <c r="J132" s="33">
        <v>213</v>
      </c>
      <c r="K132" s="34">
        <f t="shared" si="20"/>
        <v>7.1</v>
      </c>
      <c r="L132" s="34">
        <v>11.1</v>
      </c>
      <c r="M132" s="33">
        <v>214</v>
      </c>
      <c r="N132" s="35">
        <f t="shared" si="21"/>
        <v>6.903225806451613</v>
      </c>
      <c r="O132" s="145"/>
      <c r="P132" s="137" t="s">
        <v>171</v>
      </c>
      <c r="Q132" s="137" t="s">
        <v>342</v>
      </c>
      <c r="R132" s="138">
        <v>317</v>
      </c>
      <c r="S132" s="139">
        <v>11</v>
      </c>
      <c r="T132" s="140">
        <v>160</v>
      </c>
      <c r="U132" s="146" t="s">
        <v>862</v>
      </c>
      <c r="V132" s="146">
        <v>312</v>
      </c>
      <c r="W132" s="146" t="s">
        <v>171</v>
      </c>
      <c r="X132" s="146" t="s">
        <v>186</v>
      </c>
      <c r="Y132" s="147">
        <v>163</v>
      </c>
      <c r="Z132" s="147">
        <v>147</v>
      </c>
      <c r="AA132" s="147">
        <v>147</v>
      </c>
      <c r="AB132" s="148">
        <v>457</v>
      </c>
      <c r="AE132" s="262" t="s">
        <v>144</v>
      </c>
      <c r="AF132" s="270" t="s">
        <v>190</v>
      </c>
      <c r="AG132" s="271">
        <v>47</v>
      </c>
      <c r="AH132" s="271">
        <v>1.5666666666666667</v>
      </c>
      <c r="AI132" s="272">
        <v>51</v>
      </c>
      <c r="AJ132" s="272">
        <v>1.6451612903225807</v>
      </c>
      <c r="AK132" s="335">
        <f t="shared" si="22"/>
        <v>64</v>
      </c>
      <c r="AL132" s="336">
        <f t="shared" ref="AL132:AL147" si="23">AK132/$AL$1</f>
        <v>2.1333333333333333</v>
      </c>
      <c r="AM132" s="273">
        <v>141</v>
      </c>
      <c r="AO132" s="8" t="s">
        <v>889</v>
      </c>
      <c r="AP132" s="3">
        <v>362</v>
      </c>
      <c r="AQ132" s="4" t="s">
        <v>81</v>
      </c>
      <c r="AR132" s="497" t="s">
        <v>190</v>
      </c>
      <c r="AS132" s="498">
        <v>46</v>
      </c>
      <c r="AT132" s="499">
        <v>53</v>
      </c>
      <c r="AU132" s="499">
        <v>53</v>
      </c>
      <c r="AV132" s="505">
        <v>150</v>
      </c>
      <c r="AW132" s="1" t="str">
        <f t="shared" si="16"/>
        <v>CATANIA 1</v>
      </c>
      <c r="AX132" s="506" t="s">
        <v>877</v>
      </c>
      <c r="AY132" s="3">
        <v>300</v>
      </c>
      <c r="AZ132" s="352" t="s">
        <v>56</v>
      </c>
      <c r="BA132" s="4" t="s">
        <v>888</v>
      </c>
      <c r="BB132" s="505"/>
      <c r="BC132" s="507">
        <v>205.66236600000002</v>
      </c>
      <c r="BD132" s="499">
        <f t="shared" si="17"/>
        <v>6.634269870967743</v>
      </c>
      <c r="BF132" s="145"/>
    </row>
    <row r="133" spans="1:58" s="1" customFormat="1" ht="19.7" customHeight="1">
      <c r="A133" s="8" t="s">
        <v>947</v>
      </c>
      <c r="B133" s="3">
        <v>376</v>
      </c>
      <c r="C133" s="137" t="s">
        <v>172</v>
      </c>
      <c r="D133" s="137" t="s">
        <v>190</v>
      </c>
      <c r="G133" s="21">
        <v>437</v>
      </c>
      <c r="H133" s="33">
        <v>119</v>
      </c>
      <c r="I133" s="34">
        <f t="shared" ref="I133:I139" si="24">H133/H$2</f>
        <v>3.838709677419355</v>
      </c>
      <c r="J133" s="33">
        <v>169</v>
      </c>
      <c r="K133" s="34">
        <f t="shared" ref="K133:K139" si="25">J133/K$2</f>
        <v>5.6333333333333337</v>
      </c>
      <c r="L133" s="34">
        <v>2.1</v>
      </c>
      <c r="M133" s="33">
        <v>149</v>
      </c>
      <c r="N133" s="35">
        <f t="shared" ref="N133:N139" si="26">M133/N$2</f>
        <v>4.806451612903226</v>
      </c>
      <c r="O133" s="145"/>
      <c r="P133" s="137" t="s">
        <v>172</v>
      </c>
      <c r="Q133" s="137" t="s">
        <v>190</v>
      </c>
      <c r="R133" s="138">
        <v>44</v>
      </c>
      <c r="S133" s="139">
        <v>2</v>
      </c>
      <c r="T133" s="140">
        <v>28</v>
      </c>
      <c r="U133" s="146" t="s">
        <v>943</v>
      </c>
      <c r="V133" s="146">
        <v>346</v>
      </c>
      <c r="W133" s="146" t="s">
        <v>172</v>
      </c>
      <c r="X133" s="146" t="s">
        <v>190</v>
      </c>
      <c r="Y133" s="147">
        <v>29</v>
      </c>
      <c r="Z133" s="147">
        <v>22</v>
      </c>
      <c r="AA133" s="147">
        <v>25</v>
      </c>
      <c r="AB133" s="148">
        <v>76</v>
      </c>
      <c r="AE133" s="262" t="s">
        <v>146</v>
      </c>
      <c r="AF133" s="270" t="s">
        <v>190</v>
      </c>
      <c r="AG133" s="271">
        <v>44</v>
      </c>
      <c r="AH133" s="271">
        <v>1.4666666666666666</v>
      </c>
      <c r="AI133" s="272">
        <v>48</v>
      </c>
      <c r="AJ133" s="272">
        <v>1.5483870967741935</v>
      </c>
      <c r="AK133" s="335">
        <f t="shared" si="22"/>
        <v>58</v>
      </c>
      <c r="AL133" s="336">
        <f t="shared" si="23"/>
        <v>1.9333333333333333</v>
      </c>
      <c r="AM133" s="273">
        <v>148</v>
      </c>
      <c r="AO133" s="8" t="s">
        <v>936</v>
      </c>
      <c r="AP133" s="3">
        <v>380</v>
      </c>
      <c r="AQ133" s="4" t="s">
        <v>115</v>
      </c>
      <c r="AR133" s="497" t="s">
        <v>190</v>
      </c>
      <c r="AS133" s="498">
        <v>26</v>
      </c>
      <c r="AT133" s="499">
        <v>26</v>
      </c>
      <c r="AU133" s="499">
        <v>26</v>
      </c>
      <c r="AV133" s="505">
        <v>78</v>
      </c>
      <c r="AW133" s="1" t="str">
        <f t="shared" si="16"/>
        <v>TERNI</v>
      </c>
      <c r="AX133" s="506" t="s">
        <v>924</v>
      </c>
      <c r="AY133" s="3">
        <v>154</v>
      </c>
      <c r="AZ133" s="352" t="s">
        <v>157</v>
      </c>
      <c r="BA133" s="4" t="s">
        <v>802</v>
      </c>
      <c r="BB133" s="505"/>
      <c r="BC133" s="507">
        <v>130.58463599999999</v>
      </c>
      <c r="BD133" s="499">
        <f t="shared" si="17"/>
        <v>4.2124076129032257</v>
      </c>
      <c r="BF133" s="145"/>
    </row>
    <row r="134" spans="1:58" s="1" customFormat="1" ht="19.7" customHeight="1">
      <c r="A134" s="8" t="s">
        <v>927</v>
      </c>
      <c r="B134" s="3">
        <v>377</v>
      </c>
      <c r="C134" s="137" t="s">
        <v>174</v>
      </c>
      <c r="D134" s="137" t="s">
        <v>340</v>
      </c>
      <c r="G134" s="21">
        <v>721</v>
      </c>
      <c r="H134" s="33">
        <v>190</v>
      </c>
      <c r="I134" s="34">
        <f t="shared" si="24"/>
        <v>6.129032258064516</v>
      </c>
      <c r="J134" s="33">
        <v>256</v>
      </c>
      <c r="K134" s="34">
        <f t="shared" si="25"/>
        <v>8.5333333333333332</v>
      </c>
      <c r="L134" s="34">
        <v>14.1</v>
      </c>
      <c r="M134" s="33">
        <v>275</v>
      </c>
      <c r="N134" s="35">
        <f t="shared" si="26"/>
        <v>8.870967741935484</v>
      </c>
      <c r="O134" s="145"/>
      <c r="P134" s="137" t="s">
        <v>174</v>
      </c>
      <c r="Q134" s="137" t="s">
        <v>340</v>
      </c>
      <c r="R134" s="138">
        <v>383</v>
      </c>
      <c r="S134" s="139">
        <v>14</v>
      </c>
      <c r="T134" s="140">
        <v>185</v>
      </c>
      <c r="U134" s="146" t="s">
        <v>815</v>
      </c>
      <c r="V134" s="146">
        <v>87</v>
      </c>
      <c r="W134" s="146" t="s">
        <v>174</v>
      </c>
      <c r="X134" s="146" t="s">
        <v>780</v>
      </c>
      <c r="Y134" s="147">
        <v>215</v>
      </c>
      <c r="Z134" s="147">
        <v>189</v>
      </c>
      <c r="AA134" s="147">
        <v>194</v>
      </c>
      <c r="AB134" s="148">
        <v>598</v>
      </c>
      <c r="AE134" s="262" t="s">
        <v>164</v>
      </c>
      <c r="AF134" s="270" t="s">
        <v>190</v>
      </c>
      <c r="AG134" s="271">
        <v>34</v>
      </c>
      <c r="AH134" s="271">
        <v>1.1333333333333333</v>
      </c>
      <c r="AI134" s="272">
        <v>34</v>
      </c>
      <c r="AJ134" s="272">
        <v>1.096774193548387</v>
      </c>
      <c r="AK134" s="335">
        <f t="shared" si="22"/>
        <v>56</v>
      </c>
      <c r="AL134" s="336">
        <f t="shared" si="23"/>
        <v>1.8666666666666667</v>
      </c>
      <c r="AM134" s="273">
        <v>99</v>
      </c>
      <c r="AO134" s="8" t="s">
        <v>922</v>
      </c>
      <c r="AP134" s="3">
        <v>387</v>
      </c>
      <c r="AQ134" s="4" t="s">
        <v>134</v>
      </c>
      <c r="AR134" s="497" t="s">
        <v>190</v>
      </c>
      <c r="AS134" s="498">
        <v>34</v>
      </c>
      <c r="AT134" s="499">
        <v>34</v>
      </c>
      <c r="AU134" s="499">
        <v>34</v>
      </c>
      <c r="AV134" s="505">
        <v>102</v>
      </c>
      <c r="AW134" s="1" t="str">
        <f t="shared" si="16"/>
        <v>VERONA 3</v>
      </c>
      <c r="AX134" s="506" t="s">
        <v>904</v>
      </c>
      <c r="AY134" s="3">
        <v>345</v>
      </c>
      <c r="AZ134" s="352" t="s">
        <v>178</v>
      </c>
      <c r="BA134" s="4" t="s">
        <v>185</v>
      </c>
      <c r="BB134" s="505"/>
      <c r="BC134" s="507">
        <v>233.837604</v>
      </c>
      <c r="BD134" s="499">
        <f t="shared" si="17"/>
        <v>7.5431485161290324</v>
      </c>
      <c r="BF134" s="145"/>
    </row>
    <row r="135" spans="1:58" s="1" customFormat="1" ht="19.7" customHeight="1">
      <c r="A135" s="8" t="s">
        <v>853</v>
      </c>
      <c r="B135" s="3">
        <v>378</v>
      </c>
      <c r="C135" s="137" t="s">
        <v>175</v>
      </c>
      <c r="D135" s="137" t="s">
        <v>191</v>
      </c>
      <c r="G135" s="21">
        <v>681</v>
      </c>
      <c r="H135" s="33">
        <v>175</v>
      </c>
      <c r="I135" s="34">
        <f t="shared" si="24"/>
        <v>5.645161290322581</v>
      </c>
      <c r="J135" s="33">
        <v>251</v>
      </c>
      <c r="K135" s="34">
        <f t="shared" si="25"/>
        <v>8.3666666666666671</v>
      </c>
      <c r="L135" s="34">
        <v>2.1</v>
      </c>
      <c r="M135" s="33">
        <v>255</v>
      </c>
      <c r="N135" s="35">
        <f t="shared" si="26"/>
        <v>8.2258064516129039</v>
      </c>
      <c r="O135" s="145"/>
      <c r="P135" s="137" t="s">
        <v>175</v>
      </c>
      <c r="Q135" s="137" t="s">
        <v>191</v>
      </c>
      <c r="R135" s="138">
        <v>54</v>
      </c>
      <c r="S135" s="139">
        <v>2</v>
      </c>
      <c r="T135" s="140">
        <v>28</v>
      </c>
      <c r="U135" s="146" t="s">
        <v>947</v>
      </c>
      <c r="V135" s="146">
        <v>376</v>
      </c>
      <c r="W135" s="146" t="s">
        <v>175</v>
      </c>
      <c r="X135" s="146" t="s">
        <v>191</v>
      </c>
      <c r="Y135" s="147">
        <v>25</v>
      </c>
      <c r="Z135" s="147">
        <v>22</v>
      </c>
      <c r="AA135" s="147">
        <v>22</v>
      </c>
      <c r="AB135" s="148">
        <v>69</v>
      </c>
      <c r="AE135" s="262" t="s">
        <v>172</v>
      </c>
      <c r="AF135" s="270" t="s">
        <v>190</v>
      </c>
      <c r="AG135" s="271">
        <v>30</v>
      </c>
      <c r="AH135" s="271">
        <v>1</v>
      </c>
      <c r="AI135" s="272">
        <v>29</v>
      </c>
      <c r="AJ135" s="272">
        <v>0.93548387096774188</v>
      </c>
      <c r="AK135" s="335">
        <f t="shared" si="22"/>
        <v>39</v>
      </c>
      <c r="AL135" s="336">
        <f t="shared" si="23"/>
        <v>1.3</v>
      </c>
      <c r="AM135" s="273">
        <v>91</v>
      </c>
      <c r="AO135" s="8" t="s">
        <v>931</v>
      </c>
      <c r="AP135" s="3">
        <v>351</v>
      </c>
      <c r="AQ135" s="4" t="s">
        <v>164</v>
      </c>
      <c r="AR135" s="497" t="s">
        <v>190</v>
      </c>
      <c r="AS135" s="498">
        <v>53</v>
      </c>
      <c r="AT135" s="499">
        <v>56</v>
      </c>
      <c r="AU135" s="499">
        <v>56</v>
      </c>
      <c r="AV135" s="505">
        <v>157</v>
      </c>
      <c r="AW135" s="1" t="str">
        <f t="shared" ref="AW135:AW151" si="27">TRIM(AZ135)</f>
        <v>ROMA 3</v>
      </c>
      <c r="AX135" s="506" t="s">
        <v>910</v>
      </c>
      <c r="AY135" s="3">
        <v>58</v>
      </c>
      <c r="AZ135" s="352" t="s">
        <v>139</v>
      </c>
      <c r="BA135" s="4" t="s">
        <v>888</v>
      </c>
      <c r="BB135" s="505"/>
      <c r="BC135" s="507">
        <v>319.54431599999998</v>
      </c>
      <c r="BD135" s="499">
        <f t="shared" ref="BD135:BD160" si="28">BC135/$BD$3</f>
        <v>10.307881161290322</v>
      </c>
      <c r="BF135" s="145"/>
    </row>
    <row r="136" spans="1:58" s="1" customFormat="1" ht="19.7" customHeight="1">
      <c r="A136" s="8" t="s">
        <v>881</v>
      </c>
      <c r="B136" s="3">
        <v>702</v>
      </c>
      <c r="C136" s="137" t="s">
        <v>176</v>
      </c>
      <c r="D136" s="137" t="s">
        <v>341</v>
      </c>
      <c r="G136" s="21">
        <v>489</v>
      </c>
      <c r="H136" s="33">
        <v>128</v>
      </c>
      <c r="I136" s="34">
        <f t="shared" si="24"/>
        <v>4.129032258064516</v>
      </c>
      <c r="J136" s="33">
        <v>174</v>
      </c>
      <c r="K136" s="34">
        <f t="shared" si="25"/>
        <v>5.8</v>
      </c>
      <c r="L136" s="34">
        <v>8.1</v>
      </c>
      <c r="M136" s="33">
        <v>187</v>
      </c>
      <c r="N136" s="35">
        <f t="shared" si="26"/>
        <v>6.032258064516129</v>
      </c>
      <c r="O136" s="145"/>
      <c r="P136" s="137" t="s">
        <v>176</v>
      </c>
      <c r="Q136" s="137" t="s">
        <v>341</v>
      </c>
      <c r="R136" s="138">
        <v>231</v>
      </c>
      <c r="S136" s="139">
        <v>8</v>
      </c>
      <c r="T136" s="140">
        <v>115</v>
      </c>
      <c r="U136" s="146" t="s">
        <v>861</v>
      </c>
      <c r="V136" s="146">
        <v>24</v>
      </c>
      <c r="W136" s="146" t="s">
        <v>176</v>
      </c>
      <c r="X136" s="146" t="s">
        <v>185</v>
      </c>
      <c r="Y136" s="147">
        <v>156</v>
      </c>
      <c r="Z136" s="147">
        <v>131</v>
      </c>
      <c r="AA136" s="147">
        <v>129</v>
      </c>
      <c r="AB136" s="148">
        <v>416</v>
      </c>
      <c r="AE136" s="262" t="s">
        <v>47</v>
      </c>
      <c r="AF136" s="270" t="s">
        <v>191</v>
      </c>
      <c r="AG136" s="271">
        <v>39</v>
      </c>
      <c r="AH136" s="271">
        <v>1.3</v>
      </c>
      <c r="AI136" s="272">
        <v>43</v>
      </c>
      <c r="AJ136" s="272">
        <v>1.3870967741935485</v>
      </c>
      <c r="AK136" s="335">
        <f t="shared" si="22"/>
        <v>55</v>
      </c>
      <c r="AL136" s="336">
        <f t="shared" si="23"/>
        <v>1.8333333333333333</v>
      </c>
      <c r="AM136" s="273">
        <v>126</v>
      </c>
      <c r="AO136" s="8" t="s">
        <v>945</v>
      </c>
      <c r="AP136" s="3">
        <v>352</v>
      </c>
      <c r="AQ136" s="4" t="s">
        <v>146</v>
      </c>
      <c r="AR136" s="497" t="s">
        <v>190</v>
      </c>
      <c r="AS136" s="498">
        <v>64</v>
      </c>
      <c r="AT136" s="499">
        <v>58</v>
      </c>
      <c r="AU136" s="499">
        <v>58</v>
      </c>
      <c r="AV136" s="505">
        <v>178</v>
      </c>
      <c r="AW136" s="1" t="str">
        <f t="shared" si="27"/>
        <v>ROMANO DI L. XPRESS</v>
      </c>
      <c r="AX136" s="506" t="s">
        <v>948</v>
      </c>
      <c r="AY136" s="3">
        <v>384</v>
      </c>
      <c r="AZ136" s="352" t="s">
        <v>148</v>
      </c>
      <c r="BA136" s="4" t="s">
        <v>191</v>
      </c>
      <c r="BB136" s="505"/>
      <c r="BC136" s="507">
        <v>36.104796000000007</v>
      </c>
      <c r="BD136" s="499">
        <f t="shared" si="28"/>
        <v>1.1646708387096776</v>
      </c>
      <c r="BF136" s="145"/>
    </row>
    <row r="137" spans="1:58" s="1" customFormat="1" ht="19.7" customHeight="1">
      <c r="A137" s="8" t="s">
        <v>843</v>
      </c>
      <c r="B137" s="3">
        <v>703</v>
      </c>
      <c r="C137" s="137" t="s">
        <v>177</v>
      </c>
      <c r="D137" s="137" t="s">
        <v>341</v>
      </c>
      <c r="G137" s="21">
        <v>557</v>
      </c>
      <c r="H137" s="33">
        <v>146</v>
      </c>
      <c r="I137" s="34">
        <f t="shared" si="24"/>
        <v>4.709677419354839</v>
      </c>
      <c r="J137" s="33">
        <v>199</v>
      </c>
      <c r="K137" s="34">
        <f t="shared" si="25"/>
        <v>6.6333333333333337</v>
      </c>
      <c r="L137" s="34">
        <v>6.1</v>
      </c>
      <c r="M137" s="33">
        <v>212</v>
      </c>
      <c r="N137" s="35">
        <f t="shared" si="26"/>
        <v>6.838709677419355</v>
      </c>
      <c r="O137" s="145"/>
      <c r="P137" s="137" t="s">
        <v>177</v>
      </c>
      <c r="Q137" s="137" t="s">
        <v>341</v>
      </c>
      <c r="R137" s="138">
        <v>167</v>
      </c>
      <c r="S137" s="139">
        <v>6</v>
      </c>
      <c r="T137" s="140">
        <v>90</v>
      </c>
      <c r="U137" s="146" t="s">
        <v>846</v>
      </c>
      <c r="V137" s="146">
        <v>338</v>
      </c>
      <c r="W137" s="146" t="s">
        <v>177</v>
      </c>
      <c r="X137" s="146" t="s">
        <v>185</v>
      </c>
      <c r="Y137" s="147">
        <v>112</v>
      </c>
      <c r="Z137" s="147">
        <v>98</v>
      </c>
      <c r="AA137" s="147">
        <v>99</v>
      </c>
      <c r="AB137" s="148">
        <v>309</v>
      </c>
      <c r="AE137" s="262" t="s">
        <v>105</v>
      </c>
      <c r="AF137" s="270" t="s">
        <v>191</v>
      </c>
      <c r="AG137" s="271">
        <v>59</v>
      </c>
      <c r="AH137" s="271">
        <v>1.9666666666666666</v>
      </c>
      <c r="AI137" s="272">
        <v>64</v>
      </c>
      <c r="AJ137" s="272">
        <v>2.064516129032258</v>
      </c>
      <c r="AK137" s="335">
        <f t="shared" si="22"/>
        <v>75</v>
      </c>
      <c r="AL137" s="336">
        <f t="shared" si="23"/>
        <v>2.5</v>
      </c>
      <c r="AM137" s="273">
        <v>175</v>
      </c>
      <c r="AO137" s="8" t="s">
        <v>944</v>
      </c>
      <c r="AP137" s="3">
        <v>373</v>
      </c>
      <c r="AQ137" s="4" t="s">
        <v>144</v>
      </c>
      <c r="AR137" s="497" t="s">
        <v>190</v>
      </c>
      <c r="AS137" s="498">
        <v>66</v>
      </c>
      <c r="AT137" s="499">
        <v>64</v>
      </c>
      <c r="AU137" s="499">
        <v>64</v>
      </c>
      <c r="AV137" s="505">
        <v>187</v>
      </c>
      <c r="AW137" s="1" t="str">
        <f t="shared" si="27"/>
        <v>ROMA TUSCOLANA SMART</v>
      </c>
      <c r="AX137" s="506" t="s">
        <v>945</v>
      </c>
      <c r="AY137" s="3">
        <v>352</v>
      </c>
      <c r="AZ137" s="352" t="s">
        <v>146</v>
      </c>
      <c r="BA137" s="4" t="s">
        <v>190</v>
      </c>
      <c r="BB137" s="505"/>
      <c r="BC137" s="507">
        <v>60.062184000000002</v>
      </c>
      <c r="BD137" s="499">
        <f t="shared" si="28"/>
        <v>1.9374898064516131</v>
      </c>
      <c r="BF137" s="145"/>
    </row>
    <row r="138" spans="1:58" s="1" customFormat="1" ht="19.7" customHeight="1">
      <c r="A138" s="8" t="s">
        <v>880</v>
      </c>
      <c r="B138" s="3">
        <v>704</v>
      </c>
      <c r="C138" s="137" t="s">
        <v>178</v>
      </c>
      <c r="D138" s="137" t="s">
        <v>341</v>
      </c>
      <c r="G138" s="21">
        <v>274</v>
      </c>
      <c r="H138" s="33">
        <v>68</v>
      </c>
      <c r="I138" s="34">
        <f t="shared" si="24"/>
        <v>2.193548387096774</v>
      </c>
      <c r="J138" s="33">
        <v>99</v>
      </c>
      <c r="K138" s="34">
        <f t="shared" si="25"/>
        <v>3.3</v>
      </c>
      <c r="L138" s="34">
        <v>11.1</v>
      </c>
      <c r="M138" s="33">
        <v>107</v>
      </c>
      <c r="N138" s="35">
        <f t="shared" si="26"/>
        <v>3.4516129032258065</v>
      </c>
      <c r="O138" s="145"/>
      <c r="P138" s="137" t="s">
        <v>178</v>
      </c>
      <c r="Q138" s="137" t="s">
        <v>341</v>
      </c>
      <c r="R138" s="138">
        <v>314</v>
      </c>
      <c r="S138" s="139">
        <v>11</v>
      </c>
      <c r="T138" s="140">
        <v>160</v>
      </c>
      <c r="U138" s="146" t="s">
        <v>904</v>
      </c>
      <c r="V138" s="146">
        <v>345</v>
      </c>
      <c r="W138" s="146" t="s">
        <v>178</v>
      </c>
      <c r="X138" s="146" t="s">
        <v>185</v>
      </c>
      <c r="Y138" s="147">
        <v>201</v>
      </c>
      <c r="Z138" s="147">
        <v>175</v>
      </c>
      <c r="AA138" s="147">
        <v>176</v>
      </c>
      <c r="AB138" s="148">
        <v>552</v>
      </c>
      <c r="AE138" s="262" t="s">
        <v>118</v>
      </c>
      <c r="AF138" s="270" t="s">
        <v>191</v>
      </c>
      <c r="AG138" s="271">
        <v>34</v>
      </c>
      <c r="AH138" s="271">
        <v>1.1333333333333333</v>
      </c>
      <c r="AI138" s="272">
        <v>39</v>
      </c>
      <c r="AJ138" s="272">
        <v>1.2580645161290323</v>
      </c>
      <c r="AK138" s="335">
        <f t="shared" si="22"/>
        <v>55</v>
      </c>
      <c r="AL138" s="336">
        <f t="shared" si="23"/>
        <v>1.8333333333333333</v>
      </c>
      <c r="AM138" s="273">
        <v>112</v>
      </c>
      <c r="AO138" s="8" t="s">
        <v>938</v>
      </c>
      <c r="AP138" s="3">
        <v>371</v>
      </c>
      <c r="AQ138" s="4" t="s">
        <v>132</v>
      </c>
      <c r="AR138" s="497" t="s">
        <v>190</v>
      </c>
      <c r="AS138" s="498">
        <v>50</v>
      </c>
      <c r="AT138" s="499">
        <v>47</v>
      </c>
      <c r="AU138" s="499">
        <v>47</v>
      </c>
      <c r="AV138" s="505">
        <v>147</v>
      </c>
      <c r="AW138" s="1" t="str">
        <f t="shared" si="27"/>
        <v>VERCELLI XPRESS</v>
      </c>
      <c r="AX138" s="506" t="s">
        <v>947</v>
      </c>
      <c r="AY138" s="3">
        <v>376</v>
      </c>
      <c r="AZ138" s="352" t="s">
        <v>175</v>
      </c>
      <c r="BA138" s="4" t="s">
        <v>191</v>
      </c>
      <c r="BB138" s="505"/>
      <c r="BC138" s="507">
        <v>26.150670000000005</v>
      </c>
      <c r="BD138" s="499">
        <f t="shared" si="28"/>
        <v>0.84357000000000015</v>
      </c>
      <c r="BF138" s="145"/>
    </row>
    <row r="139" spans="1:58" s="1" customFormat="1" ht="19.7" customHeight="1" thickBot="1">
      <c r="A139" s="9" t="s">
        <v>811</v>
      </c>
      <c r="B139" s="10">
        <v>721</v>
      </c>
      <c r="C139" s="137" t="s">
        <v>179</v>
      </c>
      <c r="D139" s="137" t="s">
        <v>341</v>
      </c>
      <c r="E139" s="11"/>
      <c r="F139" s="11"/>
      <c r="G139" s="21">
        <v>645</v>
      </c>
      <c r="H139" s="33">
        <v>170</v>
      </c>
      <c r="I139" s="34">
        <f t="shared" si="24"/>
        <v>5.4838709677419351</v>
      </c>
      <c r="J139" s="33">
        <v>231</v>
      </c>
      <c r="K139" s="34">
        <f t="shared" si="25"/>
        <v>7.7</v>
      </c>
      <c r="L139" s="34">
        <v>11.1</v>
      </c>
      <c r="M139" s="33">
        <v>244</v>
      </c>
      <c r="N139" s="35">
        <f t="shared" si="26"/>
        <v>7.870967741935484</v>
      </c>
      <c r="O139" s="145"/>
      <c r="P139" s="137" t="s">
        <v>179</v>
      </c>
      <c r="Q139" s="137" t="s">
        <v>341</v>
      </c>
      <c r="R139" s="138">
        <v>291</v>
      </c>
      <c r="S139" s="139">
        <v>11</v>
      </c>
      <c r="T139" s="140">
        <v>150</v>
      </c>
      <c r="U139" s="146" t="s">
        <v>874</v>
      </c>
      <c r="V139" s="146">
        <v>33</v>
      </c>
      <c r="W139" s="146" t="s">
        <v>179</v>
      </c>
      <c r="X139" s="146" t="s">
        <v>185</v>
      </c>
      <c r="Y139" s="147">
        <v>185</v>
      </c>
      <c r="Z139" s="147">
        <v>161</v>
      </c>
      <c r="AA139" s="147">
        <v>166</v>
      </c>
      <c r="AB139" s="148">
        <v>512</v>
      </c>
      <c r="AE139" s="262" t="s">
        <v>165</v>
      </c>
      <c r="AF139" s="270" t="s">
        <v>191</v>
      </c>
      <c r="AG139" s="271">
        <v>28</v>
      </c>
      <c r="AH139" s="271">
        <v>0.93333333333333335</v>
      </c>
      <c r="AI139" s="272">
        <v>31</v>
      </c>
      <c r="AJ139" s="272">
        <v>1</v>
      </c>
      <c r="AK139" s="335">
        <f t="shared" si="22"/>
        <v>43</v>
      </c>
      <c r="AL139" s="336">
        <f t="shared" si="23"/>
        <v>1.4333333333333333</v>
      </c>
      <c r="AM139" s="273">
        <v>91</v>
      </c>
      <c r="AO139" s="8" t="s">
        <v>948</v>
      </c>
      <c r="AP139" s="3">
        <v>384</v>
      </c>
      <c r="AQ139" s="4" t="s">
        <v>148</v>
      </c>
      <c r="AR139" s="497" t="s">
        <v>191</v>
      </c>
      <c r="AS139" s="498">
        <v>31</v>
      </c>
      <c r="AT139" s="499">
        <v>31</v>
      </c>
      <c r="AU139" s="499">
        <v>31</v>
      </c>
      <c r="AV139" s="505">
        <v>93</v>
      </c>
      <c r="AW139" s="1" t="str">
        <f t="shared" si="27"/>
        <v>POMPEI</v>
      </c>
      <c r="AX139" s="506" t="s">
        <v>941</v>
      </c>
      <c r="AY139" s="3">
        <v>327</v>
      </c>
      <c r="AZ139" s="352" t="s">
        <v>127</v>
      </c>
      <c r="BA139" s="4" t="s">
        <v>189</v>
      </c>
      <c r="BB139" s="505"/>
      <c r="BC139" s="507">
        <v>157.916304</v>
      </c>
      <c r="BD139" s="499">
        <f t="shared" si="28"/>
        <v>5.0940743225806449</v>
      </c>
      <c r="BF139" s="145"/>
    </row>
    <row r="140" spans="1:58" s="1" customFormat="1" ht="15" thickBot="1">
      <c r="A140" s="37"/>
      <c r="B140" s="38"/>
      <c r="C140" s="137" t="s">
        <v>180</v>
      </c>
      <c r="D140" s="137" t="s">
        <v>340</v>
      </c>
      <c r="G140" s="33"/>
      <c r="H140" s="33"/>
      <c r="I140" s="33"/>
      <c r="J140" s="33"/>
      <c r="K140" s="33"/>
      <c r="L140" s="33">
        <v>7.1</v>
      </c>
      <c r="M140" s="33"/>
      <c r="N140" s="33"/>
      <c r="O140" s="145"/>
      <c r="P140" s="137" t="s">
        <v>180</v>
      </c>
      <c r="Q140" s="137" t="s">
        <v>340</v>
      </c>
      <c r="R140" s="138">
        <v>187</v>
      </c>
      <c r="S140" s="139">
        <v>7</v>
      </c>
      <c r="T140" s="140">
        <v>100</v>
      </c>
      <c r="U140" s="146" t="s">
        <v>803</v>
      </c>
      <c r="V140" s="146">
        <v>40</v>
      </c>
      <c r="W140" s="146" t="s">
        <v>180</v>
      </c>
      <c r="X140" s="146" t="s">
        <v>780</v>
      </c>
      <c r="Y140" s="147">
        <v>106</v>
      </c>
      <c r="Z140" s="147">
        <v>81</v>
      </c>
      <c r="AA140" s="147">
        <v>90</v>
      </c>
      <c r="AB140" s="148">
        <v>277</v>
      </c>
      <c r="AE140" s="262" t="s">
        <v>170</v>
      </c>
      <c r="AF140" s="270" t="s">
        <v>191</v>
      </c>
      <c r="AG140" s="271">
        <v>40</v>
      </c>
      <c r="AH140" s="271">
        <v>1.3333333333333333</v>
      </c>
      <c r="AI140" s="272">
        <v>46</v>
      </c>
      <c r="AJ140" s="272">
        <v>1.4838709677419355</v>
      </c>
      <c r="AK140" s="335">
        <f t="shared" si="22"/>
        <v>65</v>
      </c>
      <c r="AL140" s="336">
        <f t="shared" si="23"/>
        <v>2.1666666666666665</v>
      </c>
      <c r="AM140" s="273">
        <v>133</v>
      </c>
      <c r="AO140" s="8" t="s">
        <v>947</v>
      </c>
      <c r="AP140" s="3">
        <v>376</v>
      </c>
      <c r="AQ140" s="4" t="s">
        <v>175</v>
      </c>
      <c r="AR140" s="497" t="s">
        <v>191</v>
      </c>
      <c r="AS140" s="498">
        <v>34</v>
      </c>
      <c r="AT140" s="499">
        <v>34</v>
      </c>
      <c r="AU140" s="499">
        <v>34</v>
      </c>
      <c r="AV140" s="505">
        <v>102</v>
      </c>
      <c r="AW140" s="1" t="str">
        <f t="shared" si="27"/>
        <v>MODENA</v>
      </c>
      <c r="AX140" s="506" t="s">
        <v>854</v>
      </c>
      <c r="AY140" s="3">
        <v>22</v>
      </c>
      <c r="AZ140" s="352" t="s">
        <v>103</v>
      </c>
      <c r="BA140" s="4" t="s">
        <v>802</v>
      </c>
      <c r="BB140" s="505"/>
      <c r="BC140" s="507">
        <v>281.07752400000004</v>
      </c>
      <c r="BD140" s="499">
        <f t="shared" si="28"/>
        <v>9.0670169032258077</v>
      </c>
      <c r="BF140" s="145"/>
    </row>
    <row r="141" spans="1:58" s="1" customFormat="1" ht="21.4" customHeight="1" thickBot="1">
      <c r="A141" s="12"/>
      <c r="B141" s="13"/>
      <c r="C141" s="137" t="s">
        <v>181</v>
      </c>
      <c r="D141" s="137" t="s">
        <v>341</v>
      </c>
      <c r="E141" s="14"/>
      <c r="F141" s="14"/>
      <c r="G141" s="22">
        <v>84997</v>
      </c>
      <c r="H141" s="15">
        <v>21925</v>
      </c>
      <c r="I141" s="15"/>
      <c r="J141" s="15">
        <v>30470</v>
      </c>
      <c r="K141" s="15"/>
      <c r="L141" s="15">
        <v>8</v>
      </c>
      <c r="M141" s="15">
        <v>32602</v>
      </c>
      <c r="N141" s="15"/>
      <c r="O141" s="17"/>
      <c r="P141" s="137" t="s">
        <v>181</v>
      </c>
      <c r="Q141" s="137" t="s">
        <v>341</v>
      </c>
      <c r="R141" s="138">
        <v>226</v>
      </c>
      <c r="S141" s="139">
        <v>8</v>
      </c>
      <c r="T141" s="140">
        <v>115</v>
      </c>
      <c r="U141" s="146" t="s">
        <v>890</v>
      </c>
      <c r="V141" s="146">
        <v>347</v>
      </c>
      <c r="W141" s="146" t="s">
        <v>181</v>
      </c>
      <c r="X141" s="146" t="s">
        <v>185</v>
      </c>
      <c r="Y141" s="147">
        <v>138</v>
      </c>
      <c r="Z141" s="147">
        <v>123</v>
      </c>
      <c r="AA141" s="147">
        <v>123</v>
      </c>
      <c r="AB141" s="148">
        <v>384</v>
      </c>
      <c r="AC141" s="17"/>
      <c r="AD141" s="17"/>
      <c r="AE141" s="262" t="s">
        <v>175</v>
      </c>
      <c r="AF141" s="270" t="s">
        <v>191</v>
      </c>
      <c r="AG141" s="271">
        <v>19</v>
      </c>
      <c r="AH141" s="271">
        <v>0.6333333333333333</v>
      </c>
      <c r="AI141" s="272">
        <v>22</v>
      </c>
      <c r="AJ141" s="272">
        <v>0.70967741935483875</v>
      </c>
      <c r="AK141" s="335">
        <f t="shared" si="22"/>
        <v>34</v>
      </c>
      <c r="AL141" s="336">
        <f t="shared" si="23"/>
        <v>1.1333333333333333</v>
      </c>
      <c r="AM141" s="273">
        <v>63</v>
      </c>
      <c r="AO141" s="8" t="s">
        <v>853</v>
      </c>
      <c r="AP141" s="3">
        <v>378</v>
      </c>
      <c r="AQ141" s="4" t="s">
        <v>47</v>
      </c>
      <c r="AR141" s="497" t="s">
        <v>191</v>
      </c>
      <c r="AS141" s="498">
        <v>55</v>
      </c>
      <c r="AT141" s="499">
        <v>55</v>
      </c>
      <c r="AU141" s="499">
        <v>55</v>
      </c>
      <c r="AV141" s="505">
        <v>165</v>
      </c>
      <c r="AW141" s="1" t="str">
        <f t="shared" si="27"/>
        <v>BRINDISI</v>
      </c>
      <c r="AX141" s="506" t="s">
        <v>855</v>
      </c>
      <c r="AY141" s="3">
        <v>335</v>
      </c>
      <c r="AZ141" s="352" t="s">
        <v>46</v>
      </c>
      <c r="BA141" s="4" t="s">
        <v>189</v>
      </c>
      <c r="BB141" s="505"/>
      <c r="BC141" s="507">
        <v>130.58463599999999</v>
      </c>
      <c r="BD141" s="499">
        <f t="shared" si="28"/>
        <v>4.2124076129032257</v>
      </c>
      <c r="BF141" s="145"/>
    </row>
    <row r="142" spans="1:58" s="1" customFormat="1" ht="21.4" customHeight="1">
      <c r="A142" s="141"/>
      <c r="B142" s="141"/>
      <c r="C142" s="137" t="s">
        <v>182</v>
      </c>
      <c r="D142" s="137" t="s">
        <v>344</v>
      </c>
      <c r="G142" s="143"/>
      <c r="H142" s="144"/>
      <c r="I142" s="144"/>
      <c r="J142" s="144"/>
      <c r="K142" s="144"/>
      <c r="L142" s="144">
        <v>4</v>
      </c>
      <c r="M142" s="144"/>
      <c r="N142" s="144"/>
      <c r="O142" s="17"/>
      <c r="P142" s="137" t="s">
        <v>182</v>
      </c>
      <c r="Q142" s="137" t="s">
        <v>344</v>
      </c>
      <c r="R142" s="138">
        <v>101</v>
      </c>
      <c r="S142" s="139">
        <v>4</v>
      </c>
      <c r="T142" s="140">
        <v>55</v>
      </c>
      <c r="U142" s="146" t="s">
        <v>942</v>
      </c>
      <c r="V142" s="146">
        <v>372</v>
      </c>
      <c r="W142" s="146" t="s">
        <v>182</v>
      </c>
      <c r="X142" s="146" t="s">
        <v>878</v>
      </c>
      <c r="Y142" s="147">
        <v>50</v>
      </c>
      <c r="Z142" s="147">
        <v>47</v>
      </c>
      <c r="AA142" s="147">
        <v>46</v>
      </c>
      <c r="AB142" s="148">
        <v>143</v>
      </c>
      <c r="AC142" s="17"/>
      <c r="AD142" s="17"/>
      <c r="AE142" s="262"/>
      <c r="AF142" s="270"/>
      <c r="AG142" s="271"/>
      <c r="AH142" s="271"/>
      <c r="AI142" s="272"/>
      <c r="AJ142" s="272"/>
      <c r="AK142" s="335"/>
      <c r="AL142" s="336">
        <f t="shared" si="23"/>
        <v>0</v>
      </c>
      <c r="AM142" s="273"/>
      <c r="AO142" s="8" t="s">
        <v>933</v>
      </c>
      <c r="AP142" s="3">
        <v>379</v>
      </c>
      <c r="AQ142" s="4" t="s">
        <v>165</v>
      </c>
      <c r="AR142" s="497" t="s">
        <v>191</v>
      </c>
      <c r="AS142" s="498">
        <v>43</v>
      </c>
      <c r="AT142" s="499">
        <v>43</v>
      </c>
      <c r="AU142" s="499">
        <v>43</v>
      </c>
      <c r="AV142" s="505">
        <v>129</v>
      </c>
      <c r="AW142" s="1" t="str">
        <f t="shared" si="27"/>
        <v>ROMA 4</v>
      </c>
      <c r="AX142" s="506" t="s">
        <v>935</v>
      </c>
      <c r="AY142" s="3">
        <v>310</v>
      </c>
      <c r="AZ142" s="352" t="s">
        <v>140</v>
      </c>
      <c r="BA142" s="4" t="s">
        <v>888</v>
      </c>
      <c r="BB142" s="505"/>
      <c r="BC142" s="507">
        <v>636.72663599999998</v>
      </c>
      <c r="BD142" s="499">
        <f t="shared" si="28"/>
        <v>20.539568903225806</v>
      </c>
      <c r="BF142" s="145"/>
    </row>
    <row r="143" spans="1:58" s="1" customFormat="1" ht="21.4" customHeight="1">
      <c r="A143" s="141"/>
      <c r="B143" s="141"/>
      <c r="C143" s="137" t="s">
        <v>183</v>
      </c>
      <c r="D143" s="137" t="s">
        <v>342</v>
      </c>
      <c r="G143" s="143"/>
      <c r="H143" s="144"/>
      <c r="I143" s="144"/>
      <c r="J143" s="144"/>
      <c r="K143" s="144"/>
      <c r="L143" s="144">
        <v>10</v>
      </c>
      <c r="M143" s="144"/>
      <c r="N143" s="144"/>
      <c r="O143" s="17"/>
      <c r="P143" s="137" t="s">
        <v>183</v>
      </c>
      <c r="Q143" s="137" t="s">
        <v>342</v>
      </c>
      <c r="R143" s="138">
        <v>271</v>
      </c>
      <c r="S143" s="139">
        <v>10</v>
      </c>
      <c r="T143" s="140">
        <v>140</v>
      </c>
      <c r="U143" s="146" t="s">
        <v>881</v>
      </c>
      <c r="V143" s="146">
        <v>702</v>
      </c>
      <c r="W143" s="146" t="s">
        <v>183</v>
      </c>
      <c r="X143" s="146" t="s">
        <v>186</v>
      </c>
      <c r="Y143" s="147">
        <v>168</v>
      </c>
      <c r="Z143" s="147">
        <v>165</v>
      </c>
      <c r="AA143" s="147">
        <v>158</v>
      </c>
      <c r="AB143" s="148">
        <v>491</v>
      </c>
      <c r="AC143" s="17"/>
      <c r="AD143" s="17"/>
      <c r="AE143" s="262" t="s">
        <v>148</v>
      </c>
      <c r="AF143" s="270" t="s">
        <v>191</v>
      </c>
      <c r="AG143" s="271">
        <v>28</v>
      </c>
      <c r="AH143" s="271">
        <v>0.93333333333333335</v>
      </c>
      <c r="AI143" s="272">
        <v>31</v>
      </c>
      <c r="AJ143" s="272">
        <v>1</v>
      </c>
      <c r="AK143" s="335">
        <f t="shared" ref="AK143:AK148" si="29">VLOOKUP(AE143,$AQ$5:$AU$160,4,0)</f>
        <v>31</v>
      </c>
      <c r="AL143" s="336">
        <f t="shared" si="23"/>
        <v>1.0333333333333334</v>
      </c>
      <c r="AM143" s="273">
        <v>91</v>
      </c>
      <c r="AO143" s="8" t="s">
        <v>827</v>
      </c>
      <c r="AP143" s="3">
        <v>385</v>
      </c>
      <c r="AQ143" s="4" t="s">
        <v>151</v>
      </c>
      <c r="AR143" s="497" t="s">
        <v>191</v>
      </c>
      <c r="AS143" s="498">
        <v>65</v>
      </c>
      <c r="AT143" s="499">
        <v>65</v>
      </c>
      <c r="AU143" s="499">
        <v>65</v>
      </c>
      <c r="AV143" s="505">
        <v>195</v>
      </c>
      <c r="AW143" s="1" t="str">
        <f t="shared" si="27"/>
        <v>CAGLIARI</v>
      </c>
      <c r="AX143" s="506" t="s">
        <v>847</v>
      </c>
      <c r="AY143" s="3">
        <v>19</v>
      </c>
      <c r="AZ143" s="352" t="s">
        <v>49</v>
      </c>
      <c r="BA143" s="4" t="s">
        <v>888</v>
      </c>
      <c r="BB143" s="505"/>
      <c r="BC143" s="507">
        <v>362.22895799999998</v>
      </c>
      <c r="BD143" s="499">
        <f t="shared" si="28"/>
        <v>11.684805096774193</v>
      </c>
      <c r="BF143" s="145"/>
    </row>
    <row r="144" spans="1:58" s="1" customFormat="1" ht="21.4" customHeight="1">
      <c r="A144" s="141"/>
      <c r="B144" s="141"/>
      <c r="C144" s="142"/>
      <c r="D144" s="141"/>
      <c r="G144" s="143"/>
      <c r="H144" s="144"/>
      <c r="I144" s="144"/>
      <c r="J144" s="144"/>
      <c r="K144" s="144"/>
      <c r="L144" s="144"/>
      <c r="M144" s="144"/>
      <c r="N144" s="144"/>
      <c r="O144" s="17"/>
      <c r="P144" s="17"/>
      <c r="Q144" s="17"/>
      <c r="R144" s="17"/>
      <c r="S144" s="17"/>
      <c r="T144" s="17"/>
      <c r="U144" s="146" t="s">
        <v>949</v>
      </c>
      <c r="V144" s="146"/>
      <c r="W144" s="146"/>
      <c r="X144" s="146"/>
      <c r="Y144" s="147">
        <f>SUBTOTAL(109,Tabella1[GENNAIO])</f>
        <v>21723</v>
      </c>
      <c r="Z144" s="147">
        <f>SUBTOTAL(109,Tabella1[FEBBRAIO])</f>
        <v>18741</v>
      </c>
      <c r="AA144" s="147">
        <f>SUBTOTAL(109,Tabella1[MARZO])</f>
        <v>19052</v>
      </c>
      <c r="AB144" s="148">
        <f>SUBTOTAL(109,Tabella1[Q2])</f>
        <v>59516</v>
      </c>
      <c r="AC144" s="17"/>
      <c r="AD144" s="17"/>
      <c r="AE144" s="262" t="s">
        <v>151</v>
      </c>
      <c r="AF144" s="270" t="s">
        <v>191</v>
      </c>
      <c r="AG144" s="271">
        <v>28</v>
      </c>
      <c r="AH144" s="271">
        <v>0.93333333333333335</v>
      </c>
      <c r="AI144" s="272">
        <v>31</v>
      </c>
      <c r="AJ144" s="272">
        <v>1</v>
      </c>
      <c r="AK144" s="335">
        <f t="shared" si="29"/>
        <v>65</v>
      </c>
      <c r="AL144" s="336">
        <f t="shared" si="23"/>
        <v>2.1666666666666665</v>
      </c>
      <c r="AM144" s="273">
        <v>91</v>
      </c>
      <c r="AO144" s="8" t="s">
        <v>864</v>
      </c>
      <c r="AP144" s="3">
        <v>383</v>
      </c>
      <c r="AQ144" s="4" t="s">
        <v>163</v>
      </c>
      <c r="AR144" s="497" t="s">
        <v>191</v>
      </c>
      <c r="AS144" s="498">
        <v>58</v>
      </c>
      <c r="AT144" s="499">
        <v>58</v>
      </c>
      <c r="AU144" s="499">
        <v>58</v>
      </c>
      <c r="AV144" s="505">
        <v>174</v>
      </c>
      <c r="AW144" s="1" t="str">
        <f t="shared" si="27"/>
        <v>REGGIO EMILIA</v>
      </c>
      <c r="AX144" s="506" t="s">
        <v>937</v>
      </c>
      <c r="AY144" s="3">
        <v>313</v>
      </c>
      <c r="AZ144" s="352" t="s">
        <v>133</v>
      </c>
      <c r="BA144" s="4" t="s">
        <v>802</v>
      </c>
      <c r="BB144" s="505"/>
      <c r="BC144" s="507">
        <v>126.69000000000001</v>
      </c>
      <c r="BD144" s="499">
        <f t="shared" si="28"/>
        <v>4.0867741935483872</v>
      </c>
      <c r="BF144" s="145"/>
    </row>
    <row r="145" spans="1:58" s="1" customFormat="1" ht="21.4" customHeight="1">
      <c r="A145" s="141"/>
      <c r="B145" s="141"/>
      <c r="C145" s="142"/>
      <c r="D145" s="141"/>
      <c r="G145" s="143"/>
      <c r="H145" s="144"/>
      <c r="I145" s="144"/>
      <c r="J145" s="144"/>
      <c r="K145" s="144"/>
      <c r="L145" s="144"/>
      <c r="M145" s="144"/>
      <c r="N145" s="144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262" t="s">
        <v>163</v>
      </c>
      <c r="AF145" s="270" t="s">
        <v>191</v>
      </c>
      <c r="AG145" s="271">
        <v>28</v>
      </c>
      <c r="AH145" s="271">
        <v>0.93333333333333335</v>
      </c>
      <c r="AI145" s="272">
        <v>31</v>
      </c>
      <c r="AJ145" s="272">
        <v>1</v>
      </c>
      <c r="AK145" s="335">
        <f t="shared" si="29"/>
        <v>58</v>
      </c>
      <c r="AL145" s="336">
        <f t="shared" si="23"/>
        <v>1.9333333333333333</v>
      </c>
      <c r="AM145" s="273">
        <v>91</v>
      </c>
      <c r="AO145" s="8" t="s">
        <v>804</v>
      </c>
      <c r="AP145" s="3">
        <v>386</v>
      </c>
      <c r="AQ145" s="4" t="s">
        <v>147</v>
      </c>
      <c r="AR145" s="497" t="s">
        <v>191</v>
      </c>
      <c r="AS145" s="498">
        <v>61</v>
      </c>
      <c r="AT145" s="499">
        <v>61</v>
      </c>
      <c r="AU145" s="499">
        <v>61</v>
      </c>
      <c r="AV145" s="505">
        <v>183</v>
      </c>
      <c r="AW145" s="1" t="str">
        <f t="shared" si="27"/>
        <v>MARGHERA</v>
      </c>
      <c r="AX145" s="506" t="s">
        <v>899</v>
      </c>
      <c r="AY145" s="3">
        <v>320</v>
      </c>
      <c r="AZ145" s="352" t="s">
        <v>92</v>
      </c>
      <c r="BA145" s="4" t="s">
        <v>185</v>
      </c>
      <c r="BB145" s="505"/>
      <c r="BC145" s="507">
        <v>232.65660600000001</v>
      </c>
      <c r="BD145" s="499">
        <f t="shared" si="28"/>
        <v>7.505051806451613</v>
      </c>
      <c r="BF145" s="145"/>
    </row>
    <row r="146" spans="1:58" s="1" customFormat="1" ht="21.4" customHeight="1">
      <c r="A146" s="141"/>
      <c r="B146" s="141"/>
      <c r="C146" s="142"/>
      <c r="D146" s="141"/>
      <c r="G146" s="143"/>
      <c r="H146" s="144"/>
      <c r="I146" s="144"/>
      <c r="J146" s="144"/>
      <c r="K146" s="144"/>
      <c r="L146" s="144"/>
      <c r="M146" s="144"/>
      <c r="N146" s="144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262" t="s">
        <v>147</v>
      </c>
      <c r="AF146" s="270" t="s">
        <v>191</v>
      </c>
      <c r="AG146" s="271">
        <v>34</v>
      </c>
      <c r="AH146" s="271">
        <v>1.1333333333333333</v>
      </c>
      <c r="AI146" s="272">
        <v>39</v>
      </c>
      <c r="AJ146" s="272">
        <v>1.2580645161290323</v>
      </c>
      <c r="AK146" s="335">
        <f t="shared" si="29"/>
        <v>61</v>
      </c>
      <c r="AL146" s="336">
        <f t="shared" si="23"/>
        <v>2.0333333333333332</v>
      </c>
      <c r="AM146" s="273">
        <v>112</v>
      </c>
      <c r="AO146" s="8" t="s">
        <v>930</v>
      </c>
      <c r="AP146" s="3">
        <v>374</v>
      </c>
      <c r="AQ146" s="4" t="s">
        <v>105</v>
      </c>
      <c r="AR146" s="497" t="s">
        <v>191</v>
      </c>
      <c r="AS146" s="498">
        <v>85</v>
      </c>
      <c r="AT146" s="499">
        <v>75</v>
      </c>
      <c r="AU146" s="499">
        <v>75</v>
      </c>
      <c r="AV146" s="505">
        <v>245</v>
      </c>
      <c r="AW146" s="1" t="str">
        <f t="shared" si="27"/>
        <v>PESARO</v>
      </c>
      <c r="AX146" s="506" t="s">
        <v>886</v>
      </c>
      <c r="AY146" s="3">
        <v>39</v>
      </c>
      <c r="AZ146" s="352" t="s">
        <v>120</v>
      </c>
      <c r="BA146" s="4" t="s">
        <v>802</v>
      </c>
      <c r="BB146" s="505"/>
      <c r="BC146" s="507">
        <v>79.633008000000004</v>
      </c>
      <c r="BD146" s="499">
        <f t="shared" si="28"/>
        <v>2.5688067096774194</v>
      </c>
      <c r="BF146" s="145"/>
    </row>
    <row r="147" spans="1:58" s="1" customFormat="1" ht="21.4" customHeight="1">
      <c r="A147" s="141"/>
      <c r="B147" s="141"/>
      <c r="C147" s="142"/>
      <c r="D147" s="141"/>
      <c r="G147" s="143"/>
      <c r="H147" s="144"/>
      <c r="I147" s="144"/>
      <c r="J147" s="144"/>
      <c r="K147" s="144"/>
      <c r="L147" s="144"/>
      <c r="M147" s="144"/>
      <c r="N147" s="144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262" t="s">
        <v>134</v>
      </c>
      <c r="AF147" s="270" t="s">
        <v>190</v>
      </c>
      <c r="AG147" s="271">
        <v>30</v>
      </c>
      <c r="AH147" s="271">
        <v>1</v>
      </c>
      <c r="AI147" s="272">
        <v>29</v>
      </c>
      <c r="AJ147" s="272">
        <v>0.93548387096774188</v>
      </c>
      <c r="AK147" s="335">
        <f t="shared" si="29"/>
        <v>34</v>
      </c>
      <c r="AL147" s="336">
        <f t="shared" si="23"/>
        <v>1.1333333333333333</v>
      </c>
      <c r="AM147" s="273">
        <v>91</v>
      </c>
      <c r="AO147" s="8" t="s">
        <v>929</v>
      </c>
      <c r="AP147" s="3">
        <v>375</v>
      </c>
      <c r="AQ147" s="4" t="s">
        <v>118</v>
      </c>
      <c r="AR147" s="497" t="s">
        <v>191</v>
      </c>
      <c r="AS147" s="498">
        <v>55</v>
      </c>
      <c r="AT147" s="499">
        <v>55</v>
      </c>
      <c r="AU147" s="499">
        <v>55</v>
      </c>
      <c r="AV147" s="505">
        <v>165</v>
      </c>
      <c r="AW147" s="1" t="str">
        <f t="shared" si="27"/>
        <v>BERGAMO 2</v>
      </c>
      <c r="AX147" s="506" t="s">
        <v>828</v>
      </c>
      <c r="AY147" s="3">
        <v>10</v>
      </c>
      <c r="AZ147" s="352" t="s">
        <v>40</v>
      </c>
      <c r="BA147" s="4" t="s">
        <v>780</v>
      </c>
      <c r="BB147" s="505"/>
      <c r="BC147" s="507">
        <v>297.78021000000001</v>
      </c>
      <c r="BD147" s="499">
        <f t="shared" si="28"/>
        <v>9.6058132258064521</v>
      </c>
      <c r="BF147" s="145"/>
    </row>
    <row r="148" spans="1:58" s="1" customFormat="1" ht="21.4" customHeight="1" thickBot="1">
      <c r="A148" s="141"/>
      <c r="B148" s="141"/>
      <c r="C148" s="142"/>
      <c r="D148" s="141"/>
      <c r="G148" s="143"/>
      <c r="H148" s="144"/>
      <c r="I148" s="144"/>
      <c r="J148" s="144"/>
      <c r="K148" s="144"/>
      <c r="L148" s="144"/>
      <c r="M148" s="144"/>
      <c r="N148" s="144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4" t="s">
        <v>117</v>
      </c>
      <c r="AF148" s="270" t="s">
        <v>191</v>
      </c>
      <c r="AG148" s="271"/>
      <c r="AH148" s="271"/>
      <c r="AI148" s="272"/>
      <c r="AJ148" s="272"/>
      <c r="AK148" s="335">
        <f t="shared" si="29"/>
        <v>43</v>
      </c>
      <c r="AL148" s="336">
        <f t="shared" ref="AL148" si="30">AK148/$AL$1</f>
        <v>1.4333333333333333</v>
      </c>
      <c r="AM148" s="273">
        <v>91</v>
      </c>
      <c r="AO148" s="8" t="s">
        <v>927</v>
      </c>
      <c r="AP148" s="3">
        <v>377</v>
      </c>
      <c r="AQ148" s="4" t="s">
        <v>170</v>
      </c>
      <c r="AR148" s="497" t="s">
        <v>191</v>
      </c>
      <c r="AS148" s="498">
        <v>65</v>
      </c>
      <c r="AT148" s="499">
        <v>65</v>
      </c>
      <c r="AU148" s="499">
        <v>65</v>
      </c>
      <c r="AV148" s="508">
        <v>195</v>
      </c>
      <c r="AW148" s="1" t="str">
        <f t="shared" si="27"/>
        <v>LECCE</v>
      </c>
      <c r="AX148" s="506" t="s">
        <v>917</v>
      </c>
      <c r="AY148" s="3">
        <v>65</v>
      </c>
      <c r="AZ148" s="352" t="s">
        <v>85</v>
      </c>
      <c r="BA148" s="4" t="s">
        <v>189</v>
      </c>
      <c r="BB148" s="505"/>
      <c r="BC148" s="507">
        <v>248.85314999999997</v>
      </c>
      <c r="BD148" s="499">
        <f t="shared" si="28"/>
        <v>8.0275209677419337</v>
      </c>
      <c r="BF148" s="145"/>
    </row>
    <row r="149" spans="1:58" s="1" customFormat="1" ht="28.9" customHeight="1" thickBot="1"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262"/>
      <c r="AF149" s="270"/>
      <c r="AG149" s="271"/>
      <c r="AH149" s="271"/>
      <c r="AI149" s="272"/>
      <c r="AJ149" s="272"/>
      <c r="AK149" s="335"/>
      <c r="AL149" s="336"/>
      <c r="AM149" s="273"/>
      <c r="AO149" s="8" t="s">
        <v>943</v>
      </c>
      <c r="AP149" s="3">
        <v>346</v>
      </c>
      <c r="AQ149" s="4" t="s">
        <v>134</v>
      </c>
      <c r="AR149" s="497" t="s">
        <v>190</v>
      </c>
      <c r="AS149" s="498">
        <v>42</v>
      </c>
      <c r="AT149" s="499">
        <v>39</v>
      </c>
      <c r="AU149" s="499">
        <v>39</v>
      </c>
      <c r="AV149" s="505">
        <v>117</v>
      </c>
      <c r="AW149" s="1" t="str">
        <f t="shared" si="27"/>
        <v>PISTOIA</v>
      </c>
      <c r="AX149" s="506" t="s">
        <v>932</v>
      </c>
      <c r="AY149" s="3">
        <v>304</v>
      </c>
      <c r="AZ149" s="352" t="s">
        <v>125</v>
      </c>
      <c r="BA149" s="4" t="s">
        <v>888</v>
      </c>
      <c r="BB149" s="505"/>
      <c r="BC149" s="507">
        <v>114.388092</v>
      </c>
      <c r="BD149" s="499">
        <f t="shared" si="28"/>
        <v>3.6899384516129032</v>
      </c>
      <c r="BF149" s="145"/>
    </row>
    <row r="150" spans="1:58" ht="34.9" thickBot="1">
      <c r="A150" s="16"/>
      <c r="B150" s="16"/>
      <c r="C150" s="16"/>
      <c r="G150" s="23" t="s">
        <v>776</v>
      </c>
      <c r="H150" s="24" t="s">
        <v>777</v>
      </c>
      <c r="I150" s="26" t="s">
        <v>778</v>
      </c>
      <c r="J150" s="24" t="s">
        <v>777</v>
      </c>
      <c r="K150" s="24" t="s">
        <v>778</v>
      </c>
      <c r="L150" s="24"/>
      <c r="M150" s="24" t="s">
        <v>777</v>
      </c>
      <c r="N150" s="39" t="s">
        <v>778</v>
      </c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F150" s="270"/>
      <c r="AG150" s="271"/>
      <c r="AH150" s="271"/>
      <c r="AI150" s="272"/>
      <c r="AJ150" s="272"/>
      <c r="AK150" s="335"/>
      <c r="AL150" s="336"/>
      <c r="AM150" s="273"/>
      <c r="AO150" s="8" t="s">
        <v>933</v>
      </c>
      <c r="AP150" s="3">
        <v>379</v>
      </c>
      <c r="AQ150" s="4" t="s">
        <v>117</v>
      </c>
      <c r="AR150" s="497" t="s">
        <v>191</v>
      </c>
      <c r="AS150" s="498">
        <v>43</v>
      </c>
      <c r="AT150" s="499">
        <v>43</v>
      </c>
      <c r="AU150" s="499">
        <v>43</v>
      </c>
      <c r="AV150" s="505">
        <v>129</v>
      </c>
      <c r="AW150" s="1" t="str">
        <f t="shared" si="27"/>
        <v>CANTU CORE</v>
      </c>
      <c r="AX150" s="506" t="s">
        <v>944</v>
      </c>
      <c r="AY150" s="3">
        <v>373</v>
      </c>
      <c r="AZ150" t="s">
        <v>50</v>
      </c>
      <c r="BA150" s="4" t="s">
        <v>780</v>
      </c>
      <c r="BB150" s="505"/>
      <c r="BC150" s="507">
        <v>120.96793800000002</v>
      </c>
      <c r="BD150" s="499">
        <f t="shared" si="28"/>
        <v>3.9021915483870973</v>
      </c>
      <c r="BE150" s="1"/>
      <c r="BF150" s="145"/>
    </row>
    <row r="151" spans="1:58" ht="14.45" thickBot="1">
      <c r="A151" s="16"/>
      <c r="B151" s="16"/>
      <c r="C151" s="16"/>
      <c r="D151" s="2" t="s">
        <v>766</v>
      </c>
      <c r="G151" s="30" t="s">
        <v>784</v>
      </c>
      <c r="H151" s="30" t="s">
        <v>785</v>
      </c>
      <c r="I151" s="30" t="s">
        <v>785</v>
      </c>
      <c r="J151" s="32" t="s">
        <v>786</v>
      </c>
      <c r="K151" s="32" t="s">
        <v>786</v>
      </c>
      <c r="L151" s="32"/>
      <c r="M151" s="31" t="s">
        <v>787</v>
      </c>
      <c r="N151" s="32" t="s">
        <v>787</v>
      </c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F151" s="270"/>
      <c r="AG151" s="271"/>
      <c r="AH151" s="271"/>
      <c r="AI151" s="272"/>
      <c r="AJ151" s="272"/>
      <c r="AK151" s="335"/>
      <c r="AL151" s="336"/>
      <c r="AM151" s="273"/>
      <c r="AO151" s="8"/>
      <c r="AP151" s="3"/>
      <c r="AQ151" s="4"/>
      <c r="AR151" s="497"/>
      <c r="AS151" s="498"/>
      <c r="AT151" s="33"/>
      <c r="AU151" s="499"/>
      <c r="AV151" s="508"/>
      <c r="AW151" s="1" t="str">
        <f t="shared" si="27"/>
        <v>BOLZANO SMART</v>
      </c>
      <c r="AX151" s="506" t="s">
        <v>930</v>
      </c>
      <c r="AY151" s="3">
        <v>374</v>
      </c>
      <c r="AZ151" s="352" t="s">
        <v>44</v>
      </c>
      <c r="BA151" s="4" t="s">
        <v>802</v>
      </c>
      <c r="BB151" s="505"/>
      <c r="BC151" s="507">
        <v>38.625</v>
      </c>
      <c r="BD151" s="499">
        <f t="shared" si="28"/>
        <v>1.2459677419354838</v>
      </c>
      <c r="BE151" s="1"/>
      <c r="BF151" s="145"/>
    </row>
    <row r="152" spans="1:58" ht="14.45" thickBot="1">
      <c r="A152" s="16"/>
      <c r="B152" s="16"/>
      <c r="C152" s="16"/>
      <c r="D152" s="4" t="s">
        <v>780</v>
      </c>
      <c r="F152" s="16"/>
      <c r="G152" s="21">
        <v>18339</v>
      </c>
      <c r="H152" s="40">
        <v>4661</v>
      </c>
      <c r="I152" s="41">
        <f>H152/H$2</f>
        <v>150.35483870967741</v>
      </c>
      <c r="J152" s="40">
        <v>6613</v>
      </c>
      <c r="K152" s="41">
        <f>J152/K$2</f>
        <v>220.43333333333334</v>
      </c>
      <c r="L152" s="41"/>
      <c r="M152" s="40">
        <v>7065</v>
      </c>
      <c r="N152" s="19">
        <f>M152/N$2</f>
        <v>227.90322580645162</v>
      </c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F152" s="270"/>
      <c r="AG152" s="271">
        <v>19077</v>
      </c>
      <c r="AH152" s="271">
        <v>635.9</v>
      </c>
      <c r="AI152" s="272">
        <v>21251</v>
      </c>
      <c r="AJ152" s="272">
        <v>685.51612903225794</v>
      </c>
      <c r="AK152" s="335">
        <f t="shared" ref="AK152" si="31">AL152*31</f>
        <v>30614.566666666651</v>
      </c>
      <c r="AL152" s="335">
        <f>SUM(AL3:AL147)</f>
        <v>987.56666666666615</v>
      </c>
      <c r="AM152" s="275">
        <v>62211</v>
      </c>
      <c r="AO152" s="8"/>
      <c r="AP152" s="3"/>
      <c r="AQ152" s="4"/>
      <c r="AR152" s="497"/>
      <c r="AS152" s="498"/>
      <c r="AT152" s="33"/>
      <c r="AU152" s="499"/>
      <c r="AV152" s="508"/>
      <c r="AX152" s="506" t="s">
        <v>929</v>
      </c>
      <c r="AY152" s="3">
        <v>375</v>
      </c>
      <c r="AZ152" t="s">
        <v>129</v>
      </c>
      <c r="BA152" s="4" t="s">
        <v>186</v>
      </c>
      <c r="BB152" s="505"/>
      <c r="BC152" s="507">
        <v>139.05000000000001</v>
      </c>
      <c r="BD152" s="499">
        <f t="shared" si="28"/>
        <v>4.4854838709677427</v>
      </c>
      <c r="BE152" s="1"/>
      <c r="BF152" s="145"/>
    </row>
    <row r="153" spans="1:58" ht="14.45" thickBot="1">
      <c r="A153" s="16"/>
      <c r="B153" s="16"/>
      <c r="C153" s="16"/>
      <c r="D153" s="4" t="s">
        <v>185</v>
      </c>
      <c r="F153" s="16"/>
      <c r="G153" s="21">
        <v>13081</v>
      </c>
      <c r="H153" s="41">
        <v>3456</v>
      </c>
      <c r="I153" s="41">
        <f t="shared" ref="I153:I159" si="32">H153/H$2</f>
        <v>111.48387096774194</v>
      </c>
      <c r="J153" s="41">
        <v>4804</v>
      </c>
      <c r="K153" s="41">
        <f t="shared" ref="K153:K159" si="33">J153/K$2</f>
        <v>160.13333333333333</v>
      </c>
      <c r="L153" s="41"/>
      <c r="M153" s="41">
        <v>4821</v>
      </c>
      <c r="N153" s="19">
        <f t="shared" ref="N153:N159" si="34">M153/N$2</f>
        <v>155.51612903225808</v>
      </c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K153" s="335"/>
      <c r="AO153" s="8"/>
      <c r="AP153" s="3"/>
      <c r="AQ153" s="4"/>
      <c r="AR153" s="497"/>
      <c r="AS153" s="498"/>
      <c r="AT153" s="33"/>
      <c r="AU153" s="499"/>
      <c r="AV153" s="508"/>
      <c r="AX153" s="506" t="s">
        <v>947</v>
      </c>
      <c r="AY153" s="3">
        <v>376</v>
      </c>
      <c r="AZ153" s="352" t="s">
        <v>69</v>
      </c>
      <c r="BA153" s="4" t="s">
        <v>191</v>
      </c>
      <c r="BB153" s="508"/>
      <c r="BC153" s="507">
        <v>38.625</v>
      </c>
      <c r="BD153" s="499">
        <f t="shared" si="28"/>
        <v>1.2459677419354838</v>
      </c>
      <c r="BE153" s="1"/>
      <c r="BF153" s="145"/>
    </row>
    <row r="154" spans="1:58" ht="14.45" thickBot="1">
      <c r="A154" s="16"/>
      <c r="B154" s="16"/>
      <c r="C154" s="16"/>
      <c r="D154" s="4" t="s">
        <v>186</v>
      </c>
      <c r="F154" s="16"/>
      <c r="G154" s="21">
        <v>13943</v>
      </c>
      <c r="H154" s="41">
        <v>3558</v>
      </c>
      <c r="I154" s="41">
        <f t="shared" si="32"/>
        <v>114.7741935483871</v>
      </c>
      <c r="J154" s="41">
        <v>4916</v>
      </c>
      <c r="K154" s="41">
        <f t="shared" si="33"/>
        <v>163.86666666666667</v>
      </c>
      <c r="L154" s="41"/>
      <c r="M154" s="41">
        <v>5469</v>
      </c>
      <c r="N154" s="19">
        <f t="shared" si="34"/>
        <v>176.41935483870967</v>
      </c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K154" s="335"/>
      <c r="AO154" s="8"/>
      <c r="AP154" s="3"/>
      <c r="AQ154" s="4"/>
      <c r="AR154" s="497"/>
      <c r="AS154" s="498"/>
      <c r="AT154" s="33"/>
      <c r="AU154" s="499"/>
      <c r="AV154" s="508"/>
      <c r="AX154" s="506" t="s">
        <v>927</v>
      </c>
      <c r="AY154" s="3">
        <v>377</v>
      </c>
      <c r="AZ154" s="352" t="s">
        <v>28</v>
      </c>
      <c r="BA154" s="4" t="s">
        <v>191</v>
      </c>
      <c r="BB154" s="508"/>
      <c r="BC154" s="507">
        <v>38.625</v>
      </c>
      <c r="BD154" s="499">
        <f t="shared" si="28"/>
        <v>1.2459677419354838</v>
      </c>
      <c r="BE154" s="1"/>
      <c r="BF154" s="145"/>
    </row>
    <row r="155" spans="1:58" ht="14.45" thickBot="1">
      <c r="A155" s="16"/>
      <c r="B155" s="16"/>
      <c r="C155" s="16"/>
      <c r="D155" s="4" t="s">
        <v>802</v>
      </c>
      <c r="F155" s="16"/>
      <c r="G155" s="21">
        <v>9358</v>
      </c>
      <c r="H155" s="41">
        <v>2377</v>
      </c>
      <c r="I155" s="41">
        <f t="shared" si="32"/>
        <v>76.677419354838705</v>
      </c>
      <c r="J155" s="41">
        <v>3364</v>
      </c>
      <c r="K155" s="41">
        <f t="shared" si="33"/>
        <v>112.13333333333334</v>
      </c>
      <c r="L155" s="41"/>
      <c r="M155" s="41">
        <v>3617</v>
      </c>
      <c r="N155" s="19">
        <f t="shared" si="34"/>
        <v>116.6774193548387</v>
      </c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O155" s="8"/>
      <c r="AP155" s="3"/>
      <c r="AQ155" s="4"/>
      <c r="AR155" s="497"/>
      <c r="AS155" s="498"/>
      <c r="AT155" s="33"/>
      <c r="AU155" s="499"/>
      <c r="AV155" s="508"/>
      <c r="AX155" s="506" t="s">
        <v>853</v>
      </c>
      <c r="AY155" s="3">
        <v>378</v>
      </c>
      <c r="AZ155" s="352" t="s">
        <v>51</v>
      </c>
      <c r="BA155" s="4" t="s">
        <v>191</v>
      </c>
      <c r="BB155" s="508"/>
      <c r="BC155" s="507">
        <v>38.625</v>
      </c>
      <c r="BD155" s="499">
        <f t="shared" si="28"/>
        <v>1.2459677419354838</v>
      </c>
      <c r="BE155" s="1"/>
      <c r="BF155" s="145"/>
    </row>
    <row r="156" spans="1:58" ht="14.45" thickBot="1">
      <c r="A156" s="16"/>
      <c r="B156" s="16"/>
      <c r="C156" s="16"/>
      <c r="D156" s="4" t="s">
        <v>878</v>
      </c>
      <c r="F156" s="16"/>
      <c r="G156" s="21">
        <v>10333</v>
      </c>
      <c r="H156" s="41">
        <v>2729</v>
      </c>
      <c r="I156" s="41">
        <f t="shared" si="32"/>
        <v>88.032258064516128</v>
      </c>
      <c r="J156" s="41">
        <v>3715</v>
      </c>
      <c r="K156" s="41">
        <f t="shared" si="33"/>
        <v>123.83333333333333</v>
      </c>
      <c r="L156" s="41"/>
      <c r="M156" s="41">
        <v>3889</v>
      </c>
      <c r="N156" s="19">
        <f t="shared" si="34"/>
        <v>125.45161290322581</v>
      </c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O156" s="8"/>
      <c r="AP156" s="3"/>
      <c r="AQ156" s="4"/>
      <c r="AR156" s="497"/>
      <c r="AS156" s="498"/>
      <c r="AT156" s="33"/>
      <c r="AU156" s="499"/>
      <c r="AV156" s="508"/>
      <c r="AX156" s="506" t="s">
        <v>933</v>
      </c>
      <c r="AY156" s="3">
        <v>379</v>
      </c>
      <c r="AZ156" s="352" t="s">
        <v>110</v>
      </c>
      <c r="BA156" s="4" t="s">
        <v>191</v>
      </c>
      <c r="BB156" s="508"/>
      <c r="BC156" s="507">
        <v>38.625</v>
      </c>
      <c r="BD156" s="499">
        <f t="shared" si="28"/>
        <v>1.2459677419354838</v>
      </c>
      <c r="BE156" s="1"/>
      <c r="BF156" s="145"/>
    </row>
    <row r="157" spans="1:58" ht="14.45" thickBot="1">
      <c r="A157" s="16"/>
      <c r="B157" s="16"/>
      <c r="C157" s="16"/>
      <c r="D157" s="4" t="s">
        <v>189</v>
      </c>
      <c r="F157" s="16"/>
      <c r="G157" s="21">
        <v>8358</v>
      </c>
      <c r="H157" s="41">
        <v>2191</v>
      </c>
      <c r="I157" s="41">
        <f t="shared" si="32"/>
        <v>70.677419354838705</v>
      </c>
      <c r="J157" s="41">
        <v>2912</v>
      </c>
      <c r="K157" s="41">
        <f t="shared" si="33"/>
        <v>97.066666666666663</v>
      </c>
      <c r="L157" s="41"/>
      <c r="M157" s="41">
        <v>3255</v>
      </c>
      <c r="N157" s="19">
        <f t="shared" si="34"/>
        <v>105</v>
      </c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O157" s="8"/>
      <c r="AP157" s="3"/>
      <c r="AQ157" s="4"/>
      <c r="AR157" s="497"/>
      <c r="AS157" s="498"/>
      <c r="AT157" s="33"/>
      <c r="AU157" s="499"/>
      <c r="AV157" s="508"/>
      <c r="AX157" s="506" t="s">
        <v>936</v>
      </c>
      <c r="AY157" s="3">
        <v>380</v>
      </c>
      <c r="AZ157" s="352" t="s">
        <v>173</v>
      </c>
      <c r="BA157" s="4"/>
      <c r="BB157" s="508"/>
      <c r="BC157" s="507">
        <v>38.625</v>
      </c>
      <c r="BD157" s="499">
        <f t="shared" si="28"/>
        <v>1.2459677419354838</v>
      </c>
      <c r="BE157" s="1"/>
      <c r="BF157" s="145"/>
    </row>
    <row r="158" spans="1:58" ht="14.45" thickBot="1">
      <c r="A158" s="16"/>
      <c r="B158" s="16"/>
      <c r="C158" s="16"/>
      <c r="D158" s="4" t="s">
        <v>837</v>
      </c>
      <c r="F158" s="16"/>
      <c r="G158" s="21">
        <v>10665</v>
      </c>
      <c r="H158" s="41">
        <v>2713</v>
      </c>
      <c r="I158" s="41">
        <f t="shared" si="32"/>
        <v>87.516129032258064</v>
      </c>
      <c r="J158" s="41">
        <v>3797</v>
      </c>
      <c r="K158" s="41">
        <f t="shared" si="33"/>
        <v>126.56666666666666</v>
      </c>
      <c r="L158" s="41"/>
      <c r="M158" s="41">
        <v>4155</v>
      </c>
      <c r="N158" s="19">
        <f t="shared" si="34"/>
        <v>134.03225806451613</v>
      </c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O158" s="8"/>
      <c r="AP158" s="3"/>
      <c r="AQ158" s="4"/>
      <c r="AR158" s="497"/>
      <c r="AS158" s="498"/>
      <c r="AT158" s="33"/>
      <c r="AU158" s="499"/>
      <c r="AV158" s="508"/>
      <c r="AX158" s="506" t="s">
        <v>921</v>
      </c>
      <c r="AY158" s="3">
        <v>381</v>
      </c>
      <c r="AZ158" s="352" t="s">
        <v>68</v>
      </c>
      <c r="BA158" s="4"/>
      <c r="BB158" s="508"/>
      <c r="BC158" s="507">
        <v>38.625</v>
      </c>
      <c r="BD158" s="499">
        <f t="shared" si="28"/>
        <v>1.2459677419354838</v>
      </c>
      <c r="BE158" s="1"/>
      <c r="BF158" s="145"/>
    </row>
    <row r="159" spans="1:58" ht="14.45" thickBot="1">
      <c r="A159" s="16"/>
      <c r="B159" s="16"/>
      <c r="C159" s="16"/>
      <c r="D159" s="4" t="s">
        <v>190</v>
      </c>
      <c r="F159" s="16"/>
      <c r="G159" s="21">
        <v>920</v>
      </c>
      <c r="H159" s="42">
        <v>240</v>
      </c>
      <c r="I159" s="41">
        <f t="shared" si="32"/>
        <v>7.741935483870968</v>
      </c>
      <c r="J159" s="42">
        <v>349</v>
      </c>
      <c r="K159" s="41">
        <f t="shared" si="33"/>
        <v>11.633333333333333</v>
      </c>
      <c r="L159" s="41"/>
      <c r="M159" s="42">
        <v>331</v>
      </c>
      <c r="N159" s="19">
        <f t="shared" si="34"/>
        <v>10.67741935483871</v>
      </c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O159" s="8"/>
      <c r="AP159" s="3"/>
      <c r="AQ159" s="4"/>
      <c r="AR159" s="497"/>
      <c r="AS159" s="498"/>
      <c r="AT159" s="33"/>
      <c r="AU159" s="499"/>
      <c r="AV159" s="508"/>
      <c r="AX159" s="506" t="s">
        <v>892</v>
      </c>
      <c r="AY159" s="3">
        <v>382</v>
      </c>
      <c r="AZ159" s="352" t="s">
        <v>88</v>
      </c>
      <c r="BA159" s="4"/>
      <c r="BB159" s="508"/>
      <c r="BC159" s="507">
        <v>39</v>
      </c>
      <c r="BD159" s="499">
        <f t="shared" si="28"/>
        <v>1.2580645161290323</v>
      </c>
      <c r="BE159" s="1"/>
      <c r="BF159" s="145"/>
    </row>
    <row r="160" spans="1:58" s="16" customFormat="1" ht="14.45" thickBot="1">
      <c r="D160" s="18" t="s">
        <v>950</v>
      </c>
      <c r="G160" s="22">
        <v>84997</v>
      </c>
      <c r="H160" s="15">
        <v>21925</v>
      </c>
      <c r="I160" s="20"/>
      <c r="J160" s="43">
        <v>30470</v>
      </c>
      <c r="K160" s="15"/>
      <c r="L160" s="15"/>
      <c r="M160" s="15">
        <v>32602</v>
      </c>
      <c r="N160" s="20"/>
      <c r="AE160" s="262"/>
      <c r="AF160" s="262"/>
      <c r="AG160" s="262"/>
      <c r="AH160" s="262"/>
      <c r="AI160" s="262"/>
      <c r="AJ160" s="262"/>
      <c r="AK160" s="337"/>
      <c r="AL160" s="337"/>
      <c r="AM160" s="262"/>
      <c r="AO160" s="8"/>
      <c r="AP160" s="3"/>
      <c r="AQ160" s="4"/>
      <c r="AR160" s="497"/>
      <c r="AS160" s="498"/>
      <c r="AT160" s="33"/>
      <c r="AU160" s="499"/>
      <c r="AV160" s="508"/>
      <c r="AX160" s="506" t="s">
        <v>864</v>
      </c>
      <c r="AY160" s="3">
        <v>383</v>
      </c>
      <c r="AZ160" s="352" t="s">
        <v>38</v>
      </c>
      <c r="BA160" s="4"/>
      <c r="BB160" s="508"/>
      <c r="BC160" s="507">
        <v>43.022069999999999</v>
      </c>
      <c r="BD160" s="499">
        <f t="shared" si="28"/>
        <v>1.3878087096774194</v>
      </c>
      <c r="BE160" s="1"/>
      <c r="BF160" s="145"/>
    </row>
    <row r="161" spans="31:56" s="16" customFormat="1" ht="13.9" thickBot="1">
      <c r="AE161" s="262"/>
      <c r="AF161" s="262"/>
      <c r="AG161" s="262"/>
      <c r="AH161" s="262"/>
      <c r="AI161" s="262"/>
      <c r="AJ161" s="262"/>
      <c r="AK161" s="337"/>
      <c r="AL161" s="337"/>
      <c r="AM161" s="262"/>
      <c r="AO161" s="1"/>
      <c r="AP161" s="1"/>
      <c r="AQ161" s="1"/>
      <c r="AR161" s="487"/>
      <c r="AS161" s="487"/>
      <c r="AT161" s="1"/>
      <c r="AU161" s="1"/>
      <c r="AV161" s="1"/>
      <c r="AX161" s="506" t="s">
        <v>948</v>
      </c>
      <c r="AY161" s="3">
        <v>384</v>
      </c>
      <c r="AZ161" s="352"/>
      <c r="BA161" s="4"/>
      <c r="BB161" s="508"/>
      <c r="BC161" s="509"/>
      <c r="BD161" s="510"/>
    </row>
    <row r="162" spans="31:56" s="16" customFormat="1" ht="13.9" thickBot="1">
      <c r="AE162" s="262"/>
      <c r="AF162" s="262"/>
      <c r="AG162" s="262"/>
      <c r="AH162" s="262"/>
      <c r="AI162" s="262"/>
      <c r="AJ162" s="262"/>
      <c r="AK162" s="337"/>
      <c r="AL162" s="337"/>
      <c r="AM162" s="262"/>
      <c r="AO162"/>
      <c r="AP162"/>
      <c r="AQ162"/>
      <c r="AR162" s="55"/>
      <c r="AS162" s="55"/>
      <c r="AT162"/>
      <c r="AU162"/>
      <c r="AV162"/>
      <c r="AX162" s="506" t="s">
        <v>827</v>
      </c>
      <c r="AY162" s="3">
        <v>385</v>
      </c>
      <c r="AZ162" s="352"/>
      <c r="BA162" s="4"/>
      <c r="BB162" s="508"/>
      <c r="BC162" s="509"/>
      <c r="BD162" s="510"/>
    </row>
    <row r="163" spans="31:56" s="16" customFormat="1">
      <c r="AE163" s="262"/>
      <c r="AF163" s="262"/>
      <c r="AG163" s="262"/>
      <c r="AH163" s="262"/>
      <c r="AI163" s="262"/>
      <c r="AJ163" s="262"/>
      <c r="AK163" s="337"/>
      <c r="AL163" s="337"/>
      <c r="AM163" s="262"/>
      <c r="AO163"/>
      <c r="AP163"/>
      <c r="AQ163"/>
      <c r="AR163" s="55"/>
      <c r="AS163" s="55"/>
      <c r="AT163"/>
      <c r="AU163"/>
      <c r="AV163"/>
      <c r="AX163" s="1"/>
      <c r="AY163" s="1"/>
      <c r="AZ163" s="1"/>
      <c r="BA163" s="1"/>
      <c r="BB163" s="511"/>
      <c r="BC163" s="512"/>
      <c r="BD163" s="511"/>
    </row>
    <row r="164" spans="31:56" s="16" customFormat="1">
      <c r="AE164" s="262"/>
      <c r="AF164" s="262"/>
      <c r="AG164" s="262"/>
      <c r="AH164" s="262"/>
      <c r="AI164" s="262"/>
      <c r="AJ164" s="262"/>
      <c r="AK164" s="337"/>
      <c r="AL164" s="337"/>
      <c r="AM164" s="262"/>
      <c r="AO164"/>
      <c r="AP164"/>
      <c r="AQ164"/>
      <c r="AR164" s="55"/>
      <c r="AS164" s="55"/>
      <c r="AT164"/>
      <c r="AU164"/>
      <c r="AV164"/>
      <c r="AX164"/>
      <c r="AY164"/>
      <c r="AZ164"/>
      <c r="BA164"/>
      <c r="BB164" s="105"/>
      <c r="BC164" s="360"/>
      <c r="BD164" s="105"/>
    </row>
    <row r="165" spans="31:56" s="16" customFormat="1">
      <c r="AE165" s="262"/>
      <c r="AF165" s="262"/>
      <c r="AG165" s="262"/>
      <c r="AH165" s="262"/>
      <c r="AI165" s="262"/>
      <c r="AJ165" s="262"/>
      <c r="AK165" s="337"/>
      <c r="AL165" s="337"/>
      <c r="AM165" s="262"/>
      <c r="AO165"/>
      <c r="AP165"/>
      <c r="AQ165"/>
      <c r="AR165" s="55"/>
      <c r="AS165" s="55"/>
      <c r="AT165"/>
      <c r="AU165"/>
      <c r="AV165"/>
      <c r="AX165"/>
      <c r="AY165"/>
      <c r="AZ165"/>
      <c r="BA165"/>
      <c r="BB165" s="105"/>
      <c r="BC165" s="360"/>
      <c r="BD165" s="105"/>
    </row>
    <row r="166" spans="31:56" s="16" customFormat="1">
      <c r="AE166" s="262"/>
      <c r="AF166" s="262"/>
      <c r="AG166" s="262"/>
      <c r="AH166" s="262"/>
      <c r="AI166" s="262"/>
      <c r="AJ166" s="262"/>
      <c r="AK166" s="337"/>
      <c r="AL166" s="337"/>
      <c r="AM166" s="262"/>
      <c r="AO166"/>
      <c r="AP166"/>
      <c r="AQ166"/>
      <c r="AR166" s="55"/>
      <c r="AS166" s="55"/>
      <c r="AT166"/>
      <c r="AU166"/>
      <c r="AV166"/>
      <c r="AX166"/>
      <c r="AY166"/>
      <c r="AZ166"/>
      <c r="BA166"/>
      <c r="BB166" s="105"/>
      <c r="BC166" s="360"/>
      <c r="BD166" s="105"/>
    </row>
    <row r="167" spans="31:56" s="16" customFormat="1">
      <c r="AE167" s="262"/>
      <c r="AF167" s="262"/>
      <c r="AG167" s="262"/>
      <c r="AH167" s="262"/>
      <c r="AI167" s="262"/>
      <c r="AJ167" s="262"/>
      <c r="AK167" s="337"/>
      <c r="AL167" s="337"/>
      <c r="AM167" s="262"/>
      <c r="AO167"/>
      <c r="AP167"/>
      <c r="AQ167"/>
      <c r="AR167" s="55"/>
      <c r="AS167" s="55"/>
      <c r="AT167"/>
      <c r="AU167"/>
      <c r="AV167"/>
      <c r="AX167"/>
      <c r="AY167"/>
      <c r="AZ167"/>
      <c r="BA167"/>
      <c r="BB167" s="105"/>
      <c r="BC167" s="360"/>
      <c r="BD167" s="105"/>
    </row>
    <row r="168" spans="31:56" s="16" customFormat="1">
      <c r="AE168" s="262"/>
      <c r="AF168" s="262"/>
      <c r="AG168" s="262"/>
      <c r="AH168" s="262"/>
      <c r="AI168" s="262"/>
      <c r="AJ168" s="262"/>
      <c r="AK168" s="337"/>
      <c r="AL168" s="337"/>
      <c r="AM168" s="262"/>
      <c r="AO168"/>
      <c r="AP168"/>
      <c r="AQ168"/>
      <c r="AR168" s="55"/>
      <c r="AS168" s="55"/>
      <c r="AT168"/>
      <c r="AU168"/>
      <c r="AV168"/>
      <c r="AX168"/>
      <c r="AY168"/>
      <c r="AZ168"/>
      <c r="BA168"/>
      <c r="BB168" s="105"/>
      <c r="BC168" s="360"/>
      <c r="BD168" s="105"/>
    </row>
    <row r="169" spans="31:56" s="16" customFormat="1">
      <c r="AE169" s="262"/>
      <c r="AF169" s="262"/>
      <c r="AG169" s="262"/>
      <c r="AH169" s="262"/>
      <c r="AI169" s="262"/>
      <c r="AJ169" s="262"/>
      <c r="AK169" s="337"/>
      <c r="AL169" s="337"/>
      <c r="AM169" s="262"/>
      <c r="AO169"/>
      <c r="AP169"/>
      <c r="AQ169"/>
      <c r="AR169" s="55"/>
      <c r="AS169" s="55"/>
      <c r="AT169"/>
      <c r="AU169"/>
      <c r="AV169"/>
      <c r="AX169"/>
      <c r="AY169"/>
      <c r="AZ169"/>
      <c r="BA169"/>
      <c r="BB169" s="105"/>
      <c r="BC169" s="360"/>
      <c r="BD169" s="105"/>
    </row>
    <row r="170" spans="31:56" s="16" customFormat="1">
      <c r="AE170" s="262"/>
      <c r="AF170" s="262"/>
      <c r="AG170" s="262"/>
      <c r="AH170" s="262"/>
      <c r="AI170" s="262"/>
      <c r="AJ170" s="262"/>
      <c r="AK170" s="337"/>
      <c r="AL170" s="337"/>
      <c r="AM170" s="262"/>
      <c r="AO170"/>
      <c r="AP170"/>
      <c r="AQ170"/>
      <c r="AR170" s="55"/>
      <c r="AS170" s="55"/>
      <c r="AT170"/>
      <c r="AU170"/>
      <c r="AV170"/>
      <c r="AX170"/>
      <c r="AY170"/>
      <c r="AZ170"/>
      <c r="BA170"/>
      <c r="BB170" s="105"/>
      <c r="BC170" s="360"/>
      <c r="BD170" s="105"/>
    </row>
    <row r="171" spans="31:56" s="16" customFormat="1">
      <c r="AE171" s="262"/>
      <c r="AF171" s="262"/>
      <c r="AG171" s="262"/>
      <c r="AH171" s="262"/>
      <c r="AI171" s="262"/>
      <c r="AJ171" s="262"/>
      <c r="AK171" s="337"/>
      <c r="AL171" s="337"/>
      <c r="AM171" s="262"/>
      <c r="AO171"/>
      <c r="AP171"/>
      <c r="AQ171"/>
      <c r="AR171" s="55"/>
      <c r="AS171" s="55"/>
      <c r="AT171"/>
      <c r="AU171"/>
      <c r="AV171"/>
      <c r="AX171"/>
      <c r="AY171"/>
      <c r="AZ171"/>
      <c r="BA171"/>
      <c r="BB171" s="105"/>
      <c r="BC171" s="360"/>
      <c r="BD171" s="105"/>
    </row>
    <row r="172" spans="31:56" s="16" customFormat="1">
      <c r="AE172" s="262"/>
      <c r="AF172" s="262"/>
      <c r="AG172" s="262"/>
      <c r="AH172" s="262"/>
      <c r="AI172" s="262"/>
      <c r="AJ172" s="262"/>
      <c r="AK172" s="337"/>
      <c r="AL172" s="337"/>
      <c r="AM172" s="262"/>
      <c r="AO172"/>
      <c r="AP172"/>
      <c r="AQ172"/>
      <c r="AR172" s="55"/>
      <c r="AS172" s="55"/>
      <c r="AT172"/>
      <c r="AU172"/>
      <c r="AV172"/>
      <c r="AX172"/>
      <c r="AY172"/>
      <c r="AZ172"/>
      <c r="BA172"/>
      <c r="BB172" s="105"/>
      <c r="BC172" s="360"/>
      <c r="BD172" s="105"/>
    </row>
    <row r="173" spans="31:56" s="16" customFormat="1">
      <c r="AE173" s="262"/>
      <c r="AF173" s="262"/>
      <c r="AG173" s="262"/>
      <c r="AH173" s="262"/>
      <c r="AI173" s="262"/>
      <c r="AJ173" s="262"/>
      <c r="AK173" s="337"/>
      <c r="AL173" s="337"/>
      <c r="AM173" s="262"/>
      <c r="AO173"/>
      <c r="AP173"/>
      <c r="AQ173"/>
      <c r="AR173" s="55"/>
      <c r="AS173" s="55"/>
      <c r="AT173"/>
      <c r="AU173"/>
      <c r="AV173"/>
      <c r="AX173"/>
      <c r="AY173"/>
      <c r="AZ173"/>
      <c r="BA173"/>
      <c r="BB173" s="105"/>
      <c r="BC173" s="360"/>
      <c r="BD173" s="105"/>
    </row>
    <row r="174" spans="31:56" s="16" customFormat="1">
      <c r="AE174" s="262"/>
      <c r="AF174" s="262"/>
      <c r="AG174" s="262"/>
      <c r="AH174" s="262"/>
      <c r="AI174" s="262"/>
      <c r="AJ174" s="262"/>
      <c r="AK174" s="337"/>
      <c r="AL174" s="337"/>
      <c r="AM174" s="262"/>
      <c r="AO174"/>
      <c r="AP174"/>
      <c r="AQ174"/>
      <c r="AR174" s="55"/>
      <c r="AS174" s="55"/>
      <c r="AT174"/>
      <c r="AU174"/>
      <c r="AV174"/>
      <c r="AX174"/>
      <c r="AY174"/>
      <c r="AZ174"/>
      <c r="BA174"/>
      <c r="BB174" s="105"/>
      <c r="BC174" s="360"/>
      <c r="BD174" s="105"/>
    </row>
    <row r="175" spans="31:56" s="16" customFormat="1">
      <c r="AE175" s="262"/>
      <c r="AF175" s="262"/>
      <c r="AG175" s="262"/>
      <c r="AH175" s="262"/>
      <c r="AI175" s="262"/>
      <c r="AJ175" s="262"/>
      <c r="AK175" s="337"/>
      <c r="AL175" s="337"/>
      <c r="AM175" s="262"/>
      <c r="AO175"/>
      <c r="AP175"/>
      <c r="AQ175"/>
      <c r="AR175" s="55"/>
      <c r="AS175" s="55"/>
      <c r="AT175"/>
      <c r="AU175"/>
      <c r="AV175"/>
      <c r="AX175"/>
      <c r="AY175"/>
      <c r="AZ175"/>
      <c r="BA175"/>
      <c r="BB175" s="105"/>
      <c r="BC175" s="360"/>
      <c r="BD175" s="105"/>
    </row>
    <row r="176" spans="31:56" s="16" customFormat="1">
      <c r="AE176" s="262"/>
      <c r="AF176" s="262"/>
      <c r="AG176" s="262"/>
      <c r="AH176" s="262"/>
      <c r="AI176" s="262"/>
      <c r="AJ176" s="262"/>
      <c r="AK176" s="337"/>
      <c r="AL176" s="337"/>
      <c r="AM176" s="262"/>
      <c r="AO176"/>
      <c r="AP176"/>
      <c r="AQ176"/>
      <c r="AR176" s="55"/>
      <c r="AS176" s="55"/>
      <c r="AT176"/>
      <c r="AU176"/>
      <c r="AV176"/>
      <c r="AX176"/>
      <c r="AY176"/>
      <c r="AZ176"/>
      <c r="BA176"/>
      <c r="BB176" s="105"/>
      <c r="BC176" s="360"/>
      <c r="BD176" s="105"/>
    </row>
    <row r="177" spans="31:56" s="16" customFormat="1">
      <c r="AE177" s="262"/>
      <c r="AF177" s="262"/>
      <c r="AG177" s="262"/>
      <c r="AH177" s="262"/>
      <c r="AI177" s="262"/>
      <c r="AJ177" s="262"/>
      <c r="AK177" s="337"/>
      <c r="AL177" s="337"/>
      <c r="AM177" s="262"/>
      <c r="AO177"/>
      <c r="AP177"/>
      <c r="AQ177"/>
      <c r="AR177" s="55"/>
      <c r="AS177" s="55"/>
      <c r="AT177"/>
      <c r="AU177"/>
      <c r="AV177"/>
      <c r="AX177"/>
      <c r="AY177"/>
      <c r="AZ177"/>
      <c r="BA177"/>
      <c r="BB177" s="105"/>
      <c r="BC177" s="360"/>
      <c r="BD177" s="105"/>
    </row>
    <row r="178" spans="31:56" s="16" customFormat="1">
      <c r="AE178" s="262"/>
      <c r="AF178" s="262"/>
      <c r="AG178" s="262"/>
      <c r="AH178" s="262"/>
      <c r="AI178" s="262"/>
      <c r="AJ178" s="262"/>
      <c r="AK178" s="337"/>
      <c r="AL178" s="337"/>
      <c r="AM178" s="262"/>
      <c r="AO178"/>
      <c r="AP178"/>
      <c r="AQ178"/>
      <c r="AR178" s="55"/>
      <c r="AS178" s="55"/>
      <c r="AT178"/>
      <c r="AU178"/>
      <c r="AV178"/>
      <c r="AX178"/>
      <c r="AY178"/>
      <c r="AZ178"/>
      <c r="BA178"/>
      <c r="BB178" s="105"/>
      <c r="BC178" s="360"/>
      <c r="BD178" s="105"/>
    </row>
  </sheetData>
  <sortState xmlns:xlrd2="http://schemas.microsoft.com/office/spreadsheetml/2017/richdata2" ref="C5:N139">
    <sortCondition ref="C5:C139"/>
  </sortState>
  <mergeCells count="7">
    <mergeCell ref="BC1:BD1"/>
    <mergeCell ref="AX3:BA3"/>
    <mergeCell ref="A1:D3"/>
    <mergeCell ref="G1:N1"/>
    <mergeCell ref="U1:AB3"/>
    <mergeCell ref="AO1:AR1"/>
    <mergeCell ref="AX1:BA1"/>
  </mergeCells>
  <phoneticPr fontId="50" type="noConversion"/>
  <pageMargins left="0.7" right="0.7" top="0.75" bottom="0.75" header="0.3" footer="0.3"/>
  <legacyDrawing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5FF6-9E58-4BC9-A572-F5B168119AD5}">
  <sheetPr codeName="Foglio53">
    <tabColor theme="4" tint="0.39997558519241921"/>
  </sheetPr>
  <dimension ref="A1:F160"/>
  <sheetViews>
    <sheetView topLeftCell="A122" workbookViewId="0">
      <selection activeCell="I139" sqref="I139"/>
    </sheetView>
  </sheetViews>
  <sheetFormatPr defaultRowHeight="13.15"/>
  <cols>
    <col min="1" max="1" width="11" style="146" customWidth="1"/>
    <col min="2" max="2" width="10.140625" style="146" customWidth="1"/>
    <col min="3" max="3" width="25.7109375" style="353" customWidth="1"/>
    <col min="4" max="4" width="28.85546875" style="45" customWidth="1"/>
    <col min="5" max="5" width="17.140625" customWidth="1"/>
    <col min="6" max="6" width="12.28515625" customWidth="1"/>
  </cols>
  <sheetData>
    <row r="1" spans="1:6" ht="39.6" customHeight="1">
      <c r="A1" s="604" t="s">
        <v>951</v>
      </c>
      <c r="B1" s="605"/>
      <c r="C1" s="605"/>
      <c r="D1" s="606"/>
      <c r="E1" s="1"/>
      <c r="F1" s="1"/>
    </row>
    <row r="2" spans="1:6" ht="28.15" thickBot="1">
      <c r="A2" s="513" t="s">
        <v>782</v>
      </c>
      <c r="B2" s="513" t="s">
        <v>783</v>
      </c>
      <c r="C2" s="514" t="s">
        <v>765</v>
      </c>
      <c r="D2" s="513" t="s">
        <v>766</v>
      </c>
      <c r="E2" s="362" t="s">
        <v>764</v>
      </c>
      <c r="F2" s="363">
        <v>31</v>
      </c>
    </row>
    <row r="3" spans="1:6" ht="13.9" thickBot="1">
      <c r="A3" s="515" t="s">
        <v>797</v>
      </c>
      <c r="B3" s="516">
        <v>1</v>
      </c>
      <c r="C3" s="361" t="s">
        <v>39</v>
      </c>
      <c r="D3" s="517" t="s">
        <v>780</v>
      </c>
      <c r="E3" s="518">
        <v>36</v>
      </c>
      <c r="F3" s="519">
        <f>E3/$F$2</f>
        <v>1.1612903225806452</v>
      </c>
    </row>
    <row r="4" spans="1:6" ht="13.9" thickBot="1">
      <c r="A4" s="515" t="s">
        <v>800</v>
      </c>
      <c r="B4" s="516">
        <v>2</v>
      </c>
      <c r="C4" s="361" t="s">
        <v>137</v>
      </c>
      <c r="D4" s="517" t="s">
        <v>802</v>
      </c>
      <c r="E4" s="518">
        <v>30</v>
      </c>
      <c r="F4" s="519">
        <f t="shared" ref="F4:F67" si="0">E4/$F$2</f>
        <v>0.967741935483871</v>
      </c>
    </row>
    <row r="5" spans="1:6" ht="13.9" thickBot="1">
      <c r="A5" s="515" t="s">
        <v>805</v>
      </c>
      <c r="B5" s="516">
        <v>3</v>
      </c>
      <c r="C5" s="361" t="s">
        <v>106</v>
      </c>
      <c r="D5" s="517" t="s">
        <v>186</v>
      </c>
      <c r="E5" s="518">
        <v>21.6</v>
      </c>
      <c r="F5" s="519">
        <f t="shared" si="0"/>
        <v>0.6967741935483871</v>
      </c>
    </row>
    <row r="6" spans="1:6" ht="13.9" thickBot="1">
      <c r="A6" s="515" t="s">
        <v>808</v>
      </c>
      <c r="B6" s="516">
        <v>4</v>
      </c>
      <c r="C6" s="361" t="s">
        <v>50</v>
      </c>
      <c r="D6" s="517" t="s">
        <v>780</v>
      </c>
      <c r="E6" s="518">
        <v>8.4</v>
      </c>
      <c r="F6" s="519">
        <f t="shared" si="0"/>
        <v>0.2709677419354839</v>
      </c>
    </row>
    <row r="7" spans="1:6" ht="13.9" thickBot="1">
      <c r="A7" s="515" t="s">
        <v>813</v>
      </c>
      <c r="B7" s="516">
        <v>5</v>
      </c>
      <c r="C7" s="361" t="s">
        <v>79</v>
      </c>
      <c r="D7" s="517" t="s">
        <v>186</v>
      </c>
      <c r="E7" s="518">
        <v>56.4</v>
      </c>
      <c r="F7" s="519">
        <f t="shared" si="0"/>
        <v>1.8193548387096774</v>
      </c>
    </row>
    <row r="8" spans="1:6" ht="13.9" thickBot="1">
      <c r="A8" s="515" t="s">
        <v>817</v>
      </c>
      <c r="B8" s="516">
        <v>6</v>
      </c>
      <c r="C8" s="361" t="s">
        <v>124</v>
      </c>
      <c r="D8" s="517" t="s">
        <v>888</v>
      </c>
      <c r="E8" s="518">
        <v>22.8</v>
      </c>
      <c r="F8" s="519">
        <f t="shared" si="0"/>
        <v>0.73548387096774193</v>
      </c>
    </row>
    <row r="9" spans="1:6" ht="13.9" thickBot="1">
      <c r="A9" s="515" t="s">
        <v>821</v>
      </c>
      <c r="B9" s="516">
        <v>8</v>
      </c>
      <c r="C9" s="361" t="s">
        <v>121</v>
      </c>
      <c r="D9" s="517" t="s">
        <v>189</v>
      </c>
      <c r="E9" s="518">
        <v>20.399999999999999</v>
      </c>
      <c r="F9" s="519">
        <f t="shared" si="0"/>
        <v>0.65806451612903216</v>
      </c>
    </row>
    <row r="10" spans="1:6" ht="13.9" thickBot="1">
      <c r="A10" s="515" t="s">
        <v>824</v>
      </c>
      <c r="B10" s="516">
        <v>9</v>
      </c>
      <c r="C10" s="361" t="s">
        <v>167</v>
      </c>
      <c r="D10" s="517" t="s">
        <v>185</v>
      </c>
      <c r="E10" s="518">
        <v>44.4</v>
      </c>
      <c r="F10" s="519">
        <f t="shared" si="0"/>
        <v>1.4322580645161289</v>
      </c>
    </row>
    <row r="11" spans="1:6" ht="13.9" thickBot="1">
      <c r="A11" s="515" t="s">
        <v>828</v>
      </c>
      <c r="B11" s="516">
        <v>10</v>
      </c>
      <c r="C11" s="361" t="s">
        <v>40</v>
      </c>
      <c r="D11" s="517" t="s">
        <v>780</v>
      </c>
      <c r="E11" s="518">
        <v>30</v>
      </c>
      <c r="F11" s="519">
        <f t="shared" si="0"/>
        <v>0.967741935483871</v>
      </c>
    </row>
    <row r="12" spans="1:6" ht="13.9" thickBot="1">
      <c r="A12" s="515" t="s">
        <v>832</v>
      </c>
      <c r="B12" s="516">
        <v>11</v>
      </c>
      <c r="C12" s="361" t="s">
        <v>70</v>
      </c>
      <c r="D12" s="517" t="s">
        <v>780</v>
      </c>
      <c r="E12" s="518">
        <v>15.6</v>
      </c>
      <c r="F12" s="519">
        <f t="shared" si="0"/>
        <v>0.50322580645161286</v>
      </c>
    </row>
    <row r="13" spans="1:6" ht="13.9" thickBot="1">
      <c r="A13" s="515" t="s">
        <v>835</v>
      </c>
      <c r="B13" s="516">
        <v>12</v>
      </c>
      <c r="C13" s="361" t="s">
        <v>45</v>
      </c>
      <c r="D13" s="517" t="s">
        <v>780</v>
      </c>
      <c r="E13" s="518">
        <v>57.6</v>
      </c>
      <c r="F13" s="519">
        <f t="shared" si="0"/>
        <v>1.8580645161290323</v>
      </c>
    </row>
    <row r="14" spans="1:6" ht="13.9" thickBot="1">
      <c r="A14" s="515" t="s">
        <v>840</v>
      </c>
      <c r="B14" s="516">
        <v>13</v>
      </c>
      <c r="C14" s="361" t="s">
        <v>159</v>
      </c>
      <c r="D14" s="517" t="s">
        <v>186</v>
      </c>
      <c r="E14" s="518">
        <v>31.2</v>
      </c>
      <c r="F14" s="519">
        <f t="shared" si="0"/>
        <v>1.0064516129032257</v>
      </c>
    </row>
    <row r="15" spans="1:6" ht="13.9" thickBot="1">
      <c r="A15" s="515" t="s">
        <v>842</v>
      </c>
      <c r="B15" s="516">
        <v>17</v>
      </c>
      <c r="C15" s="361" t="s">
        <v>135</v>
      </c>
      <c r="D15" s="517" t="s">
        <v>186</v>
      </c>
      <c r="E15" s="518">
        <v>57.6</v>
      </c>
      <c r="F15" s="519">
        <f t="shared" si="0"/>
        <v>1.8580645161290323</v>
      </c>
    </row>
    <row r="16" spans="1:6" ht="13.9" thickBot="1">
      <c r="A16" s="515" t="s">
        <v>799</v>
      </c>
      <c r="B16" s="516">
        <v>18</v>
      </c>
      <c r="C16" s="361" t="s">
        <v>89</v>
      </c>
      <c r="D16" s="517" t="s">
        <v>780</v>
      </c>
      <c r="E16" s="518">
        <v>39.6</v>
      </c>
      <c r="F16" s="519">
        <f t="shared" si="0"/>
        <v>1.2774193548387098</v>
      </c>
    </row>
    <row r="17" spans="1:6" ht="13.9" thickBot="1">
      <c r="A17" s="515" t="s">
        <v>847</v>
      </c>
      <c r="B17" s="516">
        <v>19</v>
      </c>
      <c r="C17" s="361" t="s">
        <v>49</v>
      </c>
      <c r="D17" s="517" t="s">
        <v>888</v>
      </c>
      <c r="E17" s="518">
        <v>68.400000000000006</v>
      </c>
      <c r="F17" s="519">
        <f t="shared" si="0"/>
        <v>2.2064516129032259</v>
      </c>
    </row>
    <row r="18" spans="1:6" ht="13.9" thickBot="1">
      <c r="A18" s="515" t="s">
        <v>850</v>
      </c>
      <c r="B18" s="516">
        <v>20</v>
      </c>
      <c r="C18" s="361" t="s">
        <v>101</v>
      </c>
      <c r="D18" s="517" t="s">
        <v>780</v>
      </c>
      <c r="E18" s="518">
        <v>31.2</v>
      </c>
      <c r="F18" s="519">
        <f t="shared" si="0"/>
        <v>1.0064516129032257</v>
      </c>
    </row>
    <row r="19" spans="1:6" ht="13.9" thickBot="1">
      <c r="A19" s="515" t="s">
        <v>844</v>
      </c>
      <c r="B19" s="516">
        <v>21</v>
      </c>
      <c r="C19" s="361" t="s">
        <v>41</v>
      </c>
      <c r="D19" s="517" t="s">
        <v>802</v>
      </c>
      <c r="E19" s="518">
        <v>27.6</v>
      </c>
      <c r="F19" s="519">
        <f t="shared" si="0"/>
        <v>0.89032258064516134</v>
      </c>
    </row>
    <row r="20" spans="1:6" ht="13.9" thickBot="1">
      <c r="A20" s="515" t="s">
        <v>854</v>
      </c>
      <c r="B20" s="516">
        <v>22</v>
      </c>
      <c r="C20" s="361" t="s">
        <v>103</v>
      </c>
      <c r="D20" s="517" t="s">
        <v>802</v>
      </c>
      <c r="E20" s="518">
        <v>27.6</v>
      </c>
      <c r="F20" s="519">
        <f t="shared" si="0"/>
        <v>0.89032258064516134</v>
      </c>
    </row>
    <row r="21" spans="1:6" ht="13.9" thickBot="1">
      <c r="A21" s="515" t="s">
        <v>858</v>
      </c>
      <c r="B21" s="516">
        <v>23</v>
      </c>
      <c r="C21" s="361" t="s">
        <v>158</v>
      </c>
      <c r="D21" s="517" t="s">
        <v>186</v>
      </c>
      <c r="E21" s="518">
        <v>60</v>
      </c>
      <c r="F21" s="519">
        <f t="shared" si="0"/>
        <v>1.935483870967742</v>
      </c>
    </row>
    <row r="22" spans="1:6" ht="13.9" thickBot="1">
      <c r="A22" s="515" t="s">
        <v>861</v>
      </c>
      <c r="B22" s="516">
        <v>24</v>
      </c>
      <c r="C22" s="361" t="s">
        <v>176</v>
      </c>
      <c r="D22" s="517" t="s">
        <v>185</v>
      </c>
      <c r="E22" s="518">
        <v>40.799999999999997</v>
      </c>
      <c r="F22" s="519">
        <f t="shared" si="0"/>
        <v>1.3161290322580643</v>
      </c>
    </row>
    <row r="23" spans="1:6" ht="13.9" thickBot="1">
      <c r="A23" s="515" t="s">
        <v>863</v>
      </c>
      <c r="B23" s="516">
        <v>25</v>
      </c>
      <c r="C23" s="361" t="s">
        <v>73</v>
      </c>
      <c r="D23" s="517" t="s">
        <v>888</v>
      </c>
      <c r="E23" s="518">
        <v>39.6</v>
      </c>
      <c r="F23" s="519">
        <f t="shared" si="0"/>
        <v>1.2774193548387098</v>
      </c>
    </row>
    <row r="24" spans="1:6" ht="13.9" thickBot="1">
      <c r="A24" s="515" t="s">
        <v>865</v>
      </c>
      <c r="B24" s="516">
        <v>26</v>
      </c>
      <c r="C24" s="361" t="s">
        <v>109</v>
      </c>
      <c r="D24" s="517" t="s">
        <v>185</v>
      </c>
      <c r="E24" s="518">
        <v>49.2</v>
      </c>
      <c r="F24" s="519">
        <f t="shared" si="0"/>
        <v>1.5870967741935484</v>
      </c>
    </row>
    <row r="25" spans="1:6" ht="13.9" thickBot="1">
      <c r="A25" s="515" t="s">
        <v>867</v>
      </c>
      <c r="B25" s="516">
        <v>28</v>
      </c>
      <c r="C25" s="361" t="s">
        <v>119</v>
      </c>
      <c r="D25" s="517" t="s">
        <v>802</v>
      </c>
      <c r="E25" s="518">
        <v>48</v>
      </c>
      <c r="F25" s="519">
        <f t="shared" si="0"/>
        <v>1.5483870967741935</v>
      </c>
    </row>
    <row r="26" spans="1:6" ht="13.9" thickBot="1">
      <c r="A26" s="515" t="s">
        <v>826</v>
      </c>
      <c r="B26" s="516">
        <v>30</v>
      </c>
      <c r="C26" s="361" t="s">
        <v>99</v>
      </c>
      <c r="D26" s="517" t="s">
        <v>780</v>
      </c>
      <c r="E26" s="518">
        <v>108</v>
      </c>
      <c r="F26" s="519">
        <f t="shared" si="0"/>
        <v>3.4838709677419355</v>
      </c>
    </row>
    <row r="27" spans="1:6" ht="13.9" thickBot="1">
      <c r="A27" s="515" t="s">
        <v>872</v>
      </c>
      <c r="B27" s="516">
        <v>32</v>
      </c>
      <c r="C27" s="361" t="s">
        <v>71</v>
      </c>
      <c r="D27" s="517" t="s">
        <v>802</v>
      </c>
      <c r="E27" s="518">
        <v>21.6</v>
      </c>
      <c r="F27" s="519">
        <f t="shared" si="0"/>
        <v>0.6967741935483871</v>
      </c>
    </row>
    <row r="28" spans="1:6" ht="13.9" thickBot="1">
      <c r="A28" s="515" t="s">
        <v>874</v>
      </c>
      <c r="B28" s="516">
        <v>33</v>
      </c>
      <c r="C28" s="361" t="s">
        <v>179</v>
      </c>
      <c r="D28" s="517" t="s">
        <v>185</v>
      </c>
      <c r="E28" s="518">
        <v>25.2</v>
      </c>
      <c r="F28" s="519">
        <f t="shared" si="0"/>
        <v>0.81290322580645158</v>
      </c>
    </row>
    <row r="29" spans="1:6" ht="13.9" thickBot="1">
      <c r="A29" s="515" t="s">
        <v>809</v>
      </c>
      <c r="B29" s="516">
        <v>34</v>
      </c>
      <c r="C29" s="361" t="s">
        <v>30</v>
      </c>
      <c r="D29" s="517" t="s">
        <v>802</v>
      </c>
      <c r="E29" s="518">
        <v>36</v>
      </c>
      <c r="F29" s="519">
        <f t="shared" si="0"/>
        <v>1.1612903225806452</v>
      </c>
    </row>
    <row r="30" spans="1:6" ht="13.9" thickBot="1">
      <c r="A30" s="515" t="s">
        <v>845</v>
      </c>
      <c r="B30" s="516">
        <v>36</v>
      </c>
      <c r="C30" s="361" t="s">
        <v>48</v>
      </c>
      <c r="D30" s="517" t="s">
        <v>780</v>
      </c>
      <c r="E30" s="518">
        <v>46.8</v>
      </c>
      <c r="F30" s="519">
        <f t="shared" si="0"/>
        <v>1.5096774193548386</v>
      </c>
    </row>
    <row r="31" spans="1:6" ht="13.9" thickBot="1">
      <c r="A31" s="515" t="s">
        <v>870</v>
      </c>
      <c r="B31" s="516">
        <v>37</v>
      </c>
      <c r="C31" s="361" t="s">
        <v>169</v>
      </c>
      <c r="D31" s="517" t="s">
        <v>185</v>
      </c>
      <c r="E31" s="518">
        <v>76.8</v>
      </c>
      <c r="F31" s="519">
        <f t="shared" si="0"/>
        <v>2.4774193548387098</v>
      </c>
    </row>
    <row r="32" spans="1:6" ht="13.9" thickBot="1">
      <c r="A32" s="515" t="s">
        <v>838</v>
      </c>
      <c r="B32" s="516">
        <v>38</v>
      </c>
      <c r="C32" s="361" t="s">
        <v>98</v>
      </c>
      <c r="D32" s="517" t="s">
        <v>780</v>
      </c>
      <c r="E32" s="518">
        <v>73.2</v>
      </c>
      <c r="F32" s="519">
        <f t="shared" si="0"/>
        <v>2.3612903225806452</v>
      </c>
    </row>
    <row r="33" spans="1:6" ht="13.9" thickBot="1">
      <c r="A33" s="515" t="s">
        <v>886</v>
      </c>
      <c r="B33" s="516">
        <v>39</v>
      </c>
      <c r="C33" s="361" t="s">
        <v>120</v>
      </c>
      <c r="D33" s="517" t="s">
        <v>802</v>
      </c>
      <c r="E33" s="518">
        <v>13.2</v>
      </c>
      <c r="F33" s="519">
        <f t="shared" si="0"/>
        <v>0.4258064516129032</v>
      </c>
    </row>
    <row r="34" spans="1:6" ht="13.9" thickBot="1">
      <c r="A34" s="515" t="s">
        <v>803</v>
      </c>
      <c r="B34" s="516">
        <v>40</v>
      </c>
      <c r="C34" s="361" t="s">
        <v>180</v>
      </c>
      <c r="D34" s="517" t="s">
        <v>780</v>
      </c>
      <c r="E34" s="518">
        <v>34.799999999999997</v>
      </c>
      <c r="F34" s="519">
        <f t="shared" si="0"/>
        <v>1.1225806451612903</v>
      </c>
    </row>
    <row r="35" spans="1:6" ht="13.9" thickBot="1">
      <c r="A35" s="515" t="s">
        <v>866</v>
      </c>
      <c r="B35" s="516">
        <v>41</v>
      </c>
      <c r="C35" s="361" t="s">
        <v>80</v>
      </c>
      <c r="D35" s="517" t="s">
        <v>186</v>
      </c>
      <c r="E35" s="518">
        <v>63.6</v>
      </c>
      <c r="F35" s="519">
        <f t="shared" si="0"/>
        <v>2.0516129032258066</v>
      </c>
    </row>
    <row r="36" spans="1:6" ht="13.9" thickBot="1">
      <c r="A36" s="515" t="s">
        <v>822</v>
      </c>
      <c r="B36" s="516">
        <v>42</v>
      </c>
      <c r="C36" s="361" t="s">
        <v>33</v>
      </c>
      <c r="D36" s="517" t="s">
        <v>189</v>
      </c>
      <c r="E36" s="518">
        <v>60</v>
      </c>
      <c r="F36" s="519">
        <f t="shared" si="0"/>
        <v>1.935483870967742</v>
      </c>
    </row>
    <row r="37" spans="1:6" ht="13.9" thickBot="1">
      <c r="A37" s="515" t="s">
        <v>807</v>
      </c>
      <c r="B37" s="516">
        <v>43</v>
      </c>
      <c r="C37" s="361" t="s">
        <v>96</v>
      </c>
      <c r="D37" s="517" t="s">
        <v>780</v>
      </c>
      <c r="E37" s="518">
        <v>74.400000000000006</v>
      </c>
      <c r="F37" s="519">
        <f t="shared" si="0"/>
        <v>2.4000000000000004</v>
      </c>
    </row>
    <row r="38" spans="1:6" ht="13.9" thickBot="1">
      <c r="A38" s="515" t="s">
        <v>885</v>
      </c>
      <c r="B38" s="516">
        <v>44</v>
      </c>
      <c r="C38" s="361" t="s">
        <v>94</v>
      </c>
      <c r="D38" s="517" t="s">
        <v>185</v>
      </c>
      <c r="E38" s="518">
        <v>39.6</v>
      </c>
      <c r="F38" s="519">
        <f t="shared" si="0"/>
        <v>1.2774193548387098</v>
      </c>
    </row>
    <row r="39" spans="1:6" ht="13.9" thickBot="1">
      <c r="A39" s="515" t="s">
        <v>895</v>
      </c>
      <c r="B39" s="516">
        <v>45</v>
      </c>
      <c r="C39" s="361" t="s">
        <v>86</v>
      </c>
      <c r="D39" s="517" t="s">
        <v>186</v>
      </c>
      <c r="E39" s="518">
        <v>37.200000000000003</v>
      </c>
      <c r="F39" s="519">
        <f t="shared" si="0"/>
        <v>1.2000000000000002</v>
      </c>
    </row>
    <row r="40" spans="1:6" ht="13.9" thickBot="1">
      <c r="A40" s="515" t="s">
        <v>848</v>
      </c>
      <c r="B40" s="516">
        <v>46</v>
      </c>
      <c r="C40" s="361" t="s">
        <v>42</v>
      </c>
      <c r="D40" s="517" t="s">
        <v>802</v>
      </c>
      <c r="E40" s="518">
        <v>34.799999999999997</v>
      </c>
      <c r="F40" s="519">
        <f t="shared" si="0"/>
        <v>1.1225806451612903</v>
      </c>
    </row>
    <row r="41" spans="1:6" ht="13.9" thickBot="1">
      <c r="A41" s="515" t="s">
        <v>900</v>
      </c>
      <c r="B41" s="516">
        <v>48</v>
      </c>
      <c r="C41" s="361" t="s">
        <v>168</v>
      </c>
      <c r="D41" s="517" t="s">
        <v>185</v>
      </c>
      <c r="E41" s="518">
        <v>10.8</v>
      </c>
      <c r="F41" s="519">
        <f t="shared" si="0"/>
        <v>0.34838709677419355</v>
      </c>
    </row>
    <row r="42" spans="1:6" ht="13.9" thickBot="1">
      <c r="A42" s="515" t="s">
        <v>902</v>
      </c>
      <c r="B42" s="516">
        <v>49</v>
      </c>
      <c r="C42" s="361" t="s">
        <v>90</v>
      </c>
      <c r="D42" s="517" t="s">
        <v>888</v>
      </c>
      <c r="E42" s="518">
        <v>25.2</v>
      </c>
      <c r="F42" s="519">
        <f t="shared" si="0"/>
        <v>0.81290322580645158</v>
      </c>
    </row>
    <row r="43" spans="1:6" ht="13.9" thickBot="1">
      <c r="A43" s="515" t="s">
        <v>905</v>
      </c>
      <c r="B43" s="516">
        <v>50</v>
      </c>
      <c r="C43" s="361" t="s">
        <v>138</v>
      </c>
      <c r="D43" s="517" t="s">
        <v>888</v>
      </c>
      <c r="E43" s="518">
        <v>34.799999999999997</v>
      </c>
      <c r="F43" s="519">
        <f t="shared" si="0"/>
        <v>1.1225806451612903</v>
      </c>
    </row>
    <row r="44" spans="1:6" ht="13.9" thickBot="1">
      <c r="A44" s="515" t="s">
        <v>856</v>
      </c>
      <c r="B44" s="516">
        <v>51</v>
      </c>
      <c r="C44" s="361" t="s">
        <v>66</v>
      </c>
      <c r="D44" s="517" t="s">
        <v>780</v>
      </c>
      <c r="E44" s="518">
        <v>15.6</v>
      </c>
      <c r="F44" s="519">
        <f t="shared" si="0"/>
        <v>0.50322580645161286</v>
      </c>
    </row>
    <row r="45" spans="1:6" ht="13.9" thickBot="1">
      <c r="A45" s="515" t="s">
        <v>906</v>
      </c>
      <c r="B45" s="516">
        <v>53</v>
      </c>
      <c r="C45" s="361" t="s">
        <v>108</v>
      </c>
      <c r="D45" s="517" t="s">
        <v>189</v>
      </c>
      <c r="E45" s="518">
        <v>20.399999999999999</v>
      </c>
      <c r="F45" s="519">
        <f t="shared" si="0"/>
        <v>0.65806451612903216</v>
      </c>
    </row>
    <row r="46" spans="1:6" ht="13.9" thickBot="1">
      <c r="A46" s="515" t="s">
        <v>893</v>
      </c>
      <c r="B46" s="516">
        <v>54</v>
      </c>
      <c r="C46" s="361" t="s">
        <v>166</v>
      </c>
      <c r="D46" s="517" t="s">
        <v>185</v>
      </c>
      <c r="E46" s="518">
        <v>31.2</v>
      </c>
      <c r="F46" s="519">
        <f t="shared" si="0"/>
        <v>1.0064516129032257</v>
      </c>
    </row>
    <row r="47" spans="1:6" ht="13.9" thickBot="1">
      <c r="A47" s="515" t="s">
        <v>894</v>
      </c>
      <c r="B47" s="516">
        <v>55</v>
      </c>
      <c r="C47" s="361" t="s">
        <v>65</v>
      </c>
      <c r="D47" s="517" t="s">
        <v>189</v>
      </c>
      <c r="E47" s="518">
        <v>31.2</v>
      </c>
      <c r="F47" s="519">
        <f t="shared" si="0"/>
        <v>1.0064516129032257</v>
      </c>
    </row>
    <row r="48" spans="1:6" ht="13.9" thickBot="1">
      <c r="A48" s="515" t="s">
        <v>883</v>
      </c>
      <c r="B48" s="516">
        <v>56</v>
      </c>
      <c r="C48" s="361" t="s">
        <v>91</v>
      </c>
      <c r="D48" s="517" t="s">
        <v>185</v>
      </c>
      <c r="E48" s="518">
        <v>22.8</v>
      </c>
      <c r="F48" s="519">
        <f t="shared" si="0"/>
        <v>0.73548387096774193</v>
      </c>
    </row>
    <row r="49" spans="1:6" ht="13.9" thickBot="1">
      <c r="A49" s="515" t="s">
        <v>891</v>
      </c>
      <c r="B49" s="516">
        <v>57</v>
      </c>
      <c r="C49" s="361" t="s">
        <v>130</v>
      </c>
      <c r="D49" s="517" t="s">
        <v>802</v>
      </c>
      <c r="E49" s="518">
        <v>16.8</v>
      </c>
      <c r="F49" s="519">
        <f t="shared" si="0"/>
        <v>0.54193548387096779</v>
      </c>
    </row>
    <row r="50" spans="1:6" ht="13.9" thickBot="1">
      <c r="A50" s="515" t="s">
        <v>910</v>
      </c>
      <c r="B50" s="516">
        <v>58</v>
      </c>
      <c r="C50" s="361" t="s">
        <v>139</v>
      </c>
      <c r="D50" s="517" t="s">
        <v>888</v>
      </c>
      <c r="E50" s="518">
        <v>50.4</v>
      </c>
      <c r="F50" s="519">
        <f t="shared" si="0"/>
        <v>1.6258064516129032</v>
      </c>
    </row>
    <row r="51" spans="1:6" ht="13.9" thickBot="1">
      <c r="A51" s="515" t="s">
        <v>912</v>
      </c>
      <c r="B51" s="516">
        <v>59</v>
      </c>
      <c r="C51" s="361" t="s">
        <v>114</v>
      </c>
      <c r="D51" s="517" t="s">
        <v>802</v>
      </c>
      <c r="E51" s="518">
        <v>42</v>
      </c>
      <c r="F51" s="519">
        <f t="shared" si="0"/>
        <v>1.3548387096774193</v>
      </c>
    </row>
    <row r="52" spans="1:6" ht="13.9" thickBot="1">
      <c r="A52" s="515" t="s">
        <v>913</v>
      </c>
      <c r="B52" s="516">
        <v>60</v>
      </c>
      <c r="C52" s="361" t="s">
        <v>160</v>
      </c>
      <c r="D52" s="517" t="s">
        <v>186</v>
      </c>
      <c r="E52" s="518">
        <v>34.799999999999997</v>
      </c>
      <c r="F52" s="519">
        <f t="shared" si="0"/>
        <v>1.1225806451612903</v>
      </c>
    </row>
    <row r="53" spans="1:6" ht="13.9" thickBot="1">
      <c r="A53" s="515" t="s">
        <v>887</v>
      </c>
      <c r="B53" s="516">
        <v>62</v>
      </c>
      <c r="C53" s="361" t="s">
        <v>74</v>
      </c>
      <c r="D53" s="517" t="s">
        <v>888</v>
      </c>
      <c r="E53" s="518">
        <v>30</v>
      </c>
      <c r="F53" s="519">
        <f t="shared" si="0"/>
        <v>0.967741935483871</v>
      </c>
    </row>
    <row r="54" spans="1:6" ht="13.9" thickBot="1">
      <c r="A54" s="515" t="s">
        <v>916</v>
      </c>
      <c r="B54" s="516">
        <v>63</v>
      </c>
      <c r="C54" s="361" t="s">
        <v>153</v>
      </c>
      <c r="D54" s="517" t="s">
        <v>888</v>
      </c>
      <c r="E54" s="518">
        <v>20.399999999999999</v>
      </c>
      <c r="F54" s="519">
        <f t="shared" si="0"/>
        <v>0.65806451612903216</v>
      </c>
    </row>
    <row r="55" spans="1:6" ht="13.9" thickBot="1">
      <c r="A55" s="515" t="s">
        <v>798</v>
      </c>
      <c r="B55" s="516">
        <v>64</v>
      </c>
      <c r="C55" s="361" t="s">
        <v>26</v>
      </c>
      <c r="D55" s="517" t="s">
        <v>186</v>
      </c>
      <c r="E55" s="518">
        <v>38.4</v>
      </c>
      <c r="F55" s="519">
        <f t="shared" si="0"/>
        <v>1.2387096774193549</v>
      </c>
    </row>
    <row r="56" spans="1:6" ht="13.9" thickBot="1">
      <c r="A56" s="515" t="s">
        <v>917</v>
      </c>
      <c r="B56" s="516">
        <v>65</v>
      </c>
      <c r="C56" s="361" t="s">
        <v>85</v>
      </c>
      <c r="D56" s="517" t="s">
        <v>189</v>
      </c>
      <c r="E56" s="518">
        <v>26.4</v>
      </c>
      <c r="F56" s="519">
        <f t="shared" si="0"/>
        <v>0.85161290322580641</v>
      </c>
    </row>
    <row r="57" spans="1:6" ht="13.9" thickBot="1">
      <c r="A57" s="515" t="s">
        <v>801</v>
      </c>
      <c r="B57" s="516">
        <v>66</v>
      </c>
      <c r="C57" s="361" t="s">
        <v>27</v>
      </c>
      <c r="D57" s="517" t="s">
        <v>802</v>
      </c>
      <c r="E57" s="518">
        <v>15.6</v>
      </c>
      <c r="F57" s="519">
        <f t="shared" si="0"/>
        <v>0.50322580645161286</v>
      </c>
    </row>
    <row r="58" spans="1:6" ht="13.9" thickBot="1">
      <c r="A58" s="515" t="s">
        <v>884</v>
      </c>
      <c r="B58" s="516">
        <v>68</v>
      </c>
      <c r="C58" s="361" t="s">
        <v>59</v>
      </c>
      <c r="D58" s="517" t="s">
        <v>189</v>
      </c>
      <c r="E58" s="518">
        <v>42</v>
      </c>
      <c r="F58" s="519">
        <f t="shared" si="0"/>
        <v>1.3548387096774193</v>
      </c>
    </row>
    <row r="59" spans="1:6" ht="13.9" thickBot="1">
      <c r="A59" s="515" t="s">
        <v>830</v>
      </c>
      <c r="B59" s="516">
        <v>69</v>
      </c>
      <c r="C59" s="361" t="s">
        <v>97</v>
      </c>
      <c r="D59" s="517" t="s">
        <v>780</v>
      </c>
      <c r="E59" s="518">
        <v>31.2</v>
      </c>
      <c r="F59" s="519">
        <f t="shared" si="0"/>
        <v>1.0064516129032257</v>
      </c>
    </row>
    <row r="60" spans="1:6" ht="13.9" thickBot="1">
      <c r="A60" s="515" t="s">
        <v>859</v>
      </c>
      <c r="B60" s="516">
        <v>70</v>
      </c>
      <c r="C60" s="361" t="s">
        <v>95</v>
      </c>
      <c r="D60" s="517" t="s">
        <v>780</v>
      </c>
      <c r="E60" s="518">
        <v>105.6</v>
      </c>
      <c r="F60" s="519">
        <f t="shared" si="0"/>
        <v>3.4064516129032256</v>
      </c>
    </row>
    <row r="61" spans="1:6" ht="13.9" thickBot="1">
      <c r="A61" s="515" t="s">
        <v>849</v>
      </c>
      <c r="B61" s="516">
        <v>71</v>
      </c>
      <c r="C61" s="361" t="s">
        <v>161</v>
      </c>
      <c r="D61" s="517" t="s">
        <v>186</v>
      </c>
      <c r="E61" s="518">
        <v>18</v>
      </c>
      <c r="F61" s="519">
        <f t="shared" si="0"/>
        <v>0.58064516129032262</v>
      </c>
    </row>
    <row r="62" spans="1:6" ht="13.9" thickBot="1">
      <c r="A62" s="515" t="s">
        <v>851</v>
      </c>
      <c r="B62" s="516">
        <v>75</v>
      </c>
      <c r="C62" s="361" t="s">
        <v>102</v>
      </c>
      <c r="D62" s="517" t="s">
        <v>780</v>
      </c>
      <c r="E62" s="518">
        <v>28.8</v>
      </c>
      <c r="F62" s="519">
        <f t="shared" si="0"/>
        <v>0.92903225806451617</v>
      </c>
    </row>
    <row r="63" spans="1:6" ht="13.9" thickBot="1">
      <c r="A63" s="515" t="s">
        <v>911</v>
      </c>
      <c r="B63" s="516">
        <v>78</v>
      </c>
      <c r="C63" s="361" t="s">
        <v>122</v>
      </c>
      <c r="D63" s="517" t="s">
        <v>189</v>
      </c>
      <c r="E63" s="518">
        <v>20.399999999999999</v>
      </c>
      <c r="F63" s="519">
        <f t="shared" si="0"/>
        <v>0.65806451612903216</v>
      </c>
    </row>
    <row r="64" spans="1:6" ht="13.9" thickBot="1">
      <c r="A64" s="515" t="s">
        <v>923</v>
      </c>
      <c r="B64" s="516">
        <v>79</v>
      </c>
      <c r="C64" s="361" t="s">
        <v>145</v>
      </c>
      <c r="D64" s="517" t="s">
        <v>888</v>
      </c>
      <c r="E64" s="518">
        <v>25.2</v>
      </c>
      <c r="F64" s="519">
        <f t="shared" si="0"/>
        <v>0.81290322580645158</v>
      </c>
    </row>
    <row r="65" spans="1:6" ht="13.9" thickBot="1">
      <c r="A65" s="515" t="s">
        <v>907</v>
      </c>
      <c r="B65" s="516">
        <v>80</v>
      </c>
      <c r="C65" s="361" t="s">
        <v>75</v>
      </c>
      <c r="D65" s="517" t="s">
        <v>888</v>
      </c>
      <c r="E65" s="518">
        <v>22.8</v>
      </c>
      <c r="F65" s="519">
        <f t="shared" si="0"/>
        <v>0.73548387096774193</v>
      </c>
    </row>
    <row r="66" spans="1:6" ht="13.9" thickBot="1">
      <c r="A66" s="515" t="s">
        <v>873</v>
      </c>
      <c r="B66" s="516">
        <v>84</v>
      </c>
      <c r="C66" s="361" t="s">
        <v>54</v>
      </c>
      <c r="D66" s="517" t="s">
        <v>189</v>
      </c>
      <c r="E66" s="518">
        <v>36</v>
      </c>
      <c r="F66" s="519">
        <f t="shared" si="0"/>
        <v>1.1612903225806452</v>
      </c>
    </row>
    <row r="67" spans="1:6" ht="13.9" thickBot="1">
      <c r="A67" s="515" t="s">
        <v>852</v>
      </c>
      <c r="B67" s="516">
        <v>85</v>
      </c>
      <c r="C67" s="361" t="s">
        <v>53</v>
      </c>
      <c r="D67" s="517" t="s">
        <v>780</v>
      </c>
      <c r="E67" s="518">
        <v>54</v>
      </c>
      <c r="F67" s="519">
        <f t="shared" si="0"/>
        <v>1.7419354838709677</v>
      </c>
    </row>
    <row r="68" spans="1:6" ht="13.9" thickBot="1">
      <c r="A68" s="515" t="s">
        <v>815</v>
      </c>
      <c r="B68" s="516">
        <v>87</v>
      </c>
      <c r="C68" s="361" t="s">
        <v>174</v>
      </c>
      <c r="D68" s="517" t="s">
        <v>780</v>
      </c>
      <c r="E68" s="518">
        <v>73.2</v>
      </c>
      <c r="F68" s="519">
        <f t="shared" ref="F68:F131" si="1">E68/$F$2</f>
        <v>2.3612903225806452</v>
      </c>
    </row>
    <row r="69" spans="1:6" ht="13.9" thickBot="1">
      <c r="A69" s="515" t="s">
        <v>834</v>
      </c>
      <c r="B69" s="516">
        <v>152</v>
      </c>
      <c r="C69" s="361" t="s">
        <v>37</v>
      </c>
      <c r="D69" s="517" t="s">
        <v>189</v>
      </c>
      <c r="E69" s="518">
        <v>22.8</v>
      </c>
      <c r="F69" s="519">
        <f t="shared" si="1"/>
        <v>0.73548387096774193</v>
      </c>
    </row>
    <row r="70" spans="1:6" ht="13.9" thickBot="1">
      <c r="A70" s="515" t="s">
        <v>924</v>
      </c>
      <c r="B70" s="516">
        <v>154</v>
      </c>
      <c r="C70" s="361" t="s">
        <v>157</v>
      </c>
      <c r="D70" s="517" t="s">
        <v>802</v>
      </c>
      <c r="E70" s="518">
        <v>15.6</v>
      </c>
      <c r="F70" s="519">
        <f t="shared" si="1"/>
        <v>0.50322580645161286</v>
      </c>
    </row>
    <row r="71" spans="1:6" ht="13.9" thickBot="1">
      <c r="A71" s="515" t="s">
        <v>818</v>
      </c>
      <c r="B71" s="516">
        <v>157</v>
      </c>
      <c r="C71" s="361" t="s">
        <v>32</v>
      </c>
      <c r="D71" s="517" t="s">
        <v>802</v>
      </c>
      <c r="E71" s="518">
        <v>18</v>
      </c>
      <c r="F71" s="519">
        <f t="shared" si="1"/>
        <v>0.58064516129032262</v>
      </c>
    </row>
    <row r="72" spans="1:6" ht="13.9" thickBot="1">
      <c r="A72" s="515" t="s">
        <v>860</v>
      </c>
      <c r="B72" s="516">
        <v>159</v>
      </c>
      <c r="C72" s="361" t="s">
        <v>84</v>
      </c>
      <c r="D72" s="517" t="s">
        <v>802</v>
      </c>
      <c r="E72" s="518">
        <v>8.4</v>
      </c>
      <c r="F72" s="519">
        <f t="shared" si="1"/>
        <v>0.2709677419354839</v>
      </c>
    </row>
    <row r="73" spans="1:6" ht="13.9" thickBot="1">
      <c r="A73" s="515" t="s">
        <v>877</v>
      </c>
      <c r="B73" s="516">
        <v>300</v>
      </c>
      <c r="C73" s="361" t="s">
        <v>56</v>
      </c>
      <c r="D73" s="517" t="s">
        <v>888</v>
      </c>
      <c r="E73" s="518">
        <v>18</v>
      </c>
      <c r="F73" s="519">
        <f t="shared" si="1"/>
        <v>0.58064516129032262</v>
      </c>
    </row>
    <row r="74" spans="1:6" ht="13.9" thickBot="1">
      <c r="A74" s="515" t="s">
        <v>869</v>
      </c>
      <c r="B74" s="516">
        <v>302</v>
      </c>
      <c r="C74" s="361" t="s">
        <v>128</v>
      </c>
      <c r="D74" s="517" t="s">
        <v>185</v>
      </c>
      <c r="E74" s="518">
        <v>42</v>
      </c>
      <c r="F74" s="519">
        <f t="shared" si="1"/>
        <v>1.3548387096774193</v>
      </c>
    </row>
    <row r="75" spans="1:6" ht="13.9" thickBot="1">
      <c r="A75" s="515" t="s">
        <v>841</v>
      </c>
      <c r="B75" s="516">
        <v>303</v>
      </c>
      <c r="C75" s="361" t="s">
        <v>111</v>
      </c>
      <c r="D75" s="517" t="s">
        <v>185</v>
      </c>
      <c r="E75" s="518">
        <v>37.200000000000003</v>
      </c>
      <c r="F75" s="519">
        <f t="shared" si="1"/>
        <v>1.2000000000000002</v>
      </c>
    </row>
    <row r="76" spans="1:6" ht="13.9" thickBot="1">
      <c r="A76" s="515" t="s">
        <v>932</v>
      </c>
      <c r="B76" s="516">
        <v>304</v>
      </c>
      <c r="C76" s="361" t="s">
        <v>125</v>
      </c>
      <c r="D76" s="517" t="s">
        <v>888</v>
      </c>
      <c r="E76" s="518">
        <v>12</v>
      </c>
      <c r="F76" s="519">
        <f t="shared" si="1"/>
        <v>0.38709677419354838</v>
      </c>
    </row>
    <row r="77" spans="1:6" ht="13.9" thickBot="1">
      <c r="A77" s="515" t="s">
        <v>819</v>
      </c>
      <c r="B77" s="516">
        <v>305</v>
      </c>
      <c r="C77" s="361" t="s">
        <v>87</v>
      </c>
      <c r="D77" s="517" t="s">
        <v>780</v>
      </c>
      <c r="E77" s="518">
        <v>39.6</v>
      </c>
      <c r="F77" s="519">
        <f t="shared" si="1"/>
        <v>1.2774193548387098</v>
      </c>
    </row>
    <row r="78" spans="1:6" ht="13.9" thickBot="1">
      <c r="A78" s="515" t="s">
        <v>901</v>
      </c>
      <c r="B78" s="516">
        <v>307</v>
      </c>
      <c r="C78" s="361" t="s">
        <v>82</v>
      </c>
      <c r="D78" s="517" t="s">
        <v>802</v>
      </c>
      <c r="E78" s="518">
        <v>18</v>
      </c>
      <c r="F78" s="519">
        <f t="shared" si="1"/>
        <v>0.58064516129032262</v>
      </c>
    </row>
    <row r="79" spans="1:6" ht="13.9" thickBot="1">
      <c r="A79" s="515" t="s">
        <v>814</v>
      </c>
      <c r="B79" s="516">
        <v>308</v>
      </c>
      <c r="C79" s="361" t="s">
        <v>31</v>
      </c>
      <c r="D79" s="517" t="s">
        <v>186</v>
      </c>
      <c r="E79" s="518">
        <v>21.6</v>
      </c>
      <c r="F79" s="519">
        <f t="shared" si="1"/>
        <v>0.6967741935483871</v>
      </c>
    </row>
    <row r="80" spans="1:6" ht="13.9" thickBot="1">
      <c r="A80" s="515" t="s">
        <v>831</v>
      </c>
      <c r="B80" s="516">
        <v>309</v>
      </c>
      <c r="C80" s="361" t="s">
        <v>43</v>
      </c>
      <c r="D80" s="517" t="s">
        <v>185</v>
      </c>
      <c r="E80" s="518">
        <v>38.4</v>
      </c>
      <c r="F80" s="519">
        <f t="shared" si="1"/>
        <v>1.2387096774193549</v>
      </c>
    </row>
    <row r="81" spans="1:6" ht="13.9" thickBot="1">
      <c r="A81" s="515" t="s">
        <v>935</v>
      </c>
      <c r="B81" s="516">
        <v>310</v>
      </c>
      <c r="C81" s="361" t="s">
        <v>140</v>
      </c>
      <c r="D81" s="517" t="s">
        <v>888</v>
      </c>
      <c r="E81" s="518">
        <v>88.8</v>
      </c>
      <c r="F81" s="519">
        <f t="shared" si="1"/>
        <v>2.8645161290322578</v>
      </c>
    </row>
    <row r="82" spans="1:6" ht="13.9" thickBot="1">
      <c r="A82" s="515" t="s">
        <v>919</v>
      </c>
      <c r="B82" s="516">
        <v>311</v>
      </c>
      <c r="C82" s="361" t="s">
        <v>141</v>
      </c>
      <c r="D82" s="517" t="s">
        <v>888</v>
      </c>
      <c r="E82" s="518">
        <v>54</v>
      </c>
      <c r="F82" s="519">
        <f t="shared" si="1"/>
        <v>1.7419354838709677</v>
      </c>
    </row>
    <row r="83" spans="1:6" ht="13.9" thickBot="1">
      <c r="A83" s="515" t="s">
        <v>862</v>
      </c>
      <c r="B83" s="516">
        <v>312</v>
      </c>
      <c r="C83" s="361" t="s">
        <v>171</v>
      </c>
      <c r="D83" s="517" t="s">
        <v>186</v>
      </c>
      <c r="E83" s="518">
        <v>40.799999999999997</v>
      </c>
      <c r="F83" s="519">
        <f t="shared" si="1"/>
        <v>1.3161290322580643</v>
      </c>
    </row>
    <row r="84" spans="1:6" ht="13.9" thickBot="1">
      <c r="A84" s="515" t="s">
        <v>937</v>
      </c>
      <c r="B84" s="516">
        <v>313</v>
      </c>
      <c r="C84" s="361" t="s">
        <v>133</v>
      </c>
      <c r="D84" s="517" t="s">
        <v>802</v>
      </c>
      <c r="E84" s="518">
        <v>26.4</v>
      </c>
      <c r="F84" s="519">
        <f t="shared" si="1"/>
        <v>0.85161290322580641</v>
      </c>
    </row>
    <row r="85" spans="1:6" ht="13.9" thickBot="1">
      <c r="A85" s="515" t="s">
        <v>812</v>
      </c>
      <c r="B85" s="516">
        <v>314</v>
      </c>
      <c r="C85" s="361" t="s">
        <v>123</v>
      </c>
      <c r="D85" s="517" t="s">
        <v>780</v>
      </c>
      <c r="E85" s="518">
        <v>39.6</v>
      </c>
      <c r="F85" s="519">
        <f t="shared" si="1"/>
        <v>1.2774193548387098</v>
      </c>
    </row>
    <row r="86" spans="1:6" ht="13.9" thickBot="1">
      <c r="A86" s="515" t="s">
        <v>882</v>
      </c>
      <c r="B86" s="516">
        <v>315</v>
      </c>
      <c r="C86" s="361" t="s">
        <v>58</v>
      </c>
      <c r="D86" s="517" t="s">
        <v>189</v>
      </c>
      <c r="E86" s="518">
        <v>31.2</v>
      </c>
      <c r="F86" s="519">
        <f t="shared" si="1"/>
        <v>1.0064516129032257</v>
      </c>
    </row>
    <row r="87" spans="1:6" ht="13.9" thickBot="1">
      <c r="A87" s="515" t="s">
        <v>896</v>
      </c>
      <c r="B87" s="516">
        <v>316</v>
      </c>
      <c r="C87" s="361" t="s">
        <v>67</v>
      </c>
      <c r="D87" s="517" t="s">
        <v>888</v>
      </c>
      <c r="E87" s="518">
        <v>22.8</v>
      </c>
      <c r="F87" s="519">
        <f t="shared" si="1"/>
        <v>0.73548387096774193</v>
      </c>
    </row>
    <row r="88" spans="1:6" ht="13.9" thickBot="1">
      <c r="A88" s="515" t="s">
        <v>928</v>
      </c>
      <c r="B88" s="516">
        <v>317</v>
      </c>
      <c r="C88" s="361" t="s">
        <v>104</v>
      </c>
      <c r="D88" s="517" t="s">
        <v>189</v>
      </c>
      <c r="E88" s="518">
        <v>21.6</v>
      </c>
      <c r="F88" s="519">
        <f t="shared" si="1"/>
        <v>0.6967741935483871</v>
      </c>
    </row>
    <row r="89" spans="1:6" ht="13.9" thickBot="1">
      <c r="A89" s="515" t="s">
        <v>918</v>
      </c>
      <c r="B89" s="516">
        <v>318</v>
      </c>
      <c r="C89" s="361" t="s">
        <v>154</v>
      </c>
      <c r="D89" s="517" t="s">
        <v>888</v>
      </c>
      <c r="E89" s="518">
        <v>18</v>
      </c>
      <c r="F89" s="519">
        <f t="shared" si="1"/>
        <v>0.58064516129032262</v>
      </c>
    </row>
    <row r="90" spans="1:6" ht="13.9" thickBot="1">
      <c r="A90" s="515" t="s">
        <v>939</v>
      </c>
      <c r="B90" s="516">
        <v>319</v>
      </c>
      <c r="C90" s="361" t="s">
        <v>131</v>
      </c>
      <c r="D90" s="517" t="s">
        <v>189</v>
      </c>
      <c r="E90" s="518">
        <v>10.8</v>
      </c>
      <c r="F90" s="519">
        <f t="shared" si="1"/>
        <v>0.34838709677419355</v>
      </c>
    </row>
    <row r="91" spans="1:6" ht="13.9" thickBot="1">
      <c r="A91" s="515" t="s">
        <v>899</v>
      </c>
      <c r="B91" s="516">
        <v>320</v>
      </c>
      <c r="C91" s="361" t="s">
        <v>92</v>
      </c>
      <c r="D91" s="517" t="s">
        <v>185</v>
      </c>
      <c r="E91" s="518">
        <v>18</v>
      </c>
      <c r="F91" s="519">
        <f t="shared" si="1"/>
        <v>0.58064516129032262</v>
      </c>
    </row>
    <row r="92" spans="1:6" ht="13.9" thickBot="1">
      <c r="A92" s="515" t="s">
        <v>934</v>
      </c>
      <c r="B92" s="516">
        <v>321</v>
      </c>
      <c r="C92" s="361" t="s">
        <v>112</v>
      </c>
      <c r="D92" s="517" t="s">
        <v>888</v>
      </c>
      <c r="E92" s="518">
        <v>22.8</v>
      </c>
      <c r="F92" s="519">
        <f t="shared" si="1"/>
        <v>0.73548387096774193</v>
      </c>
    </row>
    <row r="93" spans="1:6" ht="13.9" thickBot="1">
      <c r="A93" s="515" t="s">
        <v>833</v>
      </c>
      <c r="B93" s="516">
        <v>322</v>
      </c>
      <c r="C93" s="361" t="s">
        <v>36</v>
      </c>
      <c r="D93" s="517" t="s">
        <v>185</v>
      </c>
      <c r="E93" s="518">
        <v>25.2</v>
      </c>
      <c r="F93" s="519">
        <f t="shared" si="1"/>
        <v>0.81290322580645158</v>
      </c>
    </row>
    <row r="94" spans="1:6" ht="13.9" thickBot="1">
      <c r="A94" s="515" t="s">
        <v>875</v>
      </c>
      <c r="B94" s="516">
        <v>325</v>
      </c>
      <c r="C94" s="361" t="s">
        <v>55</v>
      </c>
      <c r="D94" s="517" t="s">
        <v>186</v>
      </c>
      <c r="E94" s="518">
        <v>31.2</v>
      </c>
      <c r="F94" s="519">
        <f t="shared" si="1"/>
        <v>1.0064516129032257</v>
      </c>
    </row>
    <row r="95" spans="1:6" ht="13.9" thickBot="1">
      <c r="A95" s="515" t="s">
        <v>941</v>
      </c>
      <c r="B95" s="516">
        <v>327</v>
      </c>
      <c r="C95" s="361" t="s">
        <v>127</v>
      </c>
      <c r="D95" s="517" t="s">
        <v>189</v>
      </c>
      <c r="E95" s="518">
        <v>14.4</v>
      </c>
      <c r="F95" s="519">
        <f t="shared" si="1"/>
        <v>0.46451612903225808</v>
      </c>
    </row>
    <row r="96" spans="1:6" ht="13.9" thickBot="1">
      <c r="A96" s="515" t="s">
        <v>925</v>
      </c>
      <c r="B96" s="516">
        <v>328</v>
      </c>
      <c r="C96" s="361" t="s">
        <v>113</v>
      </c>
      <c r="D96" s="517" t="s">
        <v>888</v>
      </c>
      <c r="E96" s="518">
        <v>10.8</v>
      </c>
      <c r="F96" s="519">
        <f t="shared" si="1"/>
        <v>0.34838709677419355</v>
      </c>
    </row>
    <row r="97" spans="1:6" ht="13.9" thickBot="1">
      <c r="A97" s="515" t="s">
        <v>914</v>
      </c>
      <c r="B97" s="516">
        <v>329</v>
      </c>
      <c r="C97" s="361" t="s">
        <v>83</v>
      </c>
      <c r="D97" s="517" t="s">
        <v>186</v>
      </c>
      <c r="E97" s="518">
        <v>15.6</v>
      </c>
      <c r="F97" s="519">
        <f t="shared" si="1"/>
        <v>0.50322580645161286</v>
      </c>
    </row>
    <row r="98" spans="1:6" ht="13.9" thickBot="1">
      <c r="A98" s="515" t="s">
        <v>871</v>
      </c>
      <c r="B98" s="516">
        <v>333</v>
      </c>
      <c r="C98" s="361" t="s">
        <v>149</v>
      </c>
      <c r="D98" s="517" t="s">
        <v>185</v>
      </c>
      <c r="E98" s="518">
        <v>20.399999999999999</v>
      </c>
      <c r="F98" s="519">
        <f t="shared" si="1"/>
        <v>0.65806451612903216</v>
      </c>
    </row>
    <row r="99" spans="1:6" ht="13.9" thickBot="1">
      <c r="A99" s="515" t="s">
        <v>903</v>
      </c>
      <c r="B99" s="516">
        <v>334</v>
      </c>
      <c r="C99" s="361" t="s">
        <v>72</v>
      </c>
      <c r="D99" s="517" t="s">
        <v>888</v>
      </c>
      <c r="E99" s="518">
        <v>16.8</v>
      </c>
      <c r="F99" s="519">
        <f t="shared" si="1"/>
        <v>0.54193548387096779</v>
      </c>
    </row>
    <row r="100" spans="1:6" ht="13.9" thickBot="1">
      <c r="A100" s="515" t="s">
        <v>855</v>
      </c>
      <c r="B100" s="516">
        <v>335</v>
      </c>
      <c r="C100" s="361" t="s">
        <v>46</v>
      </c>
      <c r="D100" s="517" t="s">
        <v>189</v>
      </c>
      <c r="E100" s="518">
        <v>12</v>
      </c>
      <c r="F100" s="519">
        <f t="shared" si="1"/>
        <v>0.38709677419354838</v>
      </c>
    </row>
    <row r="101" spans="1:6" ht="13.9" thickBot="1">
      <c r="A101" s="515" t="s">
        <v>909</v>
      </c>
      <c r="B101" s="516">
        <v>337</v>
      </c>
      <c r="C101" s="361" t="s">
        <v>76</v>
      </c>
      <c r="D101" s="517" t="s">
        <v>189</v>
      </c>
      <c r="E101" s="518">
        <v>4.8</v>
      </c>
      <c r="F101" s="519">
        <f t="shared" si="1"/>
        <v>0.15483870967741936</v>
      </c>
    </row>
    <row r="102" spans="1:6" ht="13.9" thickBot="1">
      <c r="A102" s="515" t="s">
        <v>846</v>
      </c>
      <c r="B102" s="516">
        <v>338</v>
      </c>
      <c r="C102" s="361" t="s">
        <v>177</v>
      </c>
      <c r="D102" s="517" t="s">
        <v>185</v>
      </c>
      <c r="E102" s="518">
        <v>15.6</v>
      </c>
      <c r="F102" s="519">
        <f t="shared" si="1"/>
        <v>0.50322580645161286</v>
      </c>
    </row>
    <row r="103" spans="1:6" ht="13.9" thickBot="1">
      <c r="A103" s="515" t="s">
        <v>926</v>
      </c>
      <c r="B103" s="516">
        <v>340</v>
      </c>
      <c r="C103" s="361" t="s">
        <v>156</v>
      </c>
      <c r="D103" s="517" t="s">
        <v>802</v>
      </c>
      <c r="E103" s="518">
        <v>20.399999999999999</v>
      </c>
      <c r="F103" s="519">
        <f t="shared" si="1"/>
        <v>0.65806451612903216</v>
      </c>
    </row>
    <row r="104" spans="1:6" ht="13.9" thickBot="1">
      <c r="A104" s="515" t="s">
        <v>897</v>
      </c>
      <c r="B104" s="516">
        <v>341</v>
      </c>
      <c r="C104" s="361" t="s">
        <v>93</v>
      </c>
      <c r="D104" s="517" t="s">
        <v>185</v>
      </c>
      <c r="E104" s="518">
        <v>3.6</v>
      </c>
      <c r="F104" s="519">
        <f t="shared" si="1"/>
        <v>0.11612903225806452</v>
      </c>
    </row>
    <row r="105" spans="1:6" ht="13.9" thickBot="1">
      <c r="A105" s="515" t="s">
        <v>825</v>
      </c>
      <c r="B105" s="516">
        <v>342</v>
      </c>
      <c r="C105" s="361" t="s">
        <v>34</v>
      </c>
      <c r="D105" s="517" t="s">
        <v>189</v>
      </c>
      <c r="E105" s="518">
        <v>27.6</v>
      </c>
      <c r="F105" s="519">
        <f t="shared" si="1"/>
        <v>0.89032258064516134</v>
      </c>
    </row>
    <row r="106" spans="1:6" ht="13.9" thickBot="1">
      <c r="A106" s="515" t="s">
        <v>816</v>
      </c>
      <c r="B106" s="516">
        <v>344</v>
      </c>
      <c r="C106" s="361" t="s">
        <v>63</v>
      </c>
      <c r="D106" s="517" t="s">
        <v>185</v>
      </c>
      <c r="E106" s="518">
        <v>30</v>
      </c>
      <c r="F106" s="519">
        <f t="shared" si="1"/>
        <v>0.967741935483871</v>
      </c>
    </row>
    <row r="107" spans="1:6" ht="13.9" thickBot="1">
      <c r="A107" s="515" t="s">
        <v>904</v>
      </c>
      <c r="B107" s="516">
        <v>345</v>
      </c>
      <c r="C107" s="361" t="s">
        <v>178</v>
      </c>
      <c r="D107" s="517" t="s">
        <v>185</v>
      </c>
      <c r="E107" s="518">
        <v>18</v>
      </c>
      <c r="F107" s="519">
        <f t="shared" si="1"/>
        <v>0.58064516129032262</v>
      </c>
    </row>
    <row r="108" spans="1:6" ht="13.9" thickBot="1">
      <c r="A108" s="515" t="s">
        <v>943</v>
      </c>
      <c r="B108" s="516">
        <v>346</v>
      </c>
      <c r="C108" s="361" t="s">
        <v>172</v>
      </c>
      <c r="D108" s="517" t="s">
        <v>190</v>
      </c>
      <c r="E108" s="518">
        <v>8.4</v>
      </c>
      <c r="F108" s="519">
        <f t="shared" si="1"/>
        <v>0.2709677419354839</v>
      </c>
    </row>
    <row r="109" spans="1:6" ht="13.9" thickBot="1">
      <c r="A109" s="515" t="s">
        <v>890</v>
      </c>
      <c r="B109" s="516">
        <v>347</v>
      </c>
      <c r="C109" s="361" t="s">
        <v>181</v>
      </c>
      <c r="D109" s="517" t="s">
        <v>185</v>
      </c>
      <c r="E109" s="518">
        <v>26.4</v>
      </c>
      <c r="F109" s="519">
        <f t="shared" si="1"/>
        <v>0.85161290322580641</v>
      </c>
    </row>
    <row r="110" spans="1:6" ht="13.9" thickBot="1">
      <c r="A110" s="515" t="s">
        <v>806</v>
      </c>
      <c r="B110" s="516">
        <v>349</v>
      </c>
      <c r="C110" s="361" t="s">
        <v>29</v>
      </c>
      <c r="D110" s="517" t="s">
        <v>780</v>
      </c>
      <c r="E110" s="518">
        <v>55.2</v>
      </c>
      <c r="F110" s="519">
        <f t="shared" si="1"/>
        <v>1.7806451612903227</v>
      </c>
    </row>
    <row r="111" spans="1:6" ht="13.9" thickBot="1">
      <c r="A111" s="515" t="s">
        <v>931</v>
      </c>
      <c r="B111" s="516">
        <v>351</v>
      </c>
      <c r="C111" s="361" t="s">
        <v>164</v>
      </c>
      <c r="D111" s="517" t="s">
        <v>190</v>
      </c>
      <c r="E111" s="518">
        <v>8.4</v>
      </c>
      <c r="F111" s="519">
        <f t="shared" si="1"/>
        <v>0.2709677419354839</v>
      </c>
    </row>
    <row r="112" spans="1:6" ht="13.9" thickBot="1">
      <c r="A112" s="515" t="s">
        <v>945</v>
      </c>
      <c r="B112" s="516">
        <v>352</v>
      </c>
      <c r="C112" s="361" t="s">
        <v>146</v>
      </c>
      <c r="D112" s="517" t="s">
        <v>190</v>
      </c>
      <c r="E112" s="518">
        <v>12</v>
      </c>
      <c r="F112" s="519">
        <f t="shared" si="1"/>
        <v>0.38709677419354838</v>
      </c>
    </row>
    <row r="113" spans="1:6" ht="13.9" thickBot="1">
      <c r="A113" s="515" t="s">
        <v>920</v>
      </c>
      <c r="B113" s="516">
        <v>354</v>
      </c>
      <c r="C113" s="361" t="s">
        <v>162</v>
      </c>
      <c r="D113" s="517" t="s">
        <v>186</v>
      </c>
      <c r="E113" s="518">
        <v>8.4</v>
      </c>
      <c r="F113" s="519">
        <f t="shared" si="1"/>
        <v>0.2709677419354839</v>
      </c>
    </row>
    <row r="114" spans="1:6" ht="13.9" thickBot="1">
      <c r="A114" s="515" t="s">
        <v>839</v>
      </c>
      <c r="B114" s="516">
        <v>355</v>
      </c>
      <c r="C114" s="361" t="s">
        <v>62</v>
      </c>
      <c r="D114" s="517" t="s">
        <v>186</v>
      </c>
      <c r="E114" s="518">
        <v>18</v>
      </c>
      <c r="F114" s="519">
        <f t="shared" si="1"/>
        <v>0.58064516129032262</v>
      </c>
    </row>
    <row r="115" spans="1:6" ht="13.9" thickBot="1">
      <c r="A115" s="515" t="s">
        <v>820</v>
      </c>
      <c r="B115" s="516">
        <v>356</v>
      </c>
      <c r="C115" s="361" t="s">
        <v>60</v>
      </c>
      <c r="D115" s="517" t="s">
        <v>186</v>
      </c>
      <c r="E115" s="518">
        <v>12</v>
      </c>
      <c r="F115" s="519">
        <f t="shared" si="1"/>
        <v>0.38709677419354838</v>
      </c>
    </row>
    <row r="116" spans="1:6" ht="13.9" thickBot="1">
      <c r="A116" s="515" t="s">
        <v>915</v>
      </c>
      <c r="B116" s="516">
        <v>357</v>
      </c>
      <c r="C116" s="361" t="s">
        <v>126</v>
      </c>
      <c r="D116" s="517" t="s">
        <v>888</v>
      </c>
      <c r="E116" s="518">
        <v>18</v>
      </c>
      <c r="F116" s="519">
        <f t="shared" si="1"/>
        <v>0.58064516129032262</v>
      </c>
    </row>
    <row r="117" spans="1:6" ht="13.9" thickBot="1">
      <c r="A117" s="515" t="s">
        <v>823</v>
      </c>
      <c r="B117" s="516">
        <v>358</v>
      </c>
      <c r="C117" s="361" t="s">
        <v>77</v>
      </c>
      <c r="D117" s="517" t="s">
        <v>802</v>
      </c>
      <c r="E117" s="518">
        <v>7.2</v>
      </c>
      <c r="F117" s="519">
        <f t="shared" si="1"/>
        <v>0.23225806451612904</v>
      </c>
    </row>
    <row r="118" spans="1:6" ht="13.9" thickBot="1">
      <c r="A118" s="515" t="s">
        <v>940</v>
      </c>
      <c r="B118" s="516">
        <v>359</v>
      </c>
      <c r="C118" s="361" t="s">
        <v>143</v>
      </c>
      <c r="D118" s="517" t="s">
        <v>888</v>
      </c>
      <c r="E118" s="518">
        <v>21.6</v>
      </c>
      <c r="F118" s="519">
        <f t="shared" si="1"/>
        <v>0.6967741935483871</v>
      </c>
    </row>
    <row r="119" spans="1:6" ht="13.9" thickBot="1">
      <c r="A119" s="515" t="s">
        <v>889</v>
      </c>
      <c r="B119" s="516">
        <v>362</v>
      </c>
      <c r="C119" s="361" t="s">
        <v>81</v>
      </c>
      <c r="D119" s="517" t="s">
        <v>190</v>
      </c>
      <c r="E119" s="518">
        <v>3.6</v>
      </c>
      <c r="F119" s="519">
        <f t="shared" si="1"/>
        <v>0.11612903225806452</v>
      </c>
    </row>
    <row r="120" spans="1:6" ht="13.9" thickBot="1">
      <c r="A120" s="515" t="s">
        <v>868</v>
      </c>
      <c r="B120" s="516">
        <v>364</v>
      </c>
      <c r="C120" s="361" t="s">
        <v>52</v>
      </c>
      <c r="D120" s="517" t="s">
        <v>802</v>
      </c>
      <c r="E120" s="518">
        <v>10.8</v>
      </c>
      <c r="F120" s="519">
        <f t="shared" si="1"/>
        <v>0.34838709677419355</v>
      </c>
    </row>
    <row r="121" spans="1:6" ht="13.9" thickBot="1">
      <c r="A121" s="515" t="s">
        <v>876</v>
      </c>
      <c r="B121" s="516">
        <v>365</v>
      </c>
      <c r="C121" s="361" t="s">
        <v>150</v>
      </c>
      <c r="D121" s="517" t="s">
        <v>189</v>
      </c>
      <c r="E121" s="518">
        <v>12</v>
      </c>
      <c r="F121" s="519">
        <f t="shared" si="1"/>
        <v>0.38709677419354838</v>
      </c>
    </row>
    <row r="122" spans="1:6" ht="13.9" thickBot="1">
      <c r="A122" s="515" t="s">
        <v>857</v>
      </c>
      <c r="B122" s="516">
        <v>367</v>
      </c>
      <c r="C122" s="361" t="s">
        <v>136</v>
      </c>
      <c r="D122" s="517" t="s">
        <v>802</v>
      </c>
      <c r="E122" s="518">
        <v>8.4</v>
      </c>
      <c r="F122" s="519">
        <f t="shared" si="1"/>
        <v>0.2709677419354839</v>
      </c>
    </row>
    <row r="123" spans="1:6" ht="13.9" thickBot="1">
      <c r="A123" s="515" t="s">
        <v>829</v>
      </c>
      <c r="B123" s="516">
        <v>368</v>
      </c>
      <c r="C123" s="361" t="s">
        <v>35</v>
      </c>
      <c r="D123" s="517" t="s">
        <v>189</v>
      </c>
      <c r="E123" s="518">
        <v>4.8</v>
      </c>
      <c r="F123" s="519">
        <f t="shared" si="1"/>
        <v>0.15483870967741936</v>
      </c>
    </row>
    <row r="124" spans="1:6" ht="13.9" thickBot="1">
      <c r="A124" s="515" t="s">
        <v>898</v>
      </c>
      <c r="B124" s="516">
        <v>369</v>
      </c>
      <c r="C124" s="361" t="s">
        <v>78</v>
      </c>
      <c r="D124" s="517" t="s">
        <v>802</v>
      </c>
      <c r="E124" s="518">
        <v>8.4</v>
      </c>
      <c r="F124" s="519">
        <f t="shared" si="1"/>
        <v>0.2709677419354839</v>
      </c>
    </row>
    <row r="125" spans="1:6" ht="13.9" thickBot="1">
      <c r="A125" s="515" t="s">
        <v>908</v>
      </c>
      <c r="B125" s="516">
        <v>370</v>
      </c>
      <c r="C125" s="361" t="s">
        <v>116</v>
      </c>
      <c r="D125" s="517" t="s">
        <v>186</v>
      </c>
      <c r="E125" s="518">
        <v>33.6</v>
      </c>
      <c r="F125" s="519">
        <f t="shared" si="1"/>
        <v>1.0838709677419356</v>
      </c>
    </row>
    <row r="126" spans="1:6" ht="13.9" thickBot="1">
      <c r="A126" s="515" t="s">
        <v>938</v>
      </c>
      <c r="B126" s="516">
        <v>371</v>
      </c>
      <c r="C126" s="361" t="s">
        <v>132</v>
      </c>
      <c r="D126" s="517" t="s">
        <v>190</v>
      </c>
      <c r="E126" s="518">
        <v>7.2</v>
      </c>
      <c r="F126" s="519">
        <f t="shared" si="1"/>
        <v>0.23225806451612904</v>
      </c>
    </row>
    <row r="127" spans="1:6" ht="13.9" thickBot="1">
      <c r="A127" s="515" t="s">
        <v>942</v>
      </c>
      <c r="B127" s="516">
        <v>372</v>
      </c>
      <c r="C127" s="361" t="s">
        <v>182</v>
      </c>
      <c r="D127" s="517" t="s">
        <v>888</v>
      </c>
      <c r="E127" s="518">
        <v>9.6</v>
      </c>
      <c r="F127" s="519">
        <f t="shared" si="1"/>
        <v>0.30967741935483872</v>
      </c>
    </row>
    <row r="128" spans="1:6" ht="13.9" thickBot="1">
      <c r="A128" s="515" t="s">
        <v>944</v>
      </c>
      <c r="B128" s="516">
        <v>373</v>
      </c>
      <c r="C128" s="361" t="s">
        <v>144</v>
      </c>
      <c r="D128" s="517" t="s">
        <v>190</v>
      </c>
      <c r="E128" s="518">
        <v>12</v>
      </c>
      <c r="F128" s="519">
        <f t="shared" si="1"/>
        <v>0.38709677419354838</v>
      </c>
    </row>
    <row r="129" spans="1:6" ht="13.9" thickBot="1">
      <c r="A129" s="515" t="s">
        <v>930</v>
      </c>
      <c r="B129" s="516">
        <v>374</v>
      </c>
      <c r="C129" s="361" t="s">
        <v>105</v>
      </c>
      <c r="D129" s="517" t="s">
        <v>191</v>
      </c>
      <c r="E129" s="518">
        <v>8.4</v>
      </c>
      <c r="F129" s="519">
        <f t="shared" si="1"/>
        <v>0.2709677419354839</v>
      </c>
    </row>
    <row r="130" spans="1:6" ht="13.9" thickBot="1">
      <c r="A130" s="515" t="s">
        <v>929</v>
      </c>
      <c r="B130" s="516">
        <v>375</v>
      </c>
      <c r="C130" s="361" t="s">
        <v>118</v>
      </c>
      <c r="D130" s="517" t="s">
        <v>191</v>
      </c>
      <c r="E130" s="518">
        <v>2.4</v>
      </c>
      <c r="F130" s="519">
        <f t="shared" si="1"/>
        <v>7.7419354838709681E-2</v>
      </c>
    </row>
    <row r="131" spans="1:6" ht="13.9" thickBot="1">
      <c r="A131" s="515" t="s">
        <v>947</v>
      </c>
      <c r="B131" s="516">
        <v>376</v>
      </c>
      <c r="C131" s="361" t="s">
        <v>175</v>
      </c>
      <c r="D131" s="517" t="s">
        <v>191</v>
      </c>
      <c r="E131" s="518">
        <v>8.4</v>
      </c>
      <c r="F131" s="519">
        <f t="shared" ref="F131:F158" si="2">E131/$F$2</f>
        <v>0.2709677419354839</v>
      </c>
    </row>
    <row r="132" spans="1:6" ht="13.9" thickBot="1">
      <c r="A132" s="515" t="s">
        <v>927</v>
      </c>
      <c r="B132" s="516">
        <v>377</v>
      </c>
      <c r="C132" s="361" t="s">
        <v>170</v>
      </c>
      <c r="D132" s="517" t="s">
        <v>191</v>
      </c>
      <c r="E132" s="518">
        <v>9.6</v>
      </c>
      <c r="F132" s="519">
        <f t="shared" si="2"/>
        <v>0.30967741935483872</v>
      </c>
    </row>
    <row r="133" spans="1:6" ht="13.9" thickBot="1">
      <c r="A133" s="515" t="s">
        <v>853</v>
      </c>
      <c r="B133" s="516">
        <v>378</v>
      </c>
      <c r="C133" s="361" t="s">
        <v>47</v>
      </c>
      <c r="D133" s="517" t="s">
        <v>191</v>
      </c>
      <c r="E133" s="518">
        <v>7.2</v>
      </c>
      <c r="F133" s="519">
        <f t="shared" si="2"/>
        <v>0.23225806451612904</v>
      </c>
    </row>
    <row r="134" spans="1:6" ht="13.9" thickBot="1">
      <c r="A134" s="515" t="s">
        <v>933</v>
      </c>
      <c r="B134" s="516">
        <v>379</v>
      </c>
      <c r="C134" s="361" t="s">
        <v>165</v>
      </c>
      <c r="D134" s="517" t="s">
        <v>191</v>
      </c>
      <c r="E134" s="518">
        <v>4.8</v>
      </c>
      <c r="F134" s="519">
        <f t="shared" si="2"/>
        <v>0.15483870967741936</v>
      </c>
    </row>
    <row r="135" spans="1:6" ht="13.9" thickBot="1">
      <c r="A135" s="515" t="s">
        <v>936</v>
      </c>
      <c r="B135" s="516">
        <v>380</v>
      </c>
      <c r="C135" s="361" t="s">
        <v>115</v>
      </c>
      <c r="D135" s="517" t="s">
        <v>190</v>
      </c>
      <c r="E135" s="518">
        <v>2.4</v>
      </c>
      <c r="F135" s="519">
        <f t="shared" si="2"/>
        <v>7.7419354838709681E-2</v>
      </c>
    </row>
    <row r="136" spans="1:6" ht="13.9" thickBot="1">
      <c r="A136" s="515" t="s">
        <v>921</v>
      </c>
      <c r="B136" s="516">
        <v>381</v>
      </c>
      <c r="C136" s="361" t="s">
        <v>142</v>
      </c>
      <c r="D136" s="517" t="s">
        <v>888</v>
      </c>
      <c r="E136" s="518">
        <v>14.4</v>
      </c>
      <c r="F136" s="519">
        <f t="shared" si="2"/>
        <v>0.46451612903225808</v>
      </c>
    </row>
    <row r="137" spans="1:6" ht="13.9" thickBot="1">
      <c r="A137" s="515" t="s">
        <v>892</v>
      </c>
      <c r="B137" s="516">
        <v>382</v>
      </c>
      <c r="C137" s="361" t="s">
        <v>64</v>
      </c>
      <c r="D137" s="517" t="s">
        <v>802</v>
      </c>
      <c r="E137" s="518">
        <v>1.2</v>
      </c>
      <c r="F137" s="519">
        <f t="shared" si="2"/>
        <v>3.870967741935484E-2</v>
      </c>
    </row>
    <row r="138" spans="1:6" ht="13.9" thickBot="1">
      <c r="A138" s="515" t="s">
        <v>864</v>
      </c>
      <c r="B138" s="516">
        <v>383</v>
      </c>
      <c r="C138" s="361" t="s">
        <v>163</v>
      </c>
      <c r="D138" s="517" t="s">
        <v>191</v>
      </c>
      <c r="E138" s="518">
        <v>8.4</v>
      </c>
      <c r="F138" s="519">
        <f t="shared" si="2"/>
        <v>0.2709677419354839</v>
      </c>
    </row>
    <row r="139" spans="1:6" ht="13.9" thickBot="1">
      <c r="A139" s="515" t="s">
        <v>948</v>
      </c>
      <c r="B139" s="516">
        <v>384</v>
      </c>
      <c r="C139" s="361" t="s">
        <v>148</v>
      </c>
      <c r="D139" s="517" t="s">
        <v>191</v>
      </c>
      <c r="E139" s="518">
        <v>8.4</v>
      </c>
      <c r="F139" s="519">
        <f t="shared" si="2"/>
        <v>0.2709677419354839</v>
      </c>
    </row>
    <row r="140" spans="1:6" ht="13.9" thickBot="1">
      <c r="A140" s="515" t="s">
        <v>827</v>
      </c>
      <c r="B140" s="516">
        <v>385</v>
      </c>
      <c r="C140" s="361" t="s">
        <v>151</v>
      </c>
      <c r="D140" s="517" t="s">
        <v>191</v>
      </c>
      <c r="E140" s="518">
        <v>8.4</v>
      </c>
      <c r="F140" s="519">
        <f t="shared" si="2"/>
        <v>0.2709677419354839</v>
      </c>
    </row>
    <row r="141" spans="1:6" ht="13.9" thickBot="1">
      <c r="A141" s="515" t="s">
        <v>804</v>
      </c>
      <c r="B141" s="516">
        <v>386</v>
      </c>
      <c r="C141" s="361" t="s">
        <v>147</v>
      </c>
      <c r="D141" s="517" t="s">
        <v>191</v>
      </c>
      <c r="E141" s="518">
        <v>8.4</v>
      </c>
      <c r="F141" s="519">
        <f t="shared" si="2"/>
        <v>0.2709677419354839</v>
      </c>
    </row>
    <row r="142" spans="1:6" ht="13.9" thickBot="1">
      <c r="A142" s="515" t="s">
        <v>922</v>
      </c>
      <c r="B142" s="516">
        <v>387</v>
      </c>
      <c r="C142" s="361" t="s">
        <v>134</v>
      </c>
      <c r="D142" s="517" t="s">
        <v>190</v>
      </c>
      <c r="E142" s="518">
        <v>8.4</v>
      </c>
      <c r="F142" s="519">
        <f t="shared" si="2"/>
        <v>0.2709677419354839</v>
      </c>
    </row>
    <row r="143" spans="1:6" ht="13.9" thickBot="1">
      <c r="A143" s="515" t="s">
        <v>879</v>
      </c>
      <c r="B143" s="516">
        <v>388</v>
      </c>
      <c r="C143" s="361" t="s">
        <v>117</v>
      </c>
      <c r="D143" s="517" t="s">
        <v>186</v>
      </c>
      <c r="E143" s="518">
        <v>8.4</v>
      </c>
      <c r="F143" s="519">
        <f t="shared" si="2"/>
        <v>0.2709677419354839</v>
      </c>
    </row>
    <row r="144" spans="1:6" ht="13.9" thickBot="1">
      <c r="A144" s="515" t="s">
        <v>881</v>
      </c>
      <c r="B144" s="516">
        <v>702</v>
      </c>
      <c r="C144" s="361" t="s">
        <v>183</v>
      </c>
      <c r="D144" s="517" t="s">
        <v>186</v>
      </c>
      <c r="E144" s="518">
        <v>42</v>
      </c>
      <c r="F144" s="519">
        <f t="shared" si="2"/>
        <v>1.3548387096774193</v>
      </c>
    </row>
    <row r="145" spans="1:6" ht="13.9" thickBot="1">
      <c r="A145" s="515" t="s">
        <v>843</v>
      </c>
      <c r="B145" s="516">
        <v>703</v>
      </c>
      <c r="C145" s="361" t="s">
        <v>155</v>
      </c>
      <c r="D145" s="517" t="s">
        <v>780</v>
      </c>
      <c r="E145" s="518">
        <v>13.2</v>
      </c>
      <c r="F145" s="519">
        <f t="shared" si="2"/>
        <v>0.4258064516129032</v>
      </c>
    </row>
    <row r="146" spans="1:6" ht="13.9" thickBot="1">
      <c r="A146" s="515" t="s">
        <v>880</v>
      </c>
      <c r="B146" s="516">
        <v>704</v>
      </c>
      <c r="C146" s="361" t="s">
        <v>57</v>
      </c>
      <c r="D146" s="517" t="s">
        <v>888</v>
      </c>
      <c r="E146" s="518">
        <v>13.2</v>
      </c>
      <c r="F146" s="519">
        <f t="shared" si="2"/>
        <v>0.4258064516129032</v>
      </c>
    </row>
    <row r="147" spans="1:6" ht="13.9" thickBot="1">
      <c r="A147" s="515" t="s">
        <v>811</v>
      </c>
      <c r="B147" s="516">
        <v>721</v>
      </c>
      <c r="C147" s="361" t="s">
        <v>100</v>
      </c>
      <c r="D147" s="517" t="s">
        <v>780</v>
      </c>
      <c r="E147" s="518">
        <v>43.2</v>
      </c>
      <c r="F147" s="519">
        <f t="shared" si="2"/>
        <v>1.3935483870967742</v>
      </c>
    </row>
    <row r="148" spans="1:6" ht="13.9" thickBot="1">
      <c r="A148" s="515" t="s">
        <v>952</v>
      </c>
      <c r="B148" s="516">
        <v>722</v>
      </c>
      <c r="C148" s="160" t="s">
        <v>50</v>
      </c>
      <c r="D148" s="517" t="s">
        <v>780</v>
      </c>
      <c r="E148" s="518">
        <v>8.4</v>
      </c>
      <c r="F148" s="519">
        <f t="shared" si="2"/>
        <v>0.2709677419354839</v>
      </c>
    </row>
    <row r="149" spans="1:6" ht="13.9" thickBot="1">
      <c r="A149" s="515"/>
      <c r="B149" s="516"/>
      <c r="C149" s="361" t="s">
        <v>44</v>
      </c>
      <c r="D149" s="517" t="s">
        <v>802</v>
      </c>
      <c r="E149" s="518">
        <v>8.4</v>
      </c>
      <c r="F149" s="519">
        <f t="shared" si="2"/>
        <v>0.2709677419354839</v>
      </c>
    </row>
    <row r="150" spans="1:6" ht="13.9" thickBot="1">
      <c r="A150" s="515"/>
      <c r="B150" s="516"/>
      <c r="C150" s="160" t="s">
        <v>129</v>
      </c>
      <c r="D150" s="517" t="s">
        <v>186</v>
      </c>
      <c r="E150" s="518">
        <v>8.4</v>
      </c>
      <c r="F150" s="519">
        <f t="shared" si="2"/>
        <v>0.2709677419354839</v>
      </c>
    </row>
    <row r="151" spans="1:6" ht="13.9" thickBot="1">
      <c r="A151" s="515"/>
      <c r="B151" s="516"/>
      <c r="C151" s="361" t="s">
        <v>69</v>
      </c>
      <c r="D151" s="517" t="s">
        <v>191</v>
      </c>
      <c r="E151" s="518">
        <v>8.4</v>
      </c>
      <c r="F151" s="519">
        <f t="shared" si="2"/>
        <v>0.2709677419354839</v>
      </c>
    </row>
    <row r="152" spans="1:6" ht="13.9" thickBot="1">
      <c r="A152" s="515"/>
      <c r="B152" s="516"/>
      <c r="C152" s="361" t="s">
        <v>28</v>
      </c>
      <c r="D152" s="517" t="s">
        <v>191</v>
      </c>
      <c r="E152" s="518">
        <v>8.4</v>
      </c>
      <c r="F152" s="519">
        <f t="shared" si="2"/>
        <v>0.2709677419354839</v>
      </c>
    </row>
    <row r="153" spans="1:6" ht="13.9" thickBot="1">
      <c r="A153" s="515"/>
      <c r="B153" s="516"/>
      <c r="C153" s="361" t="s">
        <v>51</v>
      </c>
      <c r="D153" s="517" t="s">
        <v>191</v>
      </c>
      <c r="E153" s="518">
        <v>18</v>
      </c>
      <c r="F153" s="519">
        <f t="shared" si="2"/>
        <v>0.58064516129032262</v>
      </c>
    </row>
    <row r="154" spans="1:6" ht="13.9" thickBot="1">
      <c r="A154" s="515"/>
      <c r="B154" s="516"/>
      <c r="C154" s="361" t="s">
        <v>110</v>
      </c>
      <c r="D154" s="517" t="s">
        <v>191</v>
      </c>
      <c r="E154" s="518">
        <v>8.4</v>
      </c>
      <c r="F154" s="519">
        <f t="shared" si="2"/>
        <v>0.2709677419354839</v>
      </c>
    </row>
    <row r="155" spans="1:6" ht="13.9" thickBot="1">
      <c r="A155" s="515"/>
      <c r="B155" s="516"/>
      <c r="C155" s="361" t="s">
        <v>173</v>
      </c>
      <c r="D155" s="517"/>
      <c r="E155" s="518">
        <v>8.4</v>
      </c>
      <c r="F155" s="519">
        <f t="shared" si="2"/>
        <v>0.2709677419354839</v>
      </c>
    </row>
    <row r="156" spans="1:6" ht="13.9" thickBot="1">
      <c r="A156" s="515"/>
      <c r="B156" s="516"/>
      <c r="C156" s="361" t="s">
        <v>68</v>
      </c>
      <c r="D156" s="517"/>
      <c r="E156" s="518">
        <v>8.4</v>
      </c>
      <c r="F156" s="519">
        <f t="shared" si="2"/>
        <v>0.2709677419354839</v>
      </c>
    </row>
    <row r="157" spans="1:6" ht="13.9" thickBot="1">
      <c r="A157" s="515"/>
      <c r="B157" s="516"/>
      <c r="C157" s="361" t="s">
        <v>88</v>
      </c>
      <c r="D157" s="517"/>
      <c r="E157" s="518">
        <v>8.4</v>
      </c>
      <c r="F157" s="519">
        <f t="shared" si="2"/>
        <v>0.2709677419354839</v>
      </c>
    </row>
    <row r="158" spans="1:6" ht="13.9" thickBot="1">
      <c r="A158" s="515"/>
      <c r="B158" s="516"/>
      <c r="C158" s="352" t="s">
        <v>38</v>
      </c>
      <c r="D158" s="517"/>
      <c r="E158" s="520">
        <v>3.6</v>
      </c>
      <c r="F158" s="519">
        <f t="shared" si="2"/>
        <v>0.11612903225806452</v>
      </c>
    </row>
    <row r="159" spans="1:6" ht="13.9" thickBot="1">
      <c r="A159" s="515"/>
      <c r="B159" s="516"/>
      <c r="C159" s="361"/>
      <c r="D159" s="517"/>
      <c r="E159" s="520"/>
      <c r="F159" s="500"/>
    </row>
    <row r="160" spans="1:6" ht="13.9" thickBot="1">
      <c r="A160" s="515"/>
      <c r="B160" s="516"/>
      <c r="C160" s="361"/>
      <c r="D160" s="517"/>
      <c r="E160" s="520"/>
      <c r="F160" s="500"/>
    </row>
  </sheetData>
  <mergeCells count="1">
    <mergeCell ref="A1:D1"/>
  </mergeCells>
  <phoneticPr fontId="25" type="noConversion"/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417A-89DB-4B52-859B-B47F128531EC}">
  <sheetPr codeName="Foglio54">
    <tabColor theme="4" tint="-0.249977111117893"/>
  </sheetPr>
  <dimension ref="A1:AG156"/>
  <sheetViews>
    <sheetView zoomScale="90" zoomScaleNormal="90" workbookViewId="0">
      <selection activeCell="G16" sqref="G16"/>
    </sheetView>
  </sheetViews>
  <sheetFormatPr defaultRowHeight="13.15"/>
  <cols>
    <col min="1" max="1" width="29.28515625" bestFit="1" customWidth="1"/>
    <col min="2" max="31" width="10.140625" style="105" bestFit="1" customWidth="1"/>
    <col min="32" max="32" width="11.28515625" bestFit="1" customWidth="1"/>
    <col min="33" max="33" width="10.42578125" bestFit="1" customWidth="1"/>
  </cols>
  <sheetData>
    <row r="1" spans="1:33" s="157" customFormat="1">
      <c r="A1" s="157">
        <v>1</v>
      </c>
      <c r="B1" s="157">
        <v>2</v>
      </c>
      <c r="C1" s="157">
        <v>3</v>
      </c>
      <c r="D1" s="157">
        <v>4</v>
      </c>
      <c r="E1" s="157">
        <v>5</v>
      </c>
      <c r="F1" s="157">
        <v>6</v>
      </c>
      <c r="G1" s="157">
        <v>7</v>
      </c>
      <c r="H1" s="157">
        <v>8</v>
      </c>
      <c r="I1" s="157">
        <v>9</v>
      </c>
      <c r="J1" s="157">
        <v>10</v>
      </c>
      <c r="K1" s="157">
        <v>11</v>
      </c>
      <c r="L1" s="157">
        <v>12</v>
      </c>
      <c r="M1" s="157">
        <v>13</v>
      </c>
      <c r="N1" s="157">
        <v>14</v>
      </c>
      <c r="O1" s="157">
        <v>15</v>
      </c>
      <c r="P1" s="157">
        <v>16</v>
      </c>
      <c r="Q1" s="157">
        <v>17</v>
      </c>
      <c r="R1" s="157">
        <v>18</v>
      </c>
      <c r="S1" s="157">
        <v>19</v>
      </c>
      <c r="T1" s="157">
        <v>20</v>
      </c>
      <c r="U1" s="157">
        <v>21</v>
      </c>
      <c r="V1" s="157">
        <v>22</v>
      </c>
      <c r="W1" s="157">
        <v>23</v>
      </c>
      <c r="X1" s="157">
        <v>24</v>
      </c>
      <c r="Y1" s="157">
        <v>25</v>
      </c>
      <c r="Z1" s="157">
        <v>26</v>
      </c>
      <c r="AA1" s="157">
        <v>27</v>
      </c>
      <c r="AB1" s="157">
        <v>28</v>
      </c>
      <c r="AC1" s="157">
        <v>29</v>
      </c>
      <c r="AD1" s="157">
        <v>30</v>
      </c>
      <c r="AE1" s="157">
        <v>31</v>
      </c>
      <c r="AF1" s="157">
        <v>32</v>
      </c>
      <c r="AG1" s="157">
        <v>33</v>
      </c>
    </row>
    <row r="2" spans="1:33">
      <c r="A2" t="s">
        <v>953</v>
      </c>
      <c r="B2" s="461">
        <v>46235</v>
      </c>
      <c r="C2" s="461">
        <v>46236</v>
      </c>
      <c r="D2" s="461">
        <v>46237</v>
      </c>
      <c r="E2" s="461">
        <v>46238</v>
      </c>
      <c r="F2" s="461">
        <v>46239</v>
      </c>
      <c r="G2" s="461">
        <v>46240</v>
      </c>
      <c r="H2" s="461">
        <v>46241</v>
      </c>
      <c r="I2" s="461">
        <v>46242</v>
      </c>
      <c r="J2" s="461">
        <v>46243</v>
      </c>
      <c r="K2" s="461">
        <v>46244</v>
      </c>
      <c r="L2" s="461">
        <v>46245</v>
      </c>
      <c r="M2" s="461">
        <v>46246</v>
      </c>
      <c r="N2" s="461">
        <v>46247</v>
      </c>
      <c r="O2" s="461">
        <v>46248</v>
      </c>
      <c r="P2" s="461">
        <v>46249</v>
      </c>
      <c r="Q2" s="461">
        <v>46250</v>
      </c>
      <c r="R2" s="461">
        <v>46251</v>
      </c>
      <c r="S2" s="461">
        <v>46252</v>
      </c>
      <c r="T2" s="461">
        <v>46253</v>
      </c>
      <c r="U2" s="461">
        <v>46254</v>
      </c>
      <c r="V2" s="461">
        <v>46255</v>
      </c>
      <c r="W2" s="461">
        <v>46256</v>
      </c>
      <c r="X2" s="461">
        <v>46257</v>
      </c>
      <c r="Y2" s="461">
        <v>46258</v>
      </c>
      <c r="Z2" s="461">
        <v>46259</v>
      </c>
      <c r="AA2" s="461">
        <v>46260</v>
      </c>
      <c r="AB2" s="461">
        <v>46261</v>
      </c>
      <c r="AC2" s="461">
        <v>46262</v>
      </c>
      <c r="AD2" s="461">
        <v>46263</v>
      </c>
      <c r="AE2" s="461">
        <v>46264</v>
      </c>
      <c r="AF2" s="461">
        <v>46265</v>
      </c>
      <c r="AG2" s="301" t="s">
        <v>256</v>
      </c>
    </row>
    <row r="3" spans="1:33">
      <c r="A3" t="s">
        <v>26</v>
      </c>
      <c r="B3" s="330">
        <v>376.59251383467819</v>
      </c>
      <c r="C3" s="330">
        <v>324.43361150964489</v>
      </c>
      <c r="D3" s="330">
        <v>252.14867514140684</v>
      </c>
      <c r="E3" s="330">
        <v>242.67005201936013</v>
      </c>
      <c r="F3" s="330">
        <v>241.39738347603463</v>
      </c>
      <c r="G3" s="330">
        <v>251.66620727127756</v>
      </c>
      <c r="H3" s="330">
        <v>259.24165958802718</v>
      </c>
      <c r="I3" s="330">
        <v>317.84450981684489</v>
      </c>
      <c r="J3" s="330">
        <v>292.52810313162951</v>
      </c>
      <c r="K3" s="330">
        <v>283.4646432451608</v>
      </c>
      <c r="L3" s="330">
        <v>272.71239809502231</v>
      </c>
      <c r="M3" s="330">
        <v>273.90874975857326</v>
      </c>
      <c r="N3" s="330">
        <v>285.09756078906656</v>
      </c>
      <c r="O3" s="330">
        <v>289.94223707999521</v>
      </c>
      <c r="P3" s="330">
        <v>43.456381049152007</v>
      </c>
      <c r="Q3" s="330">
        <v>267.54297462390235</v>
      </c>
      <c r="R3" s="330">
        <v>295.73797893221541</v>
      </c>
      <c r="S3" s="330">
        <v>275.17091999738545</v>
      </c>
      <c r="T3" s="330">
        <v>296.6067585834889</v>
      </c>
      <c r="U3" s="330">
        <v>296.06991603474313</v>
      </c>
      <c r="V3" s="330">
        <v>297.86785558728042</v>
      </c>
      <c r="W3" s="330">
        <v>354.62433166830681</v>
      </c>
      <c r="X3" s="330">
        <v>349.60967508621121</v>
      </c>
      <c r="Y3" s="330">
        <v>282.74869866341589</v>
      </c>
      <c r="Z3" s="330">
        <v>268.38435684871558</v>
      </c>
      <c r="AA3" s="330">
        <v>282.94539750989804</v>
      </c>
      <c r="AB3" s="330">
        <v>285.2772344538198</v>
      </c>
      <c r="AC3" s="330">
        <v>314.72178473649819</v>
      </c>
      <c r="AD3" s="330">
        <v>413.54662270879152</v>
      </c>
      <c r="AE3" s="330">
        <v>355.07381907380477</v>
      </c>
      <c r="AF3" s="330">
        <v>242.44895068464893</v>
      </c>
      <c r="AG3" s="330">
        <v>8885.4819609990009</v>
      </c>
    </row>
    <row r="4" spans="1:33">
      <c r="A4" t="s">
        <v>27</v>
      </c>
      <c r="B4" s="330">
        <v>303.37619023065884</v>
      </c>
      <c r="C4" s="330">
        <v>261.35791187229461</v>
      </c>
      <c r="D4" s="330">
        <v>203.12646063296225</v>
      </c>
      <c r="E4" s="330">
        <v>195.49065146055494</v>
      </c>
      <c r="F4" s="330">
        <v>194.46541245575096</v>
      </c>
      <c r="G4" s="330">
        <v>202.73779315028153</v>
      </c>
      <c r="H4" s="330">
        <v>208.84044197812949</v>
      </c>
      <c r="I4" s="330">
        <v>256.04984945690205</v>
      </c>
      <c r="J4" s="330">
        <v>235.65540525437532</v>
      </c>
      <c r="K4" s="330">
        <v>228.3540441554334</v>
      </c>
      <c r="L4" s="330">
        <v>219.69222786795643</v>
      </c>
      <c r="M4" s="330">
        <v>220.65598736006237</v>
      </c>
      <c r="N4" s="330">
        <v>229.66949330864838</v>
      </c>
      <c r="O4" s="330">
        <v>233.57227783582019</v>
      </c>
      <c r="P4" s="330">
        <v>35.007682945314926</v>
      </c>
      <c r="Q4" s="330">
        <v>215.52783282359349</v>
      </c>
      <c r="R4" s="330">
        <v>238.24122376037681</v>
      </c>
      <c r="S4" s="330">
        <v>221.67276911861174</v>
      </c>
      <c r="T4" s="330">
        <v>238.94109710111184</v>
      </c>
      <c r="U4" s="330">
        <v>238.50862635034244</v>
      </c>
      <c r="V4" s="330">
        <v>239.95701428073352</v>
      </c>
      <c r="W4" s="330">
        <v>285.67901578588862</v>
      </c>
      <c r="X4" s="330">
        <v>281.63929817785589</v>
      </c>
      <c r="Y4" s="330">
        <v>227.77729201181162</v>
      </c>
      <c r="Z4" s="330">
        <v>216.2056352878339</v>
      </c>
      <c r="AA4" s="330">
        <v>227.93574908272066</v>
      </c>
      <c r="AB4" s="330">
        <v>229.81423519781279</v>
      </c>
      <c r="AC4" s="330">
        <v>253.53423801161139</v>
      </c>
      <c r="AD4" s="330">
        <v>333.14575906632359</v>
      </c>
      <c r="AE4" s="330">
        <v>286.0411147964295</v>
      </c>
      <c r="AF4" s="330">
        <v>195.31253618179758</v>
      </c>
      <c r="AG4" s="330">
        <v>7157.9852670000009</v>
      </c>
    </row>
    <row r="5" spans="1:33">
      <c r="A5" t="s">
        <v>28</v>
      </c>
      <c r="B5" s="330">
        <v>85.92581483912771</v>
      </c>
      <c r="C5" s="330">
        <v>74.024898015910026</v>
      </c>
      <c r="D5" s="330">
        <v>57.531893429095526</v>
      </c>
      <c r="E5" s="330">
        <v>55.369188687512683</v>
      </c>
      <c r="F5" s="330">
        <v>55.078808296007146</v>
      </c>
      <c r="G5" s="330">
        <v>57.421810399423947</v>
      </c>
      <c r="H5" s="330">
        <v>59.150275223282392</v>
      </c>
      <c r="I5" s="330">
        <v>72.521485411536631</v>
      </c>
      <c r="J5" s="330">
        <v>66.745128226218739</v>
      </c>
      <c r="K5" s="330">
        <v>64.677149848006877</v>
      </c>
      <c r="L5" s="330">
        <v>62.223847161588374</v>
      </c>
      <c r="M5" s="330">
        <v>62.496814593888132</v>
      </c>
      <c r="N5" s="330">
        <v>65.049727011308647</v>
      </c>
      <c r="O5" s="330">
        <v>66.15512008907065</v>
      </c>
      <c r="P5" s="330">
        <v>9.9152925627385873</v>
      </c>
      <c r="Q5" s="330">
        <v>61.044357639925998</v>
      </c>
      <c r="R5" s="330">
        <v>67.477514515285606</v>
      </c>
      <c r="S5" s="330">
        <v>62.784799623466391</v>
      </c>
      <c r="T5" s="330">
        <v>67.675740971492061</v>
      </c>
      <c r="U5" s="330">
        <v>67.553251458964084</v>
      </c>
      <c r="V5" s="330">
        <v>67.96348112473774</v>
      </c>
      <c r="W5" s="330">
        <v>80.91341049269262</v>
      </c>
      <c r="X5" s="330">
        <v>79.769233598236056</v>
      </c>
      <c r="Y5" s="330">
        <v>64.513795242415597</v>
      </c>
      <c r="Z5" s="330">
        <v>61.23633291984347</v>
      </c>
      <c r="AA5" s="330">
        <v>64.558675339711726</v>
      </c>
      <c r="AB5" s="330">
        <v>65.090722531617445</v>
      </c>
      <c r="AC5" s="330">
        <v>71.808984001683427</v>
      </c>
      <c r="AD5" s="330">
        <v>94.357506389045156</v>
      </c>
      <c r="AE5" s="330">
        <v>81.015968483514214</v>
      </c>
      <c r="AF5" s="330">
        <v>55.318740758652851</v>
      </c>
      <c r="AG5" s="330">
        <v>2027.3697688860009</v>
      </c>
    </row>
    <row r="6" spans="1:33">
      <c r="A6" t="s">
        <v>29</v>
      </c>
      <c r="B6" s="330">
        <v>881.36532033804292</v>
      </c>
      <c r="C6" s="330">
        <v>759.29425952995507</v>
      </c>
      <c r="D6" s="330">
        <v>590.12085921702362</v>
      </c>
      <c r="E6" s="330">
        <v>567.93738663744477</v>
      </c>
      <c r="F6" s="330">
        <v>564.95887305269343</v>
      </c>
      <c r="G6" s="330">
        <v>588.99170653000033</v>
      </c>
      <c r="H6" s="330">
        <v>606.72105778521041</v>
      </c>
      <c r="I6" s="330">
        <v>743.87333237163125</v>
      </c>
      <c r="J6" s="330">
        <v>684.623607355275</v>
      </c>
      <c r="K6" s="330">
        <v>663.41176980474086</v>
      </c>
      <c r="L6" s="330">
        <v>638.24755213453727</v>
      </c>
      <c r="M6" s="330">
        <v>641.04745608495261</v>
      </c>
      <c r="N6" s="330">
        <v>667.23339886346912</v>
      </c>
      <c r="O6" s="330">
        <v>678.57172746594074</v>
      </c>
      <c r="P6" s="330">
        <v>101.7039526731851</v>
      </c>
      <c r="Q6" s="330">
        <v>626.14919540621747</v>
      </c>
      <c r="R6" s="330">
        <v>692.13590011017209</v>
      </c>
      <c r="S6" s="330">
        <v>644.00139976674382</v>
      </c>
      <c r="T6" s="330">
        <v>694.16916478622977</v>
      </c>
      <c r="U6" s="330">
        <v>692.91275530498842</v>
      </c>
      <c r="V6" s="330">
        <v>697.12059670240433</v>
      </c>
      <c r="W6" s="330">
        <v>829.95167508218367</v>
      </c>
      <c r="X6" s="330">
        <v>818.21552993192677</v>
      </c>
      <c r="Y6" s="330">
        <v>661.7361955369239</v>
      </c>
      <c r="Z6" s="330">
        <v>628.11834000377792</v>
      </c>
      <c r="AA6" s="330">
        <v>662.19654335444841</v>
      </c>
      <c r="AB6" s="330">
        <v>667.65390147909204</v>
      </c>
      <c r="AC6" s="330">
        <v>736.56500443185814</v>
      </c>
      <c r="AD6" s="330">
        <v>967.85155893581248</v>
      </c>
      <c r="AE6" s="330">
        <v>831.00364132309664</v>
      </c>
      <c r="AF6" s="330">
        <v>567.41992800102469</v>
      </c>
      <c r="AG6" s="330">
        <v>20795.303590001</v>
      </c>
    </row>
    <row r="7" spans="1:33">
      <c r="A7" t="s">
        <v>30</v>
      </c>
      <c r="B7" s="330">
        <v>456.17659162170003</v>
      </c>
      <c r="C7" s="330">
        <v>392.99511718642191</v>
      </c>
      <c r="D7" s="330">
        <v>305.43443903515629</v>
      </c>
      <c r="E7" s="330">
        <v>293.9527291491757</v>
      </c>
      <c r="F7" s="330">
        <v>292.4111116792829</v>
      </c>
      <c r="G7" s="330">
        <v>304.85001279066864</v>
      </c>
      <c r="H7" s="330">
        <v>314.02636094124443</v>
      </c>
      <c r="I7" s="330">
        <v>385.01356194661219</v>
      </c>
      <c r="J7" s="330">
        <v>354.34712092744684</v>
      </c>
      <c r="K7" s="330">
        <v>343.36830938069284</v>
      </c>
      <c r="L7" s="330">
        <v>330.34382704320171</v>
      </c>
      <c r="M7" s="330">
        <v>331.79299983397902</v>
      </c>
      <c r="N7" s="330">
        <v>345.34630610716312</v>
      </c>
      <c r="O7" s="330">
        <v>351.21479216760684</v>
      </c>
      <c r="P7" s="330">
        <v>52.639877488160899</v>
      </c>
      <c r="Q7" s="330">
        <v>324.08196603143466</v>
      </c>
      <c r="R7" s="330">
        <v>358.23532939800356</v>
      </c>
      <c r="S7" s="330">
        <v>333.32190042662444</v>
      </c>
      <c r="T7" s="330">
        <v>359.28770544274408</v>
      </c>
      <c r="U7" s="330">
        <v>358.63741369469341</v>
      </c>
      <c r="V7" s="330">
        <v>360.81530599708356</v>
      </c>
      <c r="W7" s="330">
        <v>429.56594457846319</v>
      </c>
      <c r="X7" s="330">
        <v>423.49155684175446</v>
      </c>
      <c r="Y7" s="330">
        <v>342.50106654634959</v>
      </c>
      <c r="Z7" s="330">
        <v>325.10115484020338</v>
      </c>
      <c r="AA7" s="330">
        <v>342.73933312379819</v>
      </c>
      <c r="AB7" s="330">
        <v>345.56394962629923</v>
      </c>
      <c r="AC7" s="330">
        <v>381.23092147609691</v>
      </c>
      <c r="AD7" s="330">
        <v>500.94009278893412</v>
      </c>
      <c r="AE7" s="330">
        <v>430.11042070341068</v>
      </c>
      <c r="AF7" s="330">
        <v>293.68490318459521</v>
      </c>
      <c r="AG7" s="330">
        <v>10763.222121999004</v>
      </c>
    </row>
    <row r="8" spans="1:33">
      <c r="A8" t="s">
        <v>31</v>
      </c>
      <c r="B8" s="330">
        <v>274.2284998277712</v>
      </c>
      <c r="C8" s="330">
        <v>236.24724153983757</v>
      </c>
      <c r="D8" s="330">
        <v>183.61053493469828</v>
      </c>
      <c r="E8" s="330">
        <v>176.70835684112956</v>
      </c>
      <c r="F8" s="330">
        <v>175.78162045473564</v>
      </c>
      <c r="G8" s="330">
        <v>183.25920973470045</v>
      </c>
      <c r="H8" s="330">
        <v>188.77553002260458</v>
      </c>
      <c r="I8" s="330">
        <v>231.44916561944794</v>
      </c>
      <c r="J8" s="330">
        <v>213.01417296485661</v>
      </c>
      <c r="K8" s="330">
        <v>206.41430993888423</v>
      </c>
      <c r="L8" s="330">
        <v>198.58470114693324</v>
      </c>
      <c r="M8" s="330">
        <v>199.45586483157854</v>
      </c>
      <c r="N8" s="330">
        <v>207.60337374646778</v>
      </c>
      <c r="O8" s="330">
        <v>211.13118766364977</v>
      </c>
      <c r="P8" s="330">
        <v>31.644224845861967</v>
      </c>
      <c r="Q8" s="330">
        <v>194.82041165263382</v>
      </c>
      <c r="R8" s="330">
        <v>215.35155194370313</v>
      </c>
      <c r="S8" s="330">
        <v>200.37495652459253</v>
      </c>
      <c r="T8" s="330">
        <v>215.98418305477776</v>
      </c>
      <c r="U8" s="330">
        <v>215.59326310449191</v>
      </c>
      <c r="V8" s="330">
        <v>216.90249323562978</v>
      </c>
      <c r="W8" s="330">
        <v>258.23162942245068</v>
      </c>
      <c r="X8" s="330">
        <v>254.5800386415909</v>
      </c>
      <c r="Y8" s="330">
        <v>205.89297082193639</v>
      </c>
      <c r="Z8" s="330">
        <v>195.43309240654168</v>
      </c>
      <c r="AA8" s="330">
        <v>206.03620369993337</v>
      </c>
      <c r="AB8" s="330">
        <v>207.73420916600949</v>
      </c>
      <c r="AC8" s="330">
        <v>229.17524836751352</v>
      </c>
      <c r="AD8" s="330">
        <v>301.13787658577263</v>
      </c>
      <c r="AE8" s="330">
        <v>258.55893878833814</v>
      </c>
      <c r="AF8" s="330">
        <v>176.54735447092739</v>
      </c>
      <c r="AG8" s="330">
        <v>6470.2624160000014</v>
      </c>
    </row>
    <row r="9" spans="1:33">
      <c r="A9" t="s">
        <v>32</v>
      </c>
      <c r="B9" s="330">
        <v>193.30255307655608</v>
      </c>
      <c r="C9" s="330">
        <v>166.52971874048697</v>
      </c>
      <c r="D9" s="330">
        <v>129.42631855157398</v>
      </c>
      <c r="E9" s="330">
        <v>124.56100131389132</v>
      </c>
      <c r="F9" s="330">
        <v>123.90774860809528</v>
      </c>
      <c r="G9" s="330">
        <v>129.17867084842729</v>
      </c>
      <c r="H9" s="330">
        <v>133.06710256106683</v>
      </c>
      <c r="I9" s="330">
        <v>163.14757455835795</v>
      </c>
      <c r="J9" s="330">
        <v>150.15282328955061</v>
      </c>
      <c r="K9" s="330">
        <v>145.50060671221721</v>
      </c>
      <c r="L9" s="330">
        <v>139.98154735104464</v>
      </c>
      <c r="M9" s="330">
        <v>140.59562708562828</v>
      </c>
      <c r="N9" s="330">
        <v>146.33877294921004</v>
      </c>
      <c r="O9" s="330">
        <v>148.82551461682874</v>
      </c>
      <c r="P9" s="330">
        <v>22.305885262383097</v>
      </c>
      <c r="Q9" s="330">
        <v>137.3281150118664</v>
      </c>
      <c r="R9" s="330">
        <v>151.80043221569164</v>
      </c>
      <c r="S9" s="330">
        <v>141.24349107818429</v>
      </c>
      <c r="T9" s="330">
        <v>152.24637131029047</v>
      </c>
      <c r="U9" s="330">
        <v>151.97081342886577</v>
      </c>
      <c r="V9" s="330">
        <v>152.89368441810521</v>
      </c>
      <c r="W9" s="330">
        <v>182.0264242550611</v>
      </c>
      <c r="X9" s="330">
        <v>179.45243278016216</v>
      </c>
      <c r="Y9" s="330">
        <v>145.13311689118117</v>
      </c>
      <c r="Z9" s="330">
        <v>137.75999118092119</v>
      </c>
      <c r="AA9" s="330">
        <v>145.23408116374475</v>
      </c>
      <c r="AB9" s="330">
        <v>146.43099830378165</v>
      </c>
      <c r="AC9" s="330">
        <v>161.54469954514886</v>
      </c>
      <c r="AD9" s="330">
        <v>212.27086319854379</v>
      </c>
      <c r="AE9" s="330">
        <v>182.25714329451779</v>
      </c>
      <c r="AF9" s="330">
        <v>124.44751139861629</v>
      </c>
      <c r="AG9" s="330">
        <v>4560.8616350000011</v>
      </c>
    </row>
    <row r="10" spans="1:33">
      <c r="A10" t="s">
        <v>33</v>
      </c>
      <c r="B10" s="330">
        <v>631.14659789312293</v>
      </c>
      <c r="C10" s="330">
        <v>543.73138770459514</v>
      </c>
      <c r="D10" s="330">
        <v>422.58614452601654</v>
      </c>
      <c r="E10" s="330">
        <v>406.70053736066245</v>
      </c>
      <c r="F10" s="330">
        <v>404.5676207681725</v>
      </c>
      <c r="G10" s="330">
        <v>421.77755714406311</v>
      </c>
      <c r="H10" s="330">
        <v>434.47356352117612</v>
      </c>
      <c r="I10" s="330">
        <v>532.68844615953788</v>
      </c>
      <c r="J10" s="330">
        <v>490.25965811074832</v>
      </c>
      <c r="K10" s="330">
        <v>475.06983977305106</v>
      </c>
      <c r="L10" s="330">
        <v>457.04971803159265</v>
      </c>
      <c r="M10" s="330">
        <v>459.05473208417004</v>
      </c>
      <c r="N10" s="330">
        <v>477.80651220974357</v>
      </c>
      <c r="O10" s="330">
        <v>485.92590079709976</v>
      </c>
      <c r="P10" s="330">
        <v>72.830303440285348</v>
      </c>
      <c r="Q10" s="330">
        <v>448.38607253411863</v>
      </c>
      <c r="R10" s="330">
        <v>495.63921855545914</v>
      </c>
      <c r="S10" s="330">
        <v>461.17005414428394</v>
      </c>
      <c r="T10" s="330">
        <v>497.09524144778021</v>
      </c>
      <c r="U10" s="330">
        <v>496.19552534669509</v>
      </c>
      <c r="V10" s="330">
        <v>499.20876482999387</v>
      </c>
      <c r="W10" s="330">
        <v>594.32923449144789</v>
      </c>
      <c r="X10" s="330">
        <v>585.92496907160648</v>
      </c>
      <c r="Y10" s="330">
        <v>473.86995934407707</v>
      </c>
      <c r="Z10" s="330">
        <v>449.79617897333412</v>
      </c>
      <c r="AA10" s="330">
        <v>474.19961488210834</v>
      </c>
      <c r="AB10" s="330">
        <v>478.10763455836718</v>
      </c>
      <c r="AC10" s="330">
        <v>527.45494512536288</v>
      </c>
      <c r="AD10" s="330">
        <v>693.07948088268643</v>
      </c>
      <c r="AE10" s="330">
        <v>595.08254858122405</v>
      </c>
      <c r="AF10" s="330">
        <v>406.32998470742024</v>
      </c>
      <c r="AG10" s="330">
        <v>14891.537947000001</v>
      </c>
    </row>
    <row r="11" spans="1:33">
      <c r="A11" t="s">
        <v>34</v>
      </c>
      <c r="B11" s="330">
        <v>401.7911183189189</v>
      </c>
      <c r="C11" s="330">
        <v>346.14215312291299</v>
      </c>
      <c r="D11" s="330">
        <v>269.02047822483962</v>
      </c>
      <c r="E11" s="330">
        <v>258.90762030965919</v>
      </c>
      <c r="F11" s="330">
        <v>257.54979481263791</v>
      </c>
      <c r="G11" s="330">
        <v>268.50572740539741</v>
      </c>
      <c r="H11" s="330">
        <v>276.58806931688497</v>
      </c>
      <c r="I11" s="330">
        <v>339.11216064932546</v>
      </c>
      <c r="J11" s="330">
        <v>312.10177945429552</v>
      </c>
      <c r="K11" s="330">
        <v>302.43186422804234</v>
      </c>
      <c r="L11" s="330">
        <v>290.96016353138469</v>
      </c>
      <c r="M11" s="330">
        <v>292.23656562420979</v>
      </c>
      <c r="N11" s="330">
        <v>304.1740437509643</v>
      </c>
      <c r="O11" s="330">
        <v>309.3428876161928</v>
      </c>
      <c r="P11" s="330">
        <v>46.364139748929965</v>
      </c>
      <c r="Q11" s="330">
        <v>285.44484296280547</v>
      </c>
      <c r="R11" s="330">
        <v>315.52643485822216</v>
      </c>
      <c r="S11" s="330">
        <v>293.58319035287826</v>
      </c>
      <c r="T11" s="330">
        <v>316.45334640009935</v>
      </c>
      <c r="U11" s="330">
        <v>315.88058257687464</v>
      </c>
      <c r="V11" s="330">
        <v>317.79882608131373</v>
      </c>
      <c r="W11" s="330">
        <v>378.35299845248176</v>
      </c>
      <c r="X11" s="330">
        <v>373.00280055399139</v>
      </c>
      <c r="Y11" s="330">
        <v>301.66801427461513</v>
      </c>
      <c r="Z11" s="330">
        <v>286.3425238582621</v>
      </c>
      <c r="AA11" s="330">
        <v>301.87787465844315</v>
      </c>
      <c r="AB11" s="330">
        <v>304.36573976201498</v>
      </c>
      <c r="AC11" s="330">
        <v>335.78048740532194</v>
      </c>
      <c r="AD11" s="330">
        <v>441.21790505936696</v>
      </c>
      <c r="AE11" s="330">
        <v>378.8325620143973</v>
      </c>
      <c r="AF11" s="330">
        <v>258.67172461531618</v>
      </c>
      <c r="AG11" s="330">
        <v>9480.028420001001</v>
      </c>
    </row>
    <row r="12" spans="1:33">
      <c r="A12" t="s">
        <v>35</v>
      </c>
      <c r="B12" s="330">
        <v>190.88572041586863</v>
      </c>
      <c r="C12" s="330">
        <v>164.44762278871903</v>
      </c>
      <c r="D12" s="330">
        <v>127.80812081517834</v>
      </c>
      <c r="E12" s="330">
        <v>123.00363390496673</v>
      </c>
      <c r="F12" s="330">
        <v>122.35854871920559</v>
      </c>
      <c r="G12" s="330">
        <v>127.56356941390548</v>
      </c>
      <c r="H12" s="330">
        <v>131.40338465142668</v>
      </c>
      <c r="I12" s="330">
        <v>161.10776504508979</v>
      </c>
      <c r="J12" s="330">
        <v>148.27548519108851</v>
      </c>
      <c r="K12" s="330">
        <v>143.68143457581684</v>
      </c>
      <c r="L12" s="330">
        <v>138.23137918126582</v>
      </c>
      <c r="M12" s="330">
        <v>138.83778116956424</v>
      </c>
      <c r="N12" s="330">
        <v>144.50912134678913</v>
      </c>
      <c r="O12" s="330">
        <v>146.96477165847207</v>
      </c>
      <c r="P12" s="330">
        <v>22.026998143875545</v>
      </c>
      <c r="Q12" s="330">
        <v>135.61112230634393</v>
      </c>
      <c r="R12" s="330">
        <v>149.90249431137408</v>
      </c>
      <c r="S12" s="330">
        <v>139.47754501635407</v>
      </c>
      <c r="T12" s="330">
        <v>150.34285789674476</v>
      </c>
      <c r="U12" s="330">
        <v>150.07074527394255</v>
      </c>
      <c r="V12" s="330">
        <v>150.98207774642214</v>
      </c>
      <c r="W12" s="330">
        <v>179.75057533198168</v>
      </c>
      <c r="X12" s="330">
        <v>177.20876608419695</v>
      </c>
      <c r="Y12" s="330">
        <v>143.31853942457596</v>
      </c>
      <c r="Z12" s="330">
        <v>136.03759879280719</v>
      </c>
      <c r="AA12" s="330">
        <v>143.41824135607052</v>
      </c>
      <c r="AB12" s="330">
        <v>144.60019362166508</v>
      </c>
      <c r="AC12" s="330">
        <v>159.52493053637104</v>
      </c>
      <c r="AD12" s="330">
        <v>209.61687261784317</v>
      </c>
      <c r="AE12" s="330">
        <v>179.97840972609291</v>
      </c>
      <c r="AF12" s="330">
        <v>122.891562936982</v>
      </c>
      <c r="AG12" s="330">
        <v>4503.8378700010007</v>
      </c>
    </row>
    <row r="13" spans="1:33">
      <c r="A13" t="s">
        <v>36</v>
      </c>
      <c r="B13" s="330">
        <v>422.04219420399568</v>
      </c>
      <c r="C13" s="330">
        <v>363.58840987255081</v>
      </c>
      <c r="D13" s="330">
        <v>282.57964832786462</v>
      </c>
      <c r="E13" s="330">
        <v>271.95708214956437</v>
      </c>
      <c r="F13" s="330">
        <v>270.53081953204645</v>
      </c>
      <c r="G13" s="330">
        <v>282.03895303769832</v>
      </c>
      <c r="H13" s="330">
        <v>290.52866114499295</v>
      </c>
      <c r="I13" s="330">
        <v>356.20409171936689</v>
      </c>
      <c r="J13" s="330">
        <v>327.83233329540769</v>
      </c>
      <c r="K13" s="330">
        <v>317.67503500337534</v>
      </c>
      <c r="L13" s="330">
        <v>305.62513764993025</v>
      </c>
      <c r="M13" s="330">
        <v>306.96587296084596</v>
      </c>
      <c r="N13" s="330">
        <v>319.5050238583496</v>
      </c>
      <c r="O13" s="330">
        <v>324.93438779129588</v>
      </c>
      <c r="P13" s="330">
        <v>48.700985113581901</v>
      </c>
      <c r="Q13" s="330">
        <v>299.83183389488306</v>
      </c>
      <c r="R13" s="330">
        <v>331.42959818048791</v>
      </c>
      <c r="S13" s="330">
        <v>308.38037026888617</v>
      </c>
      <c r="T13" s="330">
        <v>332.40322791775935</v>
      </c>
      <c r="U13" s="330">
        <v>331.80159565240268</v>
      </c>
      <c r="V13" s="330">
        <v>333.81652246566398</v>
      </c>
      <c r="W13" s="330">
        <v>397.42274622357564</v>
      </c>
      <c r="X13" s="330">
        <v>391.80288765141029</v>
      </c>
      <c r="Y13" s="330">
        <v>316.87268548471036</v>
      </c>
      <c r="Z13" s="330">
        <v>300.77475970269745</v>
      </c>
      <c r="AA13" s="330">
        <v>317.09312325157254</v>
      </c>
      <c r="AB13" s="330">
        <v>319.7063817317204</v>
      </c>
      <c r="AC13" s="330">
        <v>352.70449548102022</v>
      </c>
      <c r="AD13" s="330">
        <v>463.45616984380558</v>
      </c>
      <c r="AE13" s="330">
        <v>397.92648074806675</v>
      </c>
      <c r="AF13" s="330">
        <v>271.70929684047053</v>
      </c>
      <c r="AG13" s="330">
        <v>9957.8408109999982</v>
      </c>
    </row>
    <row r="14" spans="1:33">
      <c r="A14" t="s">
        <v>37</v>
      </c>
      <c r="B14" s="330">
        <v>242.20118005317178</v>
      </c>
      <c r="C14" s="330">
        <v>208.65577692031246</v>
      </c>
      <c r="D14" s="330">
        <v>162.16654453970978</v>
      </c>
      <c r="E14" s="330">
        <v>156.07047618704249</v>
      </c>
      <c r="F14" s="330">
        <v>155.25197392880241</v>
      </c>
      <c r="G14" s="330">
        <v>161.85625083181532</v>
      </c>
      <c r="H14" s="330">
        <v>166.72831658763846</v>
      </c>
      <c r="I14" s="330">
        <v>204.41807131847699</v>
      </c>
      <c r="J14" s="330">
        <v>188.13611310473266</v>
      </c>
      <c r="K14" s="330">
        <v>182.30705225189007</v>
      </c>
      <c r="L14" s="330">
        <v>175.39186841813023</v>
      </c>
      <c r="M14" s="330">
        <v>176.16128834557421</v>
      </c>
      <c r="N14" s="330">
        <v>183.3572445460394</v>
      </c>
      <c r="O14" s="330">
        <v>186.47304284667592</v>
      </c>
      <c r="P14" s="330">
        <v>27.948475830736776</v>
      </c>
      <c r="Q14" s="330">
        <v>172.06721267245214</v>
      </c>
      <c r="R14" s="330">
        <v>190.20050811569484</v>
      </c>
      <c r="S14" s="330">
        <v>176.97303873900475</v>
      </c>
      <c r="T14" s="330">
        <v>190.75925383955965</v>
      </c>
      <c r="U14" s="330">
        <v>190.41398967728247</v>
      </c>
      <c r="V14" s="330">
        <v>191.57031399412742</v>
      </c>
      <c r="W14" s="330">
        <v>228.07259425060334</v>
      </c>
      <c r="X14" s="330">
        <v>224.84747506441016</v>
      </c>
      <c r="Y14" s="330">
        <v>181.84660065983473</v>
      </c>
      <c r="Z14" s="330">
        <v>172.60833805396993</v>
      </c>
      <c r="AA14" s="330">
        <v>181.97310527950432</v>
      </c>
      <c r="AB14" s="330">
        <v>183.47279961426042</v>
      </c>
      <c r="AC14" s="330">
        <v>202.40972629924056</v>
      </c>
      <c r="AD14" s="330">
        <v>265.96779369608868</v>
      </c>
      <c r="AE14" s="330">
        <v>228.36167694882832</v>
      </c>
      <c r="AF14" s="330">
        <v>155.92827738539054</v>
      </c>
      <c r="AG14" s="330">
        <v>5714.5963800010004</v>
      </c>
    </row>
    <row r="15" spans="1:33">
      <c r="A15" t="s">
        <v>38</v>
      </c>
      <c r="B15" s="330">
        <v>89.096530836362746</v>
      </c>
      <c r="C15" s="330">
        <v>76.756462782239808</v>
      </c>
      <c r="D15" s="330">
        <v>59.654856070629741</v>
      </c>
      <c r="E15" s="330">
        <v>57.412346179287525</v>
      </c>
      <c r="F15" s="330">
        <v>57.111250570773528</v>
      </c>
      <c r="G15" s="330">
        <v>59.54071090871237</v>
      </c>
      <c r="H15" s="330">
        <v>61.332957159350734</v>
      </c>
      <c r="I15" s="330">
        <v>75.197573317925588</v>
      </c>
      <c r="J15" s="330">
        <v>69.208064960663378</v>
      </c>
      <c r="K15" s="330">
        <v>67.06377689440248</v>
      </c>
      <c r="L15" s="330">
        <v>64.51994581336298</v>
      </c>
      <c r="M15" s="330">
        <v>64.802985913648925</v>
      </c>
      <c r="N15" s="330">
        <v>67.450102386702909</v>
      </c>
      <c r="O15" s="330">
        <v>68.596285156380588</v>
      </c>
      <c r="P15" s="330">
        <v>10.2811730237479</v>
      </c>
      <c r="Q15" s="330">
        <v>63.296932394930963</v>
      </c>
      <c r="R15" s="330">
        <v>69.967476759203123</v>
      </c>
      <c r="S15" s="330">
        <v>65.101597769891072</v>
      </c>
      <c r="T15" s="330">
        <v>70.173017894903111</v>
      </c>
      <c r="U15" s="330">
        <v>70.046008443197437</v>
      </c>
      <c r="V15" s="330">
        <v>70.471375838723731</v>
      </c>
      <c r="W15" s="330">
        <v>83.899165652772879</v>
      </c>
      <c r="X15" s="330">
        <v>82.712767919448353</v>
      </c>
      <c r="Y15" s="330">
        <v>66.89439440228908</v>
      </c>
      <c r="Z15" s="330">
        <v>63.495991682049855</v>
      </c>
      <c r="AA15" s="330">
        <v>66.940930603082407</v>
      </c>
      <c r="AB15" s="330">
        <v>67.492610667202584</v>
      </c>
      <c r="AC15" s="330">
        <v>74.458780163007148</v>
      </c>
      <c r="AD15" s="330">
        <v>97.839357047396035</v>
      </c>
      <c r="AE15" s="330">
        <v>84.005508097227533</v>
      </c>
      <c r="AF15" s="330">
        <v>57.360036690483653</v>
      </c>
      <c r="AG15" s="330">
        <v>2102.1809740000003</v>
      </c>
    </row>
    <row r="16" spans="1:33">
      <c r="A16" t="s">
        <v>39</v>
      </c>
      <c r="B16" s="330">
        <v>532.57679229609278</v>
      </c>
      <c r="C16" s="330">
        <v>458.8137198252839</v>
      </c>
      <c r="D16" s="330">
        <v>356.58842822210704</v>
      </c>
      <c r="E16" s="330">
        <v>343.18376797987162</v>
      </c>
      <c r="F16" s="330">
        <v>341.38396127750582</v>
      </c>
      <c r="G16" s="330">
        <v>355.90612259674299</v>
      </c>
      <c r="H16" s="330">
        <v>366.61932040825775</v>
      </c>
      <c r="I16" s="330">
        <v>449.4954181736353</v>
      </c>
      <c r="J16" s="330">
        <v>413.69297874757098</v>
      </c>
      <c r="K16" s="330">
        <v>400.87544197741943</v>
      </c>
      <c r="L16" s="330">
        <v>385.66962661552441</v>
      </c>
      <c r="M16" s="330">
        <v>387.36150605557026</v>
      </c>
      <c r="N16" s="330">
        <v>403.18471249042574</v>
      </c>
      <c r="O16" s="330">
        <v>410.03604931723362</v>
      </c>
      <c r="P16" s="330">
        <v>61.455974757145867</v>
      </c>
      <c r="Q16" s="330">
        <v>378.35903262034532</v>
      </c>
      <c r="R16" s="330">
        <v>418.23238220022523</v>
      </c>
      <c r="S16" s="330">
        <v>389.14646606519295</v>
      </c>
      <c r="T16" s="330">
        <v>419.46100959691978</v>
      </c>
      <c r="U16" s="330">
        <v>418.70180735025855</v>
      </c>
      <c r="V16" s="330">
        <v>421.24445183854738</v>
      </c>
      <c r="W16" s="330">
        <v>501.50940895485508</v>
      </c>
      <c r="X16" s="330">
        <v>494.41768615408967</v>
      </c>
      <c r="Y16" s="330">
        <v>399.86295379775561</v>
      </c>
      <c r="Z16" s="330">
        <v>379.54891460133103</v>
      </c>
      <c r="AA16" s="330">
        <v>400.14112512846293</v>
      </c>
      <c r="AB16" s="330">
        <v>403.43880682453761</v>
      </c>
      <c r="AC16" s="330">
        <v>445.07926319068287</v>
      </c>
      <c r="AD16" s="330">
        <v>584.83725962703829</v>
      </c>
      <c r="AE16" s="330">
        <v>502.14507363698067</v>
      </c>
      <c r="AF16" s="330">
        <v>342.87108667239198</v>
      </c>
      <c r="AG16" s="330">
        <v>12565.840549000002</v>
      </c>
    </row>
    <row r="17" spans="1:33">
      <c r="A17" t="s">
        <v>40</v>
      </c>
      <c r="B17" s="330">
        <v>537.18089495030461</v>
      </c>
      <c r="C17" s="330">
        <v>462.78014400259195</v>
      </c>
      <c r="D17" s="330">
        <v>359.67111930551022</v>
      </c>
      <c r="E17" s="330">
        <v>346.15057637237868</v>
      </c>
      <c r="F17" s="330">
        <v>344.33521042121481</v>
      </c>
      <c r="G17" s="330">
        <v>358.98291517839738</v>
      </c>
      <c r="H17" s="330">
        <v>369.7887281079432</v>
      </c>
      <c r="I17" s="330">
        <v>453.38128604810083</v>
      </c>
      <c r="J17" s="330">
        <v>417.26933612745012</v>
      </c>
      <c r="K17" s="330">
        <v>404.34099232267448</v>
      </c>
      <c r="L17" s="330">
        <v>389.00372336407787</v>
      </c>
      <c r="M17" s="330">
        <v>390.71022902654499</v>
      </c>
      <c r="N17" s="330">
        <v>406.67022637643595</v>
      </c>
      <c r="O17" s="330">
        <v>413.58079270502742</v>
      </c>
      <c r="P17" s="330">
        <v>61.987258922339535</v>
      </c>
      <c r="Q17" s="330">
        <v>381.62992960934491</v>
      </c>
      <c r="R17" s="330">
        <v>421.8479825208168</v>
      </c>
      <c r="S17" s="330">
        <v>392.51061993596807</v>
      </c>
      <c r="T17" s="330">
        <v>423.08723134664609</v>
      </c>
      <c r="U17" s="330">
        <v>422.32146583036911</v>
      </c>
      <c r="V17" s="330">
        <v>424.88609136703741</v>
      </c>
      <c r="W17" s="330">
        <v>505.84493546348585</v>
      </c>
      <c r="X17" s="330">
        <v>498.69190503489619</v>
      </c>
      <c r="Y17" s="330">
        <v>403.31975122778272</v>
      </c>
      <c r="Z17" s="330">
        <v>382.83009806707179</v>
      </c>
      <c r="AA17" s="330">
        <v>403.60032733725728</v>
      </c>
      <c r="AB17" s="330">
        <v>406.92651734475157</v>
      </c>
      <c r="AC17" s="330">
        <v>448.92695360196842</v>
      </c>
      <c r="AD17" s="330">
        <v>589.89315169421229</v>
      </c>
      <c r="AE17" s="330">
        <v>506.48609543848283</v>
      </c>
      <c r="AF17" s="330">
        <v>345.83519194891932</v>
      </c>
      <c r="AG17" s="330">
        <v>12674.471681000005</v>
      </c>
    </row>
    <row r="18" spans="1:33">
      <c r="A18" t="s">
        <v>41</v>
      </c>
      <c r="B18" s="330">
        <v>493.49670188280777</v>
      </c>
      <c r="C18" s="330">
        <v>425.14630901617937</v>
      </c>
      <c r="D18" s="330">
        <v>330.42223356842885</v>
      </c>
      <c r="E18" s="330">
        <v>318.00119736277117</v>
      </c>
      <c r="F18" s="330">
        <v>316.33345914268313</v>
      </c>
      <c r="G18" s="330">
        <v>329.78999502430912</v>
      </c>
      <c r="H18" s="330">
        <v>339.71706631821053</v>
      </c>
      <c r="I18" s="330">
        <v>416.51177743546214</v>
      </c>
      <c r="J18" s="330">
        <v>383.33649448716045</v>
      </c>
      <c r="K18" s="330">
        <v>371.45949906822619</v>
      </c>
      <c r="L18" s="330">
        <v>357.36947517104863</v>
      </c>
      <c r="M18" s="330">
        <v>358.93720575135859</v>
      </c>
      <c r="N18" s="330">
        <v>373.5993170220101</v>
      </c>
      <c r="O18" s="330">
        <v>379.94790782887003</v>
      </c>
      <c r="P18" s="330">
        <v>56.946380864420327</v>
      </c>
      <c r="Q18" s="330">
        <v>350.59532714655234</v>
      </c>
      <c r="R18" s="330">
        <v>387.54279987786714</v>
      </c>
      <c r="S18" s="330">
        <v>360.59118671801656</v>
      </c>
      <c r="T18" s="330">
        <v>388.68127150652668</v>
      </c>
      <c r="U18" s="330">
        <v>387.97777895820508</v>
      </c>
      <c r="V18" s="330">
        <v>390.33384607788048</v>
      </c>
      <c r="W18" s="330">
        <v>464.70902011220244</v>
      </c>
      <c r="X18" s="330">
        <v>458.13768267604343</v>
      </c>
      <c r="Y18" s="330">
        <v>370.52130652099703</v>
      </c>
      <c r="Z18" s="330">
        <v>351.69789646939989</v>
      </c>
      <c r="AA18" s="330">
        <v>370.77906584556422</v>
      </c>
      <c r="AB18" s="330">
        <v>373.83476610215251</v>
      </c>
      <c r="AC18" s="330">
        <v>412.41967663306986</v>
      </c>
      <c r="AD18" s="330">
        <v>541.92233484267842</v>
      </c>
      <c r="AE18" s="330">
        <v>465.29804019094064</v>
      </c>
      <c r="AF18" s="330">
        <v>317.71146037795751</v>
      </c>
      <c r="AG18" s="330">
        <v>11643.768480000001</v>
      </c>
    </row>
    <row r="19" spans="1:33">
      <c r="A19" t="s">
        <v>42</v>
      </c>
      <c r="B19" s="330">
        <v>486.55412322997898</v>
      </c>
      <c r="C19" s="330">
        <v>419.16529297687543</v>
      </c>
      <c r="D19" s="330">
        <v>325.77380869255819</v>
      </c>
      <c r="E19" s="330">
        <v>313.52751331187136</v>
      </c>
      <c r="F19" s="330">
        <v>311.88323705965689</v>
      </c>
      <c r="G19" s="330">
        <v>325.15046456617853</v>
      </c>
      <c r="H19" s="330">
        <v>334.93788047233932</v>
      </c>
      <c r="I19" s="330">
        <v>410.65223315959804</v>
      </c>
      <c r="J19" s="330">
        <v>377.94366459929472</v>
      </c>
      <c r="K19" s="330">
        <v>366.2337563656256</v>
      </c>
      <c r="L19" s="330">
        <v>352.34195283902636</v>
      </c>
      <c r="M19" s="330">
        <v>353.88762837252705</v>
      </c>
      <c r="N19" s="330">
        <v>368.34347106970148</v>
      </c>
      <c r="O19" s="330">
        <v>374.60274903851587</v>
      </c>
      <c r="P19" s="330">
        <v>56.145251441190524</v>
      </c>
      <c r="Q19" s="330">
        <v>345.66310444933322</v>
      </c>
      <c r="R19" s="330">
        <v>382.09079511425978</v>
      </c>
      <c r="S19" s="330">
        <v>355.51834091022187</v>
      </c>
      <c r="T19" s="330">
        <v>383.21325056936473</v>
      </c>
      <c r="U19" s="330">
        <v>382.51965484979553</v>
      </c>
      <c r="V19" s="330">
        <v>384.84257649711566</v>
      </c>
      <c r="W19" s="330">
        <v>458.17143047786664</v>
      </c>
      <c r="X19" s="330">
        <v>451.69253950959836</v>
      </c>
      <c r="Y19" s="330">
        <v>365.30876243862184</v>
      </c>
      <c r="Z19" s="330">
        <v>346.75016267714233</v>
      </c>
      <c r="AA19" s="330">
        <v>365.56289556998962</v>
      </c>
      <c r="AB19" s="330">
        <v>368.57560782019431</v>
      </c>
      <c r="AC19" s="330">
        <v>406.61770058728212</v>
      </c>
      <c r="AD19" s="330">
        <v>534.29849780584379</v>
      </c>
      <c r="AE19" s="330">
        <v>458.75216414210774</v>
      </c>
      <c r="AF19" s="330">
        <v>313.24185238632623</v>
      </c>
      <c r="AG19" s="330">
        <v>11479.962363000002</v>
      </c>
    </row>
    <row r="20" spans="1:33">
      <c r="A20" t="s">
        <v>43</v>
      </c>
      <c r="B20" s="330">
        <v>663.6312072292302</v>
      </c>
      <c r="C20" s="330">
        <v>571.71680626238356</v>
      </c>
      <c r="D20" s="330">
        <v>444.33631455244836</v>
      </c>
      <c r="E20" s="330">
        <v>427.63308792347675</v>
      </c>
      <c r="F20" s="330">
        <v>425.39039182415775</v>
      </c>
      <c r="G20" s="330">
        <v>443.48610982627639</v>
      </c>
      <c r="H20" s="330">
        <v>456.83556947187884</v>
      </c>
      <c r="I20" s="330">
        <v>560.10549337030466</v>
      </c>
      <c r="J20" s="330">
        <v>515.49292962032246</v>
      </c>
      <c r="K20" s="330">
        <v>499.5213035120791</v>
      </c>
      <c r="L20" s="330">
        <v>480.57370055323878</v>
      </c>
      <c r="M20" s="330">
        <v>482.68191107146902</v>
      </c>
      <c r="N20" s="330">
        <v>502.39883028480642</v>
      </c>
      <c r="O20" s="330">
        <v>510.9361172925752</v>
      </c>
      <c r="P20" s="330">
        <v>76.57882076254532</v>
      </c>
      <c r="Q20" s="330">
        <v>471.46414416857721</v>
      </c>
      <c r="R20" s="330">
        <v>521.14937172775592</v>
      </c>
      <c r="S20" s="330">
        <v>484.90610706193797</v>
      </c>
      <c r="T20" s="330">
        <v>522.68033495089617</v>
      </c>
      <c r="U20" s="330">
        <v>521.7343111834864</v>
      </c>
      <c r="V20" s="330">
        <v>524.90263968695558</v>
      </c>
      <c r="W20" s="330">
        <v>624.91888365367265</v>
      </c>
      <c r="X20" s="330">
        <v>616.08205743126666</v>
      </c>
      <c r="Y20" s="330">
        <v>498.25966619949781</v>
      </c>
      <c r="Z20" s="330">
        <v>472.94682765558656</v>
      </c>
      <c r="AA20" s="330">
        <v>498.6062888437516</v>
      </c>
      <c r="AB20" s="330">
        <v>502.71545115927182</v>
      </c>
      <c r="AC20" s="330">
        <v>554.60262823415587</v>
      </c>
      <c r="AD20" s="330">
        <v>728.75172604807767</v>
      </c>
      <c r="AE20" s="330">
        <v>625.71097021563742</v>
      </c>
      <c r="AF20" s="330">
        <v>427.24346322228365</v>
      </c>
      <c r="AG20" s="330">
        <v>15657.993465000007</v>
      </c>
    </row>
    <row r="21" spans="1:33">
      <c r="A21" t="s">
        <v>44</v>
      </c>
      <c r="B21" s="330">
        <v>119.29600359135354</v>
      </c>
      <c r="C21" s="330">
        <v>102.77324126735311</v>
      </c>
      <c r="D21" s="330">
        <v>79.875005875526753</v>
      </c>
      <c r="E21" s="330">
        <v>76.872392131310988</v>
      </c>
      <c r="F21" s="330">
        <v>76.469239478144303</v>
      </c>
      <c r="G21" s="330">
        <v>79.722170950101429</v>
      </c>
      <c r="H21" s="330">
        <v>82.121903163529907</v>
      </c>
      <c r="I21" s="330">
        <v>100.68596265630474</v>
      </c>
      <c r="J21" s="330">
        <v>92.666296752469364</v>
      </c>
      <c r="K21" s="330">
        <v>89.79519734542987</v>
      </c>
      <c r="L21" s="330">
        <v>86.389128905606512</v>
      </c>
      <c r="M21" s="330">
        <v>86.768106094765812</v>
      </c>
      <c r="N21" s="330">
        <v>90.312468746283272</v>
      </c>
      <c r="O21" s="330">
        <v>91.847152785316723</v>
      </c>
      <c r="P21" s="330">
        <v>13.766000117524072</v>
      </c>
      <c r="Q21" s="330">
        <v>84.751572293828829</v>
      </c>
      <c r="R21" s="330">
        <v>93.683112915741788</v>
      </c>
      <c r="S21" s="330">
        <v>87.167933122151524</v>
      </c>
      <c r="T21" s="330">
        <v>93.958322689146669</v>
      </c>
      <c r="U21" s="330">
        <v>93.788263093508291</v>
      </c>
      <c r="V21" s="330">
        <v>94.357809739915297</v>
      </c>
      <c r="W21" s="330">
        <v>112.33697960033118</v>
      </c>
      <c r="X21" s="330">
        <v>110.74844964381245</v>
      </c>
      <c r="Y21" s="330">
        <v>89.568402270494985</v>
      </c>
      <c r="Z21" s="330">
        <v>85.018103181261949</v>
      </c>
      <c r="AA21" s="330">
        <v>89.630712022904589</v>
      </c>
      <c r="AB21" s="330">
        <v>90.369385305609981</v>
      </c>
      <c r="AC21" s="330">
        <v>99.696753873032478</v>
      </c>
      <c r="AD21" s="330">
        <v>131.00223072813827</v>
      </c>
      <c r="AE21" s="330">
        <v>112.47936705937688</v>
      </c>
      <c r="AF21" s="330">
        <v>76.802352221724945</v>
      </c>
      <c r="AG21" s="330">
        <v>2814.7200196220001</v>
      </c>
    </row>
    <row r="22" spans="1:33">
      <c r="A22" t="s">
        <v>45</v>
      </c>
      <c r="B22" s="330">
        <v>793.42027404483144</v>
      </c>
      <c r="C22" s="330">
        <v>683.52979811579371</v>
      </c>
      <c r="D22" s="330">
        <v>531.23698316149023</v>
      </c>
      <c r="E22" s="330">
        <v>511.26703825078641</v>
      </c>
      <c r="F22" s="330">
        <v>508.58572891159747</v>
      </c>
      <c r="G22" s="330">
        <v>530.22050042305784</v>
      </c>
      <c r="H22" s="330">
        <v>546.18076843785855</v>
      </c>
      <c r="I22" s="330">
        <v>669.64761331722468</v>
      </c>
      <c r="J22" s="330">
        <v>616.30998818633361</v>
      </c>
      <c r="K22" s="330">
        <v>597.21472589953953</v>
      </c>
      <c r="L22" s="330">
        <v>574.56146280954295</v>
      </c>
      <c r="M22" s="330">
        <v>577.08198467303737</v>
      </c>
      <c r="N22" s="330">
        <v>600.65502234087307</v>
      </c>
      <c r="O22" s="330">
        <v>610.86198145237188</v>
      </c>
      <c r="P22" s="330">
        <v>91.555653642522884</v>
      </c>
      <c r="Q22" s="330">
        <v>563.670313260802</v>
      </c>
      <c r="R22" s="330">
        <v>623.07268378911647</v>
      </c>
      <c r="S22" s="330">
        <v>579.74117576149638</v>
      </c>
      <c r="T22" s="330">
        <v>624.90306374536965</v>
      </c>
      <c r="U22" s="330">
        <v>623.77202224428504</v>
      </c>
      <c r="V22" s="330">
        <v>627.55999369906658</v>
      </c>
      <c r="W22" s="330">
        <v>747.13682316784229</v>
      </c>
      <c r="X22" s="330">
        <v>736.57174273357327</v>
      </c>
      <c r="Y22" s="330">
        <v>595.70634502264738</v>
      </c>
      <c r="Z22" s="330">
        <v>565.44297121565671</v>
      </c>
      <c r="AA22" s="330">
        <v>596.12075807374868</v>
      </c>
      <c r="AB22" s="330">
        <v>601.03356605348051</v>
      </c>
      <c r="AC22" s="330">
        <v>663.06853036152108</v>
      </c>
      <c r="AD22" s="330">
        <v>871.27667881354887</v>
      </c>
      <c r="AE22" s="330">
        <v>748.08382133522082</v>
      </c>
      <c r="AF22" s="330">
        <v>510.80121305476234</v>
      </c>
      <c r="AG22" s="330">
        <v>18720.291225998997</v>
      </c>
    </row>
    <row r="23" spans="1:33">
      <c r="A23" t="s">
        <v>46</v>
      </c>
      <c r="B23" s="330">
        <v>260.80430346006534</v>
      </c>
      <c r="C23" s="330">
        <v>224.68232628211845</v>
      </c>
      <c r="D23" s="330">
        <v>174.62232299578261</v>
      </c>
      <c r="E23" s="330">
        <v>168.05802442294618</v>
      </c>
      <c r="F23" s="330">
        <v>167.17665418645961</v>
      </c>
      <c r="G23" s="330">
        <v>174.28819607560126</v>
      </c>
      <c r="H23" s="330">
        <v>179.53447817703503</v>
      </c>
      <c r="I23" s="330">
        <v>220.11912862340813</v>
      </c>
      <c r="J23" s="330">
        <v>202.58657667643064</v>
      </c>
      <c r="K23" s="330">
        <v>196.30979406447887</v>
      </c>
      <c r="L23" s="330">
        <v>188.86346493154028</v>
      </c>
      <c r="M23" s="330">
        <v>189.69198289417477</v>
      </c>
      <c r="N23" s="330">
        <v>197.44065011445608</v>
      </c>
      <c r="O23" s="330">
        <v>200.79576838985491</v>
      </c>
      <c r="P23" s="330">
        <v>30.095157960029599</v>
      </c>
      <c r="Q23" s="330">
        <v>185.28344717190046</v>
      </c>
      <c r="R23" s="330">
        <v>204.80953489150716</v>
      </c>
      <c r="S23" s="330">
        <v>190.56608266485139</v>
      </c>
      <c r="T23" s="330">
        <v>205.41119706875941</v>
      </c>
      <c r="U23" s="330">
        <v>205.03941366401855</v>
      </c>
      <c r="V23" s="330">
        <v>206.28455358432149</v>
      </c>
      <c r="W23" s="330">
        <v>245.59052135419086</v>
      </c>
      <c r="X23" s="330">
        <v>242.11768541364691</v>
      </c>
      <c r="Y23" s="330">
        <v>195.81397584956883</v>
      </c>
      <c r="Z23" s="330">
        <v>185.86613561371701</v>
      </c>
      <c r="AA23" s="330">
        <v>195.95019710666662</v>
      </c>
      <c r="AB23" s="330">
        <v>197.56508080084683</v>
      </c>
      <c r="AC23" s="330">
        <v>217.95652551910263</v>
      </c>
      <c r="AD23" s="330">
        <v>286.39639642750939</v>
      </c>
      <c r="AE23" s="330">
        <v>245.90180807763443</v>
      </c>
      <c r="AF23" s="330">
        <v>167.90490353637765</v>
      </c>
      <c r="AG23" s="330">
        <v>6153.5262879990014</v>
      </c>
    </row>
    <row r="24" spans="1:33">
      <c r="A24" t="s">
        <v>47</v>
      </c>
      <c r="B24" s="330">
        <v>93.622276913269985</v>
      </c>
      <c r="C24" s="330">
        <v>80.655382942801467</v>
      </c>
      <c r="D24" s="330">
        <v>62.685083266860048</v>
      </c>
      <c r="E24" s="330">
        <v>60.32866287588449</v>
      </c>
      <c r="F24" s="330">
        <v>60.012272819245354</v>
      </c>
      <c r="G24" s="330">
        <v>62.565139988967836</v>
      </c>
      <c r="H24" s="330">
        <v>64.44842515393357</v>
      </c>
      <c r="I24" s="330">
        <v>79.017308152064047</v>
      </c>
      <c r="J24" s="330">
        <v>72.723556815911124</v>
      </c>
      <c r="K24" s="330">
        <v>70.470347524406762</v>
      </c>
      <c r="L24" s="330">
        <v>67.797300036990308</v>
      </c>
      <c r="M24" s="330">
        <v>68.09471743806958</v>
      </c>
      <c r="N24" s="330">
        <v>70.876296800762248</v>
      </c>
      <c r="O24" s="330">
        <v>72.080701053640155</v>
      </c>
      <c r="P24" s="330">
        <v>10.803415338251591</v>
      </c>
      <c r="Q24" s="330">
        <v>66.512162446847952</v>
      </c>
      <c r="R24" s="330">
        <v>73.521543685059513</v>
      </c>
      <c r="S24" s="330">
        <v>68.408497577792787</v>
      </c>
      <c r="T24" s="330">
        <v>73.737525485281523</v>
      </c>
      <c r="U24" s="330">
        <v>73.604064463325116</v>
      </c>
      <c r="V24" s="330">
        <v>74.051038814851566</v>
      </c>
      <c r="W24" s="330">
        <v>88.160906443850436</v>
      </c>
      <c r="X24" s="330">
        <v>86.914244468620623</v>
      </c>
      <c r="Y24" s="330">
        <v>70.292361081701998</v>
      </c>
      <c r="Z24" s="330">
        <v>66.721333146603143</v>
      </c>
      <c r="AA24" s="330">
        <v>70.341261134670006</v>
      </c>
      <c r="AB24" s="330">
        <v>70.9209643312563</v>
      </c>
      <c r="AC24" s="330">
        <v>78.240987270856692</v>
      </c>
      <c r="AD24" s="330">
        <v>102.80920359661388</v>
      </c>
      <c r="AE24" s="330">
        <v>88.272650657557861</v>
      </c>
      <c r="AF24" s="330">
        <v>60.273696275052608</v>
      </c>
      <c r="AG24" s="330">
        <v>2208.9633280010012</v>
      </c>
    </row>
    <row r="25" spans="1:33">
      <c r="A25" t="s">
        <v>48</v>
      </c>
      <c r="B25" s="330">
        <v>452.53358925934117</v>
      </c>
      <c r="C25" s="330">
        <v>389.85667876893092</v>
      </c>
      <c r="D25" s="330">
        <v>302.99525560622317</v>
      </c>
      <c r="E25" s="330">
        <v>291.60523805388436</v>
      </c>
      <c r="F25" s="330">
        <v>290.07593186034336</v>
      </c>
      <c r="G25" s="330">
        <v>302.41549655910688</v>
      </c>
      <c r="H25" s="330">
        <v>311.51856287408583</v>
      </c>
      <c r="I25" s="330">
        <v>381.93886381112594</v>
      </c>
      <c r="J25" s="330">
        <v>351.51732338337587</v>
      </c>
      <c r="K25" s="330">
        <v>340.62618805047259</v>
      </c>
      <c r="L25" s="330">
        <v>327.70571854659772</v>
      </c>
      <c r="M25" s="330">
        <v>329.14331831938762</v>
      </c>
      <c r="N25" s="330">
        <v>342.58838859870923</v>
      </c>
      <c r="O25" s="330">
        <v>348.41000923691445</v>
      </c>
      <c r="P25" s="330">
        <v>52.219498184255976</v>
      </c>
      <c r="Q25" s="330">
        <v>321.49386442882218</v>
      </c>
      <c r="R25" s="330">
        <v>355.37448082478352</v>
      </c>
      <c r="S25" s="330">
        <v>330.66000919199672</v>
      </c>
      <c r="T25" s="330">
        <v>356.41845264956294</v>
      </c>
      <c r="U25" s="330">
        <v>355.77335409734451</v>
      </c>
      <c r="V25" s="330">
        <v>357.93385386590393</v>
      </c>
      <c r="W25" s="330">
        <v>426.13545344930412</v>
      </c>
      <c r="X25" s="330">
        <v>420.1095754548337</v>
      </c>
      <c r="Y25" s="330">
        <v>339.76587097197103</v>
      </c>
      <c r="Z25" s="330">
        <v>322.50491404915766</v>
      </c>
      <c r="AA25" s="330">
        <v>340.00223476501446</v>
      </c>
      <c r="AB25" s="330">
        <v>342.80429402810347</v>
      </c>
      <c r="AC25" s="330">
        <v>378.18643130924193</v>
      </c>
      <c r="AD25" s="330">
        <v>496.93961145133903</v>
      </c>
      <c r="AE25" s="330">
        <v>426.67558141644201</v>
      </c>
      <c r="AF25" s="330">
        <v>291.33955093342604</v>
      </c>
      <c r="AG25" s="330">
        <v>10677.267593999999</v>
      </c>
    </row>
    <row r="26" spans="1:33">
      <c r="A26" t="s">
        <v>49</v>
      </c>
      <c r="B26" s="330">
        <v>902.38344067501896</v>
      </c>
      <c r="C26" s="330">
        <v>777.40132336570343</v>
      </c>
      <c r="D26" s="330">
        <v>604.1936062904233</v>
      </c>
      <c r="E26" s="330">
        <v>581.48111936751764</v>
      </c>
      <c r="F26" s="330">
        <v>578.43157648821045</v>
      </c>
      <c r="G26" s="330">
        <v>603.03752644106783</v>
      </c>
      <c r="H26" s="330">
        <v>621.1896735898531</v>
      </c>
      <c r="I26" s="330">
        <v>761.612649831113</v>
      </c>
      <c r="J26" s="330">
        <v>700.94998307358537</v>
      </c>
      <c r="K26" s="330">
        <v>679.2323019824471</v>
      </c>
      <c r="L26" s="330">
        <v>653.46798745912997</v>
      </c>
      <c r="M26" s="330">
        <v>656.33466135930837</v>
      </c>
      <c r="N26" s="330">
        <v>683.14506630323535</v>
      </c>
      <c r="O26" s="330">
        <v>694.75378262063941</v>
      </c>
      <c r="P26" s="330">
        <v>104.12931008934852</v>
      </c>
      <c r="Q26" s="330">
        <v>641.08111845136409</v>
      </c>
      <c r="R26" s="330">
        <v>708.64142319165353</v>
      </c>
      <c r="S26" s="330">
        <v>659.35904841156105</v>
      </c>
      <c r="T26" s="330">
        <v>710.72317559539033</v>
      </c>
      <c r="U26" s="330">
        <v>709.4368042299451</v>
      </c>
      <c r="V26" s="330">
        <v>713.74499098337731</v>
      </c>
      <c r="W26" s="330">
        <v>849.74372246392284</v>
      </c>
      <c r="X26" s="330">
        <v>837.72770277654922</v>
      </c>
      <c r="Y26" s="330">
        <v>677.51676991190982</v>
      </c>
      <c r="Z26" s="330">
        <v>643.09722169042925</v>
      </c>
      <c r="AA26" s="330">
        <v>677.98809574910717</v>
      </c>
      <c r="AB26" s="330">
        <v>683.57559674088986</v>
      </c>
      <c r="AC26" s="330">
        <v>754.13003852375584</v>
      </c>
      <c r="AD26" s="330">
        <v>990.93213638154248</v>
      </c>
      <c r="AE26" s="330">
        <v>850.82077518433721</v>
      </c>
      <c r="AF26" s="330">
        <v>580.95132077666699</v>
      </c>
      <c r="AG26" s="330">
        <v>21291.213949999008</v>
      </c>
    </row>
    <row r="27" spans="1:33">
      <c r="A27" t="s">
        <v>50</v>
      </c>
      <c r="B27" s="330">
        <v>362.29089279623639</v>
      </c>
      <c r="C27" s="330">
        <v>312.11279685324706</v>
      </c>
      <c r="D27" s="330">
        <v>242.57298081732731</v>
      </c>
      <c r="E27" s="330">
        <v>233.45432150464416</v>
      </c>
      <c r="F27" s="330">
        <v>232.22998430765597</v>
      </c>
      <c r="G27" s="330">
        <v>242.10883533117627</v>
      </c>
      <c r="H27" s="330">
        <v>249.39659937944239</v>
      </c>
      <c r="I27" s="330">
        <v>305.77392540117768</v>
      </c>
      <c r="J27" s="330">
        <v>281.41894423868513</v>
      </c>
      <c r="K27" s="330">
        <v>272.69968176409145</v>
      </c>
      <c r="L27" s="330">
        <v>262.3557679795552</v>
      </c>
      <c r="M27" s="330">
        <v>263.50668653572285</v>
      </c>
      <c r="N27" s="330">
        <v>274.27058700811858</v>
      </c>
      <c r="O27" s="330">
        <v>278.93128002316826</v>
      </c>
      <c r="P27" s="330">
        <v>41.80606493654885</v>
      </c>
      <c r="Q27" s="330">
        <v>257.38266050717448</v>
      </c>
      <c r="R27" s="330">
        <v>284.50692057076327</v>
      </c>
      <c r="S27" s="330">
        <v>264.72092411581673</v>
      </c>
      <c r="T27" s="330">
        <v>285.34270711441525</v>
      </c>
      <c r="U27" s="330">
        <v>284.82625190319584</v>
      </c>
      <c r="V27" s="330">
        <v>286.55591221707124</v>
      </c>
      <c r="W27" s="330">
        <v>341.15698270035233</v>
      </c>
      <c r="X27" s="330">
        <v>336.33276463054898</v>
      </c>
      <c r="Y27" s="330">
        <v>272.01092616703551</v>
      </c>
      <c r="Z27" s="330">
        <v>258.19209007949013</v>
      </c>
      <c r="AA27" s="330">
        <v>272.20015510305012</v>
      </c>
      <c r="AB27" s="330">
        <v>274.44343731720352</v>
      </c>
      <c r="AC27" s="330">
        <v>302.76979012032433</v>
      </c>
      <c r="AD27" s="330">
        <v>397.84161832757059</v>
      </c>
      <c r="AE27" s="330">
        <v>341.58940020058446</v>
      </c>
      <c r="AF27" s="330">
        <v>233.24161679860708</v>
      </c>
      <c r="AG27" s="330">
        <v>8548.0435067500021</v>
      </c>
    </row>
    <row r="28" spans="1:33">
      <c r="A28" t="s">
        <v>51</v>
      </c>
      <c r="B28" s="330">
        <v>127.90788037853457</v>
      </c>
      <c r="C28" s="330">
        <v>110.1923539297141</v>
      </c>
      <c r="D28" s="330">
        <v>85.641114448046054</v>
      </c>
      <c r="E28" s="330">
        <v>82.421744577671532</v>
      </c>
      <c r="F28" s="330">
        <v>81.989488678201738</v>
      </c>
      <c r="G28" s="330">
        <v>85.477246499661732</v>
      </c>
      <c r="H28" s="330">
        <v>88.050213335559775</v>
      </c>
      <c r="I28" s="330">
        <v>107.95439645535325</v>
      </c>
      <c r="J28" s="330">
        <v>99.355797707507733</v>
      </c>
      <c r="K28" s="330">
        <v>96.27743608218077</v>
      </c>
      <c r="L28" s="330">
        <v>92.625486465709258</v>
      </c>
      <c r="M28" s="330">
        <v>93.031821695037038</v>
      </c>
      <c r="N28" s="330">
        <v>96.832048864434853</v>
      </c>
      <c r="O28" s="330">
        <v>98.477520435770572</v>
      </c>
      <c r="P28" s="330">
        <v>14.759755929081109</v>
      </c>
      <c r="Q28" s="330">
        <v>90.869716038312319</v>
      </c>
      <c r="R28" s="330">
        <v>100.44601696266672</v>
      </c>
      <c r="S28" s="330">
        <v>93.460511894636184</v>
      </c>
      <c r="T28" s="330">
        <v>100.74109389496914</v>
      </c>
      <c r="U28" s="330">
        <v>100.55875784211487</v>
      </c>
      <c r="V28" s="330">
        <v>101.16941957532906</v>
      </c>
      <c r="W28" s="330">
        <v>120.446490378882</v>
      </c>
      <c r="X28" s="330">
        <v>118.74328579918692</v>
      </c>
      <c r="Y28" s="330">
        <v>96.034268864152395</v>
      </c>
      <c r="Z28" s="330">
        <v>91.155487563264302</v>
      </c>
      <c r="AA28" s="330">
        <v>96.101076704462997</v>
      </c>
      <c r="AB28" s="330">
        <v>96.893074181652167</v>
      </c>
      <c r="AC28" s="330">
        <v>106.8937775334185</v>
      </c>
      <c r="AD28" s="330">
        <v>140.4591700715645</v>
      </c>
      <c r="AE28" s="330">
        <v>120.59915666719631</v>
      </c>
      <c r="AF28" s="330">
        <v>82.346648546728687</v>
      </c>
      <c r="AG28" s="330">
        <v>3017.9122580010016</v>
      </c>
    </row>
    <row r="29" spans="1:33">
      <c r="A29" t="s">
        <v>52</v>
      </c>
      <c r="B29" s="330">
        <v>151.68809509413799</v>
      </c>
      <c r="C29" s="330">
        <v>130.6789559178909</v>
      </c>
      <c r="D29" s="330">
        <v>101.56323030229233</v>
      </c>
      <c r="E29" s="330">
        <v>97.745325716622048</v>
      </c>
      <c r="F29" s="330">
        <v>97.232706214291682</v>
      </c>
      <c r="G29" s="330">
        <v>101.36889656097912</v>
      </c>
      <c r="H29" s="330">
        <v>104.42022097447682</v>
      </c>
      <c r="I29" s="330">
        <v>128.02492471056544</v>
      </c>
      <c r="J29" s="330">
        <v>117.82770261072665</v>
      </c>
      <c r="K29" s="330">
        <v>114.1770220617657</v>
      </c>
      <c r="L29" s="330">
        <v>109.84611391863227</v>
      </c>
      <c r="M29" s="330">
        <v>110.32799366461792</v>
      </c>
      <c r="N29" s="330">
        <v>114.83474663828132</v>
      </c>
      <c r="O29" s="330">
        <v>116.7861389015946</v>
      </c>
      <c r="P29" s="330">
        <v>17.503841470212105</v>
      </c>
      <c r="Q29" s="330">
        <v>107.76391639674168</v>
      </c>
      <c r="R29" s="330">
        <v>119.12061186354677</v>
      </c>
      <c r="S29" s="330">
        <v>110.83638454382158</v>
      </c>
      <c r="T29" s="330">
        <v>119.4705485338654</v>
      </c>
      <c r="U29" s="330">
        <v>119.25431315851091</v>
      </c>
      <c r="V29" s="330">
        <v>119.97850712360527</v>
      </c>
      <c r="W29" s="330">
        <v>142.83950787298906</v>
      </c>
      <c r="X29" s="330">
        <v>140.81964906925489</v>
      </c>
      <c r="Y29" s="330">
        <v>113.8886459899951</v>
      </c>
      <c r="Z29" s="330">
        <v>108.10281762881455</v>
      </c>
      <c r="AA29" s="330">
        <v>113.96787452543856</v>
      </c>
      <c r="AB29" s="330">
        <v>114.9071175828534</v>
      </c>
      <c r="AC29" s="330">
        <v>126.76711898809582</v>
      </c>
      <c r="AD29" s="330">
        <v>166.5728795098909</v>
      </c>
      <c r="AE29" s="330">
        <v>143.0205573782342</v>
      </c>
      <c r="AF29" s="330">
        <v>97.656268077255817</v>
      </c>
      <c r="AG29" s="330">
        <v>3578.9926330000003</v>
      </c>
    </row>
    <row r="30" spans="1:33">
      <c r="A30" t="s">
        <v>53</v>
      </c>
      <c r="B30" s="330">
        <v>548.41782128210309</v>
      </c>
      <c r="C30" s="330">
        <v>472.4607309982581</v>
      </c>
      <c r="D30" s="330">
        <v>367.19483786904073</v>
      </c>
      <c r="E30" s="330">
        <v>353.39146777966869</v>
      </c>
      <c r="F30" s="330">
        <v>351.53812740750391</v>
      </c>
      <c r="G30" s="330">
        <v>366.49223766204062</v>
      </c>
      <c r="H30" s="330">
        <v>377.52409013429155</v>
      </c>
      <c r="I30" s="330">
        <v>462.86526464717201</v>
      </c>
      <c r="J30" s="330">
        <v>425.99791310153699</v>
      </c>
      <c r="K30" s="330">
        <v>412.7991299563231</v>
      </c>
      <c r="L30" s="330">
        <v>397.14103097000429</v>
      </c>
      <c r="M30" s="330">
        <v>398.88323387821151</v>
      </c>
      <c r="N30" s="330">
        <v>415.17708769277255</v>
      </c>
      <c r="O30" s="330">
        <v>422.23221151675403</v>
      </c>
      <c r="P30" s="330">
        <v>63.283928756595067</v>
      </c>
      <c r="Q30" s="330">
        <v>389.61298977649102</v>
      </c>
      <c r="R30" s="330">
        <v>430.67233712345541</v>
      </c>
      <c r="S30" s="330">
        <v>400.72128595579568</v>
      </c>
      <c r="T30" s="330">
        <v>431.93750896310274</v>
      </c>
      <c r="U30" s="330">
        <v>431.15572491233445</v>
      </c>
      <c r="V30" s="330">
        <v>433.77399812801576</v>
      </c>
      <c r="W30" s="330">
        <v>516.42636590628365</v>
      </c>
      <c r="X30" s="330">
        <v>509.12370603865264</v>
      </c>
      <c r="Y30" s="330">
        <v>411.75652620490689</v>
      </c>
      <c r="Z30" s="330">
        <v>390.83826375206485</v>
      </c>
      <c r="AA30" s="330">
        <v>412.0429714975603</v>
      </c>
      <c r="AB30" s="330">
        <v>415.43873983971076</v>
      </c>
      <c r="AC30" s="330">
        <v>458.31775501245176</v>
      </c>
      <c r="AD30" s="330">
        <v>602.23273031946019</v>
      </c>
      <c r="AE30" s="330">
        <v>517.08093787614814</v>
      </c>
      <c r="AF30" s="330">
        <v>353.06948604129002</v>
      </c>
      <c r="AG30" s="330">
        <v>12939.600440999997</v>
      </c>
    </row>
    <row r="31" spans="1:33">
      <c r="A31" t="s">
        <v>54</v>
      </c>
      <c r="B31" s="330">
        <v>366.39137286840202</v>
      </c>
      <c r="C31" s="330">
        <v>315.64535129834167</v>
      </c>
      <c r="D31" s="330">
        <v>245.31846985297554</v>
      </c>
      <c r="E31" s="330">
        <v>236.09660374834701</v>
      </c>
      <c r="F31" s="330">
        <v>234.85840926049755</v>
      </c>
      <c r="G31" s="330">
        <v>244.84907107629363</v>
      </c>
      <c r="H31" s="330">
        <v>252.21931948131493</v>
      </c>
      <c r="I31" s="330">
        <v>309.23473524383792</v>
      </c>
      <c r="J31" s="330">
        <v>284.60409958132755</v>
      </c>
      <c r="K31" s="330">
        <v>275.7861507672979</v>
      </c>
      <c r="L31" s="330">
        <v>265.32516251805646</v>
      </c>
      <c r="M31" s="330">
        <v>266.48910739836879</v>
      </c>
      <c r="N31" s="330">
        <v>277.37483582797643</v>
      </c>
      <c r="O31" s="330">
        <v>282.0882794895665</v>
      </c>
      <c r="P31" s="330">
        <v>42.279234258705664</v>
      </c>
      <c r="Q31" s="330">
        <v>260.29576843043725</v>
      </c>
      <c r="R31" s="330">
        <v>287.72702624106995</v>
      </c>
      <c r="S31" s="330">
        <v>267.71708795985984</v>
      </c>
      <c r="T31" s="330">
        <v>288.57227238234077</v>
      </c>
      <c r="U31" s="330">
        <v>288.04997182876286</v>
      </c>
      <c r="V31" s="330">
        <v>289.79920878060977</v>
      </c>
      <c r="W31" s="330">
        <v>345.01826499272767</v>
      </c>
      <c r="X31" s="330">
        <v>340.13944546742999</v>
      </c>
      <c r="Y31" s="330">
        <v>275.08959969799446</v>
      </c>
      <c r="Z31" s="330">
        <v>261.11435928695045</v>
      </c>
      <c r="AA31" s="330">
        <v>275.28097036458149</v>
      </c>
      <c r="AB31" s="330">
        <v>277.54964249109059</v>
      </c>
      <c r="AC31" s="330">
        <v>306.19659856494189</v>
      </c>
      <c r="AD31" s="330">
        <v>402.34446855170762</v>
      </c>
      <c r="AE31" s="330">
        <v>345.4555766798627</v>
      </c>
      <c r="AF31" s="330">
        <v>235.88149160832333</v>
      </c>
      <c r="AG31" s="330">
        <v>8644.7919560000009</v>
      </c>
    </row>
    <row r="32" spans="1:33">
      <c r="A32" t="s">
        <v>55</v>
      </c>
      <c r="B32" s="330">
        <v>322.16969797378624</v>
      </c>
      <c r="C32" s="330">
        <v>277.54847691553368</v>
      </c>
      <c r="D32" s="330">
        <v>215.70971150653011</v>
      </c>
      <c r="E32" s="330">
        <v>207.60088024660311</v>
      </c>
      <c r="F32" s="330">
        <v>206.51212987276028</v>
      </c>
      <c r="G32" s="330">
        <v>215.29696690250475</v>
      </c>
      <c r="H32" s="330">
        <v>221.77766180546675</v>
      </c>
      <c r="I32" s="330">
        <v>271.91159135805862</v>
      </c>
      <c r="J32" s="330">
        <v>250.25375484796299</v>
      </c>
      <c r="K32" s="330">
        <v>242.50009000612019</v>
      </c>
      <c r="L32" s="330">
        <v>233.30169267929247</v>
      </c>
      <c r="M32" s="330">
        <v>234.32515501578985</v>
      </c>
      <c r="N32" s="330">
        <v>243.8970284279157</v>
      </c>
      <c r="O32" s="330">
        <v>248.0415821301022</v>
      </c>
      <c r="P32" s="330">
        <v>37.17633421620571</v>
      </c>
      <c r="Q32" s="330">
        <v>228.87932224651104</v>
      </c>
      <c r="R32" s="330">
        <v>252.99975929366499</v>
      </c>
      <c r="S32" s="330">
        <v>235.40492423501581</v>
      </c>
      <c r="T32" s="330">
        <v>253.74298829470519</v>
      </c>
      <c r="U32" s="330">
        <v>253.28372690358566</v>
      </c>
      <c r="V32" s="330">
        <v>254.82183937618342</v>
      </c>
      <c r="W32" s="330">
        <v>303.37622132841682</v>
      </c>
      <c r="X32" s="330">
        <v>299.08625183315166</v>
      </c>
      <c r="Y32" s="330">
        <v>241.88760929768</v>
      </c>
      <c r="Z32" s="330">
        <v>229.59911312734513</v>
      </c>
      <c r="AA32" s="330">
        <v>242.05588244606969</v>
      </c>
      <c r="AB32" s="330">
        <v>244.05073676831248</v>
      </c>
      <c r="AC32" s="330">
        <v>269.24014315069434</v>
      </c>
      <c r="AD32" s="330">
        <v>353.78342808656788</v>
      </c>
      <c r="AE32" s="330">
        <v>303.76075160013608</v>
      </c>
      <c r="AF32" s="330">
        <v>207.41173110632897</v>
      </c>
      <c r="AG32" s="330">
        <v>7601.4071829990016</v>
      </c>
    </row>
    <row r="33" spans="1:33">
      <c r="A33" t="s">
        <v>56</v>
      </c>
      <c r="B33" s="330">
        <v>366.35403031037583</v>
      </c>
      <c r="C33" s="330">
        <v>315.61318076781231</v>
      </c>
      <c r="D33" s="330">
        <v>245.29346702847215</v>
      </c>
      <c r="E33" s="330">
        <v>236.07254081516101</v>
      </c>
      <c r="F33" s="330">
        <v>234.83447252392244</v>
      </c>
      <c r="G33" s="330">
        <v>244.82411609284861</v>
      </c>
      <c r="H33" s="330">
        <v>252.19361332317229</v>
      </c>
      <c r="I33" s="330">
        <v>309.20321808240982</v>
      </c>
      <c r="J33" s="330">
        <v>284.57509277087814</v>
      </c>
      <c r="K33" s="330">
        <v>275.75804268097147</v>
      </c>
      <c r="L33" s="330">
        <v>265.29812061420489</v>
      </c>
      <c r="M33" s="330">
        <v>266.46194686541611</v>
      </c>
      <c r="N33" s="330">
        <v>277.34656582308844</v>
      </c>
      <c r="O33" s="330">
        <v>282.05952909115268</v>
      </c>
      <c r="P33" s="330">
        <v>42.274925165000077</v>
      </c>
      <c r="Q33" s="330">
        <v>260.26923912173521</v>
      </c>
      <c r="R33" s="330">
        <v>287.69770114236746</v>
      </c>
      <c r="S33" s="330">
        <v>267.68980227129822</v>
      </c>
      <c r="T33" s="330">
        <v>288.54286113626853</v>
      </c>
      <c r="U33" s="330">
        <v>288.02061381549078</v>
      </c>
      <c r="V33" s="330">
        <v>289.76967248534959</v>
      </c>
      <c r="W33" s="330">
        <v>344.98310077889886</v>
      </c>
      <c r="X33" s="330">
        <v>340.10477850221213</v>
      </c>
      <c r="Y33" s="330">
        <v>275.06156260405663</v>
      </c>
      <c r="Z33" s="330">
        <v>261.08774654758162</v>
      </c>
      <c r="AA33" s="330">
        <v>275.25291376617179</v>
      </c>
      <c r="AB33" s="330">
        <v>277.52135466993172</v>
      </c>
      <c r="AC33" s="330">
        <v>306.16539104998373</v>
      </c>
      <c r="AD33" s="330">
        <v>402.30346165914415</v>
      </c>
      <c r="AE33" s="330">
        <v>345.4203678952872</v>
      </c>
      <c r="AF33" s="330">
        <v>235.85745059933686</v>
      </c>
      <c r="AG33" s="330">
        <v>8643.9108800000013</v>
      </c>
    </row>
    <row r="34" spans="1:33">
      <c r="A34" t="s">
        <v>57</v>
      </c>
      <c r="B34" s="330">
        <v>347.28994592306293</v>
      </c>
      <c r="C34" s="330">
        <v>299.18951454853169</v>
      </c>
      <c r="D34" s="330">
        <v>232.52905073113925</v>
      </c>
      <c r="E34" s="330">
        <v>223.78795686827561</v>
      </c>
      <c r="F34" s="330">
        <v>222.61431434126689</v>
      </c>
      <c r="G34" s="330">
        <v>232.08412356352071</v>
      </c>
      <c r="H34" s="330">
        <v>239.07013185836868</v>
      </c>
      <c r="I34" s="330">
        <v>293.11310918594756</v>
      </c>
      <c r="J34" s="330">
        <v>269.76656567888676</v>
      </c>
      <c r="K34" s="330">
        <v>261.40833130562106</v>
      </c>
      <c r="L34" s="330">
        <v>251.49271562139</v>
      </c>
      <c r="M34" s="330">
        <v>252.59597946566808</v>
      </c>
      <c r="N34" s="330">
        <v>262.9141919499163</v>
      </c>
      <c r="O34" s="330">
        <v>267.38190520836395</v>
      </c>
      <c r="P34" s="330">
        <v>40.075051070179519</v>
      </c>
      <c r="Q34" s="330">
        <v>246.72552367841161</v>
      </c>
      <c r="R34" s="330">
        <v>272.72668185818657</v>
      </c>
      <c r="S34" s="330">
        <v>253.75994055857285</v>
      </c>
      <c r="T34" s="330">
        <v>273.52786198531544</v>
      </c>
      <c r="U34" s="330">
        <v>273.03279101902166</v>
      </c>
      <c r="V34" s="330">
        <v>274.69083335134411</v>
      </c>
      <c r="W34" s="330">
        <v>327.0311024349092</v>
      </c>
      <c r="X34" s="330">
        <v>322.40663500860444</v>
      </c>
      <c r="Y34" s="330">
        <v>260.74809419005464</v>
      </c>
      <c r="Z34" s="330">
        <v>247.5014381658788</v>
      </c>
      <c r="AA34" s="330">
        <v>260.92948794921978</v>
      </c>
      <c r="AB34" s="330">
        <v>263.07988525242132</v>
      </c>
      <c r="AC34" s="330">
        <v>290.23336255146648</v>
      </c>
      <c r="AD34" s="330">
        <v>381.3686649656824</v>
      </c>
      <c r="AE34" s="330">
        <v>327.44561533947802</v>
      </c>
      <c r="AF34" s="330">
        <v>223.58405937229651</v>
      </c>
      <c r="AG34" s="330">
        <v>8194.1048650010016</v>
      </c>
    </row>
    <row r="35" spans="1:33">
      <c r="A35" t="s">
        <v>58</v>
      </c>
      <c r="B35" s="330">
        <v>323.74112952050393</v>
      </c>
      <c r="C35" s="330">
        <v>278.90226169141914</v>
      </c>
      <c r="D35" s="330">
        <v>216.76186832862302</v>
      </c>
      <c r="E35" s="330">
        <v>208.61348501482814</v>
      </c>
      <c r="F35" s="330">
        <v>207.51942409596907</v>
      </c>
      <c r="G35" s="330">
        <v>216.34711050021443</v>
      </c>
      <c r="H35" s="330">
        <v>222.85941597511788</v>
      </c>
      <c r="I35" s="330">
        <v>273.23788137001691</v>
      </c>
      <c r="J35" s="330">
        <v>251.47440547875149</v>
      </c>
      <c r="K35" s="330">
        <v>243.68292096109258</v>
      </c>
      <c r="L35" s="330">
        <v>234.43965705671417</v>
      </c>
      <c r="M35" s="330">
        <v>235.46811148592715</v>
      </c>
      <c r="N35" s="330">
        <v>245.08667316183326</v>
      </c>
      <c r="O35" s="330">
        <v>249.25144255306699</v>
      </c>
      <c r="P35" s="330">
        <v>37.357667422730366</v>
      </c>
      <c r="Q35" s="330">
        <v>229.99571584166159</v>
      </c>
      <c r="R35" s="330">
        <v>254.23380397746513</v>
      </c>
      <c r="S35" s="330">
        <v>236.55314744322607</v>
      </c>
      <c r="T35" s="330">
        <v>254.98065819064047</v>
      </c>
      <c r="U35" s="330">
        <v>254.51915668245613</v>
      </c>
      <c r="V35" s="330">
        <v>256.06477153183556</v>
      </c>
      <c r="W35" s="330">
        <v>304.85598484347673</v>
      </c>
      <c r="X35" s="330">
        <v>300.54509037158681</v>
      </c>
      <c r="Y35" s="330">
        <v>243.06745278513742</v>
      </c>
      <c r="Z35" s="330">
        <v>230.71901761164605</v>
      </c>
      <c r="AA35" s="330">
        <v>243.23654671132064</v>
      </c>
      <c r="AB35" s="330">
        <v>245.24113123796437</v>
      </c>
      <c r="AC35" s="330">
        <v>270.55340276899716</v>
      </c>
      <c r="AD35" s="330">
        <v>355.50906039493719</v>
      </c>
      <c r="AE35" s="330">
        <v>305.24239071989581</v>
      </c>
      <c r="AF35" s="330">
        <v>208.42341327094499</v>
      </c>
      <c r="AG35" s="330">
        <v>7638.4841990000004</v>
      </c>
    </row>
    <row r="36" spans="1:33">
      <c r="A36" t="s">
        <v>59</v>
      </c>
      <c r="B36" s="330">
        <v>427.90980911790524</v>
      </c>
      <c r="C36" s="330">
        <v>368.64334704611139</v>
      </c>
      <c r="D36" s="330">
        <v>286.50832792830869</v>
      </c>
      <c r="E36" s="330">
        <v>275.73807716162423</v>
      </c>
      <c r="F36" s="330">
        <v>274.29198534238043</v>
      </c>
      <c r="G36" s="330">
        <v>285.96011539983772</v>
      </c>
      <c r="H36" s="330">
        <v>294.5678551603396</v>
      </c>
      <c r="I36" s="330">
        <v>361.15636537747878</v>
      </c>
      <c r="J36" s="330">
        <v>332.39015693134525</v>
      </c>
      <c r="K36" s="330">
        <v>322.09164262877687</v>
      </c>
      <c r="L36" s="330">
        <v>309.87421662916046</v>
      </c>
      <c r="M36" s="330">
        <v>311.23359206330076</v>
      </c>
      <c r="N36" s="330">
        <v>323.94707365528086</v>
      </c>
      <c r="O36" s="330">
        <v>329.45192154983931</v>
      </c>
      <c r="P36" s="330">
        <v>49.378070557878537</v>
      </c>
      <c r="Q36" s="330">
        <v>304.00036908967479</v>
      </c>
      <c r="R36" s="330">
        <v>336.03743426868465</v>
      </c>
      <c r="S36" s="330">
        <v>312.66775500102051</v>
      </c>
      <c r="T36" s="330">
        <v>337.02460029319343</v>
      </c>
      <c r="U36" s="330">
        <v>336.41460358821109</v>
      </c>
      <c r="V36" s="330">
        <v>338.45754374891089</v>
      </c>
      <c r="W36" s="330">
        <v>402.94807915211504</v>
      </c>
      <c r="X36" s="330">
        <v>397.25008818839035</v>
      </c>
      <c r="Y36" s="330">
        <v>321.27813811644882</v>
      </c>
      <c r="Z36" s="330">
        <v>304.95640431073889</v>
      </c>
      <c r="AA36" s="330">
        <v>321.50164060988618</v>
      </c>
      <c r="AB36" s="330">
        <v>324.15123098917252</v>
      </c>
      <c r="AC36" s="330">
        <v>357.60811456534117</v>
      </c>
      <c r="AD36" s="330">
        <v>469.89955956043781</v>
      </c>
      <c r="AE36" s="330">
        <v>403.45881705268835</v>
      </c>
      <c r="AF36" s="330">
        <v>275.48684691551927</v>
      </c>
      <c r="AG36" s="330">
        <v>10096.283782</v>
      </c>
    </row>
    <row r="37" spans="1:33">
      <c r="A37" t="s">
        <v>60</v>
      </c>
      <c r="B37" s="330">
        <v>278.63854664211414</v>
      </c>
      <c r="C37" s="330">
        <v>240.04648704351209</v>
      </c>
      <c r="D37" s="330">
        <v>186.56329533406276</v>
      </c>
      <c r="E37" s="330">
        <v>179.5501188266432</v>
      </c>
      <c r="F37" s="330">
        <v>178.60847898983798</v>
      </c>
      <c r="G37" s="330">
        <v>186.20632024508538</v>
      </c>
      <c r="H37" s="330">
        <v>191.81135206635622</v>
      </c>
      <c r="I37" s="330">
        <v>235.17125014444599</v>
      </c>
      <c r="J37" s="330">
        <v>216.43979238619156</v>
      </c>
      <c r="K37" s="330">
        <v>209.73379267154141</v>
      </c>
      <c r="L37" s="330">
        <v>201.77827084964576</v>
      </c>
      <c r="M37" s="330">
        <v>202.66344428395109</v>
      </c>
      <c r="N37" s="330">
        <v>210.94197858736675</v>
      </c>
      <c r="O37" s="330">
        <v>214.52652557400296</v>
      </c>
      <c r="P37" s="330">
        <v>32.153116201288157</v>
      </c>
      <c r="Q37" s="330">
        <v>197.95344536837553</v>
      </c>
      <c r="R37" s="330">
        <v>218.81476027620539</v>
      </c>
      <c r="S37" s="330">
        <v>203.59731648809148</v>
      </c>
      <c r="T37" s="330">
        <v>219.45756513952605</v>
      </c>
      <c r="U37" s="330">
        <v>219.06035855133604</v>
      </c>
      <c r="V37" s="330">
        <v>220.39064326349919</v>
      </c>
      <c r="W37" s="330">
        <v>262.38442016233472</v>
      </c>
      <c r="X37" s="330">
        <v>258.67410577579381</v>
      </c>
      <c r="Y37" s="330">
        <v>209.20406956126928</v>
      </c>
      <c r="Z37" s="330">
        <v>198.57597903986371</v>
      </c>
      <c r="AA37" s="330">
        <v>209.34960586031008</v>
      </c>
      <c r="AB37" s="330">
        <v>211.07491805636178</v>
      </c>
      <c r="AC37" s="330">
        <v>232.86076455063875</v>
      </c>
      <c r="AD37" s="330">
        <v>305.98067058475215</v>
      </c>
      <c r="AE37" s="330">
        <v>262.71699320295784</v>
      </c>
      <c r="AF37" s="330">
        <v>179.386527272639</v>
      </c>
      <c r="AG37" s="330">
        <v>6574.3149130000011</v>
      </c>
    </row>
    <row r="38" spans="1:33">
      <c r="A38" t="s">
        <v>62</v>
      </c>
      <c r="B38" s="330">
        <v>326.35018216334907</v>
      </c>
      <c r="C38" s="330">
        <v>281.14995472949323</v>
      </c>
      <c r="D38" s="330">
        <v>218.50876754488411</v>
      </c>
      <c r="E38" s="330">
        <v>210.29471583408554</v>
      </c>
      <c r="F38" s="330">
        <v>209.19183780095986</v>
      </c>
      <c r="G38" s="330">
        <v>218.09066715382383</v>
      </c>
      <c r="H38" s="330">
        <v>224.65545575879938</v>
      </c>
      <c r="I38" s="330">
        <v>275.43992476675714</v>
      </c>
      <c r="J38" s="330">
        <v>253.5010554851749</v>
      </c>
      <c r="K38" s="330">
        <v>245.64677884313377</v>
      </c>
      <c r="L38" s="330">
        <v>236.32902282169272</v>
      </c>
      <c r="M38" s="330">
        <v>237.36576563783561</v>
      </c>
      <c r="N38" s="330">
        <v>247.06184398206884</v>
      </c>
      <c r="O38" s="330">
        <v>251.26017754416691</v>
      </c>
      <c r="P38" s="330">
        <v>37.658735504701184</v>
      </c>
      <c r="Q38" s="330">
        <v>231.84926757031752</v>
      </c>
      <c r="R38" s="330">
        <v>256.28269217140706</v>
      </c>
      <c r="S38" s="330">
        <v>238.45954597659806</v>
      </c>
      <c r="T38" s="330">
        <v>257.03556533546941</v>
      </c>
      <c r="U38" s="330">
        <v>256.57034455401458</v>
      </c>
      <c r="V38" s="330">
        <v>258.12841562269972</v>
      </c>
      <c r="W38" s="330">
        <v>307.31284077068341</v>
      </c>
      <c r="X38" s="330">
        <v>302.96720449557688</v>
      </c>
      <c r="Y38" s="330">
        <v>245.02635056565109</v>
      </c>
      <c r="Z38" s="330">
        <v>232.57839848038481</v>
      </c>
      <c r="AA38" s="330">
        <v>245.19680723173593</v>
      </c>
      <c r="AB38" s="330">
        <v>247.21754684675165</v>
      </c>
      <c r="AC38" s="330">
        <v>272.73381176296925</v>
      </c>
      <c r="AD38" s="330">
        <v>358.37413303786212</v>
      </c>
      <c r="AE38" s="330">
        <v>307.70236071936932</v>
      </c>
      <c r="AF38" s="330">
        <v>210.10311228858532</v>
      </c>
      <c r="AG38" s="330">
        <v>7700.0432830010022</v>
      </c>
    </row>
    <row r="39" spans="1:33">
      <c r="A39" t="s">
        <v>63</v>
      </c>
      <c r="B39" s="330">
        <v>267.47814115705768</v>
      </c>
      <c r="C39" s="330">
        <v>230.43182258680324</v>
      </c>
      <c r="D39" s="330">
        <v>179.09081153866461</v>
      </c>
      <c r="E39" s="330">
        <v>172.35853620053521</v>
      </c>
      <c r="F39" s="330">
        <v>171.45461218778331</v>
      </c>
      <c r="G39" s="330">
        <v>178.74813449562907</v>
      </c>
      <c r="H39" s="330">
        <v>184.12866605074552</v>
      </c>
      <c r="I39" s="330">
        <v>225.75185522702012</v>
      </c>
      <c r="J39" s="330">
        <v>207.77065498491916</v>
      </c>
      <c r="K39" s="330">
        <v>201.33325298189251</v>
      </c>
      <c r="L39" s="330">
        <v>193.69637641007998</v>
      </c>
      <c r="M39" s="330">
        <v>194.54609568856051</v>
      </c>
      <c r="N39" s="330">
        <v>202.49304701194166</v>
      </c>
      <c r="O39" s="330">
        <v>205.93402090600617</v>
      </c>
      <c r="P39" s="330">
        <v>30.865276386090535</v>
      </c>
      <c r="Q39" s="330">
        <v>190.02474797851792</v>
      </c>
      <c r="R39" s="330">
        <v>210.05049746968677</v>
      </c>
      <c r="S39" s="330">
        <v>195.44256318830864</v>
      </c>
      <c r="T39" s="330">
        <v>210.66755584886562</v>
      </c>
      <c r="U39" s="330">
        <v>210.28625871268417</v>
      </c>
      <c r="V39" s="330">
        <v>211.56326107401242</v>
      </c>
      <c r="W39" s="330">
        <v>251.87504679220214</v>
      </c>
      <c r="X39" s="330">
        <v>248.31334290313134</v>
      </c>
      <c r="Y39" s="330">
        <v>200.82474705343779</v>
      </c>
      <c r="Z39" s="330">
        <v>190.62234709487856</v>
      </c>
      <c r="AA39" s="330">
        <v>200.96445413706792</v>
      </c>
      <c r="AB39" s="330">
        <v>202.62066181068977</v>
      </c>
      <c r="AC39" s="330">
        <v>223.53391230688462</v>
      </c>
      <c r="AD39" s="330">
        <v>293.72512161111564</v>
      </c>
      <c r="AE39" s="330">
        <v>252.19429917051386</v>
      </c>
      <c r="AF39" s="330">
        <v>172.20149703527485</v>
      </c>
      <c r="AG39" s="330">
        <v>6310.9916180010005</v>
      </c>
    </row>
    <row r="40" spans="1:33">
      <c r="A40" t="s">
        <v>64</v>
      </c>
      <c r="B40" s="330">
        <v>200.74365551350681</v>
      </c>
      <c r="C40" s="330">
        <v>172.9402119089543</v>
      </c>
      <c r="D40" s="330">
        <v>134.40853155937768</v>
      </c>
      <c r="E40" s="330">
        <v>129.3559259316678</v>
      </c>
      <c r="F40" s="330">
        <v>128.67752653109881</v>
      </c>
      <c r="G40" s="330">
        <v>134.15135075954879</v>
      </c>
      <c r="H40" s="330">
        <v>138.18946605490532</v>
      </c>
      <c r="I40" s="330">
        <v>169.42787347478253</v>
      </c>
      <c r="J40" s="330">
        <v>155.93289458975951</v>
      </c>
      <c r="K40" s="330">
        <v>151.10159284484891</v>
      </c>
      <c r="L40" s="330">
        <v>145.37007955894293</v>
      </c>
      <c r="M40" s="330">
        <v>146.00779804085178</v>
      </c>
      <c r="N40" s="330">
        <v>151.97202394709774</v>
      </c>
      <c r="O40" s="330">
        <v>154.55449171449357</v>
      </c>
      <c r="P40" s="330">
        <v>23.164541159796553</v>
      </c>
      <c r="Q40" s="330">
        <v>142.6145044310064</v>
      </c>
      <c r="R40" s="330">
        <v>157.64392754522828</v>
      </c>
      <c r="S40" s="330">
        <v>146.68060129187643</v>
      </c>
      <c r="T40" s="330">
        <v>158.10703288223175</v>
      </c>
      <c r="U40" s="330">
        <v>157.82086751326818</v>
      </c>
      <c r="V40" s="330">
        <v>158.77926404243311</v>
      </c>
      <c r="W40" s="330">
        <v>189.03345674147286</v>
      </c>
      <c r="X40" s="330">
        <v>186.36038052127842</v>
      </c>
      <c r="Y40" s="330">
        <v>150.71995665399339</v>
      </c>
      <c r="Z40" s="330">
        <v>143.06300549591933</v>
      </c>
      <c r="AA40" s="330">
        <v>150.82480750478712</v>
      </c>
      <c r="AB40" s="330">
        <v>152.0677994788384</v>
      </c>
      <c r="AC40" s="330">
        <v>167.76329644586235</v>
      </c>
      <c r="AD40" s="330">
        <v>220.44214294783276</v>
      </c>
      <c r="AE40" s="330">
        <v>189.27305721565159</v>
      </c>
      <c r="AF40" s="330">
        <v>129.23806726868776</v>
      </c>
      <c r="AG40" s="330">
        <v>4736.4301315700013</v>
      </c>
    </row>
    <row r="41" spans="1:33">
      <c r="A41" t="s">
        <v>65</v>
      </c>
      <c r="B41" s="330">
        <v>553.82447525801842</v>
      </c>
      <c r="C41" s="330">
        <v>477.11855135089326</v>
      </c>
      <c r="D41" s="330">
        <v>370.81487965663064</v>
      </c>
      <c r="E41" s="330">
        <v>356.87542710808492</v>
      </c>
      <c r="F41" s="330">
        <v>355.00381532003422</v>
      </c>
      <c r="G41" s="330">
        <v>370.10535276698965</v>
      </c>
      <c r="H41" s="330">
        <v>381.2459643034361</v>
      </c>
      <c r="I41" s="330">
        <v>467.42848674955957</v>
      </c>
      <c r="J41" s="330">
        <v>430.19767325013601</v>
      </c>
      <c r="K41" s="330">
        <v>416.86876805089679</v>
      </c>
      <c r="L41" s="330">
        <v>401.05630150055214</v>
      </c>
      <c r="M41" s="330">
        <v>402.81568016037608</v>
      </c>
      <c r="N41" s="330">
        <v>419.27016921706604</v>
      </c>
      <c r="O41" s="330">
        <v>426.39484696835126</v>
      </c>
      <c r="P41" s="330">
        <v>63.90782224025957</v>
      </c>
      <c r="Q41" s="330">
        <v>393.45404405754755</v>
      </c>
      <c r="R41" s="330">
        <v>434.91818073659999</v>
      </c>
      <c r="S41" s="330">
        <v>404.67185293205068</v>
      </c>
      <c r="T41" s="330">
        <v>436.19582545019784</v>
      </c>
      <c r="U41" s="330">
        <v>435.40633407176369</v>
      </c>
      <c r="V41" s="330">
        <v>438.05041990100756</v>
      </c>
      <c r="W41" s="330">
        <v>521.51762763437125</v>
      </c>
      <c r="X41" s="330">
        <v>514.14297347064712</v>
      </c>
      <c r="Y41" s="330">
        <v>415.8158856442306</v>
      </c>
      <c r="Z41" s="330">
        <v>394.69139756838547</v>
      </c>
      <c r="AA41" s="330">
        <v>416.10515489795949</v>
      </c>
      <c r="AB41" s="330">
        <v>419.53440089837693</v>
      </c>
      <c r="AC41" s="330">
        <v>462.83614485357259</v>
      </c>
      <c r="AD41" s="330">
        <v>608.16992612063962</v>
      </c>
      <c r="AE41" s="330">
        <v>522.17865279376747</v>
      </c>
      <c r="AF41" s="330">
        <v>356.5502710675986</v>
      </c>
      <c r="AG41" s="330">
        <v>13067.167306000003</v>
      </c>
    </row>
    <row r="42" spans="1:33">
      <c r="A42" t="s">
        <v>66</v>
      </c>
      <c r="B42" s="330">
        <v>305.41041844597572</v>
      </c>
      <c r="C42" s="330">
        <v>263.11039494693102</v>
      </c>
      <c r="D42" s="330">
        <v>204.4884843869782</v>
      </c>
      <c r="E42" s="330">
        <v>196.80147482717899</v>
      </c>
      <c r="F42" s="330">
        <v>195.76936128779329</v>
      </c>
      <c r="G42" s="330">
        <v>204.09721077242193</v>
      </c>
      <c r="H42" s="330">
        <v>210.24077968837679</v>
      </c>
      <c r="I42" s="330">
        <v>257.76674038330219</v>
      </c>
      <c r="J42" s="330">
        <v>237.23554532435216</v>
      </c>
      <c r="K42" s="330">
        <v>229.88522641251663</v>
      </c>
      <c r="L42" s="330">
        <v>221.16533005265666</v>
      </c>
      <c r="M42" s="330">
        <v>222.13555184079885</v>
      </c>
      <c r="N42" s="330">
        <v>231.20949604627509</v>
      </c>
      <c r="O42" s="330">
        <v>235.13844991256821</v>
      </c>
      <c r="P42" s="330">
        <v>35.242419944108669</v>
      </c>
      <c r="Q42" s="330">
        <v>216.97301149230344</v>
      </c>
      <c r="R42" s="330">
        <v>239.83870251787752</v>
      </c>
      <c r="S42" s="330">
        <v>223.15915142556091</v>
      </c>
      <c r="T42" s="330">
        <v>240.54326871897112</v>
      </c>
      <c r="U42" s="330">
        <v>240.10789812229476</v>
      </c>
      <c r="V42" s="330">
        <v>241.56599792754486</v>
      </c>
      <c r="W42" s="330">
        <v>287.59457914632821</v>
      </c>
      <c r="X42" s="330">
        <v>283.5277740218562</v>
      </c>
      <c r="Y42" s="330">
        <v>229.30460697303715</v>
      </c>
      <c r="Z42" s="330">
        <v>217.65535882506543</v>
      </c>
      <c r="AA42" s="330">
        <v>229.46412654606385</v>
      </c>
      <c r="AB42" s="330">
        <v>231.3552084731559</v>
      </c>
      <c r="AC42" s="330">
        <v>255.2342610098564</v>
      </c>
      <c r="AD42" s="330">
        <v>335.37960115653715</v>
      </c>
      <c r="AE42" s="330">
        <v>287.95910613918181</v>
      </c>
      <c r="AF42" s="330">
        <v>196.62216523213283</v>
      </c>
      <c r="AG42" s="330">
        <v>7205.9817020000037</v>
      </c>
    </row>
    <row r="43" spans="1:33">
      <c r="A43" t="s">
        <v>68</v>
      </c>
      <c r="B43" s="330">
        <v>137.33201000207657</v>
      </c>
      <c r="C43" s="330">
        <v>118.31122060066176</v>
      </c>
      <c r="D43" s="330">
        <v>91.951069403709809</v>
      </c>
      <c r="E43" s="330">
        <v>88.49449945719654</v>
      </c>
      <c r="F43" s="330">
        <v>88.030395358733145</v>
      </c>
      <c r="G43" s="330">
        <v>91.775127822472314</v>
      </c>
      <c r="H43" s="330">
        <v>94.537668380543039</v>
      </c>
      <c r="I43" s="330">
        <v>115.90837257172416</v>
      </c>
      <c r="J43" s="330">
        <v>106.67623733698896</v>
      </c>
      <c r="K43" s="330">
        <v>103.37106498741764</v>
      </c>
      <c r="L43" s="330">
        <v>99.45004323510571</v>
      </c>
      <c r="M43" s="330">
        <v>99.88631685337765</v>
      </c>
      <c r="N43" s="330">
        <v>103.96654110612423</v>
      </c>
      <c r="O43" s="330">
        <v>105.73324944046649</v>
      </c>
      <c r="P43" s="330">
        <v>15.847240552200908</v>
      </c>
      <c r="Q43" s="330">
        <v>97.564909331056654</v>
      </c>
      <c r="R43" s="330">
        <v>107.84678289845756</v>
      </c>
      <c r="S43" s="330">
        <v>100.34659253463288</v>
      </c>
      <c r="T43" s="330">
        <v>108.16360081537098</v>
      </c>
      <c r="U43" s="330">
        <v>107.96783041748607</v>
      </c>
      <c r="V43" s="330">
        <v>108.62348511995998</v>
      </c>
      <c r="W43" s="330">
        <v>129.32087196250319</v>
      </c>
      <c r="X43" s="330">
        <v>127.49217690726465</v>
      </c>
      <c r="Y43" s="330">
        <v>103.10998144260694</v>
      </c>
      <c r="Z43" s="330">
        <v>97.871736227154614</v>
      </c>
      <c r="AA43" s="330">
        <v>103.18171162034579</v>
      </c>
      <c r="AB43" s="330">
        <v>104.03206271002904</v>
      </c>
      <c r="AC43" s="330">
        <v>114.76960826756657</v>
      </c>
      <c r="AD43" s="330">
        <v>150.80806664972795</v>
      </c>
      <c r="AE43" s="330">
        <v>129.4847865561288</v>
      </c>
      <c r="AF43" s="330">
        <v>88.413870422909994</v>
      </c>
      <c r="AG43" s="330">
        <v>3240.2691309920006</v>
      </c>
    </row>
    <row r="44" spans="1:33">
      <c r="A44" t="s">
        <v>67</v>
      </c>
      <c r="B44" s="330">
        <v>373.94795427973082</v>
      </c>
      <c r="C44" s="330">
        <v>322.15532934591454</v>
      </c>
      <c r="D44" s="330">
        <v>250.37800216301287</v>
      </c>
      <c r="E44" s="330">
        <v>240.96594112710511</v>
      </c>
      <c r="F44" s="330">
        <v>239.70220969121775</v>
      </c>
      <c r="G44" s="330">
        <v>249.89892234487354</v>
      </c>
      <c r="H44" s="330">
        <v>257.42117728230374</v>
      </c>
      <c r="I44" s="330">
        <v>315.6124985459233</v>
      </c>
      <c r="J44" s="330">
        <v>290.47387220082828</v>
      </c>
      <c r="K44" s="330">
        <v>281.47405898433607</v>
      </c>
      <c r="L44" s="330">
        <v>270.79731972346605</v>
      </c>
      <c r="M44" s="330">
        <v>271.98527020242972</v>
      </c>
      <c r="N44" s="330">
        <v>283.09550963090709</v>
      </c>
      <c r="O44" s="330">
        <v>287.90616497212181</v>
      </c>
      <c r="P44" s="330">
        <v>43.151215695340909</v>
      </c>
      <c r="Q44" s="330">
        <v>265.66419768620864</v>
      </c>
      <c r="R44" s="330">
        <v>293.66120717171952</v>
      </c>
      <c r="S44" s="330">
        <v>273.23857705643627</v>
      </c>
      <c r="T44" s="330">
        <v>294.52388595947735</v>
      </c>
      <c r="U44" s="330">
        <v>293.99081330004066</v>
      </c>
      <c r="V44" s="330">
        <v>295.77612711508129</v>
      </c>
      <c r="W44" s="330">
        <v>352.13404009245795</v>
      </c>
      <c r="X44" s="330">
        <v>347.1545981189692</v>
      </c>
      <c r="Y44" s="330">
        <v>280.76314200673863</v>
      </c>
      <c r="Z44" s="330">
        <v>266.49967144146859</v>
      </c>
      <c r="AA44" s="330">
        <v>280.95845956762747</v>
      </c>
      <c r="AB44" s="330">
        <v>283.27392156663103</v>
      </c>
      <c r="AC44" s="330">
        <v>312.51170229354136</v>
      </c>
      <c r="AD44" s="330">
        <v>410.64255894670396</v>
      </c>
      <c r="AE44" s="330">
        <v>352.58037104590397</v>
      </c>
      <c r="AF44" s="330">
        <v>240.74639244048393</v>
      </c>
      <c r="AG44" s="330">
        <v>8823.0851119990002</v>
      </c>
    </row>
    <row r="45" spans="1:33">
      <c r="A45" t="s">
        <v>69</v>
      </c>
      <c r="B45" s="330">
        <v>67.33628441753541</v>
      </c>
      <c r="C45" s="330">
        <v>58.010058980651877</v>
      </c>
      <c r="D45" s="330">
        <v>45.085216198110842</v>
      </c>
      <c r="E45" s="330">
        <v>43.390399548853296</v>
      </c>
      <c r="F45" s="330">
        <v>43.162841199033743</v>
      </c>
      <c r="G45" s="330">
        <v>44.998948966204019</v>
      </c>
      <c r="H45" s="330">
        <v>46.353470877959445</v>
      </c>
      <c r="I45" s="330">
        <v>56.831900601653352</v>
      </c>
      <c r="J45" s="330">
        <v>52.305223362036166</v>
      </c>
      <c r="K45" s="330">
        <v>50.684639600272661</v>
      </c>
      <c r="L45" s="330">
        <v>48.762094114212807</v>
      </c>
      <c r="M45" s="330">
        <v>48.976006693249424</v>
      </c>
      <c r="N45" s="330">
        <v>50.976611947378558</v>
      </c>
      <c r="O45" s="330">
        <v>51.842859917406102</v>
      </c>
      <c r="P45" s="330">
        <v>7.7701789775010655</v>
      </c>
      <c r="Q45" s="330">
        <v>47.837780017839592</v>
      </c>
      <c r="R45" s="330">
        <v>52.879162306420227</v>
      </c>
      <c r="S45" s="330">
        <v>49.201687903209205</v>
      </c>
      <c r="T45" s="330">
        <v>53.034503667560514</v>
      </c>
      <c r="U45" s="330">
        <v>52.9385140203376</v>
      </c>
      <c r="V45" s="330">
        <v>53.259992978701426</v>
      </c>
      <c r="W45" s="330">
        <v>63.408283439957842</v>
      </c>
      <c r="X45" s="330">
        <v>62.511642297440368</v>
      </c>
      <c r="Y45" s="330">
        <v>50.556625775747371</v>
      </c>
      <c r="Z45" s="330">
        <v>47.988222606878296</v>
      </c>
      <c r="AA45" s="330">
        <v>50.591796335396722</v>
      </c>
      <c r="AB45" s="330">
        <v>51.008738334780602</v>
      </c>
      <c r="AC45" s="330">
        <v>56.273544563114825</v>
      </c>
      <c r="AD45" s="330">
        <v>73.943830489564448</v>
      </c>
      <c r="AE45" s="330">
        <v>63.48865362966373</v>
      </c>
      <c r="AF45" s="330">
        <v>43.35086572432872</v>
      </c>
      <c r="AG45" s="330">
        <v>1588.7605794930003</v>
      </c>
    </row>
    <row r="46" spans="1:33">
      <c r="A46" t="s">
        <v>70</v>
      </c>
      <c r="B46" s="330">
        <v>277.79498130108988</v>
      </c>
      <c r="C46" s="330">
        <v>239.31975738193148</v>
      </c>
      <c r="D46" s="330">
        <v>185.99848356717817</v>
      </c>
      <c r="E46" s="330">
        <v>179.00653912798262</v>
      </c>
      <c r="F46" s="330">
        <v>178.06775006232746</v>
      </c>
      <c r="G46" s="330">
        <v>185.64258920380857</v>
      </c>
      <c r="H46" s="330">
        <v>191.23065204990803</v>
      </c>
      <c r="I46" s="330">
        <v>234.45928003758922</v>
      </c>
      <c r="J46" s="330">
        <v>215.78453090325689</v>
      </c>
      <c r="K46" s="330">
        <v>209.09883329326661</v>
      </c>
      <c r="L46" s="330">
        <v>201.16739644654609</v>
      </c>
      <c r="M46" s="330">
        <v>202.04989005912907</v>
      </c>
      <c r="N46" s="330">
        <v>210.30336148198853</v>
      </c>
      <c r="O46" s="330">
        <v>213.87705641804652</v>
      </c>
      <c r="P46" s="330">
        <v>32.055774125828052</v>
      </c>
      <c r="Q46" s="330">
        <v>197.3541504479079</v>
      </c>
      <c r="R46" s="330">
        <v>218.15230868758647</v>
      </c>
      <c r="S46" s="330">
        <v>202.98093500826883</v>
      </c>
      <c r="T46" s="330">
        <v>218.79316748884835</v>
      </c>
      <c r="U46" s="330">
        <v>218.39716342527333</v>
      </c>
      <c r="V46" s="330">
        <v>219.72342076186192</v>
      </c>
      <c r="W46" s="330">
        <v>261.59006343911375</v>
      </c>
      <c r="X46" s="330">
        <v>257.89098185815016</v>
      </c>
      <c r="Y46" s="330">
        <v>208.57071389526453</v>
      </c>
      <c r="Z46" s="330">
        <v>197.97479942743507</v>
      </c>
      <c r="AA46" s="330">
        <v>208.71580958987636</v>
      </c>
      <c r="AB46" s="330">
        <v>210.43589848287624</v>
      </c>
      <c r="AC46" s="330">
        <v>232.15578933229028</v>
      </c>
      <c r="AD46" s="330">
        <v>305.05432822530759</v>
      </c>
      <c r="AE46" s="330">
        <v>261.92162963020428</v>
      </c>
      <c r="AF46" s="330">
        <v>178.84344283985857</v>
      </c>
      <c r="AG46" s="330">
        <v>6554.4114780000009</v>
      </c>
    </row>
    <row r="47" spans="1:33">
      <c r="A47" t="s">
        <v>71</v>
      </c>
      <c r="B47" s="330">
        <v>375.82730502861801</v>
      </c>
      <c r="C47" s="330">
        <v>323.77438582833446</v>
      </c>
      <c r="D47" s="330">
        <v>251.63632723334592</v>
      </c>
      <c r="E47" s="330">
        <v>242.17696398932614</v>
      </c>
      <c r="F47" s="330">
        <v>240.90688141662082</v>
      </c>
      <c r="G47" s="330">
        <v>251.1548397031047</v>
      </c>
      <c r="H47" s="330">
        <v>258.71489924753485</v>
      </c>
      <c r="I47" s="330">
        <v>317.1986727145798</v>
      </c>
      <c r="J47" s="330">
        <v>291.93370714043715</v>
      </c>
      <c r="K47" s="330">
        <v>282.88866355026676</v>
      </c>
      <c r="L47" s="330">
        <v>272.15826618618752</v>
      </c>
      <c r="M47" s="330">
        <v>273.35218694950959</v>
      </c>
      <c r="N47" s="330">
        <v>284.51826312358554</v>
      </c>
      <c r="O47" s="330">
        <v>289.35309538197464</v>
      </c>
      <c r="P47" s="330">
        <v>43.368080819496043</v>
      </c>
      <c r="Q47" s="330">
        <v>266.99934661043733</v>
      </c>
      <c r="R47" s="330">
        <v>295.13706070508169</v>
      </c>
      <c r="S47" s="330">
        <v>274.6117925494986</v>
      </c>
      <c r="T47" s="330">
        <v>296.0040750588114</v>
      </c>
      <c r="U47" s="330">
        <v>295.46832333537594</v>
      </c>
      <c r="V47" s="330">
        <v>297.26260960451583</v>
      </c>
      <c r="W47" s="330">
        <v>353.9037606227684</v>
      </c>
      <c r="X47" s="330">
        <v>348.89929346089502</v>
      </c>
      <c r="Y47" s="330">
        <v>282.17417371623577</v>
      </c>
      <c r="Z47" s="330">
        <v>267.83901920729983</v>
      </c>
      <c r="AA47" s="330">
        <v>282.3704728848594</v>
      </c>
      <c r="AB47" s="330">
        <v>284.69757170442062</v>
      </c>
      <c r="AC47" s="330">
        <v>314.08229278620132</v>
      </c>
      <c r="AD47" s="330">
        <v>412.70632582080788</v>
      </c>
      <c r="AE47" s="330">
        <v>354.35233470230196</v>
      </c>
      <c r="AF47" s="330">
        <v>241.95631191656821</v>
      </c>
      <c r="AG47" s="330">
        <v>8867.4273029990018</v>
      </c>
    </row>
    <row r="48" spans="1:33">
      <c r="A48" t="s">
        <v>72</v>
      </c>
      <c r="B48" s="330">
        <v>331.60379440343968</v>
      </c>
      <c r="C48" s="330">
        <v>285.67592996773737</v>
      </c>
      <c r="D48" s="330">
        <v>222.02633976786001</v>
      </c>
      <c r="E48" s="330">
        <v>213.68005757285414</v>
      </c>
      <c r="F48" s="330">
        <v>212.55942531788079</v>
      </c>
      <c r="G48" s="330">
        <v>221.60150876210386</v>
      </c>
      <c r="H48" s="330">
        <v>228.27197787732177</v>
      </c>
      <c r="I48" s="330">
        <v>279.87397947011863</v>
      </c>
      <c r="J48" s="330">
        <v>257.58193645525569</v>
      </c>
      <c r="K48" s="330">
        <v>249.6012210178379</v>
      </c>
      <c r="L48" s="330">
        <v>240.13346698885806</v>
      </c>
      <c r="M48" s="330">
        <v>241.18689937665249</v>
      </c>
      <c r="N48" s="330">
        <v>251.03906599248549</v>
      </c>
      <c r="O48" s="330">
        <v>255.30498467570592</v>
      </c>
      <c r="P48" s="330">
        <v>38.264968945364025</v>
      </c>
      <c r="Q48" s="330">
        <v>235.58159626671699</v>
      </c>
      <c r="R48" s="330">
        <v>260.40835215906151</v>
      </c>
      <c r="S48" s="330">
        <v>242.29828748182587</v>
      </c>
      <c r="T48" s="330">
        <v>261.17334513762421</v>
      </c>
      <c r="U48" s="330">
        <v>260.70063519352937</v>
      </c>
      <c r="V48" s="330">
        <v>262.28378821921888</v>
      </c>
      <c r="W48" s="330">
        <v>312.25998831356958</v>
      </c>
      <c r="X48" s="330">
        <v>307.84439562607645</v>
      </c>
      <c r="Y48" s="330">
        <v>248.97080503459978</v>
      </c>
      <c r="Z48" s="330">
        <v>236.32246478651493</v>
      </c>
      <c r="AA48" s="330">
        <v>249.14400572620167</v>
      </c>
      <c r="AB48" s="330">
        <v>251.19727537476939</v>
      </c>
      <c r="AC48" s="330">
        <v>277.12430323524711</v>
      </c>
      <c r="AD48" s="330">
        <v>364.1432694893233</v>
      </c>
      <c r="AE48" s="330">
        <v>312.65577878662481</v>
      </c>
      <c r="AF48" s="330">
        <v>213.48536957762204</v>
      </c>
      <c r="AG48" s="330">
        <v>7823.9992170000014</v>
      </c>
    </row>
    <row r="49" spans="1:33">
      <c r="A49" t="s">
        <v>73</v>
      </c>
      <c r="B49" s="330">
        <v>758.55617469087122</v>
      </c>
      <c r="C49" s="330">
        <v>653.49445420982886</v>
      </c>
      <c r="D49" s="330">
        <v>507.89361827994981</v>
      </c>
      <c r="E49" s="330">
        <v>488.80118326688262</v>
      </c>
      <c r="F49" s="330">
        <v>486.23769475766017</v>
      </c>
      <c r="G49" s="330">
        <v>506.92180134644275</v>
      </c>
      <c r="H49" s="330">
        <v>522.18075079403934</v>
      </c>
      <c r="I49" s="330">
        <v>640.22227382619621</v>
      </c>
      <c r="J49" s="330">
        <v>589.228385454624</v>
      </c>
      <c r="K49" s="330">
        <v>570.97219817427356</v>
      </c>
      <c r="L49" s="330">
        <v>549.31435408338416</v>
      </c>
      <c r="M49" s="330">
        <v>551.72412036431103</v>
      </c>
      <c r="N49" s="330">
        <v>574.26132273248106</v>
      </c>
      <c r="O49" s="330">
        <v>584.01977246224828</v>
      </c>
      <c r="P49" s="330">
        <v>87.532558305247292</v>
      </c>
      <c r="Q49" s="330">
        <v>538.90177828977346</v>
      </c>
      <c r="R49" s="330">
        <v>595.69391787780467</v>
      </c>
      <c r="S49" s="330">
        <v>554.26646253254205</v>
      </c>
      <c r="T49" s="330">
        <v>597.44386814157599</v>
      </c>
      <c r="U49" s="330">
        <v>596.3625263325174</v>
      </c>
      <c r="V49" s="330">
        <v>599.98404853276168</v>
      </c>
      <c r="W49" s="330">
        <v>714.30648937622811</v>
      </c>
      <c r="X49" s="330">
        <v>704.20565472189753</v>
      </c>
      <c r="Y49" s="330">
        <v>569.53009785823406</v>
      </c>
      <c r="Z49" s="330">
        <v>540.59654294509915</v>
      </c>
      <c r="AA49" s="330">
        <v>569.92630096656001</v>
      </c>
      <c r="AB49" s="330">
        <v>574.62323265586235</v>
      </c>
      <c r="AC49" s="330">
        <v>633.9322858297835</v>
      </c>
      <c r="AD49" s="330">
        <v>832.99145005315097</v>
      </c>
      <c r="AE49" s="330">
        <v>715.21187499692041</v>
      </c>
      <c r="AF49" s="330">
        <v>488.35582714185034</v>
      </c>
      <c r="AG49" s="330">
        <v>17897.693021001003</v>
      </c>
    </row>
    <row r="50" spans="1:33">
      <c r="A50" t="s">
        <v>74</v>
      </c>
      <c r="B50" s="330">
        <v>390.97597467878154</v>
      </c>
      <c r="C50" s="330">
        <v>336.82493097625695</v>
      </c>
      <c r="D50" s="330">
        <v>261.77916555891181</v>
      </c>
      <c r="E50" s="330">
        <v>251.93851876532756</v>
      </c>
      <c r="F50" s="330">
        <v>250.6172423036607</v>
      </c>
      <c r="G50" s="330">
        <v>261.27827045652589</v>
      </c>
      <c r="H50" s="330">
        <v>269.14305731331939</v>
      </c>
      <c r="I50" s="330">
        <v>329.98416712153249</v>
      </c>
      <c r="J50" s="330">
        <v>303.700833238104</v>
      </c>
      <c r="K50" s="330">
        <v>294.29120629945021</v>
      </c>
      <c r="L50" s="330">
        <v>283.12829314232334</v>
      </c>
      <c r="M50" s="330">
        <v>284.37033790033672</v>
      </c>
      <c r="N50" s="330">
        <v>295.98649100332756</v>
      </c>
      <c r="O50" s="330">
        <v>301.01620339872721</v>
      </c>
      <c r="P50" s="330">
        <v>45.116140954844944</v>
      </c>
      <c r="Q50" s="330">
        <v>277.76143027091814</v>
      </c>
      <c r="R50" s="330">
        <v>307.03330606650132</v>
      </c>
      <c r="S50" s="330">
        <v>285.6807150884153</v>
      </c>
      <c r="T50" s="330">
        <v>307.93526762563857</v>
      </c>
      <c r="U50" s="330">
        <v>307.37792107456755</v>
      </c>
      <c r="V50" s="330">
        <v>309.24453058788197</v>
      </c>
      <c r="W50" s="330">
        <v>368.16874639120965</v>
      </c>
      <c r="X50" s="330">
        <v>362.9625615286904</v>
      </c>
      <c r="Y50" s="330">
        <v>293.54791714637219</v>
      </c>
      <c r="Z50" s="330">
        <v>278.63494799455555</v>
      </c>
      <c r="AA50" s="330">
        <v>293.75212864924691</v>
      </c>
      <c r="AB50" s="330">
        <v>296.1730270698194</v>
      </c>
      <c r="AC50" s="330">
        <v>326.74217362168719</v>
      </c>
      <c r="AD50" s="330">
        <v>429.34149763706563</v>
      </c>
      <c r="AE50" s="330">
        <v>368.63540138304933</v>
      </c>
      <c r="AF50" s="330">
        <v>251.70897275295133</v>
      </c>
      <c r="AG50" s="330">
        <v>9224.8513779999994</v>
      </c>
    </row>
    <row r="51" spans="1:33">
      <c r="A51" t="s">
        <v>75</v>
      </c>
      <c r="B51" s="330">
        <v>459.43698958111355</v>
      </c>
      <c r="C51" s="330">
        <v>395.80394276333061</v>
      </c>
      <c r="D51" s="330">
        <v>307.61744851011559</v>
      </c>
      <c r="E51" s="330">
        <v>296.05367622950462</v>
      </c>
      <c r="F51" s="330">
        <v>294.50104046856978</v>
      </c>
      <c r="G51" s="330">
        <v>307.02884523820057</v>
      </c>
      <c r="H51" s="330">
        <v>316.27077883821522</v>
      </c>
      <c r="I51" s="330">
        <v>387.76534153103739</v>
      </c>
      <c r="J51" s="330">
        <v>356.87972047598743</v>
      </c>
      <c r="K51" s="330">
        <v>345.82244086352978</v>
      </c>
      <c r="L51" s="330">
        <v>332.70486958544967</v>
      </c>
      <c r="M51" s="330">
        <v>334.16439994410013</v>
      </c>
      <c r="N51" s="330">
        <v>347.81457478294061</v>
      </c>
      <c r="O51" s="330">
        <v>353.72500424935413</v>
      </c>
      <c r="P51" s="330">
        <v>53.01610667724762</v>
      </c>
      <c r="Q51" s="330">
        <v>326.3982536273748</v>
      </c>
      <c r="R51" s="330">
        <v>360.79571885772327</v>
      </c>
      <c r="S51" s="330">
        <v>335.7042279373706</v>
      </c>
      <c r="T51" s="330">
        <v>361.85561647365319</v>
      </c>
      <c r="U51" s="330">
        <v>361.20067694242533</v>
      </c>
      <c r="V51" s="330">
        <v>363.39413513694791</v>
      </c>
      <c r="W51" s="330">
        <v>432.63615018493283</v>
      </c>
      <c r="X51" s="330">
        <v>426.51834741609576</v>
      </c>
      <c r="Y51" s="330">
        <v>344.94899964720173</v>
      </c>
      <c r="Z51" s="330">
        <v>327.42472681060161</v>
      </c>
      <c r="AA51" s="330">
        <v>345.1889691701262</v>
      </c>
      <c r="AB51" s="330">
        <v>348.03377384985953</v>
      </c>
      <c r="AC51" s="330">
        <v>383.9556656678742</v>
      </c>
      <c r="AD51" s="330">
        <v>504.52042568263045</v>
      </c>
      <c r="AE51" s="330">
        <v>433.18451780470787</v>
      </c>
      <c r="AF51" s="330">
        <v>295.78393605177848</v>
      </c>
      <c r="AG51" s="330">
        <v>10840.149321000001</v>
      </c>
    </row>
    <row r="52" spans="1:33">
      <c r="A52" t="s">
        <v>76</v>
      </c>
      <c r="B52" s="330">
        <v>204.1176967166511</v>
      </c>
      <c r="C52" s="330">
        <v>175.84694088710651</v>
      </c>
      <c r="D52" s="330">
        <v>136.66763121747346</v>
      </c>
      <c r="E52" s="330">
        <v>131.53010285819568</v>
      </c>
      <c r="F52" s="330">
        <v>130.84030111704536</v>
      </c>
      <c r="G52" s="330">
        <v>136.40612779727053</v>
      </c>
      <c r="H52" s="330">
        <v>140.51211456460325</v>
      </c>
      <c r="I52" s="330">
        <v>172.27556808611519</v>
      </c>
      <c r="J52" s="330">
        <v>158.55376950570925</v>
      </c>
      <c r="K52" s="330">
        <v>153.64126464077745</v>
      </c>
      <c r="L52" s="330">
        <v>147.81341774007532</v>
      </c>
      <c r="M52" s="330">
        <v>148.46185480947059</v>
      </c>
      <c r="N52" s="330">
        <v>154.52632569681475</v>
      </c>
      <c r="O52" s="330">
        <v>157.15219883426172</v>
      </c>
      <c r="P52" s="330">
        <v>23.553884056463225</v>
      </c>
      <c r="Q52" s="330">
        <v>145.01152770372369</v>
      </c>
      <c r="R52" s="330">
        <v>160.29356100737922</v>
      </c>
      <c r="S52" s="330">
        <v>149.1459663426163</v>
      </c>
      <c r="T52" s="330">
        <v>160.76445008471785</v>
      </c>
      <c r="U52" s="330">
        <v>160.47347493113952</v>
      </c>
      <c r="V52" s="330">
        <v>161.4479799115035</v>
      </c>
      <c r="W52" s="330">
        <v>192.2106763162933</v>
      </c>
      <c r="X52" s="330">
        <v>189.49267180542381</v>
      </c>
      <c r="Y52" s="330">
        <v>153.25321401939232</v>
      </c>
      <c r="Z52" s="330">
        <v>145.46756704459759</v>
      </c>
      <c r="AA52" s="330">
        <v>153.35982717290918</v>
      </c>
      <c r="AB52" s="330">
        <v>154.62371099594515</v>
      </c>
      <c r="AC52" s="330">
        <v>170.58301332874817</v>
      </c>
      <c r="AD52" s="330">
        <v>224.14727062079857</v>
      </c>
      <c r="AE52" s="330">
        <v>192.45430392582583</v>
      </c>
      <c r="AF52" s="330">
        <v>131.41026326095385</v>
      </c>
      <c r="AG52" s="330">
        <v>4816.0386770000014</v>
      </c>
    </row>
    <row r="53" spans="1:33">
      <c r="A53" t="s">
        <v>77</v>
      </c>
      <c r="B53" s="330">
        <v>109.15538661221794</v>
      </c>
      <c r="C53" s="330">
        <v>94.037122336106222</v>
      </c>
      <c r="D53" s="330">
        <v>73.085324608713307</v>
      </c>
      <c r="E53" s="330">
        <v>70.337944526982</v>
      </c>
      <c r="F53" s="330">
        <v>69.969061392632469</v>
      </c>
      <c r="G53" s="330">
        <v>72.945481237012473</v>
      </c>
      <c r="H53" s="330">
        <v>75.141227025948226</v>
      </c>
      <c r="I53" s="330">
        <v>92.127270397252914</v>
      </c>
      <c r="J53" s="330">
        <v>84.789306795114101</v>
      </c>
      <c r="K53" s="330">
        <v>82.162261828452529</v>
      </c>
      <c r="L53" s="330">
        <v>79.045722244694517</v>
      </c>
      <c r="M53" s="330">
        <v>79.392484922022732</v>
      </c>
      <c r="N53" s="330">
        <v>82.635563180080453</v>
      </c>
      <c r="O53" s="330">
        <v>84.03979320091274</v>
      </c>
      <c r="P53" s="330">
        <v>12.595837410274212</v>
      </c>
      <c r="Q53" s="330">
        <v>77.547364213605007</v>
      </c>
      <c r="R53" s="330">
        <v>85.719689692061351</v>
      </c>
      <c r="S53" s="330">
        <v>79.758325121513408</v>
      </c>
      <c r="T53" s="330">
        <v>85.971505581203587</v>
      </c>
      <c r="U53" s="330">
        <v>85.815901702195092</v>
      </c>
      <c r="V53" s="330">
        <v>86.337034703391069</v>
      </c>
      <c r="W53" s="330">
        <v>102.78790630008783</v>
      </c>
      <c r="X53" s="330">
        <v>101.33440747088264</v>
      </c>
      <c r="Y53" s="330">
        <v>81.954745203075333</v>
      </c>
      <c r="Z53" s="330">
        <v>77.791238955306483</v>
      </c>
      <c r="AA53" s="330">
        <v>82.011758388003813</v>
      </c>
      <c r="AB53" s="330">
        <v>82.687641613983615</v>
      </c>
      <c r="AC53" s="330">
        <v>91.222148147322713</v>
      </c>
      <c r="AD53" s="330">
        <v>119.86653963007804</v>
      </c>
      <c r="AE53" s="330">
        <v>102.91819028004498</v>
      </c>
      <c r="AF53" s="330">
        <v>70.273858277828694</v>
      </c>
      <c r="AG53" s="330">
        <v>2575.4580429990006</v>
      </c>
    </row>
    <row r="54" spans="1:33">
      <c r="A54" t="s">
        <v>79</v>
      </c>
      <c r="B54" s="330">
        <v>626.73471534809039</v>
      </c>
      <c r="C54" s="330">
        <v>539.93056072302204</v>
      </c>
      <c r="D54" s="330">
        <v>419.63215500752648</v>
      </c>
      <c r="E54" s="330">
        <v>403.85759246033882</v>
      </c>
      <c r="F54" s="330">
        <v>401.73958552198599</v>
      </c>
      <c r="G54" s="330">
        <v>418.82921986638127</v>
      </c>
      <c r="H54" s="330">
        <v>431.43647778297208</v>
      </c>
      <c r="I54" s="330">
        <v>528.96481227575066</v>
      </c>
      <c r="J54" s="330">
        <v>486.83261273749775</v>
      </c>
      <c r="K54" s="330">
        <v>471.74897526904704</v>
      </c>
      <c r="L54" s="330">
        <v>453.8548189702226</v>
      </c>
      <c r="M54" s="330">
        <v>455.8458174414269</v>
      </c>
      <c r="N54" s="330">
        <v>474.4665176377091</v>
      </c>
      <c r="O54" s="330">
        <v>482.5291495398443</v>
      </c>
      <c r="P54" s="330">
        <v>72.321200253212425</v>
      </c>
      <c r="Q54" s="330">
        <v>445.25173465849252</v>
      </c>
      <c r="R54" s="330">
        <v>492.17456862424183</v>
      </c>
      <c r="S54" s="330">
        <v>457.94635283786346</v>
      </c>
      <c r="T54" s="330">
        <v>493.62041352938019</v>
      </c>
      <c r="U54" s="330">
        <v>492.72698668308169</v>
      </c>
      <c r="V54" s="330">
        <v>495.71916282115336</v>
      </c>
      <c r="W54" s="330">
        <v>590.17471510655628</v>
      </c>
      <c r="X54" s="330">
        <v>581.8291977367453</v>
      </c>
      <c r="Y54" s="330">
        <v>470.55748232332724</v>
      </c>
      <c r="Z54" s="330">
        <v>446.65198407874192</v>
      </c>
      <c r="AA54" s="330">
        <v>470.8848334814902</v>
      </c>
      <c r="AB54" s="330">
        <v>474.76553506104551</v>
      </c>
      <c r="AC54" s="330">
        <v>523.7678948054247</v>
      </c>
      <c r="AD54" s="330">
        <v>688.23467101722258</v>
      </c>
      <c r="AE54" s="330">
        <v>590.92276333053394</v>
      </c>
      <c r="AF54" s="330">
        <v>403.48963006867496</v>
      </c>
      <c r="AG54" s="330">
        <v>14787.442136999003</v>
      </c>
    </row>
    <row r="55" spans="1:33">
      <c r="A55" t="s">
        <v>80</v>
      </c>
      <c r="B55" s="330">
        <v>888.65316079345041</v>
      </c>
      <c r="C55" s="330">
        <v>765.57271784283569</v>
      </c>
      <c r="D55" s="330">
        <v>595.00045519401556</v>
      </c>
      <c r="E55" s="330">
        <v>572.63355174283743</v>
      </c>
      <c r="F55" s="330">
        <v>569.63040940165672</v>
      </c>
      <c r="G55" s="330">
        <v>593.86196576042073</v>
      </c>
      <c r="H55" s="330">
        <v>611.73791761398013</v>
      </c>
      <c r="I55" s="330">
        <v>750.02427800139299</v>
      </c>
      <c r="J55" s="330">
        <v>690.28462839533267</v>
      </c>
      <c r="K55" s="330">
        <v>668.89739423652827</v>
      </c>
      <c r="L55" s="330">
        <v>643.52509848640284</v>
      </c>
      <c r="M55" s="330">
        <v>646.34815430450601</v>
      </c>
      <c r="N55" s="330">
        <v>672.75062361151254</v>
      </c>
      <c r="O55" s="330">
        <v>684.1827066742278</v>
      </c>
      <c r="P55" s="330">
        <v>102.5449231126417</v>
      </c>
      <c r="Q55" s="330">
        <v>631.32670277132695</v>
      </c>
      <c r="R55" s="330">
        <v>697.8590388553273</v>
      </c>
      <c r="S55" s="330">
        <v>649.32652357892084</v>
      </c>
      <c r="T55" s="330">
        <v>699.90911620624388</v>
      </c>
      <c r="U55" s="330">
        <v>698.64231771645564</v>
      </c>
      <c r="V55" s="330">
        <v>702.88495294573477</v>
      </c>
      <c r="W55" s="330">
        <v>836.81438598550949</v>
      </c>
      <c r="X55" s="330">
        <v>824.98119690642659</v>
      </c>
      <c r="Y55" s="330">
        <v>667.20796496709818</v>
      </c>
      <c r="Z55" s="330">
        <v>633.31212984713966</v>
      </c>
      <c r="AA55" s="330">
        <v>667.67211931225734</v>
      </c>
      <c r="AB55" s="330">
        <v>673.17460328245295</v>
      </c>
      <c r="AC55" s="330">
        <v>742.655518902381</v>
      </c>
      <c r="AD55" s="330">
        <v>975.85453747748716</v>
      </c>
      <c r="AE55" s="330">
        <v>837.87505073310456</v>
      </c>
      <c r="AF55" s="330">
        <v>572.11181434039668</v>
      </c>
      <c r="AG55" s="330">
        <v>20967.255959000009</v>
      </c>
    </row>
    <row r="56" spans="1:33">
      <c r="A56" t="s">
        <v>81</v>
      </c>
      <c r="B56" s="330">
        <v>89.096530836362746</v>
      </c>
      <c r="C56" s="330">
        <v>76.756462782239808</v>
      </c>
      <c r="D56" s="330">
        <v>59.654856070629741</v>
      </c>
      <c r="E56" s="330">
        <v>57.412346179287525</v>
      </c>
      <c r="F56" s="330">
        <v>57.111250570773528</v>
      </c>
      <c r="G56" s="330">
        <v>59.54071090871237</v>
      </c>
      <c r="H56" s="330">
        <v>61.332957159350734</v>
      </c>
      <c r="I56" s="330">
        <v>75.197573317925588</v>
      </c>
      <c r="J56" s="330">
        <v>69.208064960663378</v>
      </c>
      <c r="K56" s="330">
        <v>67.06377689440248</v>
      </c>
      <c r="L56" s="330">
        <v>64.51994581336298</v>
      </c>
      <c r="M56" s="330">
        <v>64.802985913648925</v>
      </c>
      <c r="N56" s="330">
        <v>67.450102386702909</v>
      </c>
      <c r="O56" s="330">
        <v>68.596285156380588</v>
      </c>
      <c r="P56" s="330">
        <v>10.2811730237479</v>
      </c>
      <c r="Q56" s="330">
        <v>63.296932394930963</v>
      </c>
      <c r="R56" s="330">
        <v>69.967476759203123</v>
      </c>
      <c r="S56" s="330">
        <v>65.101597769891072</v>
      </c>
      <c r="T56" s="330">
        <v>70.173017894903111</v>
      </c>
      <c r="U56" s="330">
        <v>70.046008443197437</v>
      </c>
      <c r="V56" s="330">
        <v>70.471375838723731</v>
      </c>
      <c r="W56" s="330">
        <v>83.899165652772879</v>
      </c>
      <c r="X56" s="330">
        <v>82.712767919448353</v>
      </c>
      <c r="Y56" s="330">
        <v>66.89439440228908</v>
      </c>
      <c r="Z56" s="330">
        <v>63.495991682049855</v>
      </c>
      <c r="AA56" s="330">
        <v>66.940930603082407</v>
      </c>
      <c r="AB56" s="330">
        <v>67.492610667202584</v>
      </c>
      <c r="AC56" s="330">
        <v>74.458780163007148</v>
      </c>
      <c r="AD56" s="330">
        <v>97.839357047396035</v>
      </c>
      <c r="AE56" s="330">
        <v>84.005508097227533</v>
      </c>
      <c r="AF56" s="330">
        <v>57.360036690483653</v>
      </c>
      <c r="AG56" s="330">
        <v>2102.1809740000003</v>
      </c>
    </row>
    <row r="57" spans="1:33">
      <c r="A57" t="s">
        <v>82</v>
      </c>
      <c r="B57" s="330">
        <v>235.37613626627862</v>
      </c>
      <c r="C57" s="330">
        <v>202.77601690610976</v>
      </c>
      <c r="D57" s="330">
        <v>157.59681549458415</v>
      </c>
      <c r="E57" s="330">
        <v>151.67252967999417</v>
      </c>
      <c r="F57" s="330">
        <v>150.87709218861829</v>
      </c>
      <c r="G57" s="330">
        <v>157.29526562576888</v>
      </c>
      <c r="H57" s="330">
        <v>162.03004029940649</v>
      </c>
      <c r="I57" s="330">
        <v>198.65772660308556</v>
      </c>
      <c r="J57" s="330">
        <v>182.83458150379747</v>
      </c>
      <c r="K57" s="330">
        <v>177.16977912214969</v>
      </c>
      <c r="L57" s="330">
        <v>170.44945987348174</v>
      </c>
      <c r="M57" s="330">
        <v>171.19719813655826</v>
      </c>
      <c r="N57" s="330">
        <v>178.19037780164092</v>
      </c>
      <c r="O57" s="330">
        <v>181.21837529210674</v>
      </c>
      <c r="P57" s="330">
        <v>27.160909183539484</v>
      </c>
      <c r="Q57" s="330">
        <v>167.21849038084179</v>
      </c>
      <c r="R57" s="330">
        <v>184.84080344417359</v>
      </c>
      <c r="S57" s="330">
        <v>171.98607402550468</v>
      </c>
      <c r="T57" s="330">
        <v>185.38380414140278</v>
      </c>
      <c r="U57" s="330">
        <v>185.04826925883049</v>
      </c>
      <c r="V57" s="330">
        <v>186.17200924188901</v>
      </c>
      <c r="W57" s="330">
        <v>221.64568319257731</v>
      </c>
      <c r="X57" s="330">
        <v>218.51144539539669</v>
      </c>
      <c r="Y57" s="330">
        <v>176.7223027033649</v>
      </c>
      <c r="Z57" s="330">
        <v>167.74436726347841</v>
      </c>
      <c r="AA57" s="330">
        <v>176.84524251972388</v>
      </c>
      <c r="AB57" s="330">
        <v>178.3026766165265</v>
      </c>
      <c r="AC57" s="330">
        <v>196.705975208589</v>
      </c>
      <c r="AD57" s="330">
        <v>258.47302493616496</v>
      </c>
      <c r="AE57" s="330">
        <v>221.92661976173309</v>
      </c>
      <c r="AF57" s="330">
        <v>151.53433793168318</v>
      </c>
      <c r="AG57" s="330">
        <v>5553.5634299990006</v>
      </c>
    </row>
    <row r="58" spans="1:33">
      <c r="A58" t="s">
        <v>83</v>
      </c>
      <c r="B58" s="330">
        <v>408.50229865857614</v>
      </c>
      <c r="C58" s="330">
        <v>351.92382003104319</v>
      </c>
      <c r="D58" s="330">
        <v>273.51396964889511</v>
      </c>
      <c r="E58" s="330">
        <v>263.23219507497402</v>
      </c>
      <c r="F58" s="330">
        <v>261.85168960479052</v>
      </c>
      <c r="G58" s="330">
        <v>272.99062086543188</v>
      </c>
      <c r="H58" s="330">
        <v>281.20796340700235</v>
      </c>
      <c r="I58" s="330">
        <v>344.7764044858007</v>
      </c>
      <c r="J58" s="330">
        <v>317.31486463897886</v>
      </c>
      <c r="K58" s="330">
        <v>307.48343129549079</v>
      </c>
      <c r="L58" s="330">
        <v>295.82011697506772</v>
      </c>
      <c r="M58" s="330">
        <v>297.11783901310889</v>
      </c>
      <c r="N58" s="330">
        <v>309.25471071741322</v>
      </c>
      <c r="O58" s="330">
        <v>314.509890595922</v>
      </c>
      <c r="P58" s="330">
        <v>47.138567278463249</v>
      </c>
      <c r="Q58" s="330">
        <v>290.21267313825496</v>
      </c>
      <c r="R58" s="330">
        <v>320.79672260157105</v>
      </c>
      <c r="S58" s="330">
        <v>298.4869566267414</v>
      </c>
      <c r="T58" s="330">
        <v>321.73911649293984</v>
      </c>
      <c r="U58" s="330">
        <v>321.15678570535368</v>
      </c>
      <c r="V58" s="330">
        <v>323.10706993321037</v>
      </c>
      <c r="W58" s="330">
        <v>384.67268818402323</v>
      </c>
      <c r="X58" s="330">
        <v>379.23312508726804</v>
      </c>
      <c r="Y58" s="330">
        <v>306.70682263596933</v>
      </c>
      <c r="Z58" s="330">
        <v>291.12534813911162</v>
      </c>
      <c r="AA58" s="330">
        <v>306.92018835084576</v>
      </c>
      <c r="AB58" s="330">
        <v>309.44960865713256</v>
      </c>
      <c r="AC58" s="330">
        <v>341.38908177879546</v>
      </c>
      <c r="AD58" s="330">
        <v>448.58763722848079</v>
      </c>
      <c r="AE58" s="330">
        <v>385.16026197165462</v>
      </c>
      <c r="AF58" s="330">
        <v>262.99235917768993</v>
      </c>
      <c r="AG58" s="330">
        <v>9638.374828</v>
      </c>
    </row>
    <row r="59" spans="1:33">
      <c r="A59" t="s">
        <v>84</v>
      </c>
      <c r="B59" s="330">
        <v>256.16285820548683</v>
      </c>
      <c r="C59" s="330">
        <v>220.68373153780479</v>
      </c>
      <c r="D59" s="330">
        <v>171.51462905952684</v>
      </c>
      <c r="E59" s="330">
        <v>165.06715306996958</v>
      </c>
      <c r="F59" s="330">
        <v>164.20146827903505</v>
      </c>
      <c r="G59" s="330">
        <v>171.18644848220688</v>
      </c>
      <c r="H59" s="330">
        <v>176.33936429006027</v>
      </c>
      <c r="I59" s="330">
        <v>216.20174355177903</v>
      </c>
      <c r="J59" s="330">
        <v>198.98121245321292</v>
      </c>
      <c r="K59" s="330">
        <v>192.81613560102724</v>
      </c>
      <c r="L59" s="330">
        <v>185.50232624847411</v>
      </c>
      <c r="M59" s="330">
        <v>186.31609935945167</v>
      </c>
      <c r="N59" s="330">
        <v>193.92686619150416</v>
      </c>
      <c r="O59" s="330">
        <v>197.22227457104893</v>
      </c>
      <c r="P59" s="330">
        <v>29.559564696244518</v>
      </c>
      <c r="Q59" s="330">
        <v>181.98602084411883</v>
      </c>
      <c r="R59" s="330">
        <v>201.16460943896308</v>
      </c>
      <c r="S59" s="330">
        <v>187.17464307457703</v>
      </c>
      <c r="T59" s="330">
        <v>201.75556403961318</v>
      </c>
      <c r="U59" s="330">
        <v>201.3903971373486</v>
      </c>
      <c r="V59" s="330">
        <v>202.6133777270818</v>
      </c>
      <c r="W59" s="330">
        <v>241.21983059186061</v>
      </c>
      <c r="X59" s="330">
        <v>237.80879952831569</v>
      </c>
      <c r="Y59" s="330">
        <v>192.32914129381425</v>
      </c>
      <c r="Z59" s="330">
        <v>182.55833937843272</v>
      </c>
      <c r="AA59" s="330">
        <v>192.46293826765083</v>
      </c>
      <c r="AB59" s="330">
        <v>194.04908242740001</v>
      </c>
      <c r="AC59" s="330">
        <v>214.07762755747459</v>
      </c>
      <c r="AD59" s="330">
        <v>281.29949742127656</v>
      </c>
      <c r="AE59" s="330">
        <v>241.52557745163563</v>
      </c>
      <c r="AF59" s="330">
        <v>164.91675722360515</v>
      </c>
      <c r="AG59" s="330">
        <v>6044.0140790000023</v>
      </c>
    </row>
    <row r="60" spans="1:33">
      <c r="A60" t="s">
        <v>85</v>
      </c>
      <c r="B60" s="330">
        <v>530.77579812451006</v>
      </c>
      <c r="C60" s="330">
        <v>457.26216735961037</v>
      </c>
      <c r="D60" s="330">
        <v>355.38256703894683</v>
      </c>
      <c r="E60" s="330">
        <v>342.02323681356069</v>
      </c>
      <c r="F60" s="330">
        <v>340.22951644733985</v>
      </c>
      <c r="G60" s="330">
        <v>354.70256873991076</v>
      </c>
      <c r="H60" s="330">
        <v>365.3795381481292</v>
      </c>
      <c r="I60" s="330">
        <v>447.97537704530589</v>
      </c>
      <c r="J60" s="330">
        <v>412.29400933259348</v>
      </c>
      <c r="K60" s="330">
        <v>399.51981712673955</v>
      </c>
      <c r="L60" s="330">
        <v>384.36542267772899</v>
      </c>
      <c r="M60" s="330">
        <v>386.05158075504443</v>
      </c>
      <c r="N60" s="330">
        <v>401.82127846969809</v>
      </c>
      <c r="O60" s="330">
        <v>408.64944639791497</v>
      </c>
      <c r="P60" s="330">
        <v>61.248151483680701</v>
      </c>
      <c r="Q60" s="330">
        <v>377.07955063319923</v>
      </c>
      <c r="R60" s="330">
        <v>416.8180620615982</v>
      </c>
      <c r="S60" s="330">
        <v>387.83050463500399</v>
      </c>
      <c r="T60" s="330">
        <v>418.04253465693358</v>
      </c>
      <c r="U60" s="330">
        <v>417.28589977490611</v>
      </c>
      <c r="V60" s="330">
        <v>419.81994590147497</v>
      </c>
      <c r="W60" s="330">
        <v>499.81347414209773</v>
      </c>
      <c r="X60" s="330">
        <v>492.74573314379808</v>
      </c>
      <c r="Y60" s="330">
        <v>398.51075283887263</v>
      </c>
      <c r="Z60" s="330">
        <v>378.26540883668724</v>
      </c>
      <c r="AA60" s="330">
        <v>398.78798348843776</v>
      </c>
      <c r="AB60" s="330">
        <v>402.07451354290828</v>
      </c>
      <c r="AC60" s="330">
        <v>443.57415600145885</v>
      </c>
      <c r="AD60" s="330">
        <v>582.85953827089043</v>
      </c>
      <c r="AE60" s="330">
        <v>500.44698922175451</v>
      </c>
      <c r="AF60" s="330">
        <v>341.71161288826602</v>
      </c>
      <c r="AG60" s="330">
        <v>12523.347135999002</v>
      </c>
    </row>
    <row r="61" spans="1:33">
      <c r="A61" t="s">
        <v>86</v>
      </c>
      <c r="B61" s="330">
        <v>477.23389024747678</v>
      </c>
      <c r="C61" s="330">
        <v>411.13593303067125</v>
      </c>
      <c r="D61" s="330">
        <v>319.53341805224164</v>
      </c>
      <c r="E61" s="330">
        <v>307.5217077272992</v>
      </c>
      <c r="F61" s="330">
        <v>305.90892856251355</v>
      </c>
      <c r="G61" s="330">
        <v>318.92201445253471</v>
      </c>
      <c r="H61" s="330">
        <v>328.52194659854052</v>
      </c>
      <c r="I61" s="330">
        <v>402.78594592638268</v>
      </c>
      <c r="J61" s="330">
        <v>370.70392940818812</v>
      </c>
      <c r="K61" s="330">
        <v>359.2183314161361</v>
      </c>
      <c r="L61" s="330">
        <v>345.5926336303649</v>
      </c>
      <c r="M61" s="330">
        <v>347.1087008317196</v>
      </c>
      <c r="N61" s="330">
        <v>361.28763328301704</v>
      </c>
      <c r="O61" s="330">
        <v>367.42701106768686</v>
      </c>
      <c r="P61" s="330">
        <v>55.069755829686429</v>
      </c>
      <c r="Q61" s="330">
        <v>339.04172254522791</v>
      </c>
      <c r="R61" s="330">
        <v>374.77161917696907</v>
      </c>
      <c r="S61" s="330">
        <v>348.70817610298678</v>
      </c>
      <c r="T61" s="330">
        <v>375.87257333169538</v>
      </c>
      <c r="U61" s="330">
        <v>375.19226384975809</v>
      </c>
      <c r="V61" s="330">
        <v>377.47068855435498</v>
      </c>
      <c r="W61" s="330">
        <v>449.39488481911854</v>
      </c>
      <c r="X61" s="330">
        <v>443.0401008523317</v>
      </c>
      <c r="Y61" s="330">
        <v>358.31105629675403</v>
      </c>
      <c r="Z61" s="330">
        <v>340.10795752755416</v>
      </c>
      <c r="AA61" s="330">
        <v>358.56032135717174</v>
      </c>
      <c r="AB61" s="330">
        <v>361.51532331628954</v>
      </c>
      <c r="AC61" s="330">
        <v>398.82869721983661</v>
      </c>
      <c r="AD61" s="330">
        <v>524.06369299380515</v>
      </c>
      <c r="AE61" s="330">
        <v>449.96449418537702</v>
      </c>
      <c r="AF61" s="330">
        <v>307.24151880631217</v>
      </c>
      <c r="AG61" s="330">
        <v>11260.056871000001</v>
      </c>
    </row>
    <row r="62" spans="1:33">
      <c r="A62" t="s">
        <v>88</v>
      </c>
      <c r="B62" s="330">
        <v>96.230207234695897</v>
      </c>
      <c r="C62" s="330">
        <v>82.902109103473776</v>
      </c>
      <c r="D62" s="330">
        <v>64.431231029365293</v>
      </c>
      <c r="E62" s="330">
        <v>62.009170489588989</v>
      </c>
      <c r="F62" s="330">
        <v>61.683967111491427</v>
      </c>
      <c r="G62" s="330">
        <v>64.30794662667266</v>
      </c>
      <c r="H62" s="330">
        <v>66.243692345339269</v>
      </c>
      <c r="I62" s="330">
        <v>81.218404308250513</v>
      </c>
      <c r="J62" s="330">
        <v>74.749335029763486</v>
      </c>
      <c r="K62" s="330">
        <v>72.433360624809936</v>
      </c>
      <c r="L62" s="330">
        <v>69.685853064183519</v>
      </c>
      <c r="M62" s="330">
        <v>69.991555286824152</v>
      </c>
      <c r="N62" s="330">
        <v>72.850617972937158</v>
      </c>
      <c r="O62" s="330">
        <v>74.088571958569858</v>
      </c>
      <c r="P62" s="330">
        <v>11.104353911468355</v>
      </c>
      <c r="Q62" s="330">
        <v>68.364916843639975</v>
      </c>
      <c r="R62" s="330">
        <v>75.569550520355037</v>
      </c>
      <c r="S62" s="330">
        <v>70.314076046489802</v>
      </c>
      <c r="T62" s="330">
        <v>75.791548682326038</v>
      </c>
      <c r="U62" s="330">
        <v>75.654369986997835</v>
      </c>
      <c r="V62" s="330">
        <v>76.113795199608603</v>
      </c>
      <c r="W62" s="330">
        <v>90.616705519238266</v>
      </c>
      <c r="X62" s="330">
        <v>89.335316685476883</v>
      </c>
      <c r="Y62" s="330">
        <v>72.250416214236438</v>
      </c>
      <c r="Z62" s="330">
        <v>68.579914175989785</v>
      </c>
      <c r="AA62" s="330">
        <v>72.300678420903978</v>
      </c>
      <c r="AB62" s="330">
        <v>72.896529756519257</v>
      </c>
      <c r="AC62" s="330">
        <v>80.420458330623717</v>
      </c>
      <c r="AD62" s="330">
        <v>105.67304378744412</v>
      </c>
      <c r="AE62" s="330">
        <v>90.731562465649688</v>
      </c>
      <c r="AF62" s="330">
        <v>61.95267274606649</v>
      </c>
      <c r="AG62" s="330">
        <v>2270.4959314790003</v>
      </c>
    </row>
    <row r="63" spans="1:33">
      <c r="A63" t="s">
        <v>87</v>
      </c>
      <c r="B63" s="330">
        <v>277.29667772030376</v>
      </c>
      <c r="C63" s="330">
        <v>238.89046995745122</v>
      </c>
      <c r="D63" s="330">
        <v>185.66484287306548</v>
      </c>
      <c r="E63" s="330">
        <v>178.68544045653135</v>
      </c>
      <c r="F63" s="330">
        <v>177.74833537361349</v>
      </c>
      <c r="G63" s="330">
        <v>185.30958690652659</v>
      </c>
      <c r="H63" s="330">
        <v>190.88762598721161</v>
      </c>
      <c r="I63" s="330">
        <v>234.03871124889451</v>
      </c>
      <c r="J63" s="330">
        <v>215.39746053962492</v>
      </c>
      <c r="K63" s="330">
        <v>208.72375561230839</v>
      </c>
      <c r="L63" s="330">
        <v>200.80654603262846</v>
      </c>
      <c r="M63" s="330">
        <v>201.68745664423312</v>
      </c>
      <c r="N63" s="330">
        <v>209.92612314029128</v>
      </c>
      <c r="O63" s="330">
        <v>213.49340764742456</v>
      </c>
      <c r="P63" s="330">
        <v>31.998273061708897</v>
      </c>
      <c r="Q63" s="330">
        <v>197.00014016525051</v>
      </c>
      <c r="R63" s="330">
        <v>217.76099104726535</v>
      </c>
      <c r="S63" s="330">
        <v>202.6168315018908</v>
      </c>
      <c r="T63" s="330">
        <v>218.40070028767502</v>
      </c>
      <c r="U63" s="330">
        <v>218.00540656898082</v>
      </c>
      <c r="V63" s="330">
        <v>219.32928488930077</v>
      </c>
      <c r="W63" s="330">
        <v>261.12082794501202</v>
      </c>
      <c r="X63" s="330">
        <v>257.42838170925444</v>
      </c>
      <c r="Y63" s="330">
        <v>208.19658354526916</v>
      </c>
      <c r="Z63" s="330">
        <v>197.61967583593582</v>
      </c>
      <c r="AA63" s="330">
        <v>208.34141896986517</v>
      </c>
      <c r="AB63" s="330">
        <v>210.05842239871936</v>
      </c>
      <c r="AC63" s="330">
        <v>231.73935250329251</v>
      </c>
      <c r="AD63" s="330">
        <v>304.50712732420772</v>
      </c>
      <c r="AE63" s="330">
        <v>261.45179937870449</v>
      </c>
      <c r="AF63" s="330">
        <v>178.52263672756013</v>
      </c>
      <c r="AG63" s="330">
        <v>6542.6542940000008</v>
      </c>
    </row>
    <row r="64" spans="1:33">
      <c r="A64" t="s">
        <v>89</v>
      </c>
      <c r="B64" s="330">
        <v>536.48853561437295</v>
      </c>
      <c r="C64" s="330">
        <v>462.1836779774672</v>
      </c>
      <c r="D64" s="330">
        <v>359.20754798408564</v>
      </c>
      <c r="E64" s="330">
        <v>345.70443134852837</v>
      </c>
      <c r="F64" s="330">
        <v>343.89140517820226</v>
      </c>
      <c r="G64" s="330">
        <v>358.52023086646426</v>
      </c>
      <c r="H64" s="330">
        <v>369.3121164476355</v>
      </c>
      <c r="I64" s="330">
        <v>452.79693398144531</v>
      </c>
      <c r="J64" s="330">
        <v>416.73152787108506</v>
      </c>
      <c r="K64" s="330">
        <v>403.81984709289048</v>
      </c>
      <c r="L64" s="330">
        <v>388.50234596567242</v>
      </c>
      <c r="M64" s="330">
        <v>390.2066521546692</v>
      </c>
      <c r="N64" s="330">
        <v>406.14607905376687</v>
      </c>
      <c r="O64" s="330">
        <v>413.04773852219421</v>
      </c>
      <c r="P64" s="330">
        <v>61.907365058229452</v>
      </c>
      <c r="Q64" s="330">
        <v>381.13805611361977</v>
      </c>
      <c r="R64" s="330">
        <v>421.30427295893963</v>
      </c>
      <c r="S64" s="330">
        <v>392.00472258422008</v>
      </c>
      <c r="T64" s="330">
        <v>422.54192454722346</v>
      </c>
      <c r="U64" s="330">
        <v>421.77714600741814</v>
      </c>
      <c r="V64" s="330">
        <v>424.33846606086809</v>
      </c>
      <c r="W64" s="330">
        <v>505.19296428041855</v>
      </c>
      <c r="X64" s="330">
        <v>498.04915321804987</v>
      </c>
      <c r="Y64" s="330">
        <v>402.79992225070413</v>
      </c>
      <c r="Z64" s="330">
        <v>382.33667770353321</v>
      </c>
      <c r="AA64" s="330">
        <v>403.08013673248371</v>
      </c>
      <c r="AB64" s="330">
        <v>406.4020396949129</v>
      </c>
      <c r="AC64" s="330">
        <v>448.34834261561451</v>
      </c>
      <c r="AD64" s="330">
        <v>589.13285281795504</v>
      </c>
      <c r="AE64" s="330">
        <v>505.83329787998287</v>
      </c>
      <c r="AF64" s="330">
        <v>345.38945341634974</v>
      </c>
      <c r="AG64" s="330">
        <v>12658.135863999003</v>
      </c>
    </row>
    <row r="65" spans="1:33">
      <c r="A65" t="s">
        <v>90</v>
      </c>
      <c r="B65" s="330">
        <v>490.31098903948907</v>
      </c>
      <c r="C65" s="330">
        <v>422.40182450036588</v>
      </c>
      <c r="D65" s="330">
        <v>328.28922974250463</v>
      </c>
      <c r="E65" s="330">
        <v>315.94837614884159</v>
      </c>
      <c r="F65" s="330">
        <v>314.29140382657363</v>
      </c>
      <c r="G65" s="330">
        <v>327.66107254369552</v>
      </c>
      <c r="H65" s="330">
        <v>337.52406073755424</v>
      </c>
      <c r="I65" s="330">
        <v>413.82303217392894</v>
      </c>
      <c r="J65" s="330">
        <v>380.86190855955175</v>
      </c>
      <c r="K65" s="330">
        <v>369.06158375807399</v>
      </c>
      <c r="L65" s="330">
        <v>355.06251643653445</v>
      </c>
      <c r="M65" s="330">
        <v>356.62012670717365</v>
      </c>
      <c r="N65" s="330">
        <v>371.18758835604075</v>
      </c>
      <c r="O65" s="330">
        <v>377.49519654398296</v>
      </c>
      <c r="P65" s="330">
        <v>56.578769862749674</v>
      </c>
      <c r="Q65" s="330">
        <v>348.3320981680464</v>
      </c>
      <c r="R65" s="330">
        <v>385.04106061558571</v>
      </c>
      <c r="S65" s="330">
        <v>358.26343058442455</v>
      </c>
      <c r="T65" s="330">
        <v>386.17218296779549</v>
      </c>
      <c r="U65" s="330">
        <v>385.4732317370507</v>
      </c>
      <c r="V65" s="330">
        <v>387.81408952857009</v>
      </c>
      <c r="W65" s="330">
        <v>461.70914293343043</v>
      </c>
      <c r="X65" s="330">
        <v>455.18022603217725</v>
      </c>
      <c r="Y65" s="330">
        <v>368.12944760805237</v>
      </c>
      <c r="Z65" s="330">
        <v>349.42754997776962</v>
      </c>
      <c r="AA65" s="330">
        <v>368.38554299608745</v>
      </c>
      <c r="AB65" s="330">
        <v>371.42151752094219</v>
      </c>
      <c r="AC65" s="330">
        <v>409.75734747124432</v>
      </c>
      <c r="AD65" s="330">
        <v>538.42401573415566</v>
      </c>
      <c r="AE65" s="330">
        <v>462.29436065883442</v>
      </c>
      <c r="AF65" s="330">
        <v>315.66050952877441</v>
      </c>
      <c r="AG65" s="330">
        <v>11568.603433000004</v>
      </c>
    </row>
    <row r="66" spans="1:33">
      <c r="A66" t="s">
        <v>91</v>
      </c>
      <c r="B66" s="330">
        <v>386.68162699985419</v>
      </c>
      <c r="C66" s="330">
        <v>333.12536001993124</v>
      </c>
      <c r="D66" s="330">
        <v>258.90387187128039</v>
      </c>
      <c r="E66" s="330">
        <v>249.17131140896467</v>
      </c>
      <c r="F66" s="330">
        <v>247.86454740042501</v>
      </c>
      <c r="G66" s="330">
        <v>258.40847843104154</v>
      </c>
      <c r="H66" s="330">
        <v>266.18688113287135</v>
      </c>
      <c r="I66" s="330">
        <v>326.35973279836122</v>
      </c>
      <c r="J66" s="330">
        <v>300.36508615191576</v>
      </c>
      <c r="K66" s="330">
        <v>291.05881136843414</v>
      </c>
      <c r="L66" s="330">
        <v>280.01850786844994</v>
      </c>
      <c r="M66" s="330">
        <v>281.24691042753255</v>
      </c>
      <c r="N66" s="330">
        <v>292.7354756393317</v>
      </c>
      <c r="O66" s="330">
        <v>297.70994337738733</v>
      </c>
      <c r="P66" s="330">
        <v>44.620600543824104</v>
      </c>
      <c r="Q66" s="330">
        <v>274.71059280102133</v>
      </c>
      <c r="R66" s="330">
        <v>303.66095622750333</v>
      </c>
      <c r="S66" s="330">
        <v>282.54289487641336</v>
      </c>
      <c r="T66" s="330">
        <v>304.55301094637724</v>
      </c>
      <c r="U66" s="330">
        <v>304.00178610104507</v>
      </c>
      <c r="V66" s="330">
        <v>305.84789340770203</v>
      </c>
      <c r="W66" s="330">
        <v>364.12490558278751</v>
      </c>
      <c r="X66" s="330">
        <v>358.97590369141835</v>
      </c>
      <c r="Y66" s="330">
        <v>290.32368625165503</v>
      </c>
      <c r="Z66" s="330">
        <v>275.57451610185029</v>
      </c>
      <c r="AA66" s="330">
        <v>290.52565476455038</v>
      </c>
      <c r="AB66" s="330">
        <v>292.91996285685053</v>
      </c>
      <c r="AC66" s="330">
        <v>323.15334825702701</v>
      </c>
      <c r="AD66" s="330">
        <v>424.62575604869897</v>
      </c>
      <c r="AE66" s="330">
        <v>364.58643499425693</v>
      </c>
      <c r="AF66" s="330">
        <v>248.94428665223916</v>
      </c>
      <c r="AG66" s="330">
        <v>9123.5287350009985</v>
      </c>
    </row>
    <row r="67" spans="1:33">
      <c r="A67" t="s">
        <v>92</v>
      </c>
      <c r="B67" s="330">
        <v>421.85180986776197</v>
      </c>
      <c r="C67" s="330">
        <v>363.42439419111781</v>
      </c>
      <c r="D67" s="330">
        <v>282.45217591036965</v>
      </c>
      <c r="E67" s="330">
        <v>271.83440159941995</v>
      </c>
      <c r="F67" s="330">
        <v>270.40878237269436</v>
      </c>
      <c r="G67" s="330">
        <v>281.91172452926111</v>
      </c>
      <c r="H67" s="330">
        <v>290.39760290705237</v>
      </c>
      <c r="I67" s="330">
        <v>356.04340712314161</v>
      </c>
      <c r="J67" s="330">
        <v>327.68444727351812</v>
      </c>
      <c r="K67" s="330">
        <v>317.53173096527746</v>
      </c>
      <c r="L67" s="330">
        <v>305.48726935200438</v>
      </c>
      <c r="M67" s="330">
        <v>306.8273998537191</v>
      </c>
      <c r="N67" s="330">
        <v>319.36089430749905</v>
      </c>
      <c r="O67" s="330">
        <v>324.787809040193</v>
      </c>
      <c r="P67" s="330">
        <v>48.679015971983951</v>
      </c>
      <c r="Q67" s="330">
        <v>299.69657897141389</v>
      </c>
      <c r="R67" s="330">
        <v>331.28008942301216</v>
      </c>
      <c r="S67" s="330">
        <v>308.24125907832888</v>
      </c>
      <c r="T67" s="330">
        <v>332.25327995336585</v>
      </c>
      <c r="U67" s="330">
        <v>331.6519190858956</v>
      </c>
      <c r="V67" s="330">
        <v>333.6659369604082</v>
      </c>
      <c r="W67" s="330">
        <v>397.24346778463507</v>
      </c>
      <c r="X67" s="330">
        <v>391.62614434535141</v>
      </c>
      <c r="Y67" s="330">
        <v>316.7297433885762</v>
      </c>
      <c r="Z67" s="330">
        <v>300.63907942293338</v>
      </c>
      <c r="AA67" s="330">
        <v>316.95008171538586</v>
      </c>
      <c r="AB67" s="330">
        <v>319.5621613478072</v>
      </c>
      <c r="AC67" s="330">
        <v>352.54538956179942</v>
      </c>
      <c r="AD67" s="330">
        <v>463.24710355498212</v>
      </c>
      <c r="AE67" s="330">
        <v>397.74697507316637</v>
      </c>
      <c r="AF67" s="330">
        <v>271.5867280669263</v>
      </c>
      <c r="AG67" s="330">
        <v>9953.3488029990021</v>
      </c>
    </row>
    <row r="68" spans="1:33">
      <c r="A68" t="s">
        <v>93</v>
      </c>
      <c r="B68" s="330">
        <v>175.27608978532803</v>
      </c>
      <c r="C68" s="330">
        <v>150.99996078335838</v>
      </c>
      <c r="D68" s="330">
        <v>117.35664464838075</v>
      </c>
      <c r="E68" s="330">
        <v>112.94504341801088</v>
      </c>
      <c r="F68" s="330">
        <v>112.35270990719445</v>
      </c>
      <c r="G68" s="330">
        <v>117.13209137497064</v>
      </c>
      <c r="H68" s="330">
        <v>120.65790671026424</v>
      </c>
      <c r="I68" s="330">
        <v>147.93321904664168</v>
      </c>
      <c r="J68" s="330">
        <v>136.15029557316109</v>
      </c>
      <c r="K68" s="330">
        <v>131.93192226390357</v>
      </c>
      <c r="L68" s="330">
        <v>126.92754374575577</v>
      </c>
      <c r="M68" s="330">
        <v>127.48435736762039</v>
      </c>
      <c r="N68" s="330">
        <v>132.69192516232366</v>
      </c>
      <c r="O68" s="330">
        <v>134.94676530214232</v>
      </c>
      <c r="P68" s="330">
        <v>20.225746043003795</v>
      </c>
      <c r="Q68" s="330">
        <v>124.52155770201787</v>
      </c>
      <c r="R68" s="330">
        <v>137.64425644161912</v>
      </c>
      <c r="S68" s="330">
        <v>128.07180469058954</v>
      </c>
      <c r="T68" s="330">
        <v>138.04860940819754</v>
      </c>
      <c r="U68" s="330">
        <v>137.79874872505115</v>
      </c>
      <c r="V68" s="330">
        <v>138.63555721927804</v>
      </c>
      <c r="W68" s="330">
        <v>165.0515183231781</v>
      </c>
      <c r="X68" s="330">
        <v>162.71756487206989</v>
      </c>
      <c r="Y68" s="330">
        <v>131.59870277020346</v>
      </c>
      <c r="Z68" s="330">
        <v>124.91315918362589</v>
      </c>
      <c r="AA68" s="330">
        <v>131.69025160192507</v>
      </c>
      <c r="AB68" s="330">
        <v>132.77555002537434</v>
      </c>
      <c r="AC68" s="330">
        <v>146.47982042226536</v>
      </c>
      <c r="AD68" s="330">
        <v>192.47550683959085</v>
      </c>
      <c r="AE68" s="330">
        <v>165.26072161838226</v>
      </c>
      <c r="AF68" s="330">
        <v>112.84213702457284</v>
      </c>
      <c r="AG68" s="330">
        <v>4135.5376880000003</v>
      </c>
    </row>
    <row r="69" spans="1:33">
      <c r="A69" t="s">
        <v>94</v>
      </c>
      <c r="B69" s="330">
        <v>469.52426710036571</v>
      </c>
      <c r="C69" s="330">
        <v>404.49410986874392</v>
      </c>
      <c r="D69" s="330">
        <v>314.37141617761876</v>
      </c>
      <c r="E69" s="330">
        <v>302.55375275892084</v>
      </c>
      <c r="F69" s="330">
        <v>300.96702773621121</v>
      </c>
      <c r="G69" s="330">
        <v>313.76988968731422</v>
      </c>
      <c r="H69" s="330">
        <v>323.21473674695881</v>
      </c>
      <c r="I69" s="330">
        <v>396.27901522530703</v>
      </c>
      <c r="J69" s="330">
        <v>364.71527761020212</v>
      </c>
      <c r="K69" s="330">
        <v>353.41522727926031</v>
      </c>
      <c r="L69" s="330">
        <v>340.00965006160351</v>
      </c>
      <c r="M69" s="330">
        <v>341.50122548434194</v>
      </c>
      <c r="N69" s="330">
        <v>355.45109996624171</v>
      </c>
      <c r="O69" s="330">
        <v>361.49129726510608</v>
      </c>
      <c r="P69" s="330">
        <v>54.180114350054424</v>
      </c>
      <c r="Q69" s="330">
        <v>333.56456770482959</v>
      </c>
      <c r="R69" s="330">
        <v>368.71725462086278</v>
      </c>
      <c r="S69" s="330">
        <v>343.07486153541419</v>
      </c>
      <c r="T69" s="330">
        <v>369.80042306965191</v>
      </c>
      <c r="U69" s="330">
        <v>369.13110385859926</v>
      </c>
      <c r="V69" s="330">
        <v>371.37272104344436</v>
      </c>
      <c r="W69" s="330">
        <v>442.13499553422702</v>
      </c>
      <c r="X69" s="330">
        <v>435.88287189933698</v>
      </c>
      <c r="Y69" s="330">
        <v>352.5226090176667</v>
      </c>
      <c r="Z69" s="330">
        <v>334.61357786287573</v>
      </c>
      <c r="AA69" s="330">
        <v>352.7678472482242</v>
      </c>
      <c r="AB69" s="330">
        <v>355.67511171013291</v>
      </c>
      <c r="AC69" s="330">
        <v>392.38569512242958</v>
      </c>
      <c r="AD69" s="330">
        <v>515.59754324913717</v>
      </c>
      <c r="AE69" s="330">
        <v>442.69540296901187</v>
      </c>
      <c r="AF69" s="330">
        <v>302.27809023690702</v>
      </c>
      <c r="AG69" s="330">
        <v>11078.152784001002</v>
      </c>
    </row>
    <row r="70" spans="1:33">
      <c r="A70" t="s">
        <v>95</v>
      </c>
      <c r="B70" s="330">
        <v>1079.191783675966</v>
      </c>
      <c r="C70" s="330">
        <v>929.7213168800065</v>
      </c>
      <c r="D70" s="330">
        <v>722.5761757888904</v>
      </c>
      <c r="E70" s="330">
        <v>695.41352167844673</v>
      </c>
      <c r="F70" s="330">
        <v>691.76646714378683</v>
      </c>
      <c r="G70" s="330">
        <v>721.19357963468281</v>
      </c>
      <c r="H70" s="330">
        <v>742.90236458799757</v>
      </c>
      <c r="I70" s="330">
        <v>910.83909233372458</v>
      </c>
      <c r="J70" s="330">
        <v>838.29049648224782</v>
      </c>
      <c r="K70" s="330">
        <v>812.31756531174779</v>
      </c>
      <c r="L70" s="330">
        <v>781.50512428910645</v>
      </c>
      <c r="M70" s="330">
        <v>784.93347944291622</v>
      </c>
      <c r="N70" s="330">
        <v>816.99697643136722</v>
      </c>
      <c r="O70" s="330">
        <v>830.88024456779942</v>
      </c>
      <c r="P70" s="330">
        <v>124.53186840863393</v>
      </c>
      <c r="Q70" s="330">
        <v>766.69123624983592</v>
      </c>
      <c r="R70" s="330">
        <v>847.48895758637195</v>
      </c>
      <c r="S70" s="330">
        <v>788.55044924790911</v>
      </c>
      <c r="T70" s="330">
        <v>849.97859778641805</v>
      </c>
      <c r="U70" s="330">
        <v>848.44018147050463</v>
      </c>
      <c r="V70" s="330">
        <v>853.59249204855314</v>
      </c>
      <c r="W70" s="330">
        <v>1016.2381114034138</v>
      </c>
      <c r="X70" s="330">
        <v>1001.8677349818319</v>
      </c>
      <c r="Y70" s="330">
        <v>810.26590076239438</v>
      </c>
      <c r="Z70" s="330">
        <v>769.10236432751219</v>
      </c>
      <c r="AA70" s="330">
        <v>810.82957574578847</v>
      </c>
      <c r="AB70" s="330">
        <v>817.51186277568183</v>
      </c>
      <c r="AC70" s="330">
        <v>901.89037687713324</v>
      </c>
      <c r="AD70" s="330">
        <v>1185.090252723913</v>
      </c>
      <c r="AE70" s="330">
        <v>1017.5261962618722</v>
      </c>
      <c r="AF70" s="330">
        <v>694.77991709254968</v>
      </c>
      <c r="AG70" s="330">
        <v>25462.904263999004</v>
      </c>
    </row>
    <row r="71" spans="1:33">
      <c r="A71" t="s">
        <v>96</v>
      </c>
      <c r="B71" s="330">
        <v>580.32760610591629</v>
      </c>
      <c r="C71" s="330">
        <v>499.95093951958336</v>
      </c>
      <c r="D71" s="330">
        <v>388.56013237647221</v>
      </c>
      <c r="E71" s="330">
        <v>373.95361083522795</v>
      </c>
      <c r="F71" s="330">
        <v>371.9924335362054</v>
      </c>
      <c r="G71" s="330">
        <v>387.8166512561383</v>
      </c>
      <c r="H71" s="330">
        <v>399.49039395320835</v>
      </c>
      <c r="I71" s="330">
        <v>489.79715931605625</v>
      </c>
      <c r="J71" s="330">
        <v>450.78467460882047</v>
      </c>
      <c r="K71" s="330">
        <v>436.8179180065892</v>
      </c>
      <c r="L71" s="330">
        <v>420.24874984998831</v>
      </c>
      <c r="M71" s="330">
        <v>422.09232313268546</v>
      </c>
      <c r="N71" s="330">
        <v>439.33423762105502</v>
      </c>
      <c r="O71" s="330">
        <v>446.79986503261557</v>
      </c>
      <c r="P71" s="330">
        <v>66.966114985896525</v>
      </c>
      <c r="Q71" s="330">
        <v>412.28268829078337</v>
      </c>
      <c r="R71" s="330">
        <v>455.73108079274442</v>
      </c>
      <c r="S71" s="330">
        <v>424.03732258508973</v>
      </c>
      <c r="T71" s="330">
        <v>457.0698668724869</v>
      </c>
      <c r="U71" s="330">
        <v>456.24259458287838</v>
      </c>
      <c r="V71" s="330">
        <v>459.01321247387858</v>
      </c>
      <c r="W71" s="330">
        <v>546.47472242192032</v>
      </c>
      <c r="X71" s="330">
        <v>538.74715603963068</v>
      </c>
      <c r="Y71" s="330">
        <v>435.71465017739666</v>
      </c>
      <c r="Z71" s="330">
        <v>413.57925504240046</v>
      </c>
      <c r="AA71" s="330">
        <v>436.0177623384443</v>
      </c>
      <c r="AB71" s="330">
        <v>439.61111404295929</v>
      </c>
      <c r="AC71" s="330">
        <v>484.98505205467814</v>
      </c>
      <c r="AD71" s="330">
        <v>637.27374483905635</v>
      </c>
      <c r="AE71" s="330">
        <v>547.16738077391801</v>
      </c>
      <c r="AF71" s="330">
        <v>373.61289453427645</v>
      </c>
      <c r="AG71" s="330">
        <v>13692.493307999002</v>
      </c>
    </row>
    <row r="72" spans="1:33">
      <c r="A72" t="s">
        <v>97</v>
      </c>
      <c r="B72" s="330">
        <v>488.70221489240464</v>
      </c>
      <c r="C72" s="330">
        <v>421.01586915747481</v>
      </c>
      <c r="D72" s="330">
        <v>327.21207006755913</v>
      </c>
      <c r="E72" s="330">
        <v>314.91170842014702</v>
      </c>
      <c r="F72" s="330">
        <v>313.26017283964927</v>
      </c>
      <c r="G72" s="330">
        <v>326.58597393424589</v>
      </c>
      <c r="H72" s="330">
        <v>336.41660038061372</v>
      </c>
      <c r="I72" s="330">
        <v>412.46522496480702</v>
      </c>
      <c r="J72" s="330">
        <v>379.61225108542465</v>
      </c>
      <c r="K72" s="330">
        <v>367.85064468490509</v>
      </c>
      <c r="L72" s="330">
        <v>353.89751012459999</v>
      </c>
      <c r="M72" s="330">
        <v>355.45000967328792</v>
      </c>
      <c r="N72" s="330">
        <v>369.96967358518145</v>
      </c>
      <c r="O72" s="330">
        <v>376.25658569000598</v>
      </c>
      <c r="P72" s="330">
        <v>56.393127557633605</v>
      </c>
      <c r="Q72" s="330">
        <v>347.18917523411375</v>
      </c>
      <c r="R72" s="330">
        <v>383.77769079983301</v>
      </c>
      <c r="S72" s="330">
        <v>357.08792165671508</v>
      </c>
      <c r="T72" s="330">
        <v>384.90510179244029</v>
      </c>
      <c r="U72" s="330">
        <v>384.2084439116208</v>
      </c>
      <c r="V72" s="330">
        <v>386.54162104416827</v>
      </c>
      <c r="W72" s="330">
        <v>460.19421516467105</v>
      </c>
      <c r="X72" s="330">
        <v>453.68672048921741</v>
      </c>
      <c r="Y72" s="330">
        <v>366.92156699486748</v>
      </c>
      <c r="Z72" s="330">
        <v>348.28103272392525</v>
      </c>
      <c r="AA72" s="330">
        <v>367.17682210061508</v>
      </c>
      <c r="AB72" s="330">
        <v>370.20283519805747</v>
      </c>
      <c r="AC72" s="330">
        <v>408.41288030259898</v>
      </c>
      <c r="AD72" s="330">
        <v>536.65737648672746</v>
      </c>
      <c r="AE72" s="330">
        <v>460.77751271457805</v>
      </c>
      <c r="AF72" s="330">
        <v>314.62478632791323</v>
      </c>
      <c r="AG72" s="330">
        <v>11530.645340000005</v>
      </c>
    </row>
    <row r="73" spans="1:33">
      <c r="A73" t="s">
        <v>98</v>
      </c>
      <c r="B73" s="330">
        <v>626.38945354551174</v>
      </c>
      <c r="C73" s="330">
        <v>539.63311844944542</v>
      </c>
      <c r="D73" s="330">
        <v>419.40098390640532</v>
      </c>
      <c r="E73" s="330">
        <v>403.63511140584592</v>
      </c>
      <c r="F73" s="330">
        <v>401.51827125604893</v>
      </c>
      <c r="G73" s="330">
        <v>418.5984910940914</v>
      </c>
      <c r="H73" s="330">
        <v>431.19880380007356</v>
      </c>
      <c r="I73" s="330">
        <v>528.67341092185313</v>
      </c>
      <c r="J73" s="330">
        <v>486.56442158530587</v>
      </c>
      <c r="K73" s="330">
        <v>471.48909353986028</v>
      </c>
      <c r="L73" s="330">
        <v>453.60479495037924</v>
      </c>
      <c r="M73" s="330">
        <v>455.59469660070505</v>
      </c>
      <c r="N73" s="330">
        <v>474.20513884197436</v>
      </c>
      <c r="O73" s="330">
        <v>482.2633291219114</v>
      </c>
      <c r="P73" s="330">
        <v>72.281359236985622</v>
      </c>
      <c r="Q73" s="330">
        <v>445.00644999060222</v>
      </c>
      <c r="R73" s="330">
        <v>491.90343464269398</v>
      </c>
      <c r="S73" s="330">
        <v>457.69407483348112</v>
      </c>
      <c r="T73" s="330">
        <v>493.34848304652809</v>
      </c>
      <c r="U73" s="330">
        <v>492.45554838002414</v>
      </c>
      <c r="V73" s="330">
        <v>495.44607615858769</v>
      </c>
      <c r="W73" s="330">
        <v>589.84959383756632</v>
      </c>
      <c r="X73" s="330">
        <v>581.50867392869054</v>
      </c>
      <c r="Y73" s="330">
        <v>470.2982569755282</v>
      </c>
      <c r="Z73" s="330">
        <v>446.40592802763786</v>
      </c>
      <c r="AA73" s="330">
        <v>470.62542779925593</v>
      </c>
      <c r="AB73" s="330">
        <v>474.50399153964293</v>
      </c>
      <c r="AC73" s="330">
        <v>523.47935638068964</v>
      </c>
      <c r="AD73" s="330">
        <v>687.85552951238253</v>
      </c>
      <c r="AE73" s="330">
        <v>590.59722996935909</v>
      </c>
      <c r="AF73" s="330">
        <v>403.26735172093424</v>
      </c>
      <c r="AG73" s="330">
        <v>14779.295885</v>
      </c>
    </row>
    <row r="74" spans="1:33">
      <c r="A74" t="s">
        <v>99</v>
      </c>
      <c r="B74" s="330">
        <v>865.48511306327407</v>
      </c>
      <c r="C74" s="330">
        <v>745.61349634851615</v>
      </c>
      <c r="D74" s="330">
        <v>579.48821762643252</v>
      </c>
      <c r="E74" s="330">
        <v>557.70444098962423</v>
      </c>
      <c r="F74" s="330">
        <v>554.77959347500882</v>
      </c>
      <c r="G74" s="330">
        <v>578.37940971393232</v>
      </c>
      <c r="H74" s="330">
        <v>595.78931820655225</v>
      </c>
      <c r="I74" s="330">
        <v>730.47041937784149</v>
      </c>
      <c r="J74" s="330">
        <v>672.28824023891082</v>
      </c>
      <c r="K74" s="330">
        <v>651.45859196813194</v>
      </c>
      <c r="L74" s="330">
        <v>626.74777651751754</v>
      </c>
      <c r="M74" s="330">
        <v>629.49723253895718</v>
      </c>
      <c r="N74" s="330">
        <v>655.21136392506651</v>
      </c>
      <c r="O74" s="330">
        <v>666.34540152107138</v>
      </c>
      <c r="P74" s="330">
        <v>99.871477748378666</v>
      </c>
      <c r="Q74" s="330">
        <v>614.86740478145509</v>
      </c>
      <c r="R74" s="330">
        <v>679.66517848949093</v>
      </c>
      <c r="S74" s="330">
        <v>632.39795284462684</v>
      </c>
      <c r="T74" s="330">
        <v>681.66180834028933</v>
      </c>
      <c r="U74" s="330">
        <v>680.42803651283759</v>
      </c>
      <c r="V74" s="330">
        <v>684.56006213667092</v>
      </c>
      <c r="W74" s="330">
        <v>814.99782527187847</v>
      </c>
      <c r="X74" s="330">
        <v>803.47313888144811</v>
      </c>
      <c r="Y74" s="330">
        <v>649.81320775438576</v>
      </c>
      <c r="Z74" s="330">
        <v>616.80106985237467</v>
      </c>
      <c r="AA74" s="330">
        <v>650.26526114666785</v>
      </c>
      <c r="AB74" s="330">
        <v>655.62429003575835</v>
      </c>
      <c r="AC74" s="330">
        <v>723.29377095828249</v>
      </c>
      <c r="AD74" s="330">
        <v>950.41306548429588</v>
      </c>
      <c r="AE74" s="330">
        <v>816.0308374632433</v>
      </c>
      <c r="AF74" s="330">
        <v>557.19630578607905</v>
      </c>
      <c r="AG74" s="330">
        <v>20420.619308999001</v>
      </c>
    </row>
    <row r="75" spans="1:33">
      <c r="A75" t="s">
        <v>100</v>
      </c>
      <c r="B75" s="330">
        <v>286.61691074514647</v>
      </c>
      <c r="C75" s="330">
        <v>246.91982994013165</v>
      </c>
      <c r="D75" s="330">
        <v>191.90523354173115</v>
      </c>
      <c r="E75" s="330">
        <v>184.69124606838704</v>
      </c>
      <c r="F75" s="330">
        <v>183.72264389789723</v>
      </c>
      <c r="G75" s="330">
        <v>191.53803704846536</v>
      </c>
      <c r="H75" s="330">
        <v>197.30355989015706</v>
      </c>
      <c r="I75" s="330">
        <v>241.90499851784531</v>
      </c>
      <c r="J75" s="330">
        <v>222.63719576362064</v>
      </c>
      <c r="K75" s="330">
        <v>215.73918059366798</v>
      </c>
      <c r="L75" s="330">
        <v>207.55586527195115</v>
      </c>
      <c r="M75" s="330">
        <v>208.46638421583626</v>
      </c>
      <c r="N75" s="330">
        <v>216.98196095902938</v>
      </c>
      <c r="O75" s="330">
        <v>220.66914565085196</v>
      </c>
      <c r="P75" s="330">
        <v>33.073768678098816</v>
      </c>
      <c r="Q75" s="330">
        <v>203.62152209943579</v>
      </c>
      <c r="R75" s="330">
        <v>225.08016701780602</v>
      </c>
      <c r="S75" s="330">
        <v>209.42699634006351</v>
      </c>
      <c r="T75" s="330">
        <v>225.74137755869205</v>
      </c>
      <c r="U75" s="330">
        <v>225.3327976023055</v>
      </c>
      <c r="V75" s="330">
        <v>226.70117286555083</v>
      </c>
      <c r="W75" s="330">
        <v>269.89737364363071</v>
      </c>
      <c r="X75" s="330">
        <v>266.08082040582792</v>
      </c>
      <c r="Y75" s="330">
        <v>215.19428971892654</v>
      </c>
      <c r="Z75" s="330">
        <v>204.26188101569858</v>
      </c>
      <c r="AA75" s="330">
        <v>215.34399321449467</v>
      </c>
      <c r="AB75" s="330">
        <v>217.11870693469797</v>
      </c>
      <c r="AC75" s="330">
        <v>239.52835590612236</v>
      </c>
      <c r="AD75" s="330">
        <v>314.74193218274161</v>
      </c>
      <c r="AE75" s="330">
        <v>270.23946937535635</v>
      </c>
      <c r="AF75" s="330">
        <v>184.52297033483282</v>
      </c>
      <c r="AG75" s="330">
        <v>6762.5597869990015</v>
      </c>
    </row>
    <row r="76" spans="1:33">
      <c r="A76" t="s">
        <v>101</v>
      </c>
      <c r="B76" s="330">
        <v>403.24868646082598</v>
      </c>
      <c r="C76" s="330">
        <v>347.39784482927524</v>
      </c>
      <c r="D76" s="330">
        <v>269.99639745426839</v>
      </c>
      <c r="E76" s="330">
        <v>259.84685336348889</v>
      </c>
      <c r="F76" s="330">
        <v>258.48410211500999</v>
      </c>
      <c r="G76" s="330">
        <v>269.4797792854468</v>
      </c>
      <c r="H76" s="330">
        <v>277.59144131762656</v>
      </c>
      <c r="I76" s="330">
        <v>340.34234981817463</v>
      </c>
      <c r="J76" s="330">
        <v>313.23398370178717</v>
      </c>
      <c r="K76" s="330">
        <v>303.52898915265672</v>
      </c>
      <c r="L76" s="330">
        <v>292.01567283856355</v>
      </c>
      <c r="M76" s="330">
        <v>293.2967053050877</v>
      </c>
      <c r="N76" s="330">
        <v>305.27748873905023</v>
      </c>
      <c r="O76" s="330">
        <v>310.46508349698132</v>
      </c>
      <c r="P76" s="330">
        <v>46.532333842686228</v>
      </c>
      <c r="Q76" s="330">
        <v>286.48034447193544</v>
      </c>
      <c r="R76" s="330">
        <v>316.67106264716648</v>
      </c>
      <c r="S76" s="330">
        <v>294.6482151524512</v>
      </c>
      <c r="T76" s="330">
        <v>317.60133672413269</v>
      </c>
      <c r="U76" s="330">
        <v>317.02649509912612</v>
      </c>
      <c r="V76" s="330">
        <v>318.95169737018063</v>
      </c>
      <c r="W76" s="330">
        <v>379.7255406810076</v>
      </c>
      <c r="X76" s="330">
        <v>374.35593399607524</v>
      </c>
      <c r="Y76" s="330">
        <v>302.76236819881018</v>
      </c>
      <c r="Z76" s="330">
        <v>287.38128186315606</v>
      </c>
      <c r="AA76" s="330">
        <v>302.97298988819171</v>
      </c>
      <c r="AB76" s="330">
        <v>305.46988016118866</v>
      </c>
      <c r="AC76" s="330">
        <v>336.99859034190189</v>
      </c>
      <c r="AD76" s="330">
        <v>442.81850082351485</v>
      </c>
      <c r="AE76" s="330">
        <v>380.20684394432027</v>
      </c>
      <c r="AF76" s="330">
        <v>259.61010191591191</v>
      </c>
      <c r="AG76" s="330">
        <v>9514.4188949999989</v>
      </c>
    </row>
    <row r="77" spans="1:33">
      <c r="A77" t="s">
        <v>102</v>
      </c>
      <c r="B77" s="330">
        <v>340.84934222750655</v>
      </c>
      <c r="C77" s="330">
        <v>293.64094881637004</v>
      </c>
      <c r="D77" s="330">
        <v>228.21672473079207</v>
      </c>
      <c r="E77" s="330">
        <v>219.63773726374339</v>
      </c>
      <c r="F77" s="330">
        <v>218.4858603147062</v>
      </c>
      <c r="G77" s="330">
        <v>227.78004888053428</v>
      </c>
      <c r="H77" s="330">
        <v>234.63649940565932</v>
      </c>
      <c r="I77" s="330">
        <v>287.67723234470651</v>
      </c>
      <c r="J77" s="330">
        <v>264.76365799254131</v>
      </c>
      <c r="K77" s="330">
        <v>256.56042976277246</v>
      </c>
      <c r="L77" s="330">
        <v>246.82870235912449</v>
      </c>
      <c r="M77" s="330">
        <v>247.91150582072797</v>
      </c>
      <c r="N77" s="330">
        <v>258.03836373730803</v>
      </c>
      <c r="O77" s="330">
        <v>262.4232218170763</v>
      </c>
      <c r="P77" s="330">
        <v>39.331846364566218</v>
      </c>
      <c r="Q77" s="330">
        <v>242.14991952330803</v>
      </c>
      <c r="R77" s="330">
        <v>267.66887786566389</v>
      </c>
      <c r="S77" s="330">
        <v>249.0538808809691</v>
      </c>
      <c r="T77" s="330">
        <v>268.45519984976789</v>
      </c>
      <c r="U77" s="330">
        <v>267.96931013370187</v>
      </c>
      <c r="V77" s="330">
        <v>269.59660353793606</v>
      </c>
      <c r="W77" s="330">
        <v>320.96620550474938</v>
      </c>
      <c r="X77" s="330">
        <v>316.42750031356104</v>
      </c>
      <c r="Y77" s="330">
        <v>255.91243695677039</v>
      </c>
      <c r="Z77" s="330">
        <v>242.91144442716049</v>
      </c>
      <c r="AA77" s="330">
        <v>256.09046671035645</v>
      </c>
      <c r="AB77" s="330">
        <v>258.20098420425023</v>
      </c>
      <c r="AC77" s="330">
        <v>284.85089153735646</v>
      </c>
      <c r="AD77" s="330">
        <v>374.29606046969297</v>
      </c>
      <c r="AE77" s="330">
        <v>321.37303113424338</v>
      </c>
      <c r="AF77" s="330">
        <v>219.43762111237714</v>
      </c>
      <c r="AG77" s="330">
        <v>8042.1425560000007</v>
      </c>
    </row>
    <row r="78" spans="1:33">
      <c r="A78" t="s">
        <v>103</v>
      </c>
      <c r="B78" s="330">
        <v>672.0686965396942</v>
      </c>
      <c r="C78" s="330">
        <v>578.98568450213941</v>
      </c>
      <c r="D78" s="330">
        <v>449.98566145393039</v>
      </c>
      <c r="E78" s="330">
        <v>433.07006793413603</v>
      </c>
      <c r="F78" s="330">
        <v>430.79885791901791</v>
      </c>
      <c r="G78" s="330">
        <v>449.1246471196348</v>
      </c>
      <c r="H78" s="330">
        <v>462.64383344751684</v>
      </c>
      <c r="I78" s="330">
        <v>567.22674394074636</v>
      </c>
      <c r="J78" s="330">
        <v>522.04697053327311</v>
      </c>
      <c r="K78" s="330">
        <v>505.87227919378233</v>
      </c>
      <c r="L78" s="330">
        <v>486.68377406566094</v>
      </c>
      <c r="M78" s="330">
        <v>488.8187886333663</v>
      </c>
      <c r="N78" s="330">
        <v>508.78639119806746</v>
      </c>
      <c r="O78" s="330">
        <v>517.432222329566</v>
      </c>
      <c r="P78" s="330">
        <v>77.552453368356041</v>
      </c>
      <c r="Q78" s="330">
        <v>477.45839765357846</v>
      </c>
      <c r="R78" s="330">
        <v>527.77532934579347</v>
      </c>
      <c r="S78" s="330">
        <v>491.0712633269606</v>
      </c>
      <c r="T78" s="330">
        <v>529.32575742484948</v>
      </c>
      <c r="U78" s="330">
        <v>528.36770579416566</v>
      </c>
      <c r="V78" s="330">
        <v>531.57631681839155</v>
      </c>
      <c r="W78" s="330">
        <v>632.86417969053252</v>
      </c>
      <c r="X78" s="330">
        <v>623.91500096574612</v>
      </c>
      <c r="Y78" s="330">
        <v>504.5946012682482</v>
      </c>
      <c r="Z78" s="330">
        <v>478.95993216196263</v>
      </c>
      <c r="AA78" s="330">
        <v>504.94563091570467</v>
      </c>
      <c r="AB78" s="330">
        <v>509.10703762952096</v>
      </c>
      <c r="AC78" s="330">
        <v>561.6539146961328</v>
      </c>
      <c r="AD78" s="330">
        <v>738.01716569517509</v>
      </c>
      <c r="AE78" s="330">
        <v>633.6663369390875</v>
      </c>
      <c r="AF78" s="330">
        <v>432.67548949626575</v>
      </c>
      <c r="AG78" s="330">
        <v>15857.071132001005</v>
      </c>
    </row>
    <row r="79" spans="1:33">
      <c r="A79" t="s">
        <v>104</v>
      </c>
      <c r="B79" s="330">
        <v>331.4507526676573</v>
      </c>
      <c r="C79" s="330">
        <v>285.54408485338291</v>
      </c>
      <c r="D79" s="330">
        <v>221.92387020327433</v>
      </c>
      <c r="E79" s="330">
        <v>213.58143998323382</v>
      </c>
      <c r="F79" s="330">
        <v>212.46132492229859</v>
      </c>
      <c r="G79" s="330">
        <v>221.49923526546323</v>
      </c>
      <c r="H79" s="330">
        <v>228.16662582672879</v>
      </c>
      <c r="I79" s="330">
        <v>279.74481207112831</v>
      </c>
      <c r="J79" s="330">
        <v>257.46305727677037</v>
      </c>
      <c r="K79" s="330">
        <v>249.48602509800023</v>
      </c>
      <c r="L79" s="330">
        <v>240.0226406255062</v>
      </c>
      <c r="M79" s="330">
        <v>241.07558683333565</v>
      </c>
      <c r="N79" s="330">
        <v>250.92320647864071</v>
      </c>
      <c r="O79" s="330">
        <v>255.18715635568037</v>
      </c>
      <c r="P79" s="330">
        <v>38.247308902367259</v>
      </c>
      <c r="Q79" s="330">
        <v>235.47287068209002</v>
      </c>
      <c r="R79" s="330">
        <v>260.28816853360473</v>
      </c>
      <c r="S79" s="330">
        <v>242.18646201082964</v>
      </c>
      <c r="T79" s="330">
        <v>261.05280845271727</v>
      </c>
      <c r="U79" s="330">
        <v>260.58031667364827</v>
      </c>
      <c r="V79" s="330">
        <v>262.16273904277972</v>
      </c>
      <c r="W79" s="330">
        <v>312.11587412840817</v>
      </c>
      <c r="X79" s="330">
        <v>307.70231932462082</v>
      </c>
      <c r="Y79" s="330">
        <v>248.85590006425656</v>
      </c>
      <c r="Z79" s="330">
        <v>236.21339727635461</v>
      </c>
      <c r="AA79" s="330">
        <v>249.02902082030002</v>
      </c>
      <c r="AB79" s="330">
        <v>251.08134284415311</v>
      </c>
      <c r="AC79" s="330">
        <v>276.99640486643955</v>
      </c>
      <c r="AD79" s="330">
        <v>363.97521013965161</v>
      </c>
      <c r="AE79" s="330">
        <v>312.51148193630087</v>
      </c>
      <c r="AF79" s="330">
        <v>213.38684184037743</v>
      </c>
      <c r="AG79" s="330">
        <v>7820.3882859999985</v>
      </c>
    </row>
    <row r="80" spans="1:33">
      <c r="A80" t="s">
        <v>105</v>
      </c>
      <c r="B80" s="330">
        <v>135.80972355014376</v>
      </c>
      <c r="C80" s="330">
        <v>116.99977421442377</v>
      </c>
      <c r="D80" s="330">
        <v>90.931817830883602</v>
      </c>
      <c r="E80" s="330">
        <v>87.513562983666219</v>
      </c>
      <c r="F80" s="330">
        <v>87.054603347745584</v>
      </c>
      <c r="G80" s="330">
        <v>90.757826512264742</v>
      </c>
      <c r="H80" s="330">
        <v>93.489745090329478</v>
      </c>
      <c r="I80" s="330">
        <v>114.62356107563633</v>
      </c>
      <c r="J80" s="330">
        <v>105.493761446344</v>
      </c>
      <c r="K80" s="330">
        <v>102.2252259965674</v>
      </c>
      <c r="L80" s="330">
        <v>98.34766766033151</v>
      </c>
      <c r="M80" s="330">
        <v>98.779105309054771</v>
      </c>
      <c r="N80" s="330">
        <v>102.8141014310785</v>
      </c>
      <c r="O80" s="330">
        <v>104.56122630369291</v>
      </c>
      <c r="P80" s="330">
        <v>15.671578377062199</v>
      </c>
      <c r="Q80" s="330">
        <v>96.483429931924022</v>
      </c>
      <c r="R80" s="330">
        <v>106.65133184164729</v>
      </c>
      <c r="S80" s="330">
        <v>99.234278964688158</v>
      </c>
      <c r="T80" s="330">
        <v>106.96463792164344</v>
      </c>
      <c r="U80" s="330">
        <v>106.77103758319613</v>
      </c>
      <c r="V80" s="330">
        <v>107.41942453891015</v>
      </c>
      <c r="W80" s="330">
        <v>127.88738670777138</v>
      </c>
      <c r="X80" s="330">
        <v>126.07896221951329</v>
      </c>
      <c r="Y80" s="330">
        <v>101.96703648893771</v>
      </c>
      <c r="Z80" s="330">
        <v>96.786855738741991</v>
      </c>
      <c r="AA80" s="330">
        <v>102.03797155796327</v>
      </c>
      <c r="AB80" s="330">
        <v>102.87889674655331</v>
      </c>
      <c r="AC80" s="330">
        <v>113.49741965140409</v>
      </c>
      <c r="AD80" s="330">
        <v>149.13640192495188</v>
      </c>
      <c r="AE80" s="330">
        <v>128.04948435453116</v>
      </c>
      <c r="AF80" s="330">
        <v>87.43382769939852</v>
      </c>
      <c r="AG80" s="330">
        <v>3204.351665001001</v>
      </c>
    </row>
    <row r="81" spans="1:33">
      <c r="A81" t="s">
        <v>106</v>
      </c>
      <c r="B81" s="330">
        <v>340.04311944446619</v>
      </c>
      <c r="C81" s="330">
        <v>292.94638968528233</v>
      </c>
      <c r="D81" s="330">
        <v>227.67691578838253</v>
      </c>
      <c r="E81" s="330">
        <v>219.11822049824156</v>
      </c>
      <c r="F81" s="330">
        <v>217.96906812374368</v>
      </c>
      <c r="G81" s="330">
        <v>227.2412728226742</v>
      </c>
      <c r="H81" s="330">
        <v>234.08150554732467</v>
      </c>
      <c r="I81" s="330">
        <v>286.99677939924214</v>
      </c>
      <c r="J81" s="330">
        <v>264.13740332002322</v>
      </c>
      <c r="K81" s="330">
        <v>255.95357847079222</v>
      </c>
      <c r="L81" s="330">
        <v>246.24486985984572</v>
      </c>
      <c r="M81" s="330">
        <v>247.32511212882784</v>
      </c>
      <c r="N81" s="330">
        <v>257.4280166367858</v>
      </c>
      <c r="O81" s="330">
        <v>261.80250305950108</v>
      </c>
      <c r="P81" s="330">
        <v>39.238813382806818</v>
      </c>
      <c r="Q81" s="330">
        <v>241.57715391151237</v>
      </c>
      <c r="R81" s="330">
        <v>267.0357513757142</v>
      </c>
      <c r="S81" s="330">
        <v>248.46478508967715</v>
      </c>
      <c r="T81" s="330">
        <v>267.82021344512913</v>
      </c>
      <c r="U81" s="330">
        <v>267.33547302087794</v>
      </c>
      <c r="V81" s="330">
        <v>268.95891733152553</v>
      </c>
      <c r="W81" s="330">
        <v>320.20701299531737</v>
      </c>
      <c r="X81" s="330">
        <v>315.67904336109603</v>
      </c>
      <c r="Y81" s="330">
        <v>255.3071183846717</v>
      </c>
      <c r="Z81" s="330">
        <v>242.33687755407055</v>
      </c>
      <c r="AA81" s="330">
        <v>255.48472703830066</v>
      </c>
      <c r="AB81" s="330">
        <v>257.59025245189156</v>
      </c>
      <c r="AC81" s="330">
        <v>284.17712383393075</v>
      </c>
      <c r="AD81" s="330">
        <v>373.4107250027655</v>
      </c>
      <c r="AE81" s="330">
        <v>320.61287634602547</v>
      </c>
      <c r="AF81" s="330">
        <v>218.91857768855593</v>
      </c>
      <c r="AG81" s="330">
        <v>8023.1201969990007</v>
      </c>
    </row>
    <row r="82" spans="1:33">
      <c r="A82" t="s">
        <v>108</v>
      </c>
      <c r="B82" s="330">
        <v>319.83122193282867</v>
      </c>
      <c r="C82" s="330">
        <v>275.53388501706149</v>
      </c>
      <c r="D82" s="330">
        <v>214.14397768571334</v>
      </c>
      <c r="E82" s="330">
        <v>206.09400456092678</v>
      </c>
      <c r="F82" s="330">
        <v>205.01315690630253</v>
      </c>
      <c r="G82" s="330">
        <v>213.73422899773351</v>
      </c>
      <c r="H82" s="330">
        <v>220.16788363013421</v>
      </c>
      <c r="I82" s="330">
        <v>269.93791492092453</v>
      </c>
      <c r="J82" s="330">
        <v>248.4372823070872</v>
      </c>
      <c r="K82" s="330">
        <v>240.73989761690456</v>
      </c>
      <c r="L82" s="330">
        <v>231.60826706516238</v>
      </c>
      <c r="M82" s="330">
        <v>232.62430057713721</v>
      </c>
      <c r="N82" s="330">
        <v>242.12669632956352</v>
      </c>
      <c r="O82" s="330">
        <v>246.24116669494339</v>
      </c>
      <c r="P82" s="330">
        <v>36.906488953283741</v>
      </c>
      <c r="Q82" s="330">
        <v>227.2179965082114</v>
      </c>
      <c r="R82" s="330">
        <v>251.16335481739918</v>
      </c>
      <c r="S82" s="330">
        <v>233.69623226705858</v>
      </c>
      <c r="T82" s="330">
        <v>251.90118907392178</v>
      </c>
      <c r="U82" s="330">
        <v>251.44526124199925</v>
      </c>
      <c r="V82" s="330">
        <v>252.97220929041904</v>
      </c>
      <c r="W82" s="330">
        <v>301.17415816284102</v>
      </c>
      <c r="X82" s="330">
        <v>296.91532750820619</v>
      </c>
      <c r="Y82" s="330">
        <v>240.1318626135423</v>
      </c>
      <c r="Z82" s="330">
        <v>227.93256277065365</v>
      </c>
      <c r="AA82" s="330">
        <v>240.29891434747765</v>
      </c>
      <c r="AB82" s="330">
        <v>242.27928897449428</v>
      </c>
      <c r="AC82" s="330">
        <v>267.28585748080769</v>
      </c>
      <c r="AD82" s="330">
        <v>351.21548307041184</v>
      </c>
      <c r="AE82" s="330">
        <v>301.5558973128841</v>
      </c>
      <c r="AF82" s="330">
        <v>205.90622836396631</v>
      </c>
      <c r="AG82" s="330">
        <v>7546.2321970000021</v>
      </c>
    </row>
    <row r="83" spans="1:33">
      <c r="A83" t="s">
        <v>110</v>
      </c>
      <c r="B83" s="330">
        <v>94.961215531735874</v>
      </c>
      <c r="C83" s="330">
        <v>81.808875579060626</v>
      </c>
      <c r="D83" s="330">
        <v>63.581573734246376</v>
      </c>
      <c r="E83" s="330">
        <v>61.191453006483016</v>
      </c>
      <c r="F83" s="330">
        <v>60.8705380987155</v>
      </c>
      <c r="G83" s="330">
        <v>63.45991508804557</v>
      </c>
      <c r="H83" s="330">
        <v>65.370134048258478</v>
      </c>
      <c r="I83" s="330">
        <v>80.147373868261383</v>
      </c>
      <c r="J83" s="330">
        <v>73.763612472570983</v>
      </c>
      <c r="K83" s="330">
        <v>71.478178917404705</v>
      </c>
      <c r="L83" s="330">
        <v>68.766902852048304</v>
      </c>
      <c r="M83" s="330">
        <v>69.068573766898425</v>
      </c>
      <c r="N83" s="330">
        <v>71.88993387571081</v>
      </c>
      <c r="O83" s="330">
        <v>73.111562911189523</v>
      </c>
      <c r="P83" s="330">
        <v>10.957920339460994</v>
      </c>
      <c r="Q83" s="330">
        <v>67.463385871805471</v>
      </c>
      <c r="R83" s="330">
        <v>74.57301174773383</v>
      </c>
      <c r="S83" s="330">
        <v>69.386841432033691</v>
      </c>
      <c r="T83" s="330">
        <v>74.792082410807041</v>
      </c>
      <c r="U83" s="330">
        <v>74.656712696579433</v>
      </c>
      <c r="V83" s="330">
        <v>75.110079450004804</v>
      </c>
      <c r="W83" s="330">
        <v>89.421739294412092</v>
      </c>
      <c r="X83" s="330">
        <v>88.157248187934428</v>
      </c>
      <c r="Y83" s="330">
        <v>71.297647002302156</v>
      </c>
      <c r="Z83" s="330">
        <v>67.67554802548581</v>
      </c>
      <c r="AA83" s="330">
        <v>71.347246399181927</v>
      </c>
      <c r="AB83" s="330">
        <v>71.935240218713403</v>
      </c>
      <c r="AC83" s="330">
        <v>79.359950437079377</v>
      </c>
      <c r="AD83" s="330">
        <v>104.27952901026251</v>
      </c>
      <c r="AE83" s="330">
        <v>89.535081617544492</v>
      </c>
      <c r="AF83" s="330">
        <v>61.135700301029395</v>
      </c>
      <c r="AG83" s="330">
        <v>2240.5548081930006</v>
      </c>
    </row>
    <row r="84" spans="1:33">
      <c r="A84" t="s">
        <v>109</v>
      </c>
      <c r="B84" s="330">
        <v>778.26976870648843</v>
      </c>
      <c r="C84" s="330">
        <v>670.47767152659503</v>
      </c>
      <c r="D84" s="330">
        <v>521.09291574526151</v>
      </c>
      <c r="E84" s="330">
        <v>501.50430058736782</v>
      </c>
      <c r="F84" s="330">
        <v>498.87419134072258</v>
      </c>
      <c r="G84" s="330">
        <v>520.09584293074806</v>
      </c>
      <c r="H84" s="330">
        <v>535.7513467068851</v>
      </c>
      <c r="I84" s="330">
        <v>656.86056958736162</v>
      </c>
      <c r="J84" s="330">
        <v>604.54143616977206</v>
      </c>
      <c r="K84" s="330">
        <v>585.81080141100699</v>
      </c>
      <c r="L84" s="330">
        <v>563.59010652553366</v>
      </c>
      <c r="M84" s="330">
        <v>566.06249856275883</v>
      </c>
      <c r="N84" s="330">
        <v>589.18540476217765</v>
      </c>
      <c r="O84" s="330">
        <v>599.19746012144606</v>
      </c>
      <c r="P84" s="330">
        <v>89.807381680432655</v>
      </c>
      <c r="Q84" s="330">
        <v>552.90692547063736</v>
      </c>
      <c r="R84" s="330">
        <v>611.17499686236511</v>
      </c>
      <c r="S84" s="330">
        <v>568.67091191071972</v>
      </c>
      <c r="T84" s="330">
        <v>612.97042537837206</v>
      </c>
      <c r="U84" s="330">
        <v>611.86098132174482</v>
      </c>
      <c r="V84" s="330">
        <v>615.576620768353</v>
      </c>
      <c r="W84" s="330">
        <v>732.8701087944238</v>
      </c>
      <c r="X84" s="330">
        <v>722.50677050458398</v>
      </c>
      <c r="Y84" s="330">
        <v>584.33122334301095</v>
      </c>
      <c r="Z84" s="330">
        <v>554.64573419742635</v>
      </c>
      <c r="AA84" s="330">
        <v>584.73772310105892</v>
      </c>
      <c r="AB84" s="330">
        <v>589.55672011331478</v>
      </c>
      <c r="AC84" s="330">
        <v>650.40711542474844</v>
      </c>
      <c r="AD84" s="330">
        <v>854.63949117748837</v>
      </c>
      <c r="AE84" s="330">
        <v>733.79902385848413</v>
      </c>
      <c r="AF84" s="330">
        <v>501.04737040871345</v>
      </c>
      <c r="AG84" s="330">
        <v>18362.823839000004</v>
      </c>
    </row>
    <row r="85" spans="1:33">
      <c r="A85" t="s">
        <v>111</v>
      </c>
      <c r="B85" s="330">
        <v>401.7911183189189</v>
      </c>
      <c r="C85" s="330">
        <v>346.14215312291299</v>
      </c>
      <c r="D85" s="330">
        <v>269.02047822483962</v>
      </c>
      <c r="E85" s="330">
        <v>258.90762030965919</v>
      </c>
      <c r="F85" s="330">
        <v>257.54979481263791</v>
      </c>
      <c r="G85" s="330">
        <v>268.50572740539741</v>
      </c>
      <c r="H85" s="330">
        <v>276.58806931688497</v>
      </c>
      <c r="I85" s="330">
        <v>339.11216064932546</v>
      </c>
      <c r="J85" s="330">
        <v>312.10177945429552</v>
      </c>
      <c r="K85" s="330">
        <v>302.43186422804234</v>
      </c>
      <c r="L85" s="330">
        <v>290.96016353138469</v>
      </c>
      <c r="M85" s="330">
        <v>292.23656562420979</v>
      </c>
      <c r="N85" s="330">
        <v>304.1740437509643</v>
      </c>
      <c r="O85" s="330">
        <v>309.3428876161928</v>
      </c>
      <c r="P85" s="330">
        <v>46.364139748929965</v>
      </c>
      <c r="Q85" s="330">
        <v>285.44484296280547</v>
      </c>
      <c r="R85" s="330">
        <v>315.52643485822216</v>
      </c>
      <c r="S85" s="330">
        <v>293.58319035287826</v>
      </c>
      <c r="T85" s="330">
        <v>316.45334640009935</v>
      </c>
      <c r="U85" s="330">
        <v>315.88058257687464</v>
      </c>
      <c r="V85" s="330">
        <v>317.79882608131373</v>
      </c>
      <c r="W85" s="330">
        <v>378.35299845248176</v>
      </c>
      <c r="X85" s="330">
        <v>373.00280055399139</v>
      </c>
      <c r="Y85" s="330">
        <v>301.66801427461513</v>
      </c>
      <c r="Z85" s="330">
        <v>286.3425238582621</v>
      </c>
      <c r="AA85" s="330">
        <v>301.87787465844315</v>
      </c>
      <c r="AB85" s="330">
        <v>304.36573976201498</v>
      </c>
      <c r="AC85" s="330">
        <v>335.78048740532194</v>
      </c>
      <c r="AD85" s="330">
        <v>441.21790505936696</v>
      </c>
      <c r="AE85" s="330">
        <v>378.8325620143973</v>
      </c>
      <c r="AF85" s="330">
        <v>258.67172461531618</v>
      </c>
      <c r="AG85" s="330">
        <v>9480.028420001001</v>
      </c>
    </row>
    <row r="86" spans="1:33">
      <c r="A86" t="s">
        <v>112</v>
      </c>
      <c r="B86" s="330">
        <v>564.56309805145622</v>
      </c>
      <c r="C86" s="330">
        <v>486.36985095862855</v>
      </c>
      <c r="D86" s="330">
        <v>378.00495755445451</v>
      </c>
      <c r="E86" s="330">
        <v>363.79521987126191</v>
      </c>
      <c r="F86" s="330">
        <v>361.88731764480423</v>
      </c>
      <c r="G86" s="330">
        <v>377.28167298170263</v>
      </c>
      <c r="H86" s="330">
        <v>388.63830029629321</v>
      </c>
      <c r="I86" s="330">
        <v>476.49189659574313</v>
      </c>
      <c r="J86" s="330">
        <v>438.53917989354602</v>
      </c>
      <c r="K86" s="330">
        <v>424.95182803552115</v>
      </c>
      <c r="L86" s="330">
        <v>408.83275872328363</v>
      </c>
      <c r="M86" s="330">
        <v>410.62625162800413</v>
      </c>
      <c r="N86" s="330">
        <v>427.3997922238234</v>
      </c>
      <c r="O86" s="330">
        <v>434.66261704211968</v>
      </c>
      <c r="P86" s="330">
        <v>65.146991015291576</v>
      </c>
      <c r="Q86" s="330">
        <v>401.08309397217658</v>
      </c>
      <c r="R86" s="330">
        <v>443.35121773223415</v>
      </c>
      <c r="S86" s="330">
        <v>412.51841547649997</v>
      </c>
      <c r="T86" s="330">
        <v>444.65363589889574</v>
      </c>
      <c r="U86" s="330">
        <v>443.84883633079062</v>
      </c>
      <c r="V86" s="330">
        <v>446.54419082298136</v>
      </c>
      <c r="W86" s="330">
        <v>531.62982262301796</v>
      </c>
      <c r="X86" s="330">
        <v>524.11217436489346</v>
      </c>
      <c r="Y86" s="330">
        <v>423.87853030321276</v>
      </c>
      <c r="Z86" s="330">
        <v>402.34443969211441</v>
      </c>
      <c r="AA86" s="330">
        <v>424.17340847012679</v>
      </c>
      <c r="AB86" s="330">
        <v>427.66914734131745</v>
      </c>
      <c r="AC86" s="330">
        <v>471.81050947051352</v>
      </c>
      <c r="AD86" s="330">
        <v>619.96230389137611</v>
      </c>
      <c r="AE86" s="330">
        <v>532.30366501993421</v>
      </c>
      <c r="AF86" s="330">
        <v>363.46375907498424</v>
      </c>
      <c r="AG86" s="330">
        <v>13320.538883001003</v>
      </c>
    </row>
    <row r="87" spans="1:33">
      <c r="A87" t="s">
        <v>113</v>
      </c>
      <c r="B87" s="330">
        <v>386.2971869085174</v>
      </c>
      <c r="C87" s="330">
        <v>332.79416573789024</v>
      </c>
      <c r="D87" s="330">
        <v>258.64646882650192</v>
      </c>
      <c r="E87" s="330">
        <v>248.92358450644855</v>
      </c>
      <c r="F87" s="330">
        <v>247.61811968680152</v>
      </c>
      <c r="G87" s="330">
        <v>258.15156790798153</v>
      </c>
      <c r="H87" s="330">
        <v>265.92223729734872</v>
      </c>
      <c r="I87" s="330">
        <v>326.03526492421082</v>
      </c>
      <c r="J87" s="330">
        <v>300.06646223732605</v>
      </c>
      <c r="K87" s="330">
        <v>290.7694397815423</v>
      </c>
      <c r="L87" s="330">
        <v>279.74011258606691</v>
      </c>
      <c r="M87" s="330">
        <v>280.96729386345669</v>
      </c>
      <c r="N87" s="330">
        <v>292.44443710754138</v>
      </c>
      <c r="O87" s="330">
        <v>297.41395921410583</v>
      </c>
      <c r="P87" s="330">
        <v>44.57623860224011</v>
      </c>
      <c r="Q87" s="330">
        <v>274.43747466451453</v>
      </c>
      <c r="R87" s="330">
        <v>303.35905554850478</v>
      </c>
      <c r="S87" s="330">
        <v>282.261989840517</v>
      </c>
      <c r="T87" s="330">
        <v>304.25022338376783</v>
      </c>
      <c r="U87" s="330">
        <v>303.69954656791288</v>
      </c>
      <c r="V87" s="330">
        <v>305.54381846887162</v>
      </c>
      <c r="W87" s="330">
        <v>363.76289145492126</v>
      </c>
      <c r="X87" s="330">
        <v>358.6190087174482</v>
      </c>
      <c r="Y87" s="330">
        <v>290.03504552846942</v>
      </c>
      <c r="Z87" s="330">
        <v>275.30053905007708</v>
      </c>
      <c r="AA87" s="330">
        <v>290.23681324363321</v>
      </c>
      <c r="AB87" s="330">
        <v>292.62874090728758</v>
      </c>
      <c r="AC87" s="330">
        <v>322.83206818048541</v>
      </c>
      <c r="AD87" s="330">
        <v>424.20359178476468</v>
      </c>
      <c r="AE87" s="330">
        <v>364.22396201239627</v>
      </c>
      <c r="AF87" s="330">
        <v>248.69678545845113</v>
      </c>
      <c r="AG87" s="330">
        <v>9114.4580940000033</v>
      </c>
    </row>
    <row r="88" spans="1:33">
      <c r="A88" t="s">
        <v>114</v>
      </c>
      <c r="B88" s="330">
        <v>644.57079426082885</v>
      </c>
      <c r="C88" s="330">
        <v>555.29630296231426</v>
      </c>
      <c r="D88" s="330">
        <v>431.57435646493224</v>
      </c>
      <c r="E88" s="330">
        <v>415.35086977884589</v>
      </c>
      <c r="F88" s="330">
        <v>413.17258703644859</v>
      </c>
      <c r="G88" s="330">
        <v>430.74857080316235</v>
      </c>
      <c r="H88" s="330">
        <v>443.7146153667457</v>
      </c>
      <c r="I88" s="330">
        <v>544.01848315557766</v>
      </c>
      <c r="J88" s="330">
        <v>500.68725439917432</v>
      </c>
      <c r="K88" s="330">
        <v>485.17435564745648</v>
      </c>
      <c r="L88" s="330">
        <v>466.77095424698564</v>
      </c>
      <c r="M88" s="330">
        <v>468.81861402157386</v>
      </c>
      <c r="N88" s="330">
        <v>487.96923584175534</v>
      </c>
      <c r="O88" s="330">
        <v>496.26132007089467</v>
      </c>
      <c r="P88" s="330">
        <v>74.379370326117723</v>
      </c>
      <c r="Q88" s="330">
        <v>457.92303701485207</v>
      </c>
      <c r="R88" s="330">
        <v>506.18123560765514</v>
      </c>
      <c r="S88" s="330">
        <v>470.97892800402514</v>
      </c>
      <c r="T88" s="330">
        <v>507.66822743379862</v>
      </c>
      <c r="U88" s="330">
        <v>506.74937478716851</v>
      </c>
      <c r="V88" s="330">
        <v>509.82670448130227</v>
      </c>
      <c r="W88" s="330">
        <v>606.97034255970777</v>
      </c>
      <c r="X88" s="330">
        <v>598.38732229955053</v>
      </c>
      <c r="Y88" s="330">
        <v>483.94895431644471</v>
      </c>
      <c r="Z88" s="330">
        <v>459.36313576615885</v>
      </c>
      <c r="AA88" s="330">
        <v>484.28562147537514</v>
      </c>
      <c r="AB88" s="330">
        <v>488.27676292352993</v>
      </c>
      <c r="AC88" s="330">
        <v>538.67366797377383</v>
      </c>
      <c r="AD88" s="330">
        <v>707.82096104094978</v>
      </c>
      <c r="AE88" s="330">
        <v>607.73967929192781</v>
      </c>
      <c r="AF88" s="330">
        <v>414.97243564197004</v>
      </c>
      <c r="AG88" s="330">
        <v>15208.274075001003</v>
      </c>
    </row>
    <row r="89" spans="1:33">
      <c r="A89" t="s">
        <v>115</v>
      </c>
      <c r="B89" s="330">
        <v>80.9308198677288</v>
      </c>
      <c r="C89" s="330">
        <v>69.72172097836841</v>
      </c>
      <c r="D89" s="330">
        <v>54.187479193264153</v>
      </c>
      <c r="E89" s="330">
        <v>52.150495683758678</v>
      </c>
      <c r="F89" s="330">
        <v>51.876995534798155</v>
      </c>
      <c r="G89" s="330">
        <v>54.083795453266752</v>
      </c>
      <c r="H89" s="330">
        <v>55.711782055073115</v>
      </c>
      <c r="I89" s="330">
        <v>68.305703976967678</v>
      </c>
      <c r="J89" s="330">
        <v>62.865134996250298</v>
      </c>
      <c r="K89" s="330">
        <v>60.917371266214523</v>
      </c>
      <c r="L89" s="330">
        <v>58.606682701115936</v>
      </c>
      <c r="M89" s="330">
        <v>58.863782131997894</v>
      </c>
      <c r="N89" s="330">
        <v>61.26828996679896</v>
      </c>
      <c r="O89" s="330">
        <v>62.309424906594181</v>
      </c>
      <c r="P89" s="330">
        <v>9.3389019101325754</v>
      </c>
      <c r="Q89" s="330">
        <v>57.495758653526188</v>
      </c>
      <c r="R89" s="330">
        <v>63.554946584828606</v>
      </c>
      <c r="S89" s="330">
        <v>59.135026164970249</v>
      </c>
      <c r="T89" s="330">
        <v>63.741649843334777</v>
      </c>
      <c r="U89" s="330">
        <v>63.626280827717672</v>
      </c>
      <c r="V89" s="330">
        <v>64.012663234998712</v>
      </c>
      <c r="W89" s="330">
        <v>76.209794015078572</v>
      </c>
      <c r="X89" s="330">
        <v>75.132129819336598</v>
      </c>
      <c r="Y89" s="330">
        <v>60.763512705962015</v>
      </c>
      <c r="Z89" s="330">
        <v>57.676574125886226</v>
      </c>
      <c r="AA89" s="330">
        <v>60.805783856683362</v>
      </c>
      <c r="AB89" s="330">
        <v>61.306902356750761</v>
      </c>
      <c r="AC89" s="330">
        <v>67.634621330101993</v>
      </c>
      <c r="AD89" s="330">
        <v>88.872364690832256</v>
      </c>
      <c r="AE89" s="330">
        <v>76.306390157887563</v>
      </c>
      <c r="AF89" s="330">
        <v>52.102980367774776</v>
      </c>
      <c r="AG89" s="330">
        <v>1909.5157593580002</v>
      </c>
    </row>
    <row r="90" spans="1:33">
      <c r="A90" t="s">
        <v>116</v>
      </c>
      <c r="B90" s="330">
        <v>350.13039692133538</v>
      </c>
      <c r="C90" s="330">
        <v>301.63655675418283</v>
      </c>
      <c r="D90" s="330">
        <v>234.43088342750801</v>
      </c>
      <c r="E90" s="330">
        <v>225.6182970003469</v>
      </c>
      <c r="F90" s="330">
        <v>224.43505536421742</v>
      </c>
      <c r="G90" s="330">
        <v>233.98231724346454</v>
      </c>
      <c r="H90" s="330">
        <v>241.02546342689232</v>
      </c>
      <c r="I90" s="330">
        <v>295.51045305774056</v>
      </c>
      <c r="J90" s="330">
        <v>271.97296042131586</v>
      </c>
      <c r="K90" s="330">
        <v>263.54636485462072</v>
      </c>
      <c r="L90" s="330">
        <v>253.54965030530764</v>
      </c>
      <c r="M90" s="330">
        <v>254.66193763824302</v>
      </c>
      <c r="N90" s="330">
        <v>265.06454178800107</v>
      </c>
      <c r="O90" s="330">
        <v>269.56879604262195</v>
      </c>
      <c r="P90" s="330">
        <v>40.402821050722892</v>
      </c>
      <c r="Q90" s="330">
        <v>248.743467958857</v>
      </c>
      <c r="R90" s="330">
        <v>274.9572871055704</v>
      </c>
      <c r="S90" s="330">
        <v>255.83541865675207</v>
      </c>
      <c r="T90" s="330">
        <v>275.76502000774673</v>
      </c>
      <c r="U90" s="330">
        <v>275.26589990373122</v>
      </c>
      <c r="V90" s="330">
        <v>276.93750320449891</v>
      </c>
      <c r="W90" s="330">
        <v>329.70585830470094</v>
      </c>
      <c r="X90" s="330">
        <v>325.04356780499103</v>
      </c>
      <c r="Y90" s="330">
        <v>262.8807277233152</v>
      </c>
      <c r="Z90" s="330">
        <v>249.52572857613987</v>
      </c>
      <c r="AA90" s="330">
        <v>263.06360508455509</v>
      </c>
      <c r="AB90" s="330">
        <v>265.23159028005887</v>
      </c>
      <c r="AC90" s="330">
        <v>292.60715325306637</v>
      </c>
      <c r="AD90" s="330">
        <v>384.48784252273038</v>
      </c>
      <c r="AE90" s="330">
        <v>330.12376147036832</v>
      </c>
      <c r="AF90" s="330">
        <v>225.41273184639843</v>
      </c>
      <c r="AG90" s="330">
        <v>8261.1236590000044</v>
      </c>
    </row>
    <row r="91" spans="1:33">
      <c r="A91" t="s">
        <v>117</v>
      </c>
      <c r="B91" s="330">
        <v>188.14040126994786</v>
      </c>
      <c r="C91" s="330">
        <v>162.08253646188714</v>
      </c>
      <c r="D91" s="330">
        <v>125.96998394295113</v>
      </c>
      <c r="E91" s="330">
        <v>121.23459518147581</v>
      </c>
      <c r="F91" s="330">
        <v>120.59878761327222</v>
      </c>
      <c r="G91" s="330">
        <v>125.72894968084726</v>
      </c>
      <c r="H91" s="330">
        <v>129.51354068124166</v>
      </c>
      <c r="I91" s="330">
        <v>158.79071256483513</v>
      </c>
      <c r="J91" s="330">
        <v>146.14298660775316</v>
      </c>
      <c r="K91" s="330">
        <v>141.61500764563584</v>
      </c>
      <c r="L91" s="330">
        <v>136.24333496818062</v>
      </c>
      <c r="M91" s="330">
        <v>136.84101568081226</v>
      </c>
      <c r="N91" s="330">
        <v>142.43079062236816</v>
      </c>
      <c r="O91" s="330">
        <v>144.85112376207164</v>
      </c>
      <c r="P91" s="330">
        <v>21.71020577407544</v>
      </c>
      <c r="Q91" s="330">
        <v>133.66076263744716</v>
      </c>
      <c r="R91" s="330">
        <v>147.74659607677737</v>
      </c>
      <c r="S91" s="330">
        <v>137.47157844156155</v>
      </c>
      <c r="T91" s="330">
        <v>148.18062635141399</v>
      </c>
      <c r="U91" s="330">
        <v>147.91242725337204</v>
      </c>
      <c r="V91" s="330">
        <v>148.81065293881935</v>
      </c>
      <c r="W91" s="330">
        <v>177.16540188436039</v>
      </c>
      <c r="X91" s="330">
        <v>174.66014894669681</v>
      </c>
      <c r="Y91" s="330">
        <v>141.25733165381919</v>
      </c>
      <c r="Z91" s="330">
        <v>134.08110553748492</v>
      </c>
      <c r="AA91" s="330">
        <v>141.35559967176164</v>
      </c>
      <c r="AB91" s="330">
        <v>142.52055309544576</v>
      </c>
      <c r="AC91" s="330">
        <v>157.23064238794873</v>
      </c>
      <c r="AD91" s="330">
        <v>206.60216197080223</v>
      </c>
      <c r="AE91" s="330">
        <v>177.38995956336223</v>
      </c>
      <c r="AF91" s="330">
        <v>121.12413601857234</v>
      </c>
      <c r="AG91" s="330">
        <v>4439.0636568870004</v>
      </c>
    </row>
    <row r="92" spans="1:33">
      <c r="A92" t="s">
        <v>118</v>
      </c>
      <c r="B92" s="330">
        <v>91.127087675108399</v>
      </c>
      <c r="C92" s="330">
        <v>78.505782974141084</v>
      </c>
      <c r="D92" s="330">
        <v>61.014421643178025</v>
      </c>
      <c r="E92" s="330">
        <v>58.720803770940542</v>
      </c>
      <c r="F92" s="330">
        <v>58.412846035009849</v>
      </c>
      <c r="G92" s="330">
        <v>60.897675052933813</v>
      </c>
      <c r="H92" s="330">
        <v>62.730767539074137</v>
      </c>
      <c r="I92" s="330">
        <v>76.911365598325744</v>
      </c>
      <c r="J92" s="330">
        <v>70.785353192685918</v>
      </c>
      <c r="K92" s="330">
        <v>68.592195672627952</v>
      </c>
      <c r="L92" s="330">
        <v>65.990389342162587</v>
      </c>
      <c r="M92" s="330">
        <v>66.279880075328165</v>
      </c>
      <c r="N92" s="330">
        <v>68.987325726262128</v>
      </c>
      <c r="O92" s="330">
        <v>70.159630604618727</v>
      </c>
      <c r="P92" s="330">
        <v>10.515486369034498</v>
      </c>
      <c r="Q92" s="330">
        <v>64.739502804122395</v>
      </c>
      <c r="R92" s="330">
        <v>71.56207238587362</v>
      </c>
      <c r="S92" s="330">
        <v>66.585297452965264</v>
      </c>
      <c r="T92" s="330">
        <v>71.772297912254388</v>
      </c>
      <c r="U92" s="330">
        <v>71.642393848285764</v>
      </c>
      <c r="V92" s="330">
        <v>72.077455590672216</v>
      </c>
      <c r="W92" s="330">
        <v>85.811271803058176</v>
      </c>
      <c r="X92" s="330">
        <v>84.597835440863818</v>
      </c>
      <c r="Y92" s="330">
        <v>68.418952864355262</v>
      </c>
      <c r="Z92" s="330">
        <v>64.943098757180806</v>
      </c>
      <c r="AA92" s="330">
        <v>68.46654964966163</v>
      </c>
      <c r="AB92" s="330">
        <v>69.03080279285102</v>
      </c>
      <c r="AC92" s="330">
        <v>76.155734958501242</v>
      </c>
      <c r="AD92" s="330">
        <v>100.06916749777091</v>
      </c>
      <c r="AE92" s="330">
        <v>85.920037847801311</v>
      </c>
      <c r="AF92" s="330">
        <v>58.667302121350779</v>
      </c>
      <c r="AG92" s="330">
        <v>2150.0907849990003</v>
      </c>
    </row>
    <row r="93" spans="1:33">
      <c r="A93" t="s">
        <v>119</v>
      </c>
      <c r="B93" s="330">
        <v>543.31725082013531</v>
      </c>
      <c r="C93" s="330">
        <v>468.06660091084473</v>
      </c>
      <c r="D93" s="330">
        <v>363.77973523899971</v>
      </c>
      <c r="E93" s="330">
        <v>350.10474365780391</v>
      </c>
      <c r="F93" s="330">
        <v>348.26864031330564</v>
      </c>
      <c r="G93" s="330">
        <v>363.08366957869623</v>
      </c>
      <c r="H93" s="330">
        <v>374.01292009550883</v>
      </c>
      <c r="I93" s="330">
        <v>458.56037737853632</v>
      </c>
      <c r="J93" s="330">
        <v>422.03591134283067</v>
      </c>
      <c r="K93" s="330">
        <v>408.95988373332671</v>
      </c>
      <c r="L93" s="330">
        <v>393.44741319685198</v>
      </c>
      <c r="M93" s="330">
        <v>395.17341271350716</v>
      </c>
      <c r="N93" s="330">
        <v>411.31572522825439</v>
      </c>
      <c r="O93" s="330">
        <v>418.30523273783894</v>
      </c>
      <c r="P93" s="330">
        <v>62.695355363814812</v>
      </c>
      <c r="Q93" s="330">
        <v>385.9893866947985</v>
      </c>
      <c r="R93" s="330">
        <v>426.66686079450778</v>
      </c>
      <c r="S93" s="330">
        <v>396.99436995250176</v>
      </c>
      <c r="T93" s="330">
        <v>427.92026587920259</v>
      </c>
      <c r="U93" s="330">
        <v>427.14575282598804</v>
      </c>
      <c r="V93" s="330">
        <v>429.73967474142523</v>
      </c>
      <c r="W93" s="330">
        <v>511.62333258842955</v>
      </c>
      <c r="X93" s="330">
        <v>504.38859124891553</v>
      </c>
      <c r="Y93" s="330">
        <v>407.92697673809107</v>
      </c>
      <c r="Z93" s="330">
        <v>387.20326498626963</v>
      </c>
      <c r="AA93" s="330">
        <v>408.21075794080792</v>
      </c>
      <c r="AB93" s="330">
        <v>411.57494387438322</v>
      </c>
      <c r="AC93" s="330">
        <v>454.05516194436586</v>
      </c>
      <c r="AD93" s="330">
        <v>596.63165326416606</v>
      </c>
      <c r="AE93" s="330">
        <v>512.27181669913773</v>
      </c>
      <c r="AF93" s="330">
        <v>349.78575651675658</v>
      </c>
      <c r="AG93" s="330">
        <v>12819.255439000002</v>
      </c>
    </row>
    <row r="94" spans="1:33">
      <c r="A94" t="s">
        <v>121</v>
      </c>
      <c r="B94" s="330">
        <v>337.32020331221418</v>
      </c>
      <c r="C94" s="330">
        <v>290.60060350480558</v>
      </c>
      <c r="D94" s="330">
        <v>225.85377892281565</v>
      </c>
      <c r="E94" s="330">
        <v>217.36361791007639</v>
      </c>
      <c r="F94" s="330">
        <v>216.22366744368961</v>
      </c>
      <c r="G94" s="330">
        <v>225.42162439487123</v>
      </c>
      <c r="H94" s="330">
        <v>232.20708353649863</v>
      </c>
      <c r="I94" s="330">
        <v>284.69863508799347</v>
      </c>
      <c r="J94" s="330">
        <v>262.02230686459058</v>
      </c>
      <c r="K94" s="330">
        <v>253.90401449471662</v>
      </c>
      <c r="L94" s="330">
        <v>244.27304896336327</v>
      </c>
      <c r="M94" s="330">
        <v>245.34464112613017</v>
      </c>
      <c r="N94" s="330">
        <v>255.36664600667541</v>
      </c>
      <c r="O94" s="330">
        <v>259.70610346109339</v>
      </c>
      <c r="P94" s="330">
        <v>38.924606178305737</v>
      </c>
      <c r="Q94" s="330">
        <v>239.64271003673605</v>
      </c>
      <c r="R94" s="330">
        <v>264.89744622048312</v>
      </c>
      <c r="S94" s="330">
        <v>246.47518808585451</v>
      </c>
      <c r="T94" s="330">
        <v>265.67562666176968</v>
      </c>
      <c r="U94" s="330">
        <v>265.19476782619262</v>
      </c>
      <c r="V94" s="330">
        <v>266.80521230696422</v>
      </c>
      <c r="W94" s="330">
        <v>317.64293570191523</v>
      </c>
      <c r="X94" s="330">
        <v>313.1512240622198</v>
      </c>
      <c r="Y94" s="330">
        <v>253.26273097738019</v>
      </c>
      <c r="Z94" s="330">
        <v>240.39635014563603</v>
      </c>
      <c r="AA94" s="330">
        <v>253.43891741882325</v>
      </c>
      <c r="AB94" s="330">
        <v>255.52758270854252</v>
      </c>
      <c r="AC94" s="330">
        <v>281.90155808753798</v>
      </c>
      <c r="AD94" s="330">
        <v>370.42061572272166</v>
      </c>
      <c r="AE94" s="330">
        <v>318.0455490769528</v>
      </c>
      <c r="AF94" s="330">
        <v>217.16557375243249</v>
      </c>
      <c r="AG94" s="330">
        <v>7958.8745700000018</v>
      </c>
    </row>
    <row r="95" spans="1:33">
      <c r="A95" t="s">
        <v>122</v>
      </c>
      <c r="B95" s="330">
        <v>390.51501374078737</v>
      </c>
      <c r="C95" s="330">
        <v>336.42781415533159</v>
      </c>
      <c r="D95" s="330">
        <v>261.47052774605766</v>
      </c>
      <c r="E95" s="330">
        <v>251.64148308168399</v>
      </c>
      <c r="F95" s="330">
        <v>250.3217644058571</v>
      </c>
      <c r="G95" s="330">
        <v>260.97022319933546</v>
      </c>
      <c r="H95" s="330">
        <v>268.82573746711734</v>
      </c>
      <c r="I95" s="330">
        <v>329.59511556580827</v>
      </c>
      <c r="J95" s="330">
        <v>303.34276975076551</v>
      </c>
      <c r="K95" s="330">
        <v>293.94423676862249</v>
      </c>
      <c r="L95" s="330">
        <v>282.7944846936411</v>
      </c>
      <c r="M95" s="330">
        <v>284.03506508004654</v>
      </c>
      <c r="N95" s="330">
        <v>295.63752273068985</v>
      </c>
      <c r="O95" s="330">
        <v>300.66130509178106</v>
      </c>
      <c r="P95" s="330">
        <v>45.062948994212817</v>
      </c>
      <c r="Q95" s="330">
        <v>277.433949357183</v>
      </c>
      <c r="R95" s="330">
        <v>306.67131359144923</v>
      </c>
      <c r="S95" s="330">
        <v>285.34389733253607</v>
      </c>
      <c r="T95" s="330">
        <v>307.5722117372996</v>
      </c>
      <c r="U95" s="330">
        <v>307.01552229818844</v>
      </c>
      <c r="V95" s="330">
        <v>308.87993107762696</v>
      </c>
      <c r="W95" s="330">
        <v>367.73467519075786</v>
      </c>
      <c r="X95" s="330">
        <v>362.53462842370487</v>
      </c>
      <c r="Y95" s="330">
        <v>293.2018239539575</v>
      </c>
      <c r="Z95" s="330">
        <v>278.30643720283479</v>
      </c>
      <c r="AA95" s="330">
        <v>293.40579469133252</v>
      </c>
      <c r="AB95" s="330">
        <v>295.82383887103339</v>
      </c>
      <c r="AC95" s="330">
        <v>326.35694437848719</v>
      </c>
      <c r="AD95" s="330">
        <v>428.83530372161289</v>
      </c>
      <c r="AE95" s="330">
        <v>368.20077999604723</v>
      </c>
      <c r="AF95" s="330">
        <v>251.41220770421126</v>
      </c>
      <c r="AG95" s="330">
        <v>9213.9752720000015</v>
      </c>
    </row>
    <row r="96" spans="1:33">
      <c r="A96" t="s">
        <v>123</v>
      </c>
      <c r="B96" s="330">
        <v>461.01025685843621</v>
      </c>
      <c r="C96" s="330">
        <v>397.15930901704166</v>
      </c>
      <c r="D96" s="330">
        <v>308.67083445127747</v>
      </c>
      <c r="E96" s="330">
        <v>297.0674639124851</v>
      </c>
      <c r="F96" s="330">
        <v>295.50951140280853</v>
      </c>
      <c r="G96" s="330">
        <v>308.08021560315058</v>
      </c>
      <c r="H96" s="330">
        <v>317.35379670226052</v>
      </c>
      <c r="I96" s="330">
        <v>389.09318090171331</v>
      </c>
      <c r="J96" s="330">
        <v>358.10179705862578</v>
      </c>
      <c r="K96" s="330">
        <v>347.00665358978523</v>
      </c>
      <c r="L96" s="330">
        <v>333.84416332146759</v>
      </c>
      <c r="M96" s="330">
        <v>335.30869160454642</v>
      </c>
      <c r="N96" s="330">
        <v>349.00560924792961</v>
      </c>
      <c r="O96" s="330">
        <v>354.93627801915602</v>
      </c>
      <c r="P96" s="330">
        <v>53.197651715409243</v>
      </c>
      <c r="Q96" s="330">
        <v>327.51595138234967</v>
      </c>
      <c r="R96" s="330">
        <v>362.03120514017195</v>
      </c>
      <c r="S96" s="330">
        <v>336.85379248844055</v>
      </c>
      <c r="T96" s="330">
        <v>363.09473220317352</v>
      </c>
      <c r="U96" s="330">
        <v>362.43754993799848</v>
      </c>
      <c r="V96" s="330">
        <v>364.6385192735043</v>
      </c>
      <c r="W96" s="330">
        <v>434.11764234492063</v>
      </c>
      <c r="X96" s="330">
        <v>427.97889015511055</v>
      </c>
      <c r="Y96" s="330">
        <v>346.1302214160126</v>
      </c>
      <c r="Z96" s="330">
        <v>328.54593955611233</v>
      </c>
      <c r="AA96" s="330">
        <v>346.37101267555499</v>
      </c>
      <c r="AB96" s="330">
        <v>349.22555892641668</v>
      </c>
      <c r="AC96" s="330">
        <v>385.2704594229192</v>
      </c>
      <c r="AD96" s="330">
        <v>506.2480738573912</v>
      </c>
      <c r="AE96" s="330">
        <v>434.66788776045809</v>
      </c>
      <c r="AF96" s="330">
        <v>296.79680005337366</v>
      </c>
      <c r="AG96" s="330">
        <v>10877.26965</v>
      </c>
    </row>
    <row r="97" spans="1:33">
      <c r="A97" t="s">
        <v>124</v>
      </c>
      <c r="B97" s="330">
        <v>468.25891902521249</v>
      </c>
      <c r="C97" s="330">
        <v>403.40401532156727</v>
      </c>
      <c r="D97" s="330">
        <v>313.52419848469702</v>
      </c>
      <c r="E97" s="330">
        <v>301.7383831699363</v>
      </c>
      <c r="F97" s="330">
        <v>300.15593430416675</v>
      </c>
      <c r="G97" s="330">
        <v>312.92429308288564</v>
      </c>
      <c r="H97" s="330">
        <v>322.34368667849344</v>
      </c>
      <c r="I97" s="330">
        <v>395.21106001132921</v>
      </c>
      <c r="J97" s="330">
        <v>363.73238533638408</v>
      </c>
      <c r="K97" s="330">
        <v>352.46278816396313</v>
      </c>
      <c r="L97" s="330">
        <v>339.09333841088539</v>
      </c>
      <c r="M97" s="330">
        <v>340.58089410083818</v>
      </c>
      <c r="N97" s="330">
        <v>354.49317426001352</v>
      </c>
      <c r="O97" s="330">
        <v>360.51709348219219</v>
      </c>
      <c r="P97" s="330">
        <v>54.03410122952328</v>
      </c>
      <c r="Q97" s="330">
        <v>332.66562527893279</v>
      </c>
      <c r="R97" s="330">
        <v>367.72357718797616</v>
      </c>
      <c r="S97" s="330">
        <v>342.15028926919626</v>
      </c>
      <c r="T97" s="330">
        <v>368.80382654353031</v>
      </c>
      <c r="U97" s="330">
        <v>368.13631111949081</v>
      </c>
      <c r="V97" s="330">
        <v>370.37188724067039</v>
      </c>
      <c r="W97" s="330">
        <v>440.9434603894897</v>
      </c>
      <c r="X97" s="330">
        <v>434.70818596381287</v>
      </c>
      <c r="Y97" s="330">
        <v>351.57257547089557</v>
      </c>
      <c r="Z97" s="330">
        <v>333.7118083988953</v>
      </c>
      <c r="AA97" s="330">
        <v>351.8171527947764</v>
      </c>
      <c r="AB97" s="330">
        <v>354.7165823017134</v>
      </c>
      <c r="AC97" s="330">
        <v>391.32823224174172</v>
      </c>
      <c r="AD97" s="330">
        <v>514.20802964011102</v>
      </c>
      <c r="AE97" s="330">
        <v>441.5023575498999</v>
      </c>
      <c r="AF97" s="330">
        <v>301.46346354678008</v>
      </c>
      <c r="AG97" s="330">
        <v>11048.297630000001</v>
      </c>
    </row>
    <row r="98" spans="1:33">
      <c r="A98" t="s">
        <v>125</v>
      </c>
      <c r="B98" s="330">
        <v>254.89934590340621</v>
      </c>
      <c r="C98" s="330">
        <v>219.59521850503955</v>
      </c>
      <c r="D98" s="330">
        <v>170.66864051410835</v>
      </c>
      <c r="E98" s="330">
        <v>164.25296642310596</v>
      </c>
      <c r="F98" s="330">
        <v>163.39155158524244</v>
      </c>
      <c r="G98" s="330">
        <v>170.34207867339862</v>
      </c>
      <c r="H98" s="330">
        <v>175.46957794522322</v>
      </c>
      <c r="I98" s="330">
        <v>215.13533773236156</v>
      </c>
      <c r="J98" s="330">
        <v>197.99974616423256</v>
      </c>
      <c r="K98" s="330">
        <v>191.86507828897888</v>
      </c>
      <c r="L98" s="330">
        <v>184.58734398710544</v>
      </c>
      <c r="M98" s="330">
        <v>185.39710319714504</v>
      </c>
      <c r="N98" s="330">
        <v>192.97033024849739</v>
      </c>
      <c r="O98" s="330">
        <v>196.24948416766836</v>
      </c>
      <c r="P98" s="330">
        <v>29.413763412250834</v>
      </c>
      <c r="Q98" s="330">
        <v>181.08838260821662</v>
      </c>
      <c r="R98" s="330">
        <v>200.17237363807473</v>
      </c>
      <c r="S98" s="330">
        <v>186.25141218224931</v>
      </c>
      <c r="T98" s="330">
        <v>200.76041338052437</v>
      </c>
      <c r="U98" s="330">
        <v>200.3970476483301</v>
      </c>
      <c r="V98" s="330">
        <v>201.61399593880199</v>
      </c>
      <c r="W98" s="330">
        <v>240.03002413204152</v>
      </c>
      <c r="X98" s="330">
        <v>236.63581783279602</v>
      </c>
      <c r="Y98" s="330">
        <v>191.38048606028156</v>
      </c>
      <c r="Z98" s="330">
        <v>181.65787820592732</v>
      </c>
      <c r="AA98" s="330">
        <v>191.51362308628805</v>
      </c>
      <c r="AB98" s="330">
        <v>193.09194365805592</v>
      </c>
      <c r="AC98" s="330">
        <v>213.02169884901946</v>
      </c>
      <c r="AD98" s="330">
        <v>279.91199972527664</v>
      </c>
      <c r="AE98" s="330">
        <v>240.33426290855516</v>
      </c>
      <c r="AF98" s="330">
        <v>164.10331239779785</v>
      </c>
      <c r="AG98" s="330">
        <v>6014.202239000002</v>
      </c>
    </row>
    <row r="99" spans="1:33">
      <c r="A99" t="s">
        <v>126</v>
      </c>
      <c r="B99" s="330">
        <v>143.44282585051269</v>
      </c>
      <c r="C99" s="330">
        <v>123.57567483739371</v>
      </c>
      <c r="D99" s="330">
        <v>96.04258493737413</v>
      </c>
      <c r="E99" s="330">
        <v>92.432209170862578</v>
      </c>
      <c r="F99" s="330">
        <v>91.947453989813482</v>
      </c>
      <c r="G99" s="330">
        <v>95.858814543298266</v>
      </c>
      <c r="H99" s="330">
        <v>98.744278931173497</v>
      </c>
      <c r="I99" s="330">
        <v>121.06590809506662</v>
      </c>
      <c r="J99" s="330">
        <v>111.42297367151541</v>
      </c>
      <c r="K99" s="330">
        <v>107.97073218944345</v>
      </c>
      <c r="L99" s="330">
        <v>103.87523806273222</v>
      </c>
      <c r="M99" s="330">
        <v>104.33092440015648</v>
      </c>
      <c r="N99" s="330">
        <v>108.59270500694228</v>
      </c>
      <c r="O99" s="330">
        <v>110.43802596254378</v>
      </c>
      <c r="P99" s="330">
        <v>16.552389837636291</v>
      </c>
      <c r="Q99" s="330">
        <v>101.90622199503382</v>
      </c>
      <c r="R99" s="330">
        <v>112.64560460163354</v>
      </c>
      <c r="S99" s="330">
        <v>104.81168081221598</v>
      </c>
      <c r="T99" s="330">
        <v>112.97651985789061</v>
      </c>
      <c r="U99" s="330">
        <v>112.77203833104141</v>
      </c>
      <c r="V99" s="330">
        <v>113.45686747832917</v>
      </c>
      <c r="W99" s="330">
        <v>135.07521891999761</v>
      </c>
      <c r="X99" s="330">
        <v>133.16515304141396</v>
      </c>
      <c r="Y99" s="330">
        <v>107.69803129873233</v>
      </c>
      <c r="Z99" s="330">
        <v>102.22670166341243</v>
      </c>
      <c r="AA99" s="330">
        <v>107.77295322984996</v>
      </c>
      <c r="AB99" s="330">
        <v>108.66114210342272</v>
      </c>
      <c r="AC99" s="330">
        <v>119.87647258208179</v>
      </c>
      <c r="AD99" s="330">
        <v>157.51852201800833</v>
      </c>
      <c r="AE99" s="330">
        <v>135.24642716567493</v>
      </c>
      <c r="AF99" s="330">
        <v>92.347992413797101</v>
      </c>
      <c r="AG99" s="330">
        <v>3384.4502869990001</v>
      </c>
    </row>
    <row r="100" spans="1:33">
      <c r="A100" t="s">
        <v>127</v>
      </c>
      <c r="B100" s="330">
        <v>308.82385818351207</v>
      </c>
      <c r="C100" s="330">
        <v>266.0510656746705</v>
      </c>
      <c r="D100" s="330">
        <v>206.77396345487242</v>
      </c>
      <c r="E100" s="330">
        <v>199.00103952441174</v>
      </c>
      <c r="F100" s="330">
        <v>197.95739049980287</v>
      </c>
      <c r="G100" s="330">
        <v>206.37831674488945</v>
      </c>
      <c r="H100" s="330">
        <v>212.59054966508725</v>
      </c>
      <c r="I100" s="330">
        <v>260.64768740245313</v>
      </c>
      <c r="J100" s="330">
        <v>239.88702408426713</v>
      </c>
      <c r="K100" s="330">
        <v>232.45455384706133</v>
      </c>
      <c r="L100" s="330">
        <v>223.63719898891767</v>
      </c>
      <c r="M100" s="330">
        <v>224.61826452503257</v>
      </c>
      <c r="N100" s="330">
        <v>233.79362426795106</v>
      </c>
      <c r="O100" s="330">
        <v>237.76649034693943</v>
      </c>
      <c r="P100" s="330">
        <v>35.636309181077984</v>
      </c>
      <c r="Q100" s="330">
        <v>219.39802470295058</v>
      </c>
      <c r="R100" s="330">
        <v>242.51927563630406</v>
      </c>
      <c r="S100" s="330">
        <v>225.65330443824095</v>
      </c>
      <c r="T100" s="330">
        <v>243.23171646813481</v>
      </c>
      <c r="U100" s="330">
        <v>242.79147992319508</v>
      </c>
      <c r="V100" s="330">
        <v>244.26587627733784</v>
      </c>
      <c r="W100" s="330">
        <v>290.80889897782987</v>
      </c>
      <c r="X100" s="330">
        <v>286.69664093695991</v>
      </c>
      <c r="Y100" s="330">
        <v>231.86744507602211</v>
      </c>
      <c r="Z100" s="330">
        <v>220.08799833579855</v>
      </c>
      <c r="AA100" s="330">
        <v>232.02874753010522</v>
      </c>
      <c r="AB100" s="330">
        <v>233.94096525940637</v>
      </c>
      <c r="AC100" s="330">
        <v>258.08690360582563</v>
      </c>
      <c r="AD100" s="330">
        <v>339.12799344640041</v>
      </c>
      <c r="AE100" s="330">
        <v>291.17750013072407</v>
      </c>
      <c r="AF100" s="330">
        <v>198.8197258638194</v>
      </c>
      <c r="AG100" s="330">
        <v>7286.5198330000003</v>
      </c>
    </row>
    <row r="101" spans="1:33">
      <c r="A101" t="s">
        <v>128</v>
      </c>
      <c r="B101" s="330">
        <v>435.92551577900616</v>
      </c>
      <c r="C101" s="330">
        <v>375.54886047329677</v>
      </c>
      <c r="D101" s="330">
        <v>291.87526896050883</v>
      </c>
      <c r="E101" s="330">
        <v>280.90326733658134</v>
      </c>
      <c r="F101" s="330">
        <v>279.43008698704199</v>
      </c>
      <c r="G101" s="330">
        <v>291.31678718669104</v>
      </c>
      <c r="H101" s="330">
        <v>300.08576914231224</v>
      </c>
      <c r="I101" s="330">
        <v>367.92163091234193</v>
      </c>
      <c r="J101" s="330">
        <v>338.61656711925667</v>
      </c>
      <c r="K101" s="330">
        <v>328.12513863726178</v>
      </c>
      <c r="L101" s="330">
        <v>315.67885295534802</v>
      </c>
      <c r="M101" s="330">
        <v>317.06369252816938</v>
      </c>
      <c r="N101" s="330">
        <v>330.01532603186359</v>
      </c>
      <c r="O101" s="330">
        <v>335.62329202513473</v>
      </c>
      <c r="P101" s="330">
        <v>50.303032128399678</v>
      </c>
      <c r="Q101" s="330">
        <v>309.69497512946714</v>
      </c>
      <c r="R101" s="330">
        <v>342.33216610902105</v>
      </c>
      <c r="S101" s="330">
        <v>318.52472054158511</v>
      </c>
      <c r="T101" s="330">
        <v>343.33782395846504</v>
      </c>
      <c r="U101" s="330">
        <v>342.71640065248596</v>
      </c>
      <c r="V101" s="330">
        <v>344.79760964625626</v>
      </c>
      <c r="W101" s="330">
        <v>410.49619684727975</v>
      </c>
      <c r="X101" s="330">
        <v>404.69146978368167</v>
      </c>
      <c r="Y101" s="330">
        <v>327.29639536807571</v>
      </c>
      <c r="Z101" s="330">
        <v>310.6689190259728</v>
      </c>
      <c r="AA101" s="330">
        <v>327.52408456251231</v>
      </c>
      <c r="AB101" s="330">
        <v>330.22330768869972</v>
      </c>
      <c r="AC101" s="330">
        <v>364.30691343581833</v>
      </c>
      <c r="AD101" s="330">
        <v>478.7018280510373</v>
      </c>
      <c r="AE101" s="330">
        <v>411.01650200970232</v>
      </c>
      <c r="AF101" s="330">
        <v>280.64733098672679</v>
      </c>
      <c r="AG101" s="330">
        <v>10285.409732000004</v>
      </c>
    </row>
    <row r="102" spans="1:33">
      <c r="A102" t="s">
        <v>129</v>
      </c>
      <c r="B102" s="330">
        <v>266.33839605786608</v>
      </c>
      <c r="C102" s="330">
        <v>229.44993472353713</v>
      </c>
      <c r="D102" s="330">
        <v>178.32769170435418</v>
      </c>
      <c r="E102" s="330">
        <v>171.62410311344775</v>
      </c>
      <c r="F102" s="330">
        <v>170.72403079100266</v>
      </c>
      <c r="G102" s="330">
        <v>177.98647483476952</v>
      </c>
      <c r="H102" s="330">
        <v>183.34407952773392</v>
      </c>
      <c r="I102" s="330">
        <v>224.78990906754939</v>
      </c>
      <c r="J102" s="330">
        <v>206.88532811390641</v>
      </c>
      <c r="K102" s="330">
        <v>200.47535637995796</v>
      </c>
      <c r="L102" s="330">
        <v>192.87102113136609</v>
      </c>
      <c r="M102" s="330">
        <v>193.71711969011548</v>
      </c>
      <c r="N102" s="330">
        <v>201.63020843771696</v>
      </c>
      <c r="O102" s="330">
        <v>205.0565200752126</v>
      </c>
      <c r="P102" s="330">
        <v>30.733757050177459</v>
      </c>
      <c r="Q102" s="330">
        <v>189.21503779324166</v>
      </c>
      <c r="R102" s="330">
        <v>209.15545601307201</v>
      </c>
      <c r="S102" s="330">
        <v>194.60976727233688</v>
      </c>
      <c r="T102" s="330">
        <v>209.76988505865168</v>
      </c>
      <c r="U102" s="330">
        <v>209.39021265913252</v>
      </c>
      <c r="V102" s="330">
        <v>210.66177361438292</v>
      </c>
      <c r="W102" s="330">
        <v>250.80178768793201</v>
      </c>
      <c r="X102" s="330">
        <v>247.25526049529995</v>
      </c>
      <c r="Y102" s="330">
        <v>199.96901723469293</v>
      </c>
      <c r="Z102" s="330">
        <v>189.81009049343086</v>
      </c>
      <c r="AA102" s="330">
        <v>200.10812901560709</v>
      </c>
      <c r="AB102" s="330">
        <v>201.75727945991261</v>
      </c>
      <c r="AC102" s="330">
        <v>222.58141697417145</v>
      </c>
      <c r="AD102" s="330">
        <v>292.47353609307083</v>
      </c>
      <c r="AE102" s="330">
        <v>251.11967970710555</v>
      </c>
      <c r="AF102" s="330">
        <v>171.46773310424709</v>
      </c>
      <c r="AG102" s="330">
        <v>6284.0999933749999</v>
      </c>
    </row>
    <row r="103" spans="1:33">
      <c r="A103" t="s">
        <v>130</v>
      </c>
      <c r="B103" s="330">
        <v>389.63410575697117</v>
      </c>
      <c r="C103" s="330">
        <v>335.66891389019611</v>
      </c>
      <c r="D103" s="330">
        <v>260.88071309791451</v>
      </c>
      <c r="E103" s="330">
        <v>251.07384039521574</v>
      </c>
      <c r="F103" s="330">
        <v>249.75709868743621</v>
      </c>
      <c r="G103" s="330">
        <v>260.38153711796707</v>
      </c>
      <c r="H103" s="330">
        <v>268.21933123417477</v>
      </c>
      <c r="I103" s="330">
        <v>328.85162822598102</v>
      </c>
      <c r="J103" s="330">
        <v>302.65850139153736</v>
      </c>
      <c r="K103" s="330">
        <v>293.2811692402172</v>
      </c>
      <c r="L103" s="330">
        <v>282.15656832530607</v>
      </c>
      <c r="M103" s="330">
        <v>283.39435026061869</v>
      </c>
      <c r="N103" s="330">
        <v>294.97063555625209</v>
      </c>
      <c r="O103" s="330">
        <v>299.98308547214884</v>
      </c>
      <c r="P103" s="330">
        <v>44.961297815265688</v>
      </c>
      <c r="Q103" s="330">
        <v>276.80812506779313</v>
      </c>
      <c r="R103" s="330">
        <v>305.97953683756128</v>
      </c>
      <c r="S103" s="330">
        <v>284.70023010221462</v>
      </c>
      <c r="T103" s="330">
        <v>306.87840277378751</v>
      </c>
      <c r="U103" s="330">
        <v>306.3229690922123</v>
      </c>
      <c r="V103" s="330">
        <v>308.18317221368352</v>
      </c>
      <c r="W103" s="330">
        <v>366.90515417388696</v>
      </c>
      <c r="X103" s="330">
        <v>361.71683746215103</v>
      </c>
      <c r="Y103" s="330">
        <v>292.54043113037204</v>
      </c>
      <c r="Z103" s="330">
        <v>277.67864479062769</v>
      </c>
      <c r="AA103" s="330">
        <v>292.74394175880195</v>
      </c>
      <c r="AB103" s="330">
        <v>295.15653141217695</v>
      </c>
      <c r="AC103" s="330">
        <v>325.62076157434097</v>
      </c>
      <c r="AD103" s="330">
        <v>427.8679543765212</v>
      </c>
      <c r="AE103" s="330">
        <v>367.37020755879604</v>
      </c>
      <c r="AF103" s="330">
        <v>250.84508220787245</v>
      </c>
      <c r="AG103" s="330">
        <v>9193.1907590000028</v>
      </c>
    </row>
    <row r="104" spans="1:33">
      <c r="A104" t="s">
        <v>131</v>
      </c>
      <c r="B104" s="330">
        <v>205.65178570530023</v>
      </c>
      <c r="C104" s="330">
        <v>177.16855513242606</v>
      </c>
      <c r="D104" s="330">
        <v>137.69478521503461</v>
      </c>
      <c r="E104" s="330">
        <v>132.51864469320739</v>
      </c>
      <c r="F104" s="330">
        <v>131.82365860365186</v>
      </c>
      <c r="G104" s="330">
        <v>137.43131641150688</v>
      </c>
      <c r="H104" s="330">
        <v>141.56816257608259</v>
      </c>
      <c r="I104" s="330">
        <v>173.57034093660965</v>
      </c>
      <c r="J104" s="330">
        <v>159.74541332601538</v>
      </c>
      <c r="K104" s="330">
        <v>154.79598750939149</v>
      </c>
      <c r="L104" s="330">
        <v>148.92434021361478</v>
      </c>
      <c r="M104" s="330">
        <v>149.57765074662441</v>
      </c>
      <c r="N104" s="330">
        <v>155.68770042581224</v>
      </c>
      <c r="O104" s="330">
        <v>158.3333088587801</v>
      </c>
      <c r="P104" s="330">
        <v>23.730908169277402</v>
      </c>
      <c r="Q104" s="330">
        <v>146.10139199014213</v>
      </c>
      <c r="R104" s="330">
        <v>161.49828059244359</v>
      </c>
      <c r="S104" s="330">
        <v>150.26690386223402</v>
      </c>
      <c r="T104" s="330">
        <v>161.9727087345475</v>
      </c>
      <c r="U104" s="330">
        <v>161.67954669670459</v>
      </c>
      <c r="V104" s="330">
        <v>162.66137577186194</v>
      </c>
      <c r="W104" s="330">
        <v>193.65527561748448</v>
      </c>
      <c r="X104" s="330">
        <v>190.9168433786017</v>
      </c>
      <c r="Y104" s="330">
        <v>154.40502041288008</v>
      </c>
      <c r="Z104" s="330">
        <v>146.56085878949943</v>
      </c>
      <c r="AA104" s="330">
        <v>154.51243483971859</v>
      </c>
      <c r="AB104" s="330">
        <v>155.78581764440605</v>
      </c>
      <c r="AC104" s="330">
        <v>171.86506543205741</v>
      </c>
      <c r="AD104" s="330">
        <v>225.83189603655788</v>
      </c>
      <c r="AE104" s="330">
        <v>193.9007342609701</v>
      </c>
      <c r="AF104" s="330">
        <v>132.39790441655614</v>
      </c>
      <c r="AG104" s="330">
        <v>4852.234617000001</v>
      </c>
    </row>
    <row r="105" spans="1:33">
      <c r="A105" t="s">
        <v>132</v>
      </c>
      <c r="B105" s="330">
        <v>79.966682190051884</v>
      </c>
      <c r="C105" s="330">
        <v>68.891118517432176</v>
      </c>
      <c r="D105" s="330">
        <v>53.54193784777987</v>
      </c>
      <c r="E105" s="330">
        <v>51.529221144832519</v>
      </c>
      <c r="F105" s="330">
        <v>51.258979232955156</v>
      </c>
      <c r="G105" s="330">
        <v>53.43948930347748</v>
      </c>
      <c r="H105" s="330">
        <v>55.048081523463409</v>
      </c>
      <c r="I105" s="330">
        <v>67.491970680899826</v>
      </c>
      <c r="J105" s="330">
        <v>62.116215791413488</v>
      </c>
      <c r="K105" s="330">
        <v>60.191655982979015</v>
      </c>
      <c r="L105" s="330">
        <v>57.908494902596757</v>
      </c>
      <c r="M105" s="330">
        <v>58.162531479937535</v>
      </c>
      <c r="N105" s="330">
        <v>60.538394150837007</v>
      </c>
      <c r="O105" s="330">
        <v>61.567125936621892</v>
      </c>
      <c r="P105" s="330">
        <v>9.2276465538368697</v>
      </c>
      <c r="Q105" s="330">
        <v>56.81080541426477</v>
      </c>
      <c r="R105" s="330">
        <v>62.79780957935499</v>
      </c>
      <c r="S105" s="330">
        <v>58.430544153182396</v>
      </c>
      <c r="T105" s="330">
        <v>62.982288621593923</v>
      </c>
      <c r="U105" s="330">
        <v>62.86829400963385</v>
      </c>
      <c r="V105" s="330">
        <v>63.250073401185404</v>
      </c>
      <c r="W105" s="330">
        <v>75.30189843292554</v>
      </c>
      <c r="X105" s="330">
        <v>74.237072568201299</v>
      </c>
      <c r="Y105" s="330">
        <v>60.03963035652373</v>
      </c>
      <c r="Z105" s="330">
        <v>56.98946681219563</v>
      </c>
      <c r="AA105" s="330">
        <v>60.081397926419434</v>
      </c>
      <c r="AB105" s="330">
        <v>60.576546547178985</v>
      </c>
      <c r="AC105" s="330">
        <v>66.828882714747081</v>
      </c>
      <c r="AD105" s="330">
        <v>87.81361852413437</v>
      </c>
      <c r="AE105" s="330">
        <v>75.397343815357303</v>
      </c>
      <c r="AF105" s="330">
        <v>51.482271883986598</v>
      </c>
      <c r="AG105" s="330">
        <v>1886.7674900000004</v>
      </c>
    </row>
    <row r="106" spans="1:33">
      <c r="A106" t="s">
        <v>133</v>
      </c>
      <c r="B106" s="330">
        <v>320.06078455773599</v>
      </c>
      <c r="C106" s="330">
        <v>275.73165270688605</v>
      </c>
      <c r="D106" s="330">
        <v>214.29768204680897</v>
      </c>
      <c r="E106" s="330">
        <v>206.24193095903996</v>
      </c>
      <c r="F106" s="330">
        <v>205.1603075132868</v>
      </c>
      <c r="G106" s="330">
        <v>213.8876392568844</v>
      </c>
      <c r="H106" s="330">
        <v>220.32591172064076</v>
      </c>
      <c r="I106" s="330">
        <v>270.1316660373314</v>
      </c>
      <c r="J106" s="330">
        <v>248.61560109130906</v>
      </c>
      <c r="K106" s="330">
        <v>240.9126915126439</v>
      </c>
      <c r="L106" s="330">
        <v>231.77450662556674</v>
      </c>
      <c r="M106" s="330">
        <v>232.79126940755654</v>
      </c>
      <c r="N106" s="330">
        <v>242.30048561640561</v>
      </c>
      <c r="O106" s="330">
        <v>246.41790919132981</v>
      </c>
      <c r="P106" s="330">
        <v>36.932979020229133</v>
      </c>
      <c r="Q106" s="330">
        <v>227.38108490023697</v>
      </c>
      <c r="R106" s="330">
        <v>251.3436302722593</v>
      </c>
      <c r="S106" s="330">
        <v>233.86397048906818</v>
      </c>
      <c r="T106" s="330">
        <v>252.08199411800601</v>
      </c>
      <c r="U106" s="330">
        <v>251.6257390385145</v>
      </c>
      <c r="V106" s="330">
        <v>253.15378307187277</v>
      </c>
      <c r="W106" s="330">
        <v>301.3903294605783</v>
      </c>
      <c r="X106" s="330">
        <v>297.12844198010197</v>
      </c>
      <c r="Y106" s="330">
        <v>240.3042200849996</v>
      </c>
      <c r="Z106" s="330">
        <v>228.09616405102668</v>
      </c>
      <c r="AA106" s="330">
        <v>240.4713917222837</v>
      </c>
      <c r="AB106" s="330">
        <v>242.45318778650375</v>
      </c>
      <c r="AC106" s="330">
        <v>267.47770505176425</v>
      </c>
      <c r="AD106" s="330">
        <v>351.46757211823677</v>
      </c>
      <c r="AE106" s="330">
        <v>301.77234260839049</v>
      </c>
      <c r="AF106" s="330">
        <v>206.05401998350345</v>
      </c>
      <c r="AG106" s="330">
        <v>7551.6485940010007</v>
      </c>
    </row>
    <row r="107" spans="1:33">
      <c r="A107" t="s">
        <v>134</v>
      </c>
      <c r="B107" s="330">
        <v>59.79212723639823</v>
      </c>
      <c r="C107" s="330">
        <v>51.510784379704205</v>
      </c>
      <c r="D107" s="330">
        <v>40.034002569585688</v>
      </c>
      <c r="E107" s="330">
        <v>38.529068140676458</v>
      </c>
      <c r="F107" s="330">
        <v>38.327004752061981</v>
      </c>
      <c r="G107" s="330">
        <v>39.95740046195349</v>
      </c>
      <c r="H107" s="330">
        <v>41.160165764386463</v>
      </c>
      <c r="I107" s="330">
        <v>50.464623363974567</v>
      </c>
      <c r="J107" s="330">
        <v>46.445101588894047</v>
      </c>
      <c r="K107" s="330">
        <v>45.006083215385885</v>
      </c>
      <c r="L107" s="330">
        <v>43.298934011734282</v>
      </c>
      <c r="M107" s="330">
        <v>43.488880461168797</v>
      </c>
      <c r="N107" s="330">
        <v>45.26534384847065</v>
      </c>
      <c r="O107" s="330">
        <v>46.034539970445422</v>
      </c>
      <c r="P107" s="330">
        <v>6.8996312180144956</v>
      </c>
      <c r="Q107" s="330">
        <v>42.478177319635726</v>
      </c>
      <c r="R107" s="330">
        <v>46.954738119709212</v>
      </c>
      <c r="S107" s="330">
        <v>43.689277019094483</v>
      </c>
      <c r="T107" s="330">
        <v>47.092675496425471</v>
      </c>
      <c r="U107" s="330">
        <v>47.007440243993955</v>
      </c>
      <c r="V107" s="330">
        <v>47.292901655305634</v>
      </c>
      <c r="W107" s="330">
        <v>56.304207814238175</v>
      </c>
      <c r="X107" s="330">
        <v>55.508023680490034</v>
      </c>
      <c r="Y107" s="330">
        <v>44.892411679300345</v>
      </c>
      <c r="Z107" s="330">
        <v>42.611764768117411</v>
      </c>
      <c r="AA107" s="330">
        <v>44.923641833974308</v>
      </c>
      <c r="AB107" s="330">
        <v>45.293870890908536</v>
      </c>
      <c r="AC107" s="330">
        <v>49.968823876546764</v>
      </c>
      <c r="AD107" s="330">
        <v>65.659383484297734</v>
      </c>
      <c r="AE107" s="330">
        <v>56.375573566751491</v>
      </c>
      <c r="AF107" s="330">
        <v>38.493963568356172</v>
      </c>
      <c r="AG107" s="330">
        <v>1410.7605659999997</v>
      </c>
    </row>
    <row r="108" spans="1:33">
      <c r="A108" t="s">
        <v>135</v>
      </c>
      <c r="B108" s="330">
        <v>615.42126812725155</v>
      </c>
      <c r="C108" s="330">
        <v>530.18405115195867</v>
      </c>
      <c r="D108" s="330">
        <v>412.05720164754268</v>
      </c>
      <c r="E108" s="330">
        <v>396.56739224461046</v>
      </c>
      <c r="F108" s="330">
        <v>394.48761832434906</v>
      </c>
      <c r="G108" s="330">
        <v>411.2687606202843</v>
      </c>
      <c r="H108" s="330">
        <v>423.64843971676839</v>
      </c>
      <c r="I108" s="330">
        <v>519.41624995933444</v>
      </c>
      <c r="J108" s="330">
        <v>478.04459615774005</v>
      </c>
      <c r="K108" s="330">
        <v>463.23323965956047</v>
      </c>
      <c r="L108" s="330">
        <v>445.66209816730492</v>
      </c>
      <c r="M108" s="330">
        <v>447.61715630271942</v>
      </c>
      <c r="N108" s="330">
        <v>465.90172654843917</v>
      </c>
      <c r="O108" s="330">
        <v>473.81881655182195</v>
      </c>
      <c r="P108" s="330">
        <v>71.01570039501803</v>
      </c>
      <c r="Q108" s="330">
        <v>437.2143116840079</v>
      </c>
      <c r="R108" s="330">
        <v>483.29012219226638</v>
      </c>
      <c r="S108" s="330">
        <v>449.67977406708434</v>
      </c>
      <c r="T108" s="330">
        <v>484.70986755381284</v>
      </c>
      <c r="U108" s="330">
        <v>483.83256832454873</v>
      </c>
      <c r="V108" s="330">
        <v>486.77073145522735</v>
      </c>
      <c r="W108" s="330">
        <v>579.5212275512622</v>
      </c>
      <c r="X108" s="330">
        <v>571.32635856262721</v>
      </c>
      <c r="Y108" s="330">
        <v>462.06325484515247</v>
      </c>
      <c r="Z108" s="330">
        <v>438.58928462359643</v>
      </c>
      <c r="AA108" s="330">
        <v>462.38469685234639</v>
      </c>
      <c r="AB108" s="330">
        <v>466.19534628475725</v>
      </c>
      <c r="AC108" s="330">
        <v>514.31314419286298</v>
      </c>
      <c r="AD108" s="330">
        <v>675.81106269391432</v>
      </c>
      <c r="AE108" s="330">
        <v>580.25577244776605</v>
      </c>
      <c r="AF108" s="330">
        <v>396.2060720940662</v>
      </c>
      <c r="AG108" s="330">
        <v>14520.507911000004</v>
      </c>
    </row>
    <row r="109" spans="1:33">
      <c r="A109" t="s">
        <v>136</v>
      </c>
      <c r="B109" s="330">
        <v>143.09756400559357</v>
      </c>
      <c r="C109" s="330">
        <v>123.27823252734088</v>
      </c>
      <c r="D109" s="330">
        <v>95.811413807903804</v>
      </c>
      <c r="E109" s="330">
        <v>92.209728089086212</v>
      </c>
      <c r="F109" s="330">
        <v>91.726139696736027</v>
      </c>
      <c r="G109" s="330">
        <v>95.628085742713495</v>
      </c>
      <c r="H109" s="330">
        <v>98.50660491912835</v>
      </c>
      <c r="I109" s="330">
        <v>120.77450670543371</v>
      </c>
      <c r="J109" s="330">
        <v>111.15478248643451</v>
      </c>
      <c r="K109" s="330">
        <v>107.71085042838665</v>
      </c>
      <c r="L109" s="330">
        <v>103.62521401222776</v>
      </c>
      <c r="M109" s="330">
        <v>104.07980352863896</v>
      </c>
      <c r="N109" s="330">
        <v>108.33132617915393</v>
      </c>
      <c r="O109" s="330">
        <v>110.17220551201257</v>
      </c>
      <c r="P109" s="330">
        <v>16.51254881652368</v>
      </c>
      <c r="Q109" s="330">
        <v>101.66093729706357</v>
      </c>
      <c r="R109" s="330">
        <v>112.37447058683576</v>
      </c>
      <c r="S109" s="330">
        <v>104.55940277689611</v>
      </c>
      <c r="T109" s="330">
        <v>112.70458934169088</v>
      </c>
      <c r="U109" s="330">
        <v>112.50059999469659</v>
      </c>
      <c r="V109" s="330">
        <v>113.18378078227416</v>
      </c>
      <c r="W109" s="330">
        <v>134.75009761113708</v>
      </c>
      <c r="X109" s="330">
        <v>132.84462919405243</v>
      </c>
      <c r="Y109" s="330">
        <v>107.43880591914375</v>
      </c>
      <c r="Z109" s="330">
        <v>101.98064558213383</v>
      </c>
      <c r="AA109" s="330">
        <v>107.51354751580402</v>
      </c>
      <c r="AB109" s="330">
        <v>108.39959854994628</v>
      </c>
      <c r="AC109" s="330">
        <v>119.58793412196238</v>
      </c>
      <c r="AD109" s="330">
        <v>157.13938046667312</v>
      </c>
      <c r="AE109" s="330">
        <v>134.92089376457892</v>
      </c>
      <c r="AF109" s="330">
        <v>92.125714038797767</v>
      </c>
      <c r="AG109" s="330">
        <v>3376.3040340010011</v>
      </c>
    </row>
    <row r="110" spans="1:33">
      <c r="A110" t="s">
        <v>137</v>
      </c>
      <c r="B110" s="330">
        <v>531.92544702190708</v>
      </c>
      <c r="C110" s="330">
        <v>458.25258732296192</v>
      </c>
      <c r="D110" s="330">
        <v>356.15231799178628</v>
      </c>
      <c r="E110" s="330">
        <v>342.76405174611085</v>
      </c>
      <c r="F110" s="330">
        <v>340.96644622037724</v>
      </c>
      <c r="G110" s="330">
        <v>355.47084683114372</v>
      </c>
      <c r="H110" s="330">
        <v>366.17094232414422</v>
      </c>
      <c r="I110" s="330">
        <v>448.94568202172144</v>
      </c>
      <c r="J110" s="330">
        <v>413.18702923837571</v>
      </c>
      <c r="K110" s="330">
        <v>400.38516840852554</v>
      </c>
      <c r="L110" s="330">
        <v>385.19794986894681</v>
      </c>
      <c r="M110" s="330">
        <v>386.88776012818403</v>
      </c>
      <c r="N110" s="330">
        <v>402.69161466696943</v>
      </c>
      <c r="O110" s="330">
        <v>409.5345722592171</v>
      </c>
      <c r="P110" s="330">
        <v>61.380813654920665</v>
      </c>
      <c r="Q110" s="330">
        <v>377.89629678317107</v>
      </c>
      <c r="R110" s="330">
        <v>417.72088096773058</v>
      </c>
      <c r="S110" s="330">
        <v>388.67053711878725</v>
      </c>
      <c r="T110" s="330">
        <v>418.94800574422055</v>
      </c>
      <c r="U110" s="330">
        <v>418.18973200740555</v>
      </c>
      <c r="V110" s="330">
        <v>420.72926682307002</v>
      </c>
      <c r="W110" s="330">
        <v>500.89605931550244</v>
      </c>
      <c r="X110" s="330">
        <v>493.81300974308448</v>
      </c>
      <c r="Y110" s="330">
        <v>399.37391850923842</v>
      </c>
      <c r="Z110" s="330">
        <v>379.08472352987627</v>
      </c>
      <c r="AA110" s="330">
        <v>399.65174963439364</v>
      </c>
      <c r="AB110" s="330">
        <v>402.94539824187041</v>
      </c>
      <c r="AC110" s="330">
        <v>444.53492802829732</v>
      </c>
      <c r="AD110" s="330">
        <v>584.12199942280847</v>
      </c>
      <c r="AE110" s="330">
        <v>501.53094657511804</v>
      </c>
      <c r="AF110" s="330">
        <v>342.45175285013482</v>
      </c>
      <c r="AG110" s="330">
        <v>12550.472435000001</v>
      </c>
    </row>
    <row r="111" spans="1:33">
      <c r="A111" t="s">
        <v>138</v>
      </c>
      <c r="B111" s="330">
        <v>389.17314481897699</v>
      </c>
      <c r="C111" s="330">
        <v>335.27179706927075</v>
      </c>
      <c r="D111" s="330">
        <v>260.57207528506041</v>
      </c>
      <c r="E111" s="330">
        <v>250.77680471157214</v>
      </c>
      <c r="F111" s="330">
        <v>249.46162078963258</v>
      </c>
      <c r="G111" s="330">
        <v>260.0734898607767</v>
      </c>
      <c r="H111" s="330">
        <v>267.90201138797272</v>
      </c>
      <c r="I111" s="330">
        <v>328.46257667025679</v>
      </c>
      <c r="J111" s="330">
        <v>302.30043790419887</v>
      </c>
      <c r="K111" s="330">
        <v>292.93419970938942</v>
      </c>
      <c r="L111" s="330">
        <v>281.82275987662376</v>
      </c>
      <c r="M111" s="330">
        <v>283.05907744032856</v>
      </c>
      <c r="N111" s="330">
        <v>294.62166728361439</v>
      </c>
      <c r="O111" s="330">
        <v>299.62818716520269</v>
      </c>
      <c r="P111" s="330">
        <v>44.908105854633561</v>
      </c>
      <c r="Q111" s="330">
        <v>276.48064415405804</v>
      </c>
      <c r="R111" s="330">
        <v>305.61754436250925</v>
      </c>
      <c r="S111" s="330">
        <v>284.36341234633539</v>
      </c>
      <c r="T111" s="330">
        <v>306.51534688544859</v>
      </c>
      <c r="U111" s="330">
        <v>305.96057031583319</v>
      </c>
      <c r="V111" s="330">
        <v>307.81857270342852</v>
      </c>
      <c r="W111" s="330">
        <v>366.47108297343522</v>
      </c>
      <c r="X111" s="330">
        <v>361.28890435716551</v>
      </c>
      <c r="Y111" s="330">
        <v>292.19433793795736</v>
      </c>
      <c r="Z111" s="330">
        <v>277.35013399890687</v>
      </c>
      <c r="AA111" s="330">
        <v>292.39760780088761</v>
      </c>
      <c r="AB111" s="330">
        <v>294.80734321339099</v>
      </c>
      <c r="AC111" s="330">
        <v>325.23553233114097</v>
      </c>
      <c r="AD111" s="330">
        <v>427.36176046106851</v>
      </c>
      <c r="AE111" s="330">
        <v>366.93558617179394</v>
      </c>
      <c r="AF111" s="330">
        <v>250.54831715913235</v>
      </c>
      <c r="AG111" s="330">
        <v>9182.3146530000031</v>
      </c>
    </row>
    <row r="112" spans="1:33">
      <c r="A112" t="s">
        <v>139</v>
      </c>
      <c r="B112" s="330">
        <v>774.7816438105167</v>
      </c>
      <c r="C112" s="330">
        <v>667.47265970128399</v>
      </c>
      <c r="D112" s="330">
        <v>518.75743099998283</v>
      </c>
      <c r="E112" s="330">
        <v>499.2566099964522</v>
      </c>
      <c r="F112" s="330">
        <v>496.63828862839512</v>
      </c>
      <c r="G112" s="330">
        <v>517.76482696306721</v>
      </c>
      <c r="H112" s="330">
        <v>533.35016438471348</v>
      </c>
      <c r="I112" s="330">
        <v>653.9165882095831</v>
      </c>
      <c r="J112" s="330">
        <v>601.83194375603603</v>
      </c>
      <c r="K112" s="330">
        <v>583.18525777190735</v>
      </c>
      <c r="L112" s="330">
        <v>561.06415375087761</v>
      </c>
      <c r="M112" s="330">
        <v>563.52546478179306</v>
      </c>
      <c r="N112" s="330">
        <v>586.54473649863985</v>
      </c>
      <c r="O112" s="330">
        <v>596.51191885761614</v>
      </c>
      <c r="P112" s="330">
        <v>89.404874251161431</v>
      </c>
      <c r="Q112" s="330">
        <v>550.4288536124759</v>
      </c>
      <c r="R112" s="330">
        <v>608.43577351325018</v>
      </c>
      <c r="S112" s="330">
        <v>566.12218748994792</v>
      </c>
      <c r="T112" s="330">
        <v>610.22315510368276</v>
      </c>
      <c r="U112" s="330">
        <v>609.11868346097958</v>
      </c>
      <c r="V112" s="330">
        <v>612.81766979451652</v>
      </c>
      <c r="W112" s="330">
        <v>729.58546049535391</v>
      </c>
      <c r="X112" s="330">
        <v>719.26856961969816</v>
      </c>
      <c r="Y112" s="330">
        <v>581.7123110203288</v>
      </c>
      <c r="Z112" s="330">
        <v>552.15986917775069</v>
      </c>
      <c r="AA112" s="330">
        <v>582.11698888835463</v>
      </c>
      <c r="AB112" s="330">
        <v>586.91438765264036</v>
      </c>
      <c r="AC112" s="330">
        <v>647.49205776344297</v>
      </c>
      <c r="AD112" s="330">
        <v>850.80908505595607</v>
      </c>
      <c r="AE112" s="330">
        <v>730.51021225782972</v>
      </c>
      <c r="AF112" s="330">
        <v>498.80172773176793</v>
      </c>
      <c r="AG112" s="330">
        <v>18280.523555</v>
      </c>
    </row>
    <row r="113" spans="1:33">
      <c r="A113" t="s">
        <v>140</v>
      </c>
      <c r="B113" s="330">
        <v>1439.9077616549991</v>
      </c>
      <c r="C113" s="330">
        <v>1240.4773281276066</v>
      </c>
      <c r="D113" s="330">
        <v>964.0946675496649</v>
      </c>
      <c r="E113" s="330">
        <v>927.85299385237749</v>
      </c>
      <c r="F113" s="330">
        <v>922.98692443721916</v>
      </c>
      <c r="G113" s="330">
        <v>962.24994359624804</v>
      </c>
      <c r="H113" s="330">
        <v>991.2148119571832</v>
      </c>
      <c r="I113" s="330">
        <v>1215.283787838694</v>
      </c>
      <c r="J113" s="330">
        <v>1118.4860843685212</v>
      </c>
      <c r="K113" s="330">
        <v>1083.8317942311871</v>
      </c>
      <c r="L113" s="330">
        <v>1042.7204054538245</v>
      </c>
      <c r="M113" s="330">
        <v>1047.2946760055013</v>
      </c>
      <c r="N113" s="330">
        <v>1090.075281712313</v>
      </c>
      <c r="O113" s="330">
        <v>1108.5989823641969</v>
      </c>
      <c r="P113" s="330">
        <v>166.15619819139695</v>
      </c>
      <c r="Q113" s="330">
        <v>1022.9550285387251</v>
      </c>
      <c r="R113" s="330">
        <v>1130.759098062153</v>
      </c>
      <c r="S113" s="330">
        <v>1052.1206049781451</v>
      </c>
      <c r="T113" s="330">
        <v>1134.0808915579892</v>
      </c>
      <c r="U113" s="330">
        <v>1132.028265113415</v>
      </c>
      <c r="V113" s="330">
        <v>1138.9027169986202</v>
      </c>
      <c r="W113" s="330">
        <v>1355.91205051164</v>
      </c>
      <c r="X113" s="330">
        <v>1336.7384273796531</v>
      </c>
      <c r="Y113" s="330">
        <v>1081.0943681743804</v>
      </c>
      <c r="Z113" s="330">
        <v>1026.1720675172508</v>
      </c>
      <c r="AA113" s="330">
        <v>1081.8464494966411</v>
      </c>
      <c r="AB113" s="330">
        <v>1090.762266968097</v>
      </c>
      <c r="AC113" s="330">
        <v>1203.3439963783683</v>
      </c>
      <c r="AD113" s="330">
        <v>1581.2024136677546</v>
      </c>
      <c r="AE113" s="330">
        <v>1357.6306731081233</v>
      </c>
      <c r="AF113" s="330">
        <v>927.00760920911637</v>
      </c>
      <c r="AG113" s="330">
        <v>33973.788569001008</v>
      </c>
    </row>
    <row r="114" spans="1:33">
      <c r="A114" t="s">
        <v>141</v>
      </c>
      <c r="B114" s="330">
        <v>789.04756978851469</v>
      </c>
      <c r="C114" s="330">
        <v>679.76272314264861</v>
      </c>
      <c r="D114" s="330">
        <v>528.30922558662917</v>
      </c>
      <c r="E114" s="330">
        <v>508.4493391984588</v>
      </c>
      <c r="F114" s="330">
        <v>505.78280711307031</v>
      </c>
      <c r="G114" s="330">
        <v>527.2983448961179</v>
      </c>
      <c r="H114" s="330">
        <v>543.17065255224963</v>
      </c>
      <c r="I114" s="330">
        <v>665.95704595365487</v>
      </c>
      <c r="J114" s="330">
        <v>612.91337557544819</v>
      </c>
      <c r="K114" s="330">
        <v>593.92335125320881</v>
      </c>
      <c r="L114" s="330">
        <v>571.39493501068205</v>
      </c>
      <c r="M114" s="330">
        <v>573.90156575361743</v>
      </c>
      <c r="N114" s="330">
        <v>597.34468750486224</v>
      </c>
      <c r="O114" s="330">
        <v>607.49539394043245</v>
      </c>
      <c r="P114" s="330">
        <v>91.051071380802284</v>
      </c>
      <c r="Q114" s="330">
        <v>560.56380885376234</v>
      </c>
      <c r="R114" s="330">
        <v>619.63880055531672</v>
      </c>
      <c r="S114" s="330">
        <v>576.54610148655911</v>
      </c>
      <c r="T114" s="330">
        <v>621.45909290669374</v>
      </c>
      <c r="U114" s="330">
        <v>620.33428481071303</v>
      </c>
      <c r="V114" s="330">
        <v>624.10137996645744</v>
      </c>
      <c r="W114" s="330">
        <v>743.01919664178718</v>
      </c>
      <c r="X114" s="330">
        <v>732.51234256458827</v>
      </c>
      <c r="Y114" s="330">
        <v>592.42328337725235</v>
      </c>
      <c r="Z114" s="330">
        <v>562.32669732170359</v>
      </c>
      <c r="AA114" s="330">
        <v>592.83541251178178</v>
      </c>
      <c r="AB114" s="330">
        <v>597.72114498428709</v>
      </c>
      <c r="AC114" s="330">
        <v>659.41422169335408</v>
      </c>
      <c r="AD114" s="330">
        <v>866.47489170713288</v>
      </c>
      <c r="AE114" s="330">
        <v>743.96097570517668</v>
      </c>
      <c r="AF114" s="330">
        <v>507.9860812620372</v>
      </c>
      <c r="AG114" s="330">
        <v>18617.119804999002</v>
      </c>
    </row>
    <row r="115" spans="1:33">
      <c r="A115" t="s">
        <v>142</v>
      </c>
      <c r="B115" s="330">
        <v>234.19481610638579</v>
      </c>
      <c r="C115" s="330">
        <v>201.75831222069098</v>
      </c>
      <c r="D115" s="330">
        <v>156.80585895059511</v>
      </c>
      <c r="E115" s="330">
        <v>150.91130630427256</v>
      </c>
      <c r="F115" s="330">
        <v>150.11986100326655</v>
      </c>
      <c r="G115" s="330">
        <v>156.5058225187191</v>
      </c>
      <c r="H115" s="330">
        <v>161.21683401541259</v>
      </c>
      <c r="I115" s="330">
        <v>197.66069104511712</v>
      </c>
      <c r="J115" s="330">
        <v>181.91696011497635</v>
      </c>
      <c r="K115" s="330">
        <v>176.28058859025998</v>
      </c>
      <c r="L115" s="330">
        <v>169.59399769118301</v>
      </c>
      <c r="M115" s="330">
        <v>170.33798315969631</v>
      </c>
      <c r="N115" s="330">
        <v>177.2960650266285</v>
      </c>
      <c r="O115" s="330">
        <v>180.30886541794766</v>
      </c>
      <c r="P115" s="330">
        <v>27.024592350029923</v>
      </c>
      <c r="Q115" s="330">
        <v>166.37924398599799</v>
      </c>
      <c r="R115" s="330">
        <v>183.91311310587875</v>
      </c>
      <c r="S115" s="330">
        <v>171.12289979004476</v>
      </c>
      <c r="T115" s="330">
        <v>184.453388557972</v>
      </c>
      <c r="U115" s="330">
        <v>184.1195376784062</v>
      </c>
      <c r="V115" s="330">
        <v>185.23763776645447</v>
      </c>
      <c r="W115" s="330">
        <v>220.53327427100166</v>
      </c>
      <c r="X115" s="330">
        <v>217.4147667783219</v>
      </c>
      <c r="Y115" s="330">
        <v>175.83535799351549</v>
      </c>
      <c r="Z115" s="330">
        <v>166.9024815655475</v>
      </c>
      <c r="AA115" s="330">
        <v>175.95768079199908</v>
      </c>
      <c r="AB115" s="330">
        <v>177.40780022934817</v>
      </c>
      <c r="AC115" s="330">
        <v>195.7187352199845</v>
      </c>
      <c r="AD115" s="330">
        <v>257.17578469767216</v>
      </c>
      <c r="AE115" s="330">
        <v>220.81280085850824</v>
      </c>
      <c r="AF115" s="330">
        <v>150.77380812116661</v>
      </c>
      <c r="AG115" s="330">
        <v>5525.6908659270011</v>
      </c>
    </row>
    <row r="116" spans="1:33">
      <c r="A116" t="s">
        <v>143</v>
      </c>
      <c r="B116" s="330">
        <v>226.55604251044406</v>
      </c>
      <c r="C116" s="330">
        <v>195.17752578922241</v>
      </c>
      <c r="D116" s="330">
        <v>151.69129461072239</v>
      </c>
      <c r="E116" s="330">
        <v>145.98900562703432</v>
      </c>
      <c r="F116" s="330">
        <v>145.22337503691077</v>
      </c>
      <c r="G116" s="330">
        <v>151.4010445200291</v>
      </c>
      <c r="H116" s="330">
        <v>155.95839612437564</v>
      </c>
      <c r="I116" s="330">
        <v>191.21355744577585</v>
      </c>
      <c r="J116" s="330">
        <v>175.98334256236146</v>
      </c>
      <c r="K116" s="330">
        <v>170.53081356112932</v>
      </c>
      <c r="L116" s="330">
        <v>164.06232037598096</v>
      </c>
      <c r="M116" s="330">
        <v>164.78203913933345</v>
      </c>
      <c r="N116" s="330">
        <v>171.51316802358571</v>
      </c>
      <c r="O116" s="330">
        <v>174.42769937350732</v>
      </c>
      <c r="P116" s="330">
        <v>26.143126458014954</v>
      </c>
      <c r="Q116" s="330">
        <v>160.95242285902802</v>
      </c>
      <c r="R116" s="330">
        <v>177.91438667931922</v>
      </c>
      <c r="S116" s="330">
        <v>165.54135400560102</v>
      </c>
      <c r="T116" s="330">
        <v>178.43703987176301</v>
      </c>
      <c r="U116" s="330">
        <v>178.1140782651803</v>
      </c>
      <c r="V116" s="330">
        <v>179.19570908558123</v>
      </c>
      <c r="W116" s="330">
        <v>213.34010159307761</v>
      </c>
      <c r="X116" s="330">
        <v>210.32331100895234</v>
      </c>
      <c r="Y116" s="330">
        <v>170.10010512923486</v>
      </c>
      <c r="Z116" s="330">
        <v>161.45859390621987</v>
      </c>
      <c r="AA116" s="330">
        <v>170.21843810343978</v>
      </c>
      <c r="AB116" s="330">
        <v>171.62125873950393</v>
      </c>
      <c r="AC116" s="330">
        <v>189.33494273607923</v>
      </c>
      <c r="AD116" s="330">
        <v>248.78743679858047</v>
      </c>
      <c r="AE116" s="330">
        <v>213.61051081261036</v>
      </c>
      <c r="AF116" s="330">
        <v>145.85599224640205</v>
      </c>
      <c r="AG116" s="330">
        <v>5345.4584329990012</v>
      </c>
    </row>
    <row r="117" spans="1:33">
      <c r="A117" t="s">
        <v>144</v>
      </c>
      <c r="B117" s="330">
        <v>121.42809839426242</v>
      </c>
      <c r="C117" s="330">
        <v>104.61003618912453</v>
      </c>
      <c r="D117" s="330">
        <v>81.302556504069926</v>
      </c>
      <c r="E117" s="330">
        <v>78.24627912514336</v>
      </c>
      <c r="F117" s="330">
        <v>77.835921203981783</v>
      </c>
      <c r="G117" s="330">
        <v>81.146990065933437</v>
      </c>
      <c r="H117" s="330">
        <v>83.589611030255455</v>
      </c>
      <c r="I117" s="330">
        <v>102.48545309389509</v>
      </c>
      <c r="J117" s="330">
        <v>94.322457258797272</v>
      </c>
      <c r="K117" s="330">
        <v>91.400044681659026</v>
      </c>
      <c r="L117" s="330">
        <v>87.933101940934733</v>
      </c>
      <c r="M117" s="330">
        <v>88.318852326773737</v>
      </c>
      <c r="N117" s="330">
        <v>91.926560915803165</v>
      </c>
      <c r="O117" s="330">
        <v>93.488673299166891</v>
      </c>
      <c r="P117" s="330">
        <v>14.012030298115496</v>
      </c>
      <c r="Q117" s="330">
        <v>86.266278414622349</v>
      </c>
      <c r="R117" s="330">
        <v>95.357446272726548</v>
      </c>
      <c r="S117" s="330">
        <v>88.72582518554934</v>
      </c>
      <c r="T117" s="330">
        <v>95.637574679697707</v>
      </c>
      <c r="U117" s="330">
        <v>95.464475726753719</v>
      </c>
      <c r="V117" s="330">
        <v>96.04420148568974</v>
      </c>
      <c r="W117" s="330">
        <v>114.3447005898858</v>
      </c>
      <c r="X117" s="330">
        <v>112.72777993826753</v>
      </c>
      <c r="Y117" s="330">
        <v>91.169196255513398</v>
      </c>
      <c r="Z117" s="330">
        <v>86.537572823907013</v>
      </c>
      <c r="AA117" s="330">
        <v>91.232619626948647</v>
      </c>
      <c r="AB117" s="330">
        <v>91.984494705352901</v>
      </c>
      <c r="AC117" s="330">
        <v>101.47856486753743</v>
      </c>
      <c r="AD117" s="330">
        <v>133.34354281652728</v>
      </c>
      <c r="AE117" s="330">
        <v>114.48963284131594</v>
      </c>
      <c r="AF117" s="330">
        <v>78.174987440789266</v>
      </c>
      <c r="AG117" s="330">
        <v>2865.0255599990005</v>
      </c>
    </row>
    <row r="118" spans="1:33">
      <c r="A118" t="s">
        <v>145</v>
      </c>
      <c r="B118" s="330">
        <v>494.18538979982787</v>
      </c>
      <c r="C118" s="330">
        <v>425.73961212209286</v>
      </c>
      <c r="D118" s="330">
        <v>330.88334668003665</v>
      </c>
      <c r="E118" s="330">
        <v>318.444976584367</v>
      </c>
      <c r="F118" s="330">
        <v>316.77491099074933</v>
      </c>
      <c r="G118" s="330">
        <v>330.25022583002846</v>
      </c>
      <c r="H118" s="330">
        <v>340.1911506188477</v>
      </c>
      <c r="I118" s="330">
        <v>417.09303082038241</v>
      </c>
      <c r="J118" s="330">
        <v>383.87145087268226</v>
      </c>
      <c r="K118" s="330">
        <v>371.97788078728252</v>
      </c>
      <c r="L118" s="330">
        <v>357.86819388289234</v>
      </c>
      <c r="M118" s="330">
        <v>359.43811227338153</v>
      </c>
      <c r="N118" s="330">
        <v>374.12068491455813</v>
      </c>
      <c r="O118" s="330">
        <v>380.4781353505951</v>
      </c>
      <c r="P118" s="330">
        <v>57.025851070137456</v>
      </c>
      <c r="Q118" s="330">
        <v>351.08459235267907</v>
      </c>
      <c r="R118" s="330">
        <v>388.08362627566424</v>
      </c>
      <c r="S118" s="330">
        <v>361.09440141495207</v>
      </c>
      <c r="T118" s="330">
        <v>389.22368667209372</v>
      </c>
      <c r="U118" s="330">
        <v>388.51921238100482</v>
      </c>
      <c r="V118" s="330">
        <v>390.87856745569763</v>
      </c>
      <c r="W118" s="330">
        <v>465.35753404524496</v>
      </c>
      <c r="X118" s="330">
        <v>458.77702613099825</v>
      </c>
      <c r="Y118" s="330">
        <v>371.03837896712679</v>
      </c>
      <c r="Z118" s="330">
        <v>352.18870034066344</v>
      </c>
      <c r="AA118" s="330">
        <v>371.29649800176225</v>
      </c>
      <c r="AB118" s="330">
        <v>374.35646257022279</v>
      </c>
      <c r="AC118" s="330">
        <v>412.99521938128862</v>
      </c>
      <c r="AD118" s="330">
        <v>542.67860203260204</v>
      </c>
      <c r="AE118" s="330">
        <v>465.94737611734109</v>
      </c>
      <c r="AF118" s="330">
        <v>318.15483526380035</v>
      </c>
      <c r="AG118" s="330">
        <v>11660.017672001002</v>
      </c>
    </row>
    <row r="119" spans="1:33">
      <c r="A119" t="s">
        <v>146</v>
      </c>
      <c r="B119" s="330">
        <v>117.74591770084713</v>
      </c>
      <c r="C119" s="330">
        <v>101.43784572672931</v>
      </c>
      <c r="D119" s="330">
        <v>78.837141103158601</v>
      </c>
      <c r="E119" s="330">
        <v>75.873542154572476</v>
      </c>
      <c r="F119" s="330">
        <v>75.475627910242466</v>
      </c>
      <c r="G119" s="330">
        <v>78.686292055334761</v>
      </c>
      <c r="H119" s="330">
        <v>81.05484308135506</v>
      </c>
      <c r="I119" s="330">
        <v>99.377688402456187</v>
      </c>
      <c r="J119" s="330">
        <v>91.462226919472101</v>
      </c>
      <c r="K119" s="330">
        <v>88.628433461895412</v>
      </c>
      <c r="L119" s="330">
        <v>85.266622151160419</v>
      </c>
      <c r="M119" s="330">
        <v>85.640675058063351</v>
      </c>
      <c r="N119" s="330">
        <v>89.138983639272013</v>
      </c>
      <c r="O119" s="330">
        <v>90.653726590560055</v>
      </c>
      <c r="P119" s="330">
        <v>13.587130063972419</v>
      </c>
      <c r="Q119" s="330">
        <v>83.650343313343356</v>
      </c>
      <c r="R119" s="330">
        <v>92.465830968838958</v>
      </c>
      <c r="S119" s="330">
        <v>86.035306888500841</v>
      </c>
      <c r="T119" s="330">
        <v>92.73746477344487</v>
      </c>
      <c r="U119" s="330">
        <v>92.569614866076066</v>
      </c>
      <c r="V119" s="330">
        <v>93.131761044789243</v>
      </c>
      <c r="W119" s="330">
        <v>110.87731656201963</v>
      </c>
      <c r="X119" s="330">
        <v>109.30942734616379</v>
      </c>
      <c r="Y119" s="330">
        <v>88.404585273990335</v>
      </c>
      <c r="Z119" s="330">
        <v>83.913411002047624</v>
      </c>
      <c r="AA119" s="330">
        <v>88.466085397702059</v>
      </c>
      <c r="AB119" s="330">
        <v>89.195160646954974</v>
      </c>
      <c r="AC119" s="330">
        <v>98.401333013527008</v>
      </c>
      <c r="AD119" s="330">
        <v>129.30003867338894</v>
      </c>
      <c r="AE119" s="330">
        <v>111.0178538937802</v>
      </c>
      <c r="AF119" s="330">
        <v>75.804412316341327</v>
      </c>
      <c r="AG119" s="330">
        <v>2778.1466420000015</v>
      </c>
    </row>
    <row r="120" spans="1:33">
      <c r="A120" t="s">
        <v>147</v>
      </c>
      <c r="B120" s="330">
        <v>80.892230929332513</v>
      </c>
      <c r="C120" s="330">
        <v>69.688476693927512</v>
      </c>
      <c r="D120" s="330">
        <v>54.16164185095306</v>
      </c>
      <c r="E120" s="330">
        <v>52.125629603462372</v>
      </c>
      <c r="F120" s="330">
        <v>51.852259863169607</v>
      </c>
      <c r="G120" s="330">
        <v>54.058007548802237</v>
      </c>
      <c r="H120" s="330">
        <v>55.685217903997106</v>
      </c>
      <c r="I120" s="330">
        <v>68.273134869090228</v>
      </c>
      <c r="J120" s="330">
        <v>62.835160027188941</v>
      </c>
      <c r="K120" s="330">
        <v>60.888325017938548</v>
      </c>
      <c r="L120" s="330">
        <v>58.578738221224825</v>
      </c>
      <c r="M120" s="330">
        <v>58.835715063529079</v>
      </c>
      <c r="N120" s="330">
        <v>61.239076395615079</v>
      </c>
      <c r="O120" s="330">
        <v>62.279714907817954</v>
      </c>
      <c r="P120" s="330">
        <v>9.3344489920589897</v>
      </c>
      <c r="Q120" s="330">
        <v>57.468343877642837</v>
      </c>
      <c r="R120" s="330">
        <v>63.524642704025837</v>
      </c>
      <c r="S120" s="330">
        <v>59.106829763581096</v>
      </c>
      <c r="T120" s="330">
        <v>63.711256939826534</v>
      </c>
      <c r="U120" s="330">
        <v>63.595942933757634</v>
      </c>
      <c r="V120" s="330">
        <v>63.982141108543111</v>
      </c>
      <c r="W120" s="330">
        <v>76.173456127346199</v>
      </c>
      <c r="X120" s="330">
        <v>75.096305776852915</v>
      </c>
      <c r="Y120" s="330">
        <v>60.734539819583432</v>
      </c>
      <c r="Z120" s="330">
        <v>57.649073134675568</v>
      </c>
      <c r="AA120" s="330">
        <v>60.776790814833312</v>
      </c>
      <c r="AB120" s="330">
        <v>61.277670374643343</v>
      </c>
      <c r="AC120" s="330">
        <v>67.602372203746555</v>
      </c>
      <c r="AD120" s="330">
        <v>88.829989113619604</v>
      </c>
      <c r="AE120" s="330">
        <v>76.270006211773349</v>
      </c>
      <c r="AF120" s="330">
        <v>52.07813694344074</v>
      </c>
      <c r="AG120" s="330">
        <v>1908.6052757360003</v>
      </c>
    </row>
    <row r="121" spans="1:33">
      <c r="A121" t="s">
        <v>148</v>
      </c>
      <c r="B121" s="330">
        <v>84.577748277381232</v>
      </c>
      <c r="C121" s="330">
        <v>72.863541676854396</v>
      </c>
      <c r="D121" s="330">
        <v>56.629291319229836</v>
      </c>
      <c r="E121" s="330">
        <v>54.500516659666197</v>
      </c>
      <c r="F121" s="330">
        <v>54.214691966546624</v>
      </c>
      <c r="G121" s="330">
        <v>56.520935352043423</v>
      </c>
      <c r="H121" s="330">
        <v>58.222282764951963</v>
      </c>
      <c r="I121" s="330">
        <v>71.383715700833136</v>
      </c>
      <c r="J121" s="330">
        <v>65.697982200432392</v>
      </c>
      <c r="K121" s="330">
        <v>63.662447768283783</v>
      </c>
      <c r="L121" s="330">
        <v>61.247634275405026</v>
      </c>
      <c r="M121" s="330">
        <v>61.516319196463918</v>
      </c>
      <c r="N121" s="330">
        <v>64.029179670572233</v>
      </c>
      <c r="O121" s="330">
        <v>65.117230539261129</v>
      </c>
      <c r="P121" s="330">
        <v>9.7597342549263608</v>
      </c>
      <c r="Q121" s="330">
        <v>60.08664944161859</v>
      </c>
      <c r="R121" s="330">
        <v>66.418878281714541</v>
      </c>
      <c r="S121" s="330">
        <v>61.799786107833064</v>
      </c>
      <c r="T121" s="330">
        <v>66.613994817371903</v>
      </c>
      <c r="U121" s="330">
        <v>66.493427009238729</v>
      </c>
      <c r="V121" s="330">
        <v>66.89722069420614</v>
      </c>
      <c r="W121" s="330">
        <v>79.643982169129075</v>
      </c>
      <c r="X121" s="330">
        <v>78.517755952417346</v>
      </c>
      <c r="Y121" s="330">
        <v>63.501655988333631</v>
      </c>
      <c r="Z121" s="330">
        <v>60.275612873978687</v>
      </c>
      <c r="AA121" s="330">
        <v>63.545831974082311</v>
      </c>
      <c r="AB121" s="330">
        <v>64.069532023397386</v>
      </c>
      <c r="AC121" s="330">
        <v>70.682392530343947</v>
      </c>
      <c r="AD121" s="330">
        <v>92.877157329207918</v>
      </c>
      <c r="AE121" s="330">
        <v>79.744931155737859</v>
      </c>
      <c r="AF121" s="330">
        <v>54.450860194537405</v>
      </c>
      <c r="AG121" s="330">
        <v>1995.5629201660004</v>
      </c>
    </row>
    <row r="122" spans="1:33">
      <c r="A122" t="s">
        <v>149</v>
      </c>
      <c r="B122" s="330">
        <v>308.55328158170926</v>
      </c>
      <c r="C122" s="330">
        <v>265.81796453514164</v>
      </c>
      <c r="D122" s="330">
        <v>206.59279805948489</v>
      </c>
      <c r="E122" s="330">
        <v>198.8266843908853</v>
      </c>
      <c r="F122" s="330">
        <v>197.78394976132418</v>
      </c>
      <c r="G122" s="330">
        <v>206.19749799610796</v>
      </c>
      <c r="H122" s="330">
        <v>212.40428805679667</v>
      </c>
      <c r="I122" s="330">
        <v>260.41932044291855</v>
      </c>
      <c r="J122" s="330">
        <v>239.67684661878536</v>
      </c>
      <c r="K122" s="330">
        <v>232.2508883542996</v>
      </c>
      <c r="L122" s="330">
        <v>223.44125883813061</v>
      </c>
      <c r="M122" s="330">
        <v>224.42146481183843</v>
      </c>
      <c r="N122" s="330">
        <v>233.58878554613187</v>
      </c>
      <c r="O122" s="330">
        <v>237.55817079106362</v>
      </c>
      <c r="P122" s="330">
        <v>35.605086362038918</v>
      </c>
      <c r="Q122" s="330">
        <v>219.20579871265454</v>
      </c>
      <c r="R122" s="330">
        <v>242.30679191869453</v>
      </c>
      <c r="S122" s="330">
        <v>225.45559787288812</v>
      </c>
      <c r="T122" s="330">
        <v>243.01860854415602</v>
      </c>
      <c r="U122" s="330">
        <v>242.57875771328975</v>
      </c>
      <c r="V122" s="330">
        <v>244.05186227230513</v>
      </c>
      <c r="W122" s="330">
        <v>290.5541062162788</v>
      </c>
      <c r="X122" s="330">
        <v>286.44545113799398</v>
      </c>
      <c r="Y122" s="330">
        <v>231.66429397970984</v>
      </c>
      <c r="Z122" s="330">
        <v>219.8951678238117</v>
      </c>
      <c r="AA122" s="330">
        <v>231.82545510834566</v>
      </c>
      <c r="AB122" s="330">
        <v>233.73599744450152</v>
      </c>
      <c r="AC122" s="330">
        <v>257.860780281811</v>
      </c>
      <c r="AD122" s="330">
        <v>338.83086581972464</v>
      </c>
      <c r="AE122" s="330">
        <v>290.92238441858245</v>
      </c>
      <c r="AF122" s="330">
        <v>198.6455295885963</v>
      </c>
      <c r="AG122" s="330">
        <v>7280.1357350000008</v>
      </c>
    </row>
    <row r="123" spans="1:33">
      <c r="A123" t="s">
        <v>150</v>
      </c>
      <c r="B123" s="330">
        <v>285.42808355916071</v>
      </c>
      <c r="C123" s="330">
        <v>245.89565796846168</v>
      </c>
      <c r="D123" s="330">
        <v>191.10925064534786</v>
      </c>
      <c r="E123" s="330">
        <v>183.92518528792277</v>
      </c>
      <c r="F123" s="330">
        <v>182.96060067728206</v>
      </c>
      <c r="G123" s="330">
        <v>190.74357720657545</v>
      </c>
      <c r="H123" s="330">
        <v>196.48518586163453</v>
      </c>
      <c r="I123" s="330">
        <v>240.90162702131985</v>
      </c>
      <c r="J123" s="330">
        <v>221.71374309557211</v>
      </c>
      <c r="K123" s="330">
        <v>214.84433945430445</v>
      </c>
      <c r="L123" s="330">
        <v>206.69496681831629</v>
      </c>
      <c r="M123" s="330">
        <v>207.60170911946588</v>
      </c>
      <c r="N123" s="330">
        <v>216.0819650258307</v>
      </c>
      <c r="O123" s="330">
        <v>219.75385604433166</v>
      </c>
      <c r="P123" s="330">
        <v>32.936585581521207</v>
      </c>
      <c r="Q123" s="330">
        <v>202.77694248096779</v>
      </c>
      <c r="R123" s="330">
        <v>224.14658141435601</v>
      </c>
      <c r="S123" s="330">
        <v>208.55833682489001</v>
      </c>
      <c r="T123" s="330">
        <v>224.80504939178121</v>
      </c>
      <c r="U123" s="330">
        <v>224.3981641398646</v>
      </c>
      <c r="V123" s="330">
        <v>225.76086366782502</v>
      </c>
      <c r="W123" s="330">
        <v>268.77789561150928</v>
      </c>
      <c r="X123" s="330">
        <v>264.97717264078341</v>
      </c>
      <c r="Y123" s="330">
        <v>214.30170867330139</v>
      </c>
      <c r="Z123" s="330">
        <v>203.41464532196113</v>
      </c>
      <c r="AA123" s="330">
        <v>214.45079122998317</v>
      </c>
      <c r="AB123" s="330">
        <v>216.21814380770385</v>
      </c>
      <c r="AC123" s="330">
        <v>238.53484222761904</v>
      </c>
      <c r="AD123" s="330">
        <v>313.43644827191531</v>
      </c>
      <c r="AE123" s="330">
        <v>269.11857240146691</v>
      </c>
      <c r="AF123" s="330">
        <v>183.75760752702575</v>
      </c>
      <c r="AG123" s="330">
        <v>6734.5100990000019</v>
      </c>
    </row>
    <row r="124" spans="1:33">
      <c r="A124" t="s">
        <v>151</v>
      </c>
      <c r="B124" s="330">
        <v>91.950679955472538</v>
      </c>
      <c r="C124" s="330">
        <v>79.215305888468848</v>
      </c>
      <c r="D124" s="330">
        <v>61.565860385907975</v>
      </c>
      <c r="E124" s="330">
        <v>59.251513156221755</v>
      </c>
      <c r="F124" s="330">
        <v>58.94077214672815</v>
      </c>
      <c r="G124" s="330">
        <v>61.448058658350185</v>
      </c>
      <c r="H124" s="330">
        <v>63.297718345959311</v>
      </c>
      <c r="I124" s="330">
        <v>77.606478419278403</v>
      </c>
      <c r="J124" s="330">
        <v>71.425100077390425</v>
      </c>
      <c r="K124" s="330">
        <v>69.212121144740166</v>
      </c>
      <c r="L124" s="330">
        <v>66.586800098031333</v>
      </c>
      <c r="M124" s="330">
        <v>66.878907202894453</v>
      </c>
      <c r="N124" s="330">
        <v>69.610822321628859</v>
      </c>
      <c r="O124" s="330">
        <v>70.793722307024211</v>
      </c>
      <c r="P124" s="330">
        <v>10.610523680318799</v>
      </c>
      <c r="Q124" s="330">
        <v>65.324608244276305</v>
      </c>
      <c r="R124" s="330">
        <v>72.208839136436239</v>
      </c>
      <c r="S124" s="330">
        <v>67.187084894735904</v>
      </c>
      <c r="T124" s="330">
        <v>72.420964648047303</v>
      </c>
      <c r="U124" s="330">
        <v>72.289886531587797</v>
      </c>
      <c r="V124" s="330">
        <v>72.728880293548812</v>
      </c>
      <c r="W124" s="330">
        <v>86.586820575967465</v>
      </c>
      <c r="X124" s="330">
        <v>85.362417366855098</v>
      </c>
      <c r="Y124" s="330">
        <v>69.037312595224535</v>
      </c>
      <c r="Z124" s="330">
        <v>65.530044265524424</v>
      </c>
      <c r="AA124" s="330">
        <v>69.085339552787573</v>
      </c>
      <c r="AB124" s="330">
        <v>69.654692327104854</v>
      </c>
      <c r="AC124" s="330">
        <v>76.844018508622995</v>
      </c>
      <c r="AD124" s="330">
        <v>100.97357688861487</v>
      </c>
      <c r="AE124" s="330">
        <v>86.696569631109597</v>
      </c>
      <c r="AF124" s="330">
        <v>59.197527967141006</v>
      </c>
      <c r="AG124" s="330">
        <v>2169.5229672159999</v>
      </c>
    </row>
    <row r="125" spans="1:33">
      <c r="A125" t="s">
        <v>153</v>
      </c>
      <c r="B125" s="330">
        <v>365.9322476186299</v>
      </c>
      <c r="C125" s="330">
        <v>315.24981591872915</v>
      </c>
      <c r="D125" s="330">
        <v>245.01106113081269</v>
      </c>
      <c r="E125" s="330">
        <v>235.80075095214801</v>
      </c>
      <c r="F125" s="330">
        <v>234.56410804655621</v>
      </c>
      <c r="G125" s="330">
        <v>244.54225055802024</v>
      </c>
      <c r="H125" s="330">
        <v>251.9032633003311</v>
      </c>
      <c r="I125" s="330">
        <v>308.8472330110601</v>
      </c>
      <c r="J125" s="330">
        <v>284.24746201291686</v>
      </c>
      <c r="K125" s="330">
        <v>275.44056297585115</v>
      </c>
      <c r="L125" s="330">
        <v>264.99268339727843</v>
      </c>
      <c r="M125" s="330">
        <v>266.15516973756104</v>
      </c>
      <c r="N125" s="330">
        <v>277.02725725432441</v>
      </c>
      <c r="O125" s="330">
        <v>281.7347944968264</v>
      </c>
      <c r="P125" s="330">
        <v>42.226254124819775</v>
      </c>
      <c r="Q125" s="330">
        <v>259.96959164641623</v>
      </c>
      <c r="R125" s="330">
        <v>287.36647533138313</v>
      </c>
      <c r="S125" s="330">
        <v>267.38161151587167</v>
      </c>
      <c r="T125" s="330">
        <v>288.21066229420575</v>
      </c>
      <c r="U125" s="330">
        <v>287.68901623576579</v>
      </c>
      <c r="V125" s="330">
        <v>289.43606121773598</v>
      </c>
      <c r="W125" s="330">
        <v>344.58592239729319</v>
      </c>
      <c r="X125" s="330">
        <v>339.71321652367794</v>
      </c>
      <c r="Y125" s="330">
        <v>274.74488475511174</v>
      </c>
      <c r="Z125" s="330">
        <v>260.78715672623468</v>
      </c>
      <c r="AA125" s="330">
        <v>274.93601561500134</v>
      </c>
      <c r="AB125" s="330">
        <v>277.20184486710383</v>
      </c>
      <c r="AC125" s="330">
        <v>305.8129034230642</v>
      </c>
      <c r="AD125" s="330">
        <v>401.84029045610447</v>
      </c>
      <c r="AE125" s="330">
        <v>345.02268608889</v>
      </c>
      <c r="AF125" s="330">
        <v>235.58590836927641</v>
      </c>
      <c r="AG125" s="330">
        <v>8633.9591619990024</v>
      </c>
    </row>
    <row r="126" spans="1:33">
      <c r="A126" t="s">
        <v>154</v>
      </c>
      <c r="B126" s="330">
        <v>307.55667442009457</v>
      </c>
      <c r="C126" s="330">
        <v>264.95938968614462</v>
      </c>
      <c r="D126" s="330">
        <v>205.92551667123112</v>
      </c>
      <c r="E126" s="330">
        <v>198.18448704795546</v>
      </c>
      <c r="F126" s="330">
        <v>197.14512038386906</v>
      </c>
      <c r="G126" s="330">
        <v>205.53149340151566</v>
      </c>
      <c r="H126" s="330">
        <v>211.71823593137464</v>
      </c>
      <c r="I126" s="330">
        <v>259.57818286549332</v>
      </c>
      <c r="J126" s="330">
        <v>238.90270589148847</v>
      </c>
      <c r="K126" s="330">
        <v>231.50073299235129</v>
      </c>
      <c r="L126" s="330">
        <v>222.71955801026462</v>
      </c>
      <c r="M126" s="330">
        <v>223.69659798201567</v>
      </c>
      <c r="N126" s="330">
        <v>232.83430886270529</v>
      </c>
      <c r="O126" s="330">
        <v>236.79087324978704</v>
      </c>
      <c r="P126" s="330">
        <v>35.490084233795727</v>
      </c>
      <c r="Q126" s="330">
        <v>218.49777814730965</v>
      </c>
      <c r="R126" s="330">
        <v>241.52415663801904</v>
      </c>
      <c r="S126" s="330">
        <v>224.72739086010114</v>
      </c>
      <c r="T126" s="330">
        <v>242.23367414177596</v>
      </c>
      <c r="U126" s="330">
        <v>241.79524400067137</v>
      </c>
      <c r="V126" s="330">
        <v>243.26359052714926</v>
      </c>
      <c r="W126" s="330">
        <v>289.6156352280355</v>
      </c>
      <c r="X126" s="330">
        <v>285.52025084016316</v>
      </c>
      <c r="Y126" s="330">
        <v>230.91603327968727</v>
      </c>
      <c r="Z126" s="330">
        <v>219.18492064078296</v>
      </c>
      <c r="AA126" s="330">
        <v>231.07667386829141</v>
      </c>
      <c r="AB126" s="330">
        <v>232.98104527615567</v>
      </c>
      <c r="AC126" s="330">
        <v>257.0279066237801</v>
      </c>
      <c r="AD126" s="330">
        <v>337.73646401747828</v>
      </c>
      <c r="AE126" s="330">
        <v>289.98272391554286</v>
      </c>
      <c r="AF126" s="330">
        <v>198.00391736397211</v>
      </c>
      <c r="AG126" s="330">
        <v>7256.6213669990029</v>
      </c>
    </row>
    <row r="127" spans="1:33">
      <c r="A127" t="s">
        <v>155</v>
      </c>
      <c r="B127" s="330">
        <v>232.76891926935747</v>
      </c>
      <c r="C127" s="330">
        <v>200.52990527290879</v>
      </c>
      <c r="D127" s="330">
        <v>155.85114534069353</v>
      </c>
      <c r="E127" s="330">
        <v>149.99248172092513</v>
      </c>
      <c r="F127" s="330">
        <v>149.20585514037651</v>
      </c>
      <c r="G127" s="330">
        <v>155.55293568280987</v>
      </c>
      <c r="H127" s="330">
        <v>160.23526415182573</v>
      </c>
      <c r="I127" s="330">
        <v>196.45723249359207</v>
      </c>
      <c r="J127" s="330">
        <v>180.8093573834457</v>
      </c>
      <c r="K127" s="330">
        <v>175.20730294765139</v>
      </c>
      <c r="L127" s="330">
        <v>168.56142340577699</v>
      </c>
      <c r="M127" s="330">
        <v>169.30087911336736</v>
      </c>
      <c r="N127" s="330">
        <v>176.21659664836943</v>
      </c>
      <c r="O127" s="330">
        <v>179.21105358264714</v>
      </c>
      <c r="P127" s="330">
        <v>26.860052923433976</v>
      </c>
      <c r="Q127" s="330">
        <v>165.36624275185014</v>
      </c>
      <c r="R127" s="330">
        <v>182.79335678238022</v>
      </c>
      <c r="S127" s="330">
        <v>170.08101677311708</v>
      </c>
      <c r="T127" s="330">
        <v>183.33034276346351</v>
      </c>
      <c r="U127" s="330">
        <v>182.99852453740016</v>
      </c>
      <c r="V127" s="330">
        <v>184.10981706495014</v>
      </c>
      <c r="W127" s="330">
        <v>219.19055583055729</v>
      </c>
      <c r="X127" s="330">
        <v>216.09103539337258</v>
      </c>
      <c r="Y127" s="330">
        <v>174.76478314062547</v>
      </c>
      <c r="Z127" s="330">
        <v>165.88629459560028</v>
      </c>
      <c r="AA127" s="330">
        <v>174.88636117586299</v>
      </c>
      <c r="AB127" s="330">
        <v>176.32765155049668</v>
      </c>
      <c r="AC127" s="330">
        <v>194.52710028059033</v>
      </c>
      <c r="AD127" s="330">
        <v>255.6099680666409</v>
      </c>
      <c r="AE127" s="330">
        <v>219.46838051840777</v>
      </c>
      <c r="AF127" s="330">
        <v>149.85582069650465</v>
      </c>
      <c r="AG127" s="330">
        <v>5492.0476569990024</v>
      </c>
    </row>
    <row r="128" spans="1:33">
      <c r="A128" t="s">
        <v>156</v>
      </c>
      <c r="B128" s="330">
        <v>284.77673824259227</v>
      </c>
      <c r="C128" s="330">
        <v>245.33452542962698</v>
      </c>
      <c r="D128" s="330">
        <v>190.67314038664952</v>
      </c>
      <c r="E128" s="330">
        <v>183.50546902685119</v>
      </c>
      <c r="F128" s="330">
        <v>182.54308559298588</v>
      </c>
      <c r="G128" s="330">
        <v>190.30830141265287</v>
      </c>
      <c r="H128" s="330">
        <v>196.03680774834515</v>
      </c>
      <c r="I128" s="330">
        <v>240.35189083363483</v>
      </c>
      <c r="J128" s="330">
        <v>221.20779355345488</v>
      </c>
      <c r="K128" s="330">
        <v>214.35406585350862</v>
      </c>
      <c r="L128" s="330">
        <v>206.22329004104682</v>
      </c>
      <c r="M128" s="330">
        <v>207.12796316125312</v>
      </c>
      <c r="N128" s="330">
        <v>215.58886717028872</v>
      </c>
      <c r="O128" s="330">
        <v>219.2523789536842</v>
      </c>
      <c r="P128" s="330">
        <v>32.86142447440529</v>
      </c>
      <c r="Q128" s="330">
        <v>202.3142066136835</v>
      </c>
      <c r="R128" s="330">
        <v>223.63508014857811</v>
      </c>
      <c r="S128" s="330">
        <v>208.08240784751575</v>
      </c>
      <c r="T128" s="330">
        <v>224.292045505701</v>
      </c>
      <c r="U128" s="330">
        <v>223.88608876369105</v>
      </c>
      <c r="V128" s="330">
        <v>225.24567861882471</v>
      </c>
      <c r="W128" s="330">
        <v>268.1645459322462</v>
      </c>
      <c r="X128" s="330">
        <v>264.37249619043212</v>
      </c>
      <c r="Y128" s="330">
        <v>213.81267335296283</v>
      </c>
      <c r="Z128" s="330">
        <v>202.95045422030159</v>
      </c>
      <c r="AA128" s="330">
        <v>213.96141570407036</v>
      </c>
      <c r="AB128" s="330">
        <v>215.72473519293075</v>
      </c>
      <c r="AC128" s="330">
        <v>237.99050702981376</v>
      </c>
      <c r="AD128" s="330">
        <v>312.72118802114375</v>
      </c>
      <c r="AE128" s="330">
        <v>268.50444529964318</v>
      </c>
      <c r="AF128" s="330">
        <v>183.33827367748273</v>
      </c>
      <c r="AG128" s="330">
        <v>6719.1419840000008</v>
      </c>
    </row>
    <row r="129" spans="1:33">
      <c r="A129" t="s">
        <v>157</v>
      </c>
      <c r="B129" s="330">
        <v>343.60960096021012</v>
      </c>
      <c r="C129" s="330">
        <v>296.0189055639255</v>
      </c>
      <c r="D129" s="330">
        <v>230.06486444926838</v>
      </c>
      <c r="E129" s="330">
        <v>221.41640281243278</v>
      </c>
      <c r="F129" s="330">
        <v>220.25519775853027</v>
      </c>
      <c r="G129" s="330">
        <v>229.62465232013395</v>
      </c>
      <c r="H129" s="330">
        <v>236.53662760383313</v>
      </c>
      <c r="I129" s="330">
        <v>290.00689385319043</v>
      </c>
      <c r="J129" s="330">
        <v>266.90776129137845</v>
      </c>
      <c r="K129" s="330">
        <v>258.6381018571085</v>
      </c>
      <c r="L129" s="330">
        <v>248.82756519018116</v>
      </c>
      <c r="M129" s="330">
        <v>249.91913738723576</v>
      </c>
      <c r="N129" s="330">
        <v>260.12800440442442</v>
      </c>
      <c r="O129" s="330">
        <v>264.54837184656145</v>
      </c>
      <c r="P129" s="330">
        <v>39.650362667668503</v>
      </c>
      <c r="Q129" s="330">
        <v>244.1108927369267</v>
      </c>
      <c r="R129" s="330">
        <v>269.83650815291412</v>
      </c>
      <c r="S129" s="330">
        <v>251.07076360435298</v>
      </c>
      <c r="T129" s="330">
        <v>270.62919791261413</v>
      </c>
      <c r="U129" s="330">
        <v>270.13937337501335</v>
      </c>
      <c r="V129" s="330">
        <v>271.77984489131416</v>
      </c>
      <c r="W129" s="330">
        <v>323.56544705193085</v>
      </c>
      <c r="X129" s="330">
        <v>318.98998661704087</v>
      </c>
      <c r="Y129" s="330">
        <v>257.98486148985307</v>
      </c>
      <c r="Z129" s="330">
        <v>244.87858460519897</v>
      </c>
      <c r="AA129" s="330">
        <v>258.16433296011905</v>
      </c>
      <c r="AB129" s="330">
        <v>260.29194180089638</v>
      </c>
      <c r="AC129" s="330">
        <v>287.15766483416269</v>
      </c>
      <c r="AD129" s="330">
        <v>377.32717668888881</v>
      </c>
      <c r="AE129" s="330">
        <v>323.97556722789272</v>
      </c>
      <c r="AF129" s="330">
        <v>221.21466608480034</v>
      </c>
      <c r="AG129" s="330">
        <v>8107.2692600000028</v>
      </c>
    </row>
    <row r="130" spans="1:33">
      <c r="A130" t="s">
        <v>158</v>
      </c>
      <c r="B130" s="330">
        <v>694.54438497627928</v>
      </c>
      <c r="C130" s="330">
        <v>598.34844000781027</v>
      </c>
      <c r="D130" s="330">
        <v>465.03432772843797</v>
      </c>
      <c r="E130" s="330">
        <v>447.55303369078246</v>
      </c>
      <c r="F130" s="330">
        <v>445.20586862979371</v>
      </c>
      <c r="G130" s="330">
        <v>464.14451888248499</v>
      </c>
      <c r="H130" s="330">
        <v>478.11582122378366</v>
      </c>
      <c r="I130" s="330">
        <v>586.19625053337757</v>
      </c>
      <c r="J130" s="330">
        <v>539.50555046621889</v>
      </c>
      <c r="K130" s="330">
        <v>522.78993626426472</v>
      </c>
      <c r="L130" s="330">
        <v>502.95971866680202</v>
      </c>
      <c r="M130" s="330">
        <v>505.16613355783494</v>
      </c>
      <c r="N130" s="330">
        <v>525.80150359389802</v>
      </c>
      <c r="O130" s="330">
        <v>534.73647333248744</v>
      </c>
      <c r="P130" s="330">
        <v>80.146004873394801</v>
      </c>
      <c r="Q130" s="330">
        <v>493.42582217780512</v>
      </c>
      <c r="R130" s="330">
        <v>545.42548018300249</v>
      </c>
      <c r="S130" s="330">
        <v>507.49393674044416</v>
      </c>
      <c r="T130" s="330">
        <v>547.02775852472905</v>
      </c>
      <c r="U130" s="330">
        <v>546.03766720811984</v>
      </c>
      <c r="V130" s="330">
        <v>549.35358235477554</v>
      </c>
      <c r="W130" s="330">
        <v>654.0287692609669</v>
      </c>
      <c r="X130" s="330">
        <v>644.78030721318498</v>
      </c>
      <c r="Y130" s="330">
        <v>521.46952953567154</v>
      </c>
      <c r="Z130" s="330">
        <v>494.97757182336346</v>
      </c>
      <c r="AA130" s="330">
        <v>521.83229850833209</v>
      </c>
      <c r="AB130" s="330">
        <v>526.13287325845067</v>
      </c>
      <c r="AC130" s="330">
        <v>580.43705168926169</v>
      </c>
      <c r="AD130" s="330">
        <v>762.69833885860419</v>
      </c>
      <c r="AE130" s="330">
        <v>654.85775269036992</v>
      </c>
      <c r="AF130" s="330">
        <v>447.14525954527238</v>
      </c>
      <c r="AG130" s="330">
        <v>16387.371966000006</v>
      </c>
    </row>
    <row r="131" spans="1:33">
      <c r="A131" t="s">
        <v>159</v>
      </c>
      <c r="B131" s="330">
        <v>439.26243466988524</v>
      </c>
      <c r="C131" s="330">
        <v>378.42360866215199</v>
      </c>
      <c r="D131" s="330">
        <v>294.10951326032745</v>
      </c>
      <c r="E131" s="330">
        <v>283.05352325268672</v>
      </c>
      <c r="F131" s="330">
        <v>281.56906601487145</v>
      </c>
      <c r="G131" s="330">
        <v>293.54675642502821</v>
      </c>
      <c r="H131" s="330">
        <v>302.38286310834337</v>
      </c>
      <c r="I131" s="330">
        <v>370.73799424991915</v>
      </c>
      <c r="J131" s="330">
        <v>341.20860630642295</v>
      </c>
      <c r="K131" s="330">
        <v>330.63686812787063</v>
      </c>
      <c r="L131" s="330">
        <v>318.09530872530979</v>
      </c>
      <c r="M131" s="330">
        <v>319.49074895618884</v>
      </c>
      <c r="N131" s="330">
        <v>332.54152451269215</v>
      </c>
      <c r="O131" s="330">
        <v>338.19241831584134</v>
      </c>
      <c r="P131" s="330">
        <v>50.68809134632086</v>
      </c>
      <c r="Q131" s="330">
        <v>312.06562556288605</v>
      </c>
      <c r="R131" s="330">
        <v>344.9526474313941</v>
      </c>
      <c r="S131" s="330">
        <v>320.96296083428234</v>
      </c>
      <c r="T131" s="330">
        <v>345.96600338189927</v>
      </c>
      <c r="U131" s="330">
        <v>345.3398232101394</v>
      </c>
      <c r="V131" s="330">
        <v>347.43696342462471</v>
      </c>
      <c r="W131" s="330">
        <v>413.63845960619597</v>
      </c>
      <c r="X131" s="330">
        <v>407.78929856777006</v>
      </c>
      <c r="Y131" s="330">
        <v>329.80178100183161</v>
      </c>
      <c r="Z131" s="330">
        <v>313.04702479675842</v>
      </c>
      <c r="AA131" s="330">
        <v>330.03121310955652</v>
      </c>
      <c r="AB131" s="330">
        <v>332.75109822572722</v>
      </c>
      <c r="AC131" s="330">
        <v>367.09560686512913</v>
      </c>
      <c r="AD131" s="330">
        <v>482.36619068938228</v>
      </c>
      <c r="AE131" s="330">
        <v>414.16274759610315</v>
      </c>
      <c r="AF131" s="330">
        <v>282.79562776346137</v>
      </c>
      <c r="AG131" s="330">
        <v>10364.142398001004</v>
      </c>
    </row>
    <row r="132" spans="1:33">
      <c r="A132" t="s">
        <v>160</v>
      </c>
      <c r="B132" s="330">
        <v>456.21576991037352</v>
      </c>
      <c r="C132" s="330">
        <v>393.02886919481335</v>
      </c>
      <c r="D132" s="330">
        <v>305.46067097875692</v>
      </c>
      <c r="E132" s="330">
        <v>293.97797499714443</v>
      </c>
      <c r="F132" s="330">
        <v>292.43622512691508</v>
      </c>
      <c r="G132" s="330">
        <v>304.87619454138223</v>
      </c>
      <c r="H132" s="330">
        <v>314.05333079381035</v>
      </c>
      <c r="I132" s="330">
        <v>385.04662846679361</v>
      </c>
      <c r="J132" s="330">
        <v>354.37755368977901</v>
      </c>
      <c r="K132" s="330">
        <v>343.39779923833419</v>
      </c>
      <c r="L132" s="330">
        <v>330.37219830568012</v>
      </c>
      <c r="M132" s="330">
        <v>331.82149555727142</v>
      </c>
      <c r="N132" s="330">
        <v>345.37596584315457</v>
      </c>
      <c r="O132" s="330">
        <v>351.24495591289025</v>
      </c>
      <c r="P132" s="330">
        <v>52.644398413508334</v>
      </c>
      <c r="Q132" s="330">
        <v>324.10979949999103</v>
      </c>
      <c r="R132" s="330">
        <v>358.26609609538781</v>
      </c>
      <c r="S132" s="330">
        <v>333.35052745807667</v>
      </c>
      <c r="T132" s="330">
        <v>359.31856252243472</v>
      </c>
      <c r="U132" s="330">
        <v>358.66821492470149</v>
      </c>
      <c r="V132" s="330">
        <v>360.84629427328144</v>
      </c>
      <c r="W132" s="330">
        <v>429.60283743725972</v>
      </c>
      <c r="X132" s="330">
        <v>423.52792800759124</v>
      </c>
      <c r="Y132" s="330">
        <v>342.53048192167262</v>
      </c>
      <c r="Z132" s="330">
        <v>325.12907584081222</v>
      </c>
      <c r="AA132" s="330">
        <v>342.76876896241748</v>
      </c>
      <c r="AB132" s="330">
        <v>345.59362805439542</v>
      </c>
      <c r="AC132" s="330">
        <v>381.26366312783256</v>
      </c>
      <c r="AD132" s="330">
        <v>500.98311554793548</v>
      </c>
      <c r="AE132" s="330">
        <v>430.14736032401657</v>
      </c>
      <c r="AF132" s="330">
        <v>293.71012603058801</v>
      </c>
      <c r="AG132" s="330">
        <v>10764.146510999004</v>
      </c>
    </row>
    <row r="133" spans="1:33">
      <c r="A133" t="s">
        <v>161</v>
      </c>
      <c r="B133" s="330">
        <v>252.7102402216598</v>
      </c>
      <c r="C133" s="330">
        <v>217.70930883818662</v>
      </c>
      <c r="D133" s="330">
        <v>169.20291807640956</v>
      </c>
      <c r="E133" s="330">
        <v>162.84234255207892</v>
      </c>
      <c r="F133" s="330">
        <v>161.98832564656092</v>
      </c>
      <c r="G133" s="330">
        <v>168.87916078734904</v>
      </c>
      <c r="H133" s="330">
        <v>173.96262448995978</v>
      </c>
      <c r="I133" s="330">
        <v>213.28773004821784</v>
      </c>
      <c r="J133" s="330">
        <v>196.29930096388779</v>
      </c>
      <c r="K133" s="330">
        <v>190.21731834074313</v>
      </c>
      <c r="L133" s="330">
        <v>183.00208608042655</v>
      </c>
      <c r="M133" s="330">
        <v>183.80489098275203</v>
      </c>
      <c r="N133" s="330">
        <v>191.31307826592246</v>
      </c>
      <c r="O133" s="330">
        <v>194.56407042402523</v>
      </c>
      <c r="P133" s="330">
        <v>29.161154538818483</v>
      </c>
      <c r="Q133" s="330">
        <v>179.5331741950254</v>
      </c>
      <c r="R133" s="330">
        <v>198.45326965643554</v>
      </c>
      <c r="S133" s="330">
        <v>184.65186306141334</v>
      </c>
      <c r="T133" s="330">
        <v>199.03625924413987</v>
      </c>
      <c r="U133" s="330">
        <v>198.67601413976078</v>
      </c>
      <c r="V133" s="330">
        <v>199.88251113461391</v>
      </c>
      <c r="W133" s="330">
        <v>237.96861794147287</v>
      </c>
      <c r="X133" s="330">
        <v>234.60356148672133</v>
      </c>
      <c r="Y133" s="330">
        <v>189.73688784732767</v>
      </c>
      <c r="Z133" s="330">
        <v>180.09777889729554</v>
      </c>
      <c r="AA133" s="330">
        <v>189.86888147683368</v>
      </c>
      <c r="AB133" s="330">
        <v>191.43364724515931</v>
      </c>
      <c r="AC133" s="330">
        <v>211.19224334518941</v>
      </c>
      <c r="AD133" s="330">
        <v>277.50808241895368</v>
      </c>
      <c r="AE133" s="330">
        <v>238.27024387944857</v>
      </c>
      <c r="AF133" s="330">
        <v>162.69397377321167</v>
      </c>
      <c r="AG133" s="330">
        <v>5962.5515600000017</v>
      </c>
    </row>
    <row r="134" spans="1:33">
      <c r="A134" t="s">
        <v>162</v>
      </c>
      <c r="B134" s="330">
        <v>211.90384075292948</v>
      </c>
      <c r="C134" s="330">
        <v>182.55468662454044</v>
      </c>
      <c r="D134" s="330">
        <v>141.88086788863475</v>
      </c>
      <c r="E134" s="330">
        <v>136.54736663509425</v>
      </c>
      <c r="F134" s="330">
        <v>135.83125215477693</v>
      </c>
      <c r="G134" s="330">
        <v>141.60938932502961</v>
      </c>
      <c r="H134" s="330">
        <v>145.87200045612772</v>
      </c>
      <c r="I134" s="330">
        <v>178.84708250464308</v>
      </c>
      <c r="J134" s="330">
        <v>164.60186090946468</v>
      </c>
      <c r="K134" s="330">
        <v>159.50196675358683</v>
      </c>
      <c r="L134" s="330">
        <v>153.45181450591991</v>
      </c>
      <c r="M134" s="330">
        <v>154.12498644398158</v>
      </c>
      <c r="N134" s="330">
        <v>160.42078878661954</v>
      </c>
      <c r="O134" s="330">
        <v>163.146826813236</v>
      </c>
      <c r="P134" s="330">
        <v>24.452355560048751</v>
      </c>
      <c r="Q134" s="330">
        <v>150.54304535155075</v>
      </c>
      <c r="R134" s="330">
        <v>166.40801739292212</v>
      </c>
      <c r="S134" s="330">
        <v>154.83519366123326</v>
      </c>
      <c r="T134" s="330">
        <v>166.89686870597203</v>
      </c>
      <c r="U134" s="330">
        <v>166.59479419896584</v>
      </c>
      <c r="V134" s="330">
        <v>167.60647202746222</v>
      </c>
      <c r="W134" s="330">
        <v>199.54262271380063</v>
      </c>
      <c r="X134" s="330">
        <v>196.72093892889808</v>
      </c>
      <c r="Y134" s="330">
        <v>159.09911379962557</v>
      </c>
      <c r="Z134" s="330">
        <v>151.01648047951889</v>
      </c>
      <c r="AA134" s="330">
        <v>159.20979375079298</v>
      </c>
      <c r="AB134" s="330">
        <v>160.52188888352711</v>
      </c>
      <c r="AC134" s="330">
        <v>177.08996462833966</v>
      </c>
      <c r="AD134" s="330">
        <v>232.69745006366625</v>
      </c>
      <c r="AE134" s="330">
        <v>199.79554358741339</v>
      </c>
      <c r="AF134" s="330">
        <v>136.42295571267886</v>
      </c>
      <c r="AG134" s="330">
        <v>4999.7482300010024</v>
      </c>
    </row>
    <row r="135" spans="1:33">
      <c r="A135" t="s">
        <v>163</v>
      </c>
      <c r="B135" s="330">
        <v>98.052722948567563</v>
      </c>
      <c r="C135" s="330">
        <v>84.472202329872943</v>
      </c>
      <c r="D135" s="330">
        <v>65.651502027314223</v>
      </c>
      <c r="E135" s="330">
        <v>63.183569785496111</v>
      </c>
      <c r="F135" s="330">
        <v>62.85220734067908</v>
      </c>
      <c r="G135" s="330">
        <v>65.52588272617713</v>
      </c>
      <c r="H135" s="330">
        <v>67.498289770759044</v>
      </c>
      <c r="I135" s="330">
        <v>82.756609642739292</v>
      </c>
      <c r="J135" s="330">
        <v>76.165021866651898</v>
      </c>
      <c r="K135" s="330">
        <v>73.805184937993502</v>
      </c>
      <c r="L135" s="330">
        <v>71.005641994225812</v>
      </c>
      <c r="M135" s="330">
        <v>71.317133948807566</v>
      </c>
      <c r="N135" s="330">
        <v>74.230344774284717</v>
      </c>
      <c r="O135" s="330">
        <v>75.491744522497584</v>
      </c>
      <c r="P135" s="330">
        <v>11.314660634041291</v>
      </c>
      <c r="Q135" s="330">
        <v>69.659688400363166</v>
      </c>
      <c r="R135" s="330">
        <v>77.00077151915913</v>
      </c>
      <c r="S135" s="330">
        <v>71.645762968752734</v>
      </c>
      <c r="T135" s="330">
        <v>77.226974131585649</v>
      </c>
      <c r="U135" s="330">
        <v>77.087197392098247</v>
      </c>
      <c r="V135" s="330">
        <v>77.555323715237549</v>
      </c>
      <c r="W135" s="330">
        <v>92.332906434667109</v>
      </c>
      <c r="X135" s="330">
        <v>91.027249220402155</v>
      </c>
      <c r="Y135" s="330">
        <v>73.618775720758819</v>
      </c>
      <c r="Z135" s="330">
        <v>69.878757593596475</v>
      </c>
      <c r="AA135" s="330">
        <v>73.66998984953166</v>
      </c>
      <c r="AB135" s="330">
        <v>74.277126086774985</v>
      </c>
      <c r="AC135" s="330">
        <v>81.943551268237997</v>
      </c>
      <c r="AD135" s="330">
        <v>107.67439854256334</v>
      </c>
      <c r="AE135" s="330">
        <v>92.449938670893431</v>
      </c>
      <c r="AF135" s="330">
        <v>63.126002024269951</v>
      </c>
      <c r="AG135" s="330">
        <v>2313.4971327889998</v>
      </c>
    </row>
    <row r="136" spans="1:33">
      <c r="A136" t="s">
        <v>164</v>
      </c>
      <c r="B136" s="330">
        <v>92.816054130187126</v>
      </c>
      <c r="C136" s="330">
        <v>79.960823811677173</v>
      </c>
      <c r="D136" s="330">
        <v>62.145274324422068</v>
      </c>
      <c r="E136" s="330">
        <v>59.809146110355272</v>
      </c>
      <c r="F136" s="330">
        <v>59.495480628255592</v>
      </c>
      <c r="G136" s="330">
        <v>62.026363931079366</v>
      </c>
      <c r="H136" s="330">
        <v>63.893431295569648</v>
      </c>
      <c r="I136" s="330">
        <v>78.336855206563826</v>
      </c>
      <c r="J136" s="330">
        <v>72.097302143360039</v>
      </c>
      <c r="K136" s="330">
        <v>69.863496232394553</v>
      </c>
      <c r="L136" s="330">
        <v>67.213467537680756</v>
      </c>
      <c r="M136" s="330">
        <v>67.508323746138558</v>
      </c>
      <c r="N136" s="330">
        <v>70.265949700207827</v>
      </c>
      <c r="O136" s="330">
        <v>71.459982296032251</v>
      </c>
      <c r="P136" s="330">
        <v>10.710382356487283</v>
      </c>
      <c r="Q136" s="330">
        <v>65.939396835022109</v>
      </c>
      <c r="R136" s="330">
        <v>72.888417195076514</v>
      </c>
      <c r="S136" s="330">
        <v>67.819401786469783</v>
      </c>
      <c r="T136" s="330">
        <v>73.102539080609276</v>
      </c>
      <c r="U136" s="330">
        <v>72.970227350467852</v>
      </c>
      <c r="V136" s="330">
        <v>73.413352608407422</v>
      </c>
      <c r="W136" s="330">
        <v>87.401713934378435</v>
      </c>
      <c r="X136" s="330">
        <v>86.165787516116168</v>
      </c>
      <c r="Y136" s="330">
        <v>69.687042509571413</v>
      </c>
      <c r="Z136" s="330">
        <v>66.146766273482925</v>
      </c>
      <c r="AA136" s="330">
        <v>69.73552146258227</v>
      </c>
      <c r="AB136" s="330">
        <v>70.310232578865438</v>
      </c>
      <c r="AC136" s="330">
        <v>77.567219567395526</v>
      </c>
      <c r="AD136" s="330">
        <v>101.92386812963973</v>
      </c>
      <c r="AE136" s="330">
        <v>87.512495869299883</v>
      </c>
      <c r="AF136" s="330">
        <v>59.754652851204028</v>
      </c>
      <c r="AG136" s="330">
        <v>2189.9409689989998</v>
      </c>
    </row>
    <row r="137" spans="1:33">
      <c r="A137" t="s">
        <v>165</v>
      </c>
      <c r="B137" s="330">
        <v>87.432031118235116</v>
      </c>
      <c r="C137" s="330">
        <v>75.322499984067989</v>
      </c>
      <c r="D137" s="330">
        <v>58.540385168312831</v>
      </c>
      <c r="E137" s="330">
        <v>56.339769804703614</v>
      </c>
      <c r="F137" s="330">
        <v>56.044299258700981</v>
      </c>
      <c r="G137" s="330">
        <v>58.428372464169669</v>
      </c>
      <c r="H137" s="330">
        <v>60.187136003966216</v>
      </c>
      <c r="I137" s="330">
        <v>73.792733663489969</v>
      </c>
      <c r="J137" s="330">
        <v>67.915121189028127</v>
      </c>
      <c r="K137" s="330">
        <v>65.810892672206151</v>
      </c>
      <c r="L137" s="330">
        <v>63.31458539571446</v>
      </c>
      <c r="M137" s="330">
        <v>63.592337746155131</v>
      </c>
      <c r="N137" s="330">
        <v>66.190000838904751</v>
      </c>
      <c r="O137" s="330">
        <v>67.314770643575358</v>
      </c>
      <c r="P137" s="330">
        <v>10.089100342136087</v>
      </c>
      <c r="Q137" s="330">
        <v>62.11442029102863</v>
      </c>
      <c r="R137" s="330">
        <v>68.660345670589905</v>
      </c>
      <c r="S137" s="330">
        <v>63.885370941299257</v>
      </c>
      <c r="T137" s="330">
        <v>68.862046890647562</v>
      </c>
      <c r="U137" s="330">
        <v>68.737410227136664</v>
      </c>
      <c r="V137" s="330">
        <v>69.154830916957266</v>
      </c>
      <c r="W137" s="330">
        <v>82.331763013531287</v>
      </c>
      <c r="X137" s="330">
        <v>81.167529540410484</v>
      </c>
      <c r="Y137" s="330">
        <v>65.644674580633747</v>
      </c>
      <c r="Z137" s="330">
        <v>62.309760756278813</v>
      </c>
      <c r="AA137" s="330">
        <v>65.690341392996615</v>
      </c>
      <c r="AB137" s="330">
        <v>66.231714980505359</v>
      </c>
      <c r="AC137" s="330">
        <v>73.067742628436037</v>
      </c>
      <c r="AD137" s="330">
        <v>96.011524013960866</v>
      </c>
      <c r="AE137" s="330">
        <v>82.436118770433055</v>
      </c>
      <c r="AF137" s="330">
        <v>56.288437560788537</v>
      </c>
      <c r="AG137" s="330">
        <v>2062.9080684690007</v>
      </c>
    </row>
    <row r="138" spans="1:33">
      <c r="A138" t="s">
        <v>166</v>
      </c>
      <c r="B138" s="330">
        <v>875.18978617953871</v>
      </c>
      <c r="C138" s="330">
        <v>753.97405061331096</v>
      </c>
      <c r="D138" s="330">
        <v>585.98601133993361</v>
      </c>
      <c r="E138" s="330">
        <v>563.95797350405087</v>
      </c>
      <c r="F138" s="330">
        <v>561.00032971297048</v>
      </c>
      <c r="G138" s="330">
        <v>584.86477037898794</v>
      </c>
      <c r="H138" s="330">
        <v>602.46989594507897</v>
      </c>
      <c r="I138" s="330">
        <v>738.66117452101446</v>
      </c>
      <c r="J138" s="330">
        <v>679.82659937756239</v>
      </c>
      <c r="K138" s="330">
        <v>658.76338853644734</v>
      </c>
      <c r="L138" s="330">
        <v>633.77549103928482</v>
      </c>
      <c r="M138" s="330">
        <v>636.555776674698</v>
      </c>
      <c r="N138" s="330">
        <v>662.55824027565927</v>
      </c>
      <c r="O138" s="330">
        <v>673.81712368784576</v>
      </c>
      <c r="P138" s="330">
        <v>100.99133530636239</v>
      </c>
      <c r="Q138" s="330">
        <v>621.76190485220764</v>
      </c>
      <c r="R138" s="330">
        <v>687.28625513909697</v>
      </c>
      <c r="S138" s="330">
        <v>639.48902271875806</v>
      </c>
      <c r="T138" s="330">
        <v>689.30527317398275</v>
      </c>
      <c r="U138" s="330">
        <v>688.05766707936141</v>
      </c>
      <c r="V138" s="330">
        <v>692.23602505181873</v>
      </c>
      <c r="W138" s="330">
        <v>824.1363850984435</v>
      </c>
      <c r="X138" s="330">
        <v>812.4824725520707</v>
      </c>
      <c r="Y138" s="330">
        <v>657.09955465129258</v>
      </c>
      <c r="Z138" s="330">
        <v>623.71725208397129</v>
      </c>
      <c r="AA138" s="330">
        <v>657.55667691227848</v>
      </c>
      <c r="AB138" s="330">
        <v>662.97579652136426</v>
      </c>
      <c r="AC138" s="330">
        <v>731.40405443772499</v>
      </c>
      <c r="AD138" s="330">
        <v>961.07003460685746</v>
      </c>
      <c r="AE138" s="330">
        <v>825.18098044183591</v>
      </c>
      <c r="AF138" s="330">
        <v>563.44414058719462</v>
      </c>
      <c r="AG138" s="330">
        <v>20649.59544300101</v>
      </c>
    </row>
    <row r="139" spans="1:33">
      <c r="A139" t="s">
        <v>167</v>
      </c>
      <c r="B139" s="330">
        <v>436.6552177152621</v>
      </c>
      <c r="C139" s="330">
        <v>376.17749706539064</v>
      </c>
      <c r="D139" s="330">
        <v>292.36384313475764</v>
      </c>
      <c r="E139" s="330">
        <v>281.37347532087387</v>
      </c>
      <c r="F139" s="330">
        <v>279.89782899374291</v>
      </c>
      <c r="G139" s="330">
        <v>291.80442651033582</v>
      </c>
      <c r="H139" s="330">
        <v>300.58808698988008</v>
      </c>
      <c r="I139" s="330">
        <v>368.53750017612526</v>
      </c>
      <c r="J139" s="330">
        <v>339.18338221892731</v>
      </c>
      <c r="K139" s="330">
        <v>328.67439198521043</v>
      </c>
      <c r="L139" s="330">
        <v>316.20727228823552</v>
      </c>
      <c r="M139" s="330">
        <v>317.59442996376276</v>
      </c>
      <c r="N139" s="330">
        <v>330.56774339144221</v>
      </c>
      <c r="O139" s="330">
        <v>336.18509663894741</v>
      </c>
      <c r="P139" s="330">
        <v>50.387235091096279</v>
      </c>
      <c r="Q139" s="330">
        <v>310.2133779639442</v>
      </c>
      <c r="R139" s="330">
        <v>342.90520080281738</v>
      </c>
      <c r="S139" s="330">
        <v>319.05790361280134</v>
      </c>
      <c r="T139" s="330">
        <v>343.91254203727419</v>
      </c>
      <c r="U139" s="330">
        <v>343.29007852196304</v>
      </c>
      <c r="V139" s="330">
        <v>345.3747712811417</v>
      </c>
      <c r="W139" s="330">
        <v>411.18333228400655</v>
      </c>
      <c r="X139" s="330">
        <v>405.36888860501335</v>
      </c>
      <c r="Y139" s="330">
        <v>327.84426147084991</v>
      </c>
      <c r="Z139" s="330">
        <v>311.18895215902467</v>
      </c>
      <c r="AA139" s="330">
        <v>328.07233179747544</v>
      </c>
      <c r="AB139" s="330">
        <v>330.7760731917391</v>
      </c>
      <c r="AC139" s="330">
        <v>364.91673197247934</v>
      </c>
      <c r="AD139" s="330">
        <v>479.50313386630683</v>
      </c>
      <c r="AE139" s="330">
        <v>411.70450839265897</v>
      </c>
      <c r="AF139" s="330">
        <v>281.11711055551416</v>
      </c>
      <c r="AG139" s="330">
        <v>10302.626625999001</v>
      </c>
    </row>
    <row r="140" spans="1:33">
      <c r="A140" t="s">
        <v>168</v>
      </c>
      <c r="B140" s="330">
        <v>346.17947535676461</v>
      </c>
      <c r="C140" s="330">
        <v>298.23284663012089</v>
      </c>
      <c r="D140" s="330">
        <v>231.78553175030638</v>
      </c>
      <c r="E140" s="330">
        <v>223.07238781103229</v>
      </c>
      <c r="F140" s="330">
        <v>221.90249804305645</v>
      </c>
      <c r="G140" s="330">
        <v>231.34202725135299</v>
      </c>
      <c r="H140" s="330">
        <v>238.30569756412456</v>
      </c>
      <c r="I140" s="330">
        <v>292.17587076552036</v>
      </c>
      <c r="J140" s="330">
        <v>268.90397856839166</v>
      </c>
      <c r="K140" s="330">
        <v>260.57246991341026</v>
      </c>
      <c r="L140" s="330">
        <v>250.68855972337315</v>
      </c>
      <c r="M140" s="330">
        <v>251.78829584667824</v>
      </c>
      <c r="N140" s="330">
        <v>262.0735155207542</v>
      </c>
      <c r="O140" s="330">
        <v>266.52694312500887</v>
      </c>
      <c r="P140" s="330">
        <v>39.946909829182594</v>
      </c>
      <c r="Q140" s="330">
        <v>245.93661102713631</v>
      </c>
      <c r="R140" s="330">
        <v>271.85462968275499</v>
      </c>
      <c r="S140" s="330">
        <v>252.94853513724132</v>
      </c>
      <c r="T140" s="330">
        <v>272.65324801113348</v>
      </c>
      <c r="U140" s="330">
        <v>272.1597600498842</v>
      </c>
      <c r="V140" s="330">
        <v>273.81250073950338</v>
      </c>
      <c r="W140" s="330">
        <v>325.98541016025143</v>
      </c>
      <c r="X140" s="330">
        <v>321.37572961454026</v>
      </c>
      <c r="Y140" s="330">
        <v>259.91434392686506</v>
      </c>
      <c r="Z140" s="330">
        <v>246.71004450353362</v>
      </c>
      <c r="AA140" s="330">
        <v>260.09515767375854</v>
      </c>
      <c r="AB140" s="330">
        <v>262.2386790136934</v>
      </c>
      <c r="AC140" s="330">
        <v>289.30533221181884</v>
      </c>
      <c r="AD140" s="330">
        <v>380.14922661935412</v>
      </c>
      <c r="AE140" s="330">
        <v>326.39859764672144</v>
      </c>
      <c r="AF140" s="330">
        <v>222.86914228373377</v>
      </c>
      <c r="AG140" s="330">
        <v>8167.9039560010024</v>
      </c>
    </row>
    <row r="141" spans="1:33">
      <c r="A141" t="s">
        <v>169</v>
      </c>
      <c r="B141" s="330">
        <v>686.91311836408988</v>
      </c>
      <c r="C141" s="330">
        <v>591.77412082611659</v>
      </c>
      <c r="D141" s="330">
        <v>459.92478971261028</v>
      </c>
      <c r="E141" s="330">
        <v>442.63557039100328</v>
      </c>
      <c r="F141" s="330">
        <v>440.31419467156087</v>
      </c>
      <c r="G141" s="330">
        <v>459.04475759034011</v>
      </c>
      <c r="H141" s="330">
        <v>472.86255104812858</v>
      </c>
      <c r="I141" s="330">
        <v>579.75545283685778</v>
      </c>
      <c r="J141" s="330">
        <v>533.57776415994226</v>
      </c>
      <c r="K141" s="330">
        <v>517.04581181073775</v>
      </c>
      <c r="L141" s="330">
        <v>497.43347759227481</v>
      </c>
      <c r="M141" s="330">
        <v>499.61564962618473</v>
      </c>
      <c r="N141" s="330">
        <v>520.02428971698771</v>
      </c>
      <c r="O141" s="330">
        <v>528.86108698780993</v>
      </c>
      <c r="P141" s="330">
        <v>79.265405239562043</v>
      </c>
      <c r="Q141" s="330">
        <v>488.00433424437927</v>
      </c>
      <c r="R141" s="330">
        <v>539.43264898834809</v>
      </c>
      <c r="S141" s="330">
        <v>501.91787620477629</v>
      </c>
      <c r="T141" s="330">
        <v>541.01732238865236</v>
      </c>
      <c r="U141" s="330">
        <v>540.03810964362322</v>
      </c>
      <c r="V141" s="330">
        <v>543.31759136270409</v>
      </c>
      <c r="W141" s="330">
        <v>646.84266565371786</v>
      </c>
      <c r="X141" s="330">
        <v>637.69582055247827</v>
      </c>
      <c r="Y141" s="330">
        <v>515.73991297537691</v>
      </c>
      <c r="Z141" s="330">
        <v>489.53903412966775</v>
      </c>
      <c r="AA141" s="330">
        <v>516.09869604474773</v>
      </c>
      <c r="AB141" s="330">
        <v>520.35201847634823</v>
      </c>
      <c r="AC141" s="330">
        <v>574.05953285987084</v>
      </c>
      <c r="AD141" s="330">
        <v>754.31823458535064</v>
      </c>
      <c r="AE141" s="330">
        <v>647.66254067521538</v>
      </c>
      <c r="AF141" s="330">
        <v>442.23227664053957</v>
      </c>
      <c r="AG141" s="330">
        <v>16207.316656000005</v>
      </c>
    </row>
    <row r="142" spans="1:33">
      <c r="A142" t="s">
        <v>170</v>
      </c>
      <c r="B142" s="330">
        <v>93.504742004824209</v>
      </c>
      <c r="C142" s="330">
        <v>80.554126881077792</v>
      </c>
      <c r="D142" s="330">
        <v>62.606387407652193</v>
      </c>
      <c r="E142" s="330">
        <v>60.252925304640186</v>
      </c>
      <c r="F142" s="330">
        <v>59.936932449154092</v>
      </c>
      <c r="G142" s="330">
        <v>62.48659470847533</v>
      </c>
      <c r="H142" s="330">
        <v>64.367515567030892</v>
      </c>
      <c r="I142" s="330">
        <v>78.918108555712777</v>
      </c>
      <c r="J142" s="330">
        <v>72.632258495959704</v>
      </c>
      <c r="K142" s="330">
        <v>70.381877919548771</v>
      </c>
      <c r="L142" s="330">
        <v>67.712186218832471</v>
      </c>
      <c r="M142" s="330">
        <v>68.009230237334876</v>
      </c>
      <c r="N142" s="330">
        <v>70.787317560669962</v>
      </c>
      <c r="O142" s="330">
        <v>71.990209785126211</v>
      </c>
      <c r="P142" s="330">
        <v>10.789852557313681</v>
      </c>
      <c r="Q142" s="330">
        <v>66.428662011038611</v>
      </c>
      <c r="R142" s="330">
        <v>73.429243559590233</v>
      </c>
      <c r="S142" s="330">
        <v>68.32261645243662</v>
      </c>
      <c r="T142" s="330">
        <v>73.64495421279517</v>
      </c>
      <c r="U142" s="330">
        <v>73.511660739946905</v>
      </c>
      <c r="V142" s="330">
        <v>73.958073952701497</v>
      </c>
      <c r="W142" s="330">
        <v>88.050227827510298</v>
      </c>
      <c r="X142" s="330">
        <v>86.805130931724747</v>
      </c>
      <c r="Y142" s="330">
        <v>70.204114923879658</v>
      </c>
      <c r="Z142" s="330">
        <v>66.637570114541546</v>
      </c>
      <c r="AA142" s="330">
        <v>70.252953586936655</v>
      </c>
      <c r="AB142" s="330">
        <v>70.831929014829626</v>
      </c>
      <c r="AC142" s="330">
        <v>78.142762280194418</v>
      </c>
      <c r="AD142" s="330">
        <v>102.68013527302136</v>
      </c>
      <c r="AE142" s="330">
        <v>88.161831755739087</v>
      </c>
      <c r="AF142" s="330">
        <v>60.198027709760837</v>
      </c>
      <c r="AG142" s="330">
        <v>2206.1901600000006</v>
      </c>
    </row>
    <row r="143" spans="1:33">
      <c r="A143" t="s">
        <v>173</v>
      </c>
      <c r="B143" s="330">
        <v>92.070240734521974</v>
      </c>
      <c r="C143" s="330">
        <v>79.318307233203342</v>
      </c>
      <c r="D143" s="330">
        <v>61.645912673005284</v>
      </c>
      <c r="E143" s="330">
        <v>59.328556165324528</v>
      </c>
      <c r="F143" s="330">
        <v>59.017411108387279</v>
      </c>
      <c r="G143" s="330">
        <v>61.527957771307541</v>
      </c>
      <c r="H143" s="330">
        <v>63.380022517295068</v>
      </c>
      <c r="I143" s="330">
        <v>77.707387852722348</v>
      </c>
      <c r="J143" s="330">
        <v>71.517972045417991</v>
      </c>
      <c r="K143" s="330">
        <v>69.302115641004207</v>
      </c>
      <c r="L143" s="330">
        <v>66.673380966144379</v>
      </c>
      <c r="M143" s="330">
        <v>66.965867889330113</v>
      </c>
      <c r="N143" s="330">
        <v>69.701335237368852</v>
      </c>
      <c r="O143" s="330">
        <v>70.885773313008457</v>
      </c>
      <c r="P143" s="330">
        <v>10.624320233840271</v>
      </c>
      <c r="Q143" s="330">
        <v>65.409547921248418</v>
      </c>
      <c r="R143" s="330">
        <v>72.302730177433318</v>
      </c>
      <c r="S143" s="330">
        <v>67.274446295608243</v>
      </c>
      <c r="T143" s="330">
        <v>72.515131509641208</v>
      </c>
      <c r="U143" s="330">
        <v>72.383882956141662</v>
      </c>
      <c r="V143" s="330">
        <v>72.82344752884822</v>
      </c>
      <c r="W143" s="330">
        <v>86.699406885590065</v>
      </c>
      <c r="X143" s="330">
        <v>85.473411620805877</v>
      </c>
      <c r="Y143" s="330">
        <v>69.127079793045823</v>
      </c>
      <c r="Z143" s="330">
        <v>65.615251064944772</v>
      </c>
      <c r="AA143" s="330">
        <v>69.175169198656704</v>
      </c>
      <c r="AB143" s="330">
        <v>69.745262285729524</v>
      </c>
      <c r="AC143" s="330">
        <v>76.943936537751526</v>
      </c>
      <c r="AD143" s="330">
        <v>101.10486987657383</v>
      </c>
      <c r="AE143" s="330">
        <v>86.809298644217805</v>
      </c>
      <c r="AF143" s="330">
        <v>59.274500780881809</v>
      </c>
      <c r="AG143" s="330">
        <v>2172.3439344589997</v>
      </c>
    </row>
    <row r="144" spans="1:33">
      <c r="A144" t="s">
        <v>171</v>
      </c>
      <c r="B144" s="330">
        <v>508.37663057700769</v>
      </c>
      <c r="C144" s="330">
        <v>437.96533442937317</v>
      </c>
      <c r="D144" s="330">
        <v>340.3851355609209</v>
      </c>
      <c r="E144" s="330">
        <v>327.5895798653799</v>
      </c>
      <c r="F144" s="330">
        <v>325.87155594793899</v>
      </c>
      <c r="G144" s="330">
        <v>339.73383373954255</v>
      </c>
      <c r="H144" s="330">
        <v>349.96022641174682</v>
      </c>
      <c r="I144" s="330">
        <v>429.07045417005543</v>
      </c>
      <c r="J144" s="330">
        <v>394.89486900535138</v>
      </c>
      <c r="K144" s="330">
        <v>382.65975803212706</v>
      </c>
      <c r="L144" s="330">
        <v>368.14489127360986</v>
      </c>
      <c r="M144" s="330">
        <v>369.75989211764744</v>
      </c>
      <c r="N144" s="330">
        <v>384.86409584683281</v>
      </c>
      <c r="O144" s="330">
        <v>391.40410957132178</v>
      </c>
      <c r="P144" s="330">
        <v>58.663430002585692</v>
      </c>
      <c r="Q144" s="330">
        <v>361.16648891634117</v>
      </c>
      <c r="R144" s="330">
        <v>399.22800305375921</v>
      </c>
      <c r="S144" s="330">
        <v>371.46374397250293</v>
      </c>
      <c r="T144" s="330">
        <v>400.40080191619802</v>
      </c>
      <c r="U144" s="330">
        <v>399.6760976375528</v>
      </c>
      <c r="V144" s="330">
        <v>402.10320497007217</v>
      </c>
      <c r="W144" s="330">
        <v>478.72094168419949</v>
      </c>
      <c r="X144" s="330">
        <v>471.95146506676014</v>
      </c>
      <c r="Y144" s="330">
        <v>381.69327707253171</v>
      </c>
      <c r="Z144" s="330">
        <v>362.30230294546897</v>
      </c>
      <c r="AA144" s="330">
        <v>381.95880836468291</v>
      </c>
      <c r="AB144" s="330">
        <v>385.1066441953397</v>
      </c>
      <c r="AC144" s="330">
        <v>424.85496821044376</v>
      </c>
      <c r="AD144" s="330">
        <v>558.26239480556808</v>
      </c>
      <c r="AE144" s="330">
        <v>479.32772191561475</v>
      </c>
      <c r="AF144" s="330">
        <v>327.29110672152473</v>
      </c>
      <c r="AG144" s="330">
        <v>11994.851768000004</v>
      </c>
    </row>
    <row r="145" spans="1:33">
      <c r="A145" t="s">
        <v>172</v>
      </c>
      <c r="B145" s="330">
        <v>59.79212723639823</v>
      </c>
      <c r="C145" s="330">
        <v>51.510784379704205</v>
      </c>
      <c r="D145" s="330">
        <v>40.034002569585688</v>
      </c>
      <c r="E145" s="330">
        <v>38.529068140676458</v>
      </c>
      <c r="F145" s="330">
        <v>38.327004752061981</v>
      </c>
      <c r="G145" s="330">
        <v>39.95740046195349</v>
      </c>
      <c r="H145" s="330">
        <v>41.160165764386463</v>
      </c>
      <c r="I145" s="330">
        <v>50.464623363974567</v>
      </c>
      <c r="J145" s="330">
        <v>46.445101588894047</v>
      </c>
      <c r="K145" s="330">
        <v>45.006083215385885</v>
      </c>
      <c r="L145" s="330">
        <v>43.298934011734282</v>
      </c>
      <c r="M145" s="330">
        <v>43.488880461168797</v>
      </c>
      <c r="N145" s="330">
        <v>45.26534384847065</v>
      </c>
      <c r="O145" s="330">
        <v>46.034539970445422</v>
      </c>
      <c r="P145" s="330">
        <v>6.8996312180144956</v>
      </c>
      <c r="Q145" s="330">
        <v>42.478177319635726</v>
      </c>
      <c r="R145" s="330">
        <v>46.954738119709212</v>
      </c>
      <c r="S145" s="330">
        <v>43.689277019094483</v>
      </c>
      <c r="T145" s="330">
        <v>47.092675496425471</v>
      </c>
      <c r="U145" s="330">
        <v>47.007440243993955</v>
      </c>
      <c r="V145" s="330">
        <v>47.292901655305634</v>
      </c>
      <c r="W145" s="330">
        <v>56.304207814238175</v>
      </c>
      <c r="X145" s="330">
        <v>55.508023680490034</v>
      </c>
      <c r="Y145" s="330">
        <v>44.892411679300345</v>
      </c>
      <c r="Z145" s="330">
        <v>42.611764768117411</v>
      </c>
      <c r="AA145" s="330">
        <v>44.923641833974308</v>
      </c>
      <c r="AB145" s="330">
        <v>45.293870890908536</v>
      </c>
      <c r="AC145" s="330">
        <v>49.968823876546764</v>
      </c>
      <c r="AD145" s="330">
        <v>65.659383484297734</v>
      </c>
      <c r="AE145" s="330">
        <v>56.375573566751491</v>
      </c>
      <c r="AF145" s="330">
        <v>38.493963568356172</v>
      </c>
      <c r="AG145" s="330">
        <v>1410.7605659999997</v>
      </c>
    </row>
    <row r="146" spans="1:33">
      <c r="A146" t="s">
        <v>174</v>
      </c>
      <c r="B146" s="330">
        <v>617.91462163468088</v>
      </c>
      <c r="C146" s="330">
        <v>532.33206964268379</v>
      </c>
      <c r="D146" s="330">
        <v>413.72663415207063</v>
      </c>
      <c r="E146" s="330">
        <v>398.17406843471701</v>
      </c>
      <c r="F146" s="330">
        <v>396.08586839747312</v>
      </c>
      <c r="G146" s="330">
        <v>412.93499878899297</v>
      </c>
      <c r="H146" s="330">
        <v>425.36483363714621</v>
      </c>
      <c r="I146" s="330">
        <v>521.52064315424786</v>
      </c>
      <c r="J146" s="330">
        <v>479.9813738290166</v>
      </c>
      <c r="K146" s="330">
        <v>465.11000973996045</v>
      </c>
      <c r="L146" s="330">
        <v>447.46767950344429</v>
      </c>
      <c r="M146" s="330">
        <v>449.43065847505932</v>
      </c>
      <c r="N146" s="330">
        <v>467.78930789177161</v>
      </c>
      <c r="O146" s="330">
        <v>475.73847365390839</v>
      </c>
      <c r="P146" s="330">
        <v>71.303417532583481</v>
      </c>
      <c r="Q146" s="330">
        <v>438.98566716681881</v>
      </c>
      <c r="R146" s="330">
        <v>485.2481518927039</v>
      </c>
      <c r="S146" s="330">
        <v>451.50163284895928</v>
      </c>
      <c r="T146" s="330">
        <v>486.67364929315477</v>
      </c>
      <c r="U146" s="330">
        <v>485.79279572278534</v>
      </c>
      <c r="V146" s="330">
        <v>488.74286269840195</v>
      </c>
      <c r="W146" s="330">
        <v>581.86913354700687</v>
      </c>
      <c r="X146" s="330">
        <v>573.64106338968634</v>
      </c>
      <c r="Y146" s="330">
        <v>463.93528478105031</v>
      </c>
      <c r="Z146" s="330">
        <v>440.36621075171831</v>
      </c>
      <c r="AA146" s="330">
        <v>464.25802909708136</v>
      </c>
      <c r="AB146" s="330">
        <v>468.08411721616096</v>
      </c>
      <c r="AC146" s="330">
        <v>516.39686236836997</v>
      </c>
      <c r="AD146" s="330">
        <v>678.54908292622622</v>
      </c>
      <c r="AE146" s="330">
        <v>582.60665442141214</v>
      </c>
      <c r="AF146" s="330">
        <v>397.811284410707</v>
      </c>
      <c r="AG146" s="330">
        <v>14579.337141000002</v>
      </c>
    </row>
    <row r="147" spans="1:33">
      <c r="A147" t="s">
        <v>175</v>
      </c>
      <c r="B147" s="330">
        <v>56.380523187126236</v>
      </c>
      <c r="C147" s="330">
        <v>48.571695093314041</v>
      </c>
      <c r="D147" s="330">
        <v>37.749752592411085</v>
      </c>
      <c r="E147" s="330">
        <v>36.33068633091554</v>
      </c>
      <c r="F147" s="330">
        <v>36.14015222394179</v>
      </c>
      <c r="G147" s="330">
        <v>37.677521228431267</v>
      </c>
      <c r="H147" s="330">
        <v>38.811659452923344</v>
      </c>
      <c r="I147" s="330">
        <v>47.585225667805688</v>
      </c>
      <c r="J147" s="330">
        <v>43.795048747939717</v>
      </c>
      <c r="K147" s="330">
        <v>42.438137520254074</v>
      </c>
      <c r="L147" s="330">
        <v>40.828394403408218</v>
      </c>
      <c r="M147" s="330">
        <v>41.007502936448262</v>
      </c>
      <c r="N147" s="330">
        <v>42.682605325812361</v>
      </c>
      <c r="O147" s="330">
        <v>43.407912850312783</v>
      </c>
      <c r="P147" s="330">
        <v>6.5059538077963062</v>
      </c>
      <c r="Q147" s="330">
        <v>40.054468238732781</v>
      </c>
      <c r="R147" s="330">
        <v>44.275606566681098</v>
      </c>
      <c r="S147" s="330">
        <v>41.196465318336422</v>
      </c>
      <c r="T147" s="330">
        <v>44.405673547499077</v>
      </c>
      <c r="U147" s="330">
        <v>44.325301626508939</v>
      </c>
      <c r="V147" s="330">
        <v>44.594475252927282</v>
      </c>
      <c r="W147" s="330">
        <v>53.091616587793666</v>
      </c>
      <c r="X147" s="330">
        <v>52.340860926659019</v>
      </c>
      <c r="Y147" s="330">
        <v>42.330951825879147</v>
      </c>
      <c r="Z147" s="330">
        <v>40.18043348841946</v>
      </c>
      <c r="AA147" s="330">
        <v>42.360400058298971</v>
      </c>
      <c r="AB147" s="330">
        <v>42.709504679489321</v>
      </c>
      <c r="AC147" s="330">
        <v>47.117715381935277</v>
      </c>
      <c r="AD147" s="330">
        <v>61.913007014330447</v>
      </c>
      <c r="AE147" s="330">
        <v>53.158910371278502</v>
      </c>
      <c r="AF147" s="330">
        <v>36.297584746389987</v>
      </c>
      <c r="AG147" s="330">
        <v>1330.2657469999999</v>
      </c>
    </row>
    <row r="148" spans="1:33">
      <c r="A148" t="s">
        <v>176</v>
      </c>
      <c r="B148" s="330">
        <v>433.43399800222397</v>
      </c>
      <c r="C148" s="330">
        <v>373.40242346043368</v>
      </c>
      <c r="D148" s="330">
        <v>290.2070655750781</v>
      </c>
      <c r="E148" s="330">
        <v>279.29777406125748</v>
      </c>
      <c r="F148" s="330">
        <v>277.83301362497491</v>
      </c>
      <c r="G148" s="330">
        <v>289.65177578525089</v>
      </c>
      <c r="H148" s="330">
        <v>298.37063891635768</v>
      </c>
      <c r="I148" s="330">
        <v>365.81878707618182</v>
      </c>
      <c r="J148" s="330">
        <v>336.68121539986271</v>
      </c>
      <c r="K148" s="330">
        <v>326.24975032817662</v>
      </c>
      <c r="L148" s="330">
        <v>313.87460097783548</v>
      </c>
      <c r="M148" s="330">
        <v>315.25152554616915</v>
      </c>
      <c r="N148" s="330">
        <v>328.12913441963457</v>
      </c>
      <c r="O148" s="330">
        <v>333.70504826991782</v>
      </c>
      <c r="P148" s="330">
        <v>50.015526822476062</v>
      </c>
      <c r="Q148" s="330">
        <v>307.92492380651055</v>
      </c>
      <c r="R148" s="330">
        <v>340.37557800726518</v>
      </c>
      <c r="S148" s="330">
        <v>316.70420310260073</v>
      </c>
      <c r="T148" s="330">
        <v>341.37548805274145</v>
      </c>
      <c r="U148" s="330">
        <v>340.75761647098523</v>
      </c>
      <c r="V148" s="330">
        <v>342.82693038401925</v>
      </c>
      <c r="W148" s="330">
        <v>408.15001949650275</v>
      </c>
      <c r="X148" s="330">
        <v>402.3784691572414</v>
      </c>
      <c r="Y148" s="330">
        <v>325.42574371356307</v>
      </c>
      <c r="Z148" s="330">
        <v>308.89330115909092</v>
      </c>
      <c r="AA148" s="330">
        <v>325.65213155798688</v>
      </c>
      <c r="AB148" s="330">
        <v>328.33592736423321</v>
      </c>
      <c r="AC148" s="330">
        <v>362.22472939708877</v>
      </c>
      <c r="AD148" s="330">
        <v>475.96582368516317</v>
      </c>
      <c r="AE148" s="330">
        <v>408.6673508720865</v>
      </c>
      <c r="AF148" s="330">
        <v>279.04330050709228</v>
      </c>
      <c r="AG148" s="330">
        <v>10226.623815000001</v>
      </c>
    </row>
    <row r="149" spans="1:33">
      <c r="A149" t="s">
        <v>177</v>
      </c>
      <c r="B149" s="330">
        <v>318.87195737166542</v>
      </c>
      <c r="C149" s="330">
        <v>274.70748073514306</v>
      </c>
      <c r="D149" s="330">
        <v>213.50169915036889</v>
      </c>
      <c r="E149" s="330">
        <v>205.47587017852109</v>
      </c>
      <c r="F149" s="330">
        <v>204.39826429261731</v>
      </c>
      <c r="G149" s="330">
        <v>213.09317941493782</v>
      </c>
      <c r="H149" s="330">
        <v>219.50753769205988</v>
      </c>
      <c r="I149" s="330">
        <v>269.12829454073437</v>
      </c>
      <c r="J149" s="330">
        <v>247.69214842319471</v>
      </c>
      <c r="K149" s="330">
        <v>240.01785037321656</v>
      </c>
      <c r="L149" s="330">
        <v>230.91360817187052</v>
      </c>
      <c r="M149" s="330">
        <v>231.92659431112452</v>
      </c>
      <c r="N149" s="330">
        <v>241.40048968314278</v>
      </c>
      <c r="O149" s="330">
        <v>245.50261958474428</v>
      </c>
      <c r="P149" s="330">
        <v>36.795795923641741</v>
      </c>
      <c r="Q149" s="330">
        <v>226.53650528170877</v>
      </c>
      <c r="R149" s="330">
        <v>250.41004466874273</v>
      </c>
      <c r="S149" s="330">
        <v>232.99531097383274</v>
      </c>
      <c r="T149" s="330">
        <v>251.14566595102841</v>
      </c>
      <c r="U149" s="330">
        <v>250.69110557600695</v>
      </c>
      <c r="V149" s="330">
        <v>252.21347387407988</v>
      </c>
      <c r="W149" s="330">
        <v>300.270851428377</v>
      </c>
      <c r="X149" s="330">
        <v>296.02479421497878</v>
      </c>
      <c r="Y149" s="330">
        <v>239.41163903931078</v>
      </c>
      <c r="Z149" s="330">
        <v>227.24892835722881</v>
      </c>
      <c r="AA149" s="330">
        <v>239.5781897377085</v>
      </c>
      <c r="AB149" s="330">
        <v>241.55262465944543</v>
      </c>
      <c r="AC149" s="330">
        <v>266.48419137319013</v>
      </c>
      <c r="AD149" s="330">
        <v>350.16208820731737</v>
      </c>
      <c r="AE149" s="330">
        <v>300.65144563442107</v>
      </c>
      <c r="AF149" s="330">
        <v>205.28865717564179</v>
      </c>
      <c r="AG149" s="330">
        <v>7523.598906000002</v>
      </c>
    </row>
    <row r="150" spans="1:33">
      <c r="A150" t="s">
        <v>178</v>
      </c>
      <c r="B150" s="330">
        <v>393.04754549450752</v>
      </c>
      <c r="C150" s="330">
        <v>338.60958461793552</v>
      </c>
      <c r="D150" s="330">
        <v>263.16619216580875</v>
      </c>
      <c r="E150" s="330">
        <v>253.27340509244848</v>
      </c>
      <c r="F150" s="330">
        <v>251.94512789944577</v>
      </c>
      <c r="G150" s="330">
        <v>262.66264309043459</v>
      </c>
      <c r="H150" s="330">
        <v>270.56910121088521</v>
      </c>
      <c r="I150" s="330">
        <v>331.73257524513195</v>
      </c>
      <c r="J150" s="330">
        <v>305.30998015145235</v>
      </c>
      <c r="K150" s="330">
        <v>295.85049667476193</v>
      </c>
      <c r="L150" s="330">
        <v>284.62843726156706</v>
      </c>
      <c r="M150" s="330">
        <v>285.87706294485241</v>
      </c>
      <c r="N150" s="330">
        <v>297.55476377792803</v>
      </c>
      <c r="O150" s="330">
        <v>302.61112590652004</v>
      </c>
      <c r="P150" s="330">
        <v>45.355187052235003</v>
      </c>
      <c r="Q150" s="330">
        <v>279.23313827844026</v>
      </c>
      <c r="R150" s="330">
        <v>308.66010995598782</v>
      </c>
      <c r="S150" s="330">
        <v>287.19438311489466</v>
      </c>
      <c r="T150" s="330">
        <v>309.5668505229512</v>
      </c>
      <c r="U150" s="330">
        <v>309.00655089311266</v>
      </c>
      <c r="V150" s="330">
        <v>310.8830505634765</v>
      </c>
      <c r="W150" s="330">
        <v>370.11947400538861</v>
      </c>
      <c r="X150" s="330">
        <v>364.88570437725474</v>
      </c>
      <c r="Y150" s="330">
        <v>295.10326923335697</v>
      </c>
      <c r="Z150" s="330">
        <v>280.11128430136074</v>
      </c>
      <c r="AA150" s="330">
        <v>295.30856274284332</v>
      </c>
      <c r="AB150" s="330">
        <v>297.74228819842739</v>
      </c>
      <c r="AC150" s="330">
        <v>328.47340417031018</v>
      </c>
      <c r="AD150" s="330">
        <v>431.61634666638452</v>
      </c>
      <c r="AE150" s="330">
        <v>370.5886015503383</v>
      </c>
      <c r="AF150" s="330">
        <v>253.04264283955902</v>
      </c>
      <c r="AG150" s="330">
        <v>9273.7288900000021</v>
      </c>
    </row>
    <row r="151" spans="1:33">
      <c r="A151" t="s">
        <v>179</v>
      </c>
      <c r="B151" s="330">
        <v>397.76367586518074</v>
      </c>
      <c r="C151" s="330">
        <v>342.67252042334439</v>
      </c>
      <c r="D151" s="330">
        <v>266.32389175109961</v>
      </c>
      <c r="E151" s="330">
        <v>256.31240231182437</v>
      </c>
      <c r="F151" s="330">
        <v>254.96818728004772</v>
      </c>
      <c r="G151" s="330">
        <v>265.81430065074727</v>
      </c>
      <c r="H151" s="330">
        <v>273.8156274141744</v>
      </c>
      <c r="I151" s="330">
        <v>335.71299463965295</v>
      </c>
      <c r="J151" s="330">
        <v>308.97335799560182</v>
      </c>
      <c r="K151" s="330">
        <v>299.40037131089832</v>
      </c>
      <c r="L151" s="330">
        <v>288.04365975236698</v>
      </c>
      <c r="M151" s="330">
        <v>289.30726754551171</v>
      </c>
      <c r="N151" s="330">
        <v>301.12508771068798</v>
      </c>
      <c r="O151" s="330">
        <v>306.24212052218621</v>
      </c>
      <c r="P151" s="330">
        <v>45.899398503436139</v>
      </c>
      <c r="Q151" s="330">
        <v>282.58362322365605</v>
      </c>
      <c r="R151" s="330">
        <v>312.36368560597015</v>
      </c>
      <c r="S151" s="330">
        <v>290.64039408232316</v>
      </c>
      <c r="T151" s="330">
        <v>313.28130604427531</v>
      </c>
      <c r="U151" s="330">
        <v>312.71428344636013</v>
      </c>
      <c r="V151" s="330">
        <v>314.6132990112701</v>
      </c>
      <c r="W151" s="330">
        <v>374.56049319541643</v>
      </c>
      <c r="X151" s="330">
        <v>369.26392419306103</v>
      </c>
      <c r="Y151" s="330">
        <v>298.64417797701901</v>
      </c>
      <c r="Z151" s="330">
        <v>283.47230601541293</v>
      </c>
      <c r="AA151" s="330">
        <v>298.8519347787103</v>
      </c>
      <c r="AB151" s="330">
        <v>301.31486221422409</v>
      </c>
      <c r="AC151" s="330">
        <v>332.41471716188994</v>
      </c>
      <c r="AD151" s="330">
        <v>436.79525945779085</v>
      </c>
      <c r="AE151" s="330">
        <v>375.03524974552795</v>
      </c>
      <c r="AF151" s="330">
        <v>256.07887117033164</v>
      </c>
      <c r="AG151" s="330">
        <v>9385.0032510000001</v>
      </c>
    </row>
    <row r="152" spans="1:33">
      <c r="A152" t="s">
        <v>180</v>
      </c>
      <c r="B152" s="330">
        <v>252.75125424093818</v>
      </c>
      <c r="C152" s="330">
        <v>217.74464232440363</v>
      </c>
      <c r="D152" s="330">
        <v>169.23037913907902</v>
      </c>
      <c r="E152" s="330">
        <v>162.86877131480301</v>
      </c>
      <c r="F152" s="330">
        <v>162.01461580522292</v>
      </c>
      <c r="G152" s="330">
        <v>168.90656930530292</v>
      </c>
      <c r="H152" s="330">
        <v>173.99085803691969</v>
      </c>
      <c r="I152" s="330">
        <v>213.3223459271168</v>
      </c>
      <c r="J152" s="330">
        <v>196.3311596780697</v>
      </c>
      <c r="K152" s="330">
        <v>190.24818996966749</v>
      </c>
      <c r="L152" s="330">
        <v>183.03178670150112</v>
      </c>
      <c r="M152" s="330">
        <v>183.83472189635336</v>
      </c>
      <c r="N152" s="330">
        <v>191.3441277329853</v>
      </c>
      <c r="O152" s="330">
        <v>194.59564751614565</v>
      </c>
      <c r="P152" s="330">
        <v>29.165887295802868</v>
      </c>
      <c r="Q152" s="330">
        <v>179.56231182340596</v>
      </c>
      <c r="R152" s="330">
        <v>198.48547795246822</v>
      </c>
      <c r="S152" s="330">
        <v>184.68183143572514</v>
      </c>
      <c r="T152" s="330">
        <v>199.06856215741547</v>
      </c>
      <c r="U152" s="330">
        <v>198.70825858647149</v>
      </c>
      <c r="V152" s="330">
        <v>199.91495139171585</v>
      </c>
      <c r="W152" s="330">
        <v>238.00723944519723</v>
      </c>
      <c r="X152" s="330">
        <v>234.64163685313764</v>
      </c>
      <c r="Y152" s="330">
        <v>189.76768150400406</v>
      </c>
      <c r="Z152" s="330">
        <v>180.12700815911418</v>
      </c>
      <c r="AA152" s="330">
        <v>189.89969655563073</v>
      </c>
      <c r="AB152" s="330">
        <v>191.46471628016064</v>
      </c>
      <c r="AC152" s="330">
        <v>211.22651913366718</v>
      </c>
      <c r="AD152" s="330">
        <v>277.55312104434631</v>
      </c>
      <c r="AE152" s="330">
        <v>238.30891433604486</v>
      </c>
      <c r="AF152" s="330">
        <v>162.7203784561836</v>
      </c>
      <c r="AG152" s="330">
        <v>5963.5192619989984</v>
      </c>
    </row>
    <row r="153" spans="1:33">
      <c r="A153" t="s">
        <v>181</v>
      </c>
      <c r="B153" s="330">
        <v>395.1191163526164</v>
      </c>
      <c r="C153" s="330">
        <v>340.3942382961269</v>
      </c>
      <c r="D153" s="330">
        <v>264.55321880108329</v>
      </c>
      <c r="E153" s="330">
        <v>254.60829144688026</v>
      </c>
      <c r="F153" s="330">
        <v>253.27301352239849</v>
      </c>
      <c r="G153" s="330">
        <v>264.0470157526666</v>
      </c>
      <c r="H153" s="330">
        <v>271.99514513762693</v>
      </c>
      <c r="I153" s="330">
        <v>333.48098340450264</v>
      </c>
      <c r="J153" s="330">
        <v>306.91912709772271</v>
      </c>
      <c r="K153" s="330">
        <v>297.40978708197559</v>
      </c>
      <c r="L153" s="330">
        <v>286.12858141150264</v>
      </c>
      <c r="M153" s="330">
        <v>287.38378802019474</v>
      </c>
      <c r="N153" s="330">
        <v>299.12303658461434</v>
      </c>
      <c r="O153" s="330">
        <v>304.2060484469439</v>
      </c>
      <c r="P153" s="330">
        <v>45.594233154515777</v>
      </c>
      <c r="Q153" s="330">
        <v>280.70484631607252</v>
      </c>
      <c r="R153" s="330">
        <v>310.28691387875762</v>
      </c>
      <c r="S153" s="330">
        <v>288.70805117234266</v>
      </c>
      <c r="T153" s="330">
        <v>311.1984334536449</v>
      </c>
      <c r="U153" s="330">
        <v>310.63518074497836</v>
      </c>
      <c r="V153" s="330">
        <v>312.52157057259404</v>
      </c>
      <c r="W153" s="330">
        <v>372.07020165947819</v>
      </c>
      <c r="X153" s="330">
        <v>366.80884726516524</v>
      </c>
      <c r="Y153" s="330">
        <v>296.65862135216327</v>
      </c>
      <c r="Z153" s="330">
        <v>281.58762063837082</v>
      </c>
      <c r="AA153" s="330">
        <v>296.86499686828336</v>
      </c>
      <c r="AB153" s="330">
        <v>299.31154935914145</v>
      </c>
      <c r="AC153" s="330">
        <v>330.20463475435298</v>
      </c>
      <c r="AD153" s="330">
        <v>433.8911957422452</v>
      </c>
      <c r="AE153" s="330">
        <v>372.54180175758836</v>
      </c>
      <c r="AF153" s="330">
        <v>254.37631295345267</v>
      </c>
      <c r="AG153" s="330">
        <v>9322.6064030000034</v>
      </c>
    </row>
    <row r="154" spans="1:33">
      <c r="A154" t="s">
        <v>182</v>
      </c>
      <c r="B154" s="330">
        <v>198.02051913553618</v>
      </c>
      <c r="C154" s="330">
        <v>170.59423598728171</v>
      </c>
      <c r="D154" s="330">
        <v>132.58524722761294</v>
      </c>
      <c r="E154" s="330">
        <v>127.60118142076644</v>
      </c>
      <c r="F154" s="330">
        <v>126.93198467261382</v>
      </c>
      <c r="G154" s="330">
        <v>132.33155514771366</v>
      </c>
      <c r="H154" s="330">
        <v>136.31489242963261</v>
      </c>
      <c r="I154" s="330">
        <v>167.12954327589691</v>
      </c>
      <c r="J154" s="330">
        <v>153.81762705269375</v>
      </c>
      <c r="K154" s="330">
        <v>149.05186308779847</v>
      </c>
      <c r="L154" s="330">
        <v>143.39809916981025</v>
      </c>
      <c r="M154" s="330">
        <v>144.02716684583163</v>
      </c>
      <c r="N154" s="330">
        <v>149.91048658101982</v>
      </c>
      <c r="O154" s="330">
        <v>152.45792254676621</v>
      </c>
      <c r="P154" s="330">
        <v>22.850308540340265</v>
      </c>
      <c r="Q154" s="330">
        <v>140.67990408685654</v>
      </c>
      <c r="R154" s="330">
        <v>155.50544943110577</v>
      </c>
      <c r="S154" s="330">
        <v>144.69084335756583</v>
      </c>
      <c r="T154" s="330">
        <v>155.96227263188533</v>
      </c>
      <c r="U154" s="330">
        <v>155.67998916556195</v>
      </c>
      <c r="V154" s="330">
        <v>156.62538481334704</v>
      </c>
      <c r="W154" s="330">
        <v>186.46917205018605</v>
      </c>
      <c r="X154" s="330">
        <v>183.83235675728056</v>
      </c>
      <c r="Y154" s="330">
        <v>148.67540388443882</v>
      </c>
      <c r="Z154" s="330">
        <v>141.12232112603877</v>
      </c>
      <c r="AA154" s="330">
        <v>148.77883240800969</v>
      </c>
      <c r="AB154" s="330">
        <v>150.0049628944418</v>
      </c>
      <c r="AC154" s="330">
        <v>165.48754663812181</v>
      </c>
      <c r="AD154" s="330">
        <v>217.4517918098928</v>
      </c>
      <c r="AE154" s="330">
        <v>186.70552228581676</v>
      </c>
      <c r="AF154" s="330">
        <v>127.48492153913668</v>
      </c>
      <c r="AG154" s="330">
        <v>4672.1793080010011</v>
      </c>
    </row>
    <row r="155" spans="1:33">
      <c r="A155" t="s">
        <v>183</v>
      </c>
      <c r="B155" s="330">
        <v>439.57035387209714</v>
      </c>
      <c r="C155" s="330">
        <v>378.68888036872295</v>
      </c>
      <c r="D155" s="330">
        <v>294.31568150859596</v>
      </c>
      <c r="E155" s="330">
        <v>283.25194134671005</v>
      </c>
      <c r="F155" s="330">
        <v>281.76644351709291</v>
      </c>
      <c r="G155" s="330">
        <v>293.75253018557805</v>
      </c>
      <c r="H155" s="330">
        <v>302.59483090395253</v>
      </c>
      <c r="I155" s="330">
        <v>370.99787840665306</v>
      </c>
      <c r="J155" s="330">
        <v>341.44779061527623</v>
      </c>
      <c r="K155" s="330">
        <v>330.86864173886079</v>
      </c>
      <c r="L155" s="330">
        <v>318.31829081064029</v>
      </c>
      <c r="M155" s="330">
        <v>319.71470923316224</v>
      </c>
      <c r="N155" s="330">
        <v>332.77463327148513</v>
      </c>
      <c r="O155" s="330">
        <v>338.42948830276202</v>
      </c>
      <c r="P155" s="330">
        <v>50.723623263956235</v>
      </c>
      <c r="Q155" s="330">
        <v>312.28438089199426</v>
      </c>
      <c r="R155" s="330">
        <v>345.19445628098941</v>
      </c>
      <c r="S155" s="330">
        <v>321.18795311916534</v>
      </c>
      <c r="T155" s="330">
        <v>346.20852258533137</v>
      </c>
      <c r="U155" s="330">
        <v>345.58190346663753</v>
      </c>
      <c r="V155" s="330">
        <v>347.68051375844061</v>
      </c>
      <c r="W155" s="330">
        <v>413.92841662148641</v>
      </c>
      <c r="X155" s="330">
        <v>408.07515537130007</v>
      </c>
      <c r="Y155" s="330">
        <v>330.03296922390319</v>
      </c>
      <c r="Z155" s="330">
        <v>313.26646807831895</v>
      </c>
      <c r="AA155" s="330">
        <v>330.26256216156935</v>
      </c>
      <c r="AB155" s="330">
        <v>332.98435389389698</v>
      </c>
      <c r="AC155" s="330">
        <v>367.35293773952168</v>
      </c>
      <c r="AD155" s="330">
        <v>482.70432525516338</v>
      </c>
      <c r="AE155" s="330">
        <v>414.45307213278141</v>
      </c>
      <c r="AF155" s="330">
        <v>282.99386507495689</v>
      </c>
      <c r="AG155" s="330">
        <v>10371.407573001003</v>
      </c>
    </row>
    <row r="156" spans="1:33">
      <c r="A156" t="s">
        <v>256</v>
      </c>
      <c r="B156" s="330">
        <v>57699.462070285677</v>
      </c>
      <c r="C156" s="330">
        <v>50965.394485782308</v>
      </c>
      <c r="D156" s="330">
        <v>40705.593487341554</v>
      </c>
      <c r="E156" s="330">
        <v>38482.095265444441</v>
      </c>
      <c r="F156" s="330">
        <v>38288.974043198439</v>
      </c>
      <c r="G156" s="330">
        <v>39810.571294785761</v>
      </c>
      <c r="H156" s="330">
        <v>40983.690730509668</v>
      </c>
      <c r="I156" s="330">
        <v>48773.503366119985</v>
      </c>
      <c r="J156" s="330">
        <v>46059.718592732526</v>
      </c>
      <c r="K156" s="330">
        <v>45424.349311561797</v>
      </c>
      <c r="L156" s="330">
        <v>43096.708225885217</v>
      </c>
      <c r="M156" s="330">
        <v>43257.252232468563</v>
      </c>
      <c r="N156" s="330">
        <v>44976.671638134561</v>
      </c>
      <c r="O156" s="330">
        <v>45158.221053955167</v>
      </c>
      <c r="P156" s="330">
        <v>6691.1623340292899</v>
      </c>
      <c r="Q156" s="330">
        <v>40992.914199690502</v>
      </c>
      <c r="R156" s="330">
        <v>48583.304547154534</v>
      </c>
      <c r="S156" s="330">
        <v>43778.258581872578</v>
      </c>
      <c r="T156" s="330">
        <v>46890.628094622451</v>
      </c>
      <c r="U156" s="330">
        <v>46763.952690353311</v>
      </c>
      <c r="V156" s="330">
        <v>47139.398976005526</v>
      </c>
      <c r="W156" s="330">
        <v>54401.568870617506</v>
      </c>
      <c r="X156" s="330">
        <v>54961.322998005489</v>
      </c>
      <c r="Y156" s="330">
        <v>45774.303690706562</v>
      </c>
      <c r="Z156" s="330">
        <v>42874.119802456909</v>
      </c>
      <c r="AA156" s="330">
        <v>44985.702259550388</v>
      </c>
      <c r="AB156" s="330">
        <v>45267.506115615339</v>
      </c>
      <c r="AC156" s="330">
        <v>49637.796291622508</v>
      </c>
      <c r="AD156" s="330">
        <v>63416.94908196693</v>
      </c>
      <c r="AE156" s="330">
        <v>55742.013179063601</v>
      </c>
      <c r="AF156" s="330">
        <v>38681.900827821177</v>
      </c>
      <c r="AG156" s="330">
        <v>1400265.0083393592</v>
      </c>
    </row>
  </sheetData>
  <phoneticPr fontId="3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607E-1D23-4602-92E5-F4701A0A02B5}">
  <sheetPr codeName="Foglio55">
    <tabColor theme="4" tint="-0.249977111117893"/>
  </sheetPr>
  <dimension ref="A1:AG156"/>
  <sheetViews>
    <sheetView workbookViewId="0">
      <selection activeCell="B2" sqref="B2:AF2"/>
    </sheetView>
  </sheetViews>
  <sheetFormatPr defaultRowHeight="13.15"/>
  <cols>
    <col min="1" max="1" width="29.28515625" bestFit="1" customWidth="1"/>
    <col min="2" max="31" width="10.140625" style="105" bestFit="1" customWidth="1"/>
    <col min="32" max="32" width="10.140625" bestFit="1" customWidth="1"/>
    <col min="33" max="33" width="10.42578125" bestFit="1" customWidth="1"/>
  </cols>
  <sheetData>
    <row r="1" spans="1:33" s="287" customFormat="1">
      <c r="A1" s="459">
        <v>1</v>
      </c>
      <c r="B1" s="459">
        <v>2</v>
      </c>
      <c r="C1" s="459">
        <v>3</v>
      </c>
      <c r="D1" s="459">
        <v>4</v>
      </c>
      <c r="E1" s="459">
        <v>5</v>
      </c>
      <c r="F1" s="459">
        <v>6</v>
      </c>
      <c r="G1" s="459">
        <v>7</v>
      </c>
      <c r="H1" s="459">
        <v>8</v>
      </c>
      <c r="I1" s="459">
        <v>9</v>
      </c>
      <c r="J1" s="459">
        <v>10</v>
      </c>
      <c r="K1" s="459">
        <v>11</v>
      </c>
      <c r="L1" s="459">
        <v>12</v>
      </c>
      <c r="M1" s="459">
        <v>13</v>
      </c>
      <c r="N1" s="459">
        <v>14</v>
      </c>
      <c r="O1" s="459">
        <v>15</v>
      </c>
      <c r="P1" s="459">
        <v>16</v>
      </c>
      <c r="Q1" s="459">
        <v>17</v>
      </c>
      <c r="R1" s="459">
        <v>18</v>
      </c>
      <c r="S1" s="459">
        <v>19</v>
      </c>
      <c r="T1" s="459">
        <v>20</v>
      </c>
      <c r="U1" s="459">
        <v>21</v>
      </c>
      <c r="V1" s="459">
        <v>22</v>
      </c>
      <c r="W1" s="459">
        <v>23</v>
      </c>
      <c r="X1" s="459">
        <v>24</v>
      </c>
      <c r="Y1" s="459">
        <v>25</v>
      </c>
      <c r="Z1" s="459">
        <v>26</v>
      </c>
      <c r="AA1" s="459">
        <v>27</v>
      </c>
      <c r="AB1" s="459">
        <v>28</v>
      </c>
      <c r="AC1" s="459">
        <v>29</v>
      </c>
      <c r="AD1" s="459">
        <v>30</v>
      </c>
      <c r="AE1" s="459">
        <v>31</v>
      </c>
      <c r="AF1" s="459">
        <v>32</v>
      </c>
      <c r="AG1" s="459">
        <v>33</v>
      </c>
    </row>
    <row r="2" spans="1:33">
      <c r="A2" t="s">
        <v>954</v>
      </c>
      <c r="B2" s="460">
        <v>46235</v>
      </c>
      <c r="C2" s="460">
        <v>46236</v>
      </c>
      <c r="D2" s="460">
        <v>46237</v>
      </c>
      <c r="E2" s="460">
        <v>46238</v>
      </c>
      <c r="F2" s="460">
        <v>46239</v>
      </c>
      <c r="G2" s="460">
        <v>46240</v>
      </c>
      <c r="H2" s="460">
        <v>46241</v>
      </c>
      <c r="I2" s="460">
        <v>46242</v>
      </c>
      <c r="J2" s="460">
        <v>46243</v>
      </c>
      <c r="K2" s="460">
        <v>46244</v>
      </c>
      <c r="L2" s="460">
        <v>46245</v>
      </c>
      <c r="M2" s="460">
        <v>46246</v>
      </c>
      <c r="N2" s="460">
        <v>46247</v>
      </c>
      <c r="O2" s="460">
        <v>46248</v>
      </c>
      <c r="P2" s="460">
        <v>46249</v>
      </c>
      <c r="Q2" s="460">
        <v>46250</v>
      </c>
      <c r="R2" s="460">
        <v>46251</v>
      </c>
      <c r="S2" s="460">
        <v>46252</v>
      </c>
      <c r="T2" s="460">
        <v>46253</v>
      </c>
      <c r="U2" s="460">
        <v>46254</v>
      </c>
      <c r="V2" s="460">
        <v>46255</v>
      </c>
      <c r="W2" s="460">
        <v>46256</v>
      </c>
      <c r="X2" s="460">
        <v>46257</v>
      </c>
      <c r="Y2" s="460">
        <v>46258</v>
      </c>
      <c r="Z2" s="460">
        <v>46259</v>
      </c>
      <c r="AA2" s="460">
        <v>46260</v>
      </c>
      <c r="AB2" s="460">
        <v>46261</v>
      </c>
      <c r="AC2" s="460">
        <v>46262</v>
      </c>
      <c r="AD2" s="460">
        <v>46263</v>
      </c>
      <c r="AE2" s="460">
        <v>46264</v>
      </c>
      <c r="AF2" s="460">
        <v>46265</v>
      </c>
      <c r="AG2" s="301" t="s">
        <v>256</v>
      </c>
    </row>
    <row r="3" spans="1:33">
      <c r="A3" t="s">
        <v>26</v>
      </c>
      <c r="B3" s="330">
        <v>1650.6624054431988</v>
      </c>
      <c r="C3" s="330">
        <v>1422.0419841277812</v>
      </c>
      <c r="D3" s="330">
        <v>1105.2060870783666</v>
      </c>
      <c r="E3" s="330">
        <v>1063.6598367729353</v>
      </c>
      <c r="F3" s="330">
        <v>1058.0815365096971</v>
      </c>
      <c r="G3" s="330">
        <v>1103.0913568439619</v>
      </c>
      <c r="H3" s="330">
        <v>1136.2957193421914</v>
      </c>
      <c r="I3" s="330">
        <v>1393.1609467986066</v>
      </c>
      <c r="J3" s="330">
        <v>1282.1952764227453</v>
      </c>
      <c r="K3" s="330">
        <v>1242.4687498768565</v>
      </c>
      <c r="L3" s="330">
        <v>1195.3400200390827</v>
      </c>
      <c r="M3" s="330">
        <v>1200.5838117825901</v>
      </c>
      <c r="N3" s="330">
        <v>1249.6260764351246</v>
      </c>
      <c r="O3" s="330">
        <v>1270.8610312634842</v>
      </c>
      <c r="P3" s="330">
        <v>190.47594373036134</v>
      </c>
      <c r="Q3" s="330">
        <v>1172.6816488072548</v>
      </c>
      <c r="R3" s="330">
        <v>1296.2646514515197</v>
      </c>
      <c r="S3" s="330">
        <v>1206.116096376519</v>
      </c>
      <c r="T3" s="330">
        <v>1300.0726451218366</v>
      </c>
      <c r="U3" s="330">
        <v>1297.719582380802</v>
      </c>
      <c r="V3" s="330">
        <v>1305.6002255630387</v>
      </c>
      <c r="W3" s="330">
        <v>1554.3725136216215</v>
      </c>
      <c r="X3" s="330">
        <v>1532.3925092609741</v>
      </c>
      <c r="Y3" s="330">
        <v>1239.330655618334</v>
      </c>
      <c r="Z3" s="330">
        <v>1176.3695553802386</v>
      </c>
      <c r="AA3" s="330">
        <v>1240.1928166522218</v>
      </c>
      <c r="AB3" s="330">
        <v>1250.4136135017443</v>
      </c>
      <c r="AC3" s="330">
        <v>1379.4735666641047</v>
      </c>
      <c r="AD3" s="330">
        <v>1812.6378988592253</v>
      </c>
      <c r="AE3" s="330">
        <v>1556.3426854511695</v>
      </c>
      <c r="AF3" s="330">
        <v>1062.6907159126058</v>
      </c>
      <c r="AG3" s="330">
        <v>38946.422163090196</v>
      </c>
    </row>
    <row r="4" spans="1:33">
      <c r="A4" t="s">
        <v>27</v>
      </c>
      <c r="B4" s="330">
        <v>1129.7417967095807</v>
      </c>
      <c r="C4" s="330">
        <v>973.27004046816251</v>
      </c>
      <c r="D4" s="330">
        <v>756.42209238722796</v>
      </c>
      <c r="E4" s="330">
        <v>727.98712269758892</v>
      </c>
      <c r="F4" s="330">
        <v>724.16923786469101</v>
      </c>
      <c r="G4" s="330">
        <v>754.97473457093906</v>
      </c>
      <c r="H4" s="330">
        <v>777.70037248675135</v>
      </c>
      <c r="I4" s="330">
        <v>953.50336080337809</v>
      </c>
      <c r="J4" s="330">
        <v>877.55654368916078</v>
      </c>
      <c r="K4" s="330">
        <v>850.36702430046842</v>
      </c>
      <c r="L4" s="330">
        <v>818.11130941413398</v>
      </c>
      <c r="M4" s="330">
        <v>821.70025085142947</v>
      </c>
      <c r="N4" s="330">
        <v>855.26562194157964</v>
      </c>
      <c r="O4" s="330">
        <v>869.79919097527716</v>
      </c>
      <c r="P4" s="330">
        <v>130.36501842550524</v>
      </c>
      <c r="Q4" s="330">
        <v>802.60352966368589</v>
      </c>
      <c r="R4" s="330">
        <v>887.18586642115861</v>
      </c>
      <c r="S4" s="330">
        <v>825.48664176724833</v>
      </c>
      <c r="T4" s="330">
        <v>889.79212291356816</v>
      </c>
      <c r="U4" s="330">
        <v>888.18164622247684</v>
      </c>
      <c r="V4" s="330">
        <v>893.57529422619257</v>
      </c>
      <c r="W4" s="330">
        <v>1063.8393353505774</v>
      </c>
      <c r="X4" s="330">
        <v>1048.7958415772912</v>
      </c>
      <c r="Y4" s="330">
        <v>848.21925851009462</v>
      </c>
      <c r="Z4" s="330">
        <v>805.12759647717894</v>
      </c>
      <c r="AA4" s="330">
        <v>848.8093363796005</v>
      </c>
      <c r="AB4" s="330">
        <v>855.8046258818672</v>
      </c>
      <c r="AC4" s="330">
        <v>944.13548196006775</v>
      </c>
      <c r="AD4" s="330">
        <v>1240.6006157820427</v>
      </c>
      <c r="AE4" s="330">
        <v>1065.1877549033584</v>
      </c>
      <c r="AF4" s="330">
        <v>727.32383967959152</v>
      </c>
      <c r="AG4" s="330">
        <v>26655.602505301875</v>
      </c>
    </row>
    <row r="5" spans="1:33">
      <c r="A5" t="s">
        <v>28</v>
      </c>
      <c r="B5" s="330">
        <v>340.60498386567849</v>
      </c>
      <c r="C5" s="330">
        <v>293.43043463215747</v>
      </c>
      <c r="D5" s="330">
        <v>228.05311383856463</v>
      </c>
      <c r="E5" s="330">
        <v>219.4802767349284</v>
      </c>
      <c r="F5" s="330">
        <v>218.32922557819714</v>
      </c>
      <c r="G5" s="330">
        <v>227.61675104566737</v>
      </c>
      <c r="H5" s="330">
        <v>234.4682861116417</v>
      </c>
      <c r="I5" s="330">
        <v>287.47099360951762</v>
      </c>
      <c r="J5" s="330">
        <v>264.57384623196742</v>
      </c>
      <c r="K5" s="330">
        <v>256.37649897999017</v>
      </c>
      <c r="L5" s="330">
        <v>246.65174835074518</v>
      </c>
      <c r="M5" s="330">
        <v>247.73377553952869</v>
      </c>
      <c r="N5" s="330">
        <v>257.85337340862043</v>
      </c>
      <c r="O5" s="330">
        <v>262.23508793901215</v>
      </c>
      <c r="P5" s="330">
        <v>39.303648963677873</v>
      </c>
      <c r="Q5" s="330">
        <v>241.97631978195363</v>
      </c>
      <c r="R5" s="330">
        <v>267.47698332340025</v>
      </c>
      <c r="S5" s="330">
        <v>248.87533161946467</v>
      </c>
      <c r="T5" s="330">
        <v>268.26274158527252</v>
      </c>
      <c r="U5" s="330">
        <v>267.77720020848813</v>
      </c>
      <c r="V5" s="330">
        <v>269.40332698952199</v>
      </c>
      <c r="W5" s="330">
        <v>320.73610156596294</v>
      </c>
      <c r="X5" s="330">
        <v>316.20065021871079</v>
      </c>
      <c r="Y5" s="330">
        <v>255.72897072662454</v>
      </c>
      <c r="Z5" s="330">
        <v>242.73729874085348</v>
      </c>
      <c r="AA5" s="330">
        <v>255.90687284886869</v>
      </c>
      <c r="AB5" s="330">
        <v>258.01587729129506</v>
      </c>
      <c r="AC5" s="330">
        <v>284.64667903465232</v>
      </c>
      <c r="AD5" s="330">
        <v>374.02772381521294</v>
      </c>
      <c r="AE5" s="330">
        <v>321.14263553802346</v>
      </c>
      <c r="AF5" s="330">
        <v>219.28030404886741</v>
      </c>
      <c r="AG5" s="330">
        <v>8036.3770621670656</v>
      </c>
    </row>
    <row r="6" spans="1:33">
      <c r="A6" t="s">
        <v>29</v>
      </c>
      <c r="B6" s="330">
        <v>3128.6603259819763</v>
      </c>
      <c r="C6" s="330">
        <v>2695.3338992576814</v>
      </c>
      <c r="D6" s="330">
        <v>2094.8041375834523</v>
      </c>
      <c r="E6" s="330">
        <v>2016.0575055675504</v>
      </c>
      <c r="F6" s="330">
        <v>2005.4844128125101</v>
      </c>
      <c r="G6" s="330">
        <v>2090.7958845556263</v>
      </c>
      <c r="H6" s="330">
        <v>2153.731328687124</v>
      </c>
      <c r="I6" s="330">
        <v>2640.5928720391375</v>
      </c>
      <c r="J6" s="330">
        <v>2430.2688897965445</v>
      </c>
      <c r="K6" s="330">
        <v>2354.9713564648755</v>
      </c>
      <c r="L6" s="330">
        <v>2265.6437103204321</v>
      </c>
      <c r="M6" s="330">
        <v>2275.5827766804123</v>
      </c>
      <c r="N6" s="330">
        <v>2368.5373306877746</v>
      </c>
      <c r="O6" s="330">
        <v>2408.785997208819</v>
      </c>
      <c r="P6" s="330">
        <v>361.02750401173034</v>
      </c>
      <c r="Q6" s="330">
        <v>2222.6971048300397</v>
      </c>
      <c r="R6" s="330">
        <v>2456.935938927084</v>
      </c>
      <c r="S6" s="330">
        <v>2286.0686514807285</v>
      </c>
      <c r="T6" s="330">
        <v>2464.1535981399093</v>
      </c>
      <c r="U6" s="330">
        <v>2459.6936104294327</v>
      </c>
      <c r="V6" s="330">
        <v>2474.630556703959</v>
      </c>
      <c r="W6" s="330">
        <v>2946.1527682028445</v>
      </c>
      <c r="X6" s="330">
        <v>2904.4919371441738</v>
      </c>
      <c r="Y6" s="330">
        <v>2349.0234224879127</v>
      </c>
      <c r="Z6" s="330">
        <v>2229.6871513366873</v>
      </c>
      <c r="AA6" s="330">
        <v>2350.6575597969336</v>
      </c>
      <c r="AB6" s="330">
        <v>2370.0300259641967</v>
      </c>
      <c r="AC6" s="330">
        <v>2614.649854828449</v>
      </c>
      <c r="AD6" s="330">
        <v>3435.6681662047695</v>
      </c>
      <c r="AE6" s="330">
        <v>2949.8870256852638</v>
      </c>
      <c r="AF6" s="330">
        <v>2014.2206369402672</v>
      </c>
      <c r="AG6" s="330">
        <v>73818.925940758301</v>
      </c>
    </row>
    <row r="7" spans="1:33">
      <c r="A7" t="s">
        <v>30</v>
      </c>
      <c r="B7" s="330">
        <v>1479.3237387390971</v>
      </c>
      <c r="C7" s="330">
        <v>1274.4341045551623</v>
      </c>
      <c r="D7" s="330">
        <v>990.48575615617494</v>
      </c>
      <c r="E7" s="330">
        <v>953.25200434250894</v>
      </c>
      <c r="F7" s="330">
        <v>948.25273133913106</v>
      </c>
      <c r="G7" s="330">
        <v>988.59053480354214</v>
      </c>
      <c r="H7" s="330">
        <v>1018.3482863046073</v>
      </c>
      <c r="I7" s="330">
        <v>1248.5509173088963</v>
      </c>
      <c r="J7" s="330">
        <v>1149.1034774018642</v>
      </c>
      <c r="K7" s="330">
        <v>1113.5005621217995</v>
      </c>
      <c r="L7" s="330">
        <v>1071.2637918435539</v>
      </c>
      <c r="M7" s="330">
        <v>1075.9632782931117</v>
      </c>
      <c r="N7" s="330">
        <v>1119.9149585778155</v>
      </c>
      <c r="O7" s="330">
        <v>1138.9457262654157</v>
      </c>
      <c r="P7" s="330">
        <v>170.70455126976734</v>
      </c>
      <c r="Q7" s="330">
        <v>1050.95735829671</v>
      </c>
      <c r="R7" s="330">
        <v>1161.7124520781251</v>
      </c>
      <c r="S7" s="330">
        <v>1080.9213120511181</v>
      </c>
      <c r="T7" s="330">
        <v>1165.1251762153513</v>
      </c>
      <c r="U7" s="330">
        <v>1163.0163612571405</v>
      </c>
      <c r="V7" s="330">
        <v>1170.0789941114249</v>
      </c>
      <c r="W7" s="330">
        <v>1393.0287323813113</v>
      </c>
      <c r="X7" s="330">
        <v>1373.3302512618093</v>
      </c>
      <c r="Y7" s="330">
        <v>1110.6882018743468</v>
      </c>
      <c r="Z7" s="330">
        <v>1054.2624603706874</v>
      </c>
      <c r="AA7" s="330">
        <v>1111.4608706404374</v>
      </c>
      <c r="AB7" s="330">
        <v>1120.6207493403274</v>
      </c>
      <c r="AC7" s="330">
        <v>1236.2842864779373</v>
      </c>
      <c r="AD7" s="330">
        <v>1624.4861848662749</v>
      </c>
      <c r="AE7" s="330">
        <v>1394.7944004835438</v>
      </c>
      <c r="AF7" s="330">
        <v>952.38347817406589</v>
      </c>
      <c r="AG7" s="330">
        <v>34903.785689203061</v>
      </c>
    </row>
    <row r="8" spans="1:33">
      <c r="A8" t="s">
        <v>31</v>
      </c>
      <c r="B8" s="330">
        <v>1031.9080059857488</v>
      </c>
      <c r="C8" s="330">
        <v>888.9864477620539</v>
      </c>
      <c r="D8" s="330">
        <v>690.9171771039006</v>
      </c>
      <c r="E8" s="330">
        <v>664.94462925432902</v>
      </c>
      <c r="F8" s="330">
        <v>661.45736699982672</v>
      </c>
      <c r="G8" s="330">
        <v>689.59515810583878</v>
      </c>
      <c r="H8" s="330">
        <v>710.35279296962915</v>
      </c>
      <c r="I8" s="330">
        <v>870.93153020721525</v>
      </c>
      <c r="J8" s="330">
        <v>801.56158316484459</v>
      </c>
      <c r="K8" s="330">
        <v>776.72663165839083</v>
      </c>
      <c r="L8" s="330">
        <v>747.26420889334315</v>
      </c>
      <c r="M8" s="330">
        <v>750.54235387562642</v>
      </c>
      <c r="N8" s="330">
        <v>781.20101876054832</v>
      </c>
      <c r="O8" s="330">
        <v>794.47600450074071</v>
      </c>
      <c r="P8" s="330">
        <v>119.0756211778366</v>
      </c>
      <c r="Q8" s="330">
        <v>733.09937749013284</v>
      </c>
      <c r="R8" s="330">
        <v>810.35702230705374</v>
      </c>
      <c r="S8" s="330">
        <v>754.00084953472754</v>
      </c>
      <c r="T8" s="330">
        <v>812.73758125247184</v>
      </c>
      <c r="U8" s="330">
        <v>811.2665692072145</v>
      </c>
      <c r="V8" s="330">
        <v>816.1931361207462</v>
      </c>
      <c r="W8" s="330">
        <v>971.71258992821231</v>
      </c>
      <c r="X8" s="330">
        <v>957.97183809636579</v>
      </c>
      <c r="Y8" s="330">
        <v>774.76485887055196</v>
      </c>
      <c r="Z8" s="330">
        <v>735.4048642483217</v>
      </c>
      <c r="AA8" s="330">
        <v>775.30383696224658</v>
      </c>
      <c r="AB8" s="330">
        <v>781.6933458417102</v>
      </c>
      <c r="AC8" s="330">
        <v>862.37489434079748</v>
      </c>
      <c r="AD8" s="330">
        <v>1133.1666327517785</v>
      </c>
      <c r="AE8" s="330">
        <v>972.94423855446928</v>
      </c>
      <c r="AF8" s="330">
        <v>664.33878546019878</v>
      </c>
      <c r="AG8" s="330">
        <v>24347.270951386876</v>
      </c>
    </row>
    <row r="9" spans="1:33">
      <c r="A9" t="s">
        <v>32</v>
      </c>
      <c r="B9" s="330">
        <v>735.14321003488135</v>
      </c>
      <c r="C9" s="330">
        <v>633.32423732966788</v>
      </c>
      <c r="D9" s="330">
        <v>492.21739583190595</v>
      </c>
      <c r="E9" s="330">
        <v>473.7142520553644</v>
      </c>
      <c r="F9" s="330">
        <v>471.22988605264175</v>
      </c>
      <c r="G9" s="330">
        <v>491.27557419245284</v>
      </c>
      <c r="H9" s="330">
        <v>506.06355358400884</v>
      </c>
      <c r="I9" s="330">
        <v>620.46170503881694</v>
      </c>
      <c r="J9" s="330">
        <v>571.04175165841616</v>
      </c>
      <c r="K9" s="330">
        <v>553.34904468685386</v>
      </c>
      <c r="L9" s="330">
        <v>532.35967361766473</v>
      </c>
      <c r="M9" s="330">
        <v>534.69506205467303</v>
      </c>
      <c r="N9" s="330">
        <v>556.53664985915464</v>
      </c>
      <c r="O9" s="330">
        <v>565.9939033871857</v>
      </c>
      <c r="P9" s="330">
        <v>84.830851085364316</v>
      </c>
      <c r="Q9" s="330">
        <v>522.26848373740836</v>
      </c>
      <c r="R9" s="330">
        <v>577.30772432958793</v>
      </c>
      <c r="S9" s="330">
        <v>537.15893440179627</v>
      </c>
      <c r="T9" s="330">
        <v>579.00366208243065</v>
      </c>
      <c r="U9" s="330">
        <v>577.95569607123821</v>
      </c>
      <c r="V9" s="330">
        <v>581.46543937612284</v>
      </c>
      <c r="W9" s="330">
        <v>692.25929874314772</v>
      </c>
      <c r="X9" s="330">
        <v>682.47022805917061</v>
      </c>
      <c r="Y9" s="330">
        <v>551.95145504102754</v>
      </c>
      <c r="Z9" s="330">
        <v>523.91093919494574</v>
      </c>
      <c r="AA9" s="330">
        <v>552.33542927338976</v>
      </c>
      <c r="AB9" s="330">
        <v>556.88738937152675</v>
      </c>
      <c r="AC9" s="330">
        <v>614.36585858598426</v>
      </c>
      <c r="AD9" s="330">
        <v>807.28102803096635</v>
      </c>
      <c r="AE9" s="330">
        <v>693.13673948349413</v>
      </c>
      <c r="AF9" s="330">
        <v>473.28264192247167</v>
      </c>
      <c r="AG9" s="330">
        <v>17345.277698173759</v>
      </c>
    </row>
    <row r="10" spans="1:33">
      <c r="A10" t="s">
        <v>33</v>
      </c>
      <c r="B10" s="330">
        <v>3113.1538206996897</v>
      </c>
      <c r="C10" s="330">
        <v>2681.9750795100481</v>
      </c>
      <c r="D10" s="330">
        <v>2084.4217093105467</v>
      </c>
      <c r="E10" s="330">
        <v>2006.0653673671004</v>
      </c>
      <c r="F10" s="330">
        <v>1995.5446777819711</v>
      </c>
      <c r="G10" s="330">
        <v>2080.433322292537</v>
      </c>
      <c r="H10" s="330">
        <v>2143.0568409686689</v>
      </c>
      <c r="I10" s="330">
        <v>2627.5053639518569</v>
      </c>
      <c r="J10" s="330">
        <v>2418.2238054951099</v>
      </c>
      <c r="K10" s="330">
        <v>2343.2994675495474</v>
      </c>
      <c r="L10" s="330">
        <v>2254.4145539079873</v>
      </c>
      <c r="M10" s="330">
        <v>2264.3043595081035</v>
      </c>
      <c r="N10" s="330">
        <v>2356.7982050548007</v>
      </c>
      <c r="O10" s="330">
        <v>2396.8473880605429</v>
      </c>
      <c r="P10" s="330">
        <v>359.23815192019208</v>
      </c>
      <c r="Q10" s="330">
        <v>2211.6808036640919</v>
      </c>
      <c r="R10" s="330">
        <v>2444.7586853598546</v>
      </c>
      <c r="S10" s="330">
        <v>2274.738263414798</v>
      </c>
      <c r="T10" s="330">
        <v>2451.9405718587873</v>
      </c>
      <c r="U10" s="330">
        <v>2447.5026890800664</v>
      </c>
      <c r="V10" s="330">
        <v>2462.365603720546</v>
      </c>
      <c r="W10" s="330">
        <v>2931.5508208187925</v>
      </c>
      <c r="X10" s="330">
        <v>2890.0964723531697</v>
      </c>
      <c r="Y10" s="330">
        <v>2337.3810131772789</v>
      </c>
      <c r="Z10" s="330">
        <v>2218.6362055683267</v>
      </c>
      <c r="AA10" s="330">
        <v>2339.0070512501493</v>
      </c>
      <c r="AB10" s="330">
        <v>2358.2835021208784</v>
      </c>
      <c r="AC10" s="330">
        <v>2601.6909275046582</v>
      </c>
      <c r="AD10" s="330">
        <v>3418.6400452147682</v>
      </c>
      <c r="AE10" s="330">
        <v>2935.2665702890454</v>
      </c>
      <c r="AF10" s="330">
        <v>2004.2376027684122</v>
      </c>
      <c r="AG10" s="330">
        <v>73453.058941542331</v>
      </c>
    </row>
    <row r="11" spans="1:33">
      <c r="A11" t="s">
        <v>34</v>
      </c>
      <c r="B11" s="330">
        <v>1779.2539112971276</v>
      </c>
      <c r="C11" s="330">
        <v>1532.8232798812289</v>
      </c>
      <c r="D11" s="330">
        <v>1191.30492506467</v>
      </c>
      <c r="E11" s="330">
        <v>1146.5220984176788</v>
      </c>
      <c r="F11" s="330">
        <v>1140.5092319896148</v>
      </c>
      <c r="G11" s="330">
        <v>1189.0254510616908</v>
      </c>
      <c r="H11" s="330">
        <v>1224.8165320557719</v>
      </c>
      <c r="I11" s="330">
        <v>1501.6923239323924</v>
      </c>
      <c r="J11" s="330">
        <v>1382.0820981315885</v>
      </c>
      <c r="K11" s="330">
        <v>1339.2607571317956</v>
      </c>
      <c r="L11" s="330">
        <v>1288.4605592101557</v>
      </c>
      <c r="M11" s="330">
        <v>1294.1128579109056</v>
      </c>
      <c r="N11" s="330">
        <v>1346.9756606948959</v>
      </c>
      <c r="O11" s="330">
        <v>1369.8648815979625</v>
      </c>
      <c r="P11" s="330">
        <v>205.31458569159199</v>
      </c>
      <c r="Q11" s="330">
        <v>1264.0370335365171</v>
      </c>
      <c r="R11" s="330">
        <v>1397.2475192782172</v>
      </c>
      <c r="S11" s="330">
        <v>1300.0761239122985</v>
      </c>
      <c r="T11" s="330">
        <v>1401.352166969813</v>
      </c>
      <c r="U11" s="330">
        <v>1398.8157936498005</v>
      </c>
      <c r="V11" s="330">
        <v>1407.3103623510044</v>
      </c>
      <c r="W11" s="330">
        <v>1675.4627508048534</v>
      </c>
      <c r="X11" s="330">
        <v>1651.7704387972326</v>
      </c>
      <c r="Y11" s="330">
        <v>1335.8781960065871</v>
      </c>
      <c r="Z11" s="330">
        <v>1268.012238989093</v>
      </c>
      <c r="AA11" s="330">
        <v>1336.8075219466791</v>
      </c>
      <c r="AB11" s="330">
        <v>1347.8245492389456</v>
      </c>
      <c r="AC11" s="330">
        <v>1486.9386562172888</v>
      </c>
      <c r="AD11" s="330">
        <v>1953.8477769139843</v>
      </c>
      <c r="AE11" s="330">
        <v>1677.5864048737235</v>
      </c>
      <c r="AF11" s="330">
        <v>1145.477480162865</v>
      </c>
      <c r="AG11" s="330">
        <v>41980.464167717968</v>
      </c>
    </row>
    <row r="12" spans="1:33">
      <c r="A12" t="s">
        <v>35</v>
      </c>
      <c r="B12" s="330">
        <v>904.7703971383927</v>
      </c>
      <c r="C12" s="330">
        <v>779.45768104005845</v>
      </c>
      <c r="D12" s="330">
        <v>605.79180032707939</v>
      </c>
      <c r="E12" s="330">
        <v>583.01923504389333</v>
      </c>
      <c r="F12" s="330">
        <v>579.96162560910875</v>
      </c>
      <c r="G12" s="330">
        <v>604.63266245145223</v>
      </c>
      <c r="H12" s="330">
        <v>622.83282509233095</v>
      </c>
      <c r="I12" s="330">
        <v>763.62724379988265</v>
      </c>
      <c r="J12" s="330">
        <v>702.80411405292557</v>
      </c>
      <c r="K12" s="330">
        <v>681.0289860307895</v>
      </c>
      <c r="L12" s="330">
        <v>655.19652054824178</v>
      </c>
      <c r="M12" s="330">
        <v>658.07077728459149</v>
      </c>
      <c r="N12" s="330">
        <v>684.95210027342273</v>
      </c>
      <c r="O12" s="330">
        <v>696.59152360427174</v>
      </c>
      <c r="P12" s="330">
        <v>104.40474968469225</v>
      </c>
      <c r="Q12" s="330">
        <v>642.77688618186414</v>
      </c>
      <c r="R12" s="330">
        <v>710.51589932791364</v>
      </c>
      <c r="S12" s="330">
        <v>661.10316435091454</v>
      </c>
      <c r="T12" s="330">
        <v>712.60315831802075</v>
      </c>
      <c r="U12" s="330">
        <v>711.31338428325932</v>
      </c>
      <c r="V12" s="330">
        <v>715.63296691759206</v>
      </c>
      <c r="W12" s="330">
        <v>851.99143799051672</v>
      </c>
      <c r="X12" s="330">
        <v>839.94363390355863</v>
      </c>
      <c r="Y12" s="330">
        <v>679.30891608845707</v>
      </c>
      <c r="Z12" s="330">
        <v>644.79832235418178</v>
      </c>
      <c r="AA12" s="330">
        <v>679.78148866202241</v>
      </c>
      <c r="AB12" s="330">
        <v>685.38376953673003</v>
      </c>
      <c r="AC12" s="330">
        <v>756.12483972304642</v>
      </c>
      <c r="AD12" s="330">
        <v>993.55331908623748</v>
      </c>
      <c r="AE12" s="330">
        <v>853.07133969711208</v>
      </c>
      <c r="AF12" s="330">
        <v>582.48803504637476</v>
      </c>
      <c r="AG12" s="330">
        <v>21347.532803448932</v>
      </c>
    </row>
    <row r="13" spans="1:33">
      <c r="A13" t="s">
        <v>36</v>
      </c>
      <c r="B13" s="330">
        <v>1501.0851516507021</v>
      </c>
      <c r="C13" s="330">
        <v>1293.1815132876789</v>
      </c>
      <c r="D13" s="330">
        <v>1005.0561770575187</v>
      </c>
      <c r="E13" s="330">
        <v>967.27470264179658</v>
      </c>
      <c r="F13" s="330">
        <v>962.20188843764197</v>
      </c>
      <c r="G13" s="330">
        <v>1003.1330762804342</v>
      </c>
      <c r="H13" s="330">
        <v>1033.3285755852949</v>
      </c>
      <c r="I13" s="330">
        <v>1266.917574546399</v>
      </c>
      <c r="J13" s="330">
        <v>1166.0072251043225</v>
      </c>
      <c r="K13" s="330">
        <v>1129.8805774457544</v>
      </c>
      <c r="L13" s="330">
        <v>1087.0224882675225</v>
      </c>
      <c r="M13" s="330">
        <v>1091.7911059440207</v>
      </c>
      <c r="N13" s="330">
        <v>1136.3893321049161</v>
      </c>
      <c r="O13" s="330">
        <v>1155.7000495985187</v>
      </c>
      <c r="P13" s="330">
        <v>173.21567992186209</v>
      </c>
      <c r="Q13" s="330">
        <v>1066.417339386365</v>
      </c>
      <c r="R13" s="330">
        <v>1178.8016825773079</v>
      </c>
      <c r="S13" s="330">
        <v>1096.8220742578733</v>
      </c>
      <c r="T13" s="330">
        <v>1182.264609180133</v>
      </c>
      <c r="U13" s="330">
        <v>1180.1247727545731</v>
      </c>
      <c r="V13" s="330">
        <v>1187.2912996151258</v>
      </c>
      <c r="W13" s="330">
        <v>1413.5207130406077</v>
      </c>
      <c r="X13" s="330">
        <v>1393.5324597974336</v>
      </c>
      <c r="Y13" s="330">
        <v>1127.0268463130801</v>
      </c>
      <c r="Z13" s="330">
        <v>1069.7710607645986</v>
      </c>
      <c r="AA13" s="330">
        <v>1127.810881329588</v>
      </c>
      <c r="AB13" s="330">
        <v>1137.1055053170635</v>
      </c>
      <c r="AC13" s="330">
        <v>1254.4704969264403</v>
      </c>
      <c r="AD13" s="330">
        <v>1648.3829923819881</v>
      </c>
      <c r="AE13" s="330">
        <v>1415.3123547898731</v>
      </c>
      <c r="AF13" s="330">
        <v>966.39340012421428</v>
      </c>
      <c r="AG13" s="330">
        <v>35417.233606430651</v>
      </c>
    </row>
    <row r="14" spans="1:33">
      <c r="A14" t="s">
        <v>37</v>
      </c>
      <c r="B14" s="330">
        <v>958.93143733766055</v>
      </c>
      <c r="C14" s="330">
        <v>826.11729648499374</v>
      </c>
      <c r="D14" s="330">
        <v>642.05549126311598</v>
      </c>
      <c r="E14" s="330">
        <v>617.91972286492523</v>
      </c>
      <c r="F14" s="330">
        <v>614.67907991353275</v>
      </c>
      <c r="G14" s="330">
        <v>640.82696549275136</v>
      </c>
      <c r="H14" s="330">
        <v>660.11661972568868</v>
      </c>
      <c r="I14" s="330">
        <v>809.33922330265079</v>
      </c>
      <c r="J14" s="330">
        <v>744.87512123200884</v>
      </c>
      <c r="K14" s="330">
        <v>721.79649832555606</v>
      </c>
      <c r="L14" s="330">
        <v>694.41765908247021</v>
      </c>
      <c r="M14" s="330">
        <v>697.46397354211956</v>
      </c>
      <c r="N14" s="330">
        <v>725.95445662240854</v>
      </c>
      <c r="O14" s="330">
        <v>738.29063492768228</v>
      </c>
      <c r="P14" s="330">
        <v>110.65458927112402</v>
      </c>
      <c r="Q14" s="330">
        <v>681.25456502918735</v>
      </c>
      <c r="R14" s="330">
        <v>753.04854662432149</v>
      </c>
      <c r="S14" s="330">
        <v>700.67788427269841</v>
      </c>
      <c r="T14" s="330">
        <v>755.26075236161114</v>
      </c>
      <c r="U14" s="330">
        <v>753.89377033732478</v>
      </c>
      <c r="V14" s="330">
        <v>758.47193027418882</v>
      </c>
      <c r="W14" s="330">
        <v>902.9930431141845</v>
      </c>
      <c r="X14" s="330">
        <v>890.22403771081463</v>
      </c>
      <c r="Y14" s="330">
        <v>719.97346217479458</v>
      </c>
      <c r="Z14" s="330">
        <v>683.39700768683599</v>
      </c>
      <c r="AA14" s="330">
        <v>720.47432371784316</v>
      </c>
      <c r="AB14" s="330">
        <v>726.41196631594732</v>
      </c>
      <c r="AC14" s="330">
        <v>801.38771301048985</v>
      </c>
      <c r="AD14" s="330">
        <v>1053.0290506368519</v>
      </c>
      <c r="AE14" s="330">
        <v>904.13758950845659</v>
      </c>
      <c r="AF14" s="330">
        <v>617.35672436415064</v>
      </c>
      <c r="AG14" s="330">
        <v>22625.431136528387</v>
      </c>
    </row>
    <row r="15" spans="1:33">
      <c r="A15" t="s">
        <v>38</v>
      </c>
      <c r="B15" s="330">
        <v>352.46338278210197</v>
      </c>
      <c r="C15" s="330">
        <v>303.64641887465427</v>
      </c>
      <c r="D15" s="330">
        <v>235.99294128130319</v>
      </c>
      <c r="E15" s="330">
        <v>227.12163490376895</v>
      </c>
      <c r="F15" s="330">
        <v>225.93050910210792</v>
      </c>
      <c r="G15" s="330">
        <v>235.54138621490563</v>
      </c>
      <c r="H15" s="330">
        <v>242.6314622296355</v>
      </c>
      <c r="I15" s="330">
        <v>297.4794957765518</v>
      </c>
      <c r="J15" s="330">
        <v>273.78516832086683</v>
      </c>
      <c r="K15" s="330">
        <v>265.30242473479274</v>
      </c>
      <c r="L15" s="330">
        <v>255.23910016274891</v>
      </c>
      <c r="M15" s="330">
        <v>256.35879887911074</v>
      </c>
      <c r="N15" s="330">
        <v>266.83071757170751</v>
      </c>
      <c r="O15" s="330">
        <v>271.36498453468425</v>
      </c>
      <c r="P15" s="330">
        <v>40.672032781767193</v>
      </c>
      <c r="Q15" s="330">
        <v>250.40089330326791</v>
      </c>
      <c r="R15" s="330">
        <v>276.78938014511351</v>
      </c>
      <c r="S15" s="330">
        <v>257.54009902628769</v>
      </c>
      <c r="T15" s="330">
        <v>277.60249512624279</v>
      </c>
      <c r="U15" s="330">
        <v>277.10004928942675</v>
      </c>
      <c r="V15" s="330">
        <v>278.78279080298546</v>
      </c>
      <c r="W15" s="330">
        <v>331.90275155475945</v>
      </c>
      <c r="X15" s="330">
        <v>327.20939532093945</v>
      </c>
      <c r="Y15" s="330">
        <v>264.63235233585726</v>
      </c>
      <c r="Z15" s="330">
        <v>251.18836627279325</v>
      </c>
      <c r="AA15" s="330">
        <v>264.81644824396358</v>
      </c>
      <c r="AB15" s="330">
        <v>266.99887913984628</v>
      </c>
      <c r="AC15" s="330">
        <v>294.55685072949524</v>
      </c>
      <c r="AD15" s="330">
        <v>387.04975862064549</v>
      </c>
      <c r="AE15" s="330">
        <v>332.32343928921961</v>
      </c>
      <c r="AF15" s="330">
        <v>226.91470002984801</v>
      </c>
      <c r="AG15" s="330">
        <v>8316.1691073813981</v>
      </c>
    </row>
    <row r="16" spans="1:33">
      <c r="A16" t="s">
        <v>39</v>
      </c>
      <c r="B16" s="330">
        <v>1858.2413890225314</v>
      </c>
      <c r="C16" s="330">
        <v>1600.8708159343223</v>
      </c>
      <c r="D16" s="330">
        <v>1244.1912335534394</v>
      </c>
      <c r="E16" s="330">
        <v>1197.4203362326673</v>
      </c>
      <c r="F16" s="330">
        <v>1191.1405370469813</v>
      </c>
      <c r="G16" s="330">
        <v>1241.8105655045217</v>
      </c>
      <c r="H16" s="330">
        <v>1279.19054125659</v>
      </c>
      <c r="I16" s="330">
        <v>1568.3578449318918</v>
      </c>
      <c r="J16" s="330">
        <v>1443.4376911965842</v>
      </c>
      <c r="K16" s="330">
        <v>1398.7153569226343</v>
      </c>
      <c r="L16" s="330">
        <v>1345.6599555832561</v>
      </c>
      <c r="M16" s="330">
        <v>1351.5631801439342</v>
      </c>
      <c r="N16" s="330">
        <v>1406.7727527907816</v>
      </c>
      <c r="O16" s="330">
        <v>1430.6781084988659</v>
      </c>
      <c r="P16" s="330">
        <v>214.42923827773822</v>
      </c>
      <c r="Q16" s="330">
        <v>1320.1521817998489</v>
      </c>
      <c r="R16" s="330">
        <v>1459.2763599091784</v>
      </c>
      <c r="S16" s="330">
        <v>1357.7911769616906</v>
      </c>
      <c r="T16" s="330">
        <v>1463.5632276684396</v>
      </c>
      <c r="U16" s="330">
        <v>1460.9142556182258</v>
      </c>
      <c r="V16" s="330">
        <v>1469.7859287629346</v>
      </c>
      <c r="W16" s="330">
        <v>1749.8425657759847</v>
      </c>
      <c r="X16" s="330">
        <v>1725.0984668620192</v>
      </c>
      <c r="Y16" s="330">
        <v>1395.1826317484188</v>
      </c>
      <c r="Z16" s="330">
        <v>1324.3038609137418</v>
      </c>
      <c r="AA16" s="330">
        <v>1396.1532138080149</v>
      </c>
      <c r="AB16" s="330">
        <v>1407.6593265491445</v>
      </c>
      <c r="AC16" s="330">
        <v>1552.949208865944</v>
      </c>
      <c r="AD16" s="330">
        <v>2040.5861040172319</v>
      </c>
      <c r="AE16" s="330">
        <v>1752.0604964837294</v>
      </c>
      <c r="AF16" s="330">
        <v>1196.3293436180111</v>
      </c>
      <c r="AG16" s="330">
        <v>43844.127896259306</v>
      </c>
    </row>
    <row r="17" spans="1:33">
      <c r="A17" t="s">
        <v>40</v>
      </c>
      <c r="B17" s="330">
        <v>2452.0944119498499</v>
      </c>
      <c r="C17" s="330">
        <v>2112.4738719069351</v>
      </c>
      <c r="D17" s="330">
        <v>1641.807350334713</v>
      </c>
      <c r="E17" s="330">
        <v>1580.08950428971</v>
      </c>
      <c r="F17" s="330">
        <v>1571.8028195875206</v>
      </c>
      <c r="G17" s="330">
        <v>1638.6658732080361</v>
      </c>
      <c r="H17" s="330">
        <v>1687.9916659720657</v>
      </c>
      <c r="I17" s="330">
        <v>2069.5704714219828</v>
      </c>
      <c r="J17" s="330">
        <v>1904.728587733561</v>
      </c>
      <c r="K17" s="330">
        <v>1845.7139803685886</v>
      </c>
      <c r="L17" s="330">
        <v>1775.7032412274918</v>
      </c>
      <c r="M17" s="330">
        <v>1783.4930063480169</v>
      </c>
      <c r="N17" s="330">
        <v>1856.3463425040291</v>
      </c>
      <c r="O17" s="330">
        <v>1887.8913234164936</v>
      </c>
      <c r="P17" s="330">
        <v>282.95610034608336</v>
      </c>
      <c r="Q17" s="330">
        <v>1742.0437447137074</v>
      </c>
      <c r="R17" s="330">
        <v>1925.6289461435665</v>
      </c>
      <c r="S17" s="330">
        <v>1791.7113337863561</v>
      </c>
      <c r="T17" s="330">
        <v>1931.2858024267975</v>
      </c>
      <c r="U17" s="330">
        <v>1927.7902772490072</v>
      </c>
      <c r="V17" s="330">
        <v>1939.4971417453517</v>
      </c>
      <c r="W17" s="330">
        <v>2309.0537121166522</v>
      </c>
      <c r="X17" s="330">
        <v>2276.401944141779</v>
      </c>
      <c r="Y17" s="330">
        <v>1841.0522740317142</v>
      </c>
      <c r="Z17" s="330">
        <v>1747.5222090378395</v>
      </c>
      <c r="AA17" s="330">
        <v>1842.3330327419301</v>
      </c>
      <c r="AB17" s="330">
        <v>1857.5162457100955</v>
      </c>
      <c r="AC17" s="330">
        <v>2049.2375746216626</v>
      </c>
      <c r="AD17" s="330">
        <v>2692.7124819855676</v>
      </c>
      <c r="AE17" s="330">
        <v>2311.9804446319649</v>
      </c>
      <c r="AF17" s="330">
        <v>1578.6498544629001</v>
      </c>
      <c r="AG17" s="330">
        <v>57855.745570161962</v>
      </c>
    </row>
    <row r="18" spans="1:33">
      <c r="A18" t="s">
        <v>41</v>
      </c>
      <c r="B18" s="330">
        <v>1638.2803900337997</v>
      </c>
      <c r="C18" s="330">
        <v>1411.3749054433576</v>
      </c>
      <c r="D18" s="330">
        <v>1096.9156706033566</v>
      </c>
      <c r="E18" s="330">
        <v>1055.6810687063389</v>
      </c>
      <c r="F18" s="330">
        <v>1050.1446126140165</v>
      </c>
      <c r="G18" s="330">
        <v>1094.8168034686764</v>
      </c>
      <c r="H18" s="330">
        <v>1127.7720920637526</v>
      </c>
      <c r="I18" s="330">
        <v>1382.7105117162121</v>
      </c>
      <c r="J18" s="330">
        <v>1272.577221502386</v>
      </c>
      <c r="K18" s="330">
        <v>1233.1486931796535</v>
      </c>
      <c r="L18" s="330">
        <v>1186.3734872709113</v>
      </c>
      <c r="M18" s="330">
        <v>1191.5779440723022</v>
      </c>
      <c r="N18" s="330">
        <v>1240.2523309112771</v>
      </c>
      <c r="O18" s="330">
        <v>1261.3279972400408</v>
      </c>
      <c r="P18" s="330">
        <v>189.04713789907089</v>
      </c>
      <c r="Q18" s="330">
        <v>1163.8850819272136</v>
      </c>
      <c r="R18" s="330">
        <v>1286.5410587677557</v>
      </c>
      <c r="S18" s="330">
        <v>1197.0687296699098</v>
      </c>
      <c r="T18" s="330">
        <v>1290.3204877623707</v>
      </c>
      <c r="U18" s="330">
        <v>1287.9850759104716</v>
      </c>
      <c r="V18" s="330">
        <v>1295.8066044942316</v>
      </c>
      <c r="W18" s="330">
        <v>1542.7127918322701</v>
      </c>
      <c r="X18" s="330">
        <v>1520.8976647668194</v>
      </c>
      <c r="Y18" s="330">
        <v>1230.0341385203471</v>
      </c>
      <c r="Z18" s="330">
        <v>1167.5453246266732</v>
      </c>
      <c r="AA18" s="330">
        <v>1230.8898322771154</v>
      </c>
      <c r="AB18" s="330">
        <v>1241.03396047309</v>
      </c>
      <c r="AC18" s="330">
        <v>1369.1258039096078</v>
      </c>
      <c r="AD18" s="330">
        <v>1799.0408663458995</v>
      </c>
      <c r="AE18" s="330">
        <v>1544.6681849294303</v>
      </c>
      <c r="AF18" s="330">
        <v>1054.7192174544932</v>
      </c>
      <c r="AG18" s="330">
        <v>38654.275690392846</v>
      </c>
    </row>
    <row r="19" spans="1:33">
      <c r="A19" t="s">
        <v>42</v>
      </c>
      <c r="B19" s="330">
        <v>1765.0672808060153</v>
      </c>
      <c r="C19" s="330">
        <v>1520.6015293251228</v>
      </c>
      <c r="D19" s="330">
        <v>1181.8062230149924</v>
      </c>
      <c r="E19" s="330">
        <v>1137.3804659295488</v>
      </c>
      <c r="F19" s="330">
        <v>1131.4155422451629</v>
      </c>
      <c r="G19" s="330">
        <v>1179.5449240769599</v>
      </c>
      <c r="H19" s="330">
        <v>1215.0506299271583</v>
      </c>
      <c r="I19" s="330">
        <v>1489.7187916694018</v>
      </c>
      <c r="J19" s="330">
        <v>1371.0622611594276</v>
      </c>
      <c r="K19" s="330">
        <v>1328.5823500916083</v>
      </c>
      <c r="L19" s="330">
        <v>1278.1872003939536</v>
      </c>
      <c r="M19" s="330">
        <v>1283.7944312870211</v>
      </c>
      <c r="N19" s="330">
        <v>1336.2357399576306</v>
      </c>
      <c r="O19" s="330">
        <v>1358.9424568812938</v>
      </c>
      <c r="P19" s="330">
        <v>203.67753875683553</v>
      </c>
      <c r="Q19" s="330">
        <v>1253.9584122627323</v>
      </c>
      <c r="R19" s="330">
        <v>1386.1067629562754</v>
      </c>
      <c r="S19" s="330">
        <v>1289.7101500267527</v>
      </c>
      <c r="T19" s="330">
        <v>1390.1786828175557</v>
      </c>
      <c r="U19" s="330">
        <v>1387.6625329130154</v>
      </c>
      <c r="V19" s="330">
        <v>1396.0893713669623</v>
      </c>
      <c r="W19" s="330">
        <v>1662.103684515117</v>
      </c>
      <c r="X19" s="330">
        <v>1638.6002798207237</v>
      </c>
      <c r="Y19" s="330">
        <v>1325.2267593411691</v>
      </c>
      <c r="Z19" s="330">
        <v>1257.9019219744564</v>
      </c>
      <c r="AA19" s="330">
        <v>1326.1486754317536</v>
      </c>
      <c r="AB19" s="330">
        <v>1337.0778600084227</v>
      </c>
      <c r="AC19" s="330">
        <v>1475.0827602460795</v>
      </c>
      <c r="AD19" s="330">
        <v>1938.269046823262</v>
      </c>
      <c r="AE19" s="330">
        <v>1664.2104059273413</v>
      </c>
      <c r="AF19" s="330">
        <v>1136.3441767912771</v>
      </c>
      <c r="AG19" s="330">
        <v>41645.738848745023</v>
      </c>
    </row>
    <row r="20" spans="1:33">
      <c r="A20" t="s">
        <v>43</v>
      </c>
      <c r="B20" s="330">
        <v>2540.8481211907024</v>
      </c>
      <c r="C20" s="330">
        <v>2188.9349946485504</v>
      </c>
      <c r="D20" s="330">
        <v>1701.2326691523647</v>
      </c>
      <c r="E20" s="330">
        <v>1637.2809418439992</v>
      </c>
      <c r="F20" s="330">
        <v>1628.6943200753396</v>
      </c>
      <c r="G20" s="330">
        <v>1697.977486066354</v>
      </c>
      <c r="H20" s="330">
        <v>1749.0886289570826</v>
      </c>
      <c r="I20" s="330">
        <v>2144.4787029235508</v>
      </c>
      <c r="J20" s="330">
        <v>1973.6703570368147</v>
      </c>
      <c r="K20" s="330">
        <v>1912.5197123000721</v>
      </c>
      <c r="L20" s="330">
        <v>1839.9749301159404</v>
      </c>
      <c r="M20" s="330">
        <v>1848.0466462678746</v>
      </c>
      <c r="N20" s="330">
        <v>1923.5369134420832</v>
      </c>
      <c r="O20" s="330">
        <v>1956.2236668940834</v>
      </c>
      <c r="P20" s="330">
        <v>293.19771393798095</v>
      </c>
      <c r="Q20" s="330">
        <v>1805.097126039356</v>
      </c>
      <c r="R20" s="330">
        <v>1995.3272052150407</v>
      </c>
      <c r="S20" s="330">
        <v>1856.5624365772819</v>
      </c>
      <c r="T20" s="330">
        <v>2001.1888117621004</v>
      </c>
      <c r="U20" s="330">
        <v>1997.5667658338195</v>
      </c>
      <c r="V20" s="330">
        <v>2009.6973610162938</v>
      </c>
      <c r="W20" s="330">
        <v>2392.630054360241</v>
      </c>
      <c r="X20" s="330">
        <v>2358.7964536195009</v>
      </c>
      <c r="Y20" s="330">
        <v>1907.6892752133649</v>
      </c>
      <c r="Z20" s="330">
        <v>1810.773883719299</v>
      </c>
      <c r="AA20" s="330">
        <v>1909.0163910644887</v>
      </c>
      <c r="AB20" s="330">
        <v>1924.7491613672132</v>
      </c>
      <c r="AC20" s="330">
        <v>2123.4098556631484</v>
      </c>
      <c r="AD20" s="330">
        <v>2790.1753771867861</v>
      </c>
      <c r="AE20" s="330">
        <v>2395.662720140368</v>
      </c>
      <c r="AF20" s="330">
        <v>1635.7891838024671</v>
      </c>
      <c r="AG20" s="330">
        <v>59949.837867433562</v>
      </c>
    </row>
    <row r="21" spans="1:33">
      <c r="A21" t="s">
        <v>44</v>
      </c>
      <c r="B21" s="330">
        <v>544.64488561646965</v>
      </c>
      <c r="C21" s="330">
        <v>469.21035532952573</v>
      </c>
      <c r="D21" s="330">
        <v>364.66865719753417</v>
      </c>
      <c r="E21" s="330">
        <v>350.96024979043671</v>
      </c>
      <c r="F21" s="330">
        <v>349.11965979530078</v>
      </c>
      <c r="G21" s="330">
        <v>363.97089065070486</v>
      </c>
      <c r="H21" s="330">
        <v>374.92684757756075</v>
      </c>
      <c r="I21" s="330">
        <v>459.68090265600347</v>
      </c>
      <c r="J21" s="330">
        <v>423.06718645945102</v>
      </c>
      <c r="K21" s="330">
        <v>409.95920663560827</v>
      </c>
      <c r="L21" s="330">
        <v>394.4088302611903</v>
      </c>
      <c r="M21" s="330">
        <v>396.13904738185738</v>
      </c>
      <c r="N21" s="330">
        <v>412.32080479874145</v>
      </c>
      <c r="O21" s="330">
        <v>419.32739167285007</v>
      </c>
      <c r="P21" s="330">
        <v>62.848555975840114</v>
      </c>
      <c r="Q21" s="330">
        <v>386.93257953474279</v>
      </c>
      <c r="R21" s="330">
        <v>427.70945196932956</v>
      </c>
      <c r="S21" s="330">
        <v>397.96445426089093</v>
      </c>
      <c r="T21" s="330">
        <v>428.96591983953658</v>
      </c>
      <c r="U21" s="330">
        <v>428.18951420794707</v>
      </c>
      <c r="V21" s="330">
        <v>430.78977455822815</v>
      </c>
      <c r="W21" s="330">
        <v>512.87352101505428</v>
      </c>
      <c r="X21" s="330">
        <v>505.62110106450717</v>
      </c>
      <c r="Y21" s="330">
        <v>408.92377565780771</v>
      </c>
      <c r="Z21" s="330">
        <v>388.14942402516277</v>
      </c>
      <c r="AA21" s="330">
        <v>409.20825030031267</v>
      </c>
      <c r="AB21" s="330">
        <v>412.58065686428398</v>
      </c>
      <c r="AC21" s="330">
        <v>455.16467840375049</v>
      </c>
      <c r="AD21" s="330">
        <v>598.08956563906725</v>
      </c>
      <c r="AE21" s="330">
        <v>513.52358974334811</v>
      </c>
      <c r="AF21" s="330">
        <v>350.64048318135775</v>
      </c>
      <c r="AG21" s="330">
        <v>12850.580212064404</v>
      </c>
    </row>
    <row r="22" spans="1:33">
      <c r="A22" t="s">
        <v>45</v>
      </c>
      <c r="B22" s="330">
        <v>3570.6625575384451</v>
      </c>
      <c r="C22" s="330">
        <v>3076.1178368325513</v>
      </c>
      <c r="D22" s="330">
        <v>2390.7480902702946</v>
      </c>
      <c r="E22" s="330">
        <v>2300.876509090197</v>
      </c>
      <c r="F22" s="330">
        <v>2288.8097001418801</v>
      </c>
      <c r="G22" s="330">
        <v>2386.1735703427894</v>
      </c>
      <c r="H22" s="330">
        <v>2458.0002343101733</v>
      </c>
      <c r="I22" s="330">
        <v>3013.6432579761522</v>
      </c>
      <c r="J22" s="330">
        <v>2773.6057051266607</v>
      </c>
      <c r="K22" s="330">
        <v>2687.6704948676156</v>
      </c>
      <c r="L22" s="330">
        <v>2585.723064271775</v>
      </c>
      <c r="M22" s="330">
        <v>2597.0662745952964</v>
      </c>
      <c r="N22" s="330">
        <v>2703.1530053248775</v>
      </c>
      <c r="O22" s="330">
        <v>2749.0878117799175</v>
      </c>
      <c r="P22" s="330">
        <v>412.03175049424419</v>
      </c>
      <c r="Q22" s="330">
        <v>2536.7091668779158</v>
      </c>
      <c r="R22" s="330">
        <v>2804.0401479646089</v>
      </c>
      <c r="S22" s="330">
        <v>2609.0335438515949</v>
      </c>
      <c r="T22" s="330">
        <v>2812.2774836991039</v>
      </c>
      <c r="U22" s="330">
        <v>2807.1874101642334</v>
      </c>
      <c r="V22" s="330">
        <v>2824.234577075737</v>
      </c>
      <c r="W22" s="330">
        <v>3362.3712011333064</v>
      </c>
      <c r="X22" s="330">
        <v>3314.8247262597702</v>
      </c>
      <c r="Y22" s="330">
        <v>2680.8822651036235</v>
      </c>
      <c r="Z22" s="330">
        <v>2544.6867338670404</v>
      </c>
      <c r="AA22" s="330">
        <v>2682.7472655495781</v>
      </c>
      <c r="AB22" s="330">
        <v>2704.8565814814433</v>
      </c>
      <c r="AC22" s="330">
        <v>2984.0351348397085</v>
      </c>
      <c r="AD22" s="330">
        <v>3921.0430033959569</v>
      </c>
      <c r="AE22" s="330">
        <v>3366.63301672957</v>
      </c>
      <c r="AF22" s="330">
        <v>2298.7801364107822</v>
      </c>
      <c r="AG22" s="330">
        <v>84247.712257366846</v>
      </c>
    </row>
    <row r="23" spans="1:33">
      <c r="A23" t="s">
        <v>46</v>
      </c>
      <c r="B23" s="330">
        <v>1090.2437203517734</v>
      </c>
      <c r="C23" s="330">
        <v>939.24253569924781</v>
      </c>
      <c r="D23" s="330">
        <v>729.9760339596636</v>
      </c>
      <c r="E23" s="330">
        <v>702.53520877924302</v>
      </c>
      <c r="F23" s="330">
        <v>698.85080498342302</v>
      </c>
      <c r="G23" s="330">
        <v>728.57927872328401</v>
      </c>
      <c r="H23" s="330">
        <v>750.51038200800372</v>
      </c>
      <c r="I23" s="330">
        <v>920.16693945282839</v>
      </c>
      <c r="J23" s="330">
        <v>846.87537789368275</v>
      </c>
      <c r="K23" s="330">
        <v>820.63645953265404</v>
      </c>
      <c r="L23" s="330">
        <v>789.50847019676553</v>
      </c>
      <c r="M23" s="330">
        <v>792.97193492482813</v>
      </c>
      <c r="N23" s="330">
        <v>825.3637922137201</v>
      </c>
      <c r="O23" s="330">
        <v>839.38923804518117</v>
      </c>
      <c r="P23" s="330">
        <v>125.80719161308251</v>
      </c>
      <c r="Q23" s="330">
        <v>774.54287404128331</v>
      </c>
      <c r="R23" s="330">
        <v>856.16803987217907</v>
      </c>
      <c r="S23" s="330">
        <v>796.62594589511502</v>
      </c>
      <c r="T23" s="330">
        <v>858.68317632437675</v>
      </c>
      <c r="U23" s="330">
        <v>857.12900518159961</v>
      </c>
      <c r="V23" s="330">
        <v>862.33408025536062</v>
      </c>
      <c r="W23" s="330">
        <v>1026.6453433937429</v>
      </c>
      <c r="X23" s="330">
        <v>1012.1278008311458</v>
      </c>
      <c r="Y23" s="330">
        <v>818.56378401284815</v>
      </c>
      <c r="Z23" s="330">
        <v>776.97869433329515</v>
      </c>
      <c r="AA23" s="330">
        <v>819.13323155707565</v>
      </c>
      <c r="AB23" s="330">
        <v>825.8839514774163</v>
      </c>
      <c r="AC23" s="330">
        <v>911.12658075167928</v>
      </c>
      <c r="AD23" s="330">
        <v>1197.2266891074519</v>
      </c>
      <c r="AE23" s="330">
        <v>1027.9466194500069</v>
      </c>
      <c r="AF23" s="330">
        <v>701.89511548775477</v>
      </c>
      <c r="AG23" s="330">
        <v>25723.668300349706</v>
      </c>
    </row>
    <row r="24" spans="1:33">
      <c r="A24" t="s">
        <v>47</v>
      </c>
      <c r="B24" s="330">
        <v>454.69043308068331</v>
      </c>
      <c r="C24" s="330">
        <v>391.71479491493449</v>
      </c>
      <c r="D24" s="330">
        <v>304.43937701612748</v>
      </c>
      <c r="E24" s="330">
        <v>292.9950729101144</v>
      </c>
      <c r="F24" s="330">
        <v>291.45847781097001</v>
      </c>
      <c r="G24" s="330">
        <v>303.85685474933359</v>
      </c>
      <c r="H24" s="330">
        <v>313.0033076610265</v>
      </c>
      <c r="I24" s="330">
        <v>383.75924244841065</v>
      </c>
      <c r="J24" s="330">
        <v>353.19270833828062</v>
      </c>
      <c r="K24" s="330">
        <v>342.24966420013567</v>
      </c>
      <c r="L24" s="330">
        <v>329.2676137761265</v>
      </c>
      <c r="M24" s="330">
        <v>330.71206536778931</v>
      </c>
      <c r="N24" s="330">
        <v>344.22121689422215</v>
      </c>
      <c r="O24" s="330">
        <v>350.07058426062997</v>
      </c>
      <c r="P24" s="330">
        <v>52.468384244176164</v>
      </c>
      <c r="Q24" s="330">
        <v>323.02615301811255</v>
      </c>
      <c r="R24" s="330">
        <v>357.06824957791429</v>
      </c>
      <c r="S24" s="330">
        <v>332.23598501946617</v>
      </c>
      <c r="T24" s="330">
        <v>358.11719713097864</v>
      </c>
      <c r="U24" s="330">
        <v>357.46902394107684</v>
      </c>
      <c r="V24" s="330">
        <v>359.63982097968966</v>
      </c>
      <c r="W24" s="330">
        <v>428.16647974578575</v>
      </c>
      <c r="X24" s="330">
        <v>422.11188150152839</v>
      </c>
      <c r="Y24" s="330">
        <v>341.38524671976518</v>
      </c>
      <c r="Z24" s="330">
        <v>324.04202145450603</v>
      </c>
      <c r="AA24" s="330">
        <v>341.62273705854739</v>
      </c>
      <c r="AB24" s="330">
        <v>344.43815136168661</v>
      </c>
      <c r="AC24" s="330">
        <v>379.98892528326894</v>
      </c>
      <c r="AD24" s="330">
        <v>499.30810111924018</v>
      </c>
      <c r="AE24" s="330">
        <v>428.70918204485463</v>
      </c>
      <c r="AF24" s="330">
        <v>292.72811948448503</v>
      </c>
      <c r="AG24" s="330">
        <v>10728.157073113869</v>
      </c>
    </row>
    <row r="25" spans="1:33">
      <c r="A25" t="s">
        <v>48</v>
      </c>
      <c r="B25" s="330">
        <v>1549.0595093169188</v>
      </c>
      <c r="C25" s="330">
        <v>1334.5113155161396</v>
      </c>
      <c r="D25" s="330">
        <v>1037.1775556880214</v>
      </c>
      <c r="E25" s="330">
        <v>998.18859349934803</v>
      </c>
      <c r="F25" s="330">
        <v>992.95365324742272</v>
      </c>
      <c r="G25" s="330">
        <v>1035.1929930249096</v>
      </c>
      <c r="H25" s="330">
        <v>1066.3535339744553</v>
      </c>
      <c r="I25" s="330">
        <v>1307.4079869577581</v>
      </c>
      <c r="J25" s="330">
        <v>1203.2725645136384</v>
      </c>
      <c r="K25" s="330">
        <v>1165.9913169883353</v>
      </c>
      <c r="L25" s="330">
        <v>1121.763492524356</v>
      </c>
      <c r="M25" s="330">
        <v>1126.6845141932156</v>
      </c>
      <c r="N25" s="330">
        <v>1172.7080900424805</v>
      </c>
      <c r="O25" s="330">
        <v>1192.6359739019024</v>
      </c>
      <c r="P25" s="330">
        <v>178.75161568994969</v>
      </c>
      <c r="Q25" s="330">
        <v>1100.4998075294393</v>
      </c>
      <c r="R25" s="330">
        <v>1216.4759300877256</v>
      </c>
      <c r="S25" s="330">
        <v>1131.8762711692109</v>
      </c>
      <c r="T25" s="330">
        <v>1220.0495310778322</v>
      </c>
      <c r="U25" s="330">
        <v>1217.8413059416689</v>
      </c>
      <c r="V25" s="330">
        <v>1225.2368734548818</v>
      </c>
      <c r="W25" s="330">
        <v>1458.6965301362893</v>
      </c>
      <c r="X25" s="330">
        <v>1438.0694566308825</v>
      </c>
      <c r="Y25" s="330">
        <v>1163.0463812242037</v>
      </c>
      <c r="Z25" s="330">
        <v>1103.960713119531</v>
      </c>
      <c r="AA25" s="330">
        <v>1163.8554738307248</v>
      </c>
      <c r="AB25" s="330">
        <v>1173.4471519960114</v>
      </c>
      <c r="AC25" s="330">
        <v>1294.5631034218709</v>
      </c>
      <c r="AD25" s="330">
        <v>1701.0649572661782</v>
      </c>
      <c r="AE25" s="330">
        <v>1460.5454323694082</v>
      </c>
      <c r="AF25" s="330">
        <v>997.27912474339871</v>
      </c>
      <c r="AG25" s="330">
        <v>36549.160753078104</v>
      </c>
    </row>
    <row r="26" spans="1:33">
      <c r="A26" t="s">
        <v>49</v>
      </c>
      <c r="B26" s="330">
        <v>2995.8110145042874</v>
      </c>
      <c r="C26" s="330">
        <v>2580.8845134470084</v>
      </c>
      <c r="D26" s="330">
        <v>2005.8544727548717</v>
      </c>
      <c r="E26" s="330">
        <v>1930.4515836686901</v>
      </c>
      <c r="F26" s="330">
        <v>1920.3274460402363</v>
      </c>
      <c r="G26" s="330">
        <v>2002.0164183422651</v>
      </c>
      <c r="H26" s="330">
        <v>2062.2794948949054</v>
      </c>
      <c r="I26" s="330">
        <v>2528.4679021182856</v>
      </c>
      <c r="J26" s="330">
        <v>2327.074706000391</v>
      </c>
      <c r="K26" s="330">
        <v>2254.9744598193943</v>
      </c>
      <c r="L26" s="330">
        <v>2169.4398480889654</v>
      </c>
      <c r="M26" s="330">
        <v>2178.9568813788519</v>
      </c>
      <c r="N26" s="330">
        <v>2267.9643950520358</v>
      </c>
      <c r="O26" s="330">
        <v>2306.5040209364824</v>
      </c>
      <c r="P26" s="330">
        <v>345.69753836024557</v>
      </c>
      <c r="Q26" s="330">
        <v>2128.3168432375824</v>
      </c>
      <c r="R26" s="330">
        <v>2352.6094177254558</v>
      </c>
      <c r="S26" s="330">
        <v>2188.9975045051865</v>
      </c>
      <c r="T26" s="330">
        <v>2359.5206003773897</v>
      </c>
      <c r="U26" s="330">
        <v>2355.2499928599677</v>
      </c>
      <c r="V26" s="330">
        <v>2369.5526858690714</v>
      </c>
      <c r="W26" s="330">
        <v>2821.053100618768</v>
      </c>
      <c r="X26" s="330">
        <v>2781.1612735890003</v>
      </c>
      <c r="Y26" s="330">
        <v>2249.2790872748733</v>
      </c>
      <c r="Z26" s="330">
        <v>2135.0100780840139</v>
      </c>
      <c r="AA26" s="330">
        <v>2250.8438357740702</v>
      </c>
      <c r="AB26" s="330">
        <v>2269.3937074364035</v>
      </c>
      <c r="AC26" s="330">
        <v>2503.6264784380519</v>
      </c>
      <c r="AD26" s="330">
        <v>3289.7826743999467</v>
      </c>
      <c r="AE26" s="330">
        <v>2824.6287938967894</v>
      </c>
      <c r="AF26" s="330">
        <v>1928.6927122373258</v>
      </c>
      <c r="AG26" s="330">
        <v>70684.423481730802</v>
      </c>
    </row>
    <row r="27" spans="1:33">
      <c r="A27" t="s">
        <v>50</v>
      </c>
      <c r="B27" s="330">
        <v>1119.5418689385979</v>
      </c>
      <c r="C27" s="330">
        <v>964.48282542190123</v>
      </c>
      <c r="D27" s="330">
        <v>749.59269939743422</v>
      </c>
      <c r="E27" s="330">
        <v>721.41445618976581</v>
      </c>
      <c r="F27" s="330">
        <v>717.63104131243381</v>
      </c>
      <c r="G27" s="330">
        <v>748.15840912031922</v>
      </c>
      <c r="H27" s="330">
        <v>770.67886752877348</v>
      </c>
      <c r="I27" s="330">
        <v>944.89461016857808</v>
      </c>
      <c r="J27" s="330">
        <v>869.6334825200928</v>
      </c>
      <c r="K27" s="330">
        <v>842.68944500584314</v>
      </c>
      <c r="L27" s="330">
        <v>810.72495238197632</v>
      </c>
      <c r="M27" s="330">
        <v>814.28149089008809</v>
      </c>
      <c r="N27" s="330">
        <v>847.54381542418184</v>
      </c>
      <c r="O27" s="330">
        <v>861.94616743569782</v>
      </c>
      <c r="P27" s="330">
        <v>129.1880116300801</v>
      </c>
      <c r="Q27" s="330">
        <v>795.35718536169679</v>
      </c>
      <c r="R27" s="330">
        <v>879.17586645188351</v>
      </c>
      <c r="S27" s="330">
        <v>818.0336961946756</v>
      </c>
      <c r="T27" s="330">
        <v>881.75859223306975</v>
      </c>
      <c r="U27" s="330">
        <v>880.1626558077046</v>
      </c>
      <c r="V27" s="330">
        <v>885.50760700280421</v>
      </c>
      <c r="W27" s="330">
        <v>1054.2344110996464</v>
      </c>
      <c r="X27" s="330">
        <v>1039.3267382284087</v>
      </c>
      <c r="Y27" s="330">
        <v>840.56107042149051</v>
      </c>
      <c r="Z27" s="330">
        <v>797.85846351740827</v>
      </c>
      <c r="AA27" s="330">
        <v>841.145820744768</v>
      </c>
      <c r="AB27" s="330">
        <v>848.07795294165032</v>
      </c>
      <c r="AC27" s="330">
        <v>935.61130966683868</v>
      </c>
      <c r="AD27" s="330">
        <v>1229.3997938681603</v>
      </c>
      <c r="AE27" s="330">
        <v>1055.5706563820911</v>
      </c>
      <c r="AF27" s="330">
        <v>720.75716165417646</v>
      </c>
      <c r="AG27" s="330">
        <v>26414.941124942234</v>
      </c>
    </row>
    <row r="28" spans="1:33">
      <c r="A28" t="s">
        <v>51</v>
      </c>
      <c r="B28" s="330">
        <v>520.93955564251689</v>
      </c>
      <c r="C28" s="330">
        <v>448.78826637941575</v>
      </c>
      <c r="D28" s="330">
        <v>348.79668065222756</v>
      </c>
      <c r="E28" s="330">
        <v>335.68492315332634</v>
      </c>
      <c r="F28" s="330">
        <v>333.92444369320822</v>
      </c>
      <c r="G28" s="330">
        <v>348.12928396046198</v>
      </c>
      <c r="H28" s="330">
        <v>358.60838967473819</v>
      </c>
      <c r="I28" s="330">
        <v>439.67357720787942</v>
      </c>
      <c r="J28" s="330">
        <v>404.65345024154539</v>
      </c>
      <c r="K28" s="330">
        <v>392.11598708869712</v>
      </c>
      <c r="L28" s="330">
        <v>377.24243117640015</v>
      </c>
      <c r="M28" s="330">
        <v>378.89734167277823</v>
      </c>
      <c r="N28" s="330">
        <v>394.37479816027508</v>
      </c>
      <c r="O28" s="330">
        <v>401.07642769754227</v>
      </c>
      <c r="P28" s="330">
        <v>60.113111657644758</v>
      </c>
      <c r="Q28" s="330">
        <v>370.09157961391946</v>
      </c>
      <c r="R28" s="330">
        <v>409.09366403177211</v>
      </c>
      <c r="S28" s="330">
        <v>380.64329885248111</v>
      </c>
      <c r="T28" s="330">
        <v>410.29544491922849</v>
      </c>
      <c r="U28" s="330">
        <v>409.55283185996734</v>
      </c>
      <c r="V28" s="330">
        <v>412.03991749540313</v>
      </c>
      <c r="W28" s="330">
        <v>490.55101992922533</v>
      </c>
      <c r="X28" s="330">
        <v>483.61425704730709</v>
      </c>
      <c r="Y28" s="330">
        <v>391.12562260035099</v>
      </c>
      <c r="Z28" s="330">
        <v>371.25546170455533</v>
      </c>
      <c r="AA28" s="330">
        <v>391.39771566093367</v>
      </c>
      <c r="AB28" s="330">
        <v>394.62334032624676</v>
      </c>
      <c r="AC28" s="330">
        <v>435.35391880791542</v>
      </c>
      <c r="AD28" s="330">
        <v>572.05808920024128</v>
      </c>
      <c r="AE28" s="330">
        <v>491.17279482034763</v>
      </c>
      <c r="AF28" s="330">
        <v>335.37907418706948</v>
      </c>
      <c r="AG28" s="330">
        <v>12291.266699115624</v>
      </c>
    </row>
    <row r="29" spans="1:33">
      <c r="A29" t="s">
        <v>52</v>
      </c>
      <c r="B29" s="330">
        <v>610.38175334865014</v>
      </c>
      <c r="C29" s="330">
        <v>525.84252039971534</v>
      </c>
      <c r="D29" s="330">
        <v>408.68297903796179</v>
      </c>
      <c r="E29" s="330">
        <v>393.32001140577523</v>
      </c>
      <c r="F29" s="330">
        <v>391.25726817969053</v>
      </c>
      <c r="G29" s="330">
        <v>407.90099433649959</v>
      </c>
      <c r="H29" s="330">
        <v>420.17929966026549</v>
      </c>
      <c r="I29" s="330">
        <v>515.1628937568729</v>
      </c>
      <c r="J29" s="330">
        <v>474.13002100095599</v>
      </c>
      <c r="K29" s="330">
        <v>459.43995061008121</v>
      </c>
      <c r="L29" s="330">
        <v>442.01269434216402</v>
      </c>
      <c r="M29" s="330">
        <v>443.95174304651613</v>
      </c>
      <c r="N29" s="330">
        <v>462.08658599689221</v>
      </c>
      <c r="O29" s="330">
        <v>469.9388451370242</v>
      </c>
      <c r="P29" s="330">
        <v>70.434172439797251</v>
      </c>
      <c r="Q29" s="330">
        <v>433.63408444900767</v>
      </c>
      <c r="R29" s="330">
        <v>479.33259287165737</v>
      </c>
      <c r="S29" s="330">
        <v>445.99747060372624</v>
      </c>
      <c r="T29" s="330">
        <v>480.74071233058731</v>
      </c>
      <c r="U29" s="330">
        <v>479.87059706239199</v>
      </c>
      <c r="V29" s="330">
        <v>482.78470038674635</v>
      </c>
      <c r="W29" s="330">
        <v>574.77568828895335</v>
      </c>
      <c r="X29" s="330">
        <v>566.6479248189537</v>
      </c>
      <c r="Y29" s="330">
        <v>458.27954647815579</v>
      </c>
      <c r="Z29" s="330">
        <v>434.99779811497649</v>
      </c>
      <c r="AA29" s="330">
        <v>458.59835628553856</v>
      </c>
      <c r="AB29" s="330">
        <v>462.37780136229048</v>
      </c>
      <c r="AC29" s="330">
        <v>510.10157591398945</v>
      </c>
      <c r="AD29" s="330">
        <v>670.27703256792904</v>
      </c>
      <c r="AE29" s="330">
        <v>575.50421820018903</v>
      </c>
      <c r="AF29" s="330">
        <v>392.96165000614315</v>
      </c>
      <c r="AG29" s="330">
        <v>14401.603482440098</v>
      </c>
    </row>
    <row r="30" spans="1:33">
      <c r="A30" t="s">
        <v>53</v>
      </c>
      <c r="B30" s="330">
        <v>2277.1508928470748</v>
      </c>
      <c r="C30" s="330">
        <v>1961.7604200255309</v>
      </c>
      <c r="D30" s="330">
        <v>1524.6733794090326</v>
      </c>
      <c r="E30" s="330">
        <v>1467.3587639761699</v>
      </c>
      <c r="F30" s="330">
        <v>1459.6632888850099</v>
      </c>
      <c r="G30" s="330">
        <v>1521.7560294860407</v>
      </c>
      <c r="H30" s="330">
        <v>1567.5626968336014</v>
      </c>
      <c r="I30" s="330">
        <v>1921.9179424095089</v>
      </c>
      <c r="J30" s="330">
        <v>1768.8366251525611</v>
      </c>
      <c r="K30" s="330">
        <v>1714.0323871112917</v>
      </c>
      <c r="L30" s="330">
        <v>1649.016531128299</v>
      </c>
      <c r="M30" s="330">
        <v>1656.2505391309385</v>
      </c>
      <c r="N30" s="330">
        <v>1723.9061883857455</v>
      </c>
      <c r="O30" s="330">
        <v>1753.2006075156121</v>
      </c>
      <c r="P30" s="330">
        <v>262.76873084476819</v>
      </c>
      <c r="Q30" s="330">
        <v>1617.7584555152157</v>
      </c>
      <c r="R30" s="330">
        <v>1788.2458573510567</v>
      </c>
      <c r="S30" s="330">
        <v>1663.8825338749919</v>
      </c>
      <c r="T30" s="330">
        <v>1793.4991278912491</v>
      </c>
      <c r="U30" s="330">
        <v>1790.2529893083367</v>
      </c>
      <c r="V30" s="330">
        <v>1801.1246330796271</v>
      </c>
      <c r="W30" s="330">
        <v>2144.3153642673951</v>
      </c>
      <c r="X30" s="330">
        <v>2113.9931212759871</v>
      </c>
      <c r="Y30" s="330">
        <v>1709.7032680139714</v>
      </c>
      <c r="Z30" s="330">
        <v>1622.8460613864793</v>
      </c>
      <c r="AA30" s="330">
        <v>1710.8926515981748</v>
      </c>
      <c r="AB30" s="330">
        <v>1724.9926253994495</v>
      </c>
      <c r="AC30" s="330">
        <v>1903.0356865398421</v>
      </c>
      <c r="AD30" s="330">
        <v>2500.602180182002</v>
      </c>
      <c r="AE30" s="330">
        <v>2147.0332904320203</v>
      </c>
      <c r="AF30" s="330">
        <v>1466.021825287133</v>
      </c>
      <c r="AG30" s="330">
        <v>53728.054694544124</v>
      </c>
    </row>
    <row r="31" spans="1:33">
      <c r="A31" t="s">
        <v>54</v>
      </c>
      <c r="B31" s="330">
        <v>1803.0065964914522</v>
      </c>
      <c r="C31" s="330">
        <v>1553.2861652481677</v>
      </c>
      <c r="D31" s="330">
        <v>1207.2086084433286</v>
      </c>
      <c r="E31" s="330">
        <v>1161.8279399837079</v>
      </c>
      <c r="F31" s="330">
        <v>1155.7348029869104</v>
      </c>
      <c r="G31" s="330">
        <v>1204.8987039166013</v>
      </c>
      <c r="H31" s="330">
        <v>1241.167588710477</v>
      </c>
      <c r="I31" s="330">
        <v>1521.7396172403476</v>
      </c>
      <c r="J31" s="330">
        <v>1400.5326187577866</v>
      </c>
      <c r="K31" s="330">
        <v>1357.1396213879225</v>
      </c>
      <c r="L31" s="330">
        <v>1305.6612509461152</v>
      </c>
      <c r="M31" s="330">
        <v>1311.3890067082834</v>
      </c>
      <c r="N31" s="330">
        <v>1364.9575173763733</v>
      </c>
      <c r="O31" s="330">
        <v>1388.1523048177523</v>
      </c>
      <c r="P31" s="330">
        <v>208.05549450104922</v>
      </c>
      <c r="Q31" s="330">
        <v>1280.9116760711918</v>
      </c>
      <c r="R31" s="330">
        <v>1415.9004952549685</v>
      </c>
      <c r="S31" s="330">
        <v>1317.4318811225967</v>
      </c>
      <c r="T31" s="330">
        <v>1420.0599391753842</v>
      </c>
      <c r="U31" s="330">
        <v>1417.4897057769294</v>
      </c>
      <c r="V31" s="330">
        <v>1426.0976752777269</v>
      </c>
      <c r="W31" s="330">
        <v>1697.8298446872952</v>
      </c>
      <c r="X31" s="330">
        <v>1673.8212450351346</v>
      </c>
      <c r="Y31" s="330">
        <v>1353.7119037456778</v>
      </c>
      <c r="Z31" s="330">
        <v>1284.9399497244883</v>
      </c>
      <c r="AA31" s="330">
        <v>1354.653636001899</v>
      </c>
      <c r="AB31" s="330">
        <v>1365.8177384133428</v>
      </c>
      <c r="AC31" s="330">
        <v>1506.788991000958</v>
      </c>
      <c r="AD31" s="330">
        <v>1979.9312554259607</v>
      </c>
      <c r="AE31" s="330">
        <v>1699.9818491148405</v>
      </c>
      <c r="AF31" s="330">
        <v>1160.7693762833355</v>
      </c>
      <c r="AG31" s="330">
        <v>42540.894999628013</v>
      </c>
    </row>
    <row r="32" spans="1:33">
      <c r="A32" t="s">
        <v>55</v>
      </c>
      <c r="B32" s="330">
        <v>1480.075348634593</v>
      </c>
      <c r="C32" s="330">
        <v>1275.0816148053241</v>
      </c>
      <c r="D32" s="330">
        <v>990.98899887186974</v>
      </c>
      <c r="E32" s="330">
        <v>953.73632945715622</v>
      </c>
      <c r="F32" s="330">
        <v>948.73451643974272</v>
      </c>
      <c r="G32" s="330">
        <v>989.09281460146212</v>
      </c>
      <c r="H32" s="330">
        <v>1018.8656853221478</v>
      </c>
      <c r="I32" s="330">
        <v>1249.1852769151849</v>
      </c>
      <c r="J32" s="330">
        <v>1149.687310082938</v>
      </c>
      <c r="K32" s="330">
        <v>1114.0663057918391</v>
      </c>
      <c r="L32" s="330">
        <v>1071.808075995529</v>
      </c>
      <c r="M32" s="330">
        <v>1076.5099501445652</v>
      </c>
      <c r="N32" s="330">
        <v>1120.483961253118</v>
      </c>
      <c r="O32" s="330">
        <v>1139.5243980300042</v>
      </c>
      <c r="P32" s="330">
        <v>170.79128227163034</v>
      </c>
      <c r="Q32" s="330">
        <v>1051.491325223323</v>
      </c>
      <c r="R32" s="330">
        <v>1162.3026910852047</v>
      </c>
      <c r="S32" s="330">
        <v>1081.4705029639083</v>
      </c>
      <c r="T32" s="330">
        <v>1165.7171491479844</v>
      </c>
      <c r="U32" s="330">
        <v>1163.6072627500682</v>
      </c>
      <c r="V32" s="330">
        <v>1170.6734839634134</v>
      </c>
      <c r="W32" s="330">
        <v>1393.7364977963789</v>
      </c>
      <c r="X32" s="330">
        <v>1374.0280083379664</v>
      </c>
      <c r="Y32" s="330">
        <v>1111.2525166497257</v>
      </c>
      <c r="Z32" s="330">
        <v>1054.7981065425929</v>
      </c>
      <c r="AA32" s="330">
        <v>1112.0255779907986</v>
      </c>
      <c r="AB32" s="330">
        <v>1121.1901106114581</v>
      </c>
      <c r="AC32" s="330">
        <v>1236.9124136951446</v>
      </c>
      <c r="AD32" s="330">
        <v>1625.311548415624</v>
      </c>
      <c r="AE32" s="330">
        <v>1395.5030629934006</v>
      </c>
      <c r="AF32" s="330">
        <v>952.86736201081999</v>
      </c>
      <c r="AG32" s="330">
        <v>34921.519488794904</v>
      </c>
    </row>
    <row r="33" spans="1:33">
      <c r="A33" t="s">
        <v>56</v>
      </c>
      <c r="B33" s="330">
        <v>1502.9462769568559</v>
      </c>
      <c r="C33" s="330">
        <v>1294.7848685917954</v>
      </c>
      <c r="D33" s="330">
        <v>1006.3022992266513</v>
      </c>
      <c r="E33" s="330">
        <v>968.47398132702597</v>
      </c>
      <c r="F33" s="330">
        <v>963.39487757768575</v>
      </c>
      <c r="G33" s="330">
        <v>1004.3768140868154</v>
      </c>
      <c r="H33" s="330">
        <v>1034.6097513796719</v>
      </c>
      <c r="I33" s="330">
        <v>1268.4883664206684</v>
      </c>
      <c r="J33" s="330">
        <v>1167.4529029537193</v>
      </c>
      <c r="K33" s="330">
        <v>1131.2814635535833</v>
      </c>
      <c r="L33" s="330">
        <v>1088.3702366341277</v>
      </c>
      <c r="M33" s="330">
        <v>1093.1447666967579</v>
      </c>
      <c r="N33" s="330">
        <v>1137.7982881133728</v>
      </c>
      <c r="O33" s="330">
        <v>1157.1329480628501</v>
      </c>
      <c r="P33" s="330">
        <v>173.43044194583567</v>
      </c>
      <c r="Q33" s="330">
        <v>1067.7395403921312</v>
      </c>
      <c r="R33" s="330">
        <v>1180.2632236764046</v>
      </c>
      <c r="S33" s="330">
        <v>1098.1819726730328</v>
      </c>
      <c r="T33" s="330">
        <v>1183.7304438000381</v>
      </c>
      <c r="U33" s="330">
        <v>1181.5879542913281</v>
      </c>
      <c r="V33" s="330">
        <v>1188.7633665935111</v>
      </c>
      <c r="W33" s="330">
        <v>1415.2732712928289</v>
      </c>
      <c r="X33" s="330">
        <v>1395.2602355488782</v>
      </c>
      <c r="Y33" s="330">
        <v>1128.4241942130852</v>
      </c>
      <c r="Z33" s="330">
        <v>1071.0974198927202</v>
      </c>
      <c r="AA33" s="330">
        <v>1129.2092013179576</v>
      </c>
      <c r="AB33" s="330">
        <v>1138.5153492752061</v>
      </c>
      <c r="AC33" s="330">
        <v>1256.0258562510498</v>
      </c>
      <c r="AD33" s="330">
        <v>1650.4267453949212</v>
      </c>
      <c r="AE33" s="330">
        <v>1417.0671344149428</v>
      </c>
      <c r="AF33" s="330">
        <v>967.59158612365161</v>
      </c>
      <c r="AG33" s="330">
        <v>35461.145778679107</v>
      </c>
    </row>
    <row r="34" spans="1:33">
      <c r="A34" t="s">
        <v>57</v>
      </c>
      <c r="B34" s="330">
        <v>1315.039310797029</v>
      </c>
      <c r="C34" s="330">
        <v>1132.9034359571156</v>
      </c>
      <c r="D34" s="330">
        <v>880.48861247917318</v>
      </c>
      <c r="E34" s="330">
        <v>847.38980790975199</v>
      </c>
      <c r="F34" s="330">
        <v>842.94572285068853</v>
      </c>
      <c r="G34" s="330">
        <v>878.80386253829931</v>
      </c>
      <c r="H34" s="330">
        <v>905.25690456017924</v>
      </c>
      <c r="I34" s="330">
        <v>1109.8946733541629</v>
      </c>
      <c r="J34" s="330">
        <v>1021.4912431845502</v>
      </c>
      <c r="K34" s="330">
        <v>989.84216465886664</v>
      </c>
      <c r="L34" s="330">
        <v>952.2959455166399</v>
      </c>
      <c r="M34" s="330">
        <v>956.4735364386878</v>
      </c>
      <c r="N34" s="330">
        <v>995.54421842424995</v>
      </c>
      <c r="O34" s="330">
        <v>1012.4615482611736</v>
      </c>
      <c r="P34" s="330">
        <v>151.74717309887112</v>
      </c>
      <c r="Q34" s="330">
        <v>934.24461728003064</v>
      </c>
      <c r="R34" s="330">
        <v>1032.6999441158691</v>
      </c>
      <c r="S34" s="330">
        <v>960.88096202464806</v>
      </c>
      <c r="T34" s="330">
        <v>1035.7336724877155</v>
      </c>
      <c r="U34" s="330">
        <v>1033.8590493091488</v>
      </c>
      <c r="V34" s="330">
        <v>1040.137350398961</v>
      </c>
      <c r="W34" s="330">
        <v>1238.3276872935128</v>
      </c>
      <c r="X34" s="330">
        <v>1220.8167960958781</v>
      </c>
      <c r="Y34" s="330">
        <v>987.34212752387441</v>
      </c>
      <c r="Z34" s="330">
        <v>937.18267542082788</v>
      </c>
      <c r="AA34" s="330">
        <v>988.02898853679949</v>
      </c>
      <c r="AB34" s="330">
        <v>996.17162848574981</v>
      </c>
      <c r="AC34" s="330">
        <v>1098.9902977051281</v>
      </c>
      <c r="AD34" s="330">
        <v>1444.0809249547278</v>
      </c>
      <c r="AE34" s="330">
        <v>1239.8972713564542</v>
      </c>
      <c r="AF34" s="330">
        <v>846.61773481712919</v>
      </c>
      <c r="AG34" s="330">
        <v>31027.589887835893</v>
      </c>
    </row>
    <row r="35" spans="1:33">
      <c r="A35" t="s">
        <v>58</v>
      </c>
      <c r="B35" s="330">
        <v>1366.1937975723624</v>
      </c>
      <c r="C35" s="330">
        <v>1176.9729123268169</v>
      </c>
      <c r="D35" s="330">
        <v>914.73925632920282</v>
      </c>
      <c r="E35" s="330">
        <v>880.35292191430528</v>
      </c>
      <c r="F35" s="330">
        <v>875.73596377949741</v>
      </c>
      <c r="G35" s="330">
        <v>912.98897031053832</v>
      </c>
      <c r="H35" s="330">
        <v>940.47102475597501</v>
      </c>
      <c r="I35" s="330">
        <v>1153.0691183490408</v>
      </c>
      <c r="J35" s="330">
        <v>1061.2268312096203</v>
      </c>
      <c r="K35" s="330">
        <v>1028.3466165835928</v>
      </c>
      <c r="L35" s="330">
        <v>989.33986500343417</v>
      </c>
      <c r="M35" s="330">
        <v>993.67996248921747</v>
      </c>
      <c r="N35" s="330">
        <v>1034.2704778885218</v>
      </c>
      <c r="O35" s="330">
        <v>1051.8458848782054</v>
      </c>
      <c r="P35" s="330">
        <v>157.65007554121379</v>
      </c>
      <c r="Q35" s="330">
        <v>970.58634754405773</v>
      </c>
      <c r="R35" s="330">
        <v>1072.8715459839111</v>
      </c>
      <c r="S35" s="330">
        <v>998.25883511253937</v>
      </c>
      <c r="T35" s="330">
        <v>1076.0232851380995</v>
      </c>
      <c r="U35" s="330">
        <v>1074.075739891113</v>
      </c>
      <c r="V35" s="330">
        <v>1080.5982643037059</v>
      </c>
      <c r="W35" s="330">
        <v>1286.4981235558264</v>
      </c>
      <c r="X35" s="330">
        <v>1268.3060659133264</v>
      </c>
      <c r="Y35" s="330">
        <v>1025.7493290352406</v>
      </c>
      <c r="Z35" s="330">
        <v>973.6386949346703</v>
      </c>
      <c r="AA35" s="330">
        <v>1026.4629086582586</v>
      </c>
      <c r="AB35" s="330">
        <v>1034.9222939426259</v>
      </c>
      <c r="AC35" s="330">
        <v>1141.7405669849898</v>
      </c>
      <c r="AD35" s="330">
        <v>1500.2550772949612</v>
      </c>
      <c r="AE35" s="330">
        <v>1288.1287637914095</v>
      </c>
      <c r="AF35" s="330">
        <v>879.55081549683666</v>
      </c>
      <c r="AG35" s="330">
        <v>32234.550336513115</v>
      </c>
    </row>
    <row r="36" spans="1:33">
      <c r="A36" t="s">
        <v>59</v>
      </c>
      <c r="B36" s="330">
        <v>1420.7248556923587</v>
      </c>
      <c r="C36" s="330">
        <v>1223.9512973859507</v>
      </c>
      <c r="D36" s="330">
        <v>951.25069390135877</v>
      </c>
      <c r="E36" s="330">
        <v>915.49184322716883</v>
      </c>
      <c r="F36" s="330">
        <v>910.69060112559566</v>
      </c>
      <c r="G36" s="330">
        <v>949.43054594306307</v>
      </c>
      <c r="H36" s="330">
        <v>978.00953517980395</v>
      </c>
      <c r="I36" s="330">
        <v>1199.0933933975696</v>
      </c>
      <c r="J36" s="330">
        <v>1103.5852595043632</v>
      </c>
      <c r="K36" s="330">
        <v>1069.3926447650019</v>
      </c>
      <c r="L36" s="330">
        <v>1028.8289548930213</v>
      </c>
      <c r="M36" s="330">
        <v>1033.3422855677302</v>
      </c>
      <c r="N36" s="330">
        <v>1075.5529545340416</v>
      </c>
      <c r="O36" s="330">
        <v>1093.8298765955549</v>
      </c>
      <c r="P36" s="330">
        <v>163.94261284246326</v>
      </c>
      <c r="Q36" s="330">
        <v>1009.3268985716264</v>
      </c>
      <c r="R36" s="330">
        <v>1115.694768233418</v>
      </c>
      <c r="S36" s="330">
        <v>1038.1039219904414</v>
      </c>
      <c r="T36" s="330">
        <v>1118.9723077471904</v>
      </c>
      <c r="U36" s="330">
        <v>1116.9470270403858</v>
      </c>
      <c r="V36" s="330">
        <v>1123.7298953064383</v>
      </c>
      <c r="W36" s="330">
        <v>1337.8481619409722</v>
      </c>
      <c r="X36" s="330">
        <v>1318.9299758718989</v>
      </c>
      <c r="Y36" s="330">
        <v>1066.6916875626773</v>
      </c>
      <c r="Z36" s="330">
        <v>1012.5010791408522</v>
      </c>
      <c r="AA36" s="330">
        <v>1067.4337494200352</v>
      </c>
      <c r="AB36" s="330">
        <v>1076.2307875552797</v>
      </c>
      <c r="AC36" s="330">
        <v>1187.3126676099878</v>
      </c>
      <c r="AD36" s="330">
        <v>1560.137135726322</v>
      </c>
      <c r="AE36" s="330">
        <v>1339.5438885044375</v>
      </c>
      <c r="AF36" s="330">
        <v>914.65772106512065</v>
      </c>
      <c r="AG36" s="330">
        <v>33521.179027842139</v>
      </c>
    </row>
    <row r="37" spans="1:33">
      <c r="A37" t="s">
        <v>60</v>
      </c>
      <c r="B37" s="330">
        <v>1045.3348697982044</v>
      </c>
      <c r="C37" s="330">
        <v>900.55366101748109</v>
      </c>
      <c r="D37" s="330">
        <v>699.9071750386471</v>
      </c>
      <c r="E37" s="330">
        <v>673.5966805302495</v>
      </c>
      <c r="F37" s="330">
        <v>670.06404311139352</v>
      </c>
      <c r="G37" s="330">
        <v>698.56795434339767</v>
      </c>
      <c r="H37" s="330">
        <v>719.59568105139135</v>
      </c>
      <c r="I37" s="330">
        <v>882.26381852965642</v>
      </c>
      <c r="J37" s="330">
        <v>811.99125146087601</v>
      </c>
      <c r="K37" s="330">
        <v>786.83315534295332</v>
      </c>
      <c r="L37" s="330">
        <v>756.98737675959944</v>
      </c>
      <c r="M37" s="330">
        <v>760.30817593777942</v>
      </c>
      <c r="N37" s="330">
        <v>791.36576176884546</v>
      </c>
      <c r="O37" s="330">
        <v>804.81347746617735</v>
      </c>
      <c r="P37" s="330">
        <v>120.62499586982871</v>
      </c>
      <c r="Q37" s="330">
        <v>742.63823700615444</v>
      </c>
      <c r="R37" s="330">
        <v>820.90113410274625</v>
      </c>
      <c r="S37" s="330">
        <v>763.81167245930374</v>
      </c>
      <c r="T37" s="330">
        <v>823.31266813564525</v>
      </c>
      <c r="U37" s="330">
        <v>821.8225157423301</v>
      </c>
      <c r="V37" s="330">
        <v>826.81318560169348</v>
      </c>
      <c r="W37" s="330">
        <v>984.35620983825572</v>
      </c>
      <c r="X37" s="330">
        <v>970.43666764674856</v>
      </c>
      <c r="Y37" s="330">
        <v>784.84585658196511</v>
      </c>
      <c r="Z37" s="330">
        <v>744.97372203603425</v>
      </c>
      <c r="AA37" s="330">
        <v>785.39184768779774</v>
      </c>
      <c r="AB37" s="330">
        <v>791.86449485580579</v>
      </c>
      <c r="AC37" s="330">
        <v>873.59584639701654</v>
      </c>
      <c r="AD37" s="330">
        <v>1147.9110421046671</v>
      </c>
      <c r="AE37" s="330">
        <v>985.60388429072361</v>
      </c>
      <c r="AF37" s="330">
        <v>672.98295368640152</v>
      </c>
      <c r="AG37" s="330">
        <v>24664.07001619977</v>
      </c>
    </row>
    <row r="38" spans="1:33">
      <c r="A38" t="s">
        <v>62</v>
      </c>
      <c r="B38" s="330">
        <v>1344.9492520415379</v>
      </c>
      <c r="C38" s="330">
        <v>1158.67078369111</v>
      </c>
      <c r="D38" s="330">
        <v>900.51490557131638</v>
      </c>
      <c r="E38" s="330">
        <v>866.66328449534149</v>
      </c>
      <c r="F38" s="330">
        <v>862.1181208434856</v>
      </c>
      <c r="G38" s="330">
        <v>898.79183679743915</v>
      </c>
      <c r="H38" s="330">
        <v>925.84654062981917</v>
      </c>
      <c r="I38" s="330">
        <v>1135.1386977685329</v>
      </c>
      <c r="J38" s="330">
        <v>1044.7245737888745</v>
      </c>
      <c r="K38" s="330">
        <v>1012.355652083315</v>
      </c>
      <c r="L38" s="330">
        <v>973.95546211354178</v>
      </c>
      <c r="M38" s="330">
        <v>978.22807034647633</v>
      </c>
      <c r="N38" s="330">
        <v>1018.1873963390855</v>
      </c>
      <c r="O38" s="330">
        <v>1035.4895027657899</v>
      </c>
      <c r="P38" s="330">
        <v>155.19859009769579</v>
      </c>
      <c r="Q38" s="330">
        <v>955.49356503499041</v>
      </c>
      <c r="R38" s="330">
        <v>1056.1882112711623</v>
      </c>
      <c r="S38" s="330">
        <v>982.73574072301676</v>
      </c>
      <c r="T38" s="330">
        <v>1059.2909403463402</v>
      </c>
      <c r="U38" s="330">
        <v>1057.3736797586359</v>
      </c>
      <c r="V38" s="330">
        <v>1063.7947778090941</v>
      </c>
      <c r="W38" s="330">
        <v>1266.4928592882184</v>
      </c>
      <c r="X38" s="330">
        <v>1248.5836912310558</v>
      </c>
      <c r="Y38" s="330">
        <v>1009.7987527973569</v>
      </c>
      <c r="Z38" s="330">
        <v>958.49844790539294</v>
      </c>
      <c r="AA38" s="330">
        <v>1010.5012361360717</v>
      </c>
      <c r="AB38" s="330">
        <v>1018.8290765428706</v>
      </c>
      <c r="AC38" s="330">
        <v>1123.9863073017714</v>
      </c>
      <c r="AD38" s="330">
        <v>1476.925856100956</v>
      </c>
      <c r="AE38" s="330">
        <v>1268.0981427912568</v>
      </c>
      <c r="AF38" s="330">
        <v>865.87365096886151</v>
      </c>
      <c r="AG38" s="330">
        <v>31733.297605380409</v>
      </c>
    </row>
    <row r="39" spans="1:33">
      <c r="A39" t="s">
        <v>63</v>
      </c>
      <c r="B39" s="330">
        <v>964.33806389758502</v>
      </c>
      <c r="C39" s="330">
        <v>830.77509321881382</v>
      </c>
      <c r="D39" s="330">
        <v>645.67551469424495</v>
      </c>
      <c r="E39" s="330">
        <v>621.4036645269257</v>
      </c>
      <c r="F39" s="330">
        <v>618.14475025229774</v>
      </c>
      <c r="G39" s="330">
        <v>644.44006227636305</v>
      </c>
      <c r="H39" s="330">
        <v>663.83847502200183</v>
      </c>
      <c r="I39" s="330">
        <v>813.9024222659109</v>
      </c>
      <c r="J39" s="330">
        <v>749.07486008451849</v>
      </c>
      <c r="K39" s="330">
        <v>725.86611578386169</v>
      </c>
      <c r="L39" s="330">
        <v>698.33290975951502</v>
      </c>
      <c r="M39" s="330">
        <v>701.3963998836864</v>
      </c>
      <c r="N39" s="330">
        <v>730.04751739155734</v>
      </c>
      <c r="O39" s="330">
        <v>742.45324927144156</v>
      </c>
      <c r="P39" s="330">
        <v>111.27847959115753</v>
      </c>
      <c r="Q39" s="330">
        <v>685.09559983307565</v>
      </c>
      <c r="R39" s="330">
        <v>757.29436870769734</v>
      </c>
      <c r="S39" s="330">
        <v>704.62843121646961</v>
      </c>
      <c r="T39" s="330">
        <v>759.51904725569011</v>
      </c>
      <c r="U39" s="330">
        <v>758.14435794282019</v>
      </c>
      <c r="V39" s="330">
        <v>762.74833036235646</v>
      </c>
      <c r="W39" s="330">
        <v>908.08427902556809</v>
      </c>
      <c r="X39" s="330">
        <v>895.24327969117292</v>
      </c>
      <c r="Y39" s="330">
        <v>724.03280102997098</v>
      </c>
      <c r="Z39" s="330">
        <v>687.25012196473551</v>
      </c>
      <c r="AA39" s="330">
        <v>724.53648651977539</v>
      </c>
      <c r="AB39" s="330">
        <v>730.50760660638844</v>
      </c>
      <c r="AC39" s="330">
        <v>805.90607993981803</v>
      </c>
      <c r="AD39" s="330">
        <v>1058.9662163317757</v>
      </c>
      <c r="AE39" s="330">
        <v>909.23527857664931</v>
      </c>
      <c r="AF39" s="330">
        <v>620.83749174013963</v>
      </c>
      <c r="AG39" s="330">
        <v>22752.997354663981</v>
      </c>
    </row>
    <row r="40" spans="1:33">
      <c r="A40" t="s">
        <v>64</v>
      </c>
      <c r="B40" s="330">
        <v>681.97227782051584</v>
      </c>
      <c r="C40" s="330">
        <v>587.51759770747412</v>
      </c>
      <c r="D40" s="330">
        <v>456.61663474037937</v>
      </c>
      <c r="E40" s="330">
        <v>439.45177361416449</v>
      </c>
      <c r="F40" s="330">
        <v>437.14709512609653</v>
      </c>
      <c r="G40" s="330">
        <v>455.74293252835997</v>
      </c>
      <c r="H40" s="330">
        <v>469.46133712267539</v>
      </c>
      <c r="I40" s="330">
        <v>575.58537780094014</v>
      </c>
      <c r="J40" s="330">
        <v>529.73983680081778</v>
      </c>
      <c r="K40" s="330">
        <v>513.32679576404519</v>
      </c>
      <c r="L40" s="330">
        <v>493.8555294819343</v>
      </c>
      <c r="M40" s="330">
        <v>496.02200555114365</v>
      </c>
      <c r="N40" s="330">
        <v>516.28385002296068</v>
      </c>
      <c r="O40" s="330">
        <v>525.05708582572549</v>
      </c>
      <c r="P40" s="330">
        <v>78.695263663516513</v>
      </c>
      <c r="Q40" s="330">
        <v>484.49420823919138</v>
      </c>
      <c r="R40" s="330">
        <v>535.55260851249204</v>
      </c>
      <c r="S40" s="330">
        <v>498.30767263463184</v>
      </c>
      <c r="T40" s="330">
        <v>537.12588364658882</v>
      </c>
      <c r="U40" s="330">
        <v>536.15371419990709</v>
      </c>
      <c r="V40" s="330">
        <v>539.40960720622888</v>
      </c>
      <c r="W40" s="330">
        <v>642.19004455458003</v>
      </c>
      <c r="X40" s="330">
        <v>633.10899103878796</v>
      </c>
      <c r="Y40" s="330">
        <v>512.03029002038568</v>
      </c>
      <c r="Z40" s="330">
        <v>486.01786930863443</v>
      </c>
      <c r="AA40" s="330">
        <v>512.38649242869747</v>
      </c>
      <c r="AB40" s="330">
        <v>516.60922148923964</v>
      </c>
      <c r="AC40" s="330">
        <v>569.93042753555551</v>
      </c>
      <c r="AD40" s="330">
        <v>748.89256135745779</v>
      </c>
      <c r="AE40" s="330">
        <v>643.00402236486025</v>
      </c>
      <c r="AF40" s="330">
        <v>439.05138068195566</v>
      </c>
      <c r="AG40" s="330">
        <v>16090.740388789947</v>
      </c>
    </row>
    <row r="41" spans="1:33">
      <c r="A41" t="s">
        <v>65</v>
      </c>
      <c r="B41" s="330">
        <v>2121.9193176370914</v>
      </c>
      <c r="C41" s="330">
        <v>1828.0287638837553</v>
      </c>
      <c r="D41" s="330">
        <v>1420.7376011038539</v>
      </c>
      <c r="E41" s="330">
        <v>1367.3300776709746</v>
      </c>
      <c r="F41" s="330">
        <v>1360.159197029898</v>
      </c>
      <c r="G41" s="330">
        <v>1418.0191246175793</v>
      </c>
      <c r="H41" s="330">
        <v>1460.7031876837036</v>
      </c>
      <c r="I41" s="330">
        <v>1790.9023164526591</v>
      </c>
      <c r="J41" s="330">
        <v>1648.2564315105656</v>
      </c>
      <c r="K41" s="330">
        <v>1597.1881550281246</v>
      </c>
      <c r="L41" s="330">
        <v>1536.6043785219765</v>
      </c>
      <c r="M41" s="330">
        <v>1543.3452499209509</v>
      </c>
      <c r="N41" s="330">
        <v>1606.3888670795682</v>
      </c>
      <c r="O41" s="330">
        <v>1633.6863088283244</v>
      </c>
      <c r="P41" s="330">
        <v>244.8559943049587</v>
      </c>
      <c r="Q41" s="330">
        <v>1507.4771411992733</v>
      </c>
      <c r="R41" s="330">
        <v>1666.3425517021874</v>
      </c>
      <c r="S41" s="330">
        <v>1550.4569776199721</v>
      </c>
      <c r="T41" s="330">
        <v>1671.2377109448285</v>
      </c>
      <c r="U41" s="330">
        <v>1668.2128590615187</v>
      </c>
      <c r="V41" s="330">
        <v>1678.3433914760515</v>
      </c>
      <c r="W41" s="330">
        <v>1998.1390819719243</v>
      </c>
      <c r="X41" s="330">
        <v>1969.8838823012909</v>
      </c>
      <c r="Y41" s="330">
        <v>1593.1541485554706</v>
      </c>
      <c r="Z41" s="330">
        <v>1512.2179290024303</v>
      </c>
      <c r="AA41" s="330">
        <v>1594.262452801504</v>
      </c>
      <c r="AB41" s="330">
        <v>1607.4012425413857</v>
      </c>
      <c r="AC41" s="330">
        <v>1773.3072490303516</v>
      </c>
      <c r="AD41" s="330">
        <v>2330.1381074574019</v>
      </c>
      <c r="AE41" s="330">
        <v>2000.6717292597018</v>
      </c>
      <c r="AF41" s="330">
        <v>1366.0842770348922</v>
      </c>
      <c r="AG41" s="330">
        <v>50065.455703234169</v>
      </c>
    </row>
    <row r="42" spans="1:33">
      <c r="A42" t="s">
        <v>66</v>
      </c>
      <c r="B42" s="330">
        <v>1254.0665829321176</v>
      </c>
      <c r="C42" s="330">
        <v>1080.3755667666728</v>
      </c>
      <c r="D42" s="330">
        <v>839.66413513004522</v>
      </c>
      <c r="E42" s="330">
        <v>808.09998004759791</v>
      </c>
      <c r="F42" s="330">
        <v>803.86194813591192</v>
      </c>
      <c r="G42" s="330">
        <v>838.05749981192207</v>
      </c>
      <c r="H42" s="330">
        <v>863.28402782836019</v>
      </c>
      <c r="I42" s="330">
        <v>1058.4336217175223</v>
      </c>
      <c r="J42" s="330">
        <v>974.12907912168816</v>
      </c>
      <c r="K42" s="330">
        <v>943.94743250946749</v>
      </c>
      <c r="L42" s="330">
        <v>908.14207037685208</v>
      </c>
      <c r="M42" s="330">
        <v>912.1259643406953</v>
      </c>
      <c r="N42" s="330">
        <v>949.38510651855518</v>
      </c>
      <c r="O42" s="330">
        <v>965.51805239077237</v>
      </c>
      <c r="P42" s="330">
        <v>144.71130807669221</v>
      </c>
      <c r="Q42" s="330">
        <v>890.92770474290739</v>
      </c>
      <c r="R42" s="330">
        <v>984.81808070562397</v>
      </c>
      <c r="S42" s="330">
        <v>916.32903652168034</v>
      </c>
      <c r="T42" s="330">
        <v>987.71114811554025</v>
      </c>
      <c r="U42" s="330">
        <v>985.92344316670062</v>
      </c>
      <c r="V42" s="330">
        <v>991.91064638539967</v>
      </c>
      <c r="W42" s="330">
        <v>1180.9117481158689</v>
      </c>
      <c r="X42" s="330">
        <v>1164.2127617752978</v>
      </c>
      <c r="Y42" s="330">
        <v>941.56331136469146</v>
      </c>
      <c r="Z42" s="330">
        <v>893.72953773971142</v>
      </c>
      <c r="AA42" s="330">
        <v>942.21832558088704</v>
      </c>
      <c r="AB42" s="330">
        <v>949.98342626874228</v>
      </c>
      <c r="AC42" s="330">
        <v>1048.0348351588868</v>
      </c>
      <c r="AD42" s="330">
        <v>1377.1250913691838</v>
      </c>
      <c r="AE42" s="330">
        <v>1182.4085573034552</v>
      </c>
      <c r="AF42" s="330">
        <v>807.36370467005622</v>
      </c>
      <c r="AG42" s="330">
        <v>29588.973734689509</v>
      </c>
    </row>
    <row r="43" spans="1:33">
      <c r="A43" t="s">
        <v>68</v>
      </c>
      <c r="B43" s="330">
        <v>458.08750184121573</v>
      </c>
      <c r="C43" s="330">
        <v>394.64136208246441</v>
      </c>
      <c r="D43" s="330">
        <v>306.71389484605055</v>
      </c>
      <c r="E43" s="330">
        <v>295.18408841771856</v>
      </c>
      <c r="F43" s="330">
        <v>293.63601315794375</v>
      </c>
      <c r="G43" s="330">
        <v>306.12702045734932</v>
      </c>
      <c r="H43" s="330">
        <v>315.34180805830647</v>
      </c>
      <c r="I43" s="330">
        <v>386.6263723443584</v>
      </c>
      <c r="J43" s="330">
        <v>355.83147051283231</v>
      </c>
      <c r="K43" s="330">
        <v>344.80666904996212</v>
      </c>
      <c r="L43" s="330">
        <v>331.72762754205382</v>
      </c>
      <c r="M43" s="330">
        <v>333.18287087469275</v>
      </c>
      <c r="N43" s="330">
        <v>346.79295154608434</v>
      </c>
      <c r="O43" s="330">
        <v>352.68602052067132</v>
      </c>
      <c r="P43" s="330">
        <v>52.860384374515114</v>
      </c>
      <c r="Q43" s="330">
        <v>325.43953578013355</v>
      </c>
      <c r="R43" s="330">
        <v>359.73596657341108</v>
      </c>
      <c r="S43" s="330">
        <v>334.71817598659845</v>
      </c>
      <c r="T43" s="330">
        <v>360.79275099020663</v>
      </c>
      <c r="U43" s="330">
        <v>360.13973518930044</v>
      </c>
      <c r="V43" s="330">
        <v>362.32675061798443</v>
      </c>
      <c r="W43" s="330">
        <v>431.36538358635426</v>
      </c>
      <c r="X43" s="330">
        <v>425.26555041948416</v>
      </c>
      <c r="Y43" s="330">
        <v>343.93579336109417</v>
      </c>
      <c r="Z43" s="330">
        <v>326.46299394060964</v>
      </c>
      <c r="AA43" s="330">
        <v>344.17505803017258</v>
      </c>
      <c r="AB43" s="330">
        <v>347.01150676747034</v>
      </c>
      <c r="AC43" s="330">
        <v>382.82788650504381</v>
      </c>
      <c r="AD43" s="330">
        <v>503.03851598788106</v>
      </c>
      <c r="AE43" s="330">
        <v>431.91214050564889</v>
      </c>
      <c r="AF43" s="330">
        <v>294.91514053811181</v>
      </c>
      <c r="AG43" s="330">
        <v>10808.308940405725</v>
      </c>
    </row>
    <row r="44" spans="1:33">
      <c r="A44" t="s">
        <v>67</v>
      </c>
      <c r="B44" s="330">
        <v>1249.3437991391825</v>
      </c>
      <c r="C44" s="330">
        <v>1076.3068990528111</v>
      </c>
      <c r="D44" s="330">
        <v>836.50198072542889</v>
      </c>
      <c r="E44" s="330">
        <v>805.05669547181674</v>
      </c>
      <c r="F44" s="330">
        <v>800.83462388368844</v>
      </c>
      <c r="G44" s="330">
        <v>834.9013959562518</v>
      </c>
      <c r="H44" s="330">
        <v>860.03292149093215</v>
      </c>
      <c r="I44" s="330">
        <v>1054.4475868270483</v>
      </c>
      <c r="J44" s="330">
        <v>970.46053305745454</v>
      </c>
      <c r="K44" s="330">
        <v>940.39254978129929</v>
      </c>
      <c r="L44" s="330">
        <v>904.72202975856987</v>
      </c>
      <c r="M44" s="330">
        <v>908.6909204760932</v>
      </c>
      <c r="N44" s="330">
        <v>945.80974564430528</v>
      </c>
      <c r="O44" s="330">
        <v>961.88193524063206</v>
      </c>
      <c r="P44" s="330">
        <v>144.16632886287638</v>
      </c>
      <c r="Q44" s="330">
        <v>887.572493000642</v>
      </c>
      <c r="R44" s="330">
        <v>981.10928012529826</v>
      </c>
      <c r="S44" s="330">
        <v>912.87816399100348</v>
      </c>
      <c r="T44" s="330">
        <v>983.99145231476803</v>
      </c>
      <c r="U44" s="330">
        <v>982.21047981863376</v>
      </c>
      <c r="V44" s="330">
        <v>988.17513537781372</v>
      </c>
      <c r="W44" s="330">
        <v>1176.4644636249227</v>
      </c>
      <c r="X44" s="330">
        <v>1159.8283652546722</v>
      </c>
      <c r="Y44" s="330">
        <v>938.01740717789903</v>
      </c>
      <c r="Z44" s="330">
        <v>890.36377436354712</v>
      </c>
      <c r="AA44" s="330">
        <v>938.66995462672639</v>
      </c>
      <c r="AB44" s="330">
        <v>946.40581213708367</v>
      </c>
      <c r="AC44" s="330">
        <v>1044.087961841884</v>
      </c>
      <c r="AD44" s="330">
        <v>1371.9388722713461</v>
      </c>
      <c r="AE44" s="330">
        <v>1177.9556358660591</v>
      </c>
      <c r="AF44" s="330">
        <v>804.32319288917085</v>
      </c>
      <c r="AG44" s="330">
        <v>29477.542390049854</v>
      </c>
    </row>
    <row r="45" spans="1:33">
      <c r="A45" t="s">
        <v>69</v>
      </c>
      <c r="B45" s="330">
        <v>201.686602865879</v>
      </c>
      <c r="C45" s="330">
        <v>173.75255895185879</v>
      </c>
      <c r="D45" s="330">
        <v>135.03988485742312</v>
      </c>
      <c r="E45" s="330">
        <v>129.96354577180122</v>
      </c>
      <c r="F45" s="330">
        <v>129.28195974539852</v>
      </c>
      <c r="G45" s="330">
        <v>134.7814960096803</v>
      </c>
      <c r="H45" s="330">
        <v>138.83857942692634</v>
      </c>
      <c r="I45" s="330">
        <v>170.22372211220232</v>
      </c>
      <c r="J45" s="330">
        <v>156.66535365415697</v>
      </c>
      <c r="K45" s="330">
        <v>151.81135797564619</v>
      </c>
      <c r="L45" s="330">
        <v>146.0529222185707</v>
      </c>
      <c r="M45" s="330">
        <v>146.69363623701361</v>
      </c>
      <c r="N45" s="330">
        <v>152.68587772867301</v>
      </c>
      <c r="O45" s="330">
        <v>155.28047604703258</v>
      </c>
      <c r="P45" s="330">
        <v>23.273351287318004</v>
      </c>
      <c r="Q45" s="330">
        <v>143.28440340748509</v>
      </c>
      <c r="R45" s="330">
        <v>158.38442379511511</v>
      </c>
      <c r="S45" s="330">
        <v>147.36959982724099</v>
      </c>
      <c r="T45" s="330">
        <v>158.84970446339008</v>
      </c>
      <c r="U45" s="330">
        <v>158.5621948981364</v>
      </c>
      <c r="V45" s="330">
        <v>159.52509327552858</v>
      </c>
      <c r="W45" s="330">
        <v>189.92139811669676</v>
      </c>
      <c r="X45" s="330">
        <v>187.23576573308048</v>
      </c>
      <c r="Y45" s="330">
        <v>151.42792913617714</v>
      </c>
      <c r="Z45" s="330">
        <v>143.73501120344571</v>
      </c>
      <c r="AA45" s="330">
        <v>151.53327249983209</v>
      </c>
      <c r="AB45" s="330">
        <v>152.78210314404183</v>
      </c>
      <c r="AC45" s="330">
        <v>168.55132611386955</v>
      </c>
      <c r="AD45" s="330">
        <v>221.47761943406186</v>
      </c>
      <c r="AE45" s="330">
        <v>190.16212405923551</v>
      </c>
      <c r="AF45" s="330">
        <v>129.84513349474096</v>
      </c>
      <c r="AG45" s="330">
        <v>4758.678427491659</v>
      </c>
    </row>
    <row r="46" spans="1:33">
      <c r="A46" t="s">
        <v>70</v>
      </c>
      <c r="B46" s="330">
        <v>1268.1690075528129</v>
      </c>
      <c r="C46" s="330">
        <v>1092.5247741530502</v>
      </c>
      <c r="D46" s="330">
        <v>849.106456880368</v>
      </c>
      <c r="E46" s="330">
        <v>817.18735165107489</v>
      </c>
      <c r="F46" s="330">
        <v>812.90166156366831</v>
      </c>
      <c r="G46" s="330">
        <v>847.48175437683767</v>
      </c>
      <c r="H46" s="330">
        <v>872.99196367035916</v>
      </c>
      <c r="I46" s="330">
        <v>1070.3360841301492</v>
      </c>
      <c r="J46" s="330">
        <v>985.08350697752132</v>
      </c>
      <c r="K46" s="330">
        <v>954.56245701776697</v>
      </c>
      <c r="L46" s="330">
        <v>918.35445085702395</v>
      </c>
      <c r="M46" s="330">
        <v>922.38314512500301</v>
      </c>
      <c r="N46" s="330">
        <v>960.06127960450488</v>
      </c>
      <c r="O46" s="330">
        <v>976.37564618928172</v>
      </c>
      <c r="P46" s="330">
        <v>146.33863818953378</v>
      </c>
      <c r="Q46" s="330">
        <v>900.94650356078978</v>
      </c>
      <c r="R46" s="330">
        <v>995.89271018484749</v>
      </c>
      <c r="S46" s="330">
        <v>926.63348234710668</v>
      </c>
      <c r="T46" s="330">
        <v>998.81831116644651</v>
      </c>
      <c r="U46" s="330">
        <v>997.01050283982124</v>
      </c>
      <c r="V46" s="330">
        <v>1003.0650342875232</v>
      </c>
      <c r="W46" s="330">
        <v>1194.1915206081396</v>
      </c>
      <c r="X46" s="330">
        <v>1177.3047482286811</v>
      </c>
      <c r="Y46" s="330">
        <v>952.15152558302032</v>
      </c>
      <c r="Z46" s="330">
        <v>903.77984416586196</v>
      </c>
      <c r="AA46" s="330">
        <v>952.81390566697371</v>
      </c>
      <c r="AB46" s="330">
        <v>960.66632767302133</v>
      </c>
      <c r="AC46" s="330">
        <v>1059.8203595192717</v>
      </c>
      <c r="AD46" s="330">
        <v>1392.6113526719089</v>
      </c>
      <c r="AE46" s="330">
        <v>1195.7051619472452</v>
      </c>
      <c r="AF46" s="330">
        <v>816.44279659512279</v>
      </c>
      <c r="AG46" s="330">
        <v>29921.712264984737</v>
      </c>
    </row>
    <row r="47" spans="1:33">
      <c r="A47" t="s">
        <v>71</v>
      </c>
      <c r="B47" s="330">
        <v>1496.6785512039251</v>
      </c>
      <c r="C47" s="330">
        <v>1289.3852368219827</v>
      </c>
      <c r="D47" s="330">
        <v>1002.1057241841506</v>
      </c>
      <c r="E47" s="330">
        <v>964.43516143913371</v>
      </c>
      <c r="F47" s="330">
        <v>959.37723903862786</v>
      </c>
      <c r="G47" s="330">
        <v>1000.1882688807652</v>
      </c>
      <c r="H47" s="330">
        <v>1030.2951259786323</v>
      </c>
      <c r="I47" s="330">
        <v>1263.1983987595447</v>
      </c>
      <c r="J47" s="330">
        <v>1162.584282739301</v>
      </c>
      <c r="K47" s="330">
        <v>1126.5636888256104</v>
      </c>
      <c r="L47" s="330">
        <v>1083.831414278689</v>
      </c>
      <c r="M47" s="330">
        <v>1088.5860331538797</v>
      </c>
      <c r="N47" s="330">
        <v>1133.0533363200936</v>
      </c>
      <c r="O47" s="330">
        <v>1152.307365080055</v>
      </c>
      <c r="P47" s="330">
        <v>172.70718625533485</v>
      </c>
      <c r="Q47" s="330">
        <v>1063.286754076782</v>
      </c>
      <c r="R47" s="330">
        <v>1175.3411806761369</v>
      </c>
      <c r="S47" s="330">
        <v>1093.6022325072938</v>
      </c>
      <c r="T47" s="330">
        <v>1178.7939414773095</v>
      </c>
      <c r="U47" s="330">
        <v>1176.660386776766</v>
      </c>
      <c r="V47" s="330">
        <v>1183.8058755100474</v>
      </c>
      <c r="W47" s="330">
        <v>1409.3711676275684</v>
      </c>
      <c r="X47" s="330">
        <v>1389.4415920986964</v>
      </c>
      <c r="Y47" s="330">
        <v>1123.7183351343294</v>
      </c>
      <c r="Z47" s="330">
        <v>1066.6306302373025</v>
      </c>
      <c r="AA47" s="330">
        <v>1124.5000685298733</v>
      </c>
      <c r="AB47" s="330">
        <v>1133.7674071270624</v>
      </c>
      <c r="AC47" s="330">
        <v>1250.7878609039963</v>
      </c>
      <c r="AD47" s="330">
        <v>1643.5439829342545</v>
      </c>
      <c r="AE47" s="330">
        <v>1411.1575498155596</v>
      </c>
      <c r="AF47" s="330">
        <v>963.55644608195564</v>
      </c>
      <c r="AG47" s="330">
        <v>35313.262424474662</v>
      </c>
    </row>
    <row r="48" spans="1:33">
      <c r="A48" t="s">
        <v>72</v>
      </c>
      <c r="B48" s="330">
        <v>1174.8099328385579</v>
      </c>
      <c r="C48" s="330">
        <v>1012.0961393182081</v>
      </c>
      <c r="D48" s="330">
        <v>786.59760145484267</v>
      </c>
      <c r="E48" s="330">
        <v>757.02829196426114</v>
      </c>
      <c r="F48" s="330">
        <v>753.05810245973385</v>
      </c>
      <c r="G48" s="330">
        <v>785.09250503024361</v>
      </c>
      <c r="H48" s="330">
        <v>808.72472367644116</v>
      </c>
      <c r="I48" s="330">
        <v>991.54091893328291</v>
      </c>
      <c r="J48" s="330">
        <v>912.5643993664919</v>
      </c>
      <c r="K48" s="330">
        <v>884.29022420542753</v>
      </c>
      <c r="L48" s="330">
        <v>850.74775073968237</v>
      </c>
      <c r="M48" s="330">
        <v>854.47986374213212</v>
      </c>
      <c r="N48" s="330">
        <v>889.38423876921399</v>
      </c>
      <c r="O48" s="330">
        <v>904.49758706712782</v>
      </c>
      <c r="P48" s="330">
        <v>135.56559471113914</v>
      </c>
      <c r="Q48" s="330">
        <v>834.62132810031324</v>
      </c>
      <c r="R48" s="330">
        <v>922.57785910128064</v>
      </c>
      <c r="S48" s="330">
        <v>858.41730296096023</v>
      </c>
      <c r="T48" s="330">
        <v>925.28808547665722</v>
      </c>
      <c r="U48" s="330">
        <v>923.61336297032028</v>
      </c>
      <c r="V48" s="330">
        <v>929.22217665452274</v>
      </c>
      <c r="W48" s="330">
        <v>1106.2784627021394</v>
      </c>
      <c r="X48" s="330">
        <v>1090.6348475319071</v>
      </c>
      <c r="Y48" s="330">
        <v>882.05677883650253</v>
      </c>
      <c r="Z48" s="330">
        <v>837.24608605144533</v>
      </c>
      <c r="AA48" s="330">
        <v>882.67039634119499</v>
      </c>
      <c r="AB48" s="330">
        <v>889.94474488196761</v>
      </c>
      <c r="AC48" s="330">
        <v>981.79933271703146</v>
      </c>
      <c r="AD48" s="330">
        <v>1290.0911786669449</v>
      </c>
      <c r="AE48" s="330">
        <v>1107.6806739763038</v>
      </c>
      <c r="AF48" s="330">
        <v>756.33854898042523</v>
      </c>
      <c r="AG48" s="330">
        <v>27718.959040226702</v>
      </c>
    </row>
    <row r="49" spans="1:33">
      <c r="A49" t="s">
        <v>73</v>
      </c>
      <c r="B49" s="330">
        <v>2946.7509327240987</v>
      </c>
      <c r="C49" s="330">
        <v>2538.6193623136733</v>
      </c>
      <c r="D49" s="330">
        <v>1973.0061442067522</v>
      </c>
      <c r="E49" s="330">
        <v>1898.8380699627355</v>
      </c>
      <c r="F49" s="330">
        <v>1888.8797275121487</v>
      </c>
      <c r="G49" s="330">
        <v>1969.2309426451593</v>
      </c>
      <c r="H49" s="330">
        <v>2028.5071373652393</v>
      </c>
      <c r="I49" s="330">
        <v>2487.061137320396</v>
      </c>
      <c r="J49" s="330">
        <v>2288.9660019358662</v>
      </c>
      <c r="K49" s="330">
        <v>2218.0464857665042</v>
      </c>
      <c r="L49" s="330">
        <v>2133.9126082700491</v>
      </c>
      <c r="M49" s="330">
        <v>2143.2737884606422</v>
      </c>
      <c r="N49" s="330">
        <v>2230.8236948686431</v>
      </c>
      <c r="O49" s="330">
        <v>2268.7321870839378</v>
      </c>
      <c r="P49" s="330">
        <v>340.03631693437734</v>
      </c>
      <c r="Q49" s="330">
        <v>2093.4630430886878</v>
      </c>
      <c r="R49" s="330">
        <v>2314.082551420589</v>
      </c>
      <c r="S49" s="330">
        <v>2153.1499840615697</v>
      </c>
      <c r="T49" s="330">
        <v>2320.8805549752901</v>
      </c>
      <c r="U49" s="330">
        <v>2316.6798838967961</v>
      </c>
      <c r="V49" s="330">
        <v>2330.7483527558097</v>
      </c>
      <c r="W49" s="330">
        <v>2774.8548941389399</v>
      </c>
      <c r="X49" s="330">
        <v>2735.6163447314811</v>
      </c>
      <c r="Y49" s="330">
        <v>2212.444381936682</v>
      </c>
      <c r="Z49" s="330">
        <v>2100.0466680006643</v>
      </c>
      <c r="AA49" s="330">
        <v>2213.9835057589667</v>
      </c>
      <c r="AB49" s="330">
        <v>2232.2296005086841</v>
      </c>
      <c r="AC49" s="330">
        <v>2462.6265224379767</v>
      </c>
      <c r="AD49" s="330">
        <v>3235.908445931027</v>
      </c>
      <c r="AE49" s="330">
        <v>2778.3720310514923</v>
      </c>
      <c r="AF49" s="330">
        <v>1897.1080022095225</v>
      </c>
      <c r="AG49" s="330">
        <v>69526.879304274393</v>
      </c>
    </row>
    <row r="50" spans="1:33">
      <c r="A50" t="s">
        <v>74</v>
      </c>
      <c r="B50" s="330">
        <v>1522.8050456240096</v>
      </c>
      <c r="C50" s="330">
        <v>1311.8931535473685</v>
      </c>
      <c r="D50" s="330">
        <v>1019.5987988261114</v>
      </c>
      <c r="E50" s="330">
        <v>981.27064681680827</v>
      </c>
      <c r="F50" s="330">
        <v>976.12443172227825</v>
      </c>
      <c r="G50" s="330">
        <v>1017.6478718161633</v>
      </c>
      <c r="H50" s="330">
        <v>1048.2802837389731</v>
      </c>
      <c r="I50" s="330">
        <v>1285.2491897527766</v>
      </c>
      <c r="J50" s="330">
        <v>1182.8787218835203</v>
      </c>
      <c r="K50" s="330">
        <v>1146.2293410836028</v>
      </c>
      <c r="L50" s="330">
        <v>1102.751118429381</v>
      </c>
      <c r="M50" s="330">
        <v>1107.5887354362762</v>
      </c>
      <c r="N50" s="330">
        <v>1152.8322739184262</v>
      </c>
      <c r="O50" s="330">
        <v>1172.4224070974403</v>
      </c>
      <c r="P50" s="330">
        <v>175.7220175525288</v>
      </c>
      <c r="Q50" s="330">
        <v>1081.8478241375449</v>
      </c>
      <c r="R50" s="330">
        <v>1195.858308267716</v>
      </c>
      <c r="S50" s="330">
        <v>1112.6924991530011</v>
      </c>
      <c r="T50" s="330">
        <v>1199.3713415540747</v>
      </c>
      <c r="U50" s="330">
        <v>1197.2005428475061</v>
      </c>
      <c r="V50" s="330">
        <v>1204.4707654933356</v>
      </c>
      <c r="W50" s="330">
        <v>1433.9735967311526</v>
      </c>
      <c r="X50" s="330">
        <v>1413.69612422505</v>
      </c>
      <c r="Y50" s="330">
        <v>1143.3343179978624</v>
      </c>
      <c r="Z50" s="330">
        <v>1085.2500720585069</v>
      </c>
      <c r="AA50" s="330">
        <v>1144.1296975789419</v>
      </c>
      <c r="AB50" s="330">
        <v>1153.5588097713719</v>
      </c>
      <c r="AC50" s="330">
        <v>1272.6220096210543</v>
      </c>
      <c r="AD50" s="330">
        <v>1672.2342068068117</v>
      </c>
      <c r="AE50" s="330">
        <v>1435.7911625719257</v>
      </c>
      <c r="AF50" s="330">
        <v>980.37659232628209</v>
      </c>
      <c r="AG50" s="330">
        <v>35929.701908387811</v>
      </c>
    </row>
    <row r="51" spans="1:33">
      <c r="A51" t="s">
        <v>75</v>
      </c>
      <c r="B51" s="330">
        <v>1714.2648499504553</v>
      </c>
      <c r="C51" s="330">
        <v>1476.8353483458218</v>
      </c>
      <c r="D51" s="330">
        <v>1147.791299288134</v>
      </c>
      <c r="E51" s="330">
        <v>1104.6442109974055</v>
      </c>
      <c r="F51" s="330">
        <v>1098.8509706399557</v>
      </c>
      <c r="G51" s="330">
        <v>1145.5950853948432</v>
      </c>
      <c r="H51" s="330">
        <v>1180.0788607010631</v>
      </c>
      <c r="I51" s="330">
        <v>1446.8414822710577</v>
      </c>
      <c r="J51" s="330">
        <v>1331.6001417951093</v>
      </c>
      <c r="K51" s="330">
        <v>1290.3428938904685</v>
      </c>
      <c r="L51" s="330">
        <v>1241.398224939815</v>
      </c>
      <c r="M51" s="330">
        <v>1246.8440676734429</v>
      </c>
      <c r="N51" s="330">
        <v>1297.7760027430093</v>
      </c>
      <c r="O51" s="330">
        <v>1319.8291715390653</v>
      </c>
      <c r="P51" s="330">
        <v>197.81526132863476</v>
      </c>
      <c r="Q51" s="330">
        <v>1217.866793417679</v>
      </c>
      <c r="R51" s="330">
        <v>1346.2116304878095</v>
      </c>
      <c r="S51" s="330">
        <v>1252.5895193103256</v>
      </c>
      <c r="T51" s="330">
        <v>1350.1663517417328</v>
      </c>
      <c r="U51" s="330">
        <v>1347.7226220406249</v>
      </c>
      <c r="V51" s="330">
        <v>1355.9069179679821</v>
      </c>
      <c r="W51" s="330">
        <v>1614.2647673103338</v>
      </c>
      <c r="X51" s="330">
        <v>1591.4378411302957</v>
      </c>
      <c r="Y51" s="330">
        <v>1287.0838842556232</v>
      </c>
      <c r="Z51" s="330">
        <v>1221.6968004422042</v>
      </c>
      <c r="AA51" s="330">
        <v>1287.9792656192001</v>
      </c>
      <c r="AB51" s="330">
        <v>1298.5938847683628</v>
      </c>
      <c r="AC51" s="330">
        <v>1432.6267072964094</v>
      </c>
      <c r="AD51" s="330">
        <v>1882.4814967952848</v>
      </c>
      <c r="AE51" s="330">
        <v>1616.3108527513175</v>
      </c>
      <c r="AF51" s="330">
        <v>1103.6377484883315</v>
      </c>
      <c r="AG51" s="330">
        <v>40447.084955321807</v>
      </c>
    </row>
    <row r="52" spans="1:33">
      <c r="A52" t="s">
        <v>76</v>
      </c>
      <c r="B52" s="330">
        <v>886.57571958773519</v>
      </c>
      <c r="C52" s="330">
        <v>763.78300687326225</v>
      </c>
      <c r="D52" s="330">
        <v>593.6094980494579</v>
      </c>
      <c r="E52" s="330">
        <v>571.29488263249129</v>
      </c>
      <c r="F52" s="330">
        <v>568.29876086122636</v>
      </c>
      <c r="G52" s="330">
        <v>592.4736701096449</v>
      </c>
      <c r="H52" s="330">
        <v>610.30783261207114</v>
      </c>
      <c r="I52" s="330">
        <v>748.27091526196853</v>
      </c>
      <c r="J52" s="330">
        <v>688.67092150273584</v>
      </c>
      <c r="K52" s="330">
        <v>667.33368516476651</v>
      </c>
      <c r="L52" s="330">
        <v>642.02070327858758</v>
      </c>
      <c r="M52" s="330">
        <v>644.83715952247962</v>
      </c>
      <c r="N52" s="330">
        <v>671.17790668625753</v>
      </c>
      <c r="O52" s="330">
        <v>682.58326449611889</v>
      </c>
      <c r="P52" s="330">
        <v>102.30519960958129</v>
      </c>
      <c r="Q52" s="330">
        <v>629.85082425711062</v>
      </c>
      <c r="R52" s="330">
        <v>696.22762495048676</v>
      </c>
      <c r="S52" s="330">
        <v>647.80856614000027</v>
      </c>
      <c r="T52" s="330">
        <v>698.27290975088806</v>
      </c>
      <c r="U52" s="330">
        <v>697.00907270826292</v>
      </c>
      <c r="V52" s="330">
        <v>701.24178975389634</v>
      </c>
      <c r="W52" s="330">
        <v>834.85813042520806</v>
      </c>
      <c r="X52" s="330">
        <v>823.05260428108397</v>
      </c>
      <c r="Y52" s="330">
        <v>665.64820534393255</v>
      </c>
      <c r="Z52" s="330">
        <v>631.83160991802686</v>
      </c>
      <c r="AA52" s="330">
        <v>666.11127461630406</v>
      </c>
      <c r="AB52" s="330">
        <v>671.60089520240592</v>
      </c>
      <c r="AC52" s="330">
        <v>740.91938241551804</v>
      </c>
      <c r="AD52" s="330">
        <v>973.57324201106485</v>
      </c>
      <c r="AE52" s="330">
        <v>835.91631561300483</v>
      </c>
      <c r="AF52" s="330">
        <v>570.77436491713001</v>
      </c>
      <c r="AG52" s="330">
        <v>20918.23993855271</v>
      </c>
    </row>
    <row r="53" spans="1:33">
      <c r="A53" t="s">
        <v>77</v>
      </c>
      <c r="B53" s="330">
        <v>649.77214514823402</v>
      </c>
      <c r="C53" s="330">
        <v>559.77725516167357</v>
      </c>
      <c r="D53" s="330">
        <v>435.05693693858586</v>
      </c>
      <c r="E53" s="330">
        <v>418.70253515733413</v>
      </c>
      <c r="F53" s="330">
        <v>416.50667480674224</v>
      </c>
      <c r="G53" s="330">
        <v>434.2244876162485</v>
      </c>
      <c r="H53" s="330">
        <v>447.29516141217903</v>
      </c>
      <c r="I53" s="330">
        <v>548.4084292178577</v>
      </c>
      <c r="J53" s="330">
        <v>504.72753999413067</v>
      </c>
      <c r="K53" s="330">
        <v>489.08946022210142</v>
      </c>
      <c r="L53" s="330">
        <v>470.53755294910593</v>
      </c>
      <c r="M53" s="330">
        <v>472.6017362725122</v>
      </c>
      <c r="N53" s="330">
        <v>491.90689364516624</v>
      </c>
      <c r="O53" s="330">
        <v>500.26589067899306</v>
      </c>
      <c r="P53" s="330">
        <v>74.979573139051624</v>
      </c>
      <c r="Q53" s="330">
        <v>461.61823762919545</v>
      </c>
      <c r="R53" s="330">
        <v>510.26585477200143</v>
      </c>
      <c r="S53" s="330">
        <v>474.77948286461589</v>
      </c>
      <c r="T53" s="330">
        <v>511.76484584837988</v>
      </c>
      <c r="U53" s="330">
        <v>510.83857853904476</v>
      </c>
      <c r="V53" s="330">
        <v>513.94074068242674</v>
      </c>
      <c r="W53" s="330">
        <v>611.86827736843884</v>
      </c>
      <c r="X53" s="330">
        <v>603.21599660122115</v>
      </c>
      <c r="Y53" s="330">
        <v>487.85417054002374</v>
      </c>
      <c r="Z53" s="330">
        <v>463.06995722802554</v>
      </c>
      <c r="AA53" s="330">
        <v>488.19355442773161</v>
      </c>
      <c r="AB53" s="330">
        <v>492.21690231045949</v>
      </c>
      <c r="AC53" s="330">
        <v>543.020484158876</v>
      </c>
      <c r="AD53" s="330">
        <v>713.53270786009659</v>
      </c>
      <c r="AE53" s="330">
        <v>612.64382224773976</v>
      </c>
      <c r="AF53" s="330">
        <v>418.32104725390354</v>
      </c>
      <c r="AG53" s="330">
        <v>15330.996932692096</v>
      </c>
    </row>
    <row r="54" spans="1:33">
      <c r="A54" t="s">
        <v>79</v>
      </c>
      <c r="B54" s="330">
        <v>2382.3315376800861</v>
      </c>
      <c r="C54" s="330">
        <v>2052.3733111757447</v>
      </c>
      <c r="D54" s="330">
        <v>1595.0974034426204</v>
      </c>
      <c r="E54" s="330">
        <v>1535.1354499574043</v>
      </c>
      <c r="F54" s="330">
        <v>1527.0845240988283</v>
      </c>
      <c r="G54" s="330">
        <v>1592.0453023500561</v>
      </c>
      <c r="H54" s="330">
        <v>1639.9677604536892</v>
      </c>
      <c r="I54" s="330">
        <v>2010.6905262263081</v>
      </c>
      <c r="J54" s="330">
        <v>1850.5384471188615</v>
      </c>
      <c r="K54" s="330">
        <v>1793.2028243042466</v>
      </c>
      <c r="L54" s="330">
        <v>1725.1839131973525</v>
      </c>
      <c r="M54" s="330">
        <v>1732.7520569961023</v>
      </c>
      <c r="N54" s="330">
        <v>1803.5326923190569</v>
      </c>
      <c r="O54" s="330">
        <v>1834.1802083841183</v>
      </c>
      <c r="P54" s="330">
        <v>274.90590833222456</v>
      </c>
      <c r="Q54" s="330">
        <v>1692.4820401795605</v>
      </c>
      <c r="R54" s="330">
        <v>1870.8441836134771</v>
      </c>
      <c r="S54" s="330">
        <v>1740.736570376959</v>
      </c>
      <c r="T54" s="330">
        <v>1876.3401005169983</v>
      </c>
      <c r="U54" s="330">
        <v>1872.944024154187</v>
      </c>
      <c r="V54" s="330">
        <v>1884.3178245923241</v>
      </c>
      <c r="W54" s="330">
        <v>2243.3603917389778</v>
      </c>
      <c r="X54" s="330">
        <v>2211.6375770592213</v>
      </c>
      <c r="Y54" s="330">
        <v>1788.6737450112078</v>
      </c>
      <c r="Z54" s="330">
        <v>1697.8046404325648</v>
      </c>
      <c r="AA54" s="330">
        <v>1789.9180657244056</v>
      </c>
      <c r="AB54" s="330">
        <v>1804.669311402834</v>
      </c>
      <c r="AC54" s="330">
        <v>1990.9361068761659</v>
      </c>
      <c r="AD54" s="330">
        <v>2616.1039462742501</v>
      </c>
      <c r="AE54" s="330">
        <v>2246.2038577734033</v>
      </c>
      <c r="AF54" s="330">
        <v>1533.7367586309567</v>
      </c>
      <c r="AG54" s="330">
        <v>56209.731010394185</v>
      </c>
    </row>
    <row r="55" spans="1:33">
      <c r="A55" t="s">
        <v>80</v>
      </c>
      <c r="B55" s="330">
        <v>3510.4552381369253</v>
      </c>
      <c r="C55" s="330">
        <v>3024.2493653277652</v>
      </c>
      <c r="D55" s="330">
        <v>2350.4360945104077</v>
      </c>
      <c r="E55" s="330">
        <v>2262.0798979139931</v>
      </c>
      <c r="F55" s="330">
        <v>2250.2165554677058</v>
      </c>
      <c r="G55" s="330">
        <v>2345.9387086099759</v>
      </c>
      <c r="H55" s="330">
        <v>2416.5542553605001</v>
      </c>
      <c r="I55" s="330">
        <v>2962.8282119527917</v>
      </c>
      <c r="J55" s="330">
        <v>2726.8380921440548</v>
      </c>
      <c r="K55" s="330">
        <v>2642.3518926970173</v>
      </c>
      <c r="L55" s="330">
        <v>2542.1234656242314</v>
      </c>
      <c r="M55" s="330">
        <v>2553.2754105240447</v>
      </c>
      <c r="N55" s="330">
        <v>2657.5733422342914</v>
      </c>
      <c r="O55" s="330">
        <v>2702.7336113256574</v>
      </c>
      <c r="P55" s="330">
        <v>405.08420874090751</v>
      </c>
      <c r="Q55" s="330">
        <v>2493.9360241970039</v>
      </c>
      <c r="R55" s="330">
        <v>2756.7593595723351</v>
      </c>
      <c r="S55" s="330">
        <v>2565.0408916833535</v>
      </c>
      <c r="T55" s="330">
        <v>2764.8578001030428</v>
      </c>
      <c r="U55" s="330">
        <v>2759.8535536879726</v>
      </c>
      <c r="V55" s="330">
        <v>2776.6132769649703</v>
      </c>
      <c r="W55" s="330">
        <v>3305.6760210117036</v>
      </c>
      <c r="X55" s="330">
        <v>3258.9312589163978</v>
      </c>
      <c r="Y55" s="330">
        <v>2635.6781237959563</v>
      </c>
      <c r="Z55" s="330">
        <v>2501.77907611616</v>
      </c>
      <c r="AA55" s="330">
        <v>2637.5116772273236</v>
      </c>
      <c r="AB55" s="330">
        <v>2659.2481932587198</v>
      </c>
      <c r="AC55" s="330">
        <v>2933.7193310992097</v>
      </c>
      <c r="AD55" s="330">
        <v>3854.9276859476167</v>
      </c>
      <c r="AE55" s="330">
        <v>3309.8659752968797</v>
      </c>
      <c r="AF55" s="330">
        <v>2260.0188735704855</v>
      </c>
      <c r="AG55" s="330">
        <v>82827.155473019433</v>
      </c>
    </row>
    <row r="56" spans="1:33">
      <c r="A56" t="s">
        <v>81</v>
      </c>
      <c r="B56" s="330">
        <v>352.46338278210197</v>
      </c>
      <c r="C56" s="330">
        <v>303.64641887465427</v>
      </c>
      <c r="D56" s="330">
        <v>235.99294128130319</v>
      </c>
      <c r="E56" s="330">
        <v>227.12163490376895</v>
      </c>
      <c r="F56" s="330">
        <v>225.93050910210792</v>
      </c>
      <c r="G56" s="330">
        <v>235.54138621490563</v>
      </c>
      <c r="H56" s="330">
        <v>242.6314622296355</v>
      </c>
      <c r="I56" s="330">
        <v>297.4794957765518</v>
      </c>
      <c r="J56" s="330">
        <v>273.78516832086683</v>
      </c>
      <c r="K56" s="330">
        <v>265.30242473479274</v>
      </c>
      <c r="L56" s="330">
        <v>255.23910016274891</v>
      </c>
      <c r="M56" s="330">
        <v>256.35879887911074</v>
      </c>
      <c r="N56" s="330">
        <v>266.83071757170751</v>
      </c>
      <c r="O56" s="330">
        <v>271.36498453468425</v>
      </c>
      <c r="P56" s="330">
        <v>40.672032781767193</v>
      </c>
      <c r="Q56" s="330">
        <v>250.40089330326791</v>
      </c>
      <c r="R56" s="330">
        <v>276.78938014511351</v>
      </c>
      <c r="S56" s="330">
        <v>257.54009902628769</v>
      </c>
      <c r="T56" s="330">
        <v>277.60249512624279</v>
      </c>
      <c r="U56" s="330">
        <v>277.10004928942675</v>
      </c>
      <c r="V56" s="330">
        <v>278.78279080298546</v>
      </c>
      <c r="W56" s="330">
        <v>331.90275155475945</v>
      </c>
      <c r="X56" s="330">
        <v>327.20939532093945</v>
      </c>
      <c r="Y56" s="330">
        <v>264.63235233585726</v>
      </c>
      <c r="Z56" s="330">
        <v>251.18836627279325</v>
      </c>
      <c r="AA56" s="330">
        <v>264.81644824396358</v>
      </c>
      <c r="AB56" s="330">
        <v>266.99887913984628</v>
      </c>
      <c r="AC56" s="330">
        <v>294.55685072949524</v>
      </c>
      <c r="AD56" s="330">
        <v>387.04975862064549</v>
      </c>
      <c r="AE56" s="330">
        <v>332.32343928921961</v>
      </c>
      <c r="AF56" s="330">
        <v>226.91470002984801</v>
      </c>
      <c r="AG56" s="330">
        <v>8316.1691073813981</v>
      </c>
    </row>
    <row r="57" spans="1:33">
      <c r="A57" t="s">
        <v>82</v>
      </c>
      <c r="B57" s="330">
        <v>803.14809174957657</v>
      </c>
      <c r="C57" s="330">
        <v>691.91029139199145</v>
      </c>
      <c r="D57" s="330">
        <v>537.75027340534621</v>
      </c>
      <c r="E57" s="330">
        <v>517.53548475920968</v>
      </c>
      <c r="F57" s="330">
        <v>514.82130092800833</v>
      </c>
      <c r="G57" s="330">
        <v>536.7213279670018</v>
      </c>
      <c r="H57" s="330">
        <v>552.87727862673341</v>
      </c>
      <c r="I57" s="330">
        <v>677.85790251938784</v>
      </c>
      <c r="J57" s="330">
        <v>623.86632549055469</v>
      </c>
      <c r="K57" s="330">
        <v>604.5369436121307</v>
      </c>
      <c r="L57" s="330">
        <v>581.605937665081</v>
      </c>
      <c r="M57" s="330">
        <v>584.15736266782073</v>
      </c>
      <c r="N57" s="330">
        <v>608.01942019143962</v>
      </c>
      <c r="O57" s="330">
        <v>618.35152286279504</v>
      </c>
      <c r="P57" s="330">
        <v>92.678181938822661</v>
      </c>
      <c r="Q57" s="330">
        <v>570.58125596336754</v>
      </c>
      <c r="R57" s="330">
        <v>630.71193587654716</v>
      </c>
      <c r="S57" s="330">
        <v>586.84915706501397</v>
      </c>
      <c r="T57" s="330">
        <v>632.56475741026861</v>
      </c>
      <c r="U57" s="330">
        <v>631.41984864879373</v>
      </c>
      <c r="V57" s="330">
        <v>635.25426294980491</v>
      </c>
      <c r="W57" s="330">
        <v>756.29717746434528</v>
      </c>
      <c r="X57" s="330">
        <v>745.60256268382545</v>
      </c>
      <c r="Y57" s="330">
        <v>603.01006906337295</v>
      </c>
      <c r="Z57" s="330">
        <v>572.37564778865863</v>
      </c>
      <c r="AA57" s="330">
        <v>603.42956307187796</v>
      </c>
      <c r="AB57" s="330">
        <v>608.40260508142796</v>
      </c>
      <c r="AC57" s="330">
        <v>671.19815598379955</v>
      </c>
      <c r="AD57" s="330">
        <v>881.95906364685482</v>
      </c>
      <c r="AE57" s="330">
        <v>757.25578640830759</v>
      </c>
      <c r="AF57" s="330">
        <v>517.06394826144879</v>
      </c>
      <c r="AG57" s="330">
        <v>18949.813443143616</v>
      </c>
    </row>
    <row r="58" spans="1:33">
      <c r="A58" t="s">
        <v>83</v>
      </c>
      <c r="B58" s="330">
        <v>1356.308794406312</v>
      </c>
      <c r="C58" s="330">
        <v>1168.4570041259601</v>
      </c>
      <c r="D58" s="330">
        <v>908.12072207660117</v>
      </c>
      <c r="E58" s="330">
        <v>873.98318766735736</v>
      </c>
      <c r="F58" s="330">
        <v>869.39963522203595</v>
      </c>
      <c r="G58" s="330">
        <v>906.38310013448756</v>
      </c>
      <c r="H58" s="330">
        <v>933.66631002676831</v>
      </c>
      <c r="I58" s="330">
        <v>1144.7261644388352</v>
      </c>
      <c r="J58" s="330">
        <v>1053.5483959795342</v>
      </c>
      <c r="K58" s="330">
        <v>1020.9060839309129</v>
      </c>
      <c r="L58" s="330">
        <v>982.18156307347624</v>
      </c>
      <c r="M58" s="330">
        <v>986.49025807634382</v>
      </c>
      <c r="N58" s="330">
        <v>1026.7870835365291</v>
      </c>
      <c r="O58" s="330">
        <v>1044.2353248531974</v>
      </c>
      <c r="P58" s="330">
        <v>156.50940904234514</v>
      </c>
      <c r="Q58" s="330">
        <v>963.56373542603569</v>
      </c>
      <c r="R58" s="330">
        <v>1065.108856204715</v>
      </c>
      <c r="S58" s="330">
        <v>991.03600057533129</v>
      </c>
      <c r="T58" s="330">
        <v>1068.2377911626222</v>
      </c>
      <c r="U58" s="330">
        <v>1066.3043372480417</v>
      </c>
      <c r="V58" s="330">
        <v>1072.7796683747454</v>
      </c>
      <c r="W58" s="330">
        <v>1277.1897530691028</v>
      </c>
      <c r="X58" s="330">
        <v>1259.1293228338659</v>
      </c>
      <c r="Y58" s="330">
        <v>1018.3275888816074</v>
      </c>
      <c r="Z58" s="330">
        <v>966.59399776277542</v>
      </c>
      <c r="AA58" s="330">
        <v>1019.0360054473452</v>
      </c>
      <c r="AB58" s="330">
        <v>1027.4341834194943</v>
      </c>
      <c r="AC58" s="330">
        <v>1133.479580044843</v>
      </c>
      <c r="AD58" s="330">
        <v>1489.4000827727377</v>
      </c>
      <c r="AE58" s="330">
        <v>1278.8085949171366</v>
      </c>
      <c r="AF58" s="330">
        <v>873.18688483682513</v>
      </c>
      <c r="AG58" s="330">
        <v>32001.319419567917</v>
      </c>
    </row>
    <row r="59" spans="1:33">
      <c r="A59" t="s">
        <v>84</v>
      </c>
      <c r="B59" s="330">
        <v>801.85301788737945</v>
      </c>
      <c r="C59" s="330">
        <v>690.79458814551435</v>
      </c>
      <c r="D59" s="330">
        <v>536.88315272034333</v>
      </c>
      <c r="E59" s="330">
        <v>516.70096035959239</v>
      </c>
      <c r="F59" s="330">
        <v>513.99115314158735</v>
      </c>
      <c r="G59" s="330">
        <v>535.85586645339777</v>
      </c>
      <c r="H59" s="330">
        <v>551.98576569168756</v>
      </c>
      <c r="I59" s="330">
        <v>676.76485870735041</v>
      </c>
      <c r="J59" s="330">
        <v>622.86034293273315</v>
      </c>
      <c r="K59" s="330">
        <v>603.56212962396694</v>
      </c>
      <c r="L59" s="330">
        <v>580.66809985446287</v>
      </c>
      <c r="M59" s="330">
        <v>583.21541069212344</v>
      </c>
      <c r="N59" s="330">
        <v>607.03899072035313</v>
      </c>
      <c r="O59" s="330">
        <v>617.35443290748572</v>
      </c>
      <c r="P59" s="330">
        <v>92.528738651516264</v>
      </c>
      <c r="Q59" s="330">
        <v>569.66119541855824</v>
      </c>
      <c r="R59" s="330">
        <v>629.69491479273927</v>
      </c>
      <c r="S59" s="330">
        <v>585.9028645790147</v>
      </c>
      <c r="T59" s="330">
        <v>631.54474865735676</v>
      </c>
      <c r="U59" s="330">
        <v>630.40168605778751</v>
      </c>
      <c r="V59" s="330">
        <v>634.22991737736709</v>
      </c>
      <c r="W59" s="330">
        <v>755.07765055934601</v>
      </c>
      <c r="X59" s="330">
        <v>744.40028081272555</v>
      </c>
      <c r="Y59" s="330">
        <v>602.03771715578841</v>
      </c>
      <c r="Z59" s="330">
        <v>571.45269379247293</v>
      </c>
      <c r="AA59" s="330">
        <v>602.45653473147684</v>
      </c>
      <c r="AB59" s="330">
        <v>607.42155772586852</v>
      </c>
      <c r="AC59" s="330">
        <v>670.11585099285344</v>
      </c>
      <c r="AD59" s="330">
        <v>880.53690733148755</v>
      </c>
      <c r="AE59" s="330">
        <v>756.03471374929336</v>
      </c>
      <c r="AF59" s="330">
        <v>516.23018421300401</v>
      </c>
      <c r="AG59" s="330">
        <v>18919.256926436628</v>
      </c>
    </row>
    <row r="60" spans="1:33">
      <c r="A60" t="s">
        <v>85</v>
      </c>
      <c r="B60" s="330">
        <v>1935.6691412735975</v>
      </c>
      <c r="C60" s="330">
        <v>1667.5746519668012</v>
      </c>
      <c r="D60" s="330">
        <v>1296.0332230568579</v>
      </c>
      <c r="E60" s="330">
        <v>1247.3135124808728</v>
      </c>
      <c r="F60" s="330">
        <v>1240.7720515227129</v>
      </c>
      <c r="G60" s="330">
        <v>1293.5533591892631</v>
      </c>
      <c r="H60" s="330">
        <v>1332.4908546041588</v>
      </c>
      <c r="I60" s="330">
        <v>1633.7069558578296</v>
      </c>
      <c r="J60" s="330">
        <v>1503.5817266292513</v>
      </c>
      <c r="K60" s="330">
        <v>1456.9959370266727</v>
      </c>
      <c r="L60" s="330">
        <v>1401.7298646223005</v>
      </c>
      <c r="M60" s="330">
        <v>1407.8790601378109</v>
      </c>
      <c r="N60" s="330">
        <v>1465.3890621788371</v>
      </c>
      <c r="O60" s="330">
        <v>1490.290487595719</v>
      </c>
      <c r="P60" s="330">
        <v>223.36390846366433</v>
      </c>
      <c r="Q60" s="330">
        <v>1375.1592528240665</v>
      </c>
      <c r="R60" s="330">
        <v>1520.0803486311816</v>
      </c>
      <c r="S60" s="330">
        <v>1414.3665602673943</v>
      </c>
      <c r="T60" s="330">
        <v>1524.5458382512827</v>
      </c>
      <c r="U60" s="330">
        <v>1521.786490900618</v>
      </c>
      <c r="V60" s="330">
        <v>1531.02782199954</v>
      </c>
      <c r="W60" s="330">
        <v>1822.7536404413386</v>
      </c>
      <c r="X60" s="330">
        <v>1796.9785237211265</v>
      </c>
      <c r="Y60" s="330">
        <v>1453.3160130164092</v>
      </c>
      <c r="Z60" s="330">
        <v>1379.4839208638089</v>
      </c>
      <c r="AA60" s="330">
        <v>1454.3270365319397</v>
      </c>
      <c r="AB60" s="330">
        <v>1466.3125770007885</v>
      </c>
      <c r="AC60" s="330">
        <v>1617.656284767321</v>
      </c>
      <c r="AD60" s="330">
        <v>2125.6116535729461</v>
      </c>
      <c r="AE60" s="330">
        <v>1825.0639861552088</v>
      </c>
      <c r="AF60" s="330">
        <v>1246.1770612372275</v>
      </c>
      <c r="AG60" s="330">
        <v>45670.990806788548</v>
      </c>
    </row>
    <row r="61" spans="1:33">
      <c r="A61" t="s">
        <v>86</v>
      </c>
      <c r="B61" s="330">
        <v>1937.1643919089831</v>
      </c>
      <c r="C61" s="330">
        <v>1668.8628070573275</v>
      </c>
      <c r="D61" s="330">
        <v>1297.0343727156169</v>
      </c>
      <c r="E61" s="330">
        <v>1248.27702751673</v>
      </c>
      <c r="F61" s="330">
        <v>1241.7305134617131</v>
      </c>
      <c r="G61" s="330">
        <v>1294.5525932220794</v>
      </c>
      <c r="H61" s="330">
        <v>1333.5201667704318</v>
      </c>
      <c r="I61" s="330">
        <v>1634.968949094015</v>
      </c>
      <c r="J61" s="330">
        <v>1504.7432017409624</v>
      </c>
      <c r="K61" s="330">
        <v>1458.1214259101498</v>
      </c>
      <c r="L61" s="330">
        <v>1402.8126620002326</v>
      </c>
      <c r="M61" s="330">
        <v>1408.9666075984435</v>
      </c>
      <c r="N61" s="330">
        <v>1466.5210345183186</v>
      </c>
      <c r="O61" s="330">
        <v>1491.4416955945303</v>
      </c>
      <c r="P61" s="330">
        <v>223.53645087751545</v>
      </c>
      <c r="Q61" s="330">
        <v>1376.2215251425621</v>
      </c>
      <c r="R61" s="330">
        <v>1521.2545684700287</v>
      </c>
      <c r="S61" s="330">
        <v>1415.459119141643</v>
      </c>
      <c r="T61" s="330">
        <v>1525.7235075568024</v>
      </c>
      <c r="U61" s="330">
        <v>1522.9620286869688</v>
      </c>
      <c r="V61" s="330">
        <v>1532.2104984574246</v>
      </c>
      <c r="W61" s="330">
        <v>1824.1616669893199</v>
      </c>
      <c r="X61" s="330">
        <v>1798.366639707519</v>
      </c>
      <c r="Y61" s="330">
        <v>1454.4386592608232</v>
      </c>
      <c r="Z61" s="330">
        <v>1380.5495338682185</v>
      </c>
      <c r="AA61" s="330">
        <v>1455.4504637639313</v>
      </c>
      <c r="AB61" s="330">
        <v>1467.4452627298133</v>
      </c>
      <c r="AC61" s="330">
        <v>1618.9058793060046</v>
      </c>
      <c r="AD61" s="330">
        <v>2127.2536295221503</v>
      </c>
      <c r="AE61" s="330">
        <v>1826.4737973810686</v>
      </c>
      <c r="AF61" s="330">
        <v>1247.1396983960717</v>
      </c>
      <c r="AG61" s="330">
        <v>45706.270378367401</v>
      </c>
    </row>
    <row r="62" spans="1:33">
      <c r="A62" t="s">
        <v>88</v>
      </c>
      <c r="B62" s="330">
        <v>381.4925331208625</v>
      </c>
      <c r="C62" s="330">
        <v>328.65496720600794</v>
      </c>
      <c r="D62" s="330">
        <v>255.42949811528337</v>
      </c>
      <c r="E62" s="330">
        <v>245.82754424608089</v>
      </c>
      <c r="F62" s="330">
        <v>244.53831642401744</v>
      </c>
      <c r="G62" s="330">
        <v>254.94075263266379</v>
      </c>
      <c r="H62" s="330">
        <v>262.61477266143629</v>
      </c>
      <c r="I62" s="330">
        <v>321.9801316651168</v>
      </c>
      <c r="J62" s="330">
        <v>296.33432150942008</v>
      </c>
      <c r="K62" s="330">
        <v>287.15293275657262</v>
      </c>
      <c r="L62" s="330">
        <v>276.26078517430932</v>
      </c>
      <c r="M62" s="330">
        <v>277.47270312239624</v>
      </c>
      <c r="N62" s="330">
        <v>288.80709694549643</v>
      </c>
      <c r="O62" s="330">
        <v>293.71480955921101</v>
      </c>
      <c r="P62" s="330">
        <v>44.021812111709181</v>
      </c>
      <c r="Q62" s="330">
        <v>271.02409994471992</v>
      </c>
      <c r="R62" s="330">
        <v>299.58596248788746</v>
      </c>
      <c r="S62" s="330">
        <v>278.75129604165323</v>
      </c>
      <c r="T62" s="330">
        <v>300.46604623281735</v>
      </c>
      <c r="U62" s="330">
        <v>299.92221857750178</v>
      </c>
      <c r="V62" s="330">
        <v>301.74355195269669</v>
      </c>
      <c r="W62" s="330">
        <v>359.23851278101938</v>
      </c>
      <c r="X62" s="330">
        <v>354.15860818399216</v>
      </c>
      <c r="Y62" s="330">
        <v>286.42767268891254</v>
      </c>
      <c r="Z62" s="330">
        <v>271.8764297826088</v>
      </c>
      <c r="AA62" s="330">
        <v>286.62693087501486</v>
      </c>
      <c r="AB62" s="330">
        <v>288.98910842736007</v>
      </c>
      <c r="AC62" s="330">
        <v>318.8167753651972</v>
      </c>
      <c r="AD62" s="330">
        <v>418.92746898843649</v>
      </c>
      <c r="AE62" s="330">
        <v>359.69384867493636</v>
      </c>
      <c r="AF62" s="330">
        <v>245.60356605969451</v>
      </c>
      <c r="AG62" s="330">
        <v>9001.0950743150352</v>
      </c>
    </row>
    <row r="63" spans="1:33">
      <c r="A63" t="s">
        <v>87</v>
      </c>
      <c r="B63" s="330">
        <v>1320.8661133806204</v>
      </c>
      <c r="C63" s="330">
        <v>1137.9232133990488</v>
      </c>
      <c r="D63" s="330">
        <v>884.38996605841101</v>
      </c>
      <c r="E63" s="330">
        <v>851.14450412415249</v>
      </c>
      <c r="F63" s="330">
        <v>846.68072778583132</v>
      </c>
      <c r="G63" s="330">
        <v>882.69775116555616</v>
      </c>
      <c r="H63" s="330">
        <v>909.26800386876812</v>
      </c>
      <c r="I63" s="330">
        <v>1114.8125013590875</v>
      </c>
      <c r="J63" s="330">
        <v>1026.0173647734905</v>
      </c>
      <c r="K63" s="330">
        <v>994.22805246847599</v>
      </c>
      <c r="L63" s="330">
        <v>956.51546992942474</v>
      </c>
      <c r="M63" s="330">
        <v>960.71157132289204</v>
      </c>
      <c r="N63" s="330">
        <v>999.9553714417807</v>
      </c>
      <c r="O63" s="330">
        <v>1016.9476602098874</v>
      </c>
      <c r="P63" s="330">
        <v>152.41954905980668</v>
      </c>
      <c r="Q63" s="330">
        <v>938.38415813251981</v>
      </c>
      <c r="R63" s="330">
        <v>1037.275730294308</v>
      </c>
      <c r="S63" s="330">
        <v>965.13852575379281</v>
      </c>
      <c r="T63" s="330">
        <v>1040.322900801435</v>
      </c>
      <c r="U63" s="330">
        <v>1038.4399713622945</v>
      </c>
      <c r="V63" s="330">
        <v>1044.7460909520637</v>
      </c>
      <c r="W63" s="330">
        <v>1243.8145886419456</v>
      </c>
      <c r="X63" s="330">
        <v>1226.2261085043961</v>
      </c>
      <c r="Y63" s="330">
        <v>991.7169379286355</v>
      </c>
      <c r="Z63" s="330">
        <v>941.33523450374184</v>
      </c>
      <c r="AA63" s="330">
        <v>992.40684235135961</v>
      </c>
      <c r="AB63" s="330">
        <v>1000.5855614920895</v>
      </c>
      <c r="AC63" s="330">
        <v>1103.8598095542673</v>
      </c>
      <c r="AD63" s="330">
        <v>1450.4794975261752</v>
      </c>
      <c r="AE63" s="330">
        <v>1245.3911273688261</v>
      </c>
      <c r="AF63" s="330">
        <v>850.36901005585707</v>
      </c>
      <c r="AG63" s="330">
        <v>31165.069915570937</v>
      </c>
    </row>
    <row r="64" spans="1:33">
      <c r="A64" t="s">
        <v>89</v>
      </c>
      <c r="B64" s="330">
        <v>1878.312819910951</v>
      </c>
      <c r="C64" s="330">
        <v>1618.1623089196421</v>
      </c>
      <c r="D64" s="330">
        <v>1257.6301217967916</v>
      </c>
      <c r="E64" s="330">
        <v>1210.3540377770746</v>
      </c>
      <c r="F64" s="330">
        <v>1204.0064085688234</v>
      </c>
      <c r="G64" s="330">
        <v>1255.2237394276062</v>
      </c>
      <c r="H64" s="330">
        <v>1293.0074676761751</v>
      </c>
      <c r="I64" s="330">
        <v>1585.2981554205198</v>
      </c>
      <c r="J64" s="330">
        <v>1459.0287010792301</v>
      </c>
      <c r="K64" s="330">
        <v>1413.8233072593832</v>
      </c>
      <c r="L64" s="330">
        <v>1360.1948383801625</v>
      </c>
      <c r="M64" s="330">
        <v>1366.1618254662524</v>
      </c>
      <c r="N64" s="330">
        <v>1421.9677335129602</v>
      </c>
      <c r="O64" s="330">
        <v>1446.1312982447982</v>
      </c>
      <c r="P64" s="330">
        <v>216.74535375227944</v>
      </c>
      <c r="Q64" s="330">
        <v>1334.4115473675968</v>
      </c>
      <c r="R64" s="330">
        <v>1475.0384480738537</v>
      </c>
      <c r="S64" s="330">
        <v>1372.4570927734289</v>
      </c>
      <c r="T64" s="330">
        <v>1479.3716195966979</v>
      </c>
      <c r="U64" s="330">
        <v>1476.6940351930273</v>
      </c>
      <c r="V64" s="330">
        <v>1485.6615339798943</v>
      </c>
      <c r="W64" s="330">
        <v>1768.7431479780969</v>
      </c>
      <c r="X64" s="330">
        <v>1743.7317805196992</v>
      </c>
      <c r="Y64" s="330">
        <v>1410.2524240452053</v>
      </c>
      <c r="Z64" s="330">
        <v>1338.608070031363</v>
      </c>
      <c r="AA64" s="330">
        <v>1411.2334896570708</v>
      </c>
      <c r="AB64" s="330">
        <v>1422.8638834243588</v>
      </c>
      <c r="AC64" s="330">
        <v>1569.7230859860606</v>
      </c>
      <c r="AD64" s="330">
        <v>2062.6270956777371</v>
      </c>
      <c r="AE64" s="330">
        <v>1770.9850352305505</v>
      </c>
      <c r="AF64" s="330">
        <v>1209.2512610190911</v>
      </c>
      <c r="AG64" s="330">
        <v>44317.701667746376</v>
      </c>
    </row>
    <row r="65" spans="1:33">
      <c r="A65" t="s">
        <v>90</v>
      </c>
      <c r="B65" s="330">
        <v>1654.3041108594996</v>
      </c>
      <c r="C65" s="330">
        <v>1425.1793052291332</v>
      </c>
      <c r="D65" s="330">
        <v>1107.6444021330803</v>
      </c>
      <c r="E65" s="330">
        <v>1066.0064921374146</v>
      </c>
      <c r="F65" s="330">
        <v>1060.4158849807648</v>
      </c>
      <c r="G65" s="330">
        <v>1105.5250063628741</v>
      </c>
      <c r="H65" s="330">
        <v>1138.8026246076183</v>
      </c>
      <c r="I65" s="330">
        <v>1396.2345503101453</v>
      </c>
      <c r="J65" s="330">
        <v>1285.0240665299812</v>
      </c>
      <c r="K65" s="330">
        <v>1245.2098949838696</v>
      </c>
      <c r="L65" s="330">
        <v>1197.9771893421109</v>
      </c>
      <c r="M65" s="330">
        <v>1203.2325499834931</v>
      </c>
      <c r="N65" s="330">
        <v>1252.3830120967705</v>
      </c>
      <c r="O65" s="330">
        <v>1273.6648156627996</v>
      </c>
      <c r="P65" s="330">
        <v>190.89617337493948</v>
      </c>
      <c r="Q65" s="330">
        <v>1175.2688290192566</v>
      </c>
      <c r="R65" s="330">
        <v>1299.1244815334212</v>
      </c>
      <c r="S65" s="330">
        <v>1208.7770399506733</v>
      </c>
      <c r="T65" s="330">
        <v>1302.9408764317111</v>
      </c>
      <c r="U65" s="330">
        <v>1300.582622343675</v>
      </c>
      <c r="V65" s="330">
        <v>1308.4806518678226</v>
      </c>
      <c r="W65" s="330">
        <v>1557.8017834608927</v>
      </c>
      <c r="X65" s="330">
        <v>1535.7732866279707</v>
      </c>
      <c r="Y65" s="330">
        <v>1242.0648774351453</v>
      </c>
      <c r="Z65" s="330">
        <v>1178.9648718830395</v>
      </c>
      <c r="AA65" s="330">
        <v>1242.9289405760276</v>
      </c>
      <c r="AB65" s="330">
        <v>1253.1722866343544</v>
      </c>
      <c r="AC65" s="330">
        <v>1382.5169729613579</v>
      </c>
      <c r="AD65" s="330">
        <v>1816.636955984595</v>
      </c>
      <c r="AE65" s="330">
        <v>1559.7763019002616</v>
      </c>
      <c r="AF65" s="330">
        <v>1065.0352331944134</v>
      </c>
      <c r="AG65" s="330">
        <v>39032.346090399107</v>
      </c>
    </row>
    <row r="66" spans="1:33">
      <c r="A66" t="s">
        <v>91</v>
      </c>
      <c r="B66" s="330">
        <v>1357.7598704815287</v>
      </c>
      <c r="C66" s="330">
        <v>1169.7071029313347</v>
      </c>
      <c r="D66" s="330">
        <v>909.09229452282307</v>
      </c>
      <c r="E66" s="330">
        <v>874.91823733967078</v>
      </c>
      <c r="F66" s="330">
        <v>870.32978108238547</v>
      </c>
      <c r="G66" s="330">
        <v>907.35281354857887</v>
      </c>
      <c r="H66" s="330">
        <v>934.66521296856376</v>
      </c>
      <c r="I66" s="330">
        <v>1145.9508742960168</v>
      </c>
      <c r="J66" s="330">
        <v>1054.6755573441096</v>
      </c>
      <c r="K66" s="330">
        <v>1021.9983222173155</v>
      </c>
      <c r="L66" s="330">
        <v>983.23237110006471</v>
      </c>
      <c r="M66" s="330">
        <v>987.54567585276197</v>
      </c>
      <c r="N66" s="330">
        <v>1027.8856137365883</v>
      </c>
      <c r="O66" s="330">
        <v>1045.3525224287346</v>
      </c>
      <c r="P66" s="330">
        <v>156.67685399289346</v>
      </c>
      <c r="Q66" s="330">
        <v>964.59462477010641</v>
      </c>
      <c r="R66" s="330">
        <v>1066.2483857757936</v>
      </c>
      <c r="S66" s="330">
        <v>992.09628171193083</v>
      </c>
      <c r="T66" s="330">
        <v>1069.3806682919244</v>
      </c>
      <c r="U66" s="330">
        <v>1067.4451458301739</v>
      </c>
      <c r="V66" s="330">
        <v>1073.9274047288686</v>
      </c>
      <c r="W66" s="330">
        <v>1278.5561819397506</v>
      </c>
      <c r="X66" s="330">
        <v>1260.4764293655815</v>
      </c>
      <c r="Y66" s="330">
        <v>1019.4170685097373</v>
      </c>
      <c r="Z66" s="330">
        <v>967.62812909804802</v>
      </c>
      <c r="AA66" s="330">
        <v>1020.1262429901432</v>
      </c>
      <c r="AB66" s="330">
        <v>1028.5334059332524</v>
      </c>
      <c r="AC66" s="330">
        <v>1134.6922575023164</v>
      </c>
      <c r="AD66" s="330">
        <v>1490.9935494194558</v>
      </c>
      <c r="AE66" s="330">
        <v>1280.1767557404819</v>
      </c>
      <c r="AF66" s="330">
        <v>874.12108256746376</v>
      </c>
      <c r="AG66" s="330">
        <v>32035.556718018401</v>
      </c>
    </row>
    <row r="67" spans="1:33">
      <c r="A67" t="s">
        <v>92</v>
      </c>
      <c r="B67" s="330">
        <v>1510.0589019842348</v>
      </c>
      <c r="C67" s="330">
        <v>1300.9123792038611</v>
      </c>
      <c r="D67" s="330">
        <v>1011.0645791752605</v>
      </c>
      <c r="E67" s="330">
        <v>973.05724047844376</v>
      </c>
      <c r="F67" s="330">
        <v>967.9541001011828</v>
      </c>
      <c r="G67" s="330">
        <v>1009.1299817644103</v>
      </c>
      <c r="H67" s="330">
        <v>1039.5059950605394</v>
      </c>
      <c r="I67" s="330">
        <v>1274.4914300299749</v>
      </c>
      <c r="J67" s="330">
        <v>1172.9778208188129</v>
      </c>
      <c r="K67" s="330">
        <v>1136.6352017237682</v>
      </c>
      <c r="L67" s="330">
        <v>1093.5208993709307</v>
      </c>
      <c r="M67" s="330">
        <v>1098.3180246803356</v>
      </c>
      <c r="N67" s="330">
        <v>1143.1828668599467</v>
      </c>
      <c r="O67" s="330">
        <v>1162.6090272099111</v>
      </c>
      <c r="P67" s="330">
        <v>174.25119363923019</v>
      </c>
      <c r="Q67" s="330">
        <v>1072.7925692955278</v>
      </c>
      <c r="R67" s="330">
        <v>1185.8487658027759</v>
      </c>
      <c r="S67" s="330">
        <v>1103.3790690052224</v>
      </c>
      <c r="T67" s="330">
        <v>1189.3323943882456</v>
      </c>
      <c r="U67" s="330">
        <v>1187.1797656451968</v>
      </c>
      <c r="V67" s="330">
        <v>1194.3891352603623</v>
      </c>
      <c r="W67" s="330">
        <v>1421.9709878009398</v>
      </c>
      <c r="X67" s="330">
        <v>1401.8632412738502</v>
      </c>
      <c r="Y67" s="330">
        <v>1133.7644104858257</v>
      </c>
      <c r="Z67" s="330">
        <v>1076.1663398084177</v>
      </c>
      <c r="AA67" s="330">
        <v>1134.5531326011858</v>
      </c>
      <c r="AB67" s="330">
        <v>1143.9033214811764</v>
      </c>
      <c r="AC67" s="330">
        <v>1261.9699415967316</v>
      </c>
      <c r="AD67" s="330">
        <v>1658.237315044104</v>
      </c>
      <c r="AE67" s="330">
        <v>1423.7733402988442</v>
      </c>
      <c r="AF67" s="330">
        <v>972.17066937982702</v>
      </c>
      <c r="AG67" s="330">
        <v>35628.964041269079</v>
      </c>
    </row>
    <row r="68" spans="1:33">
      <c r="A68" t="s">
        <v>93</v>
      </c>
      <c r="B68" s="330">
        <v>585.59998844517611</v>
      </c>
      <c r="C68" s="330">
        <v>504.49308515643651</v>
      </c>
      <c r="D68" s="330">
        <v>392.09027217703903</v>
      </c>
      <c r="E68" s="330">
        <v>377.35104771868072</v>
      </c>
      <c r="F68" s="330">
        <v>375.3720527655492</v>
      </c>
      <c r="G68" s="330">
        <v>391.34003639487764</v>
      </c>
      <c r="H68" s="330">
        <v>403.11983717738343</v>
      </c>
      <c r="I68" s="330">
        <v>494.24705600445589</v>
      </c>
      <c r="J68" s="330">
        <v>454.88013574527167</v>
      </c>
      <c r="K68" s="330">
        <v>440.7864886072955</v>
      </c>
      <c r="L68" s="330">
        <v>424.06678653046413</v>
      </c>
      <c r="M68" s="330">
        <v>425.92710901329332</v>
      </c>
      <c r="N68" s="330">
        <v>443.32566944524206</v>
      </c>
      <c r="O68" s="330">
        <v>450.85912344596034</v>
      </c>
      <c r="P68" s="330">
        <v>67.574514376629708</v>
      </c>
      <c r="Q68" s="330">
        <v>416.02835184643055</v>
      </c>
      <c r="R68" s="330">
        <v>459.87148093318672</v>
      </c>
      <c r="S68" s="330">
        <v>427.88977914111405</v>
      </c>
      <c r="T68" s="330">
        <v>461.2224301290874</v>
      </c>
      <c r="U68" s="330">
        <v>460.38764191956813</v>
      </c>
      <c r="V68" s="330">
        <v>463.18343138035692</v>
      </c>
      <c r="W68" s="330">
        <v>551.43954512729306</v>
      </c>
      <c r="X68" s="330">
        <v>543.64177239243509</v>
      </c>
      <c r="Y68" s="330">
        <v>439.67319738828502</v>
      </c>
      <c r="Z68" s="330">
        <v>417.33669814389549</v>
      </c>
      <c r="AA68" s="330">
        <v>439.97906337870057</v>
      </c>
      <c r="AB68" s="330">
        <v>443.60506134003037</v>
      </c>
      <c r="AC68" s="330">
        <v>489.39122986933722</v>
      </c>
      <c r="AD68" s="330">
        <v>643.06349325393739</v>
      </c>
      <c r="AE68" s="330">
        <v>552.13849640698163</v>
      </c>
      <c r="AF68" s="330">
        <v>377.00723594787922</v>
      </c>
      <c r="AG68" s="330">
        <v>13816.892111602278</v>
      </c>
    </row>
    <row r="69" spans="1:33">
      <c r="A69" t="s">
        <v>94</v>
      </c>
      <c r="B69" s="330">
        <v>1568.7001392874788</v>
      </c>
      <c r="C69" s="330">
        <v>1351.4316744706744</v>
      </c>
      <c r="D69" s="330">
        <v>1050.3279998527009</v>
      </c>
      <c r="E69" s="330">
        <v>1010.8446939834408</v>
      </c>
      <c r="F69" s="330">
        <v>1005.5433795710733</v>
      </c>
      <c r="G69" s="330">
        <v>1048.3182747857661</v>
      </c>
      <c r="H69" s="330">
        <v>1079.8739023351434</v>
      </c>
      <c r="I69" s="330">
        <v>1323.9847009819439</v>
      </c>
      <c r="J69" s="330">
        <v>1218.528938494881</v>
      </c>
      <c r="K69" s="330">
        <v>1180.7749995183578</v>
      </c>
      <c r="L69" s="330">
        <v>1135.9864074857505</v>
      </c>
      <c r="M69" s="330">
        <v>1140.9698231201703</v>
      </c>
      <c r="N69" s="330">
        <v>1187.5769349909638</v>
      </c>
      <c r="O69" s="330">
        <v>1207.7574858335615</v>
      </c>
      <c r="P69" s="330">
        <v>181.01801947837106</v>
      </c>
      <c r="Q69" s="330">
        <v>1114.4531187949885</v>
      </c>
      <c r="R69" s="330">
        <v>1231.8997104313753</v>
      </c>
      <c r="S69" s="330">
        <v>1146.2274067329406</v>
      </c>
      <c r="T69" s="330">
        <v>1235.5186213494005</v>
      </c>
      <c r="U69" s="330">
        <v>1233.282397977837</v>
      </c>
      <c r="V69" s="330">
        <v>1240.7717343902275</v>
      </c>
      <c r="W69" s="330">
        <v>1477.1914418007095</v>
      </c>
      <c r="X69" s="330">
        <v>1456.3028362394596</v>
      </c>
      <c r="Y69" s="330">
        <v>1177.7927247150981</v>
      </c>
      <c r="Z69" s="330">
        <v>1117.9579054404235</v>
      </c>
      <c r="AA69" s="330">
        <v>1178.6120758613338</v>
      </c>
      <c r="AB69" s="330">
        <v>1188.3253675608378</v>
      </c>
      <c r="AC69" s="330">
        <v>1310.9769563015843</v>
      </c>
      <c r="AD69" s="330">
        <v>1722.6328745609012</v>
      </c>
      <c r="AE69" s="330">
        <v>1479.0637863899124</v>
      </c>
      <c r="AF69" s="330">
        <v>1009.92369401181</v>
      </c>
      <c r="AG69" s="330">
        <v>37012.570026749119</v>
      </c>
    </row>
    <row r="70" spans="1:33">
      <c r="A70" t="s">
        <v>95</v>
      </c>
      <c r="B70" s="330">
        <v>4530.170671214215</v>
      </c>
      <c r="C70" s="330">
        <v>3902.7319386978215</v>
      </c>
      <c r="D70" s="330">
        <v>3033.1896969480772</v>
      </c>
      <c r="E70" s="330">
        <v>2919.1678327486225</v>
      </c>
      <c r="F70" s="330">
        <v>2903.8584320108239</v>
      </c>
      <c r="G70" s="330">
        <v>3027.385912446874</v>
      </c>
      <c r="H70" s="330">
        <v>3118.5138309417866</v>
      </c>
      <c r="I70" s="330">
        <v>3823.4691967637791</v>
      </c>
      <c r="J70" s="330">
        <v>3518.928774815186</v>
      </c>
      <c r="K70" s="330">
        <v>3409.9010627682292</v>
      </c>
      <c r="L70" s="330">
        <v>3280.5583280099754</v>
      </c>
      <c r="M70" s="330">
        <v>3294.9496847671521</v>
      </c>
      <c r="N70" s="330">
        <v>3429.5440320099397</v>
      </c>
      <c r="O70" s="330">
        <v>3487.8224354259096</v>
      </c>
      <c r="P70" s="330">
        <v>522.75288454724853</v>
      </c>
      <c r="Q70" s="330">
        <v>3218.3734206216291</v>
      </c>
      <c r="R70" s="330">
        <v>3557.5415583301501</v>
      </c>
      <c r="S70" s="330">
        <v>3310.1327975160593</v>
      </c>
      <c r="T70" s="330">
        <v>3567.9924301647256</v>
      </c>
      <c r="U70" s="330">
        <v>3561.5345525382586</v>
      </c>
      <c r="V70" s="330">
        <v>3583.1626325725206</v>
      </c>
      <c r="W70" s="330">
        <v>4265.9072806953172</v>
      </c>
      <c r="X70" s="330">
        <v>4205.5841214718357</v>
      </c>
      <c r="Y70" s="330">
        <v>3401.2887005271159</v>
      </c>
      <c r="Z70" s="330">
        <v>3228.4947186774984</v>
      </c>
      <c r="AA70" s="330">
        <v>3403.6548637211786</v>
      </c>
      <c r="AB70" s="330">
        <v>3431.7053929944327</v>
      </c>
      <c r="AC70" s="330">
        <v>3785.9047815044205</v>
      </c>
      <c r="AD70" s="330">
        <v>4974.7053182195887</v>
      </c>
      <c r="AE70" s="330">
        <v>4271.3143309861816</v>
      </c>
      <c r="AF70" s="330">
        <v>2916.5081229958291</v>
      </c>
      <c r="AG70" s="330">
        <v>106886.74973765238</v>
      </c>
    </row>
    <row r="71" spans="1:33">
      <c r="A71" t="s">
        <v>96</v>
      </c>
      <c r="B71" s="330">
        <v>2649.1987482342802</v>
      </c>
      <c r="C71" s="330">
        <v>2282.2788184095143</v>
      </c>
      <c r="D71" s="330">
        <v>1773.7791645183672</v>
      </c>
      <c r="E71" s="330">
        <v>1707.1003124768895</v>
      </c>
      <c r="F71" s="330">
        <v>1698.1475272035871</v>
      </c>
      <c r="G71" s="330">
        <v>1770.3851690706222</v>
      </c>
      <c r="H71" s="330">
        <v>1823.6758693835118</v>
      </c>
      <c r="I71" s="330">
        <v>2235.9267553299564</v>
      </c>
      <c r="J71" s="330">
        <v>2057.834545749537</v>
      </c>
      <c r="K71" s="330">
        <v>1994.0762242114592</v>
      </c>
      <c r="L71" s="330">
        <v>1918.437879459445</v>
      </c>
      <c r="M71" s="330">
        <v>1926.8538017443966</v>
      </c>
      <c r="N71" s="330">
        <v>2005.5632372411021</v>
      </c>
      <c r="O71" s="330">
        <v>2039.6438678804107</v>
      </c>
      <c r="P71" s="330">
        <v>305.70068721213181</v>
      </c>
      <c r="Q71" s="330">
        <v>1882.0727641539511</v>
      </c>
      <c r="R71" s="330">
        <v>2080.4149174789463</v>
      </c>
      <c r="S71" s="330">
        <v>1935.7327350579453</v>
      </c>
      <c r="T71" s="330">
        <v>2086.5264833760198</v>
      </c>
      <c r="U71" s="330">
        <v>2082.7499807746944</v>
      </c>
      <c r="V71" s="330">
        <v>2095.397866850501</v>
      </c>
      <c r="W71" s="330">
        <v>2494.6601460100142</v>
      </c>
      <c r="X71" s="330">
        <v>2459.3837625130645</v>
      </c>
      <c r="Y71" s="330">
        <v>1989.039800437522</v>
      </c>
      <c r="Z71" s="330">
        <v>1887.9915985834116</v>
      </c>
      <c r="AA71" s="330">
        <v>1990.4235091378716</v>
      </c>
      <c r="AB71" s="330">
        <v>2006.8271796464039</v>
      </c>
      <c r="AC71" s="330">
        <v>2213.9594589286112</v>
      </c>
      <c r="AD71" s="330">
        <v>2909.1581881460124</v>
      </c>
      <c r="AE71" s="330">
        <v>2497.8221352377527</v>
      </c>
      <c r="AF71" s="330">
        <v>1705.5449406688165</v>
      </c>
      <c r="AG71" s="330">
        <v>62506.308075126748</v>
      </c>
    </row>
    <row r="72" spans="1:33">
      <c r="A72" t="s">
        <v>97</v>
      </c>
      <c r="B72" s="330">
        <v>1961.4841135715337</v>
      </c>
      <c r="C72" s="330">
        <v>1689.8141930781192</v>
      </c>
      <c r="D72" s="330">
        <v>1313.3177171044326</v>
      </c>
      <c r="E72" s="330">
        <v>1263.9482581018879</v>
      </c>
      <c r="F72" s="330">
        <v>1257.3195572173263</v>
      </c>
      <c r="G72" s="330">
        <v>1310.8047806338402</v>
      </c>
      <c r="H72" s="330">
        <v>1350.2615643630729</v>
      </c>
      <c r="I72" s="330">
        <v>1655.4948218258053</v>
      </c>
      <c r="J72" s="330">
        <v>1523.634182802148</v>
      </c>
      <c r="K72" s="330">
        <v>1476.4271037227547</v>
      </c>
      <c r="L72" s="330">
        <v>1420.4239776051659</v>
      </c>
      <c r="M72" s="330">
        <v>1426.6551816150529</v>
      </c>
      <c r="N72" s="330">
        <v>1484.9321634450769</v>
      </c>
      <c r="O72" s="330">
        <v>1510.1656857031023</v>
      </c>
      <c r="P72" s="330">
        <v>226.34279208917604</v>
      </c>
      <c r="Q72" s="330">
        <v>1393.4990079299139</v>
      </c>
      <c r="R72" s="330">
        <v>1540.3528380013081</v>
      </c>
      <c r="S72" s="330">
        <v>1433.2292020246559</v>
      </c>
      <c r="T72" s="330">
        <v>1544.8778814410066</v>
      </c>
      <c r="U72" s="330">
        <v>1542.081734167308</v>
      </c>
      <c r="V72" s="330">
        <v>1551.4463119002899</v>
      </c>
      <c r="W72" s="330">
        <v>1847.0627197827573</v>
      </c>
      <c r="X72" s="330">
        <v>1820.943854273085</v>
      </c>
      <c r="Y72" s="330">
        <v>1472.6981025565053</v>
      </c>
      <c r="Z72" s="330">
        <v>1397.8813517280096</v>
      </c>
      <c r="AA72" s="330">
        <v>1473.7226095457811</v>
      </c>
      <c r="AB72" s="330">
        <v>1485.8679946846626</v>
      </c>
      <c r="AC72" s="330">
        <v>1639.2300916170673</v>
      </c>
      <c r="AD72" s="330">
        <v>2153.9597864140019</v>
      </c>
      <c r="AE72" s="330">
        <v>1849.4038773277045</v>
      </c>
      <c r="AF72" s="330">
        <v>1262.7966506227338</v>
      </c>
      <c r="AG72" s="330">
        <v>46280.080106895271</v>
      </c>
    </row>
    <row r="73" spans="1:33">
      <c r="A73" t="s">
        <v>98</v>
      </c>
      <c r="B73" s="330">
        <v>2302.0996422968078</v>
      </c>
      <c r="C73" s="330">
        <v>1983.2537120833213</v>
      </c>
      <c r="D73" s="330">
        <v>1541.3778912861505</v>
      </c>
      <c r="E73" s="330">
        <v>1483.4353297717462</v>
      </c>
      <c r="F73" s="330">
        <v>1475.6555420948243</v>
      </c>
      <c r="G73" s="330">
        <v>1538.4285785132154</v>
      </c>
      <c r="H73" s="330">
        <v>1584.7371094265029</v>
      </c>
      <c r="I73" s="330">
        <v>1942.9747153088099</v>
      </c>
      <c r="J73" s="330">
        <v>1788.2162200301177</v>
      </c>
      <c r="K73" s="330">
        <v>1732.8115399153912</v>
      </c>
      <c r="L73" s="330">
        <v>1667.083362098007</v>
      </c>
      <c r="M73" s="330">
        <v>1674.3966267953795</v>
      </c>
      <c r="N73" s="330">
        <v>1742.7935197892023</v>
      </c>
      <c r="O73" s="330">
        <v>1772.4088922320188</v>
      </c>
      <c r="P73" s="330">
        <v>265.64765786258823</v>
      </c>
      <c r="Q73" s="330">
        <v>1635.4828191064109</v>
      </c>
      <c r="R73" s="330">
        <v>1807.8381021995276</v>
      </c>
      <c r="S73" s="330">
        <v>1682.1122386265872</v>
      </c>
      <c r="T73" s="330">
        <v>1813.1489282275497</v>
      </c>
      <c r="U73" s="330">
        <v>1809.8672245450916</v>
      </c>
      <c r="V73" s="330">
        <v>1820.8579794027</v>
      </c>
      <c r="W73" s="330">
        <v>2167.8087510835112</v>
      </c>
      <c r="X73" s="330">
        <v>2137.1542938126177</v>
      </c>
      <c r="Y73" s="330">
        <v>1728.4349904488161</v>
      </c>
      <c r="Z73" s="330">
        <v>1640.6261654227103</v>
      </c>
      <c r="AA73" s="330">
        <v>1729.6374050680445</v>
      </c>
      <c r="AB73" s="330">
        <v>1743.8918599424535</v>
      </c>
      <c r="AC73" s="330">
        <v>1923.8855830866721</v>
      </c>
      <c r="AD73" s="330">
        <v>2527.9990898302754</v>
      </c>
      <c r="AE73" s="330">
        <v>2170.5564551864877</v>
      </c>
      <c r="AF73" s="330">
        <v>1482.0837434155355</v>
      </c>
      <c r="AG73" s="330">
        <v>54316.705968909089</v>
      </c>
    </row>
    <row r="74" spans="1:33">
      <c r="A74" t="s">
        <v>99</v>
      </c>
      <c r="B74" s="330">
        <v>3160.8249427048268</v>
      </c>
      <c r="C74" s="330">
        <v>2723.0436448921864</v>
      </c>
      <c r="D74" s="330">
        <v>2116.3400555721414</v>
      </c>
      <c r="E74" s="330">
        <v>2036.7838581278759</v>
      </c>
      <c r="F74" s="330">
        <v>2026.1020672590723</v>
      </c>
      <c r="G74" s="330">
        <v>2112.2905951555495</v>
      </c>
      <c r="H74" s="330">
        <v>2175.8730556543919</v>
      </c>
      <c r="I74" s="330">
        <v>2667.7398451205222</v>
      </c>
      <c r="J74" s="330">
        <v>2455.2535986588714</v>
      </c>
      <c r="K74" s="330">
        <v>2379.1819588255553</v>
      </c>
      <c r="L74" s="330">
        <v>2288.9359677022308</v>
      </c>
      <c r="M74" s="330">
        <v>2298.9772139816464</v>
      </c>
      <c r="N74" s="330">
        <v>2392.8873998859781</v>
      </c>
      <c r="O74" s="330">
        <v>2433.5498482808503</v>
      </c>
      <c r="P74" s="330">
        <v>364.73909622150461</v>
      </c>
      <c r="Q74" s="330">
        <v>2245.5478438105997</v>
      </c>
      <c r="R74" s="330">
        <v>2482.194802004009</v>
      </c>
      <c r="S74" s="330">
        <v>2309.5708902397159</v>
      </c>
      <c r="T74" s="330">
        <v>2489.4866633410752</v>
      </c>
      <c r="U74" s="330">
        <v>2484.980824122174</v>
      </c>
      <c r="V74" s="330">
        <v>2500.0713316983019</v>
      </c>
      <c r="W74" s="330">
        <v>2976.4410912301987</v>
      </c>
      <c r="X74" s="330">
        <v>2934.3519603486839</v>
      </c>
      <c r="Y74" s="330">
        <v>2373.1728763068113</v>
      </c>
      <c r="Z74" s="330">
        <v>2252.6097524381985</v>
      </c>
      <c r="AA74" s="330">
        <v>2374.8238135860238</v>
      </c>
      <c r="AB74" s="330">
        <v>2394.395441018597</v>
      </c>
      <c r="AC74" s="330">
        <v>2641.5301172035652</v>
      </c>
      <c r="AD74" s="330">
        <v>3470.9890186588273</v>
      </c>
      <c r="AE74" s="330">
        <v>2980.2137392530253</v>
      </c>
      <c r="AF74" s="330">
        <v>2034.9281053235934</v>
      </c>
      <c r="AG74" s="330">
        <v>74577.831418626607</v>
      </c>
    </row>
    <row r="75" spans="1:33">
      <c r="A75" t="s">
        <v>100</v>
      </c>
      <c r="B75" s="330">
        <v>1092.8305802501961</v>
      </c>
      <c r="C75" s="330">
        <v>941.47110973745384</v>
      </c>
      <c r="D75" s="330">
        <v>731.70807395568454</v>
      </c>
      <c r="E75" s="330">
        <v>704.20213895723532</v>
      </c>
      <c r="F75" s="330">
        <v>700.50899304600478</v>
      </c>
      <c r="G75" s="330">
        <v>730.30800458867384</v>
      </c>
      <c r="H75" s="330">
        <v>752.29114457909191</v>
      </c>
      <c r="I75" s="330">
        <v>922.35025214804557</v>
      </c>
      <c r="J75" s="330">
        <v>848.88478910435026</v>
      </c>
      <c r="K75" s="330">
        <v>822.58361273218236</v>
      </c>
      <c r="L75" s="330">
        <v>791.38176491325146</v>
      </c>
      <c r="M75" s="330">
        <v>794.85344752677167</v>
      </c>
      <c r="N75" s="330">
        <v>827.32216212297203</v>
      </c>
      <c r="O75" s="330">
        <v>841.38088662662506</v>
      </c>
      <c r="P75" s="330">
        <v>126.10569879348806</v>
      </c>
      <c r="Q75" s="330">
        <v>776.38065935759766</v>
      </c>
      <c r="R75" s="330">
        <v>858.19950011112633</v>
      </c>
      <c r="S75" s="330">
        <v>798.51612849833532</v>
      </c>
      <c r="T75" s="330">
        <v>860.72060431668569</v>
      </c>
      <c r="U75" s="330">
        <v>859.16274553697986</v>
      </c>
      <c r="V75" s="330">
        <v>864.38017087676405</v>
      </c>
      <c r="W75" s="330">
        <v>1029.0813011701111</v>
      </c>
      <c r="X75" s="330">
        <v>1014.5293123199751</v>
      </c>
      <c r="Y75" s="330">
        <v>820.50601930174366</v>
      </c>
      <c r="Z75" s="330">
        <v>778.82225920670817</v>
      </c>
      <c r="AA75" s="330">
        <v>821.07681799433271</v>
      </c>
      <c r="AB75" s="330">
        <v>827.84355558698041</v>
      </c>
      <c r="AC75" s="330">
        <v>913.28844306754104</v>
      </c>
      <c r="AD75" s="330">
        <v>1200.0673912858365</v>
      </c>
      <c r="AE75" s="330">
        <v>1030.3856648101732</v>
      </c>
      <c r="AF75" s="330">
        <v>703.56052689371825</v>
      </c>
      <c r="AG75" s="330">
        <v>25784.703759416629</v>
      </c>
    </row>
    <row r="76" spans="1:33">
      <c r="A76" t="s">
        <v>101</v>
      </c>
      <c r="B76" s="330">
        <v>1920.8298747460303</v>
      </c>
      <c r="C76" s="330">
        <v>1654.7906569195543</v>
      </c>
      <c r="D76" s="330">
        <v>1286.0975465430149</v>
      </c>
      <c r="E76" s="330">
        <v>1237.7513320129021</v>
      </c>
      <c r="F76" s="330">
        <v>1231.2600193370949</v>
      </c>
      <c r="G76" s="330">
        <v>1283.636693858736</v>
      </c>
      <c r="H76" s="330">
        <v>1322.2756858465441</v>
      </c>
      <c r="I76" s="330">
        <v>1621.1825980381022</v>
      </c>
      <c r="J76" s="330">
        <v>1492.0549375144801</v>
      </c>
      <c r="K76" s="330">
        <v>1445.826284848979</v>
      </c>
      <c r="L76" s="330">
        <v>1390.9838943439838</v>
      </c>
      <c r="M76" s="330">
        <v>1397.0859487705347</v>
      </c>
      <c r="N76" s="330">
        <v>1454.1550664527151</v>
      </c>
      <c r="O76" s="330">
        <v>1478.8655920506155</v>
      </c>
      <c r="P76" s="330">
        <v>221.65155148092575</v>
      </c>
      <c r="Q76" s="330">
        <v>1364.6169787156514</v>
      </c>
      <c r="R76" s="330">
        <v>1508.4270774415536</v>
      </c>
      <c r="S76" s="330">
        <v>1403.5237142933779</v>
      </c>
      <c r="T76" s="330">
        <v>1512.8583336334123</v>
      </c>
      <c r="U76" s="330">
        <v>1510.1201400480816</v>
      </c>
      <c r="V76" s="330">
        <v>1519.2906250647254</v>
      </c>
      <c r="W76" s="330">
        <v>1808.7800090454248</v>
      </c>
      <c r="X76" s="330">
        <v>1783.2024900544086</v>
      </c>
      <c r="Y76" s="330">
        <v>1442.1745719477449</v>
      </c>
      <c r="Z76" s="330">
        <v>1368.9084928964432</v>
      </c>
      <c r="AA76" s="330">
        <v>1443.1778447340353</v>
      </c>
      <c r="AB76" s="330">
        <v>1455.0715014063705</v>
      </c>
      <c r="AC76" s="330">
        <v>1605.2549749319728</v>
      </c>
      <c r="AD76" s="330">
        <v>2109.3162458563579</v>
      </c>
      <c r="AE76" s="330">
        <v>1811.072643139531</v>
      </c>
      <c r="AF76" s="330">
        <v>1236.6235930551227</v>
      </c>
      <c r="AG76" s="330">
        <v>45320.86691902842</v>
      </c>
    </row>
    <row r="77" spans="1:33">
      <c r="A77" t="s">
        <v>102</v>
      </c>
      <c r="B77" s="330">
        <v>1448.9209943899411</v>
      </c>
      <c r="C77" s="330">
        <v>1248.2422080446247</v>
      </c>
      <c r="D77" s="330">
        <v>970.12950523062455</v>
      </c>
      <c r="E77" s="330">
        <v>933.66097350226289</v>
      </c>
      <c r="F77" s="330">
        <v>928.76444448593338</v>
      </c>
      <c r="G77" s="330">
        <v>968.27323406094376</v>
      </c>
      <c r="H77" s="330">
        <v>997.41941063246452</v>
      </c>
      <c r="I77" s="330">
        <v>1222.8909665139463</v>
      </c>
      <c r="J77" s="330">
        <v>1125.4873490728801</v>
      </c>
      <c r="K77" s="330">
        <v>1090.6161372752911</v>
      </c>
      <c r="L77" s="330">
        <v>1049.2474080453142</v>
      </c>
      <c r="M77" s="330">
        <v>1053.8503116568111</v>
      </c>
      <c r="N77" s="330">
        <v>1096.8987064304267</v>
      </c>
      <c r="O77" s="330">
        <v>1115.5383578602243</v>
      </c>
      <c r="P77" s="330">
        <v>167.19626792678812</v>
      </c>
      <c r="Q77" s="330">
        <v>1029.3583079675418</v>
      </c>
      <c r="R77" s="330">
        <v>1137.8371868046381</v>
      </c>
      <c r="S77" s="330">
        <v>1058.7064489678994</v>
      </c>
      <c r="T77" s="330">
        <v>1141.1797733669976</v>
      </c>
      <c r="U77" s="330">
        <v>1139.1142983217314</v>
      </c>
      <c r="V77" s="330">
        <v>1146.0317814596435</v>
      </c>
      <c r="W77" s="330">
        <v>1364.3995045033646</v>
      </c>
      <c r="X77" s="330">
        <v>1345.1058623449769</v>
      </c>
      <c r="Y77" s="330">
        <v>1087.8615760527455</v>
      </c>
      <c r="Z77" s="330">
        <v>1032.5954842922247</v>
      </c>
      <c r="AA77" s="330">
        <v>1088.6183650959961</v>
      </c>
      <c r="AB77" s="330">
        <v>1097.5899919324911</v>
      </c>
      <c r="AC77" s="330">
        <v>1210.8764368501713</v>
      </c>
      <c r="AD77" s="330">
        <v>1591.1000930434523</v>
      </c>
      <c r="AE77" s="330">
        <v>1366.1288849732744</v>
      </c>
      <c r="AF77" s="330">
        <v>932.81029709744371</v>
      </c>
      <c r="AG77" s="330">
        <v>34186.450568203079</v>
      </c>
    </row>
    <row r="78" spans="1:33">
      <c r="A78" t="s">
        <v>103</v>
      </c>
      <c r="B78" s="330">
        <v>2406.2752578791383</v>
      </c>
      <c r="C78" s="330">
        <v>2073.0007727735747</v>
      </c>
      <c r="D78" s="330">
        <v>1611.128994895864</v>
      </c>
      <c r="E78" s="330">
        <v>1550.5643913537058</v>
      </c>
      <c r="F78" s="330">
        <v>1542.4325493367144</v>
      </c>
      <c r="G78" s="330">
        <v>1608.0462185368965</v>
      </c>
      <c r="H78" s="330">
        <v>1656.4503232585321</v>
      </c>
      <c r="I78" s="330">
        <v>2030.8990532954372</v>
      </c>
      <c r="J78" s="330">
        <v>1869.1373591907518</v>
      </c>
      <c r="K78" s="330">
        <v>1811.225482362622</v>
      </c>
      <c r="L78" s="330">
        <v>1742.522944417889</v>
      </c>
      <c r="M78" s="330">
        <v>1750.1671521542887</v>
      </c>
      <c r="N78" s="330">
        <v>1821.6591711368553</v>
      </c>
      <c r="O78" s="330">
        <v>1852.6147113110096</v>
      </c>
      <c r="P78" s="330">
        <v>277.66886136628585</v>
      </c>
      <c r="Q78" s="330">
        <v>1709.4923998927361</v>
      </c>
      <c r="R78" s="330">
        <v>1889.6471793174617</v>
      </c>
      <c r="S78" s="330">
        <v>1758.2319142122471</v>
      </c>
      <c r="T78" s="330">
        <v>1895.1983331577794</v>
      </c>
      <c r="U78" s="330">
        <v>1891.7681243910943</v>
      </c>
      <c r="V78" s="330">
        <v>1903.2562376740152</v>
      </c>
      <c r="W78" s="330">
        <v>2265.9073767726991</v>
      </c>
      <c r="X78" s="330">
        <v>2233.8657306513041</v>
      </c>
      <c r="Y78" s="330">
        <v>1806.6508833735891</v>
      </c>
      <c r="Z78" s="330">
        <v>1714.8684951564783</v>
      </c>
      <c r="AA78" s="330">
        <v>1807.9077101828207</v>
      </c>
      <c r="AB78" s="330">
        <v>1822.8072138570508</v>
      </c>
      <c r="AC78" s="330">
        <v>2010.9460913486273</v>
      </c>
      <c r="AD78" s="330">
        <v>2642.3972055920631</v>
      </c>
      <c r="AE78" s="330">
        <v>2268.7794211783744</v>
      </c>
      <c r="AF78" s="330">
        <v>1549.1516424230851</v>
      </c>
      <c r="AG78" s="330">
        <v>56774.66920245099</v>
      </c>
    </row>
    <row r="79" spans="1:33">
      <c r="A79" t="s">
        <v>104</v>
      </c>
      <c r="B79" s="330">
        <v>1471.7568899205726</v>
      </c>
      <c r="C79" s="330">
        <v>1267.9152811591691</v>
      </c>
      <c r="D79" s="330">
        <v>985.41934927209172</v>
      </c>
      <c r="E79" s="330">
        <v>948.37605081460629</v>
      </c>
      <c r="F79" s="330">
        <v>943.40234945726399</v>
      </c>
      <c r="G79" s="330">
        <v>983.533822114906</v>
      </c>
      <c r="H79" s="330">
        <v>1013.1393605466536</v>
      </c>
      <c r="I79" s="330">
        <v>1242.1644883034649</v>
      </c>
      <c r="J79" s="330">
        <v>1143.225729304783</v>
      </c>
      <c r="K79" s="330">
        <v>1107.8049255330841</v>
      </c>
      <c r="L79" s="330">
        <v>1065.7841994153621</v>
      </c>
      <c r="M79" s="330">
        <v>1070.4596476489719</v>
      </c>
      <c r="N79" s="330">
        <v>1114.1865118833919</v>
      </c>
      <c r="O79" s="330">
        <v>1133.1199358062559</v>
      </c>
      <c r="P79" s="330">
        <v>169.83138503964022</v>
      </c>
      <c r="Q79" s="330">
        <v>1045.5816347571654</v>
      </c>
      <c r="R79" s="330">
        <v>1155.770208155936</v>
      </c>
      <c r="S79" s="330">
        <v>1075.3923207026908</v>
      </c>
      <c r="T79" s="330">
        <v>1159.1654759602925</v>
      </c>
      <c r="U79" s="330">
        <v>1157.0674477443997</v>
      </c>
      <c r="V79" s="330">
        <v>1164.0939547165194</v>
      </c>
      <c r="W79" s="330">
        <v>1385.9032888142565</v>
      </c>
      <c r="X79" s="330">
        <v>1366.3055668623947</v>
      </c>
      <c r="Y79" s="330">
        <v>1105.0069507134174</v>
      </c>
      <c r="Z79" s="330">
        <v>1048.8698309929757</v>
      </c>
      <c r="AA79" s="330">
        <v>1105.7756672224145</v>
      </c>
      <c r="AB79" s="330">
        <v>1114.8886924746764</v>
      </c>
      <c r="AC79" s="330">
        <v>1229.9606021838763</v>
      </c>
      <c r="AD79" s="330">
        <v>1616.176819548348</v>
      </c>
      <c r="AE79" s="330">
        <v>1387.6599253953664</v>
      </c>
      <c r="AF79" s="330">
        <v>947.51196722086092</v>
      </c>
      <c r="AG79" s="330">
        <v>34725.250279685803</v>
      </c>
    </row>
    <row r="80" spans="1:33">
      <c r="A80" t="s">
        <v>105</v>
      </c>
      <c r="B80" s="330">
        <v>453.75804003225784</v>
      </c>
      <c r="C80" s="330">
        <v>390.91154038136199</v>
      </c>
      <c r="D80" s="330">
        <v>303.81509038472956</v>
      </c>
      <c r="E80" s="330">
        <v>292.39425409069617</v>
      </c>
      <c r="F80" s="330">
        <v>290.86080994984002</v>
      </c>
      <c r="G80" s="330">
        <v>303.23376264430476</v>
      </c>
      <c r="H80" s="330">
        <v>312.36145974216885</v>
      </c>
      <c r="I80" s="330">
        <v>382.97230165552082</v>
      </c>
      <c r="J80" s="330">
        <v>352.46844760603267</v>
      </c>
      <c r="K80" s="330">
        <v>341.5478433908346</v>
      </c>
      <c r="L80" s="330">
        <v>328.59241409779497</v>
      </c>
      <c r="M80" s="330">
        <v>330.03390368162815</v>
      </c>
      <c r="N80" s="330">
        <v>343.51535319795261</v>
      </c>
      <c r="O80" s="330">
        <v>349.35272578929295</v>
      </c>
      <c r="P80" s="330">
        <v>52.360792016207064</v>
      </c>
      <c r="Q80" s="330">
        <v>322.36375214573644</v>
      </c>
      <c r="R80" s="330">
        <v>356.33604161949256</v>
      </c>
      <c r="S80" s="330">
        <v>331.55469836742441</v>
      </c>
      <c r="T80" s="330">
        <v>357.38283818952431</v>
      </c>
      <c r="U80" s="330">
        <v>356.73599415047431</v>
      </c>
      <c r="V80" s="330">
        <v>358.90233972954218</v>
      </c>
      <c r="W80" s="330">
        <v>427.28847699877628</v>
      </c>
      <c r="X80" s="330">
        <v>421.24629437821193</v>
      </c>
      <c r="Y80" s="330">
        <v>340.68519849416276</v>
      </c>
      <c r="Z80" s="330">
        <v>323.37753743148653</v>
      </c>
      <c r="AA80" s="330">
        <v>340.92220183272497</v>
      </c>
      <c r="AB80" s="330">
        <v>343.73184281728589</v>
      </c>
      <c r="AC80" s="330">
        <v>379.20971594294417</v>
      </c>
      <c r="AD80" s="330">
        <v>498.28421460517427</v>
      </c>
      <c r="AE80" s="330">
        <v>427.83006642672621</v>
      </c>
      <c r="AF80" s="330">
        <v>292.1278480826067</v>
      </c>
      <c r="AG80" s="330">
        <v>10706.157799872917</v>
      </c>
    </row>
    <row r="81" spans="1:33">
      <c r="A81" t="s">
        <v>106</v>
      </c>
      <c r="B81" s="330">
        <v>1446.6714224612485</v>
      </c>
      <c r="C81" s="330">
        <v>1246.304206840764</v>
      </c>
      <c r="D81" s="330">
        <v>968.62329743143232</v>
      </c>
      <c r="E81" s="330">
        <v>932.21138617138786</v>
      </c>
      <c r="F81" s="330">
        <v>927.32245942893371</v>
      </c>
      <c r="G81" s="330">
        <v>966.7699082791504</v>
      </c>
      <c r="H81" s="330">
        <v>995.87083295571085</v>
      </c>
      <c r="I81" s="330">
        <v>1220.9923252486371</v>
      </c>
      <c r="J81" s="330">
        <v>1123.7399351307977</v>
      </c>
      <c r="K81" s="330">
        <v>1088.9228638277441</v>
      </c>
      <c r="L81" s="330">
        <v>1047.6183630355922</v>
      </c>
      <c r="M81" s="330">
        <v>1052.2141202513953</v>
      </c>
      <c r="N81" s="330">
        <v>1095.1956787649024</v>
      </c>
      <c r="O81" s="330">
        <v>1113.8063905652932</v>
      </c>
      <c r="P81" s="330">
        <v>166.93668163301049</v>
      </c>
      <c r="Q81" s="330">
        <v>1027.7601424615298</v>
      </c>
      <c r="R81" s="330">
        <v>1136.0705986988899</v>
      </c>
      <c r="S81" s="330">
        <v>1057.0627180001341</v>
      </c>
      <c r="T81" s="330">
        <v>1139.4079956139676</v>
      </c>
      <c r="U81" s="330">
        <v>1137.3457273927445</v>
      </c>
      <c r="V81" s="330">
        <v>1144.2524705552235</v>
      </c>
      <c r="W81" s="330">
        <v>1362.2811593094327</v>
      </c>
      <c r="X81" s="330">
        <v>1343.0174721561625</v>
      </c>
      <c r="Y81" s="330">
        <v>1086.1725792935938</v>
      </c>
      <c r="Z81" s="330">
        <v>1030.9922927972068</v>
      </c>
      <c r="AA81" s="330">
        <v>1086.9281933580883</v>
      </c>
      <c r="AB81" s="330">
        <v>1095.8858909879775</v>
      </c>
      <c r="AC81" s="330">
        <v>1208.9964491544997</v>
      </c>
      <c r="AD81" s="330">
        <v>1588.6297760842049</v>
      </c>
      <c r="AE81" s="330">
        <v>1364.0078547704466</v>
      </c>
      <c r="AF81" s="330">
        <v>931.3620305133644</v>
      </c>
      <c r="AG81" s="330">
        <v>34133.373223173483</v>
      </c>
    </row>
    <row r="82" spans="1:33">
      <c r="A82" t="s">
        <v>108</v>
      </c>
      <c r="B82" s="330">
        <v>1232.0185383327721</v>
      </c>
      <c r="C82" s="330">
        <v>1061.3812254738675</v>
      </c>
      <c r="D82" s="330">
        <v>824.9017991011774</v>
      </c>
      <c r="E82" s="330">
        <v>793.89258098018809</v>
      </c>
      <c r="F82" s="330">
        <v>789.72905892138715</v>
      </c>
      <c r="G82" s="330">
        <v>823.32341042293046</v>
      </c>
      <c r="H82" s="330">
        <v>848.10642481548052</v>
      </c>
      <c r="I82" s="330">
        <v>1039.8250470097009</v>
      </c>
      <c r="J82" s="330">
        <v>957.00268274504799</v>
      </c>
      <c r="K82" s="330">
        <v>927.35166688213883</v>
      </c>
      <c r="L82" s="330">
        <v>892.17580738673576</v>
      </c>
      <c r="M82" s="330">
        <v>896.08965955775125</v>
      </c>
      <c r="N82" s="330">
        <v>932.69373984364199</v>
      </c>
      <c r="O82" s="330">
        <v>948.5430485350663</v>
      </c>
      <c r="P82" s="330">
        <v>142.1671039507481</v>
      </c>
      <c r="Q82" s="330">
        <v>875.26409163311826</v>
      </c>
      <c r="R82" s="330">
        <v>967.5037584350539</v>
      </c>
      <c r="S82" s="330">
        <v>900.21883652124006</v>
      </c>
      <c r="T82" s="330">
        <v>970.3459621347406</v>
      </c>
      <c r="U82" s="330">
        <v>968.58968725427133</v>
      </c>
      <c r="V82" s="330">
        <v>974.47162802089019</v>
      </c>
      <c r="W82" s="330">
        <v>1160.1498561679366</v>
      </c>
      <c r="X82" s="330">
        <v>1143.7444587010439</v>
      </c>
      <c r="Y82" s="330">
        <v>925.0094615415519</v>
      </c>
      <c r="Z82" s="330">
        <v>878.01666493373534</v>
      </c>
      <c r="AA82" s="330">
        <v>925.65295979611642</v>
      </c>
      <c r="AB82" s="330">
        <v>933.28154039116771</v>
      </c>
      <c r="AC82" s="330">
        <v>1029.6090840052086</v>
      </c>
      <c r="AD82" s="330">
        <v>1352.9135256942623</v>
      </c>
      <c r="AE82" s="330">
        <v>1161.6203495951206</v>
      </c>
      <c r="AF82" s="330">
        <v>793.1692502361949</v>
      </c>
      <c r="AG82" s="330">
        <v>29068.762909020283</v>
      </c>
    </row>
    <row r="83" spans="1:33">
      <c r="A83" t="s">
        <v>110</v>
      </c>
      <c r="B83" s="330">
        <v>376.56974081386255</v>
      </c>
      <c r="C83" s="330">
        <v>324.41399260295719</v>
      </c>
      <c r="D83" s="330">
        <v>252.13342739532405</v>
      </c>
      <c r="E83" s="330">
        <v>242.65537745748503</v>
      </c>
      <c r="F83" s="330">
        <v>241.38278587401976</v>
      </c>
      <c r="G83" s="330">
        <v>251.65098870063093</v>
      </c>
      <c r="H83" s="330">
        <v>259.22598292029426</v>
      </c>
      <c r="I83" s="330">
        <v>317.8252893613863</v>
      </c>
      <c r="J83" s="330">
        <v>292.51041359098002</v>
      </c>
      <c r="K83" s="330">
        <v>283.44750178327837</v>
      </c>
      <c r="L83" s="330">
        <v>272.69590683486615</v>
      </c>
      <c r="M83" s="330">
        <v>273.89218615353417</v>
      </c>
      <c r="N83" s="330">
        <v>285.0803205826158</v>
      </c>
      <c r="O83" s="330">
        <v>289.92470390990343</v>
      </c>
      <c r="P83" s="330">
        <v>43.453753187381395</v>
      </c>
      <c r="Q83" s="330">
        <v>267.52679596525576</v>
      </c>
      <c r="R83" s="330">
        <v>295.72009528635738</v>
      </c>
      <c r="S83" s="330">
        <v>275.15428006733174</v>
      </c>
      <c r="T83" s="330">
        <v>296.58882240143765</v>
      </c>
      <c r="U83" s="330">
        <v>296.05201231623289</v>
      </c>
      <c r="V83" s="330">
        <v>297.84984314511439</v>
      </c>
      <c r="W83" s="330">
        <v>354.60288709097154</v>
      </c>
      <c r="X83" s="330">
        <v>349.58853375143798</v>
      </c>
      <c r="Y83" s="330">
        <v>282.73160049559868</v>
      </c>
      <c r="Z83" s="330">
        <v>268.36812731063242</v>
      </c>
      <c r="AA83" s="330">
        <v>282.92828744745532</v>
      </c>
      <c r="AB83" s="330">
        <v>285.25998338227754</v>
      </c>
      <c r="AC83" s="330">
        <v>314.70275311613494</v>
      </c>
      <c r="AD83" s="330">
        <v>413.52161502674471</v>
      </c>
      <c r="AE83" s="330">
        <v>355.05234731540332</v>
      </c>
      <c r="AF83" s="330">
        <v>242.43428949304837</v>
      </c>
      <c r="AG83" s="330">
        <v>8884.9446447799546</v>
      </c>
    </row>
    <row r="84" spans="1:33">
      <c r="A84" t="s">
        <v>109</v>
      </c>
      <c r="B84" s="330">
        <v>2664.5925703620992</v>
      </c>
      <c r="C84" s="330">
        <v>2295.540561870665</v>
      </c>
      <c r="D84" s="330">
        <v>1784.0861454388537</v>
      </c>
      <c r="E84" s="330">
        <v>1717.0198394969475</v>
      </c>
      <c r="F84" s="330">
        <v>1708.0150318587177</v>
      </c>
      <c r="G84" s="330">
        <v>1780.6724283442295</v>
      </c>
      <c r="H84" s="330">
        <v>1834.2727874028928</v>
      </c>
      <c r="I84" s="330">
        <v>2248.9191587067594</v>
      </c>
      <c r="J84" s="330">
        <v>2069.7921004580558</v>
      </c>
      <c r="K84" s="330">
        <v>2005.6632954817005</v>
      </c>
      <c r="L84" s="330">
        <v>1929.5854354891135</v>
      </c>
      <c r="M84" s="330">
        <v>1938.0502605643078</v>
      </c>
      <c r="N84" s="330">
        <v>2017.2170566311197</v>
      </c>
      <c r="O84" s="330">
        <v>2051.4957211727224</v>
      </c>
      <c r="P84" s="330">
        <v>307.47703638428516</v>
      </c>
      <c r="Q84" s="330">
        <v>1893.0090117202421</v>
      </c>
      <c r="R84" s="330">
        <v>2092.5036810015313</v>
      </c>
      <c r="S84" s="330">
        <v>1946.9807871077735</v>
      </c>
      <c r="T84" s="330">
        <v>2098.6507596582287</v>
      </c>
      <c r="U84" s="330">
        <v>2094.8523127579529</v>
      </c>
      <c r="V84" s="330">
        <v>2107.5736924924267</v>
      </c>
      <c r="W84" s="330">
        <v>2509.1559835090438</v>
      </c>
      <c r="X84" s="330">
        <v>2473.6746178931703</v>
      </c>
      <c r="Y84" s="330">
        <v>2000.5976063263763</v>
      </c>
      <c r="Z84" s="330">
        <v>1898.9622389956423</v>
      </c>
      <c r="AA84" s="330">
        <v>2001.9893554070957</v>
      </c>
      <c r="AB84" s="330">
        <v>2018.4883434852213</v>
      </c>
      <c r="AC84" s="330">
        <v>2226.8242159166116</v>
      </c>
      <c r="AD84" s="330">
        <v>2926.0625686572357</v>
      </c>
      <c r="AE84" s="330">
        <v>2512.3363462543507</v>
      </c>
      <c r="AF84" s="330">
        <v>1715.4554298177172</v>
      </c>
      <c r="AG84" s="330">
        <v>62869.516380663095</v>
      </c>
    </row>
    <row r="85" spans="1:33">
      <c r="A85" t="s">
        <v>111</v>
      </c>
      <c r="B85" s="330">
        <v>1381.0118143892512</v>
      </c>
      <c r="C85" s="330">
        <v>1189.738600795665</v>
      </c>
      <c r="D85" s="330">
        <v>924.66070503394747</v>
      </c>
      <c r="E85" s="330">
        <v>889.90140941652021</v>
      </c>
      <c r="F85" s="330">
        <v>885.23437481129793</v>
      </c>
      <c r="G85" s="330">
        <v>922.89143505582922</v>
      </c>
      <c r="H85" s="330">
        <v>950.67156547383934</v>
      </c>
      <c r="I85" s="330">
        <v>1165.5755413887971</v>
      </c>
      <c r="J85" s="330">
        <v>1072.7371140548069</v>
      </c>
      <c r="K85" s="330">
        <v>1039.5002739089323</v>
      </c>
      <c r="L85" s="330">
        <v>1000.0704471384792</v>
      </c>
      <c r="M85" s="330">
        <v>1004.4576182075605</v>
      </c>
      <c r="N85" s="330">
        <v>1045.4883866228438</v>
      </c>
      <c r="O85" s="330">
        <v>1063.2544200644991</v>
      </c>
      <c r="P85" s="330">
        <v>159.35998044248367</v>
      </c>
      <c r="Q85" s="330">
        <v>981.11352520048285</v>
      </c>
      <c r="R85" s="330">
        <v>1084.5081297826375</v>
      </c>
      <c r="S85" s="330">
        <v>1009.0861542180646</v>
      </c>
      <c r="T85" s="330">
        <v>1087.6940533430734</v>
      </c>
      <c r="U85" s="330">
        <v>1085.7253846227754</v>
      </c>
      <c r="V85" s="330">
        <v>1092.3186536666251</v>
      </c>
      <c r="W85" s="330">
        <v>1300.451744823629</v>
      </c>
      <c r="X85" s="330">
        <v>1282.062372410297</v>
      </c>
      <c r="Y85" s="330">
        <v>1036.8748156496324</v>
      </c>
      <c r="Z85" s="330">
        <v>984.19897897398596</v>
      </c>
      <c r="AA85" s="330">
        <v>1037.5961349029085</v>
      </c>
      <c r="AB85" s="330">
        <v>1046.1472724069295</v>
      </c>
      <c r="AC85" s="330">
        <v>1154.124118244094</v>
      </c>
      <c r="AD85" s="330">
        <v>1516.5271501183645</v>
      </c>
      <c r="AE85" s="330">
        <v>1302.1000713160786</v>
      </c>
      <c r="AF85" s="330">
        <v>889.09060318910952</v>
      </c>
      <c r="AG85" s="330">
        <v>32584.172849673443</v>
      </c>
    </row>
    <row r="86" spans="1:33">
      <c r="A86" t="s">
        <v>112</v>
      </c>
      <c r="B86" s="330">
        <v>2760.4138390924941</v>
      </c>
      <c r="C86" s="330">
        <v>2378.0903713639191</v>
      </c>
      <c r="D86" s="330">
        <v>1848.2435704357417</v>
      </c>
      <c r="E86" s="330">
        <v>1778.7654967076853</v>
      </c>
      <c r="F86" s="330">
        <v>1769.4368676709551</v>
      </c>
      <c r="G86" s="330">
        <v>1844.7070928460489</v>
      </c>
      <c r="H86" s="330">
        <v>1900.2349715062203</v>
      </c>
      <c r="I86" s="330">
        <v>2329.7924184524663</v>
      </c>
      <c r="J86" s="330">
        <v>2144.2237817890173</v>
      </c>
      <c r="K86" s="330">
        <v>2077.7888443392226</v>
      </c>
      <c r="L86" s="330">
        <v>1998.9751525546133</v>
      </c>
      <c r="M86" s="330">
        <v>2007.7443807446807</v>
      </c>
      <c r="N86" s="330">
        <v>2089.7580896659451</v>
      </c>
      <c r="O86" s="330">
        <v>2125.2694474017321</v>
      </c>
      <c r="P86" s="330">
        <v>318.53420139311811</v>
      </c>
      <c r="Q86" s="330">
        <v>1961.0834059967583</v>
      </c>
      <c r="R86" s="330">
        <v>2167.7520922471354</v>
      </c>
      <c r="S86" s="330">
        <v>2016.9960574682316</v>
      </c>
      <c r="T86" s="330">
        <v>2174.1202256656084</v>
      </c>
      <c r="U86" s="330">
        <v>2170.1851830226146</v>
      </c>
      <c r="V86" s="330">
        <v>2183.364035602925</v>
      </c>
      <c r="W86" s="330">
        <v>2599.3876055801156</v>
      </c>
      <c r="X86" s="330">
        <v>2562.6302965020345</v>
      </c>
      <c r="Y86" s="330">
        <v>2072.5409882112604</v>
      </c>
      <c r="Z86" s="330">
        <v>1967.2507169549376</v>
      </c>
      <c r="AA86" s="330">
        <v>2073.9827859050965</v>
      </c>
      <c r="AB86" s="330">
        <v>2091.0750931975736</v>
      </c>
      <c r="AC86" s="330">
        <v>2306.902920624439</v>
      </c>
      <c r="AD86" s="330">
        <v>3031.2865457980088</v>
      </c>
      <c r="AE86" s="330">
        <v>2602.6823371774067</v>
      </c>
      <c r="AF86" s="330">
        <v>1777.1448293769308</v>
      </c>
      <c r="AG86" s="330">
        <v>65130.363645294936</v>
      </c>
    </row>
    <row r="87" spans="1:33">
      <c r="A87" t="s">
        <v>113</v>
      </c>
      <c r="B87" s="330">
        <v>1810.8772775049986</v>
      </c>
      <c r="C87" s="330">
        <v>1560.0667394031448</v>
      </c>
      <c r="D87" s="330">
        <v>1212.4784471074543</v>
      </c>
      <c r="E87" s="330">
        <v>1166.899678005095</v>
      </c>
      <c r="F87" s="330">
        <v>1160.7799425822202</v>
      </c>
      <c r="G87" s="330">
        <v>1210.1584591335911</v>
      </c>
      <c r="H87" s="330">
        <v>1246.5856688185045</v>
      </c>
      <c r="I87" s="330">
        <v>1528.3824809637979</v>
      </c>
      <c r="J87" s="330">
        <v>1406.6463764737925</v>
      </c>
      <c r="K87" s="330">
        <v>1363.063955259787</v>
      </c>
      <c r="L87" s="330">
        <v>1311.3608658215917</v>
      </c>
      <c r="M87" s="330">
        <v>1317.1136250078266</v>
      </c>
      <c r="N87" s="330">
        <v>1370.915978780351</v>
      </c>
      <c r="O87" s="330">
        <v>1394.2120186372695</v>
      </c>
      <c r="P87" s="330">
        <v>208.96372103417448</v>
      </c>
      <c r="Q87" s="330">
        <v>1286.5032514034738</v>
      </c>
      <c r="R87" s="330">
        <v>1422.0813385013328</v>
      </c>
      <c r="S87" s="330">
        <v>1323.1828784365111</v>
      </c>
      <c r="T87" s="330">
        <v>1426.2589396799385</v>
      </c>
      <c r="U87" s="330">
        <v>1423.6774864183681</v>
      </c>
      <c r="V87" s="330">
        <v>1432.3230323663329</v>
      </c>
      <c r="W87" s="330">
        <v>1705.241396674302</v>
      </c>
      <c r="X87" s="330">
        <v>1681.127992064793</v>
      </c>
      <c r="Y87" s="330">
        <v>1359.6212745706964</v>
      </c>
      <c r="Z87" s="330">
        <v>1290.5491097162064</v>
      </c>
      <c r="AA87" s="330">
        <v>1360.5671177792588</v>
      </c>
      <c r="AB87" s="330">
        <v>1371.7799549479985</v>
      </c>
      <c r="AC87" s="330">
        <v>1513.3665906203769</v>
      </c>
      <c r="AD87" s="330">
        <v>1988.5742672543879</v>
      </c>
      <c r="AE87" s="330">
        <v>1707.4027952662514</v>
      </c>
      <c r="AF87" s="330">
        <v>1165.8364933470209</v>
      </c>
      <c r="AG87" s="330">
        <v>42726.59915358085</v>
      </c>
    </row>
    <row r="88" spans="1:33">
      <c r="A88" t="s">
        <v>114</v>
      </c>
      <c r="B88" s="330">
        <v>2416.2333797842184</v>
      </c>
      <c r="C88" s="330">
        <v>2081.5796726051753</v>
      </c>
      <c r="D88" s="330">
        <v>1617.7964860249226</v>
      </c>
      <c r="E88" s="330">
        <v>1556.9812421193099</v>
      </c>
      <c r="F88" s="330">
        <v>1548.8157473130739</v>
      </c>
      <c r="G88" s="330">
        <v>1614.7009519140358</v>
      </c>
      <c r="H88" s="330">
        <v>1663.3053720293265</v>
      </c>
      <c r="I88" s="330">
        <v>2039.3037195045113</v>
      </c>
      <c r="J88" s="330">
        <v>1876.8725913173398</v>
      </c>
      <c r="K88" s="330">
        <v>1818.7210521615864</v>
      </c>
      <c r="L88" s="330">
        <v>1749.7341958514455</v>
      </c>
      <c r="M88" s="330">
        <v>1757.4100383529276</v>
      </c>
      <c r="N88" s="330">
        <v>1829.1979196803932</v>
      </c>
      <c r="O88" s="330">
        <v>1860.2815661639495</v>
      </c>
      <c r="P88" s="330">
        <v>278.81796530261909</v>
      </c>
      <c r="Q88" s="330">
        <v>1716.5669578254572</v>
      </c>
      <c r="R88" s="330">
        <v>1897.4672892186952</v>
      </c>
      <c r="S88" s="330">
        <v>1765.5081755966407</v>
      </c>
      <c r="T88" s="330">
        <v>1903.0414159364818</v>
      </c>
      <c r="U88" s="330">
        <v>1899.5970116047022</v>
      </c>
      <c r="V88" s="330">
        <v>1911.1326672592434</v>
      </c>
      <c r="W88" s="330">
        <v>2275.2846006832378</v>
      </c>
      <c r="X88" s="330">
        <v>2243.1103535150296</v>
      </c>
      <c r="Y88" s="330">
        <v>1814.1275216665877</v>
      </c>
      <c r="Z88" s="330">
        <v>1721.9653015048095</v>
      </c>
      <c r="AA88" s="330">
        <v>1815.3895497239057</v>
      </c>
      <c r="AB88" s="330">
        <v>1830.3507134569454</v>
      </c>
      <c r="AC88" s="330">
        <v>2019.2681842831835</v>
      </c>
      <c r="AD88" s="330">
        <v>2653.3324938176174</v>
      </c>
      <c r="AE88" s="330">
        <v>2278.1685307483845</v>
      </c>
      <c r="AF88" s="330">
        <v>1555.56264667299</v>
      </c>
      <c r="AG88" s="330">
        <v>57009.625313638746</v>
      </c>
    </row>
    <row r="89" spans="1:33">
      <c r="A89" t="s">
        <v>115</v>
      </c>
      <c r="B89" s="330">
        <v>342.36442042174991</v>
      </c>
      <c r="C89" s="330">
        <v>294.94618530467062</v>
      </c>
      <c r="D89" s="330">
        <v>229.23114999252684</v>
      </c>
      <c r="E89" s="330">
        <v>220.61402885400011</v>
      </c>
      <c r="F89" s="330">
        <v>219.45703180223211</v>
      </c>
      <c r="G89" s="330">
        <v>228.79253311444029</v>
      </c>
      <c r="H89" s="330">
        <v>235.67946061984242</v>
      </c>
      <c r="I89" s="330">
        <v>288.95596006310956</v>
      </c>
      <c r="J89" s="330">
        <v>265.94053468014499</v>
      </c>
      <c r="K89" s="330">
        <v>257.70084303186962</v>
      </c>
      <c r="L89" s="330">
        <v>247.92585801802579</v>
      </c>
      <c r="M89" s="330">
        <v>249.0134745501272</v>
      </c>
      <c r="N89" s="330">
        <v>259.18534643535793</v>
      </c>
      <c r="O89" s="330">
        <v>263.58969524618664</v>
      </c>
      <c r="P89" s="330">
        <v>39.506676752610531</v>
      </c>
      <c r="Q89" s="330">
        <v>243.22627795313497</v>
      </c>
      <c r="R89" s="330">
        <v>268.85866828004924</v>
      </c>
      <c r="S89" s="330">
        <v>250.16092747712355</v>
      </c>
      <c r="T89" s="330">
        <v>269.64848547198909</v>
      </c>
      <c r="U89" s="330">
        <v>269.16043597204663</v>
      </c>
      <c r="V89" s="330">
        <v>270.79496270915536</v>
      </c>
      <c r="W89" s="330">
        <v>322.39290298895543</v>
      </c>
      <c r="X89" s="330">
        <v>317.83402321500182</v>
      </c>
      <c r="Y89" s="330">
        <v>257.04996989239237</v>
      </c>
      <c r="Z89" s="330">
        <v>243.99118784159285</v>
      </c>
      <c r="AA89" s="330">
        <v>257.22879098973118</v>
      </c>
      <c r="AB89" s="330">
        <v>259.34868975164403</v>
      </c>
      <c r="AC89" s="330">
        <v>286.11705614708882</v>
      </c>
      <c r="AD89" s="330">
        <v>375.95980960795686</v>
      </c>
      <c r="AE89" s="330">
        <v>322.80153696179576</v>
      </c>
      <c r="AF89" s="330">
        <v>220.41302318465719</v>
      </c>
      <c r="AG89" s="330">
        <v>8077.8899473312122</v>
      </c>
    </row>
    <row r="90" spans="1:33">
      <c r="A90" t="s">
        <v>116</v>
      </c>
      <c r="B90" s="330">
        <v>1359.1915528588572</v>
      </c>
      <c r="C90" s="330">
        <v>1170.9404941091939</v>
      </c>
      <c r="D90" s="330">
        <v>910.05088185901536</v>
      </c>
      <c r="E90" s="330">
        <v>875.84079003049271</v>
      </c>
      <c r="F90" s="330">
        <v>871.24749550091371</v>
      </c>
      <c r="G90" s="330">
        <v>908.30956669868954</v>
      </c>
      <c r="H90" s="330">
        <v>935.65076552701044</v>
      </c>
      <c r="I90" s="330">
        <v>1147.1592158501328</v>
      </c>
      <c r="J90" s="330">
        <v>1055.7876541456694</v>
      </c>
      <c r="K90" s="330">
        <v>1023.0759626892342</v>
      </c>
      <c r="L90" s="330">
        <v>984.26913502948014</v>
      </c>
      <c r="M90" s="330">
        <v>988.58698792249061</v>
      </c>
      <c r="N90" s="330">
        <v>1028.9694620304508</v>
      </c>
      <c r="O90" s="330">
        <v>1046.4547886077507</v>
      </c>
      <c r="P90" s="330">
        <v>156.84206103404526</v>
      </c>
      <c r="Q90" s="330">
        <v>965.61173623110403</v>
      </c>
      <c r="R90" s="330">
        <v>1067.372685482213</v>
      </c>
      <c r="S90" s="330">
        <v>993.14239214281042</v>
      </c>
      <c r="T90" s="330">
        <v>1070.508270816299</v>
      </c>
      <c r="U90" s="330">
        <v>1068.570707453606</v>
      </c>
      <c r="V90" s="330">
        <v>1075.0598015343032</v>
      </c>
      <c r="W90" s="330">
        <v>1279.9043484262581</v>
      </c>
      <c r="X90" s="330">
        <v>1261.805531757097</v>
      </c>
      <c r="Y90" s="330">
        <v>1020.4919871929768</v>
      </c>
      <c r="Z90" s="330">
        <v>968.64843922088733</v>
      </c>
      <c r="AA90" s="330">
        <v>1021.2019094584869</v>
      </c>
      <c r="AB90" s="330">
        <v>1029.6179372880097</v>
      </c>
      <c r="AC90" s="330">
        <v>1135.888727470295</v>
      </c>
      <c r="AD90" s="330">
        <v>1492.5657193118077</v>
      </c>
      <c r="AE90" s="330">
        <v>1281.5266310320601</v>
      </c>
      <c r="AF90" s="330">
        <v>875.04279470284996</v>
      </c>
      <c r="AG90" s="330">
        <v>32069.336433414494</v>
      </c>
    </row>
    <row r="91" spans="1:33">
      <c r="A91" t="s">
        <v>117</v>
      </c>
      <c r="B91" s="330">
        <v>564.14663945859365</v>
      </c>
      <c r="C91" s="330">
        <v>486.01107280886981</v>
      </c>
      <c r="D91" s="330">
        <v>377.72611642356674</v>
      </c>
      <c r="E91" s="330">
        <v>363.52686077042694</v>
      </c>
      <c r="F91" s="330">
        <v>361.62036593718943</v>
      </c>
      <c r="G91" s="330">
        <v>377.00336539272797</v>
      </c>
      <c r="H91" s="330">
        <v>388.35161531770979</v>
      </c>
      <c r="I91" s="330">
        <v>476.14040506990386</v>
      </c>
      <c r="J91" s="330">
        <v>438.21568476890201</v>
      </c>
      <c r="K91" s="330">
        <v>424.63835582851925</v>
      </c>
      <c r="L91" s="330">
        <v>408.53117699397535</v>
      </c>
      <c r="M91" s="330">
        <v>410.32334690125947</v>
      </c>
      <c r="N91" s="330">
        <v>427.08451423864585</v>
      </c>
      <c r="O91" s="330">
        <v>434.34198152327679</v>
      </c>
      <c r="P91" s="330">
        <v>65.098934342262297</v>
      </c>
      <c r="Q91" s="330">
        <v>400.7872289014465</v>
      </c>
      <c r="R91" s="330">
        <v>443.0241729343756</v>
      </c>
      <c r="S91" s="330">
        <v>412.21411496619004</v>
      </c>
      <c r="T91" s="330">
        <v>444.32563035238235</v>
      </c>
      <c r="U91" s="330">
        <v>443.52142445697183</v>
      </c>
      <c r="V91" s="330">
        <v>446.21479067975042</v>
      </c>
      <c r="W91" s="330">
        <v>531.23765776382425</v>
      </c>
      <c r="X91" s="330">
        <v>523.72555501376792</v>
      </c>
      <c r="Y91" s="330">
        <v>423.56584983067751</v>
      </c>
      <c r="Z91" s="330">
        <v>402.0476441704472</v>
      </c>
      <c r="AA91" s="330">
        <v>423.86051047620748</v>
      </c>
      <c r="AB91" s="330">
        <v>427.35367066222312</v>
      </c>
      <c r="AC91" s="330">
        <v>471.46247124139444</v>
      </c>
      <c r="AD91" s="330">
        <v>619.50497922811439</v>
      </c>
      <c r="AE91" s="330">
        <v>531.91100309060357</v>
      </c>
      <c r="AF91" s="330">
        <v>363.19564448126863</v>
      </c>
      <c r="AG91" s="330">
        <v>13310.712784025474</v>
      </c>
    </row>
    <row r="92" spans="1:33">
      <c r="A92" t="s">
        <v>118</v>
      </c>
      <c r="B92" s="330">
        <v>392.03602514036425</v>
      </c>
      <c r="C92" s="330">
        <v>337.73816208680608</v>
      </c>
      <c r="D92" s="330">
        <v>262.48892560365994</v>
      </c>
      <c r="E92" s="330">
        <v>252.62159793234559</v>
      </c>
      <c r="F92" s="330">
        <v>251.29673910292783</v>
      </c>
      <c r="G92" s="330">
        <v>261.98667242784012</v>
      </c>
      <c r="H92" s="330">
        <v>269.87278302695478</v>
      </c>
      <c r="I92" s="330">
        <v>330.8788509162581</v>
      </c>
      <c r="J92" s="330">
        <v>304.52425521108228</v>
      </c>
      <c r="K92" s="330">
        <v>295.08911601585612</v>
      </c>
      <c r="L92" s="330">
        <v>283.89593692933414</v>
      </c>
      <c r="M92" s="330">
        <v>285.1413492347271</v>
      </c>
      <c r="N92" s="330">
        <v>296.78899713344998</v>
      </c>
      <c r="O92" s="330">
        <v>301.83234655335161</v>
      </c>
      <c r="P92" s="330">
        <v>45.238464036418705</v>
      </c>
      <c r="Q92" s="330">
        <v>278.51452291966837</v>
      </c>
      <c r="R92" s="330">
        <v>307.8657633500581</v>
      </c>
      <c r="S92" s="330">
        <v>286.45527923943138</v>
      </c>
      <c r="T92" s="330">
        <v>308.77017039134518</v>
      </c>
      <c r="U92" s="330">
        <v>308.21131271041713</v>
      </c>
      <c r="V92" s="330">
        <v>310.08298314922143</v>
      </c>
      <c r="W92" s="330">
        <v>369.16695977215454</v>
      </c>
      <c r="X92" s="330">
        <v>363.94665941655126</v>
      </c>
      <c r="Y92" s="330">
        <v>294.34381158802756</v>
      </c>
      <c r="Z92" s="330">
        <v>279.39040900588077</v>
      </c>
      <c r="AA92" s="330">
        <v>294.54857676814055</v>
      </c>
      <c r="AB92" s="330">
        <v>296.97603895389142</v>
      </c>
      <c r="AC92" s="330">
        <v>327.62806742181334</v>
      </c>
      <c r="AD92" s="330">
        <v>430.5055682762416</v>
      </c>
      <c r="AE92" s="330">
        <v>369.63488000245269</v>
      </c>
      <c r="AF92" s="330">
        <v>252.39142955345037</v>
      </c>
      <c r="AG92" s="330">
        <v>9249.8626538701228</v>
      </c>
    </row>
    <row r="93" spans="1:33">
      <c r="A93" t="s">
        <v>119</v>
      </c>
      <c r="B93" s="330">
        <v>1986.3491195044871</v>
      </c>
      <c r="C93" s="330">
        <v>1711.2353402828089</v>
      </c>
      <c r="D93" s="330">
        <v>1329.9661582524948</v>
      </c>
      <c r="E93" s="330">
        <v>1279.9708609459274</v>
      </c>
      <c r="F93" s="330">
        <v>1273.258130481069</v>
      </c>
      <c r="G93" s="330">
        <v>1327.4213662191587</v>
      </c>
      <c r="H93" s="330">
        <v>1367.3783289479229</v>
      </c>
      <c r="I93" s="330">
        <v>1676.480915101738</v>
      </c>
      <c r="J93" s="330">
        <v>1542.9487277086798</v>
      </c>
      <c r="K93" s="330">
        <v>1495.1432220127949</v>
      </c>
      <c r="L93" s="330">
        <v>1438.4301650558264</v>
      </c>
      <c r="M93" s="330">
        <v>1444.7403597256955</v>
      </c>
      <c r="N93" s="330">
        <v>1503.7560972198271</v>
      </c>
      <c r="O93" s="330">
        <v>1529.3094954719093</v>
      </c>
      <c r="P93" s="330">
        <v>229.21205563775047</v>
      </c>
      <c r="Q93" s="330">
        <v>1411.1638775355368</v>
      </c>
      <c r="R93" s="330">
        <v>1559.8793190932222</v>
      </c>
      <c r="S93" s="330">
        <v>1451.3977165515137</v>
      </c>
      <c r="T93" s="330">
        <v>1564.4617248287439</v>
      </c>
      <c r="U93" s="330">
        <v>1561.6301318340888</v>
      </c>
      <c r="V93" s="330">
        <v>1571.1134208425171</v>
      </c>
      <c r="W93" s="330">
        <v>1870.4772481840655</v>
      </c>
      <c r="X93" s="330">
        <v>1844.0272835126073</v>
      </c>
      <c r="Y93" s="330">
        <v>1491.3669496831028</v>
      </c>
      <c r="Z93" s="330">
        <v>1415.6017746790744</v>
      </c>
      <c r="AA93" s="330">
        <v>1492.4044439671472</v>
      </c>
      <c r="AB93" s="330">
        <v>1504.703791644622</v>
      </c>
      <c r="AC93" s="330">
        <v>1660.0100029462078</v>
      </c>
      <c r="AD93" s="330">
        <v>2181.264734997555</v>
      </c>
      <c r="AE93" s="330">
        <v>1872.8480837140867</v>
      </c>
      <c r="AF93" s="330">
        <v>1278.804654966279</v>
      </c>
      <c r="AG93" s="330">
        <v>46866.755501548461</v>
      </c>
    </row>
    <row r="94" spans="1:33">
      <c r="A94" t="s">
        <v>121</v>
      </c>
      <c r="B94" s="330">
        <v>1119.8480984865471</v>
      </c>
      <c r="C94" s="330">
        <v>964.74664149508999</v>
      </c>
      <c r="D94" s="330">
        <v>749.79773633249783</v>
      </c>
      <c r="E94" s="330">
        <v>721.61178549823774</v>
      </c>
      <c r="F94" s="330">
        <v>717.82733573917437</v>
      </c>
      <c r="G94" s="330">
        <v>748.36305373234836</v>
      </c>
      <c r="H94" s="330">
        <v>770.88967218714777</v>
      </c>
      <c r="I94" s="330">
        <v>945.15306825519326</v>
      </c>
      <c r="J94" s="330">
        <v>869.87135434572281</v>
      </c>
      <c r="K94" s="330">
        <v>842.91994679855441</v>
      </c>
      <c r="L94" s="330">
        <v>810.94671089102997</v>
      </c>
      <c r="M94" s="330">
        <v>814.50422222312443</v>
      </c>
      <c r="N94" s="330">
        <v>847.77564503829944</v>
      </c>
      <c r="O94" s="330">
        <v>862.18193654137724</v>
      </c>
      <c r="P94" s="330">
        <v>129.22334857235938</v>
      </c>
      <c r="Q94" s="330">
        <v>795.57474030813432</v>
      </c>
      <c r="R94" s="330">
        <v>879.41634841653456</v>
      </c>
      <c r="S94" s="330">
        <v>818.25745387265363</v>
      </c>
      <c r="T94" s="330">
        <v>881.99978065361177</v>
      </c>
      <c r="U94" s="330">
        <v>880.40340768995907</v>
      </c>
      <c r="V94" s="330">
        <v>885.74982089557727</v>
      </c>
      <c r="W94" s="330">
        <v>1054.5227770251206</v>
      </c>
      <c r="X94" s="330">
        <v>1039.6110264413371</v>
      </c>
      <c r="Y94" s="330">
        <v>840.79099003750537</v>
      </c>
      <c r="Z94" s="330">
        <v>798.07670264127603</v>
      </c>
      <c r="AA94" s="330">
        <v>841.37590030819706</v>
      </c>
      <c r="AB94" s="330">
        <v>848.30992865900441</v>
      </c>
      <c r="AC94" s="330">
        <v>935.86722848181523</v>
      </c>
      <c r="AD94" s="330">
        <v>1229.7360729780091</v>
      </c>
      <c r="AE94" s="330">
        <v>1055.8593878122419</v>
      </c>
      <c r="AF94" s="330">
        <v>720.954311172134</v>
      </c>
      <c r="AG94" s="330">
        <v>26422.166433529812</v>
      </c>
    </row>
    <row r="95" spans="1:33">
      <c r="A95" t="s">
        <v>122</v>
      </c>
      <c r="B95" s="330">
        <v>1380.1599866038382</v>
      </c>
      <c r="C95" s="330">
        <v>1189.0047530566546</v>
      </c>
      <c r="D95" s="330">
        <v>924.09036112202682</v>
      </c>
      <c r="E95" s="330">
        <v>889.35250553393155</v>
      </c>
      <c r="F95" s="330">
        <v>884.68834962222286</v>
      </c>
      <c r="G95" s="330">
        <v>922.32218245486729</v>
      </c>
      <c r="H95" s="330">
        <v>950.08517769218895</v>
      </c>
      <c r="I95" s="330">
        <v>1164.856597769483</v>
      </c>
      <c r="J95" s="330">
        <v>1072.0754345016892</v>
      </c>
      <c r="K95" s="330">
        <v>1038.8590953128958</v>
      </c>
      <c r="L95" s="330">
        <v>999.45358942200869</v>
      </c>
      <c r="M95" s="330">
        <v>1003.8380544213975</v>
      </c>
      <c r="N95" s="330">
        <v>1044.8435144734729</v>
      </c>
      <c r="O95" s="330">
        <v>1062.5985895722924</v>
      </c>
      <c r="P95" s="330">
        <v>159.26168493348848</v>
      </c>
      <c r="Q95" s="330">
        <v>980.5083603838591</v>
      </c>
      <c r="R95" s="330">
        <v>1083.8391896991209</v>
      </c>
      <c r="S95" s="330">
        <v>1008.4637354848704</v>
      </c>
      <c r="T95" s="330">
        <v>1087.0231481364617</v>
      </c>
      <c r="U95" s="330">
        <v>1085.0556937191109</v>
      </c>
      <c r="V95" s="330">
        <v>1091.64489594057</v>
      </c>
      <c r="W95" s="330">
        <v>1299.6496076382066</v>
      </c>
      <c r="X95" s="330">
        <v>1281.2715780520791</v>
      </c>
      <c r="Y95" s="330">
        <v>1036.2352564736989</v>
      </c>
      <c r="Z95" s="330">
        <v>983.59191100546479</v>
      </c>
      <c r="AA95" s="330">
        <v>1036.956130806971</v>
      </c>
      <c r="AB95" s="330">
        <v>1045.5019938474088</v>
      </c>
      <c r="AC95" s="330">
        <v>1153.4122380259148</v>
      </c>
      <c r="AD95" s="330">
        <v>1515.5917345409277</v>
      </c>
      <c r="AE95" s="330">
        <v>1301.2969174193645</v>
      </c>
      <c r="AF95" s="330">
        <v>888.54219942336692</v>
      </c>
      <c r="AG95" s="330">
        <v>32564.074467089849</v>
      </c>
    </row>
    <row r="96" spans="1:33">
      <c r="A96" t="s">
        <v>123</v>
      </c>
      <c r="B96" s="330">
        <v>1882.6029623766597</v>
      </c>
      <c r="C96" s="330">
        <v>1621.8582570941503</v>
      </c>
      <c r="D96" s="330">
        <v>1260.5025998709873</v>
      </c>
      <c r="E96" s="330">
        <v>1213.1185353628682</v>
      </c>
      <c r="F96" s="330">
        <v>1206.7564079127194</v>
      </c>
      <c r="G96" s="330">
        <v>1258.0907212271231</v>
      </c>
      <c r="H96" s="330">
        <v>1295.9607490395099</v>
      </c>
      <c r="I96" s="330">
        <v>1588.9190405389536</v>
      </c>
      <c r="J96" s="330">
        <v>1462.3611816558598</v>
      </c>
      <c r="K96" s="330">
        <v>1417.052536887795</v>
      </c>
      <c r="L96" s="330">
        <v>1363.3015784161748</v>
      </c>
      <c r="M96" s="330">
        <v>1369.282194342157</v>
      </c>
      <c r="N96" s="330">
        <v>1425.2155653404088</v>
      </c>
      <c r="O96" s="330">
        <v>1449.4343206316041</v>
      </c>
      <c r="P96" s="330">
        <v>217.24040890843912</v>
      </c>
      <c r="Q96" s="330">
        <v>1337.4593973239023</v>
      </c>
      <c r="R96" s="330">
        <v>1478.4074955602753</v>
      </c>
      <c r="S96" s="330">
        <v>1375.5918402945313</v>
      </c>
      <c r="T96" s="330">
        <v>1482.7505642221713</v>
      </c>
      <c r="U96" s="330">
        <v>1480.0668641074039</v>
      </c>
      <c r="V96" s="330">
        <v>1489.0548450242704</v>
      </c>
      <c r="W96" s="330">
        <v>1772.7830288805931</v>
      </c>
      <c r="X96" s="330">
        <v>1747.7145344471137</v>
      </c>
      <c r="Y96" s="330">
        <v>1413.4734976319</v>
      </c>
      <c r="Z96" s="330">
        <v>1341.6655050151983</v>
      </c>
      <c r="AA96" s="330">
        <v>1414.4568040373108</v>
      </c>
      <c r="AB96" s="330">
        <v>1426.1137620944578</v>
      </c>
      <c r="AC96" s="330">
        <v>1573.3083970158343</v>
      </c>
      <c r="AD96" s="330">
        <v>2067.3382194055239</v>
      </c>
      <c r="AE96" s="330">
        <v>1775.0300366942242</v>
      </c>
      <c r="AF96" s="330">
        <v>1212.0132398181579</v>
      </c>
      <c r="AG96" s="330">
        <v>44418.925091178273</v>
      </c>
    </row>
    <row r="97" spans="1:33">
      <c r="A97" t="s">
        <v>124</v>
      </c>
      <c r="B97" s="330">
        <v>1624.7669974436772</v>
      </c>
      <c r="C97" s="330">
        <v>1399.7331478387821</v>
      </c>
      <c r="D97" s="330">
        <v>1087.8677370595663</v>
      </c>
      <c r="E97" s="330">
        <v>1046.9732597023537</v>
      </c>
      <c r="F97" s="330">
        <v>1041.482471192448</v>
      </c>
      <c r="G97" s="330">
        <v>1085.7861824775835</v>
      </c>
      <c r="H97" s="330">
        <v>1118.4696386345647</v>
      </c>
      <c r="I97" s="330">
        <v>1371.3051930070471</v>
      </c>
      <c r="J97" s="330">
        <v>1262.0803397109521</v>
      </c>
      <c r="K97" s="330">
        <v>1222.9770384895858</v>
      </c>
      <c r="L97" s="330">
        <v>1176.5876589172715</v>
      </c>
      <c r="M97" s="330">
        <v>1181.7491866398534</v>
      </c>
      <c r="N97" s="330">
        <v>1230.0220817058446</v>
      </c>
      <c r="O97" s="330">
        <v>1250.9239049275727</v>
      </c>
      <c r="P97" s="330">
        <v>187.48777833644044</v>
      </c>
      <c r="Q97" s="330">
        <v>1154.284749690102</v>
      </c>
      <c r="R97" s="330">
        <v>1275.9289959510347</v>
      </c>
      <c r="S97" s="330">
        <v>1187.1946813691454</v>
      </c>
      <c r="T97" s="330">
        <v>1279.6772502407084</v>
      </c>
      <c r="U97" s="330">
        <v>1277.3611020859189</v>
      </c>
      <c r="V97" s="330">
        <v>1285.1181146154979</v>
      </c>
      <c r="W97" s="330">
        <v>1529.9876907221951</v>
      </c>
      <c r="X97" s="330">
        <v>1508.3525062222734</v>
      </c>
      <c r="Y97" s="330">
        <v>1219.8881743043344</v>
      </c>
      <c r="Z97" s="330">
        <v>1157.9148007954525</v>
      </c>
      <c r="AA97" s="330">
        <v>1220.7368098519323</v>
      </c>
      <c r="AB97" s="330">
        <v>1230.7972639786631</v>
      </c>
      <c r="AC97" s="330">
        <v>1357.8325389678746</v>
      </c>
      <c r="AD97" s="330">
        <v>1784.201437356516</v>
      </c>
      <c r="AE97" s="330">
        <v>1531.9269547154786</v>
      </c>
      <c r="AF97" s="330">
        <v>1046.0193423021601</v>
      </c>
      <c r="AG97" s="330">
        <v>38335.435029252832</v>
      </c>
    </row>
    <row r="98" spans="1:33">
      <c r="A98" t="s">
        <v>125</v>
      </c>
      <c r="B98" s="330">
        <v>851.5163770938783</v>
      </c>
      <c r="C98" s="330">
        <v>733.57946143733568</v>
      </c>
      <c r="D98" s="330">
        <v>570.13540752349593</v>
      </c>
      <c r="E98" s="330">
        <v>548.70321616488945</v>
      </c>
      <c r="F98" s="330">
        <v>545.8255750343767</v>
      </c>
      <c r="G98" s="330">
        <v>569.04449552247547</v>
      </c>
      <c r="H98" s="330">
        <v>586.1734119895666</v>
      </c>
      <c r="I98" s="330">
        <v>718.68079033889933</v>
      </c>
      <c r="J98" s="330">
        <v>661.43765854607409</v>
      </c>
      <c r="K98" s="330">
        <v>640.94419613526918</v>
      </c>
      <c r="L98" s="330">
        <v>616.63220771403769</v>
      </c>
      <c r="M98" s="330">
        <v>619.33728813080972</v>
      </c>
      <c r="N98" s="330">
        <v>644.63639919294883</v>
      </c>
      <c r="O98" s="330">
        <v>655.59073591472213</v>
      </c>
      <c r="P98" s="330">
        <v>98.259574455665998</v>
      </c>
      <c r="Q98" s="330">
        <v>604.94358251814617</v>
      </c>
      <c r="R98" s="330">
        <v>668.69553466475895</v>
      </c>
      <c r="S98" s="330">
        <v>622.19119146012781</v>
      </c>
      <c r="T98" s="330">
        <v>670.65993935674942</v>
      </c>
      <c r="U98" s="330">
        <v>669.44608033038935</v>
      </c>
      <c r="V98" s="330">
        <v>673.51141598568711</v>
      </c>
      <c r="W98" s="330">
        <v>801.8439428248879</v>
      </c>
      <c r="X98" s="330">
        <v>790.50526229277705</v>
      </c>
      <c r="Y98" s="330">
        <v>639.32536805438212</v>
      </c>
      <c r="Z98" s="330">
        <v>606.84603866770919</v>
      </c>
      <c r="AA98" s="330">
        <v>639.77012540611361</v>
      </c>
      <c r="AB98" s="330">
        <v>645.04266076865554</v>
      </c>
      <c r="AC98" s="330">
        <v>711.61997141820166</v>
      </c>
      <c r="AD98" s="330">
        <v>935.07361137557609</v>
      </c>
      <c r="AE98" s="330">
        <v>802.86028243074372</v>
      </c>
      <c r="AF98" s="330">
        <v>548.20328214977371</v>
      </c>
      <c r="AG98" s="330">
        <v>20091.035084899129</v>
      </c>
    </row>
    <row r="99" spans="1:33">
      <c r="A99" t="s">
        <v>126</v>
      </c>
      <c r="B99" s="330">
        <v>623.09752557617571</v>
      </c>
      <c r="C99" s="330">
        <v>536.79712983924662</v>
      </c>
      <c r="D99" s="330">
        <v>417.19686341639101</v>
      </c>
      <c r="E99" s="330">
        <v>401.5138469031919</v>
      </c>
      <c r="F99" s="330">
        <v>399.40813159794055</v>
      </c>
      <c r="G99" s="330">
        <v>416.39858802587293</v>
      </c>
      <c r="H99" s="330">
        <v>428.93268103165997</v>
      </c>
      <c r="I99" s="330">
        <v>525.89501997320758</v>
      </c>
      <c r="J99" s="330">
        <v>484.00733027536404</v>
      </c>
      <c r="K99" s="330">
        <v>469.01122912902861</v>
      </c>
      <c r="L99" s="330">
        <v>451.22091970620011</v>
      </c>
      <c r="M99" s="330">
        <v>453.20036362473962</v>
      </c>
      <c r="N99" s="330">
        <v>471.71300052304065</v>
      </c>
      <c r="O99" s="330">
        <v>479.72884177903643</v>
      </c>
      <c r="P99" s="330">
        <v>71.901491685277932</v>
      </c>
      <c r="Q99" s="330">
        <v>442.66776249998895</v>
      </c>
      <c r="R99" s="330">
        <v>489.31828467641179</v>
      </c>
      <c r="S99" s="330">
        <v>455.28870878235205</v>
      </c>
      <c r="T99" s="330">
        <v>490.75573877093768</v>
      </c>
      <c r="U99" s="330">
        <v>489.86749683447061</v>
      </c>
      <c r="V99" s="330">
        <v>492.84230818935941</v>
      </c>
      <c r="W99" s="330">
        <v>586.74969749565855</v>
      </c>
      <c r="X99" s="330">
        <v>578.45261246839289</v>
      </c>
      <c r="Y99" s="330">
        <v>467.82665088876445</v>
      </c>
      <c r="Z99" s="330">
        <v>444.05988571828283</v>
      </c>
      <c r="AA99" s="330">
        <v>468.15210229850896</v>
      </c>
      <c r="AB99" s="330">
        <v>472.0102826298434</v>
      </c>
      <c r="AC99" s="330">
        <v>520.7282622732049</v>
      </c>
      <c r="AD99" s="330">
        <v>684.24057264545684</v>
      </c>
      <c r="AE99" s="330">
        <v>587.4934044995274</v>
      </c>
      <c r="AF99" s="330">
        <v>401.14801994301865</v>
      </c>
      <c r="AG99" s="330">
        <v>14701.624753700557</v>
      </c>
    </row>
    <row r="100" spans="1:33">
      <c r="A100" t="s">
        <v>127</v>
      </c>
      <c r="B100" s="330">
        <v>1358.16481158287</v>
      </c>
      <c r="C100" s="330">
        <v>1170.0559587878124</v>
      </c>
      <c r="D100" s="330">
        <v>909.3634240818626</v>
      </c>
      <c r="E100" s="330">
        <v>875.17917475748277</v>
      </c>
      <c r="F100" s="330">
        <v>870.589350029549</v>
      </c>
      <c r="G100" s="330">
        <v>907.62342432122841</v>
      </c>
      <c r="H100" s="330">
        <v>934.94396944749167</v>
      </c>
      <c r="I100" s="330">
        <v>1146.2926450459183</v>
      </c>
      <c r="J100" s="330">
        <v>1054.990105955417</v>
      </c>
      <c r="K100" s="330">
        <v>1022.3031251026895</v>
      </c>
      <c r="L100" s="330">
        <v>983.52561234830296</v>
      </c>
      <c r="M100" s="330">
        <v>987.84020350989692</v>
      </c>
      <c r="N100" s="330">
        <v>1028.1921724599154</v>
      </c>
      <c r="O100" s="330">
        <v>1045.6642905188992</v>
      </c>
      <c r="P100" s="330">
        <v>156.72358162064998</v>
      </c>
      <c r="Q100" s="330">
        <v>964.8823074584775</v>
      </c>
      <c r="R100" s="330">
        <v>1066.5663858912974</v>
      </c>
      <c r="S100" s="330">
        <v>992.39216655113353</v>
      </c>
      <c r="T100" s="330">
        <v>1069.6996025858195</v>
      </c>
      <c r="U100" s="330">
        <v>1067.7635028698624</v>
      </c>
      <c r="V100" s="330">
        <v>1074.2476950508071</v>
      </c>
      <c r="W100" s="330">
        <v>1278.9375011698278</v>
      </c>
      <c r="X100" s="330">
        <v>1260.8523564529987</v>
      </c>
      <c r="Y100" s="330">
        <v>1019.721101556687</v>
      </c>
      <c r="Z100" s="330">
        <v>967.91671650500018</v>
      </c>
      <c r="AA100" s="330">
        <v>1020.4304875427513</v>
      </c>
      <c r="AB100" s="330">
        <v>1028.840157855459</v>
      </c>
      <c r="AC100" s="330">
        <v>1135.0306704591478</v>
      </c>
      <c r="AD100" s="330">
        <v>1491.4382264077224</v>
      </c>
      <c r="AE100" s="330">
        <v>1280.5585582938286</v>
      </c>
      <c r="AF100" s="330">
        <v>874.38178224019384</v>
      </c>
      <c r="AG100" s="330">
        <v>32045.111068460996</v>
      </c>
    </row>
    <row r="101" spans="1:33">
      <c r="A101" t="s">
        <v>128</v>
      </c>
      <c r="B101" s="330">
        <v>1816.7961209731222</v>
      </c>
      <c r="C101" s="330">
        <v>1565.1658098620085</v>
      </c>
      <c r="D101" s="330">
        <v>1216.4414269438298</v>
      </c>
      <c r="E101" s="330">
        <v>1170.7136838590047</v>
      </c>
      <c r="F101" s="330">
        <v>1164.5739461110225</v>
      </c>
      <c r="G101" s="330">
        <v>1214.1138561006933</v>
      </c>
      <c r="H101" s="330">
        <v>1250.6601279411618</v>
      </c>
      <c r="I101" s="330">
        <v>1533.3779915799073</v>
      </c>
      <c r="J101" s="330">
        <v>1411.2439932315792</v>
      </c>
      <c r="K101" s="330">
        <v>1367.5191230883547</v>
      </c>
      <c r="L101" s="330">
        <v>1315.6470423568207</v>
      </c>
      <c r="M101" s="330">
        <v>1321.41860440814</v>
      </c>
      <c r="N101" s="330">
        <v>1375.3968109091468</v>
      </c>
      <c r="O101" s="330">
        <v>1398.7689937576711</v>
      </c>
      <c r="P101" s="330">
        <v>209.64671792782488</v>
      </c>
      <c r="Q101" s="330">
        <v>1290.70818094833</v>
      </c>
      <c r="R101" s="330">
        <v>1426.7294043565332</v>
      </c>
      <c r="S101" s="330">
        <v>1327.5076951617823</v>
      </c>
      <c r="T101" s="330">
        <v>1430.9206600040286</v>
      </c>
      <c r="U101" s="330">
        <v>1428.3307692751789</v>
      </c>
      <c r="V101" s="330">
        <v>1437.00457314752</v>
      </c>
      <c r="W101" s="330">
        <v>1710.8149697858858</v>
      </c>
      <c r="X101" s="330">
        <v>1686.6227506321004</v>
      </c>
      <c r="Y101" s="330">
        <v>1364.0651900143771</v>
      </c>
      <c r="Z101" s="330">
        <v>1294.7672631290434</v>
      </c>
      <c r="AA101" s="330">
        <v>1365.0141247068111</v>
      </c>
      <c r="AB101" s="330">
        <v>1376.2636109786456</v>
      </c>
      <c r="AC101" s="330">
        <v>1518.3130218728093</v>
      </c>
      <c r="AD101" s="330">
        <v>1995.0739124588572</v>
      </c>
      <c r="AE101" s="330">
        <v>1712.9834328984944</v>
      </c>
      <c r="AF101" s="330">
        <v>1169.6470241871091</v>
      </c>
      <c r="AG101" s="330">
        <v>42866.250832607802</v>
      </c>
    </row>
    <row r="102" spans="1:33">
      <c r="A102" t="s">
        <v>129</v>
      </c>
      <c r="B102" s="330">
        <v>936.99643950327209</v>
      </c>
      <c r="C102" s="330">
        <v>807.22034472829739</v>
      </c>
      <c r="D102" s="330">
        <v>627.36884604318811</v>
      </c>
      <c r="E102" s="330">
        <v>603.78516928255544</v>
      </c>
      <c r="F102" s="330">
        <v>600.61865415026762</v>
      </c>
      <c r="G102" s="330">
        <v>626.16842208392609</v>
      </c>
      <c r="H102" s="330">
        <v>645.0168367168767</v>
      </c>
      <c r="I102" s="330">
        <v>790.82606019297361</v>
      </c>
      <c r="J102" s="330">
        <v>727.83653689226037</v>
      </c>
      <c r="K102" s="330">
        <v>705.28582403626876</v>
      </c>
      <c r="L102" s="330">
        <v>678.5332597864948</v>
      </c>
      <c r="M102" s="330">
        <v>681.50989157804759</v>
      </c>
      <c r="N102" s="330">
        <v>709.34867146003296</v>
      </c>
      <c r="O102" s="330">
        <v>721.4026668751909</v>
      </c>
      <c r="P102" s="330">
        <v>108.12343002290284</v>
      </c>
      <c r="Q102" s="330">
        <v>665.67126383919765</v>
      </c>
      <c r="R102" s="330">
        <v>735.82299994159496</v>
      </c>
      <c r="S102" s="330">
        <v>684.65028597349522</v>
      </c>
      <c r="T102" s="330">
        <v>737.9846027617549</v>
      </c>
      <c r="U102" s="330">
        <v>736.64888965469754</v>
      </c>
      <c r="V102" s="330">
        <v>741.12232685082063</v>
      </c>
      <c r="W102" s="330">
        <v>882.33760345087626</v>
      </c>
      <c r="X102" s="330">
        <v>869.86068160527134</v>
      </c>
      <c r="Y102" s="330">
        <v>703.50448877512451</v>
      </c>
      <c r="Z102" s="330">
        <v>667.76469936951059</v>
      </c>
      <c r="AA102" s="330">
        <v>703.99389340224116</v>
      </c>
      <c r="AB102" s="330">
        <v>709.79571588593512</v>
      </c>
      <c r="AC102" s="330">
        <v>783.0564360651905</v>
      </c>
      <c r="AD102" s="330">
        <v>1028.9416247314123</v>
      </c>
      <c r="AE102" s="330">
        <v>883.45596901333681</v>
      </c>
      <c r="AF102" s="330">
        <v>603.23504904441188</v>
      </c>
      <c r="AG102" s="330">
        <v>22107.887583717424</v>
      </c>
    </row>
    <row r="103" spans="1:33">
      <c r="A103" t="s">
        <v>130</v>
      </c>
      <c r="B103" s="330">
        <v>1622.1032330729008</v>
      </c>
      <c r="C103" s="330">
        <v>1397.4383207690089</v>
      </c>
      <c r="D103" s="330">
        <v>1086.0842054377056</v>
      </c>
      <c r="E103" s="330">
        <v>1045.2567735411142</v>
      </c>
      <c r="F103" s="330">
        <v>1039.774987040003</v>
      </c>
      <c r="G103" s="330">
        <v>1084.0060635117775</v>
      </c>
      <c r="H103" s="330">
        <v>1116.6359359695809</v>
      </c>
      <c r="I103" s="330">
        <v>1369.0569728497323</v>
      </c>
      <c r="J103" s="330">
        <v>1260.0111909362238</v>
      </c>
      <c r="K103" s="330">
        <v>1220.9719985875372</v>
      </c>
      <c r="L103" s="330">
        <v>1174.6586732289543</v>
      </c>
      <c r="M103" s="330">
        <v>1179.8117387574689</v>
      </c>
      <c r="N103" s="330">
        <v>1228.0054916337474</v>
      </c>
      <c r="O103" s="330">
        <v>1248.8730468453116</v>
      </c>
      <c r="P103" s="330">
        <v>187.18039686902117</v>
      </c>
      <c r="Q103" s="330">
        <v>1152.392329056994</v>
      </c>
      <c r="R103" s="330">
        <v>1273.837142654899</v>
      </c>
      <c r="S103" s="330">
        <v>1185.2483057359734</v>
      </c>
      <c r="T103" s="330">
        <v>1277.5792517765301</v>
      </c>
      <c r="U103" s="330">
        <v>1275.2669008880207</v>
      </c>
      <c r="V103" s="330">
        <v>1283.0111959918811</v>
      </c>
      <c r="W103" s="330">
        <v>1527.4793146260013</v>
      </c>
      <c r="X103" s="330">
        <v>1505.8796004634983</v>
      </c>
      <c r="Y103" s="330">
        <v>1217.8881985169407</v>
      </c>
      <c r="Z103" s="330">
        <v>1156.0164287854309</v>
      </c>
      <c r="AA103" s="330">
        <v>1218.7354427480368</v>
      </c>
      <c r="AB103" s="330">
        <v>1228.7794030148486</v>
      </c>
      <c r="AC103" s="330">
        <v>1355.606406885875</v>
      </c>
      <c r="AD103" s="330">
        <v>1781.2762842566585</v>
      </c>
      <c r="AE103" s="330">
        <v>1529.415399245049</v>
      </c>
      <c r="AF103" s="330">
        <v>1044.3044200643553</v>
      </c>
      <c r="AG103" s="330">
        <v>38272.585053761082</v>
      </c>
    </row>
    <row r="104" spans="1:33">
      <c r="A104" t="s">
        <v>131</v>
      </c>
      <c r="B104" s="330">
        <v>870.2960374715957</v>
      </c>
      <c r="C104" s="330">
        <v>749.75809700613001</v>
      </c>
      <c r="D104" s="330">
        <v>582.7093868509919</v>
      </c>
      <c r="E104" s="330">
        <v>560.80452193531482</v>
      </c>
      <c r="F104" s="330">
        <v>557.86341623198382</v>
      </c>
      <c r="G104" s="330">
        <v>581.59441546904566</v>
      </c>
      <c r="H104" s="330">
        <v>599.10109946068872</v>
      </c>
      <c r="I104" s="330">
        <v>734.53084504790706</v>
      </c>
      <c r="J104" s="330">
        <v>676.0252518357313</v>
      </c>
      <c r="K104" s="330">
        <v>655.0798189468577</v>
      </c>
      <c r="L104" s="330">
        <v>630.23164484800486</v>
      </c>
      <c r="M104" s="330">
        <v>632.99638411913122</v>
      </c>
      <c r="N104" s="330">
        <v>658.85345123048535</v>
      </c>
      <c r="O104" s="330">
        <v>670.04937898777121</v>
      </c>
      <c r="P104" s="330">
        <v>100.42662782865473</v>
      </c>
      <c r="Q104" s="330">
        <v>618.28523434420129</v>
      </c>
      <c r="R104" s="330">
        <v>683.44319586648328</v>
      </c>
      <c r="S104" s="330">
        <v>635.91322849892958</v>
      </c>
      <c r="T104" s="330">
        <v>685.45092427361578</v>
      </c>
      <c r="U104" s="330">
        <v>684.21029434668969</v>
      </c>
      <c r="V104" s="330">
        <v>688.36528843367671</v>
      </c>
      <c r="W104" s="330">
        <v>819.52810877548711</v>
      </c>
      <c r="X104" s="330">
        <v>807.93936074584769</v>
      </c>
      <c r="Y104" s="330">
        <v>653.42528862654603</v>
      </c>
      <c r="Z104" s="330">
        <v>620.22964797260249</v>
      </c>
      <c r="AA104" s="330">
        <v>653.87985482311092</v>
      </c>
      <c r="AB104" s="330">
        <v>659.26867265079579</v>
      </c>
      <c r="AC104" s="330">
        <v>727.31430418822356</v>
      </c>
      <c r="AD104" s="330">
        <v>955.69607422206923</v>
      </c>
      <c r="AE104" s="330">
        <v>820.56686311479939</v>
      </c>
      <c r="AF104" s="330">
        <v>560.29356218861278</v>
      </c>
      <c r="AG104" s="330">
        <v>20534.130280341986</v>
      </c>
    </row>
    <row r="105" spans="1:33">
      <c r="A105" t="s">
        <v>132</v>
      </c>
      <c r="B105" s="330">
        <v>276.96853665434668</v>
      </c>
      <c r="C105" s="330">
        <v>238.60777716032405</v>
      </c>
      <c r="D105" s="330">
        <v>185.44513501377199</v>
      </c>
      <c r="E105" s="330">
        <v>178.47399172449298</v>
      </c>
      <c r="F105" s="330">
        <v>177.53799557177703</v>
      </c>
      <c r="G105" s="330">
        <v>185.0902994419977</v>
      </c>
      <c r="H105" s="330">
        <v>190.66173770905257</v>
      </c>
      <c r="I105" s="330">
        <v>233.76175981616981</v>
      </c>
      <c r="J105" s="330">
        <v>215.14256836822568</v>
      </c>
      <c r="K105" s="330">
        <v>208.47676081878882</v>
      </c>
      <c r="L105" s="330">
        <v>200.56892012737774</v>
      </c>
      <c r="M105" s="330">
        <v>201.44878830692198</v>
      </c>
      <c r="N105" s="330">
        <v>209.67770551630167</v>
      </c>
      <c r="O105" s="330">
        <v>213.24076865103928</v>
      </c>
      <c r="P105" s="330">
        <v>31.960407669604034</v>
      </c>
      <c r="Q105" s="330">
        <v>196.76701859841833</v>
      </c>
      <c r="R105" s="330">
        <v>217.50330197463177</v>
      </c>
      <c r="S105" s="330">
        <v>202.37706338199672</v>
      </c>
      <c r="T105" s="330">
        <v>218.14225421040013</v>
      </c>
      <c r="U105" s="330">
        <v>217.7474282654394</v>
      </c>
      <c r="V105" s="330">
        <v>219.06973996459823</v>
      </c>
      <c r="W105" s="330">
        <v>260.81182869002674</v>
      </c>
      <c r="X105" s="330">
        <v>257.12375193771823</v>
      </c>
      <c r="Y105" s="330">
        <v>207.95021258469791</v>
      </c>
      <c r="Z105" s="330">
        <v>197.38582113700465</v>
      </c>
      <c r="AA105" s="330">
        <v>208.09487661722747</v>
      </c>
      <c r="AB105" s="330">
        <v>209.80984821742786</v>
      </c>
      <c r="AC105" s="330">
        <v>231.46512203367493</v>
      </c>
      <c r="AD105" s="330">
        <v>304.14678657229837</v>
      </c>
      <c r="AE105" s="330">
        <v>261.14240846623545</v>
      </c>
      <c r="AF105" s="330">
        <v>178.31138065051351</v>
      </c>
      <c r="AG105" s="330">
        <v>6534.9119958525007</v>
      </c>
    </row>
    <row r="106" spans="1:33">
      <c r="A106" t="s">
        <v>133</v>
      </c>
      <c r="B106" s="330">
        <v>1116.6804145363935</v>
      </c>
      <c r="C106" s="330">
        <v>962.01768883056457</v>
      </c>
      <c r="D106" s="330">
        <v>747.67680380740637</v>
      </c>
      <c r="E106" s="330">
        <v>719.57058180797503</v>
      </c>
      <c r="F106" s="330">
        <v>715.79683701932527</v>
      </c>
      <c r="G106" s="330">
        <v>746.24617945502484</v>
      </c>
      <c r="H106" s="330">
        <v>768.70907747503759</v>
      </c>
      <c r="I106" s="330">
        <v>942.4795393999882</v>
      </c>
      <c r="J106" s="330">
        <v>867.41077283329867</v>
      </c>
      <c r="K106" s="330">
        <v>840.53560200183904</v>
      </c>
      <c r="L106" s="330">
        <v>808.65280791973328</v>
      </c>
      <c r="M106" s="330">
        <v>812.20025621598882</v>
      </c>
      <c r="N106" s="330">
        <v>845.37756505964137</v>
      </c>
      <c r="O106" s="330">
        <v>859.74310587658852</v>
      </c>
      <c r="P106" s="330">
        <v>128.85781799030011</v>
      </c>
      <c r="Q106" s="330">
        <v>793.32431961319583</v>
      </c>
      <c r="R106" s="330">
        <v>876.92876723820643</v>
      </c>
      <c r="S106" s="330">
        <v>815.9428712009244</v>
      </c>
      <c r="T106" s="330">
        <v>879.5048917905674</v>
      </c>
      <c r="U106" s="330">
        <v>877.91303444382959</v>
      </c>
      <c r="V106" s="330">
        <v>883.24432439538737</v>
      </c>
      <c r="W106" s="330">
        <v>1051.5398770404099</v>
      </c>
      <c r="X106" s="330">
        <v>1036.6703069211526</v>
      </c>
      <c r="Y106" s="330">
        <v>838.41266736305067</v>
      </c>
      <c r="Z106" s="330">
        <v>795.81920471332944</v>
      </c>
      <c r="AA106" s="330">
        <v>838.9959231139203</v>
      </c>
      <c r="AB106" s="330">
        <v>845.91033736675615</v>
      </c>
      <c r="AC106" s="330">
        <v>933.21996622978031</v>
      </c>
      <c r="AD106" s="330">
        <v>1226.2575518941569</v>
      </c>
      <c r="AE106" s="330">
        <v>1052.8727069928416</v>
      </c>
      <c r="AF106" s="330">
        <v>718.91496726166929</v>
      </c>
      <c r="AG106" s="330">
        <v>26347.426767808283</v>
      </c>
    </row>
    <row r="107" spans="1:33">
      <c r="A107" t="s">
        <v>134</v>
      </c>
      <c r="B107" s="330">
        <v>298.83800701123442</v>
      </c>
      <c r="C107" s="330">
        <v>257.44827714116798</v>
      </c>
      <c r="D107" s="330">
        <v>200.08790610973247</v>
      </c>
      <c r="E107" s="330">
        <v>192.56632047288542</v>
      </c>
      <c r="F107" s="330">
        <v>191.55641794667577</v>
      </c>
      <c r="G107" s="330">
        <v>199.7050526767519</v>
      </c>
      <c r="H107" s="330">
        <v>205.71641240744452</v>
      </c>
      <c r="I107" s="330">
        <v>252.21961766033957</v>
      </c>
      <c r="J107" s="330">
        <v>232.13025252278172</v>
      </c>
      <c r="K107" s="330">
        <v>224.93811197405165</v>
      </c>
      <c r="L107" s="330">
        <v>216.40586719083706</v>
      </c>
      <c r="M107" s="330">
        <v>217.35520987208082</v>
      </c>
      <c r="N107" s="330">
        <v>226.23388341535198</v>
      </c>
      <c r="O107" s="330">
        <v>230.07828646164103</v>
      </c>
      <c r="P107" s="330">
        <v>34.484005463662299</v>
      </c>
      <c r="Q107" s="330">
        <v>212.3037670407933</v>
      </c>
      <c r="R107" s="330">
        <v>234.67738995053676</v>
      </c>
      <c r="S107" s="330">
        <v>218.35678166339133</v>
      </c>
      <c r="T107" s="330">
        <v>235.36679393489868</v>
      </c>
      <c r="U107" s="330">
        <v>234.9407924838543</v>
      </c>
      <c r="V107" s="330">
        <v>236.3675140804572</v>
      </c>
      <c r="W107" s="330">
        <v>281.40556336170363</v>
      </c>
      <c r="X107" s="330">
        <v>277.42627560693677</v>
      </c>
      <c r="Y107" s="330">
        <v>224.36998742542329</v>
      </c>
      <c r="Z107" s="330">
        <v>212.97143030535901</v>
      </c>
      <c r="AA107" s="330">
        <v>224.52607414808699</v>
      </c>
      <c r="AB107" s="330">
        <v>226.37646012071588</v>
      </c>
      <c r="AC107" s="330">
        <v>249.74163707078259</v>
      </c>
      <c r="AD107" s="330">
        <v>328.16225494799545</v>
      </c>
      <c r="AE107" s="330">
        <v>281.76224575846163</v>
      </c>
      <c r="AF107" s="330">
        <v>192.39086960813023</v>
      </c>
      <c r="AG107" s="330">
        <v>7050.9094658341646</v>
      </c>
    </row>
    <row r="108" spans="1:33">
      <c r="A108" t="s">
        <v>135</v>
      </c>
      <c r="B108" s="330">
        <v>2043.1398718435871</v>
      </c>
      <c r="C108" s="330">
        <v>1760.1604468764372</v>
      </c>
      <c r="D108" s="330">
        <v>1367.9905810344997</v>
      </c>
      <c r="E108" s="330">
        <v>1316.5658922279299</v>
      </c>
      <c r="F108" s="330">
        <v>1309.6612413148453</v>
      </c>
      <c r="G108" s="330">
        <v>1365.3730320760587</v>
      </c>
      <c r="H108" s="330">
        <v>1406.4723851088586</v>
      </c>
      <c r="I108" s="330">
        <v>1724.4123746401906</v>
      </c>
      <c r="J108" s="330">
        <v>1587.0624326998204</v>
      </c>
      <c r="K108" s="330">
        <v>1537.8901427826918</v>
      </c>
      <c r="L108" s="330">
        <v>1479.5556300904695</v>
      </c>
      <c r="M108" s="330">
        <v>1486.0462365012504</v>
      </c>
      <c r="N108" s="330">
        <v>1546.749264562397</v>
      </c>
      <c r="O108" s="330">
        <v>1573.0332477339714</v>
      </c>
      <c r="P108" s="330">
        <v>235.76534728071539</v>
      </c>
      <c r="Q108" s="330">
        <v>1451.5097852574365</v>
      </c>
      <c r="R108" s="330">
        <v>1604.4770784798529</v>
      </c>
      <c r="S108" s="330">
        <v>1492.8939306142129</v>
      </c>
      <c r="T108" s="330">
        <v>1609.1904975738462</v>
      </c>
      <c r="U108" s="330">
        <v>1606.2779478657385</v>
      </c>
      <c r="V108" s="330">
        <v>1616.0323690292091</v>
      </c>
      <c r="W108" s="330">
        <v>1923.9551635789389</v>
      </c>
      <c r="X108" s="330">
        <v>1896.7489806886967</v>
      </c>
      <c r="Y108" s="330">
        <v>1534.0059048670234</v>
      </c>
      <c r="Z108" s="330">
        <v>1456.0745641837937</v>
      </c>
      <c r="AA108" s="330">
        <v>1535.0730616511592</v>
      </c>
      <c r="AB108" s="330">
        <v>1547.7240540626967</v>
      </c>
      <c r="AC108" s="330">
        <v>1707.4705505569241</v>
      </c>
      <c r="AD108" s="330">
        <v>2243.6282259543514</v>
      </c>
      <c r="AE108" s="330">
        <v>1926.3937825273431</v>
      </c>
      <c r="AF108" s="330">
        <v>1315.3663438140052</v>
      </c>
      <c r="AG108" s="330">
        <v>48206.700367478945</v>
      </c>
    </row>
    <row r="109" spans="1:33">
      <c r="A109" t="s">
        <v>136</v>
      </c>
      <c r="B109" s="330">
        <v>558.51763793082512</v>
      </c>
      <c r="C109" s="330">
        <v>481.16170053576883</v>
      </c>
      <c r="D109" s="330">
        <v>373.95720114922091</v>
      </c>
      <c r="E109" s="330">
        <v>359.89962431888051</v>
      </c>
      <c r="F109" s="330">
        <v>358.01215230981376</v>
      </c>
      <c r="G109" s="330">
        <v>373.24166165944649</v>
      </c>
      <c r="H109" s="330">
        <v>384.47667982570243</v>
      </c>
      <c r="I109" s="330">
        <v>471.38952138096971</v>
      </c>
      <c r="J109" s="330">
        <v>433.84321033313546</v>
      </c>
      <c r="K109" s="330">
        <v>420.4013546899468</v>
      </c>
      <c r="L109" s="330">
        <v>404.45489175429526</v>
      </c>
      <c r="M109" s="330">
        <v>406.22917956064936</v>
      </c>
      <c r="N109" s="330">
        <v>422.82310556404525</v>
      </c>
      <c r="O109" s="330">
        <v>430.00815853017178</v>
      </c>
      <c r="P109" s="330">
        <v>64.449383365196525</v>
      </c>
      <c r="Q109" s="330">
        <v>396.78821203951588</v>
      </c>
      <c r="R109" s="330">
        <v>438.60371986089939</v>
      </c>
      <c r="S109" s="330">
        <v>408.1010817216079</v>
      </c>
      <c r="T109" s="330">
        <v>439.89219146053574</v>
      </c>
      <c r="U109" s="330">
        <v>439.09600985508331</v>
      </c>
      <c r="V109" s="330">
        <v>441.76250192578431</v>
      </c>
      <c r="W109" s="330">
        <v>525.93701892632168</v>
      </c>
      <c r="X109" s="330">
        <v>518.49987122323228</v>
      </c>
      <c r="Y109" s="330">
        <v>419.33955005497444</v>
      </c>
      <c r="Z109" s="330">
        <v>398.03605100480661</v>
      </c>
      <c r="AA109" s="330">
        <v>419.63127060460056</v>
      </c>
      <c r="AB109" s="330">
        <v>423.08957637042027</v>
      </c>
      <c r="AC109" s="330">
        <v>466.75826353140923</v>
      </c>
      <c r="AD109" s="330">
        <v>613.32361744976197</v>
      </c>
      <c r="AE109" s="330">
        <v>526.6036456774541</v>
      </c>
      <c r="AF109" s="330">
        <v>359.57171287436233</v>
      </c>
      <c r="AG109" s="330">
        <v>13177.899757488836</v>
      </c>
    </row>
    <row r="110" spans="1:33">
      <c r="A110" t="s">
        <v>137</v>
      </c>
      <c r="B110" s="330">
        <v>1765.9365724523013</v>
      </c>
      <c r="C110" s="330">
        <v>1521.3504221413605</v>
      </c>
      <c r="D110" s="330">
        <v>1182.388259908638</v>
      </c>
      <c r="E110" s="330">
        <v>1137.9406232382435</v>
      </c>
      <c r="F110" s="330">
        <v>1131.9727618424251</v>
      </c>
      <c r="G110" s="330">
        <v>1180.1258472859895</v>
      </c>
      <c r="H110" s="330">
        <v>1215.6490396160671</v>
      </c>
      <c r="I110" s="330">
        <v>1490.4524748071472</v>
      </c>
      <c r="J110" s="330">
        <v>1371.7375062240915</v>
      </c>
      <c r="K110" s="330">
        <v>1329.2366738960868</v>
      </c>
      <c r="L110" s="330">
        <v>1278.8167047011123</v>
      </c>
      <c r="M110" s="330">
        <v>1284.4266971427205</v>
      </c>
      <c r="N110" s="330">
        <v>1336.8938330393194</v>
      </c>
      <c r="O110" s="330">
        <v>1359.6117329697443</v>
      </c>
      <c r="P110" s="330">
        <v>203.77784948430906</v>
      </c>
      <c r="Q110" s="330">
        <v>1254.5759839464995</v>
      </c>
      <c r="R110" s="330">
        <v>1386.7894174040696</v>
      </c>
      <c r="S110" s="330">
        <v>1290.3453293605605</v>
      </c>
      <c r="T110" s="330">
        <v>1390.8633426766778</v>
      </c>
      <c r="U110" s="330">
        <v>1388.3459535739969</v>
      </c>
      <c r="V110" s="330">
        <v>1396.7769422268354</v>
      </c>
      <c r="W110" s="330">
        <v>1662.922266822954</v>
      </c>
      <c r="X110" s="330">
        <v>1639.4072867548725</v>
      </c>
      <c r="Y110" s="330">
        <v>1325.8794305247875</v>
      </c>
      <c r="Z110" s="330">
        <v>1258.5214358278433</v>
      </c>
      <c r="AA110" s="330">
        <v>1326.801800656963</v>
      </c>
      <c r="AB110" s="330">
        <v>1337.7363678323331</v>
      </c>
      <c r="AC110" s="330">
        <v>1475.8092351714301</v>
      </c>
      <c r="AD110" s="330">
        <v>1939.2236399478304</v>
      </c>
      <c r="AE110" s="330">
        <v>1665.0300257907122</v>
      </c>
      <c r="AF110" s="330">
        <v>1136.9038237299135</v>
      </c>
      <c r="AG110" s="330">
        <v>41666.249280997821</v>
      </c>
    </row>
    <row r="111" spans="1:33">
      <c r="A111" t="s">
        <v>138</v>
      </c>
      <c r="B111" s="330">
        <v>1489.2202422900627</v>
      </c>
      <c r="C111" s="330">
        <v>1282.9599203119974</v>
      </c>
      <c r="D111" s="330">
        <v>997.11199052684469</v>
      </c>
      <c r="E111" s="330">
        <v>959.62914924926338</v>
      </c>
      <c r="F111" s="330">
        <v>954.59643169163769</v>
      </c>
      <c r="G111" s="330">
        <v>995.20409036405351</v>
      </c>
      <c r="H111" s="330">
        <v>1025.1609177574924</v>
      </c>
      <c r="I111" s="330">
        <v>1256.9035775570451</v>
      </c>
      <c r="J111" s="330">
        <v>1156.7908458572826</v>
      </c>
      <c r="K111" s="330">
        <v>1120.9497512198081</v>
      </c>
      <c r="L111" s="330">
        <v>1078.4304218667003</v>
      </c>
      <c r="M111" s="330">
        <v>1083.1613473333698</v>
      </c>
      <c r="N111" s="330">
        <v>1127.4070592411847</v>
      </c>
      <c r="O111" s="330">
        <v>1146.5651405485598</v>
      </c>
      <c r="P111" s="330">
        <v>171.84654483991528</v>
      </c>
      <c r="Q111" s="330">
        <v>1057.988140644029</v>
      </c>
      <c r="R111" s="330">
        <v>1169.4841731058641</v>
      </c>
      <c r="S111" s="330">
        <v>1088.1525497598743</v>
      </c>
      <c r="T111" s="330">
        <v>1172.9197279701707</v>
      </c>
      <c r="U111" s="330">
        <v>1170.7968052854521</v>
      </c>
      <c r="V111" s="330">
        <v>1177.906686331117</v>
      </c>
      <c r="W111" s="330">
        <v>1402.347932388444</v>
      </c>
      <c r="X111" s="330">
        <v>1382.5176707240601</v>
      </c>
      <c r="Y111" s="330">
        <v>1118.1185766097879</v>
      </c>
      <c r="Z111" s="330">
        <v>1061.3153534660157</v>
      </c>
      <c r="AA111" s="330">
        <v>1118.8964144399495</v>
      </c>
      <c r="AB111" s="330">
        <v>1128.1175716617113</v>
      </c>
      <c r="AC111" s="330">
        <v>1244.5548843942261</v>
      </c>
      <c r="AD111" s="330">
        <v>1635.3538082782584</v>
      </c>
      <c r="AE111" s="330">
        <v>1404.1254126046756</v>
      </c>
      <c r="AF111" s="330">
        <v>958.75481274188974</v>
      </c>
      <c r="AG111" s="330">
        <v>35137.287951060745</v>
      </c>
    </row>
    <row r="112" spans="1:33">
      <c r="A112" t="s">
        <v>139</v>
      </c>
      <c r="B112" s="330">
        <v>3189.862284293707</v>
      </c>
      <c r="C112" s="330">
        <v>2748.0592499672657</v>
      </c>
      <c r="D112" s="330">
        <v>2135.7820968828159</v>
      </c>
      <c r="E112" s="330">
        <v>2055.4950457776945</v>
      </c>
      <c r="F112" s="330">
        <v>2044.7151252067208</v>
      </c>
      <c r="G112" s="330">
        <v>2131.695435555861</v>
      </c>
      <c r="H112" s="330">
        <v>2195.8620048421349</v>
      </c>
      <c r="I112" s="330">
        <v>2692.2473944335006</v>
      </c>
      <c r="J112" s="330">
        <v>2477.8091146155939</v>
      </c>
      <c r="K112" s="330">
        <v>2401.0386324765168</v>
      </c>
      <c r="L112" s="330">
        <v>2309.963584471278</v>
      </c>
      <c r="M112" s="330">
        <v>2320.0970760042205</v>
      </c>
      <c r="N112" s="330">
        <v>2414.8699804064786</v>
      </c>
      <c r="O112" s="330">
        <v>2455.9059798284675</v>
      </c>
      <c r="P112" s="330">
        <v>368.08982076961587</v>
      </c>
      <c r="Q112" s="330">
        <v>2266.1768697695961</v>
      </c>
      <c r="R112" s="330">
        <v>2504.9978169328442</v>
      </c>
      <c r="S112" s="330">
        <v>2330.7880724877896</v>
      </c>
      <c r="T112" s="330">
        <v>2512.3566659305056</v>
      </c>
      <c r="U112" s="330">
        <v>2507.8094332162623</v>
      </c>
      <c r="V112" s="330">
        <v>2523.0385717609447</v>
      </c>
      <c r="W112" s="330">
        <v>3003.7845658774445</v>
      </c>
      <c r="X112" s="330">
        <v>2961.3087775591084</v>
      </c>
      <c r="Y112" s="330">
        <v>2394.9743467165636</v>
      </c>
      <c r="Z112" s="330">
        <v>2273.3036535664328</v>
      </c>
      <c r="AA112" s="330">
        <v>2396.6404505521618</v>
      </c>
      <c r="AB112" s="330">
        <v>2416.3918753608982</v>
      </c>
      <c r="AC112" s="330">
        <v>2665.7968873414006</v>
      </c>
      <c r="AD112" s="330">
        <v>3502.8757240642208</v>
      </c>
      <c r="AE112" s="330">
        <v>3007.5918718365119</v>
      </c>
      <c r="AF112" s="330">
        <v>2053.6222448517792</v>
      </c>
      <c r="AG112" s="330">
        <v>75262.95065335634</v>
      </c>
    </row>
    <row r="113" spans="1:33">
      <c r="A113" t="s">
        <v>140</v>
      </c>
      <c r="B113" s="330">
        <v>5291.8261465642236</v>
      </c>
      <c r="C113" s="330">
        <v>4558.8964335193432</v>
      </c>
      <c r="D113" s="330">
        <v>3543.1584615104343</v>
      </c>
      <c r="E113" s="330">
        <v>3409.9661546323036</v>
      </c>
      <c r="F113" s="330">
        <v>3392.082791511506</v>
      </c>
      <c r="G113" s="330">
        <v>3536.3788894365503</v>
      </c>
      <c r="H113" s="330">
        <v>3642.8281022305796</v>
      </c>
      <c r="I113" s="330">
        <v>4466.307283869819</v>
      </c>
      <c r="J113" s="330">
        <v>4110.5646232690615</v>
      </c>
      <c r="K113" s="330">
        <v>3983.2061330081369</v>
      </c>
      <c r="L113" s="330">
        <v>3832.1170647725698</v>
      </c>
      <c r="M113" s="330">
        <v>3848.9280336078236</v>
      </c>
      <c r="N113" s="330">
        <v>4006.1516654777956</v>
      </c>
      <c r="O113" s="330">
        <v>4074.2283895924716</v>
      </c>
      <c r="P113" s="330">
        <v>610.64308243767482</v>
      </c>
      <c r="Q113" s="330">
        <v>3759.4770380004379</v>
      </c>
      <c r="R113" s="330">
        <v>4155.6693560100339</v>
      </c>
      <c r="S113" s="330">
        <v>3866.6638759992461</v>
      </c>
      <c r="T113" s="330">
        <v>4167.8773280363457</v>
      </c>
      <c r="U113" s="330">
        <v>4160.3336904660873</v>
      </c>
      <c r="V113" s="330">
        <v>4185.5980894770455</v>
      </c>
      <c r="W113" s="330">
        <v>4983.1322758423967</v>
      </c>
      <c r="X113" s="330">
        <v>4912.6670120830031</v>
      </c>
      <c r="Y113" s="330">
        <v>3973.1457783330252</v>
      </c>
      <c r="Z113" s="330">
        <v>3771.3000251628323</v>
      </c>
      <c r="AA113" s="330">
        <v>3975.9097634378118</v>
      </c>
      <c r="AB113" s="330">
        <v>4008.676415073342</v>
      </c>
      <c r="AC113" s="330">
        <v>4422.4271810487508</v>
      </c>
      <c r="AD113" s="330">
        <v>5811.1001957792887</v>
      </c>
      <c r="AE113" s="330">
        <v>4989.4484109687828</v>
      </c>
      <c r="AF113" s="330">
        <v>3406.8592691232129</v>
      </c>
      <c r="AG113" s="330">
        <v>124857.5689602819</v>
      </c>
    </row>
    <row r="114" spans="1:33">
      <c r="A114" t="s">
        <v>141</v>
      </c>
      <c r="B114" s="330">
        <v>3026.9538885473557</v>
      </c>
      <c r="C114" s="330">
        <v>2607.7140300396245</v>
      </c>
      <c r="D114" s="330">
        <v>2026.7062797918607</v>
      </c>
      <c r="E114" s="330">
        <v>1950.5195419695856</v>
      </c>
      <c r="F114" s="330">
        <v>1940.2901591366008</v>
      </c>
      <c r="G114" s="330">
        <v>2022.828326986277</v>
      </c>
      <c r="H114" s="330">
        <v>2083.7178667548678</v>
      </c>
      <c r="I114" s="330">
        <v>2554.7525232163352</v>
      </c>
      <c r="J114" s="330">
        <v>2351.265749463048</v>
      </c>
      <c r="K114" s="330">
        <v>2278.4159870827925</v>
      </c>
      <c r="L114" s="330">
        <v>2191.9922025619085</v>
      </c>
      <c r="M114" s="330">
        <v>2201.6081699192559</v>
      </c>
      <c r="N114" s="330">
        <v>2291.5409588430452</v>
      </c>
      <c r="O114" s="330">
        <v>2330.4812223874692</v>
      </c>
      <c r="P114" s="330">
        <v>349.29122796283662</v>
      </c>
      <c r="Q114" s="330">
        <v>2150.4417046029298</v>
      </c>
      <c r="R114" s="330">
        <v>2377.0659066074431</v>
      </c>
      <c r="S114" s="330">
        <v>2211.753170077327</v>
      </c>
      <c r="T114" s="330">
        <v>2384.0489342755595</v>
      </c>
      <c r="U114" s="330">
        <v>2379.7339317708179</v>
      </c>
      <c r="V114" s="330">
        <v>2394.1853080462233</v>
      </c>
      <c r="W114" s="330">
        <v>2850.3792833973284</v>
      </c>
      <c r="X114" s="330">
        <v>2810.0727619363965</v>
      </c>
      <c r="Y114" s="330">
        <v>2272.6614084438538</v>
      </c>
      <c r="Z114" s="330">
        <v>2157.2045187949057</v>
      </c>
      <c r="AA114" s="330">
        <v>2274.2424232446242</v>
      </c>
      <c r="AB114" s="330">
        <v>2292.9851296064421</v>
      </c>
      <c r="AC114" s="330">
        <v>2529.6528611742769</v>
      </c>
      <c r="AD114" s="330">
        <v>3323.9815230462318</v>
      </c>
      <c r="AE114" s="330">
        <v>2853.9921477001021</v>
      </c>
      <c r="AF114" s="330">
        <v>1948.7423862368487</v>
      </c>
      <c r="AG114" s="330">
        <v>71419.221533624164</v>
      </c>
    </row>
    <row r="115" spans="1:33">
      <c r="A115" t="s">
        <v>142</v>
      </c>
      <c r="B115" s="330">
        <v>742.0200048666569</v>
      </c>
      <c r="C115" s="330">
        <v>639.24858075372015</v>
      </c>
      <c r="D115" s="330">
        <v>496.82177494819581</v>
      </c>
      <c r="E115" s="330">
        <v>478.1455460886973</v>
      </c>
      <c r="F115" s="330">
        <v>475.63794043000757</v>
      </c>
      <c r="G115" s="330">
        <v>495.87114316931104</v>
      </c>
      <c r="H115" s="330">
        <v>510.79745465570801</v>
      </c>
      <c r="I115" s="330">
        <v>626.26572769492384</v>
      </c>
      <c r="J115" s="330">
        <v>576.38348223951789</v>
      </c>
      <c r="K115" s="330">
        <v>558.52527130328406</v>
      </c>
      <c r="L115" s="330">
        <v>537.33955808399332</v>
      </c>
      <c r="M115" s="330">
        <v>539.69679258706697</v>
      </c>
      <c r="N115" s="330">
        <v>561.74269448447808</v>
      </c>
      <c r="O115" s="330">
        <v>571.28841457425744</v>
      </c>
      <c r="P115" s="330">
        <v>85.62438947401553</v>
      </c>
      <c r="Q115" s="330">
        <v>527.15397157262112</v>
      </c>
      <c r="R115" s="330">
        <v>582.70806907986514</v>
      </c>
      <c r="S115" s="330">
        <v>542.18371288510843</v>
      </c>
      <c r="T115" s="330">
        <v>584.41987124635489</v>
      </c>
      <c r="U115" s="330">
        <v>583.36210218297981</v>
      </c>
      <c r="V115" s="330">
        <v>586.90467689307968</v>
      </c>
      <c r="W115" s="330">
        <v>698.73494199586787</v>
      </c>
      <c r="X115" s="330">
        <v>688.85430081274376</v>
      </c>
      <c r="Y115" s="330">
        <v>557.11460809965001</v>
      </c>
      <c r="Z115" s="330">
        <v>528.81179115111843</v>
      </c>
      <c r="AA115" s="330">
        <v>557.50217416552255</v>
      </c>
      <c r="AB115" s="330">
        <v>562.09671494079839</v>
      </c>
      <c r="AC115" s="330">
        <v>620.11285849494482</v>
      </c>
      <c r="AD115" s="330">
        <v>814.83262604013578</v>
      </c>
      <c r="AE115" s="330">
        <v>699.6205906334867</v>
      </c>
      <c r="AF115" s="330">
        <v>477.70989851889334</v>
      </c>
      <c r="AG115" s="330">
        <v>17507.531684067002</v>
      </c>
    </row>
    <row r="116" spans="1:33">
      <c r="A116" t="s">
        <v>143</v>
      </c>
      <c r="B116" s="330">
        <v>821.5521235508163</v>
      </c>
      <c r="C116" s="330">
        <v>707.76532377916135</v>
      </c>
      <c r="D116" s="330">
        <v>550.072749464921</v>
      </c>
      <c r="E116" s="330">
        <v>529.39474162307135</v>
      </c>
      <c r="F116" s="330">
        <v>526.61836263003488</v>
      </c>
      <c r="G116" s="330">
        <v>549.02022587858187</v>
      </c>
      <c r="H116" s="330">
        <v>565.54638800090095</v>
      </c>
      <c r="I116" s="330">
        <v>693.390926282804</v>
      </c>
      <c r="J116" s="330">
        <v>638.16213944068079</v>
      </c>
      <c r="K116" s="330">
        <v>618.38982734497415</v>
      </c>
      <c r="L116" s="330">
        <v>594.933360443688</v>
      </c>
      <c r="M116" s="330">
        <v>597.54325101133577</v>
      </c>
      <c r="N116" s="330">
        <v>621.95210441235122</v>
      </c>
      <c r="O116" s="330">
        <v>632.52096584350534</v>
      </c>
      <c r="P116" s="330">
        <v>94.801890163002824</v>
      </c>
      <c r="Q116" s="330">
        <v>583.65604962572411</v>
      </c>
      <c r="R116" s="330">
        <v>645.16461607903318</v>
      </c>
      <c r="S116" s="330">
        <v>600.29672751945873</v>
      </c>
      <c r="T116" s="330">
        <v>647.05989477199944</v>
      </c>
      <c r="U116" s="330">
        <v>645.88875057838936</v>
      </c>
      <c r="V116" s="330">
        <v>649.81102997359642</v>
      </c>
      <c r="W116" s="330">
        <v>773.62762679022342</v>
      </c>
      <c r="X116" s="330">
        <v>762.68794633309335</v>
      </c>
      <c r="Y116" s="330">
        <v>616.82796466882053</v>
      </c>
      <c r="Z116" s="330">
        <v>585.49155970125548</v>
      </c>
      <c r="AA116" s="330">
        <v>617.2570713267886</v>
      </c>
      <c r="AB116" s="330">
        <v>622.34406993317657</v>
      </c>
      <c r="AC116" s="330">
        <v>686.57857254029057</v>
      </c>
      <c r="AD116" s="330">
        <v>902.16903839682834</v>
      </c>
      <c r="AE116" s="330">
        <v>774.60820213075795</v>
      </c>
      <c r="AF116" s="330">
        <v>528.91239992912131</v>
      </c>
      <c r="AG116" s="330">
        <v>19384.045900168385</v>
      </c>
    </row>
    <row r="117" spans="1:33">
      <c r="A117" t="s">
        <v>144</v>
      </c>
      <c r="B117" s="330">
        <v>441.75921806751029</v>
      </c>
      <c r="C117" s="330">
        <v>380.57458199563786</v>
      </c>
      <c r="D117" s="330">
        <v>295.78124225837809</v>
      </c>
      <c r="E117" s="330">
        <v>284.66240960789645</v>
      </c>
      <c r="F117" s="330">
        <v>283.16951466202028</v>
      </c>
      <c r="G117" s="330">
        <v>295.21528669308884</v>
      </c>
      <c r="H117" s="330">
        <v>304.10161812299111</v>
      </c>
      <c r="I117" s="330">
        <v>372.84528227605699</v>
      </c>
      <c r="J117" s="330">
        <v>343.14804823478386</v>
      </c>
      <c r="K117" s="330">
        <v>332.51621991811601</v>
      </c>
      <c r="L117" s="330">
        <v>319.90337384311266</v>
      </c>
      <c r="M117" s="330">
        <v>321.30674580619967</v>
      </c>
      <c r="N117" s="330">
        <v>334.43170243798681</v>
      </c>
      <c r="O117" s="330">
        <v>340.11471612372981</v>
      </c>
      <c r="P117" s="330">
        <v>50.976204271401528</v>
      </c>
      <c r="Q117" s="330">
        <v>313.83941774582206</v>
      </c>
      <c r="R117" s="330">
        <v>346.91337062348947</v>
      </c>
      <c r="S117" s="330">
        <v>322.78732578929117</v>
      </c>
      <c r="T117" s="330">
        <v>347.9324865254801</v>
      </c>
      <c r="U117" s="330">
        <v>347.30274712321619</v>
      </c>
      <c r="V117" s="330">
        <v>349.4118075577266</v>
      </c>
      <c r="W117" s="330">
        <v>415.98959541260763</v>
      </c>
      <c r="X117" s="330">
        <v>410.10718753352774</v>
      </c>
      <c r="Y117" s="330">
        <v>331.67638612696913</v>
      </c>
      <c r="Z117" s="330">
        <v>314.82639528805908</v>
      </c>
      <c r="AA117" s="330">
        <v>331.90712233500454</v>
      </c>
      <c r="AB117" s="330">
        <v>334.64246737550638</v>
      </c>
      <c r="AC117" s="330">
        <v>369.18219143102937</v>
      </c>
      <c r="AD117" s="330">
        <v>485.10797737868563</v>
      </c>
      <c r="AE117" s="330">
        <v>416.51686347421111</v>
      </c>
      <c r="AF117" s="330">
        <v>284.40304823148159</v>
      </c>
      <c r="AG117" s="330">
        <v>10423.052554271018</v>
      </c>
    </row>
    <row r="118" spans="1:33">
      <c r="A118" t="s">
        <v>145</v>
      </c>
      <c r="B118" s="330">
        <v>1862.0947561488867</v>
      </c>
      <c r="C118" s="330">
        <v>1604.1904831272418</v>
      </c>
      <c r="D118" s="330">
        <v>1246.7712673566882</v>
      </c>
      <c r="E118" s="330">
        <v>1199.9033829387226</v>
      </c>
      <c r="F118" s="330">
        <v>1193.6105615634087</v>
      </c>
      <c r="G118" s="330">
        <v>1244.385662603609</v>
      </c>
      <c r="H118" s="330">
        <v>1281.8431518426753</v>
      </c>
      <c r="I118" s="330">
        <v>1571.6100911673504</v>
      </c>
      <c r="J118" s="330">
        <v>1446.4308950833649</v>
      </c>
      <c r="K118" s="330">
        <v>1401.6158217424008</v>
      </c>
      <c r="L118" s="330">
        <v>1348.4504013599617</v>
      </c>
      <c r="M118" s="330">
        <v>1354.3658672212566</v>
      </c>
      <c r="N118" s="330">
        <v>1409.6899259373272</v>
      </c>
      <c r="O118" s="330">
        <v>1433.6448533062162</v>
      </c>
      <c r="P118" s="330">
        <v>214.8738923375337</v>
      </c>
      <c r="Q118" s="330">
        <v>1322.8897330400619</v>
      </c>
      <c r="R118" s="330">
        <v>1462.3024078633139</v>
      </c>
      <c r="S118" s="330">
        <v>1360.6067788079672</v>
      </c>
      <c r="T118" s="330">
        <v>1466.5981651432778</v>
      </c>
      <c r="U118" s="330">
        <v>1463.9437000167195</v>
      </c>
      <c r="V118" s="330">
        <v>1472.8337700251798</v>
      </c>
      <c r="W118" s="330">
        <v>1753.4711502317455</v>
      </c>
      <c r="X118" s="330">
        <v>1728.6757403859012</v>
      </c>
      <c r="Y118" s="330">
        <v>1398.0757708853473</v>
      </c>
      <c r="Z118" s="330">
        <v>1327.0500213389139</v>
      </c>
      <c r="AA118" s="330">
        <v>1399.0483656054212</v>
      </c>
      <c r="AB118" s="330">
        <v>1410.5783381512297</v>
      </c>
      <c r="AC118" s="330">
        <v>1556.1695027770011</v>
      </c>
      <c r="AD118" s="330">
        <v>2044.8175927022696</v>
      </c>
      <c r="AE118" s="330">
        <v>1755.6936801811862</v>
      </c>
      <c r="AF118" s="330">
        <v>1198.8101279726297</v>
      </c>
      <c r="AG118" s="330">
        <v>43935.045858864811</v>
      </c>
    </row>
    <row r="119" spans="1:33">
      <c r="A119" t="s">
        <v>146</v>
      </c>
      <c r="B119" s="330">
        <v>393.33806306724182</v>
      </c>
      <c r="C119" s="330">
        <v>338.85986485948752</v>
      </c>
      <c r="D119" s="330">
        <v>263.36070909957448</v>
      </c>
      <c r="E119" s="330">
        <v>253.46060986125843</v>
      </c>
      <c r="F119" s="330">
        <v>252.13135088406585</v>
      </c>
      <c r="G119" s="330">
        <v>262.85678783041152</v>
      </c>
      <c r="H119" s="330">
        <v>270.76908993856392</v>
      </c>
      <c r="I119" s="330">
        <v>331.97777240680324</v>
      </c>
      <c r="J119" s="330">
        <v>305.53564728862671</v>
      </c>
      <c r="K119" s="330">
        <v>296.06917191945291</v>
      </c>
      <c r="L119" s="330">
        <v>284.83881782155851</v>
      </c>
      <c r="M119" s="330">
        <v>286.08836641533372</v>
      </c>
      <c r="N119" s="330">
        <v>297.77469871638323</v>
      </c>
      <c r="O119" s="330">
        <v>302.83479820975288</v>
      </c>
      <c r="P119" s="330">
        <v>45.388710932499279</v>
      </c>
      <c r="Q119" s="330">
        <v>279.43953095151392</v>
      </c>
      <c r="R119" s="330">
        <v>308.88825331160018</v>
      </c>
      <c r="S119" s="330">
        <v>287.40666027078049</v>
      </c>
      <c r="T119" s="330">
        <v>309.79566408773201</v>
      </c>
      <c r="U119" s="330">
        <v>309.23495031744062</v>
      </c>
      <c r="V119" s="330">
        <v>311.11283698572811</v>
      </c>
      <c r="W119" s="330">
        <v>370.39304449944797</v>
      </c>
      <c r="X119" s="330">
        <v>365.15540637737223</v>
      </c>
      <c r="Y119" s="330">
        <v>295.32139217157754</v>
      </c>
      <c r="Z119" s="330">
        <v>280.3183260482017</v>
      </c>
      <c r="AA119" s="330">
        <v>295.52683742192261</v>
      </c>
      <c r="AB119" s="330">
        <v>297.96236174387838</v>
      </c>
      <c r="AC119" s="330">
        <v>328.71619234487383</v>
      </c>
      <c r="AD119" s="330">
        <v>431.93537202304515</v>
      </c>
      <c r="AE119" s="330">
        <v>370.86251879582051</v>
      </c>
      <c r="AF119" s="330">
        <v>253.22967704251667</v>
      </c>
      <c r="AG119" s="330">
        <v>9280.5834836444646</v>
      </c>
    </row>
    <row r="120" spans="1:33">
      <c r="A120" t="s">
        <v>147</v>
      </c>
      <c r="B120" s="330">
        <v>320.73952939216616</v>
      </c>
      <c r="C120" s="330">
        <v>276.31638986930443</v>
      </c>
      <c r="D120" s="330">
        <v>214.7521377369074</v>
      </c>
      <c r="E120" s="330">
        <v>206.67930302095874</v>
      </c>
      <c r="F120" s="330">
        <v>205.59538580364085</v>
      </c>
      <c r="G120" s="330">
        <v>214.34122537957882</v>
      </c>
      <c r="H120" s="330">
        <v>220.79315132538693</v>
      </c>
      <c r="I120" s="330">
        <v>270.70452744924165</v>
      </c>
      <c r="J120" s="330">
        <v>249.1428339268864</v>
      </c>
      <c r="K120" s="330">
        <v>241.42358898213186</v>
      </c>
      <c r="L120" s="330">
        <v>232.26602497681395</v>
      </c>
      <c r="M120" s="330">
        <v>233.28494398199453</v>
      </c>
      <c r="N120" s="330">
        <v>242.81432614585165</v>
      </c>
      <c r="O120" s="330">
        <v>246.94048143711686</v>
      </c>
      <c r="P120" s="330">
        <v>37.011301857451251</v>
      </c>
      <c r="Q120" s="330">
        <v>227.8632862328258</v>
      </c>
      <c r="R120" s="330">
        <v>251.87664837052449</v>
      </c>
      <c r="S120" s="330">
        <v>234.35991991363804</v>
      </c>
      <c r="T120" s="330">
        <v>252.6165780458586</v>
      </c>
      <c r="U120" s="330">
        <v>252.15935539772596</v>
      </c>
      <c r="V120" s="330">
        <v>253.69063991553114</v>
      </c>
      <c r="W120" s="330">
        <v>302.02948033172061</v>
      </c>
      <c r="X120" s="330">
        <v>297.75855477394191</v>
      </c>
      <c r="Y120" s="330">
        <v>240.81382718447554</v>
      </c>
      <c r="Z120" s="330">
        <v>228.57988183393752</v>
      </c>
      <c r="AA120" s="330">
        <v>240.98135333843507</v>
      </c>
      <c r="AB120" s="330">
        <v>242.96735214759104</v>
      </c>
      <c r="AC120" s="330">
        <v>268.0449382755408</v>
      </c>
      <c r="AD120" s="330">
        <v>352.21292053502145</v>
      </c>
      <c r="AE120" s="330">
        <v>302.41230360518171</v>
      </c>
      <c r="AF120" s="330">
        <v>206.49099354735517</v>
      </c>
      <c r="AG120" s="330">
        <v>7567.6631847347353</v>
      </c>
    </row>
    <row r="121" spans="1:33">
      <c r="A121" t="s">
        <v>148</v>
      </c>
      <c r="B121" s="330">
        <v>335.31850103494764</v>
      </c>
      <c r="C121" s="330">
        <v>288.87614145332208</v>
      </c>
      <c r="D121" s="330">
        <v>224.51353301059376</v>
      </c>
      <c r="E121" s="330">
        <v>216.07375372556214</v>
      </c>
      <c r="F121" s="330">
        <v>214.94056787458268</v>
      </c>
      <c r="G121" s="330">
        <v>224.0839429442328</v>
      </c>
      <c r="H121" s="330">
        <v>230.82913628238111</v>
      </c>
      <c r="I121" s="330">
        <v>283.00919609028585</v>
      </c>
      <c r="J121" s="330">
        <v>260.46743216928502</v>
      </c>
      <c r="K121" s="330">
        <v>252.39731480987513</v>
      </c>
      <c r="L121" s="330">
        <v>242.82350068969455</v>
      </c>
      <c r="M121" s="330">
        <v>243.8887338841831</v>
      </c>
      <c r="N121" s="330">
        <v>253.85126687482912</v>
      </c>
      <c r="O121" s="330">
        <v>258.16497342021967</v>
      </c>
      <c r="P121" s="330">
        <v>38.69362246590503</v>
      </c>
      <c r="Q121" s="330">
        <v>238.22063880085793</v>
      </c>
      <c r="R121" s="330">
        <v>263.32551007158054</v>
      </c>
      <c r="S121" s="330">
        <v>245.01257203014052</v>
      </c>
      <c r="T121" s="330">
        <v>264.09907268818262</v>
      </c>
      <c r="U121" s="330">
        <v>263.62106733193104</v>
      </c>
      <c r="V121" s="330">
        <v>265.22195522417655</v>
      </c>
      <c r="W121" s="330">
        <v>315.75800090847912</v>
      </c>
      <c r="X121" s="330">
        <v>311.29294367409261</v>
      </c>
      <c r="Y121" s="330">
        <v>251.75983675294222</v>
      </c>
      <c r="Z121" s="330">
        <v>238.96980671062067</v>
      </c>
      <c r="AA121" s="330">
        <v>251.93497768096037</v>
      </c>
      <c r="AB121" s="330">
        <v>254.01124855722375</v>
      </c>
      <c r="AC121" s="330">
        <v>280.22871731118363</v>
      </c>
      <c r="AD121" s="330">
        <v>368.22249126187415</v>
      </c>
      <c r="AE121" s="330">
        <v>316.15822512300463</v>
      </c>
      <c r="AF121" s="330">
        <v>215.8768847878946</v>
      </c>
      <c r="AG121" s="330">
        <v>7911.6455656450453</v>
      </c>
    </row>
    <row r="122" spans="1:33">
      <c r="A122" t="s">
        <v>149</v>
      </c>
      <c r="B122" s="330">
        <v>1030.918490730968</v>
      </c>
      <c r="C122" s="330">
        <v>888.13398257499136</v>
      </c>
      <c r="D122" s="330">
        <v>690.25464412366523</v>
      </c>
      <c r="E122" s="330">
        <v>664.3070018200857</v>
      </c>
      <c r="F122" s="330">
        <v>660.82308356444594</v>
      </c>
      <c r="G122" s="330">
        <v>688.93389283353679</v>
      </c>
      <c r="H122" s="330">
        <v>709.67162282573815</v>
      </c>
      <c r="I122" s="330">
        <v>870.09637820722037</v>
      </c>
      <c r="J122" s="330">
        <v>800.79295126201305</v>
      </c>
      <c r="K122" s="330">
        <v>775.98181443983822</v>
      </c>
      <c r="L122" s="330">
        <v>746.54764372497289</v>
      </c>
      <c r="M122" s="330">
        <v>749.82264523472918</v>
      </c>
      <c r="N122" s="330">
        <v>780.45191097125905</v>
      </c>
      <c r="O122" s="330">
        <v>793.71416708747267</v>
      </c>
      <c r="P122" s="330">
        <v>118.96143741053902</v>
      </c>
      <c r="Q122" s="330">
        <v>732.39639523484561</v>
      </c>
      <c r="R122" s="330">
        <v>809.57995629851393</v>
      </c>
      <c r="S122" s="330">
        <v>753.27782447977643</v>
      </c>
      <c r="T122" s="330">
        <v>811.95823248289355</v>
      </c>
      <c r="U122" s="330">
        <v>810.4886310176978</v>
      </c>
      <c r="V122" s="330">
        <v>815.41047375709161</v>
      </c>
      <c r="W122" s="330">
        <v>970.78079714686055</v>
      </c>
      <c r="X122" s="330">
        <v>957.05322157052422</v>
      </c>
      <c r="Y122" s="330">
        <v>774.02192283141517</v>
      </c>
      <c r="Z122" s="330">
        <v>734.69967122007438</v>
      </c>
      <c r="AA122" s="330">
        <v>774.56038408726727</v>
      </c>
      <c r="AB122" s="330">
        <v>780.94376595107622</v>
      </c>
      <c r="AC122" s="330">
        <v>861.54794745372965</v>
      </c>
      <c r="AD122" s="330">
        <v>1132.0800187679617</v>
      </c>
      <c r="AE122" s="330">
        <v>972.01126472296846</v>
      </c>
      <c r="AF122" s="330">
        <v>663.70173898052985</v>
      </c>
      <c r="AG122" s="330">
        <v>24323.923912814706</v>
      </c>
    </row>
    <row r="123" spans="1:33">
      <c r="A123" t="s">
        <v>150</v>
      </c>
      <c r="B123" s="330">
        <v>1123.8556429422722</v>
      </c>
      <c r="C123" s="330">
        <v>968.19913211370886</v>
      </c>
      <c r="D123" s="330">
        <v>752.48100004050912</v>
      </c>
      <c r="E123" s="330">
        <v>724.19418155183439</v>
      </c>
      <c r="F123" s="330">
        <v>720.39618857144444</v>
      </c>
      <c r="G123" s="330">
        <v>751.04118321339831</v>
      </c>
      <c r="H123" s="330">
        <v>773.64841655249927</v>
      </c>
      <c r="I123" s="330">
        <v>948.53544033192111</v>
      </c>
      <c r="J123" s="330">
        <v>872.98431951306429</v>
      </c>
      <c r="K123" s="330">
        <v>845.93646230987952</v>
      </c>
      <c r="L123" s="330">
        <v>813.84880538001653</v>
      </c>
      <c r="M123" s="330">
        <v>817.41904780022401</v>
      </c>
      <c r="N123" s="330">
        <v>850.80953739438201</v>
      </c>
      <c r="O123" s="330">
        <v>865.2673839732945</v>
      </c>
      <c r="P123" s="330">
        <v>129.6857937154295</v>
      </c>
      <c r="Q123" s="330">
        <v>798.42182389379707</v>
      </c>
      <c r="R123" s="330">
        <v>882.56347177740258</v>
      </c>
      <c r="S123" s="330">
        <v>821.18571095239054</v>
      </c>
      <c r="T123" s="330">
        <v>885.15614921438896</v>
      </c>
      <c r="U123" s="330">
        <v>883.55406339054719</v>
      </c>
      <c r="V123" s="330">
        <v>888.91960953806085</v>
      </c>
      <c r="W123" s="330">
        <v>1058.2965450158099</v>
      </c>
      <c r="X123" s="330">
        <v>1043.3314304950263</v>
      </c>
      <c r="Y123" s="330">
        <v>843.79988675760717</v>
      </c>
      <c r="Z123" s="330">
        <v>800.93273987457201</v>
      </c>
      <c r="AA123" s="330">
        <v>844.38689021746939</v>
      </c>
      <c r="AB123" s="330">
        <v>851.34573302919398</v>
      </c>
      <c r="AC123" s="330">
        <v>939.21636978755646</v>
      </c>
      <c r="AD123" s="330">
        <v>1234.1368680393468</v>
      </c>
      <c r="AE123" s="330">
        <v>1059.6379390651939</v>
      </c>
      <c r="AF123" s="330">
        <v>723.53435435519941</v>
      </c>
      <c r="AG123" s="330">
        <v>26516.722120807433</v>
      </c>
    </row>
    <row r="124" spans="1:33">
      <c r="A124" t="s">
        <v>151</v>
      </c>
      <c r="B124" s="330">
        <v>364.47682997744721</v>
      </c>
      <c r="C124" s="330">
        <v>313.99597686394901</v>
      </c>
      <c r="D124" s="330">
        <v>244.03658177575375</v>
      </c>
      <c r="E124" s="330">
        <v>234.86290364578667</v>
      </c>
      <c r="F124" s="330">
        <v>233.63117922418297</v>
      </c>
      <c r="G124" s="330">
        <v>243.56963579724743</v>
      </c>
      <c r="H124" s="330">
        <v>250.90137167786639</v>
      </c>
      <c r="I124" s="330">
        <v>307.61885886726719</v>
      </c>
      <c r="J124" s="330">
        <v>283.11692822321339</v>
      </c>
      <c r="K124" s="330">
        <v>274.34505675287915</v>
      </c>
      <c r="L124" s="330">
        <v>263.93873139192613</v>
      </c>
      <c r="M124" s="330">
        <v>265.09659419017794</v>
      </c>
      <c r="N124" s="330">
        <v>275.92544029252275</v>
      </c>
      <c r="O124" s="330">
        <v>280.61425430744958</v>
      </c>
      <c r="P124" s="330">
        <v>42.058308185170382</v>
      </c>
      <c r="Q124" s="330">
        <v>258.93561791954323</v>
      </c>
      <c r="R124" s="330">
        <v>286.22353632995993</v>
      </c>
      <c r="S124" s="330">
        <v>266.31815805731333</v>
      </c>
      <c r="T124" s="330">
        <v>287.06436571878862</v>
      </c>
      <c r="U124" s="330">
        <v>286.54479439653505</v>
      </c>
      <c r="V124" s="330">
        <v>288.28489087887652</v>
      </c>
      <c r="W124" s="330">
        <v>343.21540522198563</v>
      </c>
      <c r="X124" s="330">
        <v>338.36207949902644</v>
      </c>
      <c r="Y124" s="330">
        <v>273.65214544421605</v>
      </c>
      <c r="Z124" s="330">
        <v>259.74993130824203</v>
      </c>
      <c r="AA124" s="330">
        <v>273.8425161217848</v>
      </c>
      <c r="AB124" s="330">
        <v>276.09933352022625</v>
      </c>
      <c r="AC124" s="330">
        <v>304.59659767947448</v>
      </c>
      <c r="AD124" s="330">
        <v>400.2420562160948</v>
      </c>
      <c r="AE124" s="330">
        <v>343.65043177894643</v>
      </c>
      <c r="AF124" s="330">
        <v>234.64891555356797</v>
      </c>
      <c r="AG124" s="330">
        <v>8599.6194268174204</v>
      </c>
    </row>
    <row r="125" spans="1:33">
      <c r="A125" t="s">
        <v>153</v>
      </c>
      <c r="B125" s="330">
        <v>1495.0319038425591</v>
      </c>
      <c r="C125" s="330">
        <v>1287.9666537893809</v>
      </c>
      <c r="D125" s="330">
        <v>1001.0032063821749</v>
      </c>
      <c r="E125" s="330">
        <v>963.37408883104774</v>
      </c>
      <c r="F125" s="330">
        <v>958.3217311622393</v>
      </c>
      <c r="G125" s="330">
        <v>999.08786066518883</v>
      </c>
      <c r="H125" s="330">
        <v>1029.1615941663028</v>
      </c>
      <c r="I125" s="330">
        <v>1261.8086265145118</v>
      </c>
      <c r="J125" s="330">
        <v>1161.305206253573</v>
      </c>
      <c r="K125" s="330">
        <v>1125.3242422362789</v>
      </c>
      <c r="L125" s="330">
        <v>1082.6389817840482</v>
      </c>
      <c r="M125" s="330">
        <v>1087.3883696224082</v>
      </c>
      <c r="N125" s="330">
        <v>1131.8067498135672</v>
      </c>
      <c r="O125" s="330">
        <v>1151.0395952702549</v>
      </c>
      <c r="P125" s="330">
        <v>172.51717362215618</v>
      </c>
      <c r="Q125" s="330">
        <v>1062.1169248395238</v>
      </c>
      <c r="R125" s="330">
        <v>1174.0480690374966</v>
      </c>
      <c r="S125" s="330">
        <v>1092.3990501478663</v>
      </c>
      <c r="T125" s="330">
        <v>1177.4970311075001</v>
      </c>
      <c r="U125" s="330">
        <v>1175.3658237461466</v>
      </c>
      <c r="V125" s="330">
        <v>1182.5034510049923</v>
      </c>
      <c r="W125" s="330">
        <v>1407.8205759440752</v>
      </c>
      <c r="X125" s="330">
        <v>1387.9129269557629</v>
      </c>
      <c r="Y125" s="330">
        <v>1122.4820190062076</v>
      </c>
      <c r="Z125" s="330">
        <v>1065.4571220638743</v>
      </c>
      <c r="AA125" s="330">
        <v>1123.2628923378238</v>
      </c>
      <c r="AB125" s="330">
        <v>1132.5200349990614</v>
      </c>
      <c r="AC125" s="330">
        <v>1249.4117427461397</v>
      </c>
      <c r="AD125" s="330">
        <v>1641.7357540659975</v>
      </c>
      <c r="AE125" s="330">
        <v>1409.6049927524507</v>
      </c>
      <c r="AF125" s="330">
        <v>962.49634023745637</v>
      </c>
      <c r="AG125" s="330">
        <v>35274.410734948069</v>
      </c>
    </row>
    <row r="126" spans="1:33">
      <c r="A126" t="s">
        <v>154</v>
      </c>
      <c r="B126" s="330">
        <v>1577.3126607263187</v>
      </c>
      <c r="C126" s="330">
        <v>1358.8513424990028</v>
      </c>
      <c r="D126" s="330">
        <v>1056.0945400537198</v>
      </c>
      <c r="E126" s="330">
        <v>1016.3944618327789</v>
      </c>
      <c r="F126" s="330">
        <v>1011.0640419955523</v>
      </c>
      <c r="G126" s="330">
        <v>1054.0737811379367</v>
      </c>
      <c r="H126" s="330">
        <v>1085.8026562774546</v>
      </c>
      <c r="I126" s="330">
        <v>1331.2536788677255</v>
      </c>
      <c r="J126" s="330">
        <v>1225.2189401999874</v>
      </c>
      <c r="K126" s="330">
        <v>1187.2577234903317</v>
      </c>
      <c r="L126" s="330">
        <v>1142.2232318753661</v>
      </c>
      <c r="M126" s="330">
        <v>1147.2340075978711</v>
      </c>
      <c r="N126" s="330">
        <v>1194.0970031395693</v>
      </c>
      <c r="O126" s="330">
        <v>1214.3883498075938</v>
      </c>
      <c r="P126" s="330">
        <v>182.01184967862969</v>
      </c>
      <c r="Q126" s="330">
        <v>1120.5717205199578</v>
      </c>
      <c r="R126" s="330">
        <v>1238.6631207230387</v>
      </c>
      <c r="S126" s="330">
        <v>1152.5204565434399</v>
      </c>
      <c r="T126" s="330">
        <v>1242.3019002871399</v>
      </c>
      <c r="U126" s="330">
        <v>1240.0533995393926</v>
      </c>
      <c r="V126" s="330">
        <v>1247.5838541163059</v>
      </c>
      <c r="W126" s="330">
        <v>1485.3015596257503</v>
      </c>
      <c r="X126" s="330">
        <v>1464.298270857227</v>
      </c>
      <c r="Y126" s="330">
        <v>1184.2590753184236</v>
      </c>
      <c r="Z126" s="330">
        <v>1124.095749243191</v>
      </c>
      <c r="AA126" s="330">
        <v>1185.0829248892696</v>
      </c>
      <c r="AB126" s="330">
        <v>1194.8495447748996</v>
      </c>
      <c r="AC126" s="330">
        <v>1318.1745187032175</v>
      </c>
      <c r="AD126" s="330">
        <v>1732.0905218140881</v>
      </c>
      <c r="AE126" s="330">
        <v>1487.184183813655</v>
      </c>
      <c r="AF126" s="330">
        <v>1015.4684053613097</v>
      </c>
      <c r="AG126" s="330">
        <v>37215.777475310148</v>
      </c>
    </row>
    <row r="127" spans="1:33">
      <c r="A127" t="s">
        <v>155</v>
      </c>
      <c r="B127" s="330">
        <v>866.91252216787791</v>
      </c>
      <c r="C127" s="330">
        <v>746.84320611144494</v>
      </c>
      <c r="D127" s="330">
        <v>580.44394377973742</v>
      </c>
      <c r="E127" s="330">
        <v>558.62424005344519</v>
      </c>
      <c r="F127" s="330">
        <v>555.69456870776787</v>
      </c>
      <c r="G127" s="330">
        <v>579.33330715581781</v>
      </c>
      <c r="H127" s="330">
        <v>596.77192909655787</v>
      </c>
      <c r="I127" s="330">
        <v>731.67515428491947</v>
      </c>
      <c r="J127" s="330">
        <v>673.39701766390738</v>
      </c>
      <c r="K127" s="330">
        <v>652.53301590843103</v>
      </c>
      <c r="L127" s="330">
        <v>627.781445923251</v>
      </c>
      <c r="M127" s="330">
        <v>630.53543650975541</v>
      </c>
      <c r="N127" s="330">
        <v>656.29197715825808</v>
      </c>
      <c r="O127" s="330">
        <v>667.44437766587839</v>
      </c>
      <c r="P127" s="330">
        <v>100.03619168103512</v>
      </c>
      <c r="Q127" s="330">
        <v>615.88148037728229</v>
      </c>
      <c r="R127" s="330">
        <v>680.78612239622589</v>
      </c>
      <c r="S127" s="330">
        <v>633.44094085447057</v>
      </c>
      <c r="T127" s="330">
        <v>682.7860452067581</v>
      </c>
      <c r="U127" s="330">
        <v>681.55023857002675</v>
      </c>
      <c r="V127" s="330">
        <v>685.68907897427255</v>
      </c>
      <c r="W127" s="330">
        <v>816.3419677631432</v>
      </c>
      <c r="X127" s="330">
        <v>804.79827418006096</v>
      </c>
      <c r="Y127" s="330">
        <v>650.88491802997612</v>
      </c>
      <c r="Z127" s="330">
        <v>617.81833456270635</v>
      </c>
      <c r="AA127" s="330">
        <v>651.33771697538009</v>
      </c>
      <c r="AB127" s="330">
        <v>656.70558429105074</v>
      </c>
      <c r="AC127" s="330">
        <v>724.48666971342686</v>
      </c>
      <c r="AD127" s="330">
        <v>951.98054277804749</v>
      </c>
      <c r="AE127" s="330">
        <v>817.37668365915283</v>
      </c>
      <c r="AF127" s="330">
        <v>558.1152668033468</v>
      </c>
      <c r="AG127" s="330">
        <v>20454.298199003413</v>
      </c>
    </row>
    <row r="128" spans="1:33">
      <c r="A128" t="s">
        <v>156</v>
      </c>
      <c r="B128" s="330">
        <v>974.86970391504451</v>
      </c>
      <c r="C128" s="330">
        <v>839.84807762626235</v>
      </c>
      <c r="D128" s="330">
        <v>652.72700663822559</v>
      </c>
      <c r="E128" s="330">
        <v>628.19008097706262</v>
      </c>
      <c r="F128" s="330">
        <v>624.89557574810749</v>
      </c>
      <c r="G128" s="330">
        <v>651.4780617112217</v>
      </c>
      <c r="H128" s="330">
        <v>671.08832661493193</v>
      </c>
      <c r="I128" s="330">
        <v>822.79113841385424</v>
      </c>
      <c r="J128" s="330">
        <v>757.25558743303145</v>
      </c>
      <c r="K128" s="330">
        <v>733.7933779323763</v>
      </c>
      <c r="L128" s="330">
        <v>705.95947879507412</v>
      </c>
      <c r="M128" s="330">
        <v>709.05642562534536</v>
      </c>
      <c r="N128" s="330">
        <v>738.02044507807079</v>
      </c>
      <c r="O128" s="330">
        <v>750.56166129400219</v>
      </c>
      <c r="P128" s="330">
        <v>112.49376387020757</v>
      </c>
      <c r="Q128" s="330">
        <v>692.57760277904015</v>
      </c>
      <c r="R128" s="330">
        <v>765.56486219650947</v>
      </c>
      <c r="S128" s="330">
        <v>712.32375432094807</v>
      </c>
      <c r="T128" s="330">
        <v>767.81383669889749</v>
      </c>
      <c r="U128" s="330">
        <v>766.42413425575614</v>
      </c>
      <c r="V128" s="330">
        <v>771.0783871547095</v>
      </c>
      <c r="W128" s="330">
        <v>918.00156539043269</v>
      </c>
      <c r="X128" s="330">
        <v>905.02032811716822</v>
      </c>
      <c r="Y128" s="330">
        <v>731.94004135030161</v>
      </c>
      <c r="Z128" s="330">
        <v>694.75565467930483</v>
      </c>
      <c r="AA128" s="330">
        <v>732.44922764367186</v>
      </c>
      <c r="AB128" s="330">
        <v>738.48555897684628</v>
      </c>
      <c r="AC128" s="330">
        <v>814.70746717066527</v>
      </c>
      <c r="AD128" s="330">
        <v>1070.5313006093593</v>
      </c>
      <c r="AE128" s="330">
        <v>919.1651351317679</v>
      </c>
      <c r="AF128" s="330">
        <v>627.61772495619982</v>
      </c>
      <c r="AG128" s="330">
        <v>23001.485293104397</v>
      </c>
    </row>
    <row r="129" spans="1:33">
      <c r="A129" t="s">
        <v>157</v>
      </c>
      <c r="B129" s="330">
        <v>1140.8040825312758</v>
      </c>
      <c r="C129" s="330">
        <v>982.80017505352498</v>
      </c>
      <c r="D129" s="330">
        <v>763.82887986043954</v>
      </c>
      <c r="E129" s="330">
        <v>735.11547861860504</v>
      </c>
      <c r="F129" s="330">
        <v>731.26020955031913</v>
      </c>
      <c r="G129" s="330">
        <v>762.36734970327007</v>
      </c>
      <c r="H129" s="330">
        <v>785.31551413163356</v>
      </c>
      <c r="I129" s="330">
        <v>962.83994261337659</v>
      </c>
      <c r="J129" s="330">
        <v>886.14946407084676</v>
      </c>
      <c r="K129" s="330">
        <v>858.69370841851594</v>
      </c>
      <c r="L129" s="330">
        <v>826.12214973628488</v>
      </c>
      <c r="M129" s="330">
        <v>829.74623362479565</v>
      </c>
      <c r="N129" s="330">
        <v>863.64027249531114</v>
      </c>
      <c r="O129" s="330">
        <v>878.31615236067694</v>
      </c>
      <c r="P129" s="330">
        <v>131.64153585557091</v>
      </c>
      <c r="Q129" s="330">
        <v>810.46251980860245</v>
      </c>
      <c r="R129" s="330">
        <v>895.8730758878736</v>
      </c>
      <c r="S129" s="330">
        <v>833.56970039163241</v>
      </c>
      <c r="T129" s="330">
        <v>898.50485250738438</v>
      </c>
      <c r="U129" s="330">
        <v>896.8786062364494</v>
      </c>
      <c r="V129" s="330">
        <v>902.32506814508793</v>
      </c>
      <c r="W129" s="330">
        <v>1074.2563127787705</v>
      </c>
      <c r="X129" s="330">
        <v>1059.0655150565983</v>
      </c>
      <c r="Y129" s="330">
        <v>856.52491198280313</v>
      </c>
      <c r="Z129" s="330">
        <v>813.01130195847168</v>
      </c>
      <c r="AA129" s="330">
        <v>857.1207678186272</v>
      </c>
      <c r="AB129" s="330">
        <v>864.18455429259564</v>
      </c>
      <c r="AC129" s="330">
        <v>953.38033470984249</v>
      </c>
      <c r="AD129" s="330">
        <v>1252.7484168480237</v>
      </c>
      <c r="AE129" s="330">
        <v>1075.617935881729</v>
      </c>
      <c r="AF129" s="330">
        <v>734.4457008189263</v>
      </c>
      <c r="AG129" s="330">
        <v>26916.610723747865</v>
      </c>
    </row>
    <row r="130" spans="1:33">
      <c r="A130" t="s">
        <v>158</v>
      </c>
      <c r="B130" s="330">
        <v>2552.5983974928918</v>
      </c>
      <c r="C130" s="330">
        <v>2199.0578314998133</v>
      </c>
      <c r="D130" s="330">
        <v>1709.1001027664145</v>
      </c>
      <c r="E130" s="330">
        <v>1644.8526275699294</v>
      </c>
      <c r="F130" s="330">
        <v>1636.226296549291</v>
      </c>
      <c r="G130" s="330">
        <v>1705.8298659271488</v>
      </c>
      <c r="H130" s="330">
        <v>1757.1773747958666</v>
      </c>
      <c r="I130" s="330">
        <v>2154.3959494812493</v>
      </c>
      <c r="J130" s="330">
        <v>1982.7976920519259</v>
      </c>
      <c r="K130" s="330">
        <v>1921.3642531702985</v>
      </c>
      <c r="L130" s="330">
        <v>1848.48398409585</v>
      </c>
      <c r="M130" s="330">
        <v>1856.5930282935763</v>
      </c>
      <c r="N130" s="330">
        <v>1932.4324038973778</v>
      </c>
      <c r="O130" s="330">
        <v>1965.2703188380476</v>
      </c>
      <c r="P130" s="330">
        <v>294.55362109402421</v>
      </c>
      <c r="Q130" s="330">
        <v>1813.4448859099109</v>
      </c>
      <c r="R130" s="330">
        <v>2004.5546933828755</v>
      </c>
      <c r="S130" s="330">
        <v>1865.1482002914177</v>
      </c>
      <c r="T130" s="330">
        <v>2010.443407215856</v>
      </c>
      <c r="U130" s="330">
        <v>2006.8046109591783</v>
      </c>
      <c r="V130" s="330">
        <v>2018.9913046718698</v>
      </c>
      <c r="W130" s="330">
        <v>2403.6948889692767</v>
      </c>
      <c r="X130" s="330">
        <v>2369.7048230885366</v>
      </c>
      <c r="Y130" s="330">
        <v>1916.5114774912311</v>
      </c>
      <c r="Z130" s="330">
        <v>1819.1478960331556</v>
      </c>
      <c r="AA130" s="330">
        <v>1917.8447306544615</v>
      </c>
      <c r="AB130" s="330">
        <v>1933.6502579222774</v>
      </c>
      <c r="AC130" s="330">
        <v>2133.2296683071017</v>
      </c>
      <c r="AD130" s="330">
        <v>2803.0786795684121</v>
      </c>
      <c r="AE130" s="330">
        <v>2406.741579460504</v>
      </c>
      <c r="AF130" s="330">
        <v>1643.3539708204351</v>
      </c>
      <c r="AG130" s="330">
        <v>60227.07882227021</v>
      </c>
    </row>
    <row r="131" spans="1:33">
      <c r="A131" t="s">
        <v>159</v>
      </c>
      <c r="B131" s="330">
        <v>1871.7598003146802</v>
      </c>
      <c r="C131" s="330">
        <v>1612.5168971395103</v>
      </c>
      <c r="D131" s="330">
        <v>1253.2425273845968</v>
      </c>
      <c r="E131" s="330">
        <v>1206.1313792060944</v>
      </c>
      <c r="F131" s="330">
        <v>1199.8058954776327</v>
      </c>
      <c r="G131" s="330">
        <v>1250.8445403533201</v>
      </c>
      <c r="H131" s="330">
        <v>1288.4964494985913</v>
      </c>
      <c r="I131" s="330">
        <v>1579.7673994312722</v>
      </c>
      <c r="J131" s="330">
        <v>1453.9384713963241</v>
      </c>
      <c r="K131" s="330">
        <v>1408.8907892358015</v>
      </c>
      <c r="L131" s="330">
        <v>1355.4494182690044</v>
      </c>
      <c r="M131" s="330">
        <v>1361.3955878518052</v>
      </c>
      <c r="N131" s="330">
        <v>1417.0068013805708</v>
      </c>
      <c r="O131" s="330">
        <v>1441.0860647588083</v>
      </c>
      <c r="P131" s="330">
        <v>215.98917696666464</v>
      </c>
      <c r="Q131" s="330">
        <v>1329.7560794781721</v>
      </c>
      <c r="R131" s="330">
        <v>1469.8923639109721</v>
      </c>
      <c r="S131" s="330">
        <v>1367.668892358329</v>
      </c>
      <c r="T131" s="330">
        <v>1474.2104179530634</v>
      </c>
      <c r="U131" s="330">
        <v>1471.5421750514481</v>
      </c>
      <c r="V131" s="330">
        <v>1480.4783882107793</v>
      </c>
      <c r="W131" s="330">
        <v>1762.5723928266627</v>
      </c>
      <c r="X131" s="330">
        <v>1737.6482845187893</v>
      </c>
      <c r="Y131" s="330">
        <v>1405.3323640464162</v>
      </c>
      <c r="Z131" s="330">
        <v>1333.9379613989481</v>
      </c>
      <c r="AA131" s="330">
        <v>1406.3100069365114</v>
      </c>
      <c r="AB131" s="330">
        <v>1417.8998248223693</v>
      </c>
      <c r="AC131" s="330">
        <v>1564.2466679825498</v>
      </c>
      <c r="AD131" s="330">
        <v>2055.4310441816842</v>
      </c>
      <c r="AE131" s="330">
        <v>1764.8064586284279</v>
      </c>
      <c r="AF131" s="330">
        <v>1205.0324497932543</v>
      </c>
      <c r="AG131" s="330">
        <v>44163.086970763063</v>
      </c>
    </row>
    <row r="132" spans="1:33">
      <c r="A132" t="s">
        <v>160</v>
      </c>
      <c r="B132" s="330">
        <v>1724.0674675885273</v>
      </c>
      <c r="C132" s="330">
        <v>1485.2802815979044</v>
      </c>
      <c r="D132" s="330">
        <v>1154.354672057256</v>
      </c>
      <c r="E132" s="330">
        <v>1110.9608573585733</v>
      </c>
      <c r="F132" s="330">
        <v>1105.1344897278721</v>
      </c>
      <c r="G132" s="330">
        <v>1152.1458996348392</v>
      </c>
      <c r="H132" s="330">
        <v>1186.8268622450244</v>
      </c>
      <c r="I132" s="330">
        <v>1455.1149027019874</v>
      </c>
      <c r="J132" s="330">
        <v>1339.2145819075561</v>
      </c>
      <c r="K132" s="330">
        <v>1297.7214141997295</v>
      </c>
      <c r="L132" s="330">
        <v>1248.4968667488786</v>
      </c>
      <c r="M132" s="330">
        <v>1253.9738502447033</v>
      </c>
      <c r="N132" s="330">
        <v>1305.1970275252199</v>
      </c>
      <c r="O132" s="330">
        <v>1327.3763021452519</v>
      </c>
      <c r="P132" s="330">
        <v>198.94642106152898</v>
      </c>
      <c r="Q132" s="330">
        <v>1224.8308763073931</v>
      </c>
      <c r="R132" s="330">
        <v>1353.9096229386139</v>
      </c>
      <c r="S132" s="330">
        <v>1259.7521558863543</v>
      </c>
      <c r="T132" s="330">
        <v>1357.8869583296223</v>
      </c>
      <c r="U132" s="330">
        <v>1355.4292547388488</v>
      </c>
      <c r="V132" s="330">
        <v>1363.6603506245758</v>
      </c>
      <c r="W132" s="330">
        <v>1623.4955581540075</v>
      </c>
      <c r="X132" s="330">
        <v>1600.5381016016051</v>
      </c>
      <c r="Y132" s="330">
        <v>1294.443768689961</v>
      </c>
      <c r="Z132" s="330">
        <v>1228.6827843202129</v>
      </c>
      <c r="AA132" s="330">
        <v>1295.3442700798555</v>
      </c>
      <c r="AB132" s="330">
        <v>1306.0195864152763</v>
      </c>
      <c r="AC132" s="330">
        <v>1440.8188439024439</v>
      </c>
      <c r="AD132" s="330">
        <v>1893.2460214977327</v>
      </c>
      <c r="AE132" s="330">
        <v>1625.5533436501103</v>
      </c>
      <c r="AF132" s="330">
        <v>1109.9486396319528</v>
      </c>
      <c r="AG132" s="330">
        <v>40678.372033513435</v>
      </c>
    </row>
    <row r="133" spans="1:33">
      <c r="A133" t="s">
        <v>161</v>
      </c>
      <c r="B133" s="330">
        <v>1089.4894347285858</v>
      </c>
      <c r="C133" s="330">
        <v>938.59272031564194</v>
      </c>
      <c r="D133" s="330">
        <v>729.47099970226873</v>
      </c>
      <c r="E133" s="330">
        <v>702.0491594694663</v>
      </c>
      <c r="F133" s="330">
        <v>698.36730473012005</v>
      </c>
      <c r="G133" s="330">
        <v>728.07521081164668</v>
      </c>
      <c r="H133" s="330">
        <v>749.99114105239505</v>
      </c>
      <c r="I133" s="330">
        <v>919.53032152932599</v>
      </c>
      <c r="J133" s="330">
        <v>846.28946677101123</v>
      </c>
      <c r="K133" s="330">
        <v>820.06870181781085</v>
      </c>
      <c r="L133" s="330">
        <v>788.96224839577019</v>
      </c>
      <c r="M133" s="330">
        <v>792.42331692415564</v>
      </c>
      <c r="N133" s="330">
        <v>824.79276389157064</v>
      </c>
      <c r="O133" s="330">
        <v>838.80850621183333</v>
      </c>
      <c r="P133" s="330">
        <v>125.72015184926094</v>
      </c>
      <c r="Q133" s="330">
        <v>774.00700619492397</v>
      </c>
      <c r="R133" s="330">
        <v>855.5756996170112</v>
      </c>
      <c r="S133" s="330">
        <v>796.07479986525937</v>
      </c>
      <c r="T133" s="330">
        <v>858.08909597088882</v>
      </c>
      <c r="U133" s="330">
        <v>856.53600008213709</v>
      </c>
      <c r="V133" s="330">
        <v>861.73747402229606</v>
      </c>
      <c r="W133" s="330">
        <v>1025.9350583371277</v>
      </c>
      <c r="X133" s="330">
        <v>1011.4275597430805</v>
      </c>
      <c r="Y133" s="330">
        <v>817.99746027952392</v>
      </c>
      <c r="Z133" s="330">
        <v>776.44114126353782</v>
      </c>
      <c r="AA133" s="330">
        <v>818.56651385120392</v>
      </c>
      <c r="AB133" s="330">
        <v>825.31256328283928</v>
      </c>
      <c r="AC133" s="330">
        <v>910.49621740453392</v>
      </c>
      <c r="AD133" s="330">
        <v>1196.3983872677504</v>
      </c>
      <c r="AE133" s="330">
        <v>1027.235434104949</v>
      </c>
      <c r="AF133" s="330">
        <v>701.40950902681845</v>
      </c>
      <c r="AG133" s="330">
        <v>25705.871368514738</v>
      </c>
    </row>
    <row r="134" spans="1:33">
      <c r="A134" t="s">
        <v>162</v>
      </c>
      <c r="B134" s="330">
        <v>936.75681708590787</v>
      </c>
      <c r="C134" s="330">
        <v>807.01391054968747</v>
      </c>
      <c r="D134" s="330">
        <v>627.20840611713299</v>
      </c>
      <c r="E134" s="330">
        <v>603.63076051883718</v>
      </c>
      <c r="F134" s="330">
        <v>600.46505517405615</v>
      </c>
      <c r="G134" s="330">
        <v>626.00828914782187</v>
      </c>
      <c r="H134" s="330">
        <v>644.85188358884068</v>
      </c>
      <c r="I134" s="330">
        <v>790.62381860029643</v>
      </c>
      <c r="J134" s="330">
        <v>727.65040390064678</v>
      </c>
      <c r="K134" s="330">
        <v>705.10545804237245</v>
      </c>
      <c r="L134" s="330">
        <v>678.35973534913592</v>
      </c>
      <c r="M134" s="330">
        <v>681.33560591292371</v>
      </c>
      <c r="N134" s="330">
        <v>709.16726645544259</v>
      </c>
      <c r="O134" s="330">
        <v>721.21817924680545</v>
      </c>
      <c r="P134" s="330">
        <v>108.09577911988603</v>
      </c>
      <c r="Q134" s="330">
        <v>665.50102865933343</v>
      </c>
      <c r="R134" s="330">
        <v>735.63482453498227</v>
      </c>
      <c r="S134" s="330">
        <v>684.47519720084097</v>
      </c>
      <c r="T134" s="330">
        <v>737.79587455849196</v>
      </c>
      <c r="U134" s="330">
        <v>736.46050303950267</v>
      </c>
      <c r="V134" s="330">
        <v>740.93279622291698</v>
      </c>
      <c r="W134" s="330">
        <v>882.11195918953592</v>
      </c>
      <c r="X134" s="330">
        <v>869.63822812465105</v>
      </c>
      <c r="Y134" s="330">
        <v>703.32457833030332</v>
      </c>
      <c r="Z134" s="330">
        <v>667.59392882573115</v>
      </c>
      <c r="AA134" s="330">
        <v>703.81385779971947</v>
      </c>
      <c r="AB134" s="330">
        <v>709.61419655661348</v>
      </c>
      <c r="AC134" s="330">
        <v>782.85618143429565</v>
      </c>
      <c r="AD134" s="330">
        <v>1028.6784887481258</v>
      </c>
      <c r="AE134" s="330">
        <v>883.23003874721758</v>
      </c>
      <c r="AF134" s="330">
        <v>603.08078096547717</v>
      </c>
      <c r="AG134" s="330">
        <v>22102.233831747537</v>
      </c>
    </row>
    <row r="135" spans="1:33">
      <c r="A135" t="s">
        <v>163</v>
      </c>
      <c r="B135" s="330">
        <v>388.77522317562693</v>
      </c>
      <c r="C135" s="330">
        <v>334.92898846021114</v>
      </c>
      <c r="D135" s="330">
        <v>260.30564562569424</v>
      </c>
      <c r="E135" s="330">
        <v>250.5203905175986</v>
      </c>
      <c r="F135" s="330">
        <v>249.20655134453108</v>
      </c>
      <c r="G135" s="330">
        <v>259.80756999488943</v>
      </c>
      <c r="H135" s="330">
        <v>267.62808701768279</v>
      </c>
      <c r="I135" s="330">
        <v>328.12673035088034</v>
      </c>
      <c r="J135" s="330">
        <v>301.9913418408201</v>
      </c>
      <c r="K135" s="330">
        <v>292.63468043450212</v>
      </c>
      <c r="L135" s="330">
        <v>281.53460182348852</v>
      </c>
      <c r="M135" s="330">
        <v>282.76965527757216</v>
      </c>
      <c r="N135" s="330">
        <v>294.32042260737506</v>
      </c>
      <c r="O135" s="330">
        <v>299.32182342397834</v>
      </c>
      <c r="P135" s="330">
        <v>44.862188227687007</v>
      </c>
      <c r="Q135" s="330">
        <v>276.19794830584516</v>
      </c>
      <c r="R135" s="330">
        <v>305.30505662508864</v>
      </c>
      <c r="S135" s="330">
        <v>284.0726565276056</v>
      </c>
      <c r="T135" s="330">
        <v>306.20194116316674</v>
      </c>
      <c r="U135" s="330">
        <v>305.64773184133611</v>
      </c>
      <c r="V135" s="330">
        <v>307.50383445919334</v>
      </c>
      <c r="W135" s="330">
        <v>366.09637372764462</v>
      </c>
      <c r="X135" s="330">
        <v>360.91949378385164</v>
      </c>
      <c r="Y135" s="330">
        <v>291.89557515671783</v>
      </c>
      <c r="Z135" s="330">
        <v>277.06654911497162</v>
      </c>
      <c r="AA135" s="330">
        <v>292.09863718033802</v>
      </c>
      <c r="AB135" s="330">
        <v>294.50590868728125</v>
      </c>
      <c r="AC135" s="330">
        <v>324.90298559911696</v>
      </c>
      <c r="AD135" s="330">
        <v>426.92479173316013</v>
      </c>
      <c r="AE135" s="330">
        <v>366.56040198090886</v>
      </c>
      <c r="AF135" s="330">
        <v>250.29213658904465</v>
      </c>
      <c r="AG135" s="330">
        <v>9172.9259225978094</v>
      </c>
    </row>
    <row r="136" spans="1:33">
      <c r="A136" t="s">
        <v>164</v>
      </c>
      <c r="B136" s="330">
        <v>308.09067911623555</v>
      </c>
      <c r="C136" s="330">
        <v>265.41943354195047</v>
      </c>
      <c r="D136" s="330">
        <v>206.28306115686141</v>
      </c>
      <c r="E136" s="330">
        <v>198.52859093380167</v>
      </c>
      <c r="F136" s="330">
        <v>197.4874196375099</v>
      </c>
      <c r="G136" s="330">
        <v>205.88835375217531</v>
      </c>
      <c r="H136" s="330">
        <v>212.08583820324603</v>
      </c>
      <c r="I136" s="330">
        <v>260.0288834361354</v>
      </c>
      <c r="J136" s="330">
        <v>239.31750803196351</v>
      </c>
      <c r="K136" s="330">
        <v>231.90268323066454</v>
      </c>
      <c r="L136" s="330">
        <v>223.10626166455592</v>
      </c>
      <c r="M136" s="330">
        <v>224.08499805188373</v>
      </c>
      <c r="N136" s="330">
        <v>233.23857456296966</v>
      </c>
      <c r="O136" s="330">
        <v>237.20200865615442</v>
      </c>
      <c r="P136" s="330">
        <v>35.551704979575412</v>
      </c>
      <c r="Q136" s="330">
        <v>218.87715160700463</v>
      </c>
      <c r="R136" s="330">
        <v>241.94351035264535</v>
      </c>
      <c r="S136" s="330">
        <v>225.11758067567601</v>
      </c>
      <c r="T136" s="330">
        <v>242.65425977790005</v>
      </c>
      <c r="U136" s="330">
        <v>242.21506839903427</v>
      </c>
      <c r="V136" s="330">
        <v>243.68596438714286</v>
      </c>
      <c r="W136" s="330">
        <v>290.11848924536167</v>
      </c>
      <c r="X136" s="330">
        <v>286.01599412090798</v>
      </c>
      <c r="Y136" s="330">
        <v>231.31696831521558</v>
      </c>
      <c r="Z136" s="330">
        <v>219.56548717267879</v>
      </c>
      <c r="AA136" s="330">
        <v>231.47788782096197</v>
      </c>
      <c r="AB136" s="330">
        <v>233.3855657520123</v>
      </c>
      <c r="AC136" s="330">
        <v>257.47417919918485</v>
      </c>
      <c r="AD136" s="330">
        <v>338.32286929768702</v>
      </c>
      <c r="AE136" s="330">
        <v>290.4862153018463</v>
      </c>
      <c r="AF136" s="330">
        <v>198.34770773017382</v>
      </c>
      <c r="AG136" s="330">
        <v>7269.2208981111171</v>
      </c>
    </row>
    <row r="137" spans="1:33">
      <c r="A137" t="s">
        <v>165</v>
      </c>
      <c r="B137" s="330">
        <v>391.26087828083394</v>
      </c>
      <c r="C137" s="330">
        <v>337.07037479457603</v>
      </c>
      <c r="D137" s="330">
        <v>261.96992364135224</v>
      </c>
      <c r="E137" s="330">
        <v>252.122105983317</v>
      </c>
      <c r="F137" s="330">
        <v>250.79986670948873</v>
      </c>
      <c r="G137" s="330">
        <v>261.46866353746196</v>
      </c>
      <c r="H137" s="330">
        <v>269.33918145255569</v>
      </c>
      <c r="I137" s="330">
        <v>330.22462608556583</v>
      </c>
      <c r="J137" s="330">
        <v>303.922139576446</v>
      </c>
      <c r="K137" s="330">
        <v>294.50565585685831</v>
      </c>
      <c r="L137" s="330">
        <v>283.33460830177904</v>
      </c>
      <c r="M137" s="330">
        <v>284.57755813593104</v>
      </c>
      <c r="N137" s="330">
        <v>296.20217591213805</v>
      </c>
      <c r="O137" s="330">
        <v>301.23555345136123</v>
      </c>
      <c r="P137" s="330">
        <v>45.149017018596176</v>
      </c>
      <c r="Q137" s="330">
        <v>277.96383460550783</v>
      </c>
      <c r="R137" s="330">
        <v>307.25704077275856</v>
      </c>
      <c r="S137" s="330">
        <v>285.88889019388682</v>
      </c>
      <c r="T137" s="330">
        <v>308.15965958992126</v>
      </c>
      <c r="U137" s="330">
        <v>307.60190690126052</v>
      </c>
      <c r="V137" s="330">
        <v>309.46987661010718</v>
      </c>
      <c r="W137" s="330">
        <v>368.4370304004666</v>
      </c>
      <c r="X137" s="330">
        <v>363.22705179890369</v>
      </c>
      <c r="Y137" s="330">
        <v>293.76182507009736</v>
      </c>
      <c r="Z137" s="330">
        <v>278.83798886019071</v>
      </c>
      <c r="AA137" s="330">
        <v>293.96618538158572</v>
      </c>
      <c r="AB137" s="330">
        <v>296.3888479071797</v>
      </c>
      <c r="AC137" s="330">
        <v>326.98027014995529</v>
      </c>
      <c r="AD137" s="330">
        <v>429.65435813773416</v>
      </c>
      <c r="AE137" s="330">
        <v>368.90402544309381</v>
      </c>
      <c r="AF137" s="330">
        <v>251.89239270110835</v>
      </c>
      <c r="AG137" s="330">
        <v>9231.5735132620212</v>
      </c>
    </row>
    <row r="138" spans="1:33">
      <c r="A138" t="s">
        <v>166</v>
      </c>
      <c r="B138" s="330">
        <v>3285.5592956602623</v>
      </c>
      <c r="C138" s="330">
        <v>2830.502012018454</v>
      </c>
      <c r="D138" s="330">
        <v>2199.8563249798249</v>
      </c>
      <c r="E138" s="330">
        <v>2117.160633576962</v>
      </c>
      <c r="F138" s="330">
        <v>2106.057311526718</v>
      </c>
      <c r="G138" s="330">
        <v>2195.6470623489258</v>
      </c>
      <c r="H138" s="330">
        <v>2261.7386517028608</v>
      </c>
      <c r="I138" s="330">
        <v>2773.015780822861</v>
      </c>
      <c r="J138" s="330">
        <v>2552.144275783226</v>
      </c>
      <c r="K138" s="330">
        <v>2473.0706516752766</v>
      </c>
      <c r="L138" s="330">
        <v>2379.263319600258</v>
      </c>
      <c r="M138" s="330">
        <v>2389.7008195097333</v>
      </c>
      <c r="N138" s="330">
        <v>2487.3169449985194</v>
      </c>
      <c r="O138" s="330">
        <v>2529.5840391052097</v>
      </c>
      <c r="P138" s="330">
        <v>379.1326472689118</v>
      </c>
      <c r="Q138" s="330">
        <v>2334.1629877699802</v>
      </c>
      <c r="R138" s="330">
        <v>2580.1486489109393</v>
      </c>
      <c r="S138" s="330">
        <v>2400.7125497180919</v>
      </c>
      <c r="T138" s="330">
        <v>2587.728266014999</v>
      </c>
      <c r="U138" s="330">
        <v>2583.0446146901827</v>
      </c>
      <c r="V138" s="330">
        <v>2598.7306328473769</v>
      </c>
      <c r="W138" s="330">
        <v>3093.8991790251102</v>
      </c>
      <c r="X138" s="330">
        <v>3050.1491018393467</v>
      </c>
      <c r="Y138" s="330">
        <v>2466.8244351698622</v>
      </c>
      <c r="Z138" s="330">
        <v>2341.5035776340474</v>
      </c>
      <c r="AA138" s="330">
        <v>2468.540522717446</v>
      </c>
      <c r="AB138" s="330">
        <v>2488.8844973468235</v>
      </c>
      <c r="AC138" s="330">
        <v>2745.7717490415271</v>
      </c>
      <c r="AD138" s="330">
        <v>3607.9632507677843</v>
      </c>
      <c r="AE138" s="330">
        <v>3097.8207055270004</v>
      </c>
      <c r="AF138" s="330">
        <v>2115.2316479522979</v>
      </c>
      <c r="AG138" s="330">
        <v>77520.866137550824</v>
      </c>
    </row>
    <row r="139" spans="1:33">
      <c r="A139" t="s">
        <v>167</v>
      </c>
      <c r="B139" s="330">
        <v>1573.6429021863742</v>
      </c>
      <c r="C139" s="330">
        <v>1355.6898536941424</v>
      </c>
      <c r="D139" s="330">
        <v>1053.6374419438459</v>
      </c>
      <c r="E139" s="330">
        <v>1014.0297294945844</v>
      </c>
      <c r="F139" s="330">
        <v>1008.7117113543745</v>
      </c>
      <c r="G139" s="330">
        <v>1051.6213845038533</v>
      </c>
      <c r="H139" s="330">
        <v>1083.276439586381</v>
      </c>
      <c r="I139" s="330">
        <v>1328.1563984879383</v>
      </c>
      <c r="J139" s="330">
        <v>1222.3683590938736</v>
      </c>
      <c r="K139" s="330">
        <v>1184.4954625395528</v>
      </c>
      <c r="L139" s="330">
        <v>1139.5657476846493</v>
      </c>
      <c r="M139" s="330">
        <v>1144.5648653906703</v>
      </c>
      <c r="N139" s="330">
        <v>1191.3188299948893</v>
      </c>
      <c r="O139" s="330">
        <v>1211.5629670356941</v>
      </c>
      <c r="P139" s="330">
        <v>181.5883828819949</v>
      </c>
      <c r="Q139" s="330">
        <v>1117.9646105008796</v>
      </c>
      <c r="R139" s="330">
        <v>1235.7812605322415</v>
      </c>
      <c r="S139" s="330">
        <v>1149.839014941422</v>
      </c>
      <c r="T139" s="330">
        <v>1239.4115741512494</v>
      </c>
      <c r="U139" s="330">
        <v>1237.1683047409704</v>
      </c>
      <c r="V139" s="330">
        <v>1244.6812390438879</v>
      </c>
      <c r="W139" s="330">
        <v>1481.8458731163175</v>
      </c>
      <c r="X139" s="330">
        <v>1460.8914503717883</v>
      </c>
      <c r="Y139" s="330">
        <v>1181.5037909899788</v>
      </c>
      <c r="Z139" s="330">
        <v>1121.4804402570824</v>
      </c>
      <c r="AA139" s="330">
        <v>1182.3257238013432</v>
      </c>
      <c r="AB139" s="330">
        <v>1192.0696207750077</v>
      </c>
      <c r="AC139" s="330">
        <v>1315.107668155704</v>
      </c>
      <c r="AD139" s="330">
        <v>1728.0606587801749</v>
      </c>
      <c r="AE139" s="330">
        <v>1483.7241172111924</v>
      </c>
      <c r="AF139" s="330">
        <v>1013.1058275760641</v>
      </c>
      <c r="AG139" s="330">
        <v>37129.191650818124</v>
      </c>
    </row>
    <row r="140" spans="1:33">
      <c r="A140" t="s">
        <v>168</v>
      </c>
      <c r="B140" s="330">
        <v>1442.4618406007826</v>
      </c>
      <c r="C140" s="330">
        <v>1242.6776614481596</v>
      </c>
      <c r="D140" s="330">
        <v>965.80475895808991</v>
      </c>
      <c r="E140" s="330">
        <v>929.49880052103288</v>
      </c>
      <c r="F140" s="330">
        <v>924.62409977144262</v>
      </c>
      <c r="G140" s="330">
        <v>963.95676287104357</v>
      </c>
      <c r="H140" s="330">
        <v>992.97300852323167</v>
      </c>
      <c r="I140" s="330">
        <v>1217.4394333726157</v>
      </c>
      <c r="J140" s="330">
        <v>1120.4700321152534</v>
      </c>
      <c r="K140" s="330">
        <v>1085.7542729066508</v>
      </c>
      <c r="L140" s="330">
        <v>1044.5699615884807</v>
      </c>
      <c r="M140" s="330">
        <v>1049.1523458877318</v>
      </c>
      <c r="N140" s="330">
        <v>1092.0088349582099</v>
      </c>
      <c r="O140" s="330">
        <v>1110.5653925715555</v>
      </c>
      <c r="P140" s="330">
        <v>166.45092265834774</v>
      </c>
      <c r="Q140" s="330">
        <v>1024.7695252519527</v>
      </c>
      <c r="R140" s="330">
        <v>1132.764815429628</v>
      </c>
      <c r="S140" s="330">
        <v>1053.9868349945116</v>
      </c>
      <c r="T140" s="330">
        <v>1136.0925010548463</v>
      </c>
      <c r="U140" s="330">
        <v>1134.0362337034549</v>
      </c>
      <c r="V140" s="330">
        <v>1140.9228793508519</v>
      </c>
      <c r="W140" s="330">
        <v>1358.3171395824604</v>
      </c>
      <c r="X140" s="330">
        <v>1339.1095066698056</v>
      </c>
      <c r="Y140" s="330">
        <v>1083.0119912594769</v>
      </c>
      <c r="Z140" s="330">
        <v>1027.9922705484398</v>
      </c>
      <c r="AA140" s="330">
        <v>1083.7654066082091</v>
      </c>
      <c r="AB140" s="330">
        <v>1092.6970387743941</v>
      </c>
      <c r="AC140" s="330">
        <v>1205.4784633543309</v>
      </c>
      <c r="AD140" s="330">
        <v>1584.0071181782218</v>
      </c>
      <c r="AE140" s="330">
        <v>1360.0388106365644</v>
      </c>
      <c r="AF140" s="330">
        <v>928.65191635177723</v>
      </c>
      <c r="AG140" s="330">
        <v>34034.050580501556</v>
      </c>
    </row>
    <row r="141" spans="1:33">
      <c r="A141" t="s">
        <v>169</v>
      </c>
      <c r="B141" s="330">
        <v>2747.4895524737663</v>
      </c>
      <c r="C141" s="330">
        <v>2366.9561272409987</v>
      </c>
      <c r="D141" s="330">
        <v>1839.5900746057885</v>
      </c>
      <c r="E141" s="330">
        <v>1770.4372979494472</v>
      </c>
      <c r="F141" s="330">
        <v>1761.1523456519519</v>
      </c>
      <c r="G141" s="330">
        <v>1836.0701548413545</v>
      </c>
      <c r="H141" s="330">
        <v>1891.3380513897966</v>
      </c>
      <c r="I141" s="330">
        <v>2318.8843058529014</v>
      </c>
      <c r="J141" s="330">
        <v>2134.1845034974535</v>
      </c>
      <c r="K141" s="330">
        <v>2068.0606151233223</v>
      </c>
      <c r="L141" s="330">
        <v>1989.6159298723271</v>
      </c>
      <c r="M141" s="330">
        <v>1998.3441004438057</v>
      </c>
      <c r="N141" s="330">
        <v>2079.9738203175757</v>
      </c>
      <c r="O141" s="330">
        <v>2115.318913503063</v>
      </c>
      <c r="P141" s="330">
        <v>317.04282091299933</v>
      </c>
      <c r="Q141" s="330">
        <v>1951.9015928702652</v>
      </c>
      <c r="R141" s="330">
        <v>2157.6026541586207</v>
      </c>
      <c r="S141" s="330">
        <v>2007.5524607196608</v>
      </c>
      <c r="T141" s="330">
        <v>2163.940971909471</v>
      </c>
      <c r="U141" s="330">
        <v>2160.0243531775068</v>
      </c>
      <c r="V141" s="330">
        <v>2173.1415022314682</v>
      </c>
      <c r="W141" s="330">
        <v>2587.2172454797874</v>
      </c>
      <c r="X141" s="330">
        <v>2550.6320345092909</v>
      </c>
      <c r="Y141" s="330">
        <v>2062.837329512929</v>
      </c>
      <c r="Z141" s="330">
        <v>1958.0400284136927</v>
      </c>
      <c r="AA141" s="330">
        <v>2064.2723766948034</v>
      </c>
      <c r="AB141" s="330">
        <v>2081.2846576248216</v>
      </c>
      <c r="AC141" s="330">
        <v>2296.1019768943743</v>
      </c>
      <c r="AD141" s="330">
        <v>3017.0940303184216</v>
      </c>
      <c r="AE141" s="330">
        <v>2590.4965511090977</v>
      </c>
      <c r="AF141" s="330">
        <v>1768.8242186001755</v>
      </c>
      <c r="AG141" s="330">
        <v>64825.422597900935</v>
      </c>
    </row>
    <row r="142" spans="1:33">
      <c r="A142" t="s">
        <v>170</v>
      </c>
      <c r="B142" s="330">
        <v>349.14662955470129</v>
      </c>
      <c r="C142" s="330">
        <v>300.78904335995071</v>
      </c>
      <c r="D142" s="330">
        <v>233.77219896344818</v>
      </c>
      <c r="E142" s="330">
        <v>224.98437341114661</v>
      </c>
      <c r="F142" s="330">
        <v>223.80445634928631</v>
      </c>
      <c r="G142" s="330">
        <v>233.32489312348656</v>
      </c>
      <c r="H142" s="330">
        <v>240.3482500585811</v>
      </c>
      <c r="I142" s="330">
        <v>294.68015228187625</v>
      </c>
      <c r="J142" s="330">
        <v>271.20879334121662</v>
      </c>
      <c r="K142" s="330">
        <v>262.80587412425643</v>
      </c>
      <c r="L142" s="330">
        <v>252.83724751484701</v>
      </c>
      <c r="M142" s="330">
        <v>253.94640963503284</v>
      </c>
      <c r="N142" s="330">
        <v>264.31978540993248</v>
      </c>
      <c r="O142" s="330">
        <v>268.81138398431057</v>
      </c>
      <c r="P142" s="330">
        <v>40.289300553162128</v>
      </c>
      <c r="Q142" s="330">
        <v>248.04456918116449</v>
      </c>
      <c r="R142" s="330">
        <v>274.18473491172739</v>
      </c>
      <c r="S142" s="330">
        <v>255.11659350384701</v>
      </c>
      <c r="T142" s="330">
        <v>274.99019831294891</v>
      </c>
      <c r="U142" s="330">
        <v>274.49248059522915</v>
      </c>
      <c r="V142" s="330">
        <v>276.15938716360313</v>
      </c>
      <c r="W142" s="330">
        <v>328.77947811366283</v>
      </c>
      <c r="X142" s="330">
        <v>324.13028733133734</v>
      </c>
      <c r="Y142" s="330">
        <v>262.14210724498719</v>
      </c>
      <c r="Z142" s="330">
        <v>248.82463186740722</v>
      </c>
      <c r="AA142" s="330">
        <v>262.32447077257632</v>
      </c>
      <c r="AB142" s="330">
        <v>264.48636454298412</v>
      </c>
      <c r="AC142" s="330">
        <v>291.78500992833597</v>
      </c>
      <c r="AD142" s="330">
        <v>383.40754045336621</v>
      </c>
      <c r="AE142" s="330">
        <v>329.19620708965567</v>
      </c>
      <c r="AF142" s="330">
        <v>224.77938583712819</v>
      </c>
      <c r="AG142" s="330">
        <v>8237.912238515195</v>
      </c>
    </row>
    <row r="143" spans="1:33">
      <c r="A143" t="s">
        <v>173</v>
      </c>
      <c r="B143" s="330">
        <v>364.93366176548534</v>
      </c>
      <c r="C143" s="330">
        <v>314.38953643138819</v>
      </c>
      <c r="D143" s="330">
        <v>244.34245490356335</v>
      </c>
      <c r="E143" s="330">
        <v>235.15727857278262</v>
      </c>
      <c r="F143" s="330">
        <v>233.92401031951775</v>
      </c>
      <c r="G143" s="330">
        <v>243.87492365941395</v>
      </c>
      <c r="H143" s="330">
        <v>251.21584906797074</v>
      </c>
      <c r="I143" s="330">
        <v>308.00442541573415</v>
      </c>
      <c r="J143" s="330">
        <v>283.47178428512569</v>
      </c>
      <c r="K143" s="330">
        <v>274.68891823461888</v>
      </c>
      <c r="L143" s="330">
        <v>264.2695496845505</v>
      </c>
      <c r="M143" s="330">
        <v>265.42886373700816</v>
      </c>
      <c r="N143" s="330">
        <v>276.27128261194218</v>
      </c>
      <c r="O143" s="330">
        <v>280.96597354170706</v>
      </c>
      <c r="P143" s="330">
        <v>42.11102366815809</v>
      </c>
      <c r="Q143" s="330">
        <v>259.26016535738245</v>
      </c>
      <c r="R143" s="330">
        <v>286.58228618489119</v>
      </c>
      <c r="S143" s="330">
        <v>266.65195870066253</v>
      </c>
      <c r="T143" s="330">
        <v>287.42416946126923</v>
      </c>
      <c r="U143" s="330">
        <v>286.90394691326782</v>
      </c>
      <c r="V143" s="330">
        <v>288.64622441597061</v>
      </c>
      <c r="W143" s="330">
        <v>343.64558814269282</v>
      </c>
      <c r="X143" s="330">
        <v>338.7861793074872</v>
      </c>
      <c r="Y143" s="330">
        <v>273.99513843751959</v>
      </c>
      <c r="Z143" s="330">
        <v>260.07549939872848</v>
      </c>
      <c r="AA143" s="330">
        <v>274.18574772388286</v>
      </c>
      <c r="AB143" s="330">
        <v>276.44539379576139</v>
      </c>
      <c r="AC143" s="330">
        <v>304.97837615454756</v>
      </c>
      <c r="AD143" s="330">
        <v>400.74371579813345</v>
      </c>
      <c r="AE143" s="330">
        <v>344.08115995779764</v>
      </c>
      <c r="AF143" s="330">
        <v>234.94302226992681</v>
      </c>
      <c r="AG143" s="330">
        <v>8610.398107918887</v>
      </c>
    </row>
    <row r="144" spans="1:33">
      <c r="A144" t="s">
        <v>171</v>
      </c>
      <c r="B144" s="330">
        <v>1738.6540094945647</v>
      </c>
      <c r="C144" s="330">
        <v>1497.8465549468483</v>
      </c>
      <c r="D144" s="330">
        <v>1164.1211360239733</v>
      </c>
      <c r="E144" s="330">
        <v>1120.3601862169121</v>
      </c>
      <c r="F144" s="330">
        <v>1114.4845243693644</v>
      </c>
      <c r="G144" s="330">
        <v>1161.8936761939544</v>
      </c>
      <c r="H144" s="330">
        <v>1196.8680584782333</v>
      </c>
      <c r="I144" s="330">
        <v>1467.425960653826</v>
      </c>
      <c r="J144" s="330">
        <v>1350.5450605503054</v>
      </c>
      <c r="K144" s="330">
        <v>1308.7008382341398</v>
      </c>
      <c r="L144" s="330">
        <v>1259.0598245267788</v>
      </c>
      <c r="M144" s="330">
        <v>1264.5831462609742</v>
      </c>
      <c r="N144" s="330">
        <v>1316.2396992857755</v>
      </c>
      <c r="O144" s="330">
        <v>1338.6066225476222</v>
      </c>
      <c r="P144" s="330">
        <v>200.62961523021724</v>
      </c>
      <c r="Q144" s="330">
        <v>1235.1936070246868</v>
      </c>
      <c r="R144" s="330">
        <v>1365.3644295649488</v>
      </c>
      <c r="S144" s="330">
        <v>1270.4103394890872</v>
      </c>
      <c r="T144" s="330">
        <v>1369.375415361435</v>
      </c>
      <c r="U144" s="330">
        <v>1366.8969182709327</v>
      </c>
      <c r="V144" s="330">
        <v>1375.1976536732836</v>
      </c>
      <c r="W144" s="330">
        <v>1637.2312073895923</v>
      </c>
      <c r="X144" s="330">
        <v>1614.0795183559485</v>
      </c>
      <c r="Y144" s="330">
        <v>1305.3954620731756</v>
      </c>
      <c r="Z144" s="330">
        <v>1239.0781042596243</v>
      </c>
      <c r="AA144" s="330">
        <v>1306.3035821911694</v>
      </c>
      <c r="AB144" s="330">
        <v>1317.0692174682872</v>
      </c>
      <c r="AC144" s="330">
        <v>1453.008949475857</v>
      </c>
      <c r="AD144" s="330">
        <v>1909.2639053393912</v>
      </c>
      <c r="AE144" s="330">
        <v>1639.306402862356</v>
      </c>
      <c r="AF144" s="330">
        <v>1119.3394045816483</v>
      </c>
      <c r="AG144" s="330">
        <v>41022.533030394916</v>
      </c>
    </row>
    <row r="145" spans="1:33">
      <c r="A145" t="s">
        <v>172</v>
      </c>
      <c r="B145" s="330">
        <v>298.83800701123442</v>
      </c>
      <c r="C145" s="330">
        <v>257.44827714116798</v>
      </c>
      <c r="D145" s="330">
        <v>200.08790610973247</v>
      </c>
      <c r="E145" s="330">
        <v>192.56632047288542</v>
      </c>
      <c r="F145" s="330">
        <v>191.55641794667577</v>
      </c>
      <c r="G145" s="330">
        <v>199.7050526767519</v>
      </c>
      <c r="H145" s="330">
        <v>205.71641240744452</v>
      </c>
      <c r="I145" s="330">
        <v>252.21961766033957</v>
      </c>
      <c r="J145" s="330">
        <v>232.13025252278172</v>
      </c>
      <c r="K145" s="330">
        <v>224.93811197405165</v>
      </c>
      <c r="L145" s="330">
        <v>216.40586719083706</v>
      </c>
      <c r="M145" s="330">
        <v>217.35520987208082</v>
      </c>
      <c r="N145" s="330">
        <v>226.23388341535198</v>
      </c>
      <c r="O145" s="330">
        <v>230.07828646164103</v>
      </c>
      <c r="P145" s="330">
        <v>34.484005463662299</v>
      </c>
      <c r="Q145" s="330">
        <v>212.3037670407933</v>
      </c>
      <c r="R145" s="330">
        <v>234.67738995053676</v>
      </c>
      <c r="S145" s="330">
        <v>218.35678166339133</v>
      </c>
      <c r="T145" s="330">
        <v>235.36679393489868</v>
      </c>
      <c r="U145" s="330">
        <v>234.9407924838543</v>
      </c>
      <c r="V145" s="330">
        <v>236.3675140804572</v>
      </c>
      <c r="W145" s="330">
        <v>281.40556336170363</v>
      </c>
      <c r="X145" s="330">
        <v>277.42627560693677</v>
      </c>
      <c r="Y145" s="330">
        <v>224.36998742542329</v>
      </c>
      <c r="Z145" s="330">
        <v>212.97143030535901</v>
      </c>
      <c r="AA145" s="330">
        <v>224.52607414808699</v>
      </c>
      <c r="AB145" s="330">
        <v>226.37646012071588</v>
      </c>
      <c r="AC145" s="330">
        <v>249.74163707078259</v>
      </c>
      <c r="AD145" s="330">
        <v>328.16225494799545</v>
      </c>
      <c r="AE145" s="330">
        <v>281.76224575846163</v>
      </c>
      <c r="AF145" s="330">
        <v>192.39086960813023</v>
      </c>
      <c r="AG145" s="330">
        <v>7050.9094658341646</v>
      </c>
    </row>
    <row r="146" spans="1:33">
      <c r="A146" t="s">
        <v>174</v>
      </c>
      <c r="B146" s="330">
        <v>2276.7481806842807</v>
      </c>
      <c r="C146" s="330">
        <v>1961.4134843946451</v>
      </c>
      <c r="D146" s="330">
        <v>1524.4037422426484</v>
      </c>
      <c r="E146" s="330">
        <v>1467.0992628498757</v>
      </c>
      <c r="F146" s="330">
        <v>1459.4051486968194</v>
      </c>
      <c r="G146" s="330">
        <v>1521.4869082504631</v>
      </c>
      <c r="H146" s="330">
        <v>1567.2854747285842</v>
      </c>
      <c r="I146" s="330">
        <v>1921.5780528862754</v>
      </c>
      <c r="J146" s="330">
        <v>1768.5238079276762</v>
      </c>
      <c r="K146" s="330">
        <v>1713.7292619684295</v>
      </c>
      <c r="L146" s="330">
        <v>1648.7249039832468</v>
      </c>
      <c r="M146" s="330">
        <v>1655.9576326578376</v>
      </c>
      <c r="N146" s="330">
        <v>1723.6013170696813</v>
      </c>
      <c r="O146" s="330">
        <v>1752.8905555069014</v>
      </c>
      <c r="P146" s="330">
        <v>262.72226042234445</v>
      </c>
      <c r="Q146" s="330">
        <v>1617.4723563337582</v>
      </c>
      <c r="R146" s="330">
        <v>1787.9296076202709</v>
      </c>
      <c r="S146" s="330">
        <v>1663.5882776902317</v>
      </c>
      <c r="T146" s="330">
        <v>1793.1819491241192</v>
      </c>
      <c r="U146" s="330">
        <v>1789.9363846180031</v>
      </c>
      <c r="V146" s="330">
        <v>1800.8061057485102</v>
      </c>
      <c r="W146" s="330">
        <v>2143.9361439527602</v>
      </c>
      <c r="X146" s="330">
        <v>2113.6192634237582</v>
      </c>
      <c r="Y146" s="330">
        <v>1709.4009084720715</v>
      </c>
      <c r="Z146" s="330">
        <v>1622.5590624663305</v>
      </c>
      <c r="AA146" s="330">
        <v>1710.5900817148183</v>
      </c>
      <c r="AB146" s="330">
        <v>1724.6875619479406</v>
      </c>
      <c r="AC146" s="330">
        <v>1902.6991363272023</v>
      </c>
      <c r="AD146" s="330">
        <v>2500.1599508526097</v>
      </c>
      <c r="AE146" s="330">
        <v>2146.6535894544977</v>
      </c>
      <c r="AF146" s="330">
        <v>1465.7625605972878</v>
      </c>
      <c r="AG146" s="330">
        <v>53718.552934613894</v>
      </c>
    </row>
    <row r="147" spans="1:33">
      <c r="A147" s="327" t="s">
        <v>175</v>
      </c>
      <c r="B147" s="330">
        <v>206.79514625875825</v>
      </c>
      <c r="C147" s="330">
        <v>178.15355770148645</v>
      </c>
      <c r="D147" s="330">
        <v>138.46032578786171</v>
      </c>
      <c r="E147" s="330">
        <v>133.25540751984806</v>
      </c>
      <c r="F147" s="330">
        <v>132.55655752180627</v>
      </c>
      <c r="G147" s="330">
        <v>138.19539217897869</v>
      </c>
      <c r="H147" s="330">
        <v>142.35523793339058</v>
      </c>
      <c r="I147" s="330">
        <v>174.53533854359162</v>
      </c>
      <c r="J147" s="330">
        <v>160.63354859586687</v>
      </c>
      <c r="K147" s="330">
        <v>155.65660549695153</v>
      </c>
      <c r="L147" s="330">
        <v>149.75231365165737</v>
      </c>
      <c r="M147" s="330">
        <v>150.40925638990188</v>
      </c>
      <c r="N147" s="330">
        <v>156.55327606239121</v>
      </c>
      <c r="O147" s="330">
        <v>159.21359326295754</v>
      </c>
      <c r="P147" s="330">
        <v>23.862844705619317</v>
      </c>
      <c r="Q147" s="330">
        <v>146.91367070600126</v>
      </c>
      <c r="R147" s="330">
        <v>162.39616126412082</v>
      </c>
      <c r="S147" s="330">
        <v>151.10234154042931</v>
      </c>
      <c r="T147" s="330">
        <v>162.8732270804918</v>
      </c>
      <c r="U147" s="330">
        <v>162.5784351520613</v>
      </c>
      <c r="V147" s="330">
        <v>163.56572289430935</v>
      </c>
      <c r="W147" s="330">
        <v>194.73193927178102</v>
      </c>
      <c r="X147" s="330">
        <v>191.97828219354409</v>
      </c>
      <c r="Y147" s="330">
        <v>155.26346474386662</v>
      </c>
      <c r="Z147" s="330">
        <v>147.37569199917056</v>
      </c>
      <c r="AA147" s="330">
        <v>155.37147636181678</v>
      </c>
      <c r="AB147" s="330">
        <v>156.65193878248391</v>
      </c>
      <c r="AC147" s="330">
        <v>172.82058223274345</v>
      </c>
      <c r="AD147" s="330">
        <v>227.08745178461666</v>
      </c>
      <c r="AE147" s="330">
        <v>194.97876258968219</v>
      </c>
      <c r="AF147" s="330">
        <v>133.13399596446678</v>
      </c>
      <c r="AG147" s="330">
        <v>4879.2115461726535</v>
      </c>
    </row>
    <row r="148" spans="1:33">
      <c r="A148" s="327" t="s">
        <v>176</v>
      </c>
      <c r="B148" s="330">
        <v>1831.0181616840578</v>
      </c>
      <c r="C148" s="330">
        <v>1577.4180662435879</v>
      </c>
      <c r="D148" s="330">
        <v>1225.9638380150275</v>
      </c>
      <c r="E148" s="330">
        <v>1179.8781341132103</v>
      </c>
      <c r="F148" s="330">
        <v>1173.6903339551436</v>
      </c>
      <c r="G148" s="330">
        <v>1223.6180467414827</v>
      </c>
      <c r="H148" s="330">
        <v>1260.4504060300405</v>
      </c>
      <c r="I148" s="330">
        <v>1545.3814101086859</v>
      </c>
      <c r="J148" s="330">
        <v>1422.2913360198565</v>
      </c>
      <c r="K148" s="330">
        <v>1378.224183726159</v>
      </c>
      <c r="L148" s="330">
        <v>1325.9460437591345</v>
      </c>
      <c r="M148" s="330">
        <v>1331.7627861086237</v>
      </c>
      <c r="N148" s="330">
        <v>1386.1635387839087</v>
      </c>
      <c r="O148" s="330">
        <v>1409.718681146788</v>
      </c>
      <c r="P148" s="330">
        <v>211.28785097674756</v>
      </c>
      <c r="Q148" s="330">
        <v>1300.8119587379656</v>
      </c>
      <c r="R148" s="330">
        <v>1437.8979683126138</v>
      </c>
      <c r="S148" s="330">
        <v>1337.8995428031997</v>
      </c>
      <c r="T148" s="330">
        <v>1442.1220334799889</v>
      </c>
      <c r="U148" s="330">
        <v>1439.5118688574657</v>
      </c>
      <c r="V148" s="330">
        <v>1448.2535720336236</v>
      </c>
      <c r="W148" s="330">
        <v>1724.2073806724416</v>
      </c>
      <c r="X148" s="330">
        <v>1699.8257826875802</v>
      </c>
      <c r="Y148" s="330">
        <v>1374.7432129586155</v>
      </c>
      <c r="Z148" s="330">
        <v>1304.9028157729717</v>
      </c>
      <c r="AA148" s="330">
        <v>1375.6995759957449</v>
      </c>
      <c r="AB148" s="330">
        <v>1387.0371242410106</v>
      </c>
      <c r="AC148" s="330">
        <v>1530.198510486387</v>
      </c>
      <c r="AD148" s="330">
        <v>2010.6915274882845</v>
      </c>
      <c r="AE148" s="330">
        <v>1726.3928187060726</v>
      </c>
      <c r="AF148" s="330">
        <v>1178.8031245350685</v>
      </c>
      <c r="AG148" s="330">
        <v>43201.811635181482</v>
      </c>
    </row>
    <row r="149" spans="1:33">
      <c r="A149" s="327" t="s">
        <v>177</v>
      </c>
      <c r="B149" s="330">
        <v>1337.2999975506727</v>
      </c>
      <c r="C149" s="330">
        <v>1152.0809679920194</v>
      </c>
      <c r="D149" s="330">
        <v>895.39332371603325</v>
      </c>
      <c r="E149" s="330">
        <v>861.7342301009611</v>
      </c>
      <c r="F149" s="330">
        <v>857.21491657945239</v>
      </c>
      <c r="G149" s="330">
        <v>893.68005471083632</v>
      </c>
      <c r="H149" s="330">
        <v>920.58088781948845</v>
      </c>
      <c r="I149" s="330">
        <v>1128.6827182819607</v>
      </c>
      <c r="J149" s="330">
        <v>1038.7828149264924</v>
      </c>
      <c r="K149" s="330">
        <v>1006.597987988334</v>
      </c>
      <c r="L149" s="330">
        <v>968.41619497675867</v>
      </c>
      <c r="M149" s="330">
        <v>972.66450320903232</v>
      </c>
      <c r="N149" s="330">
        <v>1012.3965648246867</v>
      </c>
      <c r="O149" s="330">
        <v>1029.6002673784681</v>
      </c>
      <c r="P149" s="330">
        <v>154.31591477706289</v>
      </c>
      <c r="Q149" s="330">
        <v>950.05929795595944</v>
      </c>
      <c r="R149" s="330">
        <v>1050.1812542012199</v>
      </c>
      <c r="S149" s="330">
        <v>977.14653669420397</v>
      </c>
      <c r="T149" s="330">
        <v>1053.2663368378601</v>
      </c>
      <c r="U149" s="330">
        <v>1051.3599804639307</v>
      </c>
      <c r="V149" s="330">
        <v>1057.7445592085307</v>
      </c>
      <c r="W149" s="330">
        <v>1259.2898171088543</v>
      </c>
      <c r="X149" s="330">
        <v>1241.4825055224701</v>
      </c>
      <c r="Y149" s="330">
        <v>1004.055630792582</v>
      </c>
      <c r="Z149" s="330">
        <v>953.04709087761023</v>
      </c>
      <c r="AA149" s="330">
        <v>1004.7541188327194</v>
      </c>
      <c r="AB149" s="330">
        <v>1013.0345955411971</v>
      </c>
      <c r="AC149" s="330">
        <v>1117.5937558387711</v>
      </c>
      <c r="AD149" s="330">
        <v>1468.5259988421735</v>
      </c>
      <c r="AE149" s="330">
        <v>1260.8859707342963</v>
      </c>
      <c r="AF149" s="330">
        <v>860.9490875303959</v>
      </c>
      <c r="AG149" s="330">
        <v>31552.817881815034</v>
      </c>
    </row>
    <row r="150" spans="1:33">
      <c r="A150" t="s">
        <v>178</v>
      </c>
      <c r="B150" s="330">
        <v>1380.0692790223779</v>
      </c>
      <c r="C150" s="330">
        <v>1188.9266086773498</v>
      </c>
      <c r="D150" s="330">
        <v>924.02962758205922</v>
      </c>
      <c r="E150" s="330">
        <v>889.29405505309921</v>
      </c>
      <c r="F150" s="330">
        <v>884.63020568143395</v>
      </c>
      <c r="G150" s="330">
        <v>922.26156512404361</v>
      </c>
      <c r="H150" s="330">
        <v>950.02273570757404</v>
      </c>
      <c r="I150" s="330">
        <v>1164.780040467607</v>
      </c>
      <c r="J150" s="330">
        <v>1072.0049750109413</v>
      </c>
      <c r="K150" s="330">
        <v>1038.7908188834033</v>
      </c>
      <c r="L150" s="330">
        <v>999.38790282135506</v>
      </c>
      <c r="M150" s="330">
        <v>1003.7720796626897</v>
      </c>
      <c r="N150" s="330">
        <v>1044.7748447329195</v>
      </c>
      <c r="O150" s="330">
        <v>1062.5287529236005</v>
      </c>
      <c r="P150" s="330">
        <v>159.25121785546867</v>
      </c>
      <c r="Q150" s="330">
        <v>980.44391891125076</v>
      </c>
      <c r="R150" s="330">
        <v>1083.7679570648295</v>
      </c>
      <c r="S150" s="330">
        <v>1008.3974567147829</v>
      </c>
      <c r="T150" s="330">
        <v>1086.9517062444233</v>
      </c>
      <c r="U150" s="330">
        <v>1084.9843811331191</v>
      </c>
      <c r="V150" s="330">
        <v>1091.5731502956555</v>
      </c>
      <c r="W150" s="330">
        <v>1299.5641914011046</v>
      </c>
      <c r="X150" s="330">
        <v>1281.1873696652494</v>
      </c>
      <c r="Y150" s="330">
        <v>1036.1671524894864</v>
      </c>
      <c r="Z150" s="330">
        <v>983.52726687416327</v>
      </c>
      <c r="AA150" s="330">
        <v>1036.8879794450863</v>
      </c>
      <c r="AB150" s="330">
        <v>1045.4332808299368</v>
      </c>
      <c r="AC150" s="330">
        <v>1153.3364328761108</v>
      </c>
      <c r="AD150" s="330">
        <v>1515.4921260447711</v>
      </c>
      <c r="AE150" s="330">
        <v>1301.2113929169252</v>
      </c>
      <c r="AF150" s="330">
        <v>888.48380219788783</v>
      </c>
      <c r="AG150" s="330">
        <v>32561.934274310697</v>
      </c>
    </row>
    <row r="151" spans="1:33">
      <c r="A151" t="s">
        <v>179</v>
      </c>
      <c r="B151" s="330">
        <v>1929.5082089459675</v>
      </c>
      <c r="C151" s="330">
        <v>1662.2670224949181</v>
      </c>
      <c r="D151" s="330">
        <v>1291.9081518805101</v>
      </c>
      <c r="E151" s="330">
        <v>1243.3435085282979</v>
      </c>
      <c r="F151" s="330">
        <v>1236.8228680179243</v>
      </c>
      <c r="G151" s="330">
        <v>1289.4361810319981</v>
      </c>
      <c r="H151" s="330">
        <v>1328.2497444849982</v>
      </c>
      <c r="I151" s="330">
        <v>1628.507121969071</v>
      </c>
      <c r="J151" s="330">
        <v>1498.796061006288</v>
      </c>
      <c r="K151" s="330">
        <v>1452.3585466905602</v>
      </c>
      <c r="L151" s="330">
        <v>1397.2683775564512</v>
      </c>
      <c r="M151" s="330">
        <v>1403.3980011437675</v>
      </c>
      <c r="N151" s="330">
        <v>1460.724957837228</v>
      </c>
      <c r="O151" s="330">
        <v>1485.5471259091516</v>
      </c>
      <c r="P151" s="330">
        <v>222.65297605525998</v>
      </c>
      <c r="Q151" s="330">
        <v>1370.7823358625299</v>
      </c>
      <c r="R151" s="330">
        <v>1515.2421704731544</v>
      </c>
      <c r="S151" s="330">
        <v>1409.8648525744479</v>
      </c>
      <c r="T151" s="330">
        <v>1519.6934471377599</v>
      </c>
      <c r="U151" s="330">
        <v>1516.9428823584208</v>
      </c>
      <c r="V151" s="330">
        <v>1526.154799744894</v>
      </c>
      <c r="W151" s="330">
        <v>1816.9521005039342</v>
      </c>
      <c r="X151" s="330">
        <v>1791.2590219515391</v>
      </c>
      <c r="Y151" s="330">
        <v>1448.6903353032419</v>
      </c>
      <c r="Z151" s="330">
        <v>1375.0932391598562</v>
      </c>
      <c r="AA151" s="330">
        <v>1449.6981408889474</v>
      </c>
      <c r="AB151" s="330">
        <v>1461.6455332558485</v>
      </c>
      <c r="AC151" s="330">
        <v>1612.5075376558909</v>
      </c>
      <c r="AD151" s="330">
        <v>2118.84616391707</v>
      </c>
      <c r="AE151" s="330">
        <v>1819.2550927485088</v>
      </c>
      <c r="AF151" s="330">
        <v>1242.2106744313317</v>
      </c>
      <c r="AG151" s="330">
        <v>45525.627181519754</v>
      </c>
    </row>
    <row r="152" spans="1:33">
      <c r="A152" t="s">
        <v>180</v>
      </c>
      <c r="B152" s="330">
        <v>1090.6330022925592</v>
      </c>
      <c r="C152" s="330">
        <v>939.57790122379993</v>
      </c>
      <c r="D152" s="330">
        <v>730.23667887962267</v>
      </c>
      <c r="E152" s="330">
        <v>702.7860556902948</v>
      </c>
      <c r="F152" s="330">
        <v>699.10033634288436</v>
      </c>
      <c r="G152" s="330">
        <v>728.83942491843584</v>
      </c>
      <c r="H152" s="330">
        <v>750.77835891319842</v>
      </c>
      <c r="I152" s="330">
        <v>920.49549385341822</v>
      </c>
      <c r="J152" s="330">
        <v>847.17776284170498</v>
      </c>
      <c r="K152" s="330">
        <v>820.92947562408665</v>
      </c>
      <c r="L152" s="330">
        <v>789.7903717420877</v>
      </c>
      <c r="M152" s="330">
        <v>793.25507313333492</v>
      </c>
      <c r="N152" s="330">
        <v>825.6584962444698</v>
      </c>
      <c r="O152" s="330">
        <v>839.68894999541874</v>
      </c>
      <c r="P152" s="330">
        <v>125.8521122732998</v>
      </c>
      <c r="Q152" s="330">
        <v>774.81943197745863</v>
      </c>
      <c r="R152" s="330">
        <v>856.47374285397905</v>
      </c>
      <c r="S152" s="330">
        <v>796.91038880316341</v>
      </c>
      <c r="T152" s="330">
        <v>858.98977735968629</v>
      </c>
      <c r="U152" s="330">
        <v>857.43505128524805</v>
      </c>
      <c r="V152" s="330">
        <v>862.64198488081365</v>
      </c>
      <c r="W152" s="330">
        <v>1027.0119169261691</v>
      </c>
      <c r="X152" s="330">
        <v>1012.4891907362429</v>
      </c>
      <c r="Y152" s="330">
        <v>818.85606003567602</v>
      </c>
      <c r="Z152" s="330">
        <v>777.25612200238697</v>
      </c>
      <c r="AA152" s="330">
        <v>819.4257109065918</v>
      </c>
      <c r="AB152" s="330">
        <v>826.17884123600277</v>
      </c>
      <c r="AC152" s="330">
        <v>911.45190720578807</v>
      </c>
      <c r="AD152" s="330">
        <v>1197.6541703397638</v>
      </c>
      <c r="AE152" s="330">
        <v>1028.3136576154866</v>
      </c>
      <c r="AF152" s="330">
        <v>702.14573384737889</v>
      </c>
      <c r="AG152" s="330">
        <v>25732.853181980456</v>
      </c>
    </row>
    <row r="153" spans="1:33">
      <c r="A153" t="s">
        <v>181</v>
      </c>
      <c r="B153" s="330">
        <v>1405.2067606362066</v>
      </c>
      <c r="C153" s="330">
        <v>1210.5824930739575</v>
      </c>
      <c r="D153" s="330">
        <v>940.86050565973881</v>
      </c>
      <c r="E153" s="330">
        <v>905.4922367661361</v>
      </c>
      <c r="F153" s="330">
        <v>900.74343700131885</v>
      </c>
      <c r="G153" s="330">
        <v>939.06023855938679</v>
      </c>
      <c r="H153" s="330">
        <v>967.32706920341514</v>
      </c>
      <c r="I153" s="330">
        <v>1185.9961035279703</v>
      </c>
      <c r="J153" s="330">
        <v>1091.5311725423867</v>
      </c>
      <c r="K153" s="330">
        <v>1057.7120321204613</v>
      </c>
      <c r="L153" s="330">
        <v>1017.5914056556842</v>
      </c>
      <c r="M153" s="330">
        <v>1022.0554387523649</v>
      </c>
      <c r="N153" s="330">
        <v>1063.8050549182144</v>
      </c>
      <c r="O153" s="330">
        <v>1081.8823443677211</v>
      </c>
      <c r="P153" s="330">
        <v>162.15192336472938</v>
      </c>
      <c r="Q153" s="330">
        <v>998.30236367170528</v>
      </c>
      <c r="R153" s="330">
        <v>1103.5084132205322</v>
      </c>
      <c r="S153" s="330">
        <v>1026.7650654376985</v>
      </c>
      <c r="T153" s="330">
        <v>1106.7501532833967</v>
      </c>
      <c r="U153" s="330">
        <v>1104.7469940298756</v>
      </c>
      <c r="V153" s="330">
        <v>1111.4557753296274</v>
      </c>
      <c r="W153" s="330">
        <v>1323.2353008619837</v>
      </c>
      <c r="X153" s="330">
        <v>1304.5237517138692</v>
      </c>
      <c r="Y153" s="330">
        <v>1055.04057655629</v>
      </c>
      <c r="Z153" s="330">
        <v>1001.441873744669</v>
      </c>
      <c r="AA153" s="330">
        <v>1055.7745331240178</v>
      </c>
      <c r="AB153" s="330">
        <v>1064.4754841995843</v>
      </c>
      <c r="AC153" s="330">
        <v>1174.3440546068975</v>
      </c>
      <c r="AD153" s="330">
        <v>1543.0962876860899</v>
      </c>
      <c r="AE153" s="330">
        <v>1324.9125055801419</v>
      </c>
      <c r="AF153" s="330">
        <v>904.66722543715821</v>
      </c>
      <c r="AG153" s="330">
        <v>33155.038574633232</v>
      </c>
    </row>
    <row r="154" spans="1:33">
      <c r="A154" t="s">
        <v>182</v>
      </c>
      <c r="B154" s="330">
        <v>696.56190327387731</v>
      </c>
      <c r="C154" s="330">
        <v>600.08652752556668</v>
      </c>
      <c r="D154" s="330">
        <v>466.38516330568535</v>
      </c>
      <c r="E154" s="330">
        <v>448.85308945992887</v>
      </c>
      <c r="F154" s="330">
        <v>446.49910633437804</v>
      </c>
      <c r="G154" s="330">
        <v>465.49276973560688</v>
      </c>
      <c r="H154" s="330">
        <v>479.50465603197671</v>
      </c>
      <c r="I154" s="330">
        <v>587.8990382702259</v>
      </c>
      <c r="J154" s="330">
        <v>541.07271066975068</v>
      </c>
      <c r="K154" s="330">
        <v>524.30854081284122</v>
      </c>
      <c r="L154" s="330">
        <v>504.42072023461355</v>
      </c>
      <c r="M154" s="330">
        <v>506.63354433794603</v>
      </c>
      <c r="N154" s="330">
        <v>527.32885616826445</v>
      </c>
      <c r="O154" s="330">
        <v>536.28978028115455</v>
      </c>
      <c r="P154" s="330">
        <v>80.378813653955277</v>
      </c>
      <c r="Q154" s="330">
        <v>494.85912960391738</v>
      </c>
      <c r="R154" s="330">
        <v>547.00983664754006</v>
      </c>
      <c r="S154" s="330">
        <v>508.96810934257223</v>
      </c>
      <c r="T154" s="330">
        <v>548.61676930070041</v>
      </c>
      <c r="U154" s="330">
        <v>547.62380195861215</v>
      </c>
      <c r="V154" s="330">
        <v>550.94934920312414</v>
      </c>
      <c r="W154" s="330">
        <v>655.92859746155705</v>
      </c>
      <c r="X154" s="330">
        <v>646.65327040441127</v>
      </c>
      <c r="Y154" s="330">
        <v>522.98429855581696</v>
      </c>
      <c r="Z154" s="330">
        <v>496.4153867847333</v>
      </c>
      <c r="AA154" s="330">
        <v>523.34812130280216</v>
      </c>
      <c r="AB154" s="330">
        <v>527.66118839817068</v>
      </c>
      <c r="AC154" s="330">
        <v>582.12311005747802</v>
      </c>
      <c r="AD154" s="330">
        <v>764.91383132745125</v>
      </c>
      <c r="AE154" s="330">
        <v>656.7599889289105</v>
      </c>
      <c r="AF154" s="330">
        <v>448.44413080869441</v>
      </c>
      <c r="AG154" s="330">
        <v>16434.974140182265</v>
      </c>
    </row>
    <row r="155" spans="1:33">
      <c r="A155" t="s">
        <v>183</v>
      </c>
      <c r="B155" s="330">
        <v>1701.9895185105952</v>
      </c>
      <c r="C155" s="330">
        <v>1466.2601776634326</v>
      </c>
      <c r="D155" s="330">
        <v>1139.5723133928352</v>
      </c>
      <c r="E155" s="330">
        <v>1096.7341883346251</v>
      </c>
      <c r="F155" s="330">
        <v>1090.9824316169411</v>
      </c>
      <c r="G155" s="330">
        <v>1137.3918259221293</v>
      </c>
      <c r="H155" s="330">
        <v>1171.6286733565016</v>
      </c>
      <c r="I155" s="330">
        <v>1436.481088580241</v>
      </c>
      <c r="J155" s="330">
        <v>1322.0649564435739</v>
      </c>
      <c r="K155" s="330">
        <v>1281.103139196769</v>
      </c>
      <c r="L155" s="330">
        <v>1232.5089481979915</v>
      </c>
      <c r="M155" s="330">
        <v>1237.9157949010312</v>
      </c>
      <c r="N155" s="330">
        <v>1288.483021807871</v>
      </c>
      <c r="O155" s="330">
        <v>1310.3782745407943</v>
      </c>
      <c r="P155" s="330">
        <v>196.39876614894203</v>
      </c>
      <c r="Q155" s="330">
        <v>1209.14601813069</v>
      </c>
      <c r="R155" s="330">
        <v>1336.5718166907118</v>
      </c>
      <c r="S155" s="330">
        <v>1243.6201050987038</v>
      </c>
      <c r="T155" s="330">
        <v>1340.4982193833896</v>
      </c>
      <c r="U155" s="330">
        <v>1338.0719884906084</v>
      </c>
      <c r="V155" s="330">
        <v>1346.1976791533746</v>
      </c>
      <c r="W155" s="330">
        <v>1602.7055061780788</v>
      </c>
      <c r="X155" s="330">
        <v>1580.0420367034744</v>
      </c>
      <c r="Y155" s="330">
        <v>1277.8674663429554</v>
      </c>
      <c r="Z155" s="330">
        <v>1212.948599634798</v>
      </c>
      <c r="AA155" s="330">
        <v>1278.7564361517464</v>
      </c>
      <c r="AB155" s="330">
        <v>1289.2950472277298</v>
      </c>
      <c r="AC155" s="330">
        <v>1422.3681013043617</v>
      </c>
      <c r="AD155" s="330">
        <v>1869.0016168903601</v>
      </c>
      <c r="AE155" s="330">
        <v>1604.7369402208594</v>
      </c>
      <c r="AF155" s="330">
        <v>1095.7349327987799</v>
      </c>
      <c r="AG155" s="330">
        <v>40157.45562901489</v>
      </c>
    </row>
    <row r="156" spans="1:33">
      <c r="A156" s="327" t="s">
        <v>256</v>
      </c>
      <c r="B156" s="330">
        <v>222473.77503705252</v>
      </c>
      <c r="C156" s="330">
        <v>197767.85825381242</v>
      </c>
      <c r="D156" s="330">
        <v>159025.02056840269</v>
      </c>
      <c r="E156" s="330">
        <v>149679.69717241914</v>
      </c>
      <c r="F156" s="330">
        <v>148936.94537825286</v>
      </c>
      <c r="G156" s="330">
        <v>154752.02492534148</v>
      </c>
      <c r="H156" s="330">
        <v>159287.72514908155</v>
      </c>
      <c r="I156" s="330">
        <v>188132.8295559705</v>
      </c>
      <c r="J156" s="330">
        <v>178835.57064953446</v>
      </c>
      <c r="K156" s="330">
        <v>177139.89114661474</v>
      </c>
      <c r="L156" s="330">
        <v>167484.11791076415</v>
      </c>
      <c r="M156" s="330">
        <v>168080.35269056444</v>
      </c>
      <c r="N156" s="330">
        <v>174715.11274257395</v>
      </c>
      <c r="O156" s="330">
        <v>174853.76027127696</v>
      </c>
      <c r="P156" s="330">
        <v>25832.390443957953</v>
      </c>
      <c r="Q156" s="330">
        <v>158059.20373929912</v>
      </c>
      <c r="R156" s="330">
        <v>190599.92698075177</v>
      </c>
      <c r="S156" s="330">
        <v>170417.20795326098</v>
      </c>
      <c r="T156" s="330">
        <v>182245.56926180361</v>
      </c>
      <c r="U156" s="330">
        <v>181712.66914503885</v>
      </c>
      <c r="V156" s="330">
        <v>183260.37875956608</v>
      </c>
      <c r="W156" s="330">
        <v>209826.00547628271</v>
      </c>
      <c r="X156" s="330">
        <v>213313.84059999432</v>
      </c>
      <c r="Y156" s="330">
        <v>178949.38863951628</v>
      </c>
      <c r="Z156" s="330">
        <v>167066.90414857661</v>
      </c>
      <c r="AA156" s="330">
        <v>175089.08832847202</v>
      </c>
      <c r="AB156" s="330">
        <v>176100.09626352551</v>
      </c>
      <c r="AC156" s="330">
        <v>192809.56914130205</v>
      </c>
      <c r="AD156" s="330">
        <v>244574.52550879543</v>
      </c>
      <c r="AE156" s="330">
        <v>216267.41412948808</v>
      </c>
      <c r="AF156" s="330">
        <v>150684.03962207213</v>
      </c>
      <c r="AG156" s="330">
        <v>5437972.8995933672</v>
      </c>
    </row>
  </sheetData>
  <phoneticPr fontId="31" type="noConversion"/>
  <conditionalFormatting sqref="A139">
    <cfRule type="containsErrors" dxfId="0" priority="1">
      <formula>ISERROR(A139)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F7CC-D6D3-4AB0-A85B-1721E1BD4A13}">
  <sheetPr codeName="Foglio56">
    <tabColor theme="4" tint="-0.249977111117893"/>
  </sheetPr>
  <dimension ref="A2:AH163"/>
  <sheetViews>
    <sheetView workbookViewId="0">
      <selection activeCell="E13" sqref="E13"/>
    </sheetView>
  </sheetViews>
  <sheetFormatPr defaultRowHeight="13.15"/>
  <cols>
    <col min="2" max="2" width="26.28515625" bestFit="1" customWidth="1"/>
    <col min="33" max="33" width="9.28515625" bestFit="1" customWidth="1"/>
    <col min="34" max="34" width="11.7109375" bestFit="1" customWidth="1"/>
  </cols>
  <sheetData>
    <row r="2" spans="1:34" ht="14.45">
      <c r="B2" s="217" t="s">
        <v>955</v>
      </c>
      <c r="C2" s="218">
        <v>3.0659596503118152E-2</v>
      </c>
      <c r="D2" s="218">
        <v>2.7694832338915721E-2</v>
      </c>
      <c r="E2" s="218">
        <v>1.831402441130826E-2</v>
      </c>
      <c r="F2" s="218">
        <v>1.7235155643828541E-2</v>
      </c>
      <c r="G2" s="218">
        <v>1.7824058135360046E-2</v>
      </c>
      <c r="H2" s="218">
        <v>1.8057233442059045E-2</v>
      </c>
      <c r="I2" s="218">
        <v>1.9821195827137275E-2</v>
      </c>
      <c r="J2" s="218">
        <v>4.1711344932957639E-2</v>
      </c>
      <c r="K2" s="218">
        <v>4.3742442651819376E-2</v>
      </c>
      <c r="L2" s="218">
        <v>2.7253548943901525E-2</v>
      </c>
      <c r="M2" s="218">
        <v>2.7392763616417005E-2</v>
      </c>
      <c r="N2" s="218">
        <v>1.7108285167068887E-2</v>
      </c>
      <c r="O2" s="218">
        <v>1.7142783412437097E-2</v>
      </c>
      <c r="P2" s="218">
        <v>1.921742275216282E-2</v>
      </c>
      <c r="Q2" s="218">
        <v>4.0141591891425119E-2</v>
      </c>
      <c r="R2" s="218">
        <v>4.1297625444937987E-2</v>
      </c>
      <c r="S2" s="218">
        <v>1.9735882463888438E-2</v>
      </c>
      <c r="T2" s="218">
        <v>1.9500382319369559E-2</v>
      </c>
      <c r="U2" s="218">
        <v>2.2140119469082252E-2</v>
      </c>
      <c r="V2" s="218">
        <v>2.6563229614800621E-2</v>
      </c>
      <c r="W2" s="218">
        <v>3.3747771021263327E-2</v>
      </c>
      <c r="X2" s="218">
        <v>5.6780403553601144E-2</v>
      </c>
      <c r="Y2" s="218">
        <v>5.7008182250840179E-2</v>
      </c>
      <c r="Z2" s="218">
        <v>3.28073832821245E-2</v>
      </c>
      <c r="AA2" s="218">
        <v>3.0071055216226786E-2</v>
      </c>
      <c r="AB2" s="218">
        <v>3.314905132798307E-2</v>
      </c>
      <c r="AC2" s="218">
        <v>3.5029300266709015E-2</v>
      </c>
      <c r="AD2" s="218">
        <v>6.1926737706845904E-2</v>
      </c>
      <c r="AE2" s="218">
        <v>7.6342365181294877E-2</v>
      </c>
      <c r="AF2" s="218">
        <v>7.0584231211115761E-2</v>
      </c>
      <c r="AG2" s="218"/>
    </row>
    <row r="3" spans="1:34"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</row>
    <row r="4" spans="1:34">
      <c r="A4" t="s">
        <v>956</v>
      </c>
      <c r="B4" t="s">
        <v>953</v>
      </c>
      <c r="C4" s="219">
        <v>45962</v>
      </c>
      <c r="D4" s="219">
        <v>45963</v>
      </c>
      <c r="E4" s="219">
        <v>45964</v>
      </c>
      <c r="F4" s="219">
        <v>45965</v>
      </c>
      <c r="G4" s="219">
        <v>45966</v>
      </c>
      <c r="H4" s="219">
        <v>45967</v>
      </c>
      <c r="I4" s="219">
        <v>45968</v>
      </c>
      <c r="J4" s="219">
        <v>45969</v>
      </c>
      <c r="K4" s="219">
        <v>45970</v>
      </c>
      <c r="L4" s="219">
        <v>45971</v>
      </c>
      <c r="M4" s="219">
        <v>45972</v>
      </c>
      <c r="N4" s="219">
        <v>45973</v>
      </c>
      <c r="O4" s="219">
        <v>45974</v>
      </c>
      <c r="P4" s="219">
        <v>45975</v>
      </c>
      <c r="Q4" s="219">
        <v>45976</v>
      </c>
      <c r="R4" s="219">
        <v>45977</v>
      </c>
      <c r="S4" s="219">
        <v>45978</v>
      </c>
      <c r="T4" s="219">
        <v>45979</v>
      </c>
      <c r="U4" s="219">
        <v>45980</v>
      </c>
      <c r="V4" s="219">
        <v>45981</v>
      </c>
      <c r="W4" s="219">
        <v>45982</v>
      </c>
      <c r="X4" s="219">
        <v>45983</v>
      </c>
      <c r="Y4" s="219">
        <v>45984</v>
      </c>
      <c r="Z4" s="219">
        <v>45985</v>
      </c>
      <c r="AA4" s="219">
        <v>45986</v>
      </c>
      <c r="AB4" s="219">
        <v>45987</v>
      </c>
      <c r="AC4" s="219">
        <v>45988</v>
      </c>
      <c r="AD4" s="219">
        <v>45989</v>
      </c>
      <c r="AE4" s="219">
        <v>45990</v>
      </c>
      <c r="AF4" s="219">
        <v>45991</v>
      </c>
      <c r="AG4" s="219" t="s">
        <v>256</v>
      </c>
      <c r="AH4" s="105"/>
    </row>
    <row r="5" spans="1:34">
      <c r="A5" s="220" t="s">
        <v>797</v>
      </c>
      <c r="B5" s="221" t="s">
        <v>39</v>
      </c>
      <c r="C5" s="222">
        <v>341.94060985728646</v>
      </c>
      <c r="D5" s="222">
        <v>308.87516275372445</v>
      </c>
      <c r="E5" s="222">
        <v>204.25280794243611</v>
      </c>
      <c r="F5" s="222">
        <v>192.22039113386933</v>
      </c>
      <c r="G5" s="222">
        <v>198.78830787342196</v>
      </c>
      <c r="H5" s="222">
        <v>201.38886742638951</v>
      </c>
      <c r="I5" s="222">
        <v>221.06200218723413</v>
      </c>
      <c r="J5" s="222">
        <v>465.1986441795674</v>
      </c>
      <c r="K5" s="222">
        <v>487.85108817362618</v>
      </c>
      <c r="L5" s="222">
        <v>303.95361353517222</v>
      </c>
      <c r="M5" s="222">
        <v>305.50624812435166</v>
      </c>
      <c r="N5" s="222">
        <v>190.80542899659304</v>
      </c>
      <c r="O5" s="222">
        <v>191.19018132231307</v>
      </c>
      <c r="P5" s="222">
        <v>214.32823667759419</v>
      </c>
      <c r="Q5" s="222">
        <v>447.69148904488156</v>
      </c>
      <c r="R5" s="222">
        <v>460.58450993846947</v>
      </c>
      <c r="S5" s="222">
        <v>220.11051858061469</v>
      </c>
      <c r="T5" s="222">
        <v>217.4840305565445</v>
      </c>
      <c r="U5" s="222">
        <v>246.9245135956443</v>
      </c>
      <c r="V5" s="222">
        <v>296.25461422299833</v>
      </c>
      <c r="W5" s="222">
        <v>376.38242901080656</v>
      </c>
      <c r="X5" s="222">
        <v>633.26096992459134</v>
      </c>
      <c r="Y5" s="222">
        <v>635.80134212546136</v>
      </c>
      <c r="Z5" s="222">
        <v>365.89446459840008</v>
      </c>
      <c r="AA5" s="222">
        <v>335.37672156393074</v>
      </c>
      <c r="AB5" s="222">
        <v>369.70502289970534</v>
      </c>
      <c r="AC5" s="222">
        <v>390.67507932970688</v>
      </c>
      <c r="AD5" s="222">
        <v>690.6570494428239</v>
      </c>
      <c r="AE5" s="222">
        <v>851.43178271719091</v>
      </c>
      <c r="AF5" s="222">
        <v>787.21241697300184</v>
      </c>
      <c r="AG5" s="222">
        <v>11152.808544708352</v>
      </c>
      <c r="AH5" s="223"/>
    </row>
    <row r="6" spans="1:34">
      <c r="A6" s="220" t="s">
        <v>828</v>
      </c>
      <c r="B6" s="221" t="s">
        <v>40</v>
      </c>
      <c r="C6" s="222">
        <v>398.63543910356844</v>
      </c>
      <c r="D6" s="222">
        <v>360.08763680893736</v>
      </c>
      <c r="E6" s="222">
        <v>238.11856630966588</v>
      </c>
      <c r="F6" s="222">
        <v>224.09113692664499</v>
      </c>
      <c r="G6" s="222">
        <v>231.74803493171078</v>
      </c>
      <c r="H6" s="222">
        <v>234.77977544286236</v>
      </c>
      <c r="I6" s="222">
        <v>257.71477786099018</v>
      </c>
      <c r="J6" s="222">
        <v>542.33004342568256</v>
      </c>
      <c r="K6" s="222">
        <v>568.73833392416839</v>
      </c>
      <c r="L6" s="222">
        <v>354.35007924118833</v>
      </c>
      <c r="M6" s="222">
        <v>356.1601455315984</v>
      </c>
      <c r="N6" s="222">
        <v>222.44156961393691</v>
      </c>
      <c r="O6" s="222">
        <v>222.89011508612731</v>
      </c>
      <c r="P6" s="222">
        <v>249.86453283780875</v>
      </c>
      <c r="Q6" s="222">
        <v>521.92014687235257</v>
      </c>
      <c r="R6" s="222">
        <v>536.95087120612504</v>
      </c>
      <c r="S6" s="222">
        <v>256.60553527794957</v>
      </c>
      <c r="T6" s="222">
        <v>253.54356727358623</v>
      </c>
      <c r="U6" s="222">
        <v>287.86537505362992</v>
      </c>
      <c r="V6" s="222">
        <v>345.37456161329544</v>
      </c>
      <c r="W6" s="222">
        <v>438.78782026566404</v>
      </c>
      <c r="X6" s="222">
        <v>738.25763169341155</v>
      </c>
      <c r="Y6" s="222">
        <v>741.21920560007038</v>
      </c>
      <c r="Z6" s="222">
        <v>426.56091834668104</v>
      </c>
      <c r="AA6" s="222">
        <v>390.98323747375707</v>
      </c>
      <c r="AB6" s="222">
        <v>431.00327920666945</v>
      </c>
      <c r="AC6" s="222">
        <v>455.450236988283</v>
      </c>
      <c r="AD6" s="222">
        <v>805.1701618287567</v>
      </c>
      <c r="AE6" s="222">
        <v>992.60185185918453</v>
      </c>
      <c r="AF6" s="222">
        <v>917.73471316784276</v>
      </c>
      <c r="AG6" s="222">
        <v>13001.979300772149</v>
      </c>
      <c r="AH6" s="223"/>
    </row>
    <row r="7" spans="1:34">
      <c r="A7" s="220" t="s">
        <v>845</v>
      </c>
      <c r="B7" s="221" t="s">
        <v>48</v>
      </c>
      <c r="C7" s="222">
        <v>309.71022315423579</v>
      </c>
      <c r="D7" s="222">
        <v>279.76143466312072</v>
      </c>
      <c r="E7" s="222">
        <v>185.00049688199724</v>
      </c>
      <c r="F7" s="222">
        <v>174.10222277404227</v>
      </c>
      <c r="G7" s="222">
        <v>180.05106564448769</v>
      </c>
      <c r="H7" s="222">
        <v>182.40650356632921</v>
      </c>
      <c r="I7" s="222">
        <v>200.22530244917476</v>
      </c>
      <c r="J7" s="222">
        <v>421.35029226284104</v>
      </c>
      <c r="K7" s="222">
        <v>441.86757883876686</v>
      </c>
      <c r="L7" s="222">
        <v>275.30377721383871</v>
      </c>
      <c r="M7" s="222">
        <v>276.71006471298205</v>
      </c>
      <c r="N7" s="222">
        <v>172.82063109800961</v>
      </c>
      <c r="O7" s="222">
        <v>173.16911772177619</v>
      </c>
      <c r="P7" s="222">
        <v>194.12624326012639</v>
      </c>
      <c r="Q7" s="222">
        <v>405.49331369038549</v>
      </c>
      <c r="R7" s="222">
        <v>417.17107369599557</v>
      </c>
      <c r="S7" s="222">
        <v>199.36350308507849</v>
      </c>
      <c r="T7" s="222">
        <v>196.98458063890803</v>
      </c>
      <c r="U7" s="222">
        <v>223.65008426427039</v>
      </c>
      <c r="V7" s="222">
        <v>268.3304645206407</v>
      </c>
      <c r="W7" s="222">
        <v>340.90565063015492</v>
      </c>
      <c r="X7" s="222">
        <v>573.5715228210812</v>
      </c>
      <c r="Y7" s="222">
        <v>575.87244648602598</v>
      </c>
      <c r="Z7" s="222">
        <v>331.40625305946048</v>
      </c>
      <c r="AA7" s="222">
        <v>303.76502901966626</v>
      </c>
      <c r="AB7" s="222">
        <v>334.85763855687782</v>
      </c>
      <c r="AC7" s="222">
        <v>353.85111481932972</v>
      </c>
      <c r="AD7" s="222">
        <v>625.55760485792723</v>
      </c>
      <c r="AE7" s="222">
        <v>771.17815148077193</v>
      </c>
      <c r="AF7" s="222">
        <v>713.01192751644851</v>
      </c>
      <c r="AG7" s="222">
        <v>10101.575313384752</v>
      </c>
      <c r="AH7" s="223"/>
    </row>
    <row r="8" spans="1:34">
      <c r="A8" s="220" t="s">
        <v>852</v>
      </c>
      <c r="B8" s="221" t="s">
        <v>53</v>
      </c>
      <c r="C8" s="222">
        <v>379.6101428815561</v>
      </c>
      <c r="D8" s="222">
        <v>342.90207505461842</v>
      </c>
      <c r="E8" s="222">
        <v>226.75410691742081</v>
      </c>
      <c r="F8" s="222">
        <v>213.39615137708054</v>
      </c>
      <c r="G8" s="222">
        <v>220.68761585968858</v>
      </c>
      <c r="H8" s="222">
        <v>223.57466336155164</v>
      </c>
      <c r="I8" s="222">
        <v>245.41506863137104</v>
      </c>
      <c r="J8" s="222">
        <v>516.44677085595572</v>
      </c>
      <c r="K8" s="222">
        <v>541.59469787401315</v>
      </c>
      <c r="L8" s="222">
        <v>337.43834846527596</v>
      </c>
      <c r="M8" s="222">
        <v>339.16202743539668</v>
      </c>
      <c r="N8" s="222">
        <v>211.82531140189414</v>
      </c>
      <c r="O8" s="222">
        <v>212.25244956896222</v>
      </c>
      <c r="P8" s="222">
        <v>237.93948482074327</v>
      </c>
      <c r="Q8" s="222">
        <v>497.01095811379145</v>
      </c>
      <c r="R8" s="222">
        <v>511.32432529656774</v>
      </c>
      <c r="S8" s="222">
        <v>244.35876581899373</v>
      </c>
      <c r="T8" s="222">
        <v>241.44293346287165</v>
      </c>
      <c r="U8" s="222">
        <v>274.12669681475643</v>
      </c>
      <c r="V8" s="222">
        <v>328.89119687026908</v>
      </c>
      <c r="W8" s="222">
        <v>417.84620935937306</v>
      </c>
      <c r="X8" s="222">
        <v>703.02350859910405</v>
      </c>
      <c r="Y8" s="222">
        <v>705.84373827158174</v>
      </c>
      <c r="Z8" s="222">
        <v>406.20284921331739</v>
      </c>
      <c r="AA8" s="222">
        <v>372.3231506347467</v>
      </c>
      <c r="AB8" s="222">
        <v>410.43319372203405</v>
      </c>
      <c r="AC8" s="222">
        <v>433.71339469304354</v>
      </c>
      <c r="AD8" s="222">
        <v>766.74256775341451</v>
      </c>
      <c r="AE8" s="222">
        <v>945.22888295153894</v>
      </c>
      <c r="AF8" s="222">
        <v>873.93485731331737</v>
      </c>
      <c r="AG8" s="222">
        <v>12381.446143394249</v>
      </c>
      <c r="AH8" s="223"/>
    </row>
    <row r="9" spans="1:34">
      <c r="A9" s="220" t="s">
        <v>856</v>
      </c>
      <c r="B9" s="221" t="s">
        <v>66</v>
      </c>
      <c r="C9" s="222">
        <v>231.26172784548197</v>
      </c>
      <c r="D9" s="222">
        <v>208.89886070213618</v>
      </c>
      <c r="E9" s="222">
        <v>138.14053060785523</v>
      </c>
      <c r="F9" s="222">
        <v>130.00275047560493</v>
      </c>
      <c r="G9" s="222">
        <v>134.44477265649809</v>
      </c>
      <c r="H9" s="222">
        <v>136.20358655062833</v>
      </c>
      <c r="I9" s="222">
        <v>149.50894720617839</v>
      </c>
      <c r="J9" s="222">
        <v>314.62376548150684</v>
      </c>
      <c r="K9" s="222">
        <v>329.94409651845353</v>
      </c>
      <c r="L9" s="222">
        <v>205.57031199177973</v>
      </c>
      <c r="M9" s="222">
        <v>206.62039188125573</v>
      </c>
      <c r="N9" s="222">
        <v>129.04578140182625</v>
      </c>
      <c r="O9" s="222">
        <v>129.30599760625927</v>
      </c>
      <c r="P9" s="222">
        <v>144.95475796461511</v>
      </c>
      <c r="Q9" s="222">
        <v>302.78330304624319</v>
      </c>
      <c r="R9" s="222">
        <v>311.50312807738959</v>
      </c>
      <c r="S9" s="222">
        <v>148.86543854841673</v>
      </c>
      <c r="T9" s="222">
        <v>147.08908867624027</v>
      </c>
      <c r="U9" s="222">
        <v>167.00031530436561</v>
      </c>
      <c r="V9" s="222">
        <v>200.36331454167393</v>
      </c>
      <c r="W9" s="222">
        <v>254.55546476344855</v>
      </c>
      <c r="X9" s="222">
        <v>428.2879010568218</v>
      </c>
      <c r="Y9" s="222">
        <v>430.00600896096637</v>
      </c>
      <c r="Z9" s="222">
        <v>247.4622307290139</v>
      </c>
      <c r="AA9" s="222">
        <v>226.82243018867626</v>
      </c>
      <c r="AB9" s="222">
        <v>250.03939258523096</v>
      </c>
      <c r="AC9" s="222">
        <v>264.22188902823444</v>
      </c>
      <c r="AD9" s="222">
        <v>467.10609386077982</v>
      </c>
      <c r="AE9" s="222">
        <v>575.84147520798115</v>
      </c>
      <c r="AF9" s="222">
        <v>532.40854839258884</v>
      </c>
      <c r="AG9" s="222">
        <v>7542.8823018581525</v>
      </c>
      <c r="AH9" s="223"/>
    </row>
    <row r="10" spans="1:34">
      <c r="A10" s="224" t="s">
        <v>799</v>
      </c>
      <c r="B10" s="221" t="s">
        <v>89</v>
      </c>
      <c r="C10" s="222">
        <v>449.71935336742752</v>
      </c>
      <c r="D10" s="222">
        <v>406.23176791676974</v>
      </c>
      <c r="E10" s="222">
        <v>268.63273347290124</v>
      </c>
      <c r="F10" s="222">
        <v>252.8077318480446</v>
      </c>
      <c r="G10" s="222">
        <v>261.44583795166147</v>
      </c>
      <c r="H10" s="222">
        <v>264.86608675171533</v>
      </c>
      <c r="I10" s="222">
        <v>290.74013969631841</v>
      </c>
      <c r="J10" s="222">
        <v>611.8279824533131</v>
      </c>
      <c r="K10" s="222">
        <v>641.62041473987824</v>
      </c>
      <c r="L10" s="222">
        <v>399.75895986669042</v>
      </c>
      <c r="M10" s="222">
        <v>401.80098062507028</v>
      </c>
      <c r="N10" s="222">
        <v>250.94677752126586</v>
      </c>
      <c r="O10" s="222">
        <v>251.45280272605692</v>
      </c>
      <c r="P10" s="222">
        <v>281.88390974461112</v>
      </c>
      <c r="Q10" s="222">
        <v>588.80261997951925</v>
      </c>
      <c r="R10" s="222">
        <v>605.75948573944481</v>
      </c>
      <c r="S10" s="222">
        <v>289.4887510634</v>
      </c>
      <c r="T10" s="222">
        <v>286.03440120918077</v>
      </c>
      <c r="U10" s="222">
        <v>324.75444385253502</v>
      </c>
      <c r="V10" s="222">
        <v>389.63325706206535</v>
      </c>
      <c r="W10" s="222">
        <v>495.01713956773739</v>
      </c>
      <c r="X10" s="222">
        <v>832.86309288088955</v>
      </c>
      <c r="Y10" s="222">
        <v>836.20418344034272</v>
      </c>
      <c r="Z10" s="222">
        <v>481.22339750341638</v>
      </c>
      <c r="AA10" s="222">
        <v>441.08654546521325</v>
      </c>
      <c r="AB10" s="222">
        <v>486.23503334259652</v>
      </c>
      <c r="AC10" s="222">
        <v>513.81479411366945</v>
      </c>
      <c r="AD10" s="222">
        <v>908.35025943164828</v>
      </c>
      <c r="AE10" s="222">
        <v>1119.8007482055491</v>
      </c>
      <c r="AF10" s="222">
        <v>1035.3396143022178</v>
      </c>
      <c r="AG10" s="222">
        <v>14668.143245841149</v>
      </c>
      <c r="AH10" s="223"/>
    </row>
    <row r="11" spans="1:34">
      <c r="A11" s="220" t="s">
        <v>859</v>
      </c>
      <c r="B11" s="221" t="s">
        <v>95</v>
      </c>
      <c r="C11" s="222">
        <v>869.1739871883766</v>
      </c>
      <c r="D11" s="222">
        <v>785.12539609191629</v>
      </c>
      <c r="E11" s="222">
        <v>519.18731603082756</v>
      </c>
      <c r="F11" s="222">
        <v>488.60228637500717</v>
      </c>
      <c r="G11" s="222">
        <v>505.2971807966461</v>
      </c>
      <c r="H11" s="222">
        <v>511.90750624619432</v>
      </c>
      <c r="I11" s="222">
        <v>561.91436851304888</v>
      </c>
      <c r="J11" s="222">
        <v>1182.4818367287162</v>
      </c>
      <c r="K11" s="222">
        <v>1240.0617628863463</v>
      </c>
      <c r="L11" s="222">
        <v>772.61537992502042</v>
      </c>
      <c r="M11" s="222">
        <v>776.56199976958021</v>
      </c>
      <c r="N11" s="222">
        <v>485.00561418362776</v>
      </c>
      <c r="O11" s="222">
        <v>485.98361066426116</v>
      </c>
      <c r="P11" s="222">
        <v>544.79790545460116</v>
      </c>
      <c r="Q11" s="222">
        <v>1137.9806473581666</v>
      </c>
      <c r="R11" s="222">
        <v>1170.7532343336063</v>
      </c>
      <c r="S11" s="222">
        <v>559.49580582622741</v>
      </c>
      <c r="T11" s="222">
        <v>552.81957316367118</v>
      </c>
      <c r="U11" s="222">
        <v>627.65391950973992</v>
      </c>
      <c r="V11" s="222">
        <v>753.04540275174566</v>
      </c>
      <c r="W11" s="222">
        <v>956.72115888050234</v>
      </c>
      <c r="X11" s="222">
        <v>1609.6770792736738</v>
      </c>
      <c r="Y11" s="222">
        <v>1616.1344153464331</v>
      </c>
      <c r="Z11" s="222">
        <v>930.0619508688369</v>
      </c>
      <c r="AA11" s="222">
        <v>852.48933261699881</v>
      </c>
      <c r="AB11" s="222">
        <v>939.74795497797618</v>
      </c>
      <c r="AC11" s="222">
        <v>993.05144404421151</v>
      </c>
      <c r="AD11" s="222">
        <v>1755.5713598759821</v>
      </c>
      <c r="AE11" s="222">
        <v>2164.2423744640187</v>
      </c>
      <c r="AF11" s="222">
        <v>2001.0040793639375</v>
      </c>
      <c r="AG11" s="222">
        <v>28349.165883509901</v>
      </c>
      <c r="AH11" s="223"/>
    </row>
    <row r="12" spans="1:34">
      <c r="A12" s="220" t="s">
        <v>807</v>
      </c>
      <c r="B12" s="221" t="s">
        <v>96</v>
      </c>
      <c r="C12" s="222">
        <v>501.91009148211828</v>
      </c>
      <c r="D12" s="222">
        <v>453.37569368838314</v>
      </c>
      <c r="E12" s="222">
        <v>299.80804433452442</v>
      </c>
      <c r="F12" s="222">
        <v>282.14652286838657</v>
      </c>
      <c r="G12" s="222">
        <v>291.78709668900302</v>
      </c>
      <c r="H12" s="222">
        <v>295.60427150096649</v>
      </c>
      <c r="I12" s="222">
        <v>324.48105472854706</v>
      </c>
      <c r="J12" s="222">
        <v>682.83171792602639</v>
      </c>
      <c r="K12" s="222">
        <v>716.08161545091195</v>
      </c>
      <c r="L12" s="222">
        <v>446.15170464669467</v>
      </c>
      <c r="M12" s="222">
        <v>448.43070557910391</v>
      </c>
      <c r="N12" s="222">
        <v>280.06960145194387</v>
      </c>
      <c r="O12" s="222">
        <v>280.63435178996508</v>
      </c>
      <c r="P12" s="222">
        <v>314.59704339578053</v>
      </c>
      <c r="Q12" s="222">
        <v>657.1342208112228</v>
      </c>
      <c r="R12" s="222">
        <v>676.05896127677431</v>
      </c>
      <c r="S12" s="222">
        <v>323.08444019878584</v>
      </c>
      <c r="T12" s="222">
        <v>319.22920684411656</v>
      </c>
      <c r="U12" s="222">
        <v>362.44277993097364</v>
      </c>
      <c r="V12" s="222">
        <v>434.85089585797914</v>
      </c>
      <c r="W12" s="222">
        <v>552.46476707145143</v>
      </c>
      <c r="X12" s="222">
        <v>929.51834963259114</v>
      </c>
      <c r="Y12" s="222">
        <v>933.24717974805901</v>
      </c>
      <c r="Z12" s="222">
        <v>537.07023648355448</v>
      </c>
      <c r="AA12" s="222">
        <v>492.27543072868644</v>
      </c>
      <c r="AB12" s="222">
        <v>542.66348165675663</v>
      </c>
      <c r="AC12" s="222">
        <v>573.44392316547373</v>
      </c>
      <c r="AD12" s="222">
        <v>1013.7659373459496</v>
      </c>
      <c r="AE12" s="222">
        <v>1249.7556348534486</v>
      </c>
      <c r="AF12" s="222">
        <v>1155.4926347697726</v>
      </c>
      <c r="AG12" s="222">
        <v>16370.407595907953</v>
      </c>
      <c r="AH12" s="223"/>
    </row>
    <row r="13" spans="1:34">
      <c r="A13" s="220" t="s">
        <v>830</v>
      </c>
      <c r="B13" s="221" t="s">
        <v>97</v>
      </c>
      <c r="C13" s="222">
        <v>348.23801563970932</v>
      </c>
      <c r="D13" s="222">
        <v>314.56361326208594</v>
      </c>
      <c r="E13" s="222">
        <v>208.01446355377064</v>
      </c>
      <c r="F13" s="222">
        <v>195.76044975144984</v>
      </c>
      <c r="G13" s="222">
        <v>202.4493256156627</v>
      </c>
      <c r="H13" s="222">
        <v>205.09777880364845</v>
      </c>
      <c r="I13" s="222">
        <v>225.13322710383264</v>
      </c>
      <c r="J13" s="222">
        <v>473.76605193220132</v>
      </c>
      <c r="K13" s="222">
        <v>496.83567840673163</v>
      </c>
      <c r="L13" s="222">
        <v>309.55142551855613</v>
      </c>
      <c r="M13" s="222">
        <v>311.13265445938032</v>
      </c>
      <c r="N13" s="222">
        <v>194.31942873000384</v>
      </c>
      <c r="O13" s="222">
        <v>194.71126691055051</v>
      </c>
      <c r="P13" s="222">
        <v>218.2754480882345</v>
      </c>
      <c r="Q13" s="222">
        <v>455.93647338011283</v>
      </c>
      <c r="R13" s="222">
        <v>469.06694072489017</v>
      </c>
      <c r="S13" s="222">
        <v>224.16422034204101</v>
      </c>
      <c r="T13" s="222">
        <v>221.4893611669772</v>
      </c>
      <c r="U13" s="222">
        <v>251.47203973004571</v>
      </c>
      <c r="V13" s="222">
        <v>301.71063631249513</v>
      </c>
      <c r="W13" s="222">
        <v>383.31413825073651</v>
      </c>
      <c r="X13" s="222">
        <v>644.92352528895788</v>
      </c>
      <c r="Y13" s="222">
        <v>647.51068267452399</v>
      </c>
      <c r="Z13" s="222">
        <v>372.63302050751008</v>
      </c>
      <c r="AA13" s="222">
        <v>341.55324241223889</v>
      </c>
      <c r="AB13" s="222">
        <v>376.51375658585948</v>
      </c>
      <c r="AC13" s="222">
        <v>397.8700115275708</v>
      </c>
      <c r="AD13" s="222">
        <v>703.37664919626536</v>
      </c>
      <c r="AE13" s="222">
        <v>867.11231693060211</v>
      </c>
      <c r="AF13" s="222">
        <v>801.7102446183053</v>
      </c>
      <c r="AG13" s="222">
        <v>11358.206087424951</v>
      </c>
      <c r="AH13" s="223"/>
    </row>
    <row r="14" spans="1:34">
      <c r="A14" s="220" t="s">
        <v>838</v>
      </c>
      <c r="B14" s="221" t="s">
        <v>98</v>
      </c>
      <c r="C14" s="222">
        <v>481.79731630254429</v>
      </c>
      <c r="D14" s="222">
        <v>435.20781152424706</v>
      </c>
      <c r="E14" s="222">
        <v>287.7939966095189</v>
      </c>
      <c r="F14" s="222">
        <v>270.8402158654867</v>
      </c>
      <c r="G14" s="222">
        <v>280.09446811746608</v>
      </c>
      <c r="H14" s="222">
        <v>283.75867932077318</v>
      </c>
      <c r="I14" s="222">
        <v>311.47829862831662</v>
      </c>
      <c r="J14" s="222">
        <v>655.46896698476996</v>
      </c>
      <c r="K14" s="222">
        <v>687.38645911472281</v>
      </c>
      <c r="L14" s="222">
        <v>428.27330553930722</v>
      </c>
      <c r="M14" s="222">
        <v>430.46098128386808</v>
      </c>
      <c r="N14" s="222">
        <v>268.84652181231775</v>
      </c>
      <c r="O14" s="222">
        <v>269.38864121150357</v>
      </c>
      <c r="P14" s="222">
        <v>301.99036400566621</v>
      </c>
      <c r="Q14" s="222">
        <v>630.80123195468866</v>
      </c>
      <c r="R14" s="222">
        <v>648.96761139746923</v>
      </c>
      <c r="S14" s="222">
        <v>310.13764988710267</v>
      </c>
      <c r="T14" s="222">
        <v>306.43690524075618</v>
      </c>
      <c r="U14" s="222">
        <v>347.91880388043194</v>
      </c>
      <c r="V14" s="222">
        <v>417.42534802888258</v>
      </c>
      <c r="W14" s="222">
        <v>530.32614136274776</v>
      </c>
      <c r="X14" s="222">
        <v>892.27025697869976</v>
      </c>
      <c r="Y14" s="222">
        <v>895.84966367537618</v>
      </c>
      <c r="Z14" s="222">
        <v>515.54850758159785</v>
      </c>
      <c r="AA14" s="222">
        <v>472.54874016656453</v>
      </c>
      <c r="AB14" s="222">
        <v>520.9176176266127</v>
      </c>
      <c r="AC14" s="222">
        <v>550.46461093315338</v>
      </c>
      <c r="AD14" s="222">
        <v>973.14183608044311</v>
      </c>
      <c r="AE14" s="222">
        <v>1199.6748444095115</v>
      </c>
      <c r="AF14" s="222">
        <v>1109.1891952112037</v>
      </c>
      <c r="AG14" s="222">
        <v>15714.404990735751</v>
      </c>
      <c r="AH14" s="223"/>
    </row>
    <row r="15" spans="1:34">
      <c r="A15" s="220" t="s">
        <v>826</v>
      </c>
      <c r="B15" s="225" t="s">
        <v>99</v>
      </c>
      <c r="C15" s="222">
        <v>618.19988847632578</v>
      </c>
      <c r="D15" s="222">
        <v>558.42033868733404</v>
      </c>
      <c r="E15" s="222">
        <v>369.27191287308784</v>
      </c>
      <c r="F15" s="222">
        <v>347.51831439801583</v>
      </c>
      <c r="G15" s="222">
        <v>359.39255594425344</v>
      </c>
      <c r="H15" s="222">
        <v>364.09414908433581</v>
      </c>
      <c r="I15" s="222">
        <v>399.66152354801773</v>
      </c>
      <c r="J15" s="222">
        <v>841.04005684254446</v>
      </c>
      <c r="K15" s="222">
        <v>881.99377204088853</v>
      </c>
      <c r="L15" s="222">
        <v>549.52259127058358</v>
      </c>
      <c r="M15" s="222">
        <v>552.32962413595692</v>
      </c>
      <c r="N15" s="222">
        <v>344.96018175671446</v>
      </c>
      <c r="O15" s="222">
        <v>345.65578162989243</v>
      </c>
      <c r="P15" s="222">
        <v>387.48744136215936</v>
      </c>
      <c r="Q15" s="222">
        <v>809.38859153013948</v>
      </c>
      <c r="R15" s="222">
        <v>832.69808987216311</v>
      </c>
      <c r="S15" s="222">
        <v>397.94132114285537</v>
      </c>
      <c r="T15" s="222">
        <v>393.19285150585534</v>
      </c>
      <c r="U15" s="222">
        <v>446.41877088131855</v>
      </c>
      <c r="V15" s="222">
        <v>535.60344748081354</v>
      </c>
      <c r="W15" s="222">
        <v>680.4678032715716</v>
      </c>
      <c r="X15" s="222">
        <v>1144.882619081666</v>
      </c>
      <c r="Y15" s="222">
        <v>1149.4753985468535</v>
      </c>
      <c r="Z15" s="222">
        <v>661.5064449444651</v>
      </c>
      <c r="AA15" s="222">
        <v>606.33293002229152</v>
      </c>
      <c r="AB15" s="222">
        <v>668.39561414224659</v>
      </c>
      <c r="AC15" s="222">
        <v>706.30771400011304</v>
      </c>
      <c r="AD15" s="222">
        <v>1248.6499077109947</v>
      </c>
      <c r="AE15" s="222">
        <v>1539.3171151582378</v>
      </c>
      <c r="AF15" s="222">
        <v>1423.2138984106057</v>
      </c>
      <c r="AG15" s="222">
        <v>20163.340649752299</v>
      </c>
      <c r="AH15" s="223"/>
    </row>
    <row r="16" spans="1:34">
      <c r="A16" s="224" t="s">
        <v>811</v>
      </c>
      <c r="B16" s="221" t="s">
        <v>100</v>
      </c>
      <c r="C16" s="222">
        <v>206.2444572212917</v>
      </c>
      <c r="D16" s="222">
        <v>186.30074479269274</v>
      </c>
      <c r="E16" s="222">
        <v>123.19686020211036</v>
      </c>
      <c r="F16" s="222">
        <v>115.9394031987467</v>
      </c>
      <c r="G16" s="222">
        <v>119.90089938835993</v>
      </c>
      <c r="H16" s="222">
        <v>121.46944953423846</v>
      </c>
      <c r="I16" s="222">
        <v>133.33547212303003</v>
      </c>
      <c r="J16" s="222">
        <v>280.58861423022989</v>
      </c>
      <c r="K16" s="222">
        <v>294.25163313354255</v>
      </c>
      <c r="L16" s="222">
        <v>183.33226951363238</v>
      </c>
      <c r="M16" s="222">
        <v>184.2687545899208</v>
      </c>
      <c r="N16" s="222">
        <v>115.08595646098418</v>
      </c>
      <c r="O16" s="222">
        <v>115.31802317752853</v>
      </c>
      <c r="P16" s="222">
        <v>129.27394280315551</v>
      </c>
      <c r="Q16" s="222">
        <v>270.02902111916529</v>
      </c>
      <c r="R16" s="222">
        <v>277.8055589724803</v>
      </c>
      <c r="S16" s="222">
        <v>132.76157649804392</v>
      </c>
      <c r="T16" s="222">
        <v>131.17738736897653</v>
      </c>
      <c r="U16" s="222">
        <v>148.93467114777656</v>
      </c>
      <c r="V16" s="222">
        <v>178.68855101833833</v>
      </c>
      <c r="W16" s="222">
        <v>227.0183404403582</v>
      </c>
      <c r="X16" s="222">
        <v>381.95686986706988</v>
      </c>
      <c r="Y16" s="222">
        <v>383.48911748728432</v>
      </c>
      <c r="Z16" s="222">
        <v>220.69243335229459</v>
      </c>
      <c r="AA16" s="222">
        <v>202.28539082409091</v>
      </c>
      <c r="AB16" s="222">
        <v>222.99080478261638</v>
      </c>
      <c r="AC16" s="222">
        <v>235.63907697266308</v>
      </c>
      <c r="AD16" s="222">
        <v>416.57581516230277</v>
      </c>
      <c r="AE16" s="222">
        <v>513.54849592376331</v>
      </c>
      <c r="AF16" s="222">
        <v>474.81402610886238</v>
      </c>
      <c r="AG16" s="222">
        <v>6726.913617415551</v>
      </c>
      <c r="AH16" s="223"/>
    </row>
    <row r="17" spans="1:34">
      <c r="A17" s="220" t="s">
        <v>850</v>
      </c>
      <c r="B17" s="221" t="s">
        <v>101</v>
      </c>
      <c r="C17" s="222">
        <v>306.86695164334901</v>
      </c>
      <c r="D17" s="222">
        <v>277.19310576224899</v>
      </c>
      <c r="E17" s="222">
        <v>183.30211367421228</v>
      </c>
      <c r="F17" s="222">
        <v>172.50389035558354</v>
      </c>
      <c r="G17" s="222">
        <v>178.39812031953846</v>
      </c>
      <c r="H17" s="222">
        <v>180.73193431992647</v>
      </c>
      <c r="I17" s="222">
        <v>198.38714905399632</v>
      </c>
      <c r="J17" s="222">
        <v>417.48211745771636</v>
      </c>
      <c r="K17" s="222">
        <v>437.81104662067753</v>
      </c>
      <c r="L17" s="222">
        <v>272.77637150336653</v>
      </c>
      <c r="M17" s="222">
        <v>274.1697486854344</v>
      </c>
      <c r="N17" s="222">
        <v>171.23406423596018</v>
      </c>
      <c r="O17" s="222">
        <v>171.57935160437384</v>
      </c>
      <c r="P17" s="222">
        <v>192.34408182110241</v>
      </c>
      <c r="Q17" s="222">
        <v>401.77071268958872</v>
      </c>
      <c r="R17" s="222">
        <v>413.34126589396124</v>
      </c>
      <c r="S17" s="222">
        <v>197.5332613744259</v>
      </c>
      <c r="T17" s="222">
        <v>195.17617844762592</v>
      </c>
      <c r="U17" s="222">
        <v>221.59688141381315</v>
      </c>
      <c r="V17" s="222">
        <v>265.86707678514898</v>
      </c>
      <c r="W17" s="222">
        <v>337.77599183340823</v>
      </c>
      <c r="X17" s="222">
        <v>568.30589240796758</v>
      </c>
      <c r="Y17" s="222">
        <v>570.58569261551202</v>
      </c>
      <c r="Z17" s="222">
        <v>328.36380277074511</v>
      </c>
      <c r="AA17" s="222">
        <v>300.97633691832351</v>
      </c>
      <c r="AB17" s="222">
        <v>331.78350308206188</v>
      </c>
      <c r="AC17" s="222">
        <v>350.60261115802081</v>
      </c>
      <c r="AD17" s="222">
        <v>619.81472011167409</v>
      </c>
      <c r="AE17" s="222">
        <v>764.09840821110379</v>
      </c>
      <c r="AF17" s="222">
        <v>706.4661749100826</v>
      </c>
      <c r="AG17" s="222">
        <v>10008.838557680951</v>
      </c>
      <c r="AH17" s="223"/>
    </row>
    <row r="18" spans="1:34">
      <c r="A18" s="220" t="s">
        <v>851</v>
      </c>
      <c r="B18" s="221" t="s">
        <v>102</v>
      </c>
      <c r="C18" s="222">
        <v>246.54738715338036</v>
      </c>
      <c r="D18" s="222">
        <v>222.7064061366946</v>
      </c>
      <c r="E18" s="222">
        <v>147.27117711454756</v>
      </c>
      <c r="F18" s="222">
        <v>138.5955157868957</v>
      </c>
      <c r="G18" s="222">
        <v>143.33114140285713</v>
      </c>
      <c r="H18" s="222">
        <v>145.20620726060511</v>
      </c>
      <c r="I18" s="222">
        <v>159.3910096285571</v>
      </c>
      <c r="J18" s="222">
        <v>335.41938840676551</v>
      </c>
      <c r="K18" s="222">
        <v>351.75234424288107</v>
      </c>
      <c r="L18" s="222">
        <v>219.15785102039169</v>
      </c>
      <c r="M18" s="222">
        <v>220.27733782637799</v>
      </c>
      <c r="N18" s="222">
        <v>137.57529412322131</v>
      </c>
      <c r="O18" s="222">
        <v>137.85270978510204</v>
      </c>
      <c r="P18" s="222">
        <v>154.53580306856944</v>
      </c>
      <c r="Q18" s="222">
        <v>322.79630933830634</v>
      </c>
      <c r="R18" s="222">
        <v>332.09248686795024</v>
      </c>
      <c r="S18" s="222">
        <v>158.7049671101525</v>
      </c>
      <c r="T18" s="222">
        <v>156.81120620239014</v>
      </c>
      <c r="U18" s="222">
        <v>178.0385011202207</v>
      </c>
      <c r="V18" s="222">
        <v>213.60668772070528</v>
      </c>
      <c r="W18" s="222">
        <v>271.38076545452361</v>
      </c>
      <c r="X18" s="222">
        <v>456.59635919315303</v>
      </c>
      <c r="Y18" s="222">
        <v>458.42802852538881</v>
      </c>
      <c r="Z18" s="222">
        <v>263.81869137529782</v>
      </c>
      <c r="AA18" s="222">
        <v>241.81466614381986</v>
      </c>
      <c r="AB18" s="222">
        <v>266.56619537365162</v>
      </c>
      <c r="AC18" s="222">
        <v>281.68610939449178</v>
      </c>
      <c r="AD18" s="222">
        <v>497.98031017801543</v>
      </c>
      <c r="AE18" s="222">
        <v>613.90275187226325</v>
      </c>
      <c r="AF18" s="222">
        <v>567.59904774222355</v>
      </c>
      <c r="AG18" s="222">
        <v>8041.4426565694002</v>
      </c>
      <c r="AH18" s="223"/>
    </row>
    <row r="19" spans="1:34">
      <c r="A19" s="220" t="s">
        <v>812</v>
      </c>
      <c r="B19" s="225" t="s">
        <v>123</v>
      </c>
      <c r="C19" s="222">
        <v>367.01533131661051</v>
      </c>
      <c r="D19" s="222">
        <v>331.52517403780536</v>
      </c>
      <c r="E19" s="222">
        <v>219.23079569469218</v>
      </c>
      <c r="F19" s="222">
        <v>206.31603414186344</v>
      </c>
      <c r="G19" s="222">
        <v>213.36558037514905</v>
      </c>
      <c r="H19" s="222">
        <v>216.15684060697504</v>
      </c>
      <c r="I19" s="222">
        <v>237.27261879810953</v>
      </c>
      <c r="J19" s="222">
        <v>499.31195535055201</v>
      </c>
      <c r="K19" s="222">
        <v>523.62551740765991</v>
      </c>
      <c r="L19" s="222">
        <v>326.24272449841942</v>
      </c>
      <c r="M19" s="222">
        <v>327.90921476525011</v>
      </c>
      <c r="N19" s="222">
        <v>204.79731193501689</v>
      </c>
      <c r="O19" s="222">
        <v>205.21027839243155</v>
      </c>
      <c r="P19" s="222">
        <v>230.04506199940013</v>
      </c>
      <c r="Q19" s="222">
        <v>480.52098944319829</v>
      </c>
      <c r="R19" s="222">
        <v>494.35946372359183</v>
      </c>
      <c r="S19" s="222">
        <v>236.25136229607691</v>
      </c>
      <c r="T19" s="222">
        <v>233.43227224194277</v>
      </c>
      <c r="U19" s="222">
        <v>265.03164454588153</v>
      </c>
      <c r="V19" s="222">
        <v>317.97915269118897</v>
      </c>
      <c r="W19" s="222">
        <v>403.98279087940341</v>
      </c>
      <c r="X19" s="222">
        <v>679.69839787018634</v>
      </c>
      <c r="Y19" s="222">
        <v>682.42505717327106</v>
      </c>
      <c r="Z19" s="222">
        <v>392.72573739499063</v>
      </c>
      <c r="AA19" s="222">
        <v>359.97010893803258</v>
      </c>
      <c r="AB19" s="222">
        <v>396.81572634961793</v>
      </c>
      <c r="AC19" s="222">
        <v>419.32353029720167</v>
      </c>
      <c r="AD19" s="222">
        <v>741.30336824633002</v>
      </c>
      <c r="AE19" s="222">
        <v>913.86781452446814</v>
      </c>
      <c r="AF19" s="222">
        <v>844.9392020224808</v>
      </c>
      <c r="AG19" s="222">
        <v>11970.651057957797</v>
      </c>
      <c r="AH19" s="223"/>
    </row>
    <row r="20" spans="1:34">
      <c r="A20" s="220" t="s">
        <v>843</v>
      </c>
      <c r="B20" s="221" t="s">
        <v>155</v>
      </c>
      <c r="C20" s="222">
        <v>179.56695082099338</v>
      </c>
      <c r="D20" s="222">
        <v>162.20293688770377</v>
      </c>
      <c r="E20" s="222">
        <v>107.26147424886707</v>
      </c>
      <c r="F20" s="222">
        <v>100.9427617735534</v>
      </c>
      <c r="G20" s="222">
        <v>104.39184254421662</v>
      </c>
      <c r="H20" s="222">
        <v>105.75750235733355</v>
      </c>
      <c r="I20" s="222">
        <v>116.08866724462132</v>
      </c>
      <c r="J20" s="222">
        <v>244.29476831151865</v>
      </c>
      <c r="K20" s="222">
        <v>256.19048990584508</v>
      </c>
      <c r="L20" s="222">
        <v>159.61843080385572</v>
      </c>
      <c r="M20" s="222">
        <v>160.43378250786805</v>
      </c>
      <c r="N20" s="222">
        <v>100.19970748519641</v>
      </c>
      <c r="O20" s="222">
        <v>100.40175661290799</v>
      </c>
      <c r="P20" s="222">
        <v>112.55249252523284</v>
      </c>
      <c r="Q20" s="222">
        <v>235.10104760546474</v>
      </c>
      <c r="R20" s="222">
        <v>241.87169836174434</v>
      </c>
      <c r="S20" s="222">
        <v>115.58900442285784</v>
      </c>
      <c r="T20" s="222">
        <v>114.20972851278977</v>
      </c>
      <c r="U20" s="222">
        <v>129.67012607198794</v>
      </c>
      <c r="V20" s="222">
        <v>155.57537247440783</v>
      </c>
      <c r="W20" s="222">
        <v>197.65375381496045</v>
      </c>
      <c r="X20" s="222">
        <v>332.55114533124106</v>
      </c>
      <c r="Y20" s="222">
        <v>333.88519831269605</v>
      </c>
      <c r="Z20" s="222">
        <v>192.14609624062047</v>
      </c>
      <c r="AA20" s="222">
        <v>176.11998555161688</v>
      </c>
      <c r="AB20" s="222">
        <v>194.14717571280303</v>
      </c>
      <c r="AC20" s="222">
        <v>205.15940702762447</v>
      </c>
      <c r="AD20" s="222">
        <v>362.69216599699303</v>
      </c>
      <c r="AE20" s="222">
        <v>447.1215311875909</v>
      </c>
      <c r="AF20" s="222">
        <v>413.39732482568763</v>
      </c>
      <c r="AG20" s="222">
        <v>5856.7943254807997</v>
      </c>
      <c r="AH20" s="223"/>
    </row>
    <row r="21" spans="1:34">
      <c r="A21" s="220" t="s">
        <v>803</v>
      </c>
      <c r="B21" s="221" t="s">
        <v>180</v>
      </c>
      <c r="C21" s="222">
        <v>214.83172258928516</v>
      </c>
      <c r="D21" s="222">
        <v>194.05762687012546</v>
      </c>
      <c r="E21" s="222">
        <v>128.32632717209543</v>
      </c>
      <c r="F21" s="222">
        <v>120.76669618537076</v>
      </c>
      <c r="G21" s="222">
        <v>124.89313459691243</v>
      </c>
      <c r="H21" s="222">
        <v>126.52699343775973</v>
      </c>
      <c r="I21" s="222">
        <v>138.88707383642119</v>
      </c>
      <c r="J21" s="222">
        <v>292.2712985655827</v>
      </c>
      <c r="K21" s="222">
        <v>306.50319563721763</v>
      </c>
      <c r="L21" s="222">
        <v>190.96555513032595</v>
      </c>
      <c r="M21" s="222">
        <v>191.94103202230534</v>
      </c>
      <c r="N21" s="222">
        <v>119.87771504482548</v>
      </c>
      <c r="O21" s="222">
        <v>120.11944417123478</v>
      </c>
      <c r="P21" s="222">
        <v>134.65643728069875</v>
      </c>
      <c r="Q21" s="222">
        <v>281.27204259305535</v>
      </c>
      <c r="R21" s="222">
        <v>289.37236705906469</v>
      </c>
      <c r="S21" s="222">
        <v>138.28928329521924</v>
      </c>
      <c r="T21" s="222">
        <v>136.63913432108413</v>
      </c>
      <c r="U21" s="222">
        <v>155.13576649294041</v>
      </c>
      <c r="V21" s="222">
        <v>186.12848916984132</v>
      </c>
      <c r="W21" s="222">
        <v>236.4705543763242</v>
      </c>
      <c r="X21" s="222">
        <v>397.86015786262271</v>
      </c>
      <c r="Y21" s="222">
        <v>399.45620267332424</v>
      </c>
      <c r="Z21" s="222">
        <v>229.88125963852519</v>
      </c>
      <c r="AA21" s="222">
        <v>210.70781513783101</v>
      </c>
      <c r="AB21" s="222">
        <v>232.27532685457763</v>
      </c>
      <c r="AC21" s="222">
        <v>245.45022686874086</v>
      </c>
      <c r="AD21" s="222">
        <v>433.92050950649383</v>
      </c>
      <c r="AE21" s="222">
        <v>534.93077825632338</v>
      </c>
      <c r="AF21" s="222">
        <v>494.58354669417122</v>
      </c>
      <c r="AG21" s="222">
        <v>7006.9977133403008</v>
      </c>
      <c r="AH21" s="223"/>
    </row>
    <row r="22" spans="1:34">
      <c r="A22" s="224" t="s">
        <v>835</v>
      </c>
      <c r="B22" s="221" t="s">
        <v>45</v>
      </c>
      <c r="C22" s="222">
        <v>671.15332927500333</v>
      </c>
      <c r="D22" s="222">
        <v>606.25321426150947</v>
      </c>
      <c r="E22" s="222">
        <v>400.90281210397359</v>
      </c>
      <c r="F22" s="222">
        <v>377.28585533576592</v>
      </c>
      <c r="G22" s="222">
        <v>390.17721441707397</v>
      </c>
      <c r="H22" s="222">
        <v>395.28153414873896</v>
      </c>
      <c r="I22" s="222">
        <v>433.8955200614605</v>
      </c>
      <c r="J22" s="222">
        <v>913.08142354206893</v>
      </c>
      <c r="K22" s="222">
        <v>957.543130530231</v>
      </c>
      <c r="L22" s="222">
        <v>596.59330827783367</v>
      </c>
      <c r="M22" s="222">
        <v>599.64078448754799</v>
      </c>
      <c r="N22" s="222">
        <v>374.50859951456522</v>
      </c>
      <c r="O22" s="222">
        <v>375.26378271570962</v>
      </c>
      <c r="P22" s="222">
        <v>420.67863674877566</v>
      </c>
      <c r="Q22" s="222">
        <v>878.71877366645936</v>
      </c>
      <c r="R22" s="222">
        <v>904.02490475382922</v>
      </c>
      <c r="S22" s="222">
        <v>432.02796946371268</v>
      </c>
      <c r="T22" s="222">
        <v>426.87275791281979</v>
      </c>
      <c r="U22" s="222">
        <v>484.65787508683081</v>
      </c>
      <c r="V22" s="222">
        <v>581.48188579248438</v>
      </c>
      <c r="W22" s="222">
        <v>738.75495635527398</v>
      </c>
      <c r="X22" s="222">
        <v>1242.9503721192787</v>
      </c>
      <c r="Y22" s="222">
        <v>1247.9365574715337</v>
      </c>
      <c r="Z22" s="222">
        <v>718.16941597256778</v>
      </c>
      <c r="AA22" s="222">
        <v>658.26987713717881</v>
      </c>
      <c r="AB22" s="222">
        <v>725.64869400095085</v>
      </c>
      <c r="AC22" s="222">
        <v>766.80824856206095</v>
      </c>
      <c r="AD22" s="222">
        <v>1355.6061045637873</v>
      </c>
      <c r="AE22" s="222">
        <v>1671.171130740197</v>
      </c>
      <c r="AF22" s="222">
        <v>1545.1228057368276</v>
      </c>
      <c r="AG22" s="222">
        <v>21890.481474756052</v>
      </c>
      <c r="AH22" s="223"/>
    </row>
    <row r="23" spans="1:34">
      <c r="A23" s="220" t="s">
        <v>832</v>
      </c>
      <c r="B23" s="221" t="s">
        <v>70</v>
      </c>
      <c r="C23" s="222">
        <v>234.73462316575151</v>
      </c>
      <c r="D23" s="222">
        <v>212.03592917646159</v>
      </c>
      <c r="E23" s="222">
        <v>140.21500962674466</v>
      </c>
      <c r="F23" s="222">
        <v>131.95502311472728</v>
      </c>
      <c r="G23" s="222">
        <v>136.46375187170756</v>
      </c>
      <c r="H23" s="222">
        <v>138.24897816273133</v>
      </c>
      <c r="I23" s="222">
        <v>151.75414760283755</v>
      </c>
      <c r="J23" s="222">
        <v>319.34852220180761</v>
      </c>
      <c r="K23" s="222">
        <v>334.89892116421203</v>
      </c>
      <c r="L23" s="222">
        <v>208.65739510386132</v>
      </c>
      <c r="M23" s="222">
        <v>209.72324421537004</v>
      </c>
      <c r="N23" s="222">
        <v>130.98368307931594</v>
      </c>
      <c r="O23" s="222">
        <v>131.24780699319598</v>
      </c>
      <c r="P23" s="222">
        <v>147.13156735402893</v>
      </c>
      <c r="Q23" s="222">
        <v>307.3302495989717</v>
      </c>
      <c r="R23" s="222">
        <v>316.18102167365345</v>
      </c>
      <c r="S23" s="222">
        <v>151.10097526995372</v>
      </c>
      <c r="T23" s="222">
        <v>149.29794966022345</v>
      </c>
      <c r="U23" s="222">
        <v>169.5081864463281</v>
      </c>
      <c r="V23" s="222">
        <v>203.37220331850776</v>
      </c>
      <c r="W23" s="222">
        <v>258.37816595383612</v>
      </c>
      <c r="X23" s="222">
        <v>434.71957075489695</v>
      </c>
      <c r="Y23" s="222">
        <v>436.4634797674031</v>
      </c>
      <c r="Z23" s="222">
        <v>251.1784116598096</v>
      </c>
      <c r="AA23" s="222">
        <v>230.22865984748407</v>
      </c>
      <c r="AB23" s="222">
        <v>253.79427517856899</v>
      </c>
      <c r="AC23" s="222">
        <v>268.1897524981988</v>
      </c>
      <c r="AD23" s="222">
        <v>474.12070273078859</v>
      </c>
      <c r="AE23" s="222">
        <v>584.48898114464475</v>
      </c>
      <c r="AF23" s="222">
        <v>540.40381493932819</v>
      </c>
      <c r="AG23" s="222">
        <v>7656.1550032753494</v>
      </c>
      <c r="AH23" s="223"/>
    </row>
    <row r="24" spans="1:34">
      <c r="A24" s="220" t="s">
        <v>819</v>
      </c>
      <c r="B24" s="221" t="s">
        <v>87</v>
      </c>
      <c r="C24" s="222">
        <v>248.16893314310775</v>
      </c>
      <c r="D24" s="222">
        <v>224.17114962445621</v>
      </c>
      <c r="E24" s="222">
        <v>148.23978193088641</v>
      </c>
      <c r="F24" s="222">
        <v>139.50706064410656</v>
      </c>
      <c r="G24" s="222">
        <v>144.27383254320276</v>
      </c>
      <c r="H24" s="222">
        <v>146.16123073818298</v>
      </c>
      <c r="I24" s="222">
        <v>160.43932677134228</v>
      </c>
      <c r="J24" s="222">
        <v>337.62544692731041</v>
      </c>
      <c r="K24" s="222">
        <v>354.06582486731537</v>
      </c>
      <c r="L24" s="222">
        <v>220.59925560610853</v>
      </c>
      <c r="M24" s="222">
        <v>221.72610529418318</v>
      </c>
      <c r="N24" s="222">
        <v>138.48012896672461</v>
      </c>
      <c r="O24" s="222">
        <v>138.75936919571677</v>
      </c>
      <c r="P24" s="222">
        <v>155.55218744249609</v>
      </c>
      <c r="Q24" s="222">
        <v>324.91934567201002</v>
      </c>
      <c r="R24" s="222">
        <v>334.27666430546776</v>
      </c>
      <c r="S24" s="222">
        <v>159.74877214065231</v>
      </c>
      <c r="T24" s="222">
        <v>157.84255593802374</v>
      </c>
      <c r="U24" s="222">
        <v>179.20946310380467</v>
      </c>
      <c r="V24" s="222">
        <v>215.01158221929097</v>
      </c>
      <c r="W24" s="222">
        <v>273.16564095855063</v>
      </c>
      <c r="X24" s="222">
        <v>459.5994005302457</v>
      </c>
      <c r="Y24" s="222">
        <v>461.44311678009228</v>
      </c>
      <c r="Z24" s="222">
        <v>265.55383100080354</v>
      </c>
      <c r="AA24" s="222">
        <v>243.40508495405385</v>
      </c>
      <c r="AB24" s="222">
        <v>268.31940537557358</v>
      </c>
      <c r="AC24" s="222">
        <v>283.53876330546746</v>
      </c>
      <c r="AD24" s="222">
        <v>501.25553440267942</v>
      </c>
      <c r="AE24" s="222">
        <v>617.94039979412821</v>
      </c>
      <c r="AF24" s="222">
        <v>571.33215548376654</v>
      </c>
      <c r="AG24" s="222">
        <v>8094.3313496597493</v>
      </c>
      <c r="AH24" s="223"/>
    </row>
    <row r="25" spans="1:34">
      <c r="A25" s="220" t="s">
        <v>815</v>
      </c>
      <c r="B25" s="221" t="s">
        <v>174</v>
      </c>
      <c r="C25" s="222">
        <v>453.66944872916582</v>
      </c>
      <c r="D25" s="222">
        <v>409.79989148144045</v>
      </c>
      <c r="E25" s="222">
        <v>270.99226037908585</v>
      </c>
      <c r="F25" s="222">
        <v>255.02826036545682</v>
      </c>
      <c r="G25" s="222">
        <v>263.74223899401312</v>
      </c>
      <c r="H25" s="222">
        <v>267.19252943852791</v>
      </c>
      <c r="I25" s="222">
        <v>293.29384628841007</v>
      </c>
      <c r="J25" s="222">
        <v>617.20195370354747</v>
      </c>
      <c r="K25" s="222">
        <v>647.25606685331968</v>
      </c>
      <c r="L25" s="222">
        <v>403.27022973168243</v>
      </c>
      <c r="M25" s="222">
        <v>405.33018651319736</v>
      </c>
      <c r="N25" s="222">
        <v>253.15096040667541</v>
      </c>
      <c r="O25" s="222">
        <v>253.66143026744894</v>
      </c>
      <c r="P25" s="222">
        <v>284.35982792801457</v>
      </c>
      <c r="Q25" s="222">
        <v>593.97434870487893</v>
      </c>
      <c r="R25" s="222">
        <v>611.0801545455156</v>
      </c>
      <c r="S25" s="222">
        <v>292.0314661240007</v>
      </c>
      <c r="T25" s="222">
        <v>288.54677509981673</v>
      </c>
      <c r="U25" s="222">
        <v>327.60691398254016</v>
      </c>
      <c r="V25" s="222">
        <v>393.05558814471817</v>
      </c>
      <c r="W25" s="222">
        <v>499.36510656614661</v>
      </c>
      <c r="X25" s="222">
        <v>840.17851885826337</v>
      </c>
      <c r="Y25" s="222">
        <v>843.54895577833736</v>
      </c>
      <c r="Z25" s="222">
        <v>485.45020761555571</v>
      </c>
      <c r="AA25" s="222">
        <v>444.96081483859246</v>
      </c>
      <c r="AB25" s="222">
        <v>490.50586299566697</v>
      </c>
      <c r="AC25" s="222">
        <v>518.32786970141876</v>
      </c>
      <c r="AD25" s="222">
        <v>916.3287244893512</v>
      </c>
      <c r="AE25" s="222">
        <v>1129.6364817768015</v>
      </c>
      <c r="AF25" s="222">
        <v>1044.4334862418091</v>
      </c>
      <c r="AG25" s="222">
        <v>14796.980406543398</v>
      </c>
      <c r="AH25" s="223"/>
    </row>
    <row r="26" spans="1:34">
      <c r="A26" s="220" t="s">
        <v>806</v>
      </c>
      <c r="B26" s="221" t="s">
        <v>29</v>
      </c>
      <c r="C26" s="222">
        <v>615.71891533642076</v>
      </c>
      <c r="D26" s="222">
        <v>556.17927412733445</v>
      </c>
      <c r="E26" s="222">
        <v>367.78994285944464</v>
      </c>
      <c r="F26" s="222">
        <v>346.12364639545189</v>
      </c>
      <c r="G26" s="222">
        <v>357.95023397914093</v>
      </c>
      <c r="H26" s="222">
        <v>362.63295858412209</v>
      </c>
      <c r="I26" s="222">
        <v>398.05759329267585</v>
      </c>
      <c r="J26" s="222">
        <v>837.66477672763972</v>
      </c>
      <c r="K26" s="222">
        <v>878.45413559192343</v>
      </c>
      <c r="L26" s="222">
        <v>547.3172353426271</v>
      </c>
      <c r="M26" s="222">
        <v>550.11300296309878</v>
      </c>
      <c r="N26" s="222">
        <v>343.5757801072989</v>
      </c>
      <c r="O26" s="222">
        <v>344.26858838404718</v>
      </c>
      <c r="P26" s="222">
        <v>385.93236839629475</v>
      </c>
      <c r="Q26" s="222">
        <v>806.14033575920905</v>
      </c>
      <c r="R26" s="222">
        <v>829.35628791921408</v>
      </c>
      <c r="S26" s="222">
        <v>396.34429444094656</v>
      </c>
      <c r="T26" s="222">
        <v>391.6148814648173</v>
      </c>
      <c r="U26" s="222">
        <v>444.62719343144914</v>
      </c>
      <c r="V26" s="222">
        <v>533.45395216124052</v>
      </c>
      <c r="W26" s="222">
        <v>677.73693519159201</v>
      </c>
      <c r="X26" s="222">
        <v>1140.2879514357587</v>
      </c>
      <c r="Y26" s="222">
        <v>1144.8622990592344</v>
      </c>
      <c r="Z26" s="222">
        <v>658.851672997116</v>
      </c>
      <c r="AA26" s="222">
        <v>603.89958161627226</v>
      </c>
      <c r="AB26" s="222">
        <v>665.71319443232983</v>
      </c>
      <c r="AC26" s="222">
        <v>703.47314463249165</v>
      </c>
      <c r="AD26" s="222">
        <v>1243.6387989419343</v>
      </c>
      <c r="AE26" s="222">
        <v>1533.1394944764932</v>
      </c>
      <c r="AF26" s="222">
        <v>1417.5022256650816</v>
      </c>
      <c r="AG26" s="222">
        <v>20082.420695712699</v>
      </c>
      <c r="AH26" s="223"/>
    </row>
    <row r="27" spans="1:34">
      <c r="A27" s="220" t="s">
        <v>808</v>
      </c>
      <c r="B27" s="221" t="s">
        <v>810</v>
      </c>
      <c r="C27" s="222">
        <v>93.447484285100671</v>
      </c>
      <c r="D27" s="222">
        <v>84.411169909105553</v>
      </c>
      <c r="E27" s="222">
        <v>55.819374798315614</v>
      </c>
      <c r="F27" s="222">
        <v>52.531087159419464</v>
      </c>
      <c r="G27" s="222">
        <v>54.326004986118527</v>
      </c>
      <c r="H27" s="222">
        <v>55.036700764721225</v>
      </c>
      <c r="I27" s="222">
        <v>60.413087477519035</v>
      </c>
      <c r="J27" s="222">
        <v>127.13214440824606</v>
      </c>
      <c r="K27" s="222">
        <v>133.32273377707656</v>
      </c>
      <c r="L27" s="222">
        <v>83.066180808656341</v>
      </c>
      <c r="M27" s="222">
        <v>83.490493663550652</v>
      </c>
      <c r="N27" s="222">
        <v>52.144398219072997</v>
      </c>
      <c r="O27" s="222">
        <v>52.249545533767154</v>
      </c>
      <c r="P27" s="222">
        <v>58.572845550991914</v>
      </c>
      <c r="Q27" s="222">
        <v>122.3476889877326</v>
      </c>
      <c r="R27" s="222">
        <v>125.87116742992136</v>
      </c>
      <c r="S27" s="222">
        <v>60.153060599125709</v>
      </c>
      <c r="T27" s="222">
        <v>59.435278939741224</v>
      </c>
      <c r="U27" s="222">
        <v>67.480942417063432</v>
      </c>
      <c r="V27" s="222">
        <v>80.962154271604632</v>
      </c>
      <c r="W27" s="222">
        <v>102.85994148181135</v>
      </c>
      <c r="X27" s="222">
        <v>173.0611773784168</v>
      </c>
      <c r="Y27" s="222">
        <v>173.7554248134266</v>
      </c>
      <c r="Z27" s="222">
        <v>99.993730621334436</v>
      </c>
      <c r="AA27" s="222">
        <v>91.653667375203625</v>
      </c>
      <c r="AB27" s="222">
        <v>101.03510177384921</v>
      </c>
      <c r="AC27" s="222">
        <v>106.76591865318422</v>
      </c>
      <c r="AD27" s="222">
        <v>188.74670604681614</v>
      </c>
      <c r="AE27" s="222">
        <v>232.68414409305504</v>
      </c>
      <c r="AF27" s="222">
        <v>215.13390876510175</v>
      </c>
      <c r="AG27" s="222">
        <v>3047.9032649890501</v>
      </c>
      <c r="AH27" s="223"/>
    </row>
    <row r="28" spans="1:34">
      <c r="A28" s="224" t="s">
        <v>833</v>
      </c>
      <c r="B28" s="221" t="s">
        <v>36</v>
      </c>
      <c r="C28" s="222">
        <v>310.76018001433067</v>
      </c>
      <c r="D28" s="222">
        <v>280.70986133926652</v>
      </c>
      <c r="E28" s="222">
        <v>185.62767198407801</v>
      </c>
      <c r="F28" s="222">
        <v>174.69245134737659</v>
      </c>
      <c r="G28" s="222">
        <v>180.66146154816661</v>
      </c>
      <c r="H28" s="222">
        <v>183.02488470271817</v>
      </c>
      <c r="I28" s="222">
        <v>200.90409156930787</v>
      </c>
      <c r="J28" s="222">
        <v>422.77872308878784</v>
      </c>
      <c r="K28" s="222">
        <v>443.36556586331608</v>
      </c>
      <c r="L28" s="222">
        <v>276.2370918669742</v>
      </c>
      <c r="M28" s="222">
        <v>277.64814685874967</v>
      </c>
      <c r="N28" s="222">
        <v>173.40651491333628</v>
      </c>
      <c r="O28" s="222">
        <v>173.75618295086943</v>
      </c>
      <c r="P28" s="222">
        <v>194.78435579758022</v>
      </c>
      <c r="Q28" s="222">
        <v>406.86798735177064</v>
      </c>
      <c r="R28" s="222">
        <v>418.58533644198872</v>
      </c>
      <c r="S28" s="222">
        <v>200.03937059627938</v>
      </c>
      <c r="T28" s="222">
        <v>197.6523833018887</v>
      </c>
      <c r="U28" s="222">
        <v>224.40828635990201</v>
      </c>
      <c r="V28" s="222">
        <v>269.24013876105346</v>
      </c>
      <c r="W28" s="222">
        <v>342.06136393815899</v>
      </c>
      <c r="X28" s="222">
        <v>575.51600288702059</v>
      </c>
      <c r="Y28" s="222">
        <v>577.82472697444405</v>
      </c>
      <c r="Z28" s="222">
        <v>332.52976220725134</v>
      </c>
      <c r="AA28" s="222">
        <v>304.79483091909304</v>
      </c>
      <c r="AB28" s="222">
        <v>335.99284833838664</v>
      </c>
      <c r="AC28" s="222">
        <v>355.05071488959203</v>
      </c>
      <c r="AD28" s="222">
        <v>627.67832432245075</v>
      </c>
      <c r="AE28" s="222">
        <v>773.79254303122241</v>
      </c>
      <c r="AF28" s="222">
        <v>715.42912820488868</v>
      </c>
      <c r="AG28" s="222">
        <v>10135.820932370252</v>
      </c>
      <c r="AH28" s="223"/>
    </row>
    <row r="29" spans="1:34">
      <c r="A29" s="220" t="s">
        <v>831</v>
      </c>
      <c r="B29" s="221" t="s">
        <v>43</v>
      </c>
      <c r="C29" s="222">
        <v>472.46552545482041</v>
      </c>
      <c r="D29" s="222">
        <v>426.77839912401356</v>
      </c>
      <c r="E29" s="222">
        <v>282.21979913535915</v>
      </c>
      <c r="F29" s="222">
        <v>265.59439119588222</v>
      </c>
      <c r="G29" s="222">
        <v>274.66940055142896</v>
      </c>
      <c r="H29" s="222">
        <v>278.26264072311312</v>
      </c>
      <c r="I29" s="222">
        <v>305.44536685793895</v>
      </c>
      <c r="J29" s="222">
        <v>642.77338089471687</v>
      </c>
      <c r="K29" s="222">
        <v>674.07267248501876</v>
      </c>
      <c r="L29" s="222">
        <v>419.97820555073332</v>
      </c>
      <c r="M29" s="222">
        <v>422.12350884571822</v>
      </c>
      <c r="N29" s="222">
        <v>263.63931241782797</v>
      </c>
      <c r="O29" s="222">
        <v>264.17093166544277</v>
      </c>
      <c r="P29" s="222">
        <v>296.14120125699026</v>
      </c>
      <c r="Q29" s="222">
        <v>618.58342798628451</v>
      </c>
      <c r="R29" s="222">
        <v>636.3979481561214</v>
      </c>
      <c r="S29" s="222">
        <v>304.13068474881271</v>
      </c>
      <c r="T29" s="222">
        <v>300.50161873962753</v>
      </c>
      <c r="U29" s="222">
        <v>341.18006665640871</v>
      </c>
      <c r="V29" s="222">
        <v>409.34035894625805</v>
      </c>
      <c r="W29" s="222">
        <v>520.05440994203991</v>
      </c>
      <c r="X29" s="222">
        <v>874.98813618635108</v>
      </c>
      <c r="Y29" s="222">
        <v>878.49821440500966</v>
      </c>
      <c r="Z29" s="222">
        <v>505.56299981345876</v>
      </c>
      <c r="AA29" s="222">
        <v>463.39608227624808</v>
      </c>
      <c r="AB29" s="222">
        <v>510.82811714144685</v>
      </c>
      <c r="AC29" s="222">
        <v>539.80282340448184</v>
      </c>
      <c r="AD29" s="222">
        <v>954.29333740227662</v>
      </c>
      <c r="AE29" s="222">
        <v>1176.4386943636378</v>
      </c>
      <c r="AF29" s="222">
        <v>1087.7056351538322</v>
      </c>
      <c r="AG29" s="222">
        <v>15410.0372914813</v>
      </c>
      <c r="AH29" s="223"/>
    </row>
    <row r="30" spans="1:34">
      <c r="A30" s="220" t="s">
        <v>816</v>
      </c>
      <c r="B30" s="221" t="s">
        <v>63</v>
      </c>
      <c r="C30" s="222">
        <v>241.66165275753727</v>
      </c>
      <c r="D30" s="222">
        <v>218.29311925825877</v>
      </c>
      <c r="E30" s="222">
        <v>144.35276104917179</v>
      </c>
      <c r="F30" s="222">
        <v>135.84902195296027</v>
      </c>
      <c r="G30" s="222">
        <v>140.49080350419698</v>
      </c>
      <c r="H30" s="222">
        <v>142.32871190567886</v>
      </c>
      <c r="I30" s="222">
        <v>156.23241952090396</v>
      </c>
      <c r="J30" s="222">
        <v>328.77251186959057</v>
      </c>
      <c r="K30" s="222">
        <v>344.78180382495833</v>
      </c>
      <c r="L30" s="222">
        <v>214.81488448883701</v>
      </c>
      <c r="M30" s="222">
        <v>215.9121868569477</v>
      </c>
      <c r="N30" s="222">
        <v>134.84901762815591</v>
      </c>
      <c r="O30" s="222">
        <v>135.12093585095667</v>
      </c>
      <c r="P30" s="222">
        <v>151.47342671504663</v>
      </c>
      <c r="Q30" s="222">
        <v>316.39957948610868</v>
      </c>
      <c r="R30" s="222">
        <v>325.5115382542769</v>
      </c>
      <c r="S30" s="222">
        <v>155.55997204225167</v>
      </c>
      <c r="T30" s="222">
        <v>153.70373906334461</v>
      </c>
      <c r="U30" s="222">
        <v>174.5103808722204</v>
      </c>
      <c r="V30" s="222">
        <v>209.37372644932947</v>
      </c>
      <c r="W30" s="222">
        <v>266.00291758738507</v>
      </c>
      <c r="X30" s="222">
        <v>447.54816540418824</v>
      </c>
      <c r="Y30" s="222">
        <v>449.34353725235155</v>
      </c>
      <c r="Z30" s="222">
        <v>258.5906982109787</v>
      </c>
      <c r="AA30" s="222">
        <v>237.02271825323774</v>
      </c>
      <c r="AB30" s="222">
        <v>261.28375598322378</v>
      </c>
      <c r="AC30" s="222">
        <v>276.10404450469554</v>
      </c>
      <c r="AD30" s="222">
        <v>488.11202660794567</v>
      </c>
      <c r="AE30" s="222">
        <v>601.73727802500196</v>
      </c>
      <c r="AF30" s="222">
        <v>556.35115652495926</v>
      </c>
      <c r="AG30" s="222">
        <v>7882.0884917047006</v>
      </c>
      <c r="AH30" s="223"/>
    </row>
    <row r="31" spans="1:34">
      <c r="A31" s="220" t="s">
        <v>883</v>
      </c>
      <c r="B31" s="221" t="s">
        <v>91</v>
      </c>
      <c r="C31" s="222">
        <v>278.45299758287609</v>
      </c>
      <c r="D31" s="222">
        <v>251.5267636200613</v>
      </c>
      <c r="E31" s="222">
        <v>166.32948821150049</v>
      </c>
      <c r="F31" s="222">
        <v>156.53111261080667</v>
      </c>
      <c r="G31" s="222">
        <v>161.87957386776725</v>
      </c>
      <c r="H31" s="222">
        <v>163.99729133694657</v>
      </c>
      <c r="I31" s="222">
        <v>180.01774397723227</v>
      </c>
      <c r="J31" s="222">
        <v>378.82589317880053</v>
      </c>
      <c r="K31" s="222">
        <v>397.27249107004394</v>
      </c>
      <c r="L31" s="222">
        <v>247.51899123751366</v>
      </c>
      <c r="M31" s="222">
        <v>248.78335043628886</v>
      </c>
      <c r="N31" s="222">
        <v>155.3788644214053</v>
      </c>
      <c r="O31" s="222">
        <v>155.69218034626266</v>
      </c>
      <c r="P31" s="222">
        <v>174.53422684844782</v>
      </c>
      <c r="Q31" s="222">
        <v>364.56926589947176</v>
      </c>
      <c r="R31" s="222">
        <v>375.06845848503968</v>
      </c>
      <c r="S31" s="222">
        <v>179.24292093844571</v>
      </c>
      <c r="T31" s="222">
        <v>177.10408909942223</v>
      </c>
      <c r="U31" s="222">
        <v>201.0784007670145</v>
      </c>
      <c r="V31" s="222">
        <v>241.249453852767</v>
      </c>
      <c r="W31" s="222">
        <v>306.50005461277283</v>
      </c>
      <c r="X31" s="222">
        <v>515.68433302302742</v>
      </c>
      <c r="Y31" s="222">
        <v>517.75303803763131</v>
      </c>
      <c r="Z31" s="222">
        <v>297.95937519363048</v>
      </c>
      <c r="AA31" s="222">
        <v>273.10781681640651</v>
      </c>
      <c r="AB31" s="222">
        <v>301.06243271553643</v>
      </c>
      <c r="AC31" s="222">
        <v>318.13900947795446</v>
      </c>
      <c r="AD31" s="222">
        <v>562.4237665112795</v>
      </c>
      <c r="AE31" s="222">
        <v>693.34769050650038</v>
      </c>
      <c r="AF31" s="222">
        <v>641.05184035344644</v>
      </c>
      <c r="AG31" s="222">
        <v>9082.0829150363006</v>
      </c>
      <c r="AH31" s="223"/>
    </row>
    <row r="32" spans="1:34">
      <c r="A32" s="220" t="s">
        <v>899</v>
      </c>
      <c r="B32" s="221" t="s">
        <v>92</v>
      </c>
      <c r="C32" s="222">
        <v>351.69214991126546</v>
      </c>
      <c r="D32" s="222">
        <v>317.68373486959371</v>
      </c>
      <c r="E32" s="222">
        <v>210.07773595733215</v>
      </c>
      <c r="F32" s="222">
        <v>197.70217595058287</v>
      </c>
      <c r="G32" s="222">
        <v>204.45739803296584</v>
      </c>
      <c r="H32" s="222">
        <v>207.13212093451639</v>
      </c>
      <c r="I32" s="222">
        <v>227.36629862526564</v>
      </c>
      <c r="J32" s="222">
        <v>478.46528487973785</v>
      </c>
      <c r="K32" s="222">
        <v>501.76373642177634</v>
      </c>
      <c r="L32" s="222">
        <v>312.6218317914857</v>
      </c>
      <c r="M32" s="222">
        <v>314.2187447668793</v>
      </c>
      <c r="N32" s="222">
        <v>196.24686160137634</v>
      </c>
      <c r="O32" s="222">
        <v>196.6425863813968</v>
      </c>
      <c r="P32" s="222">
        <v>220.44049805986333</v>
      </c>
      <c r="Q32" s="222">
        <v>460.45885671457353</v>
      </c>
      <c r="R32" s="222">
        <v>473.7195637093036</v>
      </c>
      <c r="S32" s="222">
        <v>226.3876803928276</v>
      </c>
      <c r="T32" s="222">
        <v>223.68628958614056</v>
      </c>
      <c r="U32" s="222">
        <v>253.96636301400432</v>
      </c>
      <c r="V32" s="222">
        <v>304.7032706665176</v>
      </c>
      <c r="W32" s="222">
        <v>387.11618869394169</v>
      </c>
      <c r="X32" s="222">
        <v>651.32045024024785</v>
      </c>
      <c r="Y32" s="222">
        <v>653.93326935310984</v>
      </c>
      <c r="Z32" s="222">
        <v>376.32912612792614</v>
      </c>
      <c r="AA32" s="222">
        <v>344.94107115922395</v>
      </c>
      <c r="AB32" s="222">
        <v>380.24835479721929</v>
      </c>
      <c r="AC32" s="222">
        <v>401.81644006414871</v>
      </c>
      <c r="AD32" s="222">
        <v>710.35336420349415</v>
      </c>
      <c r="AE32" s="222">
        <v>875.71310787439495</v>
      </c>
      <c r="AF32" s="222">
        <v>809.66231965728889</v>
      </c>
      <c r="AG32" s="222">
        <v>11470.866874438401</v>
      </c>
      <c r="AH32" s="223"/>
    </row>
    <row r="33" spans="1:34">
      <c r="A33" s="220" t="s">
        <v>897</v>
      </c>
      <c r="B33" s="221" t="s">
        <v>93</v>
      </c>
      <c r="C33" s="222">
        <v>122.0900739974545</v>
      </c>
      <c r="D33" s="222">
        <v>110.28403877596476</v>
      </c>
      <c r="E33" s="222">
        <v>72.9285721467473</v>
      </c>
      <c r="F33" s="222">
        <v>68.632391417762648</v>
      </c>
      <c r="G33" s="222">
        <v>70.977469532572627</v>
      </c>
      <c r="H33" s="222">
        <v>71.906000684193117</v>
      </c>
      <c r="I33" s="222">
        <v>78.930303763361962</v>
      </c>
      <c r="J33" s="222">
        <v>166.0994197650391</v>
      </c>
      <c r="K33" s="222">
        <v>174.187486767704</v>
      </c>
      <c r="L33" s="222">
        <v>108.52679704756656</v>
      </c>
      <c r="M33" s="222">
        <v>109.08116604153612</v>
      </c>
      <c r="N33" s="222">
        <v>68.127178444914065</v>
      </c>
      <c r="O33" s="222">
        <v>68.264554464502538</v>
      </c>
      <c r="P33" s="222">
        <v>76.526009258253097</v>
      </c>
      <c r="Q33" s="222">
        <v>159.84848084681349</v>
      </c>
      <c r="R33" s="222">
        <v>164.45194071549025</v>
      </c>
      <c r="S33" s="222">
        <v>78.590576042843438</v>
      </c>
      <c r="T33" s="222">
        <v>77.652787117023848</v>
      </c>
      <c r="U33" s="222">
        <v>88.164527019063172</v>
      </c>
      <c r="V33" s="222">
        <v>105.77786530727992</v>
      </c>
      <c r="W33" s="222">
        <v>134.38754358088661</v>
      </c>
      <c r="X33" s="222">
        <v>226.10616127186992</v>
      </c>
      <c r="Y33" s="222">
        <v>227.01320249787329</v>
      </c>
      <c r="Z33" s="222">
        <v>130.64281038956489</v>
      </c>
      <c r="AA33" s="222">
        <v>119.74643424147088</v>
      </c>
      <c r="AB33" s="222">
        <v>132.00337222857004</v>
      </c>
      <c r="AC33" s="222">
        <v>139.49074186956776</v>
      </c>
      <c r="AD33" s="222">
        <v>246.59946155132332</v>
      </c>
      <c r="AE33" s="222">
        <v>304.00416434629381</v>
      </c>
      <c r="AF33" s="222">
        <v>281.07460614304324</v>
      </c>
      <c r="AG33" s="222">
        <v>3982.1161372765505</v>
      </c>
      <c r="AH33" s="223"/>
    </row>
    <row r="34" spans="1:34">
      <c r="A34" s="220" t="s">
        <v>885</v>
      </c>
      <c r="B34" s="221" t="s">
        <v>94</v>
      </c>
      <c r="C34" s="222">
        <v>332.87614444784401</v>
      </c>
      <c r="D34" s="222">
        <v>300.68722558596437</v>
      </c>
      <c r="E34" s="222">
        <v>198.83829308516769</v>
      </c>
      <c r="F34" s="222">
        <v>187.12484226896657</v>
      </c>
      <c r="G34" s="222">
        <v>193.51865083773885</v>
      </c>
      <c r="H34" s="222">
        <v>196.0502724481704</v>
      </c>
      <c r="I34" s="222">
        <v>215.20189427842334</v>
      </c>
      <c r="J34" s="222">
        <v>452.86674531430793</v>
      </c>
      <c r="K34" s="222">
        <v>474.9186982022967</v>
      </c>
      <c r="L34" s="222">
        <v>295.89614116558585</v>
      </c>
      <c r="M34" s="222">
        <v>297.40761713797218</v>
      </c>
      <c r="N34" s="222">
        <v>185.74738920484299</v>
      </c>
      <c r="O34" s="222">
        <v>186.12194217416263</v>
      </c>
      <c r="P34" s="222">
        <v>208.64663340607379</v>
      </c>
      <c r="Q34" s="222">
        <v>435.82368539838637</v>
      </c>
      <c r="R34" s="222">
        <v>448.37492664210487</v>
      </c>
      <c r="S34" s="222">
        <v>214.27563344438846</v>
      </c>
      <c r="T34" s="222">
        <v>211.7187706977968</v>
      </c>
      <c r="U34" s="222">
        <v>240.37881926245214</v>
      </c>
      <c r="V34" s="222">
        <v>288.40123376569358</v>
      </c>
      <c r="W34" s="222">
        <v>366.40494926684079</v>
      </c>
      <c r="X34" s="222">
        <v>616.47392564977656</v>
      </c>
      <c r="Y34" s="222">
        <v>618.94695540790053</v>
      </c>
      <c r="Z34" s="222">
        <v>356.1950091308471</v>
      </c>
      <c r="AA34" s="222">
        <v>326.48625753563874</v>
      </c>
      <c r="AB34" s="222">
        <v>359.90455376803317</v>
      </c>
      <c r="AC34" s="222">
        <v>380.31871731586682</v>
      </c>
      <c r="AD34" s="222">
        <v>672.34849891097883</v>
      </c>
      <c r="AE34" s="222">
        <v>828.86127275009164</v>
      </c>
      <c r="AF34" s="222">
        <v>766.34429099488682</v>
      </c>
      <c r="AG34" s="222">
        <v>10857.159989499201</v>
      </c>
      <c r="AH34" s="223"/>
    </row>
    <row r="35" spans="1:34">
      <c r="A35" s="220" t="s">
        <v>865</v>
      </c>
      <c r="B35" s="221" t="s">
        <v>109</v>
      </c>
      <c r="C35" s="222">
        <v>567.2490530870906</v>
      </c>
      <c r="D35" s="222">
        <v>512.39641780862792</v>
      </c>
      <c r="E35" s="222">
        <v>338.83723826802242</v>
      </c>
      <c r="F35" s="222">
        <v>318.87652917337186</v>
      </c>
      <c r="G35" s="222">
        <v>329.77211876953305</v>
      </c>
      <c r="H35" s="222">
        <v>334.08621572494627</v>
      </c>
      <c r="I35" s="222">
        <v>366.72219619243572</v>
      </c>
      <c r="J35" s="222">
        <v>771.72316712657607</v>
      </c>
      <c r="K35" s="222">
        <v>809.30155657584669</v>
      </c>
      <c r="L35" s="222">
        <v>504.2320054707356</v>
      </c>
      <c r="M35" s="222">
        <v>506.80768813349351</v>
      </c>
      <c r="N35" s="222">
        <v>316.52923286112906</v>
      </c>
      <c r="O35" s="222">
        <v>317.16750274234857</v>
      </c>
      <c r="P35" s="222">
        <v>355.55147824042649</v>
      </c>
      <c r="Q35" s="222">
        <v>742.68035417568342</v>
      </c>
      <c r="R35" s="222">
        <v>764.06872888897703</v>
      </c>
      <c r="S35" s="222">
        <v>365.14376953200474</v>
      </c>
      <c r="T35" s="222">
        <v>360.78665954960098</v>
      </c>
      <c r="U35" s="222">
        <v>409.62580191799623</v>
      </c>
      <c r="V35" s="222">
        <v>491.46005050647574</v>
      </c>
      <c r="W35" s="222">
        <v>624.38496715586757</v>
      </c>
      <c r="X35" s="222">
        <v>1050.5236148951742</v>
      </c>
      <c r="Y35" s="222">
        <v>1054.7378663876593</v>
      </c>
      <c r="Z35" s="222">
        <v>606.98636719363526</v>
      </c>
      <c r="AA35" s="222">
        <v>556.36014632480385</v>
      </c>
      <c r="AB35" s="222">
        <v>613.30774443236305</v>
      </c>
      <c r="AC35" s="222">
        <v>648.0952025762374</v>
      </c>
      <c r="AD35" s="222">
        <v>1145.7386049228789</v>
      </c>
      <c r="AE35" s="222">
        <v>1412.449585078987</v>
      </c>
      <c r="AF35" s="222">
        <v>1305.91537019457</v>
      </c>
      <c r="AG35" s="222">
        <v>18501.517233907496</v>
      </c>
      <c r="AH35" s="223"/>
    </row>
    <row r="36" spans="1:34">
      <c r="A36" s="220" t="s">
        <v>841</v>
      </c>
      <c r="B36" s="225" t="s">
        <v>111</v>
      </c>
      <c r="C36" s="222">
        <v>301.39028322460348</v>
      </c>
      <c r="D36" s="222">
        <v>272.24602781823342</v>
      </c>
      <c r="E36" s="222">
        <v>180.03071252895111</v>
      </c>
      <c r="F36" s="222">
        <v>169.4252055921647</v>
      </c>
      <c r="G36" s="222">
        <v>175.21424096633552</v>
      </c>
      <c r="H36" s="222">
        <v>177.50640328229579</v>
      </c>
      <c r="I36" s="222">
        <v>194.84652459740201</v>
      </c>
      <c r="J36" s="222">
        <v>410.03129515239027</v>
      </c>
      <c r="K36" s="222">
        <v>429.99741299357999</v>
      </c>
      <c r="L36" s="222">
        <v>267.90811921620349</v>
      </c>
      <c r="M36" s="222">
        <v>269.27662873243906</v>
      </c>
      <c r="N36" s="222">
        <v>168.17804211695253</v>
      </c>
      <c r="O36" s="222">
        <v>168.51716712602493</v>
      </c>
      <c r="P36" s="222">
        <v>188.91130825978863</v>
      </c>
      <c r="Q36" s="222">
        <v>394.60029253850877</v>
      </c>
      <c r="R36" s="222">
        <v>405.96434555450173</v>
      </c>
      <c r="S36" s="222">
        <v>194.0078762900182</v>
      </c>
      <c r="T36" s="222">
        <v>191.6928603292321</v>
      </c>
      <c r="U36" s="222">
        <v>217.64203180999516</v>
      </c>
      <c r="V36" s="222">
        <v>261.12213499452662</v>
      </c>
      <c r="W36" s="222">
        <v>331.74768837101885</v>
      </c>
      <c r="X36" s="222">
        <v>558.16331134321001</v>
      </c>
      <c r="Y36" s="222">
        <v>560.40242385293993</v>
      </c>
      <c r="Z36" s="222">
        <v>322.50347907390136</v>
      </c>
      <c r="AA36" s="222">
        <v>295.6047985680288</v>
      </c>
      <c r="AB36" s="222">
        <v>325.86214783849641</v>
      </c>
      <c r="AC36" s="222">
        <v>344.34539043817443</v>
      </c>
      <c r="AD36" s="222">
        <v>608.75285866021864</v>
      </c>
      <c r="AE36" s="222">
        <v>750.46150922718493</v>
      </c>
      <c r="AF36" s="222">
        <v>693.85784101057959</v>
      </c>
      <c r="AG36" s="222">
        <v>9830.2103615079013</v>
      </c>
      <c r="AH36" s="223"/>
    </row>
    <row r="37" spans="1:34">
      <c r="A37" s="220" t="s">
        <v>869</v>
      </c>
      <c r="B37" s="221" t="s">
        <v>128</v>
      </c>
      <c r="C37" s="222">
        <v>319.78595563729277</v>
      </c>
      <c r="D37" s="222">
        <v>288.86284999915267</v>
      </c>
      <c r="E37" s="222">
        <v>191.01907611012732</v>
      </c>
      <c r="F37" s="222">
        <v>179.7662509210991</v>
      </c>
      <c r="G37" s="222">
        <v>185.90862614813224</v>
      </c>
      <c r="H37" s="222">
        <v>188.34069299794137</v>
      </c>
      <c r="I37" s="222">
        <v>206.73918682557903</v>
      </c>
      <c r="J37" s="222">
        <v>435.05798580702231</v>
      </c>
      <c r="K37" s="222">
        <v>456.24275661615115</v>
      </c>
      <c r="L37" s="222">
        <v>284.26017259055948</v>
      </c>
      <c r="M37" s="222">
        <v>285.71221052212741</v>
      </c>
      <c r="N37" s="222">
        <v>178.44296551358832</v>
      </c>
      <c r="O37" s="222">
        <v>178.80278937368902</v>
      </c>
      <c r="P37" s="222">
        <v>200.4417083265017</v>
      </c>
      <c r="Q37" s="222">
        <v>418.68513574521637</v>
      </c>
      <c r="R37" s="222">
        <v>430.7428056699099</v>
      </c>
      <c r="S37" s="222">
        <v>205.84935073812804</v>
      </c>
      <c r="T37" s="222">
        <v>203.39303534728356</v>
      </c>
      <c r="U37" s="222">
        <v>230.92604175740658</v>
      </c>
      <c r="V37" s="222">
        <v>277.0599986962626</v>
      </c>
      <c r="W37" s="222">
        <v>351.99625688373465</v>
      </c>
      <c r="X37" s="222">
        <v>592.23139515266644</v>
      </c>
      <c r="Y37" s="222">
        <v>594.60717424561676</v>
      </c>
      <c r="Z37" s="222">
        <v>342.18781756524851</v>
      </c>
      <c r="AA37" s="222">
        <v>313.64734784963264</v>
      </c>
      <c r="AB37" s="222">
        <v>345.75148620467428</v>
      </c>
      <c r="AC37" s="222">
        <v>365.36287292482666</v>
      </c>
      <c r="AD37" s="222">
        <v>645.90872861192577</v>
      </c>
      <c r="AE37" s="222">
        <v>796.26671546798366</v>
      </c>
      <c r="AF37" s="222">
        <v>736.20818292486888</v>
      </c>
      <c r="AG37" s="222">
        <v>10430.20757317435</v>
      </c>
      <c r="AH37" s="223"/>
    </row>
    <row r="38" spans="1:34">
      <c r="A38" s="220" t="s">
        <v>871</v>
      </c>
      <c r="B38" s="221" t="s">
        <v>149</v>
      </c>
      <c r="C38" s="222">
        <v>260.66818793077636</v>
      </c>
      <c r="D38" s="222">
        <v>235.46173414570606</v>
      </c>
      <c r="E38" s="222">
        <v>155.70601382605321</v>
      </c>
      <c r="F38" s="222">
        <v>146.53346106250177</v>
      </c>
      <c r="G38" s="222">
        <v>151.54031577827811</v>
      </c>
      <c r="H38" s="222">
        <v>153.52277450571927</v>
      </c>
      <c r="I38" s="222">
        <v>168.51999987525826</v>
      </c>
      <c r="J38" s="222">
        <v>354.63026066647183</v>
      </c>
      <c r="K38" s="222">
        <v>371.89867324431435</v>
      </c>
      <c r="L38" s="222">
        <v>231.70993842554412</v>
      </c>
      <c r="M38" s="222">
        <v>232.89354292648056</v>
      </c>
      <c r="N38" s="222">
        <v>145.45480703404809</v>
      </c>
      <c r="O38" s="222">
        <v>145.74811145199789</v>
      </c>
      <c r="P38" s="222">
        <v>163.38671531428963</v>
      </c>
      <c r="Q38" s="222">
        <v>341.28420502632366</v>
      </c>
      <c r="R38" s="222">
        <v>351.11281355190317</v>
      </c>
      <c r="S38" s="222">
        <v>167.79466483041861</v>
      </c>
      <c r="T38" s="222">
        <v>165.79244030920128</v>
      </c>
      <c r="U38" s="222">
        <v>188.23551125304687</v>
      </c>
      <c r="V38" s="222">
        <v>225.8408367694926</v>
      </c>
      <c r="W38" s="222">
        <v>286.92387774642776</v>
      </c>
      <c r="X38" s="222">
        <v>482.74754375159978</v>
      </c>
      <c r="Y38" s="222">
        <v>484.68412045287806</v>
      </c>
      <c r="Z38" s="222">
        <v>278.9286920338987</v>
      </c>
      <c r="AA38" s="222">
        <v>255.66440418036669</v>
      </c>
      <c r="AB38" s="222">
        <v>281.83355708581627</v>
      </c>
      <c r="AC38" s="222">
        <v>297.81945186648016</v>
      </c>
      <c r="AD38" s="222">
        <v>526.50172682038692</v>
      </c>
      <c r="AE38" s="222">
        <v>649.06353193962786</v>
      </c>
      <c r="AF38" s="222">
        <v>600.10782087159123</v>
      </c>
      <c r="AG38" s="222">
        <v>8502.0097346768998</v>
      </c>
      <c r="AH38" s="223"/>
    </row>
    <row r="39" spans="1:34">
      <c r="A39" s="220" t="s">
        <v>893</v>
      </c>
      <c r="B39" s="221" t="s">
        <v>166</v>
      </c>
      <c r="C39" s="222">
        <v>666.91714742619035</v>
      </c>
      <c r="D39" s="222">
        <v>602.42666859747555</v>
      </c>
      <c r="E39" s="222">
        <v>398.37239596552206</v>
      </c>
      <c r="F39" s="222">
        <v>374.90450457361783</v>
      </c>
      <c r="G39" s="222">
        <v>387.71449604641572</v>
      </c>
      <c r="H39" s="222">
        <v>392.7865983612034</v>
      </c>
      <c r="I39" s="222">
        <v>431.15686073252419</v>
      </c>
      <c r="J39" s="222">
        <v>907.31824129416816</v>
      </c>
      <c r="K39" s="222">
        <v>951.49931512758758</v>
      </c>
      <c r="L39" s="222">
        <v>592.82773395463119</v>
      </c>
      <c r="M39" s="222">
        <v>595.85597512096399</v>
      </c>
      <c r="N39" s="222">
        <v>372.14477822025424</v>
      </c>
      <c r="O39" s="222">
        <v>372.89519486027217</v>
      </c>
      <c r="P39" s="222">
        <v>418.02339967038171</v>
      </c>
      <c r="Q39" s="222">
        <v>873.17248140081847</v>
      </c>
      <c r="R39" s="222">
        <v>898.31888539081729</v>
      </c>
      <c r="S39" s="222">
        <v>429.30109773024651</v>
      </c>
      <c r="T39" s="222">
        <v>424.17842481493227</v>
      </c>
      <c r="U39" s="222">
        <v>481.59881420793317</v>
      </c>
      <c r="V39" s="222">
        <v>577.81169166163124</v>
      </c>
      <c r="W39" s="222">
        <v>734.09208693285245</v>
      </c>
      <c r="X39" s="222">
        <v>1235.1051248774377</v>
      </c>
      <c r="Y39" s="222">
        <v>1240.0598384527341</v>
      </c>
      <c r="Z39" s="222">
        <v>713.63647824937721</v>
      </c>
      <c r="AA39" s="222">
        <v>654.11501298987412</v>
      </c>
      <c r="AB39" s="222">
        <v>721.06854861232227</v>
      </c>
      <c r="AC39" s="222">
        <v>761.96831252600248</v>
      </c>
      <c r="AD39" s="222">
        <v>1347.0497974968218</v>
      </c>
      <c r="AE39" s="222">
        <v>1660.6230420971008</v>
      </c>
      <c r="AF39" s="222">
        <v>1535.3703082100405</v>
      </c>
      <c r="AG39" s="222">
        <v>21752.313255602152</v>
      </c>
      <c r="AH39" s="223"/>
    </row>
    <row r="40" spans="1:34">
      <c r="A40" s="220" t="s">
        <v>824</v>
      </c>
      <c r="B40" s="225" t="s">
        <v>167</v>
      </c>
      <c r="C40" s="222">
        <v>338.33405181785616</v>
      </c>
      <c r="D40" s="222">
        <v>305.61735666314428</v>
      </c>
      <c r="E40" s="222">
        <v>202.09848761508906</v>
      </c>
      <c r="F40" s="222">
        <v>190.19298059238488</v>
      </c>
      <c r="G40" s="222">
        <v>196.69162339302386</v>
      </c>
      <c r="H40" s="222">
        <v>199.26475400455425</v>
      </c>
      <c r="I40" s="222">
        <v>218.7303898597786</v>
      </c>
      <c r="J40" s="222">
        <v>460.2920438468426</v>
      </c>
      <c r="K40" s="222">
        <v>482.70556519865193</v>
      </c>
      <c r="L40" s="222">
        <v>300.74771661357909</v>
      </c>
      <c r="M40" s="222">
        <v>302.28397506433424</v>
      </c>
      <c r="N40" s="222">
        <v>188.79294251772231</v>
      </c>
      <c r="O40" s="222">
        <v>189.17363673640995</v>
      </c>
      <c r="P40" s="222">
        <v>212.06764754959005</v>
      </c>
      <c r="Q40" s="222">
        <v>442.96954233117242</v>
      </c>
      <c r="R40" s="222">
        <v>455.72657636968705</v>
      </c>
      <c r="S40" s="222">
        <v>217.78894185803296</v>
      </c>
      <c r="T40" s="222">
        <v>215.19015625135808</v>
      </c>
      <c r="U40" s="222">
        <v>244.32012100825182</v>
      </c>
      <c r="V40" s="222">
        <v>293.12992113348724</v>
      </c>
      <c r="W40" s="222">
        <v>372.41260198202588</v>
      </c>
      <c r="X40" s="222">
        <v>626.58176196771205</v>
      </c>
      <c r="Y40" s="222">
        <v>629.09534004258455</v>
      </c>
      <c r="Z40" s="222">
        <v>362.03525751728984</v>
      </c>
      <c r="AA40" s="222">
        <v>331.83939497409114</v>
      </c>
      <c r="AB40" s="222">
        <v>365.80562462959881</v>
      </c>
      <c r="AC40" s="222">
        <v>386.5545031023039</v>
      </c>
      <c r="AD40" s="222">
        <v>683.37246649961401</v>
      </c>
      <c r="AE40" s="222">
        <v>842.45145674109017</v>
      </c>
      <c r="AF40" s="222">
        <v>778.90943338658826</v>
      </c>
      <c r="AG40" s="222">
        <v>11035.176271267848</v>
      </c>
      <c r="AH40" s="223"/>
    </row>
    <row r="41" spans="1:34">
      <c r="A41" s="220" t="s">
        <v>900</v>
      </c>
      <c r="B41" s="221" t="s">
        <v>168</v>
      </c>
      <c r="C41" s="222">
        <v>260.34399550177818</v>
      </c>
      <c r="D41" s="222">
        <v>235.1688909256155</v>
      </c>
      <c r="E41" s="222">
        <v>155.51236261286681</v>
      </c>
      <c r="F41" s="222">
        <v>146.35121773220331</v>
      </c>
      <c r="G41" s="222">
        <v>151.35184543422383</v>
      </c>
      <c r="H41" s="222">
        <v>153.33183858228097</v>
      </c>
      <c r="I41" s="222">
        <v>168.31041193693704</v>
      </c>
      <c r="J41" s="222">
        <v>354.18920782256953</v>
      </c>
      <c r="K41" s="222">
        <v>371.43614371519396</v>
      </c>
      <c r="L41" s="222">
        <v>231.4217613052077</v>
      </c>
      <c r="M41" s="222">
        <v>232.6038937599341</v>
      </c>
      <c r="N41" s="222">
        <v>145.27390522329719</v>
      </c>
      <c r="O41" s="222">
        <v>145.56684485921338</v>
      </c>
      <c r="P41" s="222">
        <v>163.18351163023348</v>
      </c>
      <c r="Q41" s="222">
        <v>340.85975064128922</v>
      </c>
      <c r="R41" s="222">
        <v>350.67613534893042</v>
      </c>
      <c r="S41" s="222">
        <v>167.58597898963333</v>
      </c>
      <c r="T41" s="222">
        <v>165.58624463047255</v>
      </c>
      <c r="U41" s="222">
        <v>188.00140317832833</v>
      </c>
      <c r="V41" s="222">
        <v>225.55995903745907</v>
      </c>
      <c r="W41" s="222">
        <v>286.56703117607105</v>
      </c>
      <c r="X41" s="222">
        <v>482.14715173581874</v>
      </c>
      <c r="Y41" s="222">
        <v>484.08131992108395</v>
      </c>
      <c r="Z41" s="222">
        <v>278.58178905772201</v>
      </c>
      <c r="AA41" s="222">
        <v>255.3464349457717</v>
      </c>
      <c r="AB41" s="222">
        <v>281.48304133562004</v>
      </c>
      <c r="AC41" s="222">
        <v>297.44905449551618</v>
      </c>
      <c r="AD41" s="222">
        <v>525.84691782721984</v>
      </c>
      <c r="AE41" s="222">
        <v>648.2562931098189</v>
      </c>
      <c r="AF41" s="222">
        <v>599.36146814764152</v>
      </c>
      <c r="AG41" s="222">
        <v>8491.4358046199523</v>
      </c>
      <c r="AH41" s="223"/>
    </row>
    <row r="42" spans="1:34">
      <c r="A42" s="220" t="s">
        <v>870</v>
      </c>
      <c r="B42" s="221" t="s">
        <v>169</v>
      </c>
      <c r="C42" s="222">
        <v>512.06203584910247</v>
      </c>
      <c r="D42" s="222">
        <v>462.54595126594228</v>
      </c>
      <c r="E42" s="222">
        <v>305.87214752454133</v>
      </c>
      <c r="F42" s="222">
        <v>287.85339318661352</v>
      </c>
      <c r="G42" s="222">
        <v>297.68896322418931</v>
      </c>
      <c r="H42" s="222">
        <v>301.58334657805648</v>
      </c>
      <c r="I42" s="222">
        <v>331.04420950795623</v>
      </c>
      <c r="J42" s="222">
        <v>696.64309516278831</v>
      </c>
      <c r="K42" s="222">
        <v>730.56552570824692</v>
      </c>
      <c r="L42" s="222">
        <v>455.17584534773846</v>
      </c>
      <c r="M42" s="222">
        <v>457.50094276449971</v>
      </c>
      <c r="N42" s="222">
        <v>285.73446267126616</v>
      </c>
      <c r="O42" s="222">
        <v>286.3106359994008</v>
      </c>
      <c r="P42" s="222">
        <v>320.9602780403373</v>
      </c>
      <c r="Q42" s="222">
        <v>670.42582455566492</v>
      </c>
      <c r="R42" s="222">
        <v>689.73334854285986</v>
      </c>
      <c r="S42" s="222">
        <v>329.61934618772659</v>
      </c>
      <c r="T42" s="222">
        <v>325.68613449549736</v>
      </c>
      <c r="U42" s="222">
        <v>369.77377207581958</v>
      </c>
      <c r="V42" s="222">
        <v>443.64645940133681</v>
      </c>
      <c r="W42" s="222">
        <v>563.63926161780796</v>
      </c>
      <c r="X42" s="222">
        <v>948.31936346695261</v>
      </c>
      <c r="Y42" s="222">
        <v>952.12361520977697</v>
      </c>
      <c r="Z42" s="222">
        <v>547.93335171967908</v>
      </c>
      <c r="AA42" s="222">
        <v>502.23249848007043</v>
      </c>
      <c r="AB42" s="222">
        <v>553.63972933391574</v>
      </c>
      <c r="AC42" s="222">
        <v>585.04275511637195</v>
      </c>
      <c r="AD42" s="222">
        <v>1034.2709950679186</v>
      </c>
      <c r="AE42" s="222">
        <v>1275.0339663567893</v>
      </c>
      <c r="AF42" s="222">
        <v>1178.8643444518852</v>
      </c>
      <c r="AG42" s="222">
        <v>16701.525598910754</v>
      </c>
      <c r="AH42" s="223"/>
    </row>
    <row r="43" spans="1:34">
      <c r="A43" s="220" t="s">
        <v>861</v>
      </c>
      <c r="B43" s="225" t="s">
        <v>176</v>
      </c>
      <c r="C43" s="222">
        <v>358.33250917149974</v>
      </c>
      <c r="D43" s="222">
        <v>323.68197546495355</v>
      </c>
      <c r="E43" s="222">
        <v>214.04424939724058</v>
      </c>
      <c r="F43" s="222">
        <v>201.43502433850722</v>
      </c>
      <c r="G43" s="222">
        <v>208.31779291722518</v>
      </c>
      <c r="H43" s="222">
        <v>211.04301771650745</v>
      </c>
      <c r="I43" s="222">
        <v>231.65924035547602</v>
      </c>
      <c r="J43" s="222">
        <v>487.49926924917406</v>
      </c>
      <c r="K43" s="222">
        <v>511.23762281485836</v>
      </c>
      <c r="L43" s="222">
        <v>318.52449773444675</v>
      </c>
      <c r="M43" s="222">
        <v>320.15156229515901</v>
      </c>
      <c r="N43" s="222">
        <v>199.9522319517109</v>
      </c>
      <c r="O43" s="222">
        <v>200.35542847856496</v>
      </c>
      <c r="P43" s="222">
        <v>224.60267257240733</v>
      </c>
      <c r="Q43" s="222">
        <v>469.15285865323767</v>
      </c>
      <c r="R43" s="222">
        <v>482.66394331068193</v>
      </c>
      <c r="S43" s="222">
        <v>230.66214466585379</v>
      </c>
      <c r="T43" s="222">
        <v>227.90974844018533</v>
      </c>
      <c r="U43" s="222">
        <v>258.76154508120021</v>
      </c>
      <c r="V43" s="222">
        <v>310.45642491094577</v>
      </c>
      <c r="W43" s="222">
        <v>394.42539525152051</v>
      </c>
      <c r="X43" s="222">
        <v>663.61814236736529</v>
      </c>
      <c r="Y43" s="222">
        <v>666.28029456200295</v>
      </c>
      <c r="Z43" s="222">
        <v>383.43466032369918</v>
      </c>
      <c r="AA43" s="222">
        <v>351.45396215404764</v>
      </c>
      <c r="AB43" s="222">
        <v>387.42788861565577</v>
      </c>
      <c r="AC43" s="222">
        <v>409.40320456647709</v>
      </c>
      <c r="AD43" s="222">
        <v>723.76566681308429</v>
      </c>
      <c r="AE43" s="222">
        <v>892.24759591073428</v>
      </c>
      <c r="AF43" s="222">
        <v>824.94969153452746</v>
      </c>
      <c r="AG43" s="222">
        <v>11687.450261618951</v>
      </c>
      <c r="AH43" s="223"/>
    </row>
    <row r="44" spans="1:34">
      <c r="A44" s="220" t="s">
        <v>846</v>
      </c>
      <c r="B44" s="225" t="s">
        <v>177</v>
      </c>
      <c r="C44" s="222">
        <v>218.41951957996207</v>
      </c>
      <c r="D44" s="222">
        <v>197.29848609385198</v>
      </c>
      <c r="E44" s="222">
        <v>130.46944088409072</v>
      </c>
      <c r="F44" s="222">
        <v>122.78356028684344</v>
      </c>
      <c r="G44" s="222">
        <v>126.97891227938099</v>
      </c>
      <c r="H44" s="222">
        <v>128.64005737833642</v>
      </c>
      <c r="I44" s="222">
        <v>141.20655728862477</v>
      </c>
      <c r="J44" s="222">
        <v>297.1523751254889</v>
      </c>
      <c r="K44" s="222">
        <v>311.62195198142109</v>
      </c>
      <c r="L44" s="222">
        <v>194.15477521273152</v>
      </c>
      <c r="M44" s="222">
        <v>195.14654305567166</v>
      </c>
      <c r="N44" s="222">
        <v>121.87973271755673</v>
      </c>
      <c r="O44" s="222">
        <v>122.12549884102511</v>
      </c>
      <c r="P44" s="222">
        <v>136.90526699089287</v>
      </c>
      <c r="Q44" s="222">
        <v>285.96942608844444</v>
      </c>
      <c r="R44" s="222">
        <v>294.20503001594284</v>
      </c>
      <c r="S44" s="222">
        <v>140.59878334702489</v>
      </c>
      <c r="T44" s="222">
        <v>138.92107606142528</v>
      </c>
      <c r="U44" s="222">
        <v>157.72661122230016</v>
      </c>
      <c r="V44" s="222">
        <v>189.23692783650637</v>
      </c>
      <c r="W44" s="222">
        <v>240.41973065787857</v>
      </c>
      <c r="X44" s="222">
        <v>404.50462107264281</v>
      </c>
      <c r="Y44" s="222">
        <v>406.12732062827592</v>
      </c>
      <c r="Z44" s="222">
        <v>233.72039140921299</v>
      </c>
      <c r="AA44" s="222">
        <v>214.22674081580871</v>
      </c>
      <c r="AB44" s="222">
        <v>236.15444074266276</v>
      </c>
      <c r="AC44" s="222">
        <v>249.54936816271172</v>
      </c>
      <c r="AD44" s="222">
        <v>441.16719858684303</v>
      </c>
      <c r="AE44" s="222">
        <v>543.86438923945389</v>
      </c>
      <c r="AF44" s="222">
        <v>502.84333877273718</v>
      </c>
      <c r="AG44" s="222">
        <v>7124.0180723757503</v>
      </c>
      <c r="AH44" s="223"/>
    </row>
    <row r="45" spans="1:34">
      <c r="A45" s="220" t="s">
        <v>904</v>
      </c>
      <c r="B45" s="225" t="s">
        <v>178</v>
      </c>
      <c r="C45" s="222">
        <v>280.80030800362039</v>
      </c>
      <c r="D45" s="222">
        <v>253.64709056380605</v>
      </c>
      <c r="E45" s="222">
        <v>167.73161691668608</v>
      </c>
      <c r="F45" s="222">
        <v>157.85064271100856</v>
      </c>
      <c r="G45" s="222">
        <v>163.24419056769116</v>
      </c>
      <c r="H45" s="222">
        <v>165.37976002742812</v>
      </c>
      <c r="I45" s="222">
        <v>181.53526230177778</v>
      </c>
      <c r="J45" s="222">
        <v>382.01932968128142</v>
      </c>
      <c r="K45" s="222">
        <v>400.62142918979328</v>
      </c>
      <c r="L45" s="222">
        <v>249.60553335595867</v>
      </c>
      <c r="M45" s="222">
        <v>250.88055088324396</v>
      </c>
      <c r="N45" s="222">
        <v>156.68868126943988</v>
      </c>
      <c r="O45" s="222">
        <v>157.00463839314151</v>
      </c>
      <c r="P45" s="222">
        <v>176.00552007572213</v>
      </c>
      <c r="Q45" s="222">
        <v>367.64252150942167</v>
      </c>
      <c r="R45" s="222">
        <v>378.23022046547021</v>
      </c>
      <c r="S45" s="222">
        <v>180.7539076393098</v>
      </c>
      <c r="T45" s="222">
        <v>178.59704581925703</v>
      </c>
      <c r="U45" s="222">
        <v>202.77345677145394</v>
      </c>
      <c r="V45" s="222">
        <v>243.28314485966283</v>
      </c>
      <c r="W45" s="222">
        <v>309.08379685435938</v>
      </c>
      <c r="X45" s="222">
        <v>520.03146241013076</v>
      </c>
      <c r="Y45" s="222">
        <v>522.11760624881038</v>
      </c>
      <c r="Z45" s="222">
        <v>300.4711209906651</v>
      </c>
      <c r="AA45" s="222">
        <v>275.41006829139405</v>
      </c>
      <c r="AB45" s="222">
        <v>303.60033674868475</v>
      </c>
      <c r="AC45" s="222">
        <v>320.82086608813739</v>
      </c>
      <c r="AD45" s="222">
        <v>567.16490120713877</v>
      </c>
      <c r="AE45" s="222">
        <v>699.19249114880813</v>
      </c>
      <c r="AF45" s="222">
        <v>646.45579605929629</v>
      </c>
      <c r="AG45" s="222">
        <v>9158.6432970525984</v>
      </c>
      <c r="AH45" s="223"/>
    </row>
    <row r="46" spans="1:34">
      <c r="A46" s="220" t="s">
        <v>874</v>
      </c>
      <c r="B46" s="225" t="s">
        <v>179</v>
      </c>
      <c r="C46" s="222">
        <v>312.72526332628655</v>
      </c>
      <c r="D46" s="222">
        <v>282.48492230104671</v>
      </c>
      <c r="E46" s="222">
        <v>186.8014833792069</v>
      </c>
      <c r="F46" s="222">
        <v>175.79711418047043</v>
      </c>
      <c r="G46" s="222">
        <v>181.80386925041947</v>
      </c>
      <c r="H46" s="222">
        <v>184.18223744522646</v>
      </c>
      <c r="I46" s="222">
        <v>202.17450297667764</v>
      </c>
      <c r="J46" s="222">
        <v>425.45215252673404</v>
      </c>
      <c r="K46" s="222">
        <v>446.16917562610382</v>
      </c>
      <c r="L46" s="222">
        <v>277.9838693960192</v>
      </c>
      <c r="M46" s="222">
        <v>279.40384715459334</v>
      </c>
      <c r="N46" s="222">
        <v>174.50304616333398</v>
      </c>
      <c r="O46" s="222">
        <v>174.85492531692853</v>
      </c>
      <c r="P46" s="222">
        <v>196.01606922685625</v>
      </c>
      <c r="Q46" s="222">
        <v>409.44080569702049</v>
      </c>
      <c r="R46" s="222">
        <v>421.2322491166874</v>
      </c>
      <c r="S46" s="222">
        <v>201.30431396474688</v>
      </c>
      <c r="T46" s="222">
        <v>198.90223262292119</v>
      </c>
      <c r="U46" s="222">
        <v>225.82732588604114</v>
      </c>
      <c r="V46" s="222">
        <v>270.94267125271188</v>
      </c>
      <c r="W46" s="222">
        <v>344.22437941172683</v>
      </c>
      <c r="X46" s="222">
        <v>579.15526224446035</v>
      </c>
      <c r="Y46" s="222">
        <v>581.47858548411716</v>
      </c>
      <c r="Z46" s="222">
        <v>334.632504863701</v>
      </c>
      <c r="AA46" s="222">
        <v>306.72219251278852</v>
      </c>
      <c r="AB46" s="222">
        <v>338.1174897231864</v>
      </c>
      <c r="AC46" s="222">
        <v>357.29586816082309</v>
      </c>
      <c r="AD46" s="222">
        <v>631.64743066144695</v>
      </c>
      <c r="AE46" s="222">
        <v>778.6855985480405</v>
      </c>
      <c r="AF46" s="222">
        <v>719.95312429942601</v>
      </c>
      <c r="AG46" s="222">
        <v>10199.91451271975</v>
      </c>
      <c r="AH46" s="223"/>
    </row>
    <row r="47" spans="1:34">
      <c r="A47" s="220" t="s">
        <v>890</v>
      </c>
      <c r="B47" s="221" t="s">
        <v>181</v>
      </c>
      <c r="C47" s="222">
        <v>283.4337049113995</v>
      </c>
      <c r="D47" s="222">
        <v>256.02583960687787</v>
      </c>
      <c r="E47" s="222">
        <v>169.30463485411474</v>
      </c>
      <c r="F47" s="222">
        <v>159.33099505592392</v>
      </c>
      <c r="G47" s="222">
        <v>164.77512459589855</v>
      </c>
      <c r="H47" s="222">
        <v>166.93072181860913</v>
      </c>
      <c r="I47" s="222">
        <v>183.23773336314215</v>
      </c>
      <c r="J47" s="222">
        <v>385.60197718137448</v>
      </c>
      <c r="K47" s="222">
        <v>404.37853059868792</v>
      </c>
      <c r="L47" s="222">
        <v>251.94637993257874</v>
      </c>
      <c r="M47" s="222">
        <v>253.23335480862045</v>
      </c>
      <c r="N47" s="222">
        <v>158.15813652635367</v>
      </c>
      <c r="O47" s="222">
        <v>158.47705675404353</v>
      </c>
      <c r="P47" s="222">
        <v>177.65613219796199</v>
      </c>
      <c r="Q47" s="222">
        <v>371.0903406596006</v>
      </c>
      <c r="R47" s="222">
        <v>381.77733300278811</v>
      </c>
      <c r="S47" s="222">
        <v>182.44905101301367</v>
      </c>
      <c r="T47" s="222">
        <v>180.27196174631808</v>
      </c>
      <c r="U47" s="222">
        <v>204.67510352475713</v>
      </c>
      <c r="V47" s="222">
        <v>245.56469891472443</v>
      </c>
      <c r="W47" s="222">
        <v>311.98244151991435</v>
      </c>
      <c r="X47" s="222">
        <v>524.90841306162724</v>
      </c>
      <c r="Y47" s="222">
        <v>527.01412114072036</v>
      </c>
      <c r="Z47" s="222">
        <v>303.28899439870827</v>
      </c>
      <c r="AA47" s="222">
        <v>277.99291454026798</v>
      </c>
      <c r="AB47" s="222">
        <v>306.44755651734812</v>
      </c>
      <c r="AC47" s="222">
        <v>323.82958314658384</v>
      </c>
      <c r="AD47" s="222">
        <v>572.48387791218022</v>
      </c>
      <c r="AE47" s="222">
        <v>705.74964686286057</v>
      </c>
      <c r="AF47" s="222">
        <v>652.51837735225013</v>
      </c>
      <c r="AG47" s="222">
        <v>9244.5347375192487</v>
      </c>
      <c r="AH47" s="223"/>
    </row>
    <row r="48" spans="1:34">
      <c r="A48" s="220" t="s">
        <v>805</v>
      </c>
      <c r="B48" s="221" t="s">
        <v>106</v>
      </c>
      <c r="C48" s="222">
        <v>290.30328366797158</v>
      </c>
      <c r="D48" s="222">
        <v>262.23113431396553</v>
      </c>
      <c r="E48" s="222">
        <v>173.40806892998302</v>
      </c>
      <c r="F48" s="222">
        <v>163.19269816297611</v>
      </c>
      <c r="G48" s="222">
        <v>168.76877699475261</v>
      </c>
      <c r="H48" s="222">
        <v>170.97661939731395</v>
      </c>
      <c r="I48" s="222">
        <v>187.67886375342991</v>
      </c>
      <c r="J48" s="222">
        <v>394.94780692934114</v>
      </c>
      <c r="K48" s="222">
        <v>414.1794474101975</v>
      </c>
      <c r="L48" s="222">
        <v>258.05280083238358</v>
      </c>
      <c r="M48" s="222">
        <v>259.37096810056323</v>
      </c>
      <c r="N48" s="222">
        <v>161.9914130775673</v>
      </c>
      <c r="O48" s="222">
        <v>162.31806297037184</v>
      </c>
      <c r="P48" s="222">
        <v>181.9619813985833</v>
      </c>
      <c r="Q48" s="222">
        <v>380.08445207539421</v>
      </c>
      <c r="R48" s="222">
        <v>391.030464903091</v>
      </c>
      <c r="S48" s="222">
        <v>186.87106612017087</v>
      </c>
      <c r="T48" s="222">
        <v>184.64121077125395</v>
      </c>
      <c r="U48" s="222">
        <v>209.63581115694362</v>
      </c>
      <c r="V48" s="222">
        <v>251.51644710062189</v>
      </c>
      <c r="W48" s="222">
        <v>319.5439556078689</v>
      </c>
      <c r="X48" s="222">
        <v>537.63061095492765</v>
      </c>
      <c r="Y48" s="222">
        <v>539.78735505139286</v>
      </c>
      <c r="Z48" s="222">
        <v>310.63980552992064</v>
      </c>
      <c r="AA48" s="222">
        <v>284.73062493642692</v>
      </c>
      <c r="AB48" s="222">
        <v>313.87492167461858</v>
      </c>
      <c r="AC48" s="222">
        <v>331.67823624106592</v>
      </c>
      <c r="AD48" s="222">
        <v>586.3591616841469</v>
      </c>
      <c r="AE48" s="222">
        <v>722.85489121995954</v>
      </c>
      <c r="AF48" s="222">
        <v>668.33345617194504</v>
      </c>
      <c r="AG48" s="222">
        <v>9468.5943971391498</v>
      </c>
      <c r="AH48" s="223"/>
    </row>
    <row r="49" spans="1:34">
      <c r="A49" s="220" t="s">
        <v>908</v>
      </c>
      <c r="B49" s="221" t="s">
        <v>116</v>
      </c>
      <c r="C49" s="222">
        <v>268.75890836407086</v>
      </c>
      <c r="D49" s="222">
        <v>242.77008687886556</v>
      </c>
      <c r="E49" s="222">
        <v>160.53887754313951</v>
      </c>
      <c r="F49" s="222">
        <v>151.08162352525147</v>
      </c>
      <c r="G49" s="222">
        <v>156.24388294183552</v>
      </c>
      <c r="H49" s="222">
        <v>158.28787399303891</v>
      </c>
      <c r="I49" s="222">
        <v>173.75058906695364</v>
      </c>
      <c r="J49" s="222">
        <v>365.63741239839214</v>
      </c>
      <c r="K49" s="222">
        <v>383.4418086710736</v>
      </c>
      <c r="L49" s="222">
        <v>238.90184146633558</v>
      </c>
      <c r="M49" s="222">
        <v>240.12218314336047</v>
      </c>
      <c r="N49" s="222">
        <v>149.96948981422608</v>
      </c>
      <c r="O49" s="222">
        <v>150.271897928589</v>
      </c>
      <c r="P49" s="222">
        <v>168.45797562655008</v>
      </c>
      <c r="Q49" s="222">
        <v>351.87711670107092</v>
      </c>
      <c r="R49" s="222">
        <v>362.01078939447245</v>
      </c>
      <c r="S49" s="222">
        <v>173.00274079134786</v>
      </c>
      <c r="T49" s="222">
        <v>170.93837044798613</v>
      </c>
      <c r="U49" s="222">
        <v>194.07803814233148</v>
      </c>
      <c r="V49" s="222">
        <v>232.85057235413746</v>
      </c>
      <c r="W49" s="222">
        <v>295.82953247518816</v>
      </c>
      <c r="X49" s="222">
        <v>497.73124946328795</v>
      </c>
      <c r="Y49" s="222">
        <v>499.72793438418466</v>
      </c>
      <c r="Z49" s="222">
        <v>287.58618908401849</v>
      </c>
      <c r="AA49" s="222">
        <v>263.59981523066898</v>
      </c>
      <c r="AB49" s="222">
        <v>290.5812164653637</v>
      </c>
      <c r="AC49" s="222">
        <v>307.0632876554817</v>
      </c>
      <c r="AD49" s="222">
        <v>542.84349185571898</v>
      </c>
      <c r="AE49" s="222">
        <v>669.20941787245522</v>
      </c>
      <c r="AF49" s="222">
        <v>618.73420043500391</v>
      </c>
      <c r="AG49" s="222">
        <v>8765.898414114401</v>
      </c>
      <c r="AH49" s="223"/>
    </row>
    <row r="50" spans="1:34">
      <c r="A50" s="220" t="s">
        <v>798</v>
      </c>
      <c r="B50" s="225" t="s">
        <v>26</v>
      </c>
      <c r="C50" s="222">
        <v>311.16058432729596</v>
      </c>
      <c r="D50" s="222">
        <v>281.07154680092037</v>
      </c>
      <c r="E50" s="222">
        <v>185.86684715917508</v>
      </c>
      <c r="F50" s="222">
        <v>174.9175368488676</v>
      </c>
      <c r="G50" s="222">
        <v>180.89423792378577</v>
      </c>
      <c r="H50" s="222">
        <v>183.2607062716578</v>
      </c>
      <c r="I50" s="222">
        <v>201.16294991065971</v>
      </c>
      <c r="J50" s="222">
        <v>423.32345962532503</v>
      </c>
      <c r="K50" s="222">
        <v>443.93682787244404</v>
      </c>
      <c r="L50" s="222">
        <v>276.59301431166909</v>
      </c>
      <c r="M50" s="222">
        <v>278.00588740158219</v>
      </c>
      <c r="N50" s="222">
        <v>173.62994352785302</v>
      </c>
      <c r="O50" s="222">
        <v>173.98006210119911</v>
      </c>
      <c r="P50" s="222">
        <v>195.03532905984281</v>
      </c>
      <c r="Q50" s="222">
        <v>407.39222342646855</v>
      </c>
      <c r="R50" s="222">
        <v>419.12466993718635</v>
      </c>
      <c r="S50" s="222">
        <v>200.29711477298153</v>
      </c>
      <c r="T50" s="222">
        <v>197.90705192364805</v>
      </c>
      <c r="U50" s="222">
        <v>224.69742908635911</v>
      </c>
      <c r="V50" s="222">
        <v>269.5870458608573</v>
      </c>
      <c r="W50" s="222">
        <v>342.50209880133644</v>
      </c>
      <c r="X50" s="222">
        <v>576.25753640565176</v>
      </c>
      <c r="Y50" s="222">
        <v>578.56923520843941</v>
      </c>
      <c r="Z50" s="222">
        <v>332.95821591380712</v>
      </c>
      <c r="AA50" s="222">
        <v>305.18754907514477</v>
      </c>
      <c r="AB50" s="222">
        <v>336.42576411798865</v>
      </c>
      <c r="AC50" s="222">
        <v>355.50818610600282</v>
      </c>
      <c r="AD50" s="222">
        <v>628.48706728366903</v>
      </c>
      <c r="AE50" s="222">
        <v>774.78954937725996</v>
      </c>
      <c r="AF50" s="222">
        <v>716.3509352026224</v>
      </c>
      <c r="AG50" s="222">
        <v>10148.880605641702</v>
      </c>
      <c r="AH50" s="223"/>
    </row>
    <row r="51" spans="1:34">
      <c r="A51" s="220" t="s">
        <v>814</v>
      </c>
      <c r="B51" s="221" t="s">
        <v>31</v>
      </c>
      <c r="C51" s="222">
        <v>188.80260104702327</v>
      </c>
      <c r="D51" s="222">
        <v>170.54550540535382</v>
      </c>
      <c r="E51" s="222">
        <v>112.77824364524886</v>
      </c>
      <c r="F51" s="222">
        <v>106.13454142079685</v>
      </c>
      <c r="G51" s="222">
        <v>109.76101844090091</v>
      </c>
      <c r="H51" s="222">
        <v>111.19691810775501</v>
      </c>
      <c r="I51" s="222">
        <v>122.05944483468078</v>
      </c>
      <c r="J51" s="222">
        <v>256.85955833473054</v>
      </c>
      <c r="K51" s="222">
        <v>269.36711146781795</v>
      </c>
      <c r="L51" s="222">
        <v>167.8280706612577</v>
      </c>
      <c r="M51" s="222">
        <v>168.68535827338133</v>
      </c>
      <c r="N51" s="222">
        <v>105.35326969056183</v>
      </c>
      <c r="O51" s="222">
        <v>105.56571079220562</v>
      </c>
      <c r="P51" s="222">
        <v>118.34139437091348</v>
      </c>
      <c r="Q51" s="222">
        <v>247.19297784947614</v>
      </c>
      <c r="R51" s="222">
        <v>254.31186285432821</v>
      </c>
      <c r="S51" s="222">
        <v>121.5340829016295</v>
      </c>
      <c r="T51" s="222">
        <v>120.08386682238032</v>
      </c>
      <c r="U51" s="222">
        <v>136.33943756661776</v>
      </c>
      <c r="V51" s="222">
        <v>163.57706609001255</v>
      </c>
      <c r="W51" s="222">
        <v>207.81966089168395</v>
      </c>
      <c r="X51" s="222">
        <v>349.65521735843009</v>
      </c>
      <c r="Y51" s="222">
        <v>351.05788456239861</v>
      </c>
      <c r="Z51" s="222">
        <v>202.02872847924718</v>
      </c>
      <c r="AA51" s="222">
        <v>185.17834833458622</v>
      </c>
      <c r="AB51" s="222">
        <v>204.1327292852001</v>
      </c>
      <c r="AC51" s="222">
        <v>215.71135166567595</v>
      </c>
      <c r="AD51" s="222">
        <v>381.34647832759913</v>
      </c>
      <c r="AE51" s="222">
        <v>470.11829117986855</v>
      </c>
      <c r="AF51" s="222">
        <v>434.6595508589881</v>
      </c>
      <c r="AG51" s="222">
        <v>6158.0262815207507</v>
      </c>
      <c r="AH51" s="223"/>
    </row>
    <row r="52" spans="1:34">
      <c r="A52" s="220" t="s">
        <v>875</v>
      </c>
      <c r="B52" s="221" t="s">
        <v>55</v>
      </c>
      <c r="C52" s="222">
        <v>253.35951507475872</v>
      </c>
      <c r="D52" s="222">
        <v>228.85980546909067</v>
      </c>
      <c r="E52" s="222">
        <v>151.34029384386884</v>
      </c>
      <c r="F52" s="222">
        <v>142.42492316277833</v>
      </c>
      <c r="G52" s="222">
        <v>147.29139456808744</v>
      </c>
      <c r="H52" s="222">
        <v>149.21826867507895</v>
      </c>
      <c r="I52" s="222">
        <v>163.79499849107907</v>
      </c>
      <c r="J52" s="222">
        <v>344.68705823494304</v>
      </c>
      <c r="K52" s="222">
        <v>361.4712952051824</v>
      </c>
      <c r="L52" s="222">
        <v>225.21320343504337</v>
      </c>
      <c r="M52" s="222">
        <v>226.36362176870364</v>
      </c>
      <c r="N52" s="222">
        <v>141.37651267681971</v>
      </c>
      <c r="O52" s="222">
        <v>141.66159336000908</v>
      </c>
      <c r="P52" s="222">
        <v>158.80564210880684</v>
      </c>
      <c r="Q52" s="222">
        <v>331.71520228278268</v>
      </c>
      <c r="R52" s="222">
        <v>341.26823408795934</v>
      </c>
      <c r="S52" s="222">
        <v>163.09000055218175</v>
      </c>
      <c r="T52" s="222">
        <v>161.1439148491533</v>
      </c>
      <c r="U52" s="222">
        <v>182.95772195871572</v>
      </c>
      <c r="V52" s="222">
        <v>219.50866096169574</v>
      </c>
      <c r="W52" s="222">
        <v>278.87904199690576</v>
      </c>
      <c r="X52" s="222">
        <v>469.21216033049939</v>
      </c>
      <c r="Y52" s="222">
        <v>471.09443886182231</v>
      </c>
      <c r="Z52" s="222">
        <v>271.10802708657479</v>
      </c>
      <c r="AA52" s="222">
        <v>248.49602853040363</v>
      </c>
      <c r="AB52" s="222">
        <v>273.93144488355927</v>
      </c>
      <c r="AC52" s="222">
        <v>289.46912357698199</v>
      </c>
      <c r="AD52" s="222">
        <v>511.73955384483196</v>
      </c>
      <c r="AE52" s="222">
        <v>630.86494370615355</v>
      </c>
      <c r="AF52" s="222">
        <v>583.28186379602801</v>
      </c>
      <c r="AG52" s="222">
        <v>8263.6284873804998</v>
      </c>
      <c r="AH52" s="223"/>
    </row>
    <row r="53" spans="1:34">
      <c r="A53" s="220" t="s">
        <v>820</v>
      </c>
      <c r="B53" s="221" t="s">
        <v>60</v>
      </c>
      <c r="C53" s="222">
        <v>217.02660924209565</v>
      </c>
      <c r="D53" s="222">
        <v>196.04026933074388</v>
      </c>
      <c r="E53" s="222">
        <v>129.63740795345984</v>
      </c>
      <c r="F53" s="222">
        <v>122.00054194318767</v>
      </c>
      <c r="G53" s="222">
        <v>126.16913923370669</v>
      </c>
      <c r="H53" s="222">
        <v>127.8196908372388</v>
      </c>
      <c r="I53" s="222">
        <v>140.30605135490555</v>
      </c>
      <c r="J53" s="222">
        <v>295.25736768279404</v>
      </c>
      <c r="K53" s="222">
        <v>309.63466879695216</v>
      </c>
      <c r="L53" s="222">
        <v>192.91660660005428</v>
      </c>
      <c r="M53" s="222">
        <v>193.90204971668859</v>
      </c>
      <c r="N53" s="222">
        <v>121.10247828532853</v>
      </c>
      <c r="O53" s="222">
        <v>121.34667710302342</v>
      </c>
      <c r="P53" s="222">
        <v>136.03219135156033</v>
      </c>
      <c r="Q53" s="222">
        <v>284.14573482367859</v>
      </c>
      <c r="R53" s="222">
        <v>292.32881845504579</v>
      </c>
      <c r="S53" s="222">
        <v>139.70215332424976</v>
      </c>
      <c r="T53" s="222">
        <v>138.0351451548579</v>
      </c>
      <c r="U53" s="222">
        <v>156.72075319390288</v>
      </c>
      <c r="V53" s="222">
        <v>188.03012144119674</v>
      </c>
      <c r="W53" s="222">
        <v>238.88652003226952</v>
      </c>
      <c r="X53" s="222">
        <v>401.92500424402618</v>
      </c>
      <c r="Y53" s="222">
        <v>403.53735548010144</v>
      </c>
      <c r="Z53" s="222">
        <v>232.22990397480172</v>
      </c>
      <c r="AA53" s="222">
        <v>212.8605687699054</v>
      </c>
      <c r="AB53" s="222">
        <v>234.64843082891466</v>
      </c>
      <c r="AC53" s="222">
        <v>247.95793578803045</v>
      </c>
      <c r="AD53" s="222">
        <v>438.35377626625132</v>
      </c>
      <c r="AE53" s="222">
        <v>540.39604386617464</v>
      </c>
      <c r="AF53" s="222">
        <v>499.63659385245364</v>
      </c>
      <c r="AG53" s="222">
        <v>7078.5866089275987</v>
      </c>
      <c r="AH53" s="223"/>
    </row>
    <row r="54" spans="1:34">
      <c r="A54" s="220" t="s">
        <v>813</v>
      </c>
      <c r="B54" s="221" t="s">
        <v>79</v>
      </c>
      <c r="C54" s="222">
        <v>467.29428841637963</v>
      </c>
      <c r="D54" s="222">
        <v>422.10721753328897</v>
      </c>
      <c r="E54" s="222">
        <v>279.1308425879684</v>
      </c>
      <c r="F54" s="222">
        <v>262.68740332278372</v>
      </c>
      <c r="G54" s="222">
        <v>271.66308474438563</v>
      </c>
      <c r="H54" s="222">
        <v>275.21699612769743</v>
      </c>
      <c r="I54" s="222">
        <v>302.10220146445261</v>
      </c>
      <c r="J54" s="222">
        <v>635.73808766055595</v>
      </c>
      <c r="K54" s="222">
        <v>666.69480175635624</v>
      </c>
      <c r="L54" s="222">
        <v>415.38145354477234</v>
      </c>
      <c r="M54" s="222">
        <v>417.50327603267181</v>
      </c>
      <c r="N54" s="222">
        <v>260.75372330346516</v>
      </c>
      <c r="O54" s="222">
        <v>261.27952386379906</v>
      </c>
      <c r="P54" s="222">
        <v>292.89987196196017</v>
      </c>
      <c r="Q54" s="222">
        <v>611.81289900199727</v>
      </c>
      <c r="R54" s="222">
        <v>629.43243540781111</v>
      </c>
      <c r="S54" s="222">
        <v>300.80190883445272</v>
      </c>
      <c r="T54" s="222">
        <v>297.2125637351553</v>
      </c>
      <c r="U54" s="222">
        <v>337.44577726931976</v>
      </c>
      <c r="V54" s="222">
        <v>404.86004046487511</v>
      </c>
      <c r="W54" s="222">
        <v>514.36230230284684</v>
      </c>
      <c r="X54" s="222">
        <v>865.41120239062627</v>
      </c>
      <c r="Y54" s="222">
        <v>868.88286204641781</v>
      </c>
      <c r="Z54" s="222">
        <v>500.02950378243332</v>
      </c>
      <c r="AA54" s="222">
        <v>458.32411224874511</v>
      </c>
      <c r="AB54" s="222">
        <v>505.23699326612098</v>
      </c>
      <c r="AC54" s="222">
        <v>533.8945651222358</v>
      </c>
      <c r="AD54" s="222">
        <v>943.84839108124856</v>
      </c>
      <c r="AE54" s="222">
        <v>1163.5623192167066</v>
      </c>
      <c r="AF54" s="222">
        <v>1075.8004624705691</v>
      </c>
      <c r="AG54" s="222">
        <v>15241.371110962096</v>
      </c>
      <c r="AH54" s="223"/>
    </row>
    <row r="55" spans="1:34">
      <c r="A55" s="220" t="s">
        <v>866</v>
      </c>
      <c r="B55" s="221" t="s">
        <v>80</v>
      </c>
      <c r="C55" s="222">
        <v>638.82796963929229</v>
      </c>
      <c r="D55" s="222">
        <v>577.05369706254294</v>
      </c>
      <c r="E55" s="222">
        <v>381.59377046630811</v>
      </c>
      <c r="F55" s="222">
        <v>359.11429836476822</v>
      </c>
      <c r="G55" s="222">
        <v>371.38475935868018</v>
      </c>
      <c r="H55" s="222">
        <v>376.24323516195409</v>
      </c>
      <c r="I55" s="222">
        <v>412.99742104515724</v>
      </c>
      <c r="J55" s="222">
        <v>869.10386415997073</v>
      </c>
      <c r="K55" s="222">
        <v>911.42412208467886</v>
      </c>
      <c r="L55" s="222">
        <v>567.85904979300756</v>
      </c>
      <c r="M55" s="222">
        <v>570.7597476732949</v>
      </c>
      <c r="N55" s="222">
        <v>356.47080600610997</v>
      </c>
      <c r="O55" s="222">
        <v>357.18961664154835</v>
      </c>
      <c r="P55" s="222">
        <v>400.41711433532902</v>
      </c>
      <c r="Q55" s="222">
        <v>836.39625340405814</v>
      </c>
      <c r="R55" s="222">
        <v>860.48354260730696</v>
      </c>
      <c r="S55" s="222">
        <v>411.21981896152215</v>
      </c>
      <c r="T55" s="222">
        <v>406.31290248734564</v>
      </c>
      <c r="U55" s="222">
        <v>461.31486324572899</v>
      </c>
      <c r="V55" s="222">
        <v>553.47545229956233</v>
      </c>
      <c r="W55" s="222">
        <v>703.17363893464142</v>
      </c>
      <c r="X55" s="222">
        <v>1183.0850387661701</v>
      </c>
      <c r="Y55" s="222">
        <v>1187.8310700020834</v>
      </c>
      <c r="Z55" s="222">
        <v>683.57957839289077</v>
      </c>
      <c r="AA55" s="222">
        <v>626.56503475965451</v>
      </c>
      <c r="AB55" s="222">
        <v>690.69862524676103</v>
      </c>
      <c r="AC55" s="222">
        <v>729.8757752728734</v>
      </c>
      <c r="AD55" s="222">
        <v>1290.3148321480999</v>
      </c>
      <c r="AE55" s="222">
        <v>1590.6810169947287</v>
      </c>
      <c r="AF55" s="222">
        <v>1470.7036704987806</v>
      </c>
      <c r="AG55" s="222">
        <v>20836.150585814848</v>
      </c>
      <c r="AH55" s="223"/>
    </row>
    <row r="56" spans="1:34">
      <c r="A56" s="220" t="s">
        <v>895</v>
      </c>
      <c r="B56" s="221" t="s">
        <v>86</v>
      </c>
      <c r="C56" s="222">
        <v>380.6976218390779</v>
      </c>
      <c r="D56" s="222">
        <v>343.88439546439952</v>
      </c>
      <c r="E56" s="222">
        <v>227.40369525015745</v>
      </c>
      <c r="F56" s="222">
        <v>214.00747283039357</v>
      </c>
      <c r="G56" s="222">
        <v>221.31982535918013</v>
      </c>
      <c r="H56" s="222">
        <v>224.21514346041079</v>
      </c>
      <c r="I56" s="222">
        <v>246.11811550195651</v>
      </c>
      <c r="J56" s="222">
        <v>517.92624922743107</v>
      </c>
      <c r="K56" s="222">
        <v>543.14621815999021</v>
      </c>
      <c r="L56" s="222">
        <v>338.4050167967157</v>
      </c>
      <c r="M56" s="222">
        <v>340.13363363439515</v>
      </c>
      <c r="N56" s="222">
        <v>212.43213282945524</v>
      </c>
      <c r="O56" s="222">
        <v>212.86049463023639</v>
      </c>
      <c r="P56" s="222">
        <v>238.62111619376714</v>
      </c>
      <c r="Q56" s="222">
        <v>498.43475821171228</v>
      </c>
      <c r="R56" s="222">
        <v>512.78912926626185</v>
      </c>
      <c r="S56" s="222">
        <v>245.0587866716954</v>
      </c>
      <c r="T56" s="222">
        <v>242.13460125549207</v>
      </c>
      <c r="U56" s="222">
        <v>274.91199462639582</v>
      </c>
      <c r="V56" s="222">
        <v>329.83337995630473</v>
      </c>
      <c r="W56" s="222">
        <v>419.04322416174193</v>
      </c>
      <c r="X56" s="222">
        <v>705.03747815861402</v>
      </c>
      <c r="Y56" s="222">
        <v>707.8657870157017</v>
      </c>
      <c r="Z56" s="222">
        <v>407.3665089818677</v>
      </c>
      <c r="AA56" s="222">
        <v>373.38975435781907</v>
      </c>
      <c r="AB56" s="222">
        <v>411.60897226749944</v>
      </c>
      <c r="AC56" s="222">
        <v>434.95586463007891</v>
      </c>
      <c r="AD56" s="222">
        <v>768.93907494349833</v>
      </c>
      <c r="AE56" s="222">
        <v>947.93670448773116</v>
      </c>
      <c r="AF56" s="222">
        <v>876.43844101726904</v>
      </c>
      <c r="AG56" s="222">
        <v>12416.915591187249</v>
      </c>
      <c r="AH56" s="223"/>
    </row>
    <row r="57" spans="1:34">
      <c r="A57" s="224" t="s">
        <v>842</v>
      </c>
      <c r="B57" s="221" t="s">
        <v>135</v>
      </c>
      <c r="C57" s="222">
        <v>411.01979222082974</v>
      </c>
      <c r="D57" s="222">
        <v>371.2744305807862</v>
      </c>
      <c r="E57" s="222">
        <v>245.51616351172683</v>
      </c>
      <c r="F57" s="222">
        <v>231.05294588268993</v>
      </c>
      <c r="G57" s="222">
        <v>238.94771969952706</v>
      </c>
      <c r="H57" s="222">
        <v>242.07364688192501</v>
      </c>
      <c r="I57" s="222">
        <v>265.72116790936178</v>
      </c>
      <c r="J57" s="222">
        <v>559.17853732523861</v>
      </c>
      <c r="K57" s="222">
        <v>586.40725060272246</v>
      </c>
      <c r="L57" s="222">
        <v>365.3586250903</v>
      </c>
      <c r="M57" s="222">
        <v>367.22492446464383</v>
      </c>
      <c r="N57" s="222">
        <v>229.35213168601885</v>
      </c>
      <c r="O57" s="222">
        <v>229.81461205955483</v>
      </c>
      <c r="P57" s="222">
        <v>257.62704038882208</v>
      </c>
      <c r="Q57" s="222">
        <v>538.13456928400569</v>
      </c>
      <c r="R57" s="222">
        <v>553.63225109194616</v>
      </c>
      <c r="S57" s="222">
        <v>264.57746463744718</v>
      </c>
      <c r="T57" s="222">
        <v>261.42037088840584</v>
      </c>
      <c r="U57" s="222">
        <v>296.8084496154749</v>
      </c>
      <c r="V57" s="222">
        <v>356.10426627366587</v>
      </c>
      <c r="W57" s="222">
        <v>452.41958196237442</v>
      </c>
      <c r="X57" s="222">
        <v>761.19298140282069</v>
      </c>
      <c r="Y57" s="222">
        <v>764.24656212434127</v>
      </c>
      <c r="Z57" s="222">
        <v>439.81282853988409</v>
      </c>
      <c r="AA57" s="222">
        <v>403.12986068090004</v>
      </c>
      <c r="AB57" s="222">
        <v>444.39319962216513</v>
      </c>
      <c r="AC57" s="222">
        <v>469.59964772528923</v>
      </c>
      <c r="AD57" s="222">
        <v>830.18427403612384</v>
      </c>
      <c r="AE57" s="222">
        <v>1023.4388789582174</v>
      </c>
      <c r="AF57" s="222">
        <v>946.24585302384082</v>
      </c>
      <c r="AG57" s="222">
        <v>13405.910028171049</v>
      </c>
      <c r="AH57" s="223"/>
    </row>
    <row r="58" spans="1:34">
      <c r="A58" s="220" t="s">
        <v>858</v>
      </c>
      <c r="B58" s="221" t="s">
        <v>158</v>
      </c>
      <c r="C58" s="222">
        <v>470.27122264648682</v>
      </c>
      <c r="D58" s="222">
        <v>424.79628405046947</v>
      </c>
      <c r="E58" s="222">
        <v>280.90906710424662</v>
      </c>
      <c r="F58" s="222">
        <v>264.36087364363806</v>
      </c>
      <c r="G58" s="222">
        <v>273.39373533455819</v>
      </c>
      <c r="H58" s="222">
        <v>276.97028718386758</v>
      </c>
      <c r="I58" s="222">
        <v>304.02676679046601</v>
      </c>
      <c r="J58" s="222">
        <v>639.78810607818582</v>
      </c>
      <c r="K58" s="222">
        <v>670.94203230374649</v>
      </c>
      <c r="L58" s="222">
        <v>418.02767306480911</v>
      </c>
      <c r="M58" s="222">
        <v>420.16301278617584</v>
      </c>
      <c r="N58" s="222">
        <v>262.41487496692889</v>
      </c>
      <c r="O58" s="222">
        <v>262.94402518020115</v>
      </c>
      <c r="P58" s="222">
        <v>294.76581313961185</v>
      </c>
      <c r="Q58" s="222">
        <v>615.71050016385288</v>
      </c>
      <c r="R58" s="222">
        <v>633.44228318244438</v>
      </c>
      <c r="S58" s="222">
        <v>302.71819054618845</v>
      </c>
      <c r="T58" s="222">
        <v>299.10597924767859</v>
      </c>
      <c r="U58" s="222">
        <v>339.59550156525012</v>
      </c>
      <c r="V58" s="222">
        <v>407.43923251309576</v>
      </c>
      <c r="W58" s="222">
        <v>517.63908693805229</v>
      </c>
      <c r="X58" s="222">
        <v>870.92437106265447</v>
      </c>
      <c r="Y58" s="222">
        <v>874.41814719348281</v>
      </c>
      <c r="Z58" s="222">
        <v>503.21498022152701</v>
      </c>
      <c r="AA58" s="222">
        <v>461.24390128117824</v>
      </c>
      <c r="AB58" s="222">
        <v>508.45564441776997</v>
      </c>
      <c r="AC58" s="222">
        <v>537.2957815410515</v>
      </c>
      <c r="AD58" s="222">
        <v>949.8612499008234</v>
      </c>
      <c r="AE58" s="222">
        <v>1170.9748825259605</v>
      </c>
      <c r="AF58" s="222">
        <v>1082.6539321167468</v>
      </c>
      <c r="AG58" s="222">
        <v>15338.46743869115</v>
      </c>
      <c r="AH58" s="223"/>
    </row>
    <row r="59" spans="1:34">
      <c r="A59" s="220" t="s">
        <v>840</v>
      </c>
      <c r="B59" s="221" t="s">
        <v>159</v>
      </c>
      <c r="C59" s="222">
        <v>328.73610322076485</v>
      </c>
      <c r="D59" s="222">
        <v>296.94752380454997</v>
      </c>
      <c r="E59" s="222">
        <v>196.36530502451794</v>
      </c>
      <c r="F59" s="222">
        <v>184.79753652920189</v>
      </c>
      <c r="G59" s="222">
        <v>191.11182413645653</v>
      </c>
      <c r="H59" s="222">
        <v>193.6119595078969</v>
      </c>
      <c r="I59" s="222">
        <v>212.52538912983107</v>
      </c>
      <c r="J59" s="222">
        <v>447.23435913330252</v>
      </c>
      <c r="K59" s="222">
        <v>469.01204786744114</v>
      </c>
      <c r="L59" s="222">
        <v>292.21602697359066</v>
      </c>
      <c r="M59" s="222">
        <v>293.70870444406029</v>
      </c>
      <c r="N59" s="222">
        <v>183.43721509967861</v>
      </c>
      <c r="O59" s="222">
        <v>183.80710968551065</v>
      </c>
      <c r="P59" s="222">
        <v>206.05165723070007</v>
      </c>
      <c r="Q59" s="222">
        <v>430.40326685719049</v>
      </c>
      <c r="R59" s="222">
        <v>442.79840602791063</v>
      </c>
      <c r="S59" s="222">
        <v>211.61064837046627</v>
      </c>
      <c r="T59" s="222">
        <v>209.08558579147279</v>
      </c>
      <c r="U59" s="222">
        <v>237.38918411297661</v>
      </c>
      <c r="V59" s="222">
        <v>284.81433510189481</v>
      </c>
      <c r="W59" s="222">
        <v>361.84790418844756</v>
      </c>
      <c r="X59" s="222">
        <v>608.80672717316941</v>
      </c>
      <c r="Y59" s="222">
        <v>611.24899940983914</v>
      </c>
      <c r="Z59" s="222">
        <v>351.76494693721162</v>
      </c>
      <c r="AA59" s="222">
        <v>322.42568849572029</v>
      </c>
      <c r="AB59" s="222">
        <v>355.42835529221645</v>
      </c>
      <c r="AC59" s="222">
        <v>375.58862417047396</v>
      </c>
      <c r="AD59" s="222">
        <v>663.98637819165413</v>
      </c>
      <c r="AE59" s="222">
        <v>818.55257416069082</v>
      </c>
      <c r="AF59" s="222">
        <v>756.81312749226254</v>
      </c>
      <c r="AG59" s="222">
        <v>10722.127513561099</v>
      </c>
      <c r="AH59" s="223"/>
    </row>
    <row r="60" spans="1:34">
      <c r="A60" s="220" t="s">
        <v>913</v>
      </c>
      <c r="B60" s="225" t="s">
        <v>160</v>
      </c>
      <c r="C60" s="222">
        <v>298.45203878095663</v>
      </c>
      <c r="D60" s="222">
        <v>269.59190980890884</v>
      </c>
      <c r="E60" s="222">
        <v>178.27559874388001</v>
      </c>
      <c r="F60" s="222">
        <v>167.77348456247933</v>
      </c>
      <c r="G60" s="222">
        <v>173.50608281186882</v>
      </c>
      <c r="H60" s="222">
        <v>175.7758989091098</v>
      </c>
      <c r="I60" s="222">
        <v>192.94697192391527</v>
      </c>
      <c r="J60" s="222">
        <v>406.03391288175811</v>
      </c>
      <c r="K60" s="222">
        <v>425.80538166465567</v>
      </c>
      <c r="L60" s="222">
        <v>265.29629134215003</v>
      </c>
      <c r="M60" s="222">
        <v>266.65145930191892</v>
      </c>
      <c r="N60" s="222">
        <v>166.53847964497561</v>
      </c>
      <c r="O60" s="222">
        <v>166.87429853494245</v>
      </c>
      <c r="P60" s="222">
        <v>187.06961782472331</v>
      </c>
      <c r="Q60" s="222">
        <v>390.7533466296764</v>
      </c>
      <c r="R60" s="222">
        <v>402.00661184828488</v>
      </c>
      <c r="S60" s="222">
        <v>192.11649957264717</v>
      </c>
      <c r="T60" s="222">
        <v>189.82405263004893</v>
      </c>
      <c r="U60" s="222">
        <v>215.52024644973795</v>
      </c>
      <c r="V60" s="222">
        <v>258.57646346838419</v>
      </c>
      <c r="W60" s="222">
        <v>328.51349053418141</v>
      </c>
      <c r="X60" s="222">
        <v>552.72179468031368</v>
      </c>
      <c r="Y60" s="222">
        <v>554.93907815222587</v>
      </c>
      <c r="Z60" s="222">
        <v>319.35940274434199</v>
      </c>
      <c r="AA60" s="222">
        <v>292.72295663332847</v>
      </c>
      <c r="AB60" s="222">
        <v>322.6853279522104</v>
      </c>
      <c r="AC60" s="222">
        <v>340.98837799794131</v>
      </c>
      <c r="AD60" s="222">
        <v>602.8181460829735</v>
      </c>
      <c r="AE60" s="222">
        <v>743.14528344821917</v>
      </c>
      <c r="AF60" s="222">
        <v>687.09344262249067</v>
      </c>
      <c r="AG60" s="222">
        <v>9734.3759481832458</v>
      </c>
      <c r="AH60" s="223"/>
    </row>
    <row r="61" spans="1:34">
      <c r="A61" s="220" t="s">
        <v>849</v>
      </c>
      <c r="B61" s="221" t="s">
        <v>161</v>
      </c>
      <c r="C61" s="222">
        <v>181.85681040648421</v>
      </c>
      <c r="D61" s="222">
        <v>164.27136845670299</v>
      </c>
      <c r="E61" s="222">
        <v>108.62928560747</v>
      </c>
      <c r="F61" s="222">
        <v>102.22999614255212</v>
      </c>
      <c r="G61" s="222">
        <v>105.723060010482</v>
      </c>
      <c r="H61" s="222">
        <v>107.10613488354893</v>
      </c>
      <c r="I61" s="222">
        <v>117.56904404136243</v>
      </c>
      <c r="J61" s="222">
        <v>247.41004489412904</v>
      </c>
      <c r="K61" s="222">
        <v>259.45746217630091</v>
      </c>
      <c r="L61" s="222">
        <v>161.65390443709447</v>
      </c>
      <c r="M61" s="222">
        <v>162.47965360515263</v>
      </c>
      <c r="N61" s="222">
        <v>101.47746633558242</v>
      </c>
      <c r="O61" s="222">
        <v>101.68209201833218</v>
      </c>
      <c r="P61" s="222">
        <v>113.98777559208578</v>
      </c>
      <c r="Q61" s="222">
        <v>238.09908474401914</v>
      </c>
      <c r="R61" s="222">
        <v>244.95607566180055</v>
      </c>
      <c r="S61" s="222">
        <v>117.06300945855553</v>
      </c>
      <c r="T61" s="222">
        <v>115.66614485441393</v>
      </c>
      <c r="U61" s="222">
        <v>131.32369528269277</v>
      </c>
      <c r="V61" s="222">
        <v>157.55928853634487</v>
      </c>
      <c r="W61" s="222">
        <v>200.17425851090874</v>
      </c>
      <c r="X61" s="222">
        <v>336.79187796227967</v>
      </c>
      <c r="Y61" s="222">
        <v>338.14294294952509</v>
      </c>
      <c r="Z61" s="222">
        <v>194.59636661765572</v>
      </c>
      <c r="AA61" s="222">
        <v>178.36588901697061</v>
      </c>
      <c r="AB61" s="222">
        <v>196.62296409852397</v>
      </c>
      <c r="AC61" s="222">
        <v>207.77562472574721</v>
      </c>
      <c r="AD61" s="222">
        <v>367.31726058758147</v>
      </c>
      <c r="AE61" s="222">
        <v>452.82327930654117</v>
      </c>
      <c r="AF61" s="222">
        <v>418.66901776550947</v>
      </c>
      <c r="AG61" s="222">
        <v>5931.4808786863505</v>
      </c>
      <c r="AH61" s="223"/>
    </row>
    <row r="62" spans="1:34">
      <c r="A62" s="220" t="s">
        <v>920</v>
      </c>
      <c r="B62" s="221" t="s">
        <v>162</v>
      </c>
      <c r="C62" s="222">
        <v>138.65432581730877</v>
      </c>
      <c r="D62" s="222">
        <v>125.24653761132251</v>
      </c>
      <c r="E62" s="222">
        <v>82.822965641228421</v>
      </c>
      <c r="F62" s="222">
        <v>77.943911815942826</v>
      </c>
      <c r="G62" s="222">
        <v>80.607152277281912</v>
      </c>
      <c r="H62" s="222">
        <v>81.661659467039144</v>
      </c>
      <c r="I62" s="222">
        <v>89.638966514939767</v>
      </c>
      <c r="J62" s="222">
        <v>188.63452459409464</v>
      </c>
      <c r="K62" s="222">
        <v>197.81991895664623</v>
      </c>
      <c r="L62" s="222">
        <v>123.25088670235364</v>
      </c>
      <c r="M62" s="222">
        <v>123.8804682612482</v>
      </c>
      <c r="N62" s="222">
        <v>77.370155392910931</v>
      </c>
      <c r="O62" s="222">
        <v>77.526169545051616</v>
      </c>
      <c r="P62" s="222">
        <v>86.908475634255396</v>
      </c>
      <c r="Q62" s="222">
        <v>181.53550586919962</v>
      </c>
      <c r="R62" s="222">
        <v>186.76352812866455</v>
      </c>
      <c r="S62" s="222">
        <v>89.253147123504803</v>
      </c>
      <c r="T62" s="222">
        <v>88.188126135220656</v>
      </c>
      <c r="U62" s="222">
        <v>100.12601888573658</v>
      </c>
      <c r="V62" s="222">
        <v>120.12900083000015</v>
      </c>
      <c r="W62" s="222">
        <v>152.62022245838372</v>
      </c>
      <c r="X62" s="222">
        <v>256.78252398261674</v>
      </c>
      <c r="Y62" s="222">
        <v>257.81262565724285</v>
      </c>
      <c r="Z62" s="222">
        <v>148.36743237473416</v>
      </c>
      <c r="AA62" s="222">
        <v>135.99271886037198</v>
      </c>
      <c r="AB62" s="222">
        <v>149.91258488667344</v>
      </c>
      <c r="AC62" s="222">
        <v>158.41578384238187</v>
      </c>
      <c r="AD62" s="222">
        <v>280.05619923715483</v>
      </c>
      <c r="AE62" s="222">
        <v>345.24913510961204</v>
      </c>
      <c r="AF62" s="222">
        <v>319.20866900237769</v>
      </c>
      <c r="AG62" s="222">
        <v>4522.3793406154991</v>
      </c>
      <c r="AH62" s="223"/>
    </row>
    <row r="63" spans="1:34">
      <c r="A63" s="220" t="s">
        <v>862</v>
      </c>
      <c r="B63" s="221" t="s">
        <v>171</v>
      </c>
      <c r="C63" s="222">
        <v>359.85908222846695</v>
      </c>
      <c r="D63" s="222">
        <v>325.06092984426226</v>
      </c>
      <c r="E63" s="222">
        <v>214.95612363629328</v>
      </c>
      <c r="F63" s="222">
        <v>202.29318058449141</v>
      </c>
      <c r="G63" s="222">
        <v>209.20527122805328</v>
      </c>
      <c r="H63" s="222">
        <v>211.94210606730201</v>
      </c>
      <c r="I63" s="222">
        <v>232.64615821995287</v>
      </c>
      <c r="J63" s="222">
        <v>489.57612030421143</v>
      </c>
      <c r="K63" s="222">
        <v>513.41560432845756</v>
      </c>
      <c r="L63" s="222">
        <v>319.88148015658226</v>
      </c>
      <c r="M63" s="222">
        <v>321.51547635999157</v>
      </c>
      <c r="N63" s="222">
        <v>200.80407118528669</v>
      </c>
      <c r="O63" s="222">
        <v>201.20898541549954</v>
      </c>
      <c r="P63" s="222">
        <v>225.55952795029259</v>
      </c>
      <c r="Q63" s="222">
        <v>471.1515500789057</v>
      </c>
      <c r="R63" s="222">
        <v>484.72019484401687</v>
      </c>
      <c r="S63" s="222">
        <v>231.6448146896351</v>
      </c>
      <c r="T63" s="222">
        <v>228.88069266791783</v>
      </c>
      <c r="U63" s="222">
        <v>259.86392455498418</v>
      </c>
      <c r="V63" s="222">
        <v>311.77903561888076</v>
      </c>
      <c r="W63" s="222">
        <v>396.10573171545673</v>
      </c>
      <c r="X63" s="222">
        <v>666.44529745467503</v>
      </c>
      <c r="Y63" s="222">
        <v>669.11879098650604</v>
      </c>
      <c r="Z63" s="222">
        <v>385.06817390836085</v>
      </c>
      <c r="AA63" s="222">
        <v>352.95123113092404</v>
      </c>
      <c r="AB63" s="222">
        <v>389.0784142061076</v>
      </c>
      <c r="AC63" s="222">
        <v>411.14734969852844</v>
      </c>
      <c r="AD63" s="222">
        <v>726.84906320675611</v>
      </c>
      <c r="AE63" s="222">
        <v>896.04876132330151</v>
      </c>
      <c r="AF63" s="222">
        <v>828.46415349434733</v>
      </c>
      <c r="AG63" s="222">
        <v>11737.241297088451</v>
      </c>
      <c r="AH63" s="223"/>
    </row>
    <row r="64" spans="1:34">
      <c r="A64" s="220" t="s">
        <v>881</v>
      </c>
      <c r="B64" s="225" t="s">
        <v>183</v>
      </c>
      <c r="C64" s="222">
        <v>298.92865497790871</v>
      </c>
      <c r="D64" s="222">
        <v>270.02243751214388</v>
      </c>
      <c r="E64" s="222">
        <v>178.56029788089958</v>
      </c>
      <c r="F64" s="222">
        <v>168.04141223517402</v>
      </c>
      <c r="G64" s="222">
        <v>173.78316521906436</v>
      </c>
      <c r="H64" s="222">
        <v>176.05660612356237</v>
      </c>
      <c r="I64" s="222">
        <v>193.2551006683106</v>
      </c>
      <c r="J64" s="222">
        <v>406.68233311095719</v>
      </c>
      <c r="K64" s="222">
        <v>426.4853761538194</v>
      </c>
      <c r="L64" s="222">
        <v>265.71995911122093</v>
      </c>
      <c r="M64" s="222">
        <v>267.07729122105508</v>
      </c>
      <c r="N64" s="222">
        <v>166.80443506326924</v>
      </c>
      <c r="O64" s="222">
        <v>167.14079024282836</v>
      </c>
      <c r="P64" s="222">
        <v>187.36836066520473</v>
      </c>
      <c r="Q64" s="222">
        <v>391.37736439406376</v>
      </c>
      <c r="R64" s="222">
        <v>402.64860063573411</v>
      </c>
      <c r="S64" s="222">
        <v>192.42330208527892</v>
      </c>
      <c r="T64" s="222">
        <v>190.12719419485146</v>
      </c>
      <c r="U64" s="222">
        <v>215.86442382794795</v>
      </c>
      <c r="V64" s="222">
        <v>258.98939993597543</v>
      </c>
      <c r="W64" s="222">
        <v>329.03811369020133</v>
      </c>
      <c r="X64" s="222">
        <v>553.6044697018317</v>
      </c>
      <c r="Y64" s="222">
        <v>555.82529408845915</v>
      </c>
      <c r="Z64" s="222">
        <v>319.86940718129813</v>
      </c>
      <c r="AA64" s="222">
        <v>293.19042371085629</v>
      </c>
      <c r="AB64" s="222">
        <v>323.20064376123958</v>
      </c>
      <c r="AC64" s="222">
        <v>341.53292305982148</v>
      </c>
      <c r="AD64" s="222">
        <v>603.78082301228289</v>
      </c>
      <c r="AE64" s="222">
        <v>744.33205731053454</v>
      </c>
      <c r="AF64" s="222">
        <v>688.19070389405397</v>
      </c>
      <c r="AG64" s="222">
        <v>9749.9213646698499</v>
      </c>
      <c r="AH64" s="223"/>
    </row>
    <row r="65" spans="1:34">
      <c r="A65" s="220" t="s">
        <v>839</v>
      </c>
      <c r="B65" s="221" t="s">
        <v>61</v>
      </c>
      <c r="C65" s="222">
        <v>245.34500652541132</v>
      </c>
      <c r="D65" s="222">
        <v>221.62029497747645</v>
      </c>
      <c r="E65" s="222">
        <v>146.55295408868128</v>
      </c>
      <c r="F65" s="222">
        <v>137.91960287120995</v>
      </c>
      <c r="G65" s="222">
        <v>142.63213343608331</v>
      </c>
      <c r="H65" s="222">
        <v>144.49805483324886</v>
      </c>
      <c r="I65" s="222">
        <v>158.61367970240147</v>
      </c>
      <c r="J65" s="222">
        <v>333.7835901956305</v>
      </c>
      <c r="K65" s="222">
        <v>350.03689225840225</v>
      </c>
      <c r="L65" s="222">
        <v>218.08904571859259</v>
      </c>
      <c r="M65" s="222">
        <v>219.2030729280919</v>
      </c>
      <c r="N65" s="222">
        <v>136.90435670039642</v>
      </c>
      <c r="O65" s="222">
        <v>137.18041944095197</v>
      </c>
      <c r="P65" s="222">
        <v>153.78215137474032</v>
      </c>
      <c r="Q65" s="222">
        <v>321.22207229767275</v>
      </c>
      <c r="R65" s="222">
        <v>330.47291353758806</v>
      </c>
      <c r="S65" s="222">
        <v>157.93098292715649</v>
      </c>
      <c r="T65" s="222">
        <v>156.04645765338637</v>
      </c>
      <c r="U65" s="222">
        <v>177.17022972115524</v>
      </c>
      <c r="V65" s="222">
        <v>212.56495474480388</v>
      </c>
      <c r="W65" s="222">
        <v>270.05727556094411</v>
      </c>
      <c r="X65" s="222">
        <v>454.36959612162434</v>
      </c>
      <c r="Y65" s="222">
        <v>456.19233263267978</v>
      </c>
      <c r="Z65" s="222">
        <v>262.53208076681278</v>
      </c>
      <c r="AA65" s="222">
        <v>240.63536640153848</v>
      </c>
      <c r="AB65" s="222">
        <v>265.26618553339608</v>
      </c>
      <c r="AC65" s="222">
        <v>280.31236163340435</v>
      </c>
      <c r="AD65" s="222">
        <v>495.55172277751069</v>
      </c>
      <c r="AE65" s="222">
        <v>610.90882528950499</v>
      </c>
      <c r="AF65" s="222">
        <v>564.83093850635339</v>
      </c>
      <c r="AG65" s="222">
        <v>8002.2255511568501</v>
      </c>
      <c r="AH65" s="223"/>
    </row>
    <row r="66" spans="1:34">
      <c r="A66" s="220" t="s">
        <v>914</v>
      </c>
      <c r="B66" s="225" t="s">
        <v>83</v>
      </c>
      <c r="C66" s="222">
        <v>293.62375522036712</v>
      </c>
      <c r="D66" s="222">
        <v>265.23051830521865</v>
      </c>
      <c r="E66" s="222">
        <v>175.391500025087</v>
      </c>
      <c r="F66" s="222">
        <v>165.05928645974711</v>
      </c>
      <c r="G66" s="222">
        <v>170.69914414686721</v>
      </c>
      <c r="H66" s="222">
        <v>172.93223971844975</v>
      </c>
      <c r="I66" s="222">
        <v>189.8255233440666</v>
      </c>
      <c r="J66" s="222">
        <v>399.46519626445377</v>
      </c>
      <c r="K66" s="222">
        <v>418.91680709602656</v>
      </c>
      <c r="L66" s="222">
        <v>261.00439329580166</v>
      </c>
      <c r="M66" s="222">
        <v>262.3376376821592</v>
      </c>
      <c r="N66" s="222">
        <v>163.84426114755883</v>
      </c>
      <c r="O66" s="222">
        <v>164.17464724225181</v>
      </c>
      <c r="P66" s="222">
        <v>184.0432516316219</v>
      </c>
      <c r="Q66" s="222">
        <v>384.43183524887434</v>
      </c>
      <c r="R66" s="222">
        <v>395.50304791498598</v>
      </c>
      <c r="S66" s="222">
        <v>189.0084861699128</v>
      </c>
      <c r="T66" s="222">
        <v>186.75312586921413</v>
      </c>
      <c r="U66" s="222">
        <v>212.03361299547234</v>
      </c>
      <c r="V66" s="222">
        <v>254.39327714196719</v>
      </c>
      <c r="W66" s="222">
        <v>323.19888021268116</v>
      </c>
      <c r="X66" s="222">
        <v>543.77999764741378</v>
      </c>
      <c r="Y66" s="222">
        <v>545.96141045353886</v>
      </c>
      <c r="Z66" s="222">
        <v>314.19288500002233</v>
      </c>
      <c r="AA66" s="222">
        <v>287.98735675238026</v>
      </c>
      <c r="AB66" s="222">
        <v>317.46500420921006</v>
      </c>
      <c r="AC66" s="222">
        <v>335.47195202020532</v>
      </c>
      <c r="AD66" s="222">
        <v>593.06590261817473</v>
      </c>
      <c r="AE66" s="222">
        <v>731.1228621243157</v>
      </c>
      <c r="AF66" s="222">
        <v>675.97781417125464</v>
      </c>
      <c r="AG66" s="222">
        <v>9576.8956121292977</v>
      </c>
      <c r="AH66" s="223"/>
    </row>
    <row r="67" spans="1:34">
      <c r="A67" s="220" t="s">
        <v>801</v>
      </c>
      <c r="B67" s="221" t="s">
        <v>27</v>
      </c>
      <c r="C67" s="222">
        <v>217.38890761313718</v>
      </c>
      <c r="D67" s="222">
        <v>196.36753367167015</v>
      </c>
      <c r="E67" s="222">
        <v>129.85382114763729</v>
      </c>
      <c r="F67" s="222">
        <v>122.20420635911601</v>
      </c>
      <c r="G67" s="222">
        <v>126.37976259357816</v>
      </c>
      <c r="H67" s="222">
        <v>128.03306958346298</v>
      </c>
      <c r="I67" s="222">
        <v>140.54027449478076</v>
      </c>
      <c r="J67" s="222">
        <v>295.75026237309521</v>
      </c>
      <c r="K67" s="222">
        <v>310.15156456616165</v>
      </c>
      <c r="L67" s="222">
        <v>193.23865638262308</v>
      </c>
      <c r="M67" s="222">
        <v>194.22574457143153</v>
      </c>
      <c r="N67" s="222">
        <v>121.30464349799571</v>
      </c>
      <c r="O67" s="222">
        <v>121.54924997461397</v>
      </c>
      <c r="P67" s="222">
        <v>136.25927982475719</v>
      </c>
      <c r="Q67" s="222">
        <v>284.6200800536231</v>
      </c>
      <c r="R67" s="222">
        <v>292.81682430421159</v>
      </c>
      <c r="S67" s="222">
        <v>139.93536833303199</v>
      </c>
      <c r="T67" s="222">
        <v>138.26557730514</v>
      </c>
      <c r="U67" s="222">
        <v>156.98237859453391</v>
      </c>
      <c r="V67" s="222">
        <v>188.34401385716725</v>
      </c>
      <c r="W67" s="222">
        <v>239.28531074910245</v>
      </c>
      <c r="X67" s="222">
        <v>402.59596701134308</v>
      </c>
      <c r="Y67" s="222">
        <v>404.21100986310734</v>
      </c>
      <c r="Z67" s="222">
        <v>232.61758231623196</v>
      </c>
      <c r="AA67" s="222">
        <v>213.2159124652874</v>
      </c>
      <c r="AB67" s="222">
        <v>235.04014659387846</v>
      </c>
      <c r="AC67" s="222">
        <v>248.3718700817862</v>
      </c>
      <c r="AD67" s="222">
        <v>439.08555224356485</v>
      </c>
      <c r="AE67" s="222">
        <v>541.29816645424683</v>
      </c>
      <c r="AF67" s="222">
        <v>500.47067371343309</v>
      </c>
      <c r="AG67" s="222">
        <v>7090.4034105937499</v>
      </c>
      <c r="AH67" s="223"/>
    </row>
    <row r="68" spans="1:34">
      <c r="A68" s="220" t="s">
        <v>809</v>
      </c>
      <c r="B68" s="221" t="s">
        <v>30</v>
      </c>
      <c r="C68" s="222">
        <v>356.95894372682358</v>
      </c>
      <c r="D68" s="222">
        <v>322.44123295573735</v>
      </c>
      <c r="E68" s="222">
        <v>213.22377183218944</v>
      </c>
      <c r="F68" s="222">
        <v>200.66288064041353</v>
      </c>
      <c r="G68" s="222">
        <v>207.51926608938061</v>
      </c>
      <c r="H68" s="222">
        <v>210.23404451687841</v>
      </c>
      <c r="I68" s="222">
        <v>230.77124074799437</v>
      </c>
      <c r="J68" s="222">
        <v>485.63057987992386</v>
      </c>
      <c r="K68" s="222">
        <v>509.27793923956546</v>
      </c>
      <c r="L68" s="222">
        <v>317.30352494472572</v>
      </c>
      <c r="M68" s="222">
        <v>318.92435261763222</v>
      </c>
      <c r="N68" s="222">
        <v>199.18577211520386</v>
      </c>
      <c r="O68" s="222">
        <v>199.58742310320079</v>
      </c>
      <c r="P68" s="222">
        <v>223.741722304343</v>
      </c>
      <c r="Q68" s="222">
        <v>467.35449501493127</v>
      </c>
      <c r="R68" s="222">
        <v>480.81378878393934</v>
      </c>
      <c r="S68" s="222">
        <v>229.77796714023535</v>
      </c>
      <c r="T68" s="222">
        <v>227.0361214402626</v>
      </c>
      <c r="U68" s="222">
        <v>257.76965652061068</v>
      </c>
      <c r="V68" s="222">
        <v>309.26637877664075</v>
      </c>
      <c r="W68" s="222">
        <v>392.91347802505163</v>
      </c>
      <c r="X68" s="222">
        <v>661.07435154324071</v>
      </c>
      <c r="Y68" s="222">
        <v>663.7262991369297</v>
      </c>
      <c r="Z68" s="222">
        <v>381.96487294401243</v>
      </c>
      <c r="AA68" s="222">
        <v>350.10676365697168</v>
      </c>
      <c r="AB68" s="222">
        <v>385.94279433454602</v>
      </c>
      <c r="AC68" s="222">
        <v>407.83387418104155</v>
      </c>
      <c r="AD68" s="222">
        <v>720.99131761357694</v>
      </c>
      <c r="AE68" s="222">
        <v>888.82741930249983</v>
      </c>
      <c r="AF68" s="222">
        <v>821.78748224319645</v>
      </c>
      <c r="AG68" s="222">
        <v>11642.6497553717</v>
      </c>
      <c r="AH68" s="223"/>
    </row>
    <row r="69" spans="1:34">
      <c r="A69" s="220" t="s">
        <v>844</v>
      </c>
      <c r="B69" s="221" t="s">
        <v>41</v>
      </c>
      <c r="C69" s="222">
        <v>333.14405373068212</v>
      </c>
      <c r="D69" s="222">
        <v>300.92922820558414</v>
      </c>
      <c r="E69" s="222">
        <v>198.99832445235853</v>
      </c>
      <c r="F69" s="222">
        <v>187.27544627928589</v>
      </c>
      <c r="G69" s="222">
        <v>193.67440078806266</v>
      </c>
      <c r="H69" s="222">
        <v>196.20805992789181</v>
      </c>
      <c r="I69" s="222">
        <v>215.3750955910532</v>
      </c>
      <c r="J69" s="222">
        <v>453.23122683989044</v>
      </c>
      <c r="K69" s="222">
        <v>475.30092783924715</v>
      </c>
      <c r="L69" s="222">
        <v>296.13428776844842</v>
      </c>
      <c r="M69" s="222">
        <v>297.64698022465473</v>
      </c>
      <c r="N69" s="222">
        <v>185.89688459723124</v>
      </c>
      <c r="O69" s="222">
        <v>186.27173901866473</v>
      </c>
      <c r="P69" s="222">
        <v>208.8145588367625</v>
      </c>
      <c r="Q69" s="222">
        <v>436.17445012859139</v>
      </c>
      <c r="R69" s="222">
        <v>448.73579300949962</v>
      </c>
      <c r="S69" s="222">
        <v>214.44808927290987</v>
      </c>
      <c r="T69" s="222">
        <v>211.88916868205337</v>
      </c>
      <c r="U69" s="222">
        <v>240.5722837631447</v>
      </c>
      <c r="V69" s="222">
        <v>288.63334822927567</v>
      </c>
      <c r="W69" s="222">
        <v>366.69984359562858</v>
      </c>
      <c r="X69" s="222">
        <v>616.97008342516529</v>
      </c>
      <c r="Y69" s="222">
        <v>619.4451035561051</v>
      </c>
      <c r="Z69" s="222">
        <v>356.4816861758635</v>
      </c>
      <c r="AA69" s="222">
        <v>326.7490240347459</v>
      </c>
      <c r="AB69" s="222">
        <v>360.19421637227322</v>
      </c>
      <c r="AC69" s="222">
        <v>380.62480988664868</v>
      </c>
      <c r="AD69" s="222">
        <v>672.88962631576567</v>
      </c>
      <c r="AE69" s="222">
        <v>829.52836660123887</v>
      </c>
      <c r="AF69" s="222">
        <v>766.96106919552381</v>
      </c>
      <c r="AG69" s="222">
        <v>10865.898176344252</v>
      </c>
      <c r="AH69" s="223"/>
    </row>
    <row r="70" spans="1:34">
      <c r="A70" s="220" t="s">
        <v>848</v>
      </c>
      <c r="B70" s="221" t="s">
        <v>42</v>
      </c>
      <c r="C70" s="222">
        <v>336.71250582814878</v>
      </c>
      <c r="D70" s="222">
        <v>304.15261317540069</v>
      </c>
      <c r="E70" s="222">
        <v>201.12988279876214</v>
      </c>
      <c r="F70" s="222">
        <v>189.28143573518525</v>
      </c>
      <c r="G70" s="222">
        <v>195.74893225268985</v>
      </c>
      <c r="H70" s="222">
        <v>198.30973052698815</v>
      </c>
      <c r="I70" s="222">
        <v>217.68207271700629</v>
      </c>
      <c r="J70" s="222">
        <v>458.08598532632487</v>
      </c>
      <c r="K70" s="222">
        <v>480.3920845742461</v>
      </c>
      <c r="L70" s="222">
        <v>299.30631202787998</v>
      </c>
      <c r="M70" s="222">
        <v>300.83520759654687</v>
      </c>
      <c r="N70" s="222">
        <v>187.88810767423016</v>
      </c>
      <c r="O70" s="222">
        <v>188.26697732580638</v>
      </c>
      <c r="P70" s="222">
        <v>211.05126317567593</v>
      </c>
      <c r="Q70" s="222">
        <v>440.84650599749489</v>
      </c>
      <c r="R70" s="222">
        <v>453.54239893219642</v>
      </c>
      <c r="S70" s="222">
        <v>216.74513682754599</v>
      </c>
      <c r="T70" s="222">
        <v>214.15880651573715</v>
      </c>
      <c r="U70" s="222">
        <v>243.14915902468226</v>
      </c>
      <c r="V70" s="222">
        <v>291.72502663491883</v>
      </c>
      <c r="W70" s="222">
        <v>370.6277264780208</v>
      </c>
      <c r="X70" s="222">
        <v>623.57872063065645</v>
      </c>
      <c r="Y70" s="222">
        <v>626.08025178791831</v>
      </c>
      <c r="Z70" s="222">
        <v>360.30011789180543</v>
      </c>
      <c r="AA70" s="222">
        <v>330.2489761638767</v>
      </c>
      <c r="AB70" s="222">
        <v>364.0524146276984</v>
      </c>
      <c r="AC70" s="222">
        <v>384.70184919135102</v>
      </c>
      <c r="AD70" s="222">
        <v>680.09724227499032</v>
      </c>
      <c r="AE70" s="222">
        <v>838.41380881927489</v>
      </c>
      <c r="AF70" s="222">
        <v>775.1763256450912</v>
      </c>
      <c r="AG70" s="222">
        <v>10982.287578178151</v>
      </c>
      <c r="AH70" s="223"/>
    </row>
    <row r="71" spans="1:34">
      <c r="A71" s="220" t="s">
        <v>872</v>
      </c>
      <c r="B71" s="221" t="s">
        <v>71</v>
      </c>
      <c r="C71" s="222">
        <v>293.12721028568797</v>
      </c>
      <c r="D71" s="222">
        <v>264.78198896096336</v>
      </c>
      <c r="E71" s="222">
        <v>175.09489677220009</v>
      </c>
      <c r="F71" s="222">
        <v>164.78015593588393</v>
      </c>
      <c r="G71" s="222">
        <v>170.41047610188369</v>
      </c>
      <c r="H71" s="222">
        <v>172.63979530225984</v>
      </c>
      <c r="I71" s="222">
        <v>189.50451082238365</v>
      </c>
      <c r="J71" s="222">
        <v>398.78966366104828</v>
      </c>
      <c r="K71" s="222">
        <v>418.20838001913916</v>
      </c>
      <c r="L71" s="222">
        <v>260.56301071991726</v>
      </c>
      <c r="M71" s="222">
        <v>261.89400046667231</v>
      </c>
      <c r="N71" s="222">
        <v>163.56718534390663</v>
      </c>
      <c r="O71" s="222">
        <v>163.89701272514779</v>
      </c>
      <c r="P71" s="222">
        <v>183.73201746635158</v>
      </c>
      <c r="Q71" s="222">
        <v>383.78172544975757</v>
      </c>
      <c r="R71" s="222">
        <v>394.83421567099759</v>
      </c>
      <c r="S71" s="222">
        <v>188.68885533367956</v>
      </c>
      <c r="T71" s="222">
        <v>186.43730905590402</v>
      </c>
      <c r="U71" s="222">
        <v>211.67504453960746</v>
      </c>
      <c r="V71" s="222">
        <v>253.96307457512629</v>
      </c>
      <c r="W71" s="222">
        <v>322.65232100549736</v>
      </c>
      <c r="X71" s="222">
        <v>542.86041536358596</v>
      </c>
      <c r="Y71" s="222">
        <v>545.03813919884249</v>
      </c>
      <c r="Z71" s="222">
        <v>313.66155576393277</v>
      </c>
      <c r="AA71" s="222">
        <v>287.5003434889619</v>
      </c>
      <c r="AB71" s="222">
        <v>316.92814151681767</v>
      </c>
      <c r="AC71" s="222">
        <v>334.90463791315182</v>
      </c>
      <c r="AD71" s="222">
        <v>592.06297330935593</v>
      </c>
      <c r="AE71" s="222">
        <v>729.88646572463244</v>
      </c>
      <c r="AF71" s="222">
        <v>674.83467314940413</v>
      </c>
      <c r="AG71" s="222">
        <v>9560.7001956426993</v>
      </c>
      <c r="AH71" s="223"/>
    </row>
    <row r="72" spans="1:34">
      <c r="A72" s="220" t="s">
        <v>901</v>
      </c>
      <c r="B72" s="225" t="s">
        <v>82</v>
      </c>
      <c r="C72" s="222">
        <v>160.27491300511673</v>
      </c>
      <c r="D72" s="222">
        <v>144.77642728793171</v>
      </c>
      <c r="E72" s="222">
        <v>95.737680989946838</v>
      </c>
      <c r="F72" s="222">
        <v>90.097828624826391</v>
      </c>
      <c r="G72" s="222">
        <v>93.176352361729101</v>
      </c>
      <c r="H72" s="222">
        <v>94.39529051678025</v>
      </c>
      <c r="I72" s="222">
        <v>103.61651160440802</v>
      </c>
      <c r="J72" s="222">
        <v>218.04860281759719</v>
      </c>
      <c r="K72" s="222">
        <v>228.66629017569235</v>
      </c>
      <c r="L72" s="222">
        <v>142.46959139270689</v>
      </c>
      <c r="M72" s="222">
        <v>143.19734459468347</v>
      </c>
      <c r="N72" s="222">
        <v>89.434605459984581</v>
      </c>
      <c r="O72" s="222">
        <v>89.614947144346161</v>
      </c>
      <c r="P72" s="222">
        <v>100.46025098445756</v>
      </c>
      <c r="Q72" s="222">
        <v>209.84262293310803</v>
      </c>
      <c r="R72" s="222">
        <v>215.8858589294274</v>
      </c>
      <c r="S72" s="222">
        <v>103.17053078820612</v>
      </c>
      <c r="T72" s="222">
        <v>101.93943940148102</v>
      </c>
      <c r="U72" s="222">
        <v>115.73882655204407</v>
      </c>
      <c r="V72" s="222">
        <v>138.86090494420304</v>
      </c>
      <c r="W72" s="222">
        <v>176.41853388381935</v>
      </c>
      <c r="X72" s="222">
        <v>296.82302697699578</v>
      </c>
      <c r="Y72" s="222">
        <v>298.01375402654099</v>
      </c>
      <c r="Z72" s="222">
        <v>171.50259955095149</v>
      </c>
      <c r="AA72" s="222">
        <v>157.19827748752797</v>
      </c>
      <c r="AB72" s="222">
        <v>173.28869012526943</v>
      </c>
      <c r="AC72" s="222">
        <v>183.11780627334448</v>
      </c>
      <c r="AD72" s="222">
        <v>323.72580303351293</v>
      </c>
      <c r="AE72" s="222">
        <v>399.08437597319596</v>
      </c>
      <c r="AF72" s="222">
        <v>368.98337901296503</v>
      </c>
      <c r="AG72" s="222">
        <v>5227.5610668528006</v>
      </c>
      <c r="AH72" s="223"/>
    </row>
    <row r="73" spans="1:34">
      <c r="A73" s="220" t="s">
        <v>854</v>
      </c>
      <c r="B73" s="221" t="s">
        <v>103</v>
      </c>
      <c r="C73" s="222">
        <v>503.89510353180117</v>
      </c>
      <c r="D73" s="222">
        <v>455.16875629118363</v>
      </c>
      <c r="E73" s="222">
        <v>300.99375984552063</v>
      </c>
      <c r="F73" s="222">
        <v>283.26238855264893</v>
      </c>
      <c r="G73" s="222">
        <v>292.94109002904389</v>
      </c>
      <c r="H73" s="222">
        <v>296.77336144521212</v>
      </c>
      <c r="I73" s="222">
        <v>325.76434991320451</v>
      </c>
      <c r="J73" s="222">
        <v>685.53225973817905</v>
      </c>
      <c r="K73" s="222">
        <v>718.91365780142337</v>
      </c>
      <c r="L73" s="222">
        <v>447.91619698255317</v>
      </c>
      <c r="M73" s="222">
        <v>450.20421117129825</v>
      </c>
      <c r="N73" s="222">
        <v>281.17725308730013</v>
      </c>
      <c r="O73" s="222">
        <v>281.74423696524229</v>
      </c>
      <c r="P73" s="222">
        <v>315.84124814984546</v>
      </c>
      <c r="Q73" s="222">
        <v>659.73313119120212</v>
      </c>
      <c r="R73" s="222">
        <v>678.73271740801226</v>
      </c>
      <c r="S73" s="222">
        <v>324.36221189085489</v>
      </c>
      <c r="T73" s="222">
        <v>320.49173141365662</v>
      </c>
      <c r="U73" s="222">
        <v>363.87621053476767</v>
      </c>
      <c r="V73" s="222">
        <v>436.5706944488872</v>
      </c>
      <c r="W73" s="222">
        <v>554.64971859618311</v>
      </c>
      <c r="X73" s="222">
        <v>933.19451625234069</v>
      </c>
      <c r="Y73" s="222">
        <v>936.93809357619512</v>
      </c>
      <c r="Z73" s="222">
        <v>539.19430393913751</v>
      </c>
      <c r="AA73" s="222">
        <v>494.22233850827246</v>
      </c>
      <c r="AB73" s="222">
        <v>544.8096699249196</v>
      </c>
      <c r="AC73" s="222">
        <v>575.71184548187819</v>
      </c>
      <c r="AD73" s="222">
        <v>1017.7752960644551</v>
      </c>
      <c r="AE73" s="222">
        <v>1254.6983129076345</v>
      </c>
      <c r="AF73" s="222">
        <v>1160.0625106145972</v>
      </c>
      <c r="AG73" s="222">
        <v>16435.151176257452</v>
      </c>
      <c r="AH73" s="223"/>
    </row>
    <row r="74" spans="1:34">
      <c r="A74" s="220" t="s">
        <v>912</v>
      </c>
      <c r="B74" s="225" t="s">
        <v>114</v>
      </c>
      <c r="C74" s="222">
        <v>458.95558743801405</v>
      </c>
      <c r="D74" s="222">
        <v>414.57486382156617</v>
      </c>
      <c r="E74" s="222">
        <v>274.14985161958248</v>
      </c>
      <c r="F74" s="222">
        <v>257.99983970090568</v>
      </c>
      <c r="G74" s="222">
        <v>266.81535326831562</v>
      </c>
      <c r="H74" s="222">
        <v>270.3058463624173</v>
      </c>
      <c r="I74" s="222">
        <v>296.71129473744088</v>
      </c>
      <c r="J74" s="222">
        <v>624.39356677731394</v>
      </c>
      <c r="K74" s="222">
        <v>654.79786928042722</v>
      </c>
      <c r="L74" s="222">
        <v>407.96911870796743</v>
      </c>
      <c r="M74" s="222">
        <v>410.05307802549578</v>
      </c>
      <c r="N74" s="222">
        <v>256.10066551627978</v>
      </c>
      <c r="O74" s="222">
        <v>256.61708335194623</v>
      </c>
      <c r="P74" s="222">
        <v>287.67317754382498</v>
      </c>
      <c r="Q74" s="222">
        <v>600.89531463182675</v>
      </c>
      <c r="R74" s="222">
        <v>618.20043665444018</v>
      </c>
      <c r="S74" s="222">
        <v>295.43420536862936</v>
      </c>
      <c r="T74" s="222">
        <v>291.90891086064693</v>
      </c>
      <c r="U74" s="222">
        <v>331.42417695702636</v>
      </c>
      <c r="V74" s="222">
        <v>397.63545651593239</v>
      </c>
      <c r="W74" s="222">
        <v>505.18368929650649</v>
      </c>
      <c r="X74" s="222">
        <v>849.96824616593324</v>
      </c>
      <c r="Y74" s="222">
        <v>853.37795528544405</v>
      </c>
      <c r="Z74" s="222">
        <v>491.1066544864733</v>
      </c>
      <c r="AA74" s="222">
        <v>450.14548088526539</v>
      </c>
      <c r="AB74" s="222">
        <v>496.22121816573991</v>
      </c>
      <c r="AC74" s="222">
        <v>524.36740580767139</v>
      </c>
      <c r="AD74" s="222">
        <v>927.0057510207198</v>
      </c>
      <c r="AE74" s="222">
        <v>1142.7989619701993</v>
      </c>
      <c r="AF74" s="222">
        <v>1056.6031844568988</v>
      </c>
      <c r="AG74" s="222">
        <v>14969.394244680852</v>
      </c>
      <c r="AH74" s="223"/>
    </row>
    <row r="75" spans="1:34">
      <c r="A75" s="220" t="s">
        <v>886</v>
      </c>
      <c r="B75" s="225" t="s">
        <v>120</v>
      </c>
      <c r="C75" s="222">
        <v>144.11223318726115</v>
      </c>
      <c r="D75" s="222">
        <v>130.17666868844844</v>
      </c>
      <c r="E75" s="222">
        <v>86.083160171114088</v>
      </c>
      <c r="F75" s="222">
        <v>81.012050139327542</v>
      </c>
      <c r="G75" s="222">
        <v>83.780124832532195</v>
      </c>
      <c r="H75" s="222">
        <v>84.876141023387788</v>
      </c>
      <c r="I75" s="222">
        <v>93.167462096256372</v>
      </c>
      <c r="J75" s="222">
        <v>196.05982312654803</v>
      </c>
      <c r="K75" s="222">
        <v>205.6067859529162</v>
      </c>
      <c r="L75" s="222">
        <v>128.10246215029375</v>
      </c>
      <c r="M75" s="222">
        <v>128.7568261875569</v>
      </c>
      <c r="N75" s="222">
        <v>80.415708705756913</v>
      </c>
      <c r="O75" s="222">
        <v>80.577864107265512</v>
      </c>
      <c r="P75" s="222">
        <v>90.329489777734196</v>
      </c>
      <c r="Q75" s="222">
        <v>188.68136280190743</v>
      </c>
      <c r="R75" s="222">
        <v>194.11517785616624</v>
      </c>
      <c r="S75" s="222">
        <v>92.766455537110829</v>
      </c>
      <c r="T75" s="222">
        <v>91.659511688743919</v>
      </c>
      <c r="U75" s="222">
        <v>104.06732063149313</v>
      </c>
      <c r="V75" s="222">
        <v>124.85768819774204</v>
      </c>
      <c r="W75" s="222">
        <v>158.62787517350299</v>
      </c>
      <c r="X75" s="222">
        <v>266.8903603004415</v>
      </c>
      <c r="Y75" s="222">
        <v>267.9610102918158</v>
      </c>
      <c r="Z75" s="222">
        <v>154.20768076111295</v>
      </c>
      <c r="AA75" s="222">
        <v>141.3458562987658</v>
      </c>
      <c r="AB75" s="222">
        <v>155.81365574817445</v>
      </c>
      <c r="AC75" s="222">
        <v>164.65156962875068</v>
      </c>
      <c r="AD75" s="222">
        <v>291.08016682566921</v>
      </c>
      <c r="AE75" s="222">
        <v>358.83931910046169</v>
      </c>
      <c r="AF75" s="222">
        <v>331.77381139394157</v>
      </c>
      <c r="AG75" s="222">
        <v>4700.3956223821988</v>
      </c>
      <c r="AH75" s="223"/>
    </row>
    <row r="76" spans="1:34">
      <c r="A76" s="224" t="s">
        <v>891</v>
      </c>
      <c r="B76" s="221" t="s">
        <v>130</v>
      </c>
      <c r="C76" s="222">
        <v>263.83565187074117</v>
      </c>
      <c r="D76" s="222">
        <v>238.32290626674052</v>
      </c>
      <c r="E76" s="222">
        <v>157.59804824707223</v>
      </c>
      <c r="F76" s="222">
        <v>148.31403681130379</v>
      </c>
      <c r="G76" s="222">
        <v>153.38173144732801</v>
      </c>
      <c r="H76" s="222">
        <v>155.38827967560732</v>
      </c>
      <c r="I76" s="222">
        <v>170.56774120880951</v>
      </c>
      <c r="J76" s="222">
        <v>358.93948831560738</v>
      </c>
      <c r="K76" s="222">
        <v>376.41773499163793</v>
      </c>
      <c r="L76" s="222">
        <v>234.52552125642364</v>
      </c>
      <c r="M76" s="222">
        <v>235.72350812064602</v>
      </c>
      <c r="N76" s="222">
        <v>147.22227570689296</v>
      </c>
      <c r="O76" s="222">
        <v>147.51914416222937</v>
      </c>
      <c r="P76" s="222">
        <v>165.37208043741981</v>
      </c>
      <c r="Q76" s="222">
        <v>345.43126041225941</v>
      </c>
      <c r="R76" s="222">
        <v>355.37929955701782</v>
      </c>
      <c r="S76" s="222">
        <v>169.83359238190783</v>
      </c>
      <c r="T76" s="222">
        <v>167.80703817926292</v>
      </c>
      <c r="U76" s="222">
        <v>190.52282217828028</v>
      </c>
      <c r="V76" s="222">
        <v>228.58510223708703</v>
      </c>
      <c r="W76" s="222">
        <v>290.4103831136191</v>
      </c>
      <c r="X76" s="222">
        <v>488.61356618064218</v>
      </c>
      <c r="Y76" s="222">
        <v>490.5736748553345</v>
      </c>
      <c r="Z76" s="222">
        <v>282.31804529887609</v>
      </c>
      <c r="AA76" s="222">
        <v>258.77106551638269</v>
      </c>
      <c r="AB76" s="222">
        <v>285.25820831091477</v>
      </c>
      <c r="AC76" s="222">
        <v>301.43835289884424</v>
      </c>
      <c r="AD76" s="222">
        <v>532.89942055996835</v>
      </c>
      <c r="AE76" s="222">
        <v>656.9505140393037</v>
      </c>
      <c r="AF76" s="222">
        <v>607.39992620209068</v>
      </c>
      <c r="AG76" s="222">
        <v>8605.32042044025</v>
      </c>
      <c r="AH76" s="223"/>
    </row>
    <row r="77" spans="1:34">
      <c r="A77" s="220" t="s">
        <v>937</v>
      </c>
      <c r="B77" s="225" t="s">
        <v>133</v>
      </c>
      <c r="C77" s="222">
        <v>210.09957965032979</v>
      </c>
      <c r="D77" s="222">
        <v>189.78307924896467</v>
      </c>
      <c r="E77" s="222">
        <v>125.49965653104459</v>
      </c>
      <c r="F77" s="222">
        <v>118.10654310496589</v>
      </c>
      <c r="G77" s="222">
        <v>122.14208760122884</v>
      </c>
      <c r="H77" s="222">
        <v>123.73995709430301</v>
      </c>
      <c r="I77" s="222">
        <v>135.82777943685204</v>
      </c>
      <c r="J77" s="222">
        <v>285.83337801503819</v>
      </c>
      <c r="K77" s="222">
        <v>299.75178613623427</v>
      </c>
      <c r="L77" s="222">
        <v>186.7591172150963</v>
      </c>
      <c r="M77" s="222">
        <v>187.71310707512873</v>
      </c>
      <c r="N77" s="222">
        <v>117.23714373649966</v>
      </c>
      <c r="O77" s="222">
        <v>117.47354824527386</v>
      </c>
      <c r="P77" s="222">
        <v>131.69033199055511</v>
      </c>
      <c r="Q77" s="222">
        <v>275.07640493656771</v>
      </c>
      <c r="R77" s="222">
        <v>282.99830187444911</v>
      </c>
      <c r="S77" s="222">
        <v>135.24315655196463</v>
      </c>
      <c r="T77" s="222">
        <v>133.62935575174939</v>
      </c>
      <c r="U77" s="222">
        <v>151.71855876802496</v>
      </c>
      <c r="V77" s="222">
        <v>182.02859831039228</v>
      </c>
      <c r="W77" s="222">
        <v>231.2617683987425</v>
      </c>
      <c r="X77" s="222">
        <v>389.09640959477173</v>
      </c>
      <c r="Y77" s="222">
        <v>390.65729799518999</v>
      </c>
      <c r="Z77" s="222">
        <v>224.81761742365393</v>
      </c>
      <c r="AA77" s="222">
        <v>206.06651036417122</v>
      </c>
      <c r="AB77" s="222">
        <v>227.15895002428141</v>
      </c>
      <c r="AC77" s="222">
        <v>240.04364378155651</v>
      </c>
      <c r="AD77" s="222">
        <v>424.36245238913449</v>
      </c>
      <c r="AE77" s="222">
        <v>523.147746985867</v>
      </c>
      <c r="AF77" s="222">
        <v>483.68925226686832</v>
      </c>
      <c r="AG77" s="222">
        <v>6852.6531204989005</v>
      </c>
      <c r="AH77" s="223"/>
    </row>
    <row r="78" spans="1:34">
      <c r="A78" s="220" t="s">
        <v>800</v>
      </c>
      <c r="B78" s="221" t="s">
        <v>137</v>
      </c>
      <c r="C78" s="222">
        <v>350.01256924180763</v>
      </c>
      <c r="D78" s="222">
        <v>316.16656862001224</v>
      </c>
      <c r="E78" s="222">
        <v>209.07446504415873</v>
      </c>
      <c r="F78" s="222">
        <v>196.75800715659605</v>
      </c>
      <c r="G78" s="222">
        <v>203.48096823903825</v>
      </c>
      <c r="H78" s="222">
        <v>206.14291743243882</v>
      </c>
      <c r="I78" s="222">
        <v>226.28046250366461</v>
      </c>
      <c r="J78" s="222">
        <v>476.18027213864195</v>
      </c>
      <c r="K78" s="222">
        <v>499.36745696958616</v>
      </c>
      <c r="L78" s="222">
        <v>311.12883973675838</v>
      </c>
      <c r="M78" s="222">
        <v>312.71812631456265</v>
      </c>
      <c r="N78" s="222">
        <v>195.30964297062044</v>
      </c>
      <c r="O78" s="222">
        <v>195.70347788278028</v>
      </c>
      <c r="P78" s="222">
        <v>219.38773757203211</v>
      </c>
      <c r="Q78" s="222">
        <v>458.25983750128262</v>
      </c>
      <c r="R78" s="222">
        <v>471.4572151691076</v>
      </c>
      <c r="S78" s="222">
        <v>225.30651787075504</v>
      </c>
      <c r="T78" s="222">
        <v>222.61802813047137</v>
      </c>
      <c r="U78" s="222">
        <v>252.75349262688181</v>
      </c>
      <c r="V78" s="222">
        <v>303.2480953847799</v>
      </c>
      <c r="W78" s="222">
        <v>385.26743299231862</v>
      </c>
      <c r="X78" s="222">
        <v>648.20993088938349</v>
      </c>
      <c r="Y78" s="222">
        <v>650.81027192880572</v>
      </c>
      <c r="Z78" s="222">
        <v>374.53188633807611</v>
      </c>
      <c r="AA78" s="222">
        <v>343.29373170235152</v>
      </c>
      <c r="AB78" s="222">
        <v>378.43239789720974</v>
      </c>
      <c r="AC78" s="222">
        <v>399.89748018525353</v>
      </c>
      <c r="AD78" s="222">
        <v>706.96092061525496</v>
      </c>
      <c r="AE78" s="222">
        <v>871.53095365699846</v>
      </c>
      <c r="AF78" s="222">
        <v>805.79560502852087</v>
      </c>
      <c r="AG78" s="222">
        <v>11416.085309740149</v>
      </c>
      <c r="AH78" s="223"/>
    </row>
    <row r="79" spans="1:34">
      <c r="A79" s="224" t="s">
        <v>926</v>
      </c>
      <c r="B79" s="221" t="s">
        <v>156</v>
      </c>
      <c r="C79" s="222">
        <v>215.5762480690355</v>
      </c>
      <c r="D79" s="222">
        <v>194.73015719294426</v>
      </c>
      <c r="E79" s="222">
        <v>128.771057676282</v>
      </c>
      <c r="F79" s="222">
        <v>121.18522786836235</v>
      </c>
      <c r="G79" s="222">
        <v>125.32596695440861</v>
      </c>
      <c r="H79" s="222">
        <v>126.96548813191023</v>
      </c>
      <c r="I79" s="222">
        <v>139.36840389342061</v>
      </c>
      <c r="J79" s="222">
        <v>293.28420032031005</v>
      </c>
      <c r="K79" s="222">
        <v>307.56541976327497</v>
      </c>
      <c r="L79" s="222">
        <v>191.62736950222396</v>
      </c>
      <c r="M79" s="222">
        <v>192.60622702808845</v>
      </c>
      <c r="N79" s="222">
        <v>120.2931658554851</v>
      </c>
      <c r="O79" s="222">
        <v>120.5357327236005</v>
      </c>
      <c r="P79" s="222">
        <v>135.12310555184391</v>
      </c>
      <c r="Q79" s="222">
        <v>282.24682508759554</v>
      </c>
      <c r="R79" s="222">
        <v>290.37522221385495</v>
      </c>
      <c r="S79" s="222">
        <v>138.7685416363467</v>
      </c>
      <c r="T79" s="222">
        <v>137.11267387011787</v>
      </c>
      <c r="U79" s="222">
        <v>155.67340837181416</v>
      </c>
      <c r="V79" s="222">
        <v>186.77354010098014</v>
      </c>
      <c r="W79" s="222">
        <v>237.29007186108805</v>
      </c>
      <c r="X79" s="222">
        <v>399.23899065945557</v>
      </c>
      <c r="Y79" s="222">
        <v>400.84056675768795</v>
      </c>
      <c r="Z79" s="222">
        <v>230.67794112045505</v>
      </c>
      <c r="AA79" s="222">
        <v>211.43804871442691</v>
      </c>
      <c r="AB79" s="222">
        <v>233.08030526780379</v>
      </c>
      <c r="AC79" s="222">
        <v>246.30086450135735</v>
      </c>
      <c r="AD79" s="222">
        <v>435.42431384050951</v>
      </c>
      <c r="AE79" s="222">
        <v>536.78464596968672</v>
      </c>
      <c r="AF79" s="222">
        <v>496.2975861662797</v>
      </c>
      <c r="AG79" s="222">
        <v>7031.281316670651</v>
      </c>
      <c r="AH79" s="223"/>
    </row>
    <row r="80" spans="1:34">
      <c r="A80" s="220" t="s">
        <v>868</v>
      </c>
      <c r="B80" s="221" t="s">
        <v>52</v>
      </c>
      <c r="C80" s="222">
        <v>109.05733602205714</v>
      </c>
      <c r="D80" s="222">
        <v>98.511558563808634</v>
      </c>
      <c r="E80" s="222">
        <v>65.143672518230119</v>
      </c>
      <c r="F80" s="222">
        <v>61.306095801042325</v>
      </c>
      <c r="G80" s="222">
        <v>63.400844076566642</v>
      </c>
      <c r="H80" s="222">
        <v>64.230257398171602</v>
      </c>
      <c r="I80" s="222">
        <v>70.504737838257654</v>
      </c>
      <c r="J80" s="222">
        <v>148.36882017748849</v>
      </c>
      <c r="K80" s="222">
        <v>155.59351103070992</v>
      </c>
      <c r="L80" s="222">
        <v>96.941896957657931</v>
      </c>
      <c r="M80" s="222">
        <v>97.437088775272912</v>
      </c>
      <c r="N80" s="222">
        <v>60.854812751252389</v>
      </c>
      <c r="O80" s="222">
        <v>60.977524305427913</v>
      </c>
      <c r="P80" s="222">
        <v>68.357094339039946</v>
      </c>
      <c r="Q80" s="222">
        <v>142.7851496649086</v>
      </c>
      <c r="R80" s="222">
        <v>146.89720442353541</v>
      </c>
      <c r="S80" s="222">
        <v>70.201275001685303</v>
      </c>
      <c r="T80" s="222">
        <v>69.363592144657929</v>
      </c>
      <c r="U80" s="222">
        <v>78.753236307680297</v>
      </c>
      <c r="V80" s="222">
        <v>94.486405182721427</v>
      </c>
      <c r="W80" s="222">
        <v>120.04208874330905</v>
      </c>
      <c r="X80" s="222">
        <v>201.97002753064001</v>
      </c>
      <c r="Y80" s="222">
        <v>202.78024490975449</v>
      </c>
      <c r="Z80" s="222">
        <v>116.69709424385908</v>
      </c>
      <c r="AA80" s="222">
        <v>106.96387256500094</v>
      </c>
      <c r="AB80" s="222">
        <v>117.91242031253087</v>
      </c>
      <c r="AC80" s="222">
        <v>124.60053639047393</v>
      </c>
      <c r="AD80" s="222">
        <v>220.27573135733985</v>
      </c>
      <c r="AE80" s="222">
        <v>271.55265958729524</v>
      </c>
      <c r="AF80" s="222">
        <v>251.07076083882407</v>
      </c>
      <c r="AG80" s="222">
        <v>3557.0375497592004</v>
      </c>
      <c r="AH80" s="223"/>
    </row>
    <row r="81" spans="1:34">
      <c r="A81" s="220" t="s">
        <v>818</v>
      </c>
      <c r="B81" s="221" t="s">
        <v>32</v>
      </c>
      <c r="C81" s="222">
        <v>139.37892255935199</v>
      </c>
      <c r="D81" s="222">
        <v>125.90106629313901</v>
      </c>
      <c r="E81" s="222">
        <v>83.255792029559544</v>
      </c>
      <c r="F81" s="222">
        <v>78.351240647777132</v>
      </c>
      <c r="G81" s="222">
        <v>81.028398997001702</v>
      </c>
      <c r="H81" s="222">
        <v>82.088416959464041</v>
      </c>
      <c r="I81" s="222">
        <v>90.107412794664427</v>
      </c>
      <c r="J81" s="222">
        <v>189.62031397464273</v>
      </c>
      <c r="K81" s="222">
        <v>198.85371049500839</v>
      </c>
      <c r="L81" s="222">
        <v>123.89498626745582</v>
      </c>
      <c r="M81" s="222">
        <v>124.52785797069846</v>
      </c>
      <c r="N81" s="222">
        <v>77.774485818223084</v>
      </c>
      <c r="O81" s="222">
        <v>77.931315288210413</v>
      </c>
      <c r="P81" s="222">
        <v>87.362652580624172</v>
      </c>
      <c r="Q81" s="222">
        <v>182.48419632903648</v>
      </c>
      <c r="R81" s="222">
        <v>187.73953982694246</v>
      </c>
      <c r="S81" s="222">
        <v>89.719577141043601</v>
      </c>
      <c r="T81" s="222">
        <v>88.648990435759501</v>
      </c>
      <c r="U81" s="222">
        <v>100.64926968696984</v>
      </c>
      <c r="V81" s="222">
        <v>120.75678566190665</v>
      </c>
      <c r="W81" s="222">
        <v>153.41780389200571</v>
      </c>
      <c r="X81" s="222">
        <v>258.12444951717669</v>
      </c>
      <c r="Y81" s="222">
        <v>259.15993442318063</v>
      </c>
      <c r="Z81" s="222">
        <v>149.14278905755202</v>
      </c>
      <c r="AA81" s="222">
        <v>136.70340625109691</v>
      </c>
      <c r="AB81" s="222">
        <v>150.69601641655797</v>
      </c>
      <c r="AC81" s="222">
        <v>159.2436524298478</v>
      </c>
      <c r="AD81" s="222">
        <v>281.51975119170135</v>
      </c>
      <c r="AE81" s="222">
        <v>347.05338028565717</v>
      </c>
      <c r="AF81" s="222">
        <v>320.87682872424483</v>
      </c>
      <c r="AG81" s="222">
        <v>4546.0129439465009</v>
      </c>
      <c r="AH81" s="223"/>
    </row>
    <row r="82" spans="1:34">
      <c r="A82" s="220" t="s">
        <v>860</v>
      </c>
      <c r="B82" s="225" t="s">
        <v>84</v>
      </c>
      <c r="C82" s="222">
        <v>216.16718209193795</v>
      </c>
      <c r="D82" s="222">
        <v>195.26394825852401</v>
      </c>
      <c r="E82" s="222">
        <v>129.12404275616743</v>
      </c>
      <c r="F82" s="222">
        <v>121.51741879784578</v>
      </c>
      <c r="G82" s="222">
        <v>125.66950840895139</v>
      </c>
      <c r="H82" s="222">
        <v>127.31352381461465</v>
      </c>
      <c r="I82" s="222">
        <v>139.75043824236175</v>
      </c>
      <c r="J82" s="222">
        <v>294.08814608846126</v>
      </c>
      <c r="K82" s="222">
        <v>308.40851297244984</v>
      </c>
      <c r="L82" s="222">
        <v>192.15265525783235</v>
      </c>
      <c r="M82" s="222">
        <v>193.1341960116535</v>
      </c>
      <c r="N82" s="222">
        <v>120.62291147942736</v>
      </c>
      <c r="O82" s="222">
        <v>120.86614326780408</v>
      </c>
      <c r="P82" s="222">
        <v>135.49350275963488</v>
      </c>
      <c r="Q82" s="222">
        <v>283.02051538647783</v>
      </c>
      <c r="R82" s="222">
        <v>291.17119393964117</v>
      </c>
      <c r="S82" s="222">
        <v>139.14893165285361</v>
      </c>
      <c r="T82" s="222">
        <v>137.48852484946619</v>
      </c>
      <c r="U82" s="222">
        <v>156.10013772763187</v>
      </c>
      <c r="V82" s="222">
        <v>187.28552062022669</v>
      </c>
      <c r="W82" s="222">
        <v>237.94052745633888</v>
      </c>
      <c r="X82" s="222">
        <v>400.33337793524839</v>
      </c>
      <c r="Y82" s="222">
        <v>401.93934424722278</v>
      </c>
      <c r="Z82" s="222">
        <v>231.31027165297974</v>
      </c>
      <c r="AA82" s="222">
        <v>212.01763917413959</v>
      </c>
      <c r="AB82" s="222">
        <v>233.71922112094143</v>
      </c>
      <c r="AC82" s="222">
        <v>246.97602033140748</v>
      </c>
      <c r="AD82" s="222">
        <v>436.61789172189521</v>
      </c>
      <c r="AE82" s="222">
        <v>538.25607110634439</v>
      </c>
      <c r="AF82" s="222">
        <v>497.65802884851854</v>
      </c>
      <c r="AG82" s="222">
        <v>7050.5553479789987</v>
      </c>
      <c r="AH82" s="223"/>
    </row>
    <row r="83" spans="1:34">
      <c r="A83" s="220" t="s">
        <v>867</v>
      </c>
      <c r="B83" s="221" t="s">
        <v>119</v>
      </c>
      <c r="C83" s="222">
        <v>401.02027162177944</v>
      </c>
      <c r="D83" s="222">
        <v>362.24185748635335</v>
      </c>
      <c r="E83" s="222">
        <v>239.54310824553107</v>
      </c>
      <c r="F83" s="222">
        <v>225.43175990684796</v>
      </c>
      <c r="G83" s="222">
        <v>233.13446522747046</v>
      </c>
      <c r="H83" s="222">
        <v>236.18434309583751</v>
      </c>
      <c r="I83" s="222">
        <v>259.2565539360138</v>
      </c>
      <c r="J83" s="222">
        <v>545.57452747374612</v>
      </c>
      <c r="K83" s="222">
        <v>572.1408053054023</v>
      </c>
      <c r="L83" s="222">
        <v>356.46997503797292</v>
      </c>
      <c r="M83" s="222">
        <v>358.29087003181985</v>
      </c>
      <c r="N83" s="222">
        <v>223.7723240742281</v>
      </c>
      <c r="O83" s="222">
        <v>224.22355296520934</v>
      </c>
      <c r="P83" s="222">
        <v>251.35934490067805</v>
      </c>
      <c r="Q83" s="222">
        <v>525.0425289188903</v>
      </c>
      <c r="R83" s="222">
        <v>540.16317441031003</v>
      </c>
      <c r="S83" s="222">
        <v>258.14067532033999</v>
      </c>
      <c r="T83" s="222">
        <v>255.06038912308611</v>
      </c>
      <c r="U83" s="222">
        <v>289.58752677410592</v>
      </c>
      <c r="V83" s="222">
        <v>347.44076146584865</v>
      </c>
      <c r="W83" s="222">
        <v>441.4128640016591</v>
      </c>
      <c r="X83" s="222">
        <v>742.67425057415903</v>
      </c>
      <c r="Y83" s="222">
        <v>745.65354206702534</v>
      </c>
      <c r="Z83" s="222">
        <v>429.11281476451768</v>
      </c>
      <c r="AA83" s="222">
        <v>393.32229077242926</v>
      </c>
      <c r="AB83" s="222">
        <v>433.58175200381731</v>
      </c>
      <c r="AC83" s="222">
        <v>458.17496346528441</v>
      </c>
      <c r="AD83" s="222">
        <v>809.98708425025654</v>
      </c>
      <c r="AE83" s="222">
        <v>998.54008248733305</v>
      </c>
      <c r="AF83" s="222">
        <v>923.22505188929574</v>
      </c>
      <c r="AG83" s="222">
        <v>13079.763511597248</v>
      </c>
      <c r="AH83" s="223"/>
    </row>
    <row r="84" spans="1:34">
      <c r="A84" s="220" t="s">
        <v>924</v>
      </c>
      <c r="B84" s="221" t="s">
        <v>157</v>
      </c>
      <c r="C84" s="222">
        <v>237.36860391802742</v>
      </c>
      <c r="D84" s="222">
        <v>214.41520560662576</v>
      </c>
      <c r="E84" s="222">
        <v>141.78837631443707</v>
      </c>
      <c r="F84" s="222">
        <v>133.43570366522661</v>
      </c>
      <c r="G84" s="222">
        <v>137.99502531984999</v>
      </c>
      <c r="H84" s="222">
        <v>139.80028381415761</v>
      </c>
      <c r="I84" s="222">
        <v>153.45699611522622</v>
      </c>
      <c r="J84" s="222">
        <v>322.93196400260814</v>
      </c>
      <c r="K84" s="222">
        <v>338.65685555159729</v>
      </c>
      <c r="L84" s="222">
        <v>210.99876066430323</v>
      </c>
      <c r="M84" s="222">
        <v>212.07656977560526</v>
      </c>
      <c r="N84" s="222">
        <v>132.45346412584485</v>
      </c>
      <c r="O84" s="222">
        <v>132.72055180065624</v>
      </c>
      <c r="P84" s="222">
        <v>148.78254542976447</v>
      </c>
      <c r="Q84" s="222">
        <v>310.77883315736835</v>
      </c>
      <c r="R84" s="222">
        <v>319.72892063330227</v>
      </c>
      <c r="S84" s="222">
        <v>152.79649447007677</v>
      </c>
      <c r="T84" s="222">
        <v>150.97323692912201</v>
      </c>
      <c r="U84" s="222">
        <v>171.41025480944961</v>
      </c>
      <c r="V84" s="222">
        <v>205.65426321177981</v>
      </c>
      <c r="W84" s="222">
        <v>261.27745327137086</v>
      </c>
      <c r="X84" s="222">
        <v>439.5976026641373</v>
      </c>
      <c r="Y84" s="222">
        <v>441.36108025460061</v>
      </c>
      <c r="Z84" s="222">
        <v>253.99690981221895</v>
      </c>
      <c r="AA84" s="222">
        <v>232.81207873338204</v>
      </c>
      <c r="AB84" s="222">
        <v>256.64212619791408</v>
      </c>
      <c r="AC84" s="222">
        <v>271.1991366125273</v>
      </c>
      <c r="AD84" s="222">
        <v>479.44085869417455</v>
      </c>
      <c r="AE84" s="222">
        <v>591.04759063092092</v>
      </c>
      <c r="AF84" s="222">
        <v>546.46774035352473</v>
      </c>
      <c r="AG84" s="222">
        <v>7742.065486539801</v>
      </c>
      <c r="AH84" s="223"/>
    </row>
    <row r="85" spans="1:34">
      <c r="A85" s="220" t="s">
        <v>823</v>
      </c>
      <c r="B85" s="225" t="s">
        <v>77</v>
      </c>
      <c r="C85" s="222">
        <v>107.4733121298363</v>
      </c>
      <c r="D85" s="222">
        <v>97.08070880975427</v>
      </c>
      <c r="E85" s="222">
        <v>64.197480932594686</v>
      </c>
      <c r="F85" s="222">
        <v>60.415643823854936</v>
      </c>
      <c r="G85" s="222">
        <v>62.479966532079978</v>
      </c>
      <c r="H85" s="222">
        <v>63.297332883110819</v>
      </c>
      <c r="I85" s="222">
        <v>69.480678445976352</v>
      </c>
      <c r="J85" s="222">
        <v>146.21380920258053</v>
      </c>
      <c r="K85" s="222">
        <v>153.33356366781706</v>
      </c>
      <c r="L85" s="222">
        <v>95.5338460503161</v>
      </c>
      <c r="M85" s="222">
        <v>96.02184536076976</v>
      </c>
      <c r="N85" s="222">
        <v>59.970915520027958</v>
      </c>
      <c r="O85" s="222">
        <v>60.091844727038627</v>
      </c>
      <c r="P85" s="222">
        <v>67.364228800733258</v>
      </c>
      <c r="Q85" s="222">
        <v>140.71123976784492</v>
      </c>
      <c r="R85" s="222">
        <v>144.7635682098261</v>
      </c>
      <c r="S85" s="222">
        <v>69.181623312737528</v>
      </c>
      <c r="T85" s="222">
        <v>68.35610753871471</v>
      </c>
      <c r="U85" s="222">
        <v>77.609370040161636</v>
      </c>
      <c r="V85" s="222">
        <v>93.11401952982763</v>
      </c>
      <c r="W85" s="222">
        <v>118.29851473373452</v>
      </c>
      <c r="X85" s="222">
        <v>199.03647568726538</v>
      </c>
      <c r="Y85" s="222">
        <v>199.83492491090107</v>
      </c>
      <c r="Z85" s="222">
        <v>115.00210523919797</v>
      </c>
      <c r="AA85" s="222">
        <v>105.41025557849068</v>
      </c>
      <c r="AB85" s="222">
        <v>116.19977907465157</v>
      </c>
      <c r="AC85" s="222">
        <v>122.79075234636228</v>
      </c>
      <c r="AD85" s="222">
        <v>217.07629485839698</v>
      </c>
      <c r="AE85" s="222">
        <v>267.6084416513703</v>
      </c>
      <c r="AF85" s="222">
        <v>247.42403611297598</v>
      </c>
      <c r="AG85" s="222">
        <v>3505.3726854789497</v>
      </c>
      <c r="AH85" s="223"/>
    </row>
    <row r="86" spans="1:34">
      <c r="A86" s="220" t="s">
        <v>898</v>
      </c>
      <c r="B86" s="221" t="s">
        <v>78</v>
      </c>
      <c r="C86" s="222">
        <v>83.448547530547273</v>
      </c>
      <c r="D86" s="222">
        <v>75.379124201765109</v>
      </c>
      <c r="E86" s="222">
        <v>49.846668282383654</v>
      </c>
      <c r="F86" s="222">
        <v>46.910229389161493</v>
      </c>
      <c r="G86" s="222">
        <v>48.513089933996994</v>
      </c>
      <c r="H86" s="222">
        <v>49.147740838879002</v>
      </c>
      <c r="I86" s="222">
        <v>53.948850955195361</v>
      </c>
      <c r="J86" s="222">
        <v>113.52892885746122</v>
      </c>
      <c r="K86" s="222">
        <v>119.05712145824715</v>
      </c>
      <c r="L86" s="222">
        <v>74.178049740151152</v>
      </c>
      <c r="M86" s="222">
        <v>74.556960865585438</v>
      </c>
      <c r="N86" s="222">
        <v>46.564916396897409</v>
      </c>
      <c r="O86" s="222">
        <v>46.658812885979927</v>
      </c>
      <c r="P86" s="222">
        <v>52.305516016343631</v>
      </c>
      <c r="Q86" s="222">
        <v>109.25641303083496</v>
      </c>
      <c r="R86" s="222">
        <v>112.40287717061628</v>
      </c>
      <c r="S86" s="222">
        <v>53.716647108437712</v>
      </c>
      <c r="T86" s="222">
        <v>53.07566851625905</v>
      </c>
      <c r="U86" s="222">
        <v>60.260441185512803</v>
      </c>
      <c r="V86" s="222">
        <v>72.299155301997885</v>
      </c>
      <c r="W86" s="222">
        <v>91.853866173075829</v>
      </c>
      <c r="X86" s="222">
        <v>154.54352780749903</v>
      </c>
      <c r="Y86" s="222">
        <v>155.16349035139828</v>
      </c>
      <c r="Z86" s="222">
        <v>89.294341590334199</v>
      </c>
      <c r="AA86" s="222">
        <v>81.846670103756978</v>
      </c>
      <c r="AB86" s="222">
        <v>90.224285406183128</v>
      </c>
      <c r="AC86" s="222">
        <v>95.341901449061439</v>
      </c>
      <c r="AD86" s="222">
        <v>168.55069551929353</v>
      </c>
      <c r="AE86" s="222">
        <v>207.78680139439447</v>
      </c>
      <c r="AF86" s="222">
        <v>192.11445175179946</v>
      </c>
      <c r="AG86" s="222">
        <v>2721.7757912130496</v>
      </c>
      <c r="AH86" s="223"/>
    </row>
    <row r="87" spans="1:34">
      <c r="A87" s="220" t="s">
        <v>857</v>
      </c>
      <c r="B87" s="221" t="s">
        <v>136</v>
      </c>
      <c r="C87" s="222">
        <v>123.99829031871343</v>
      </c>
      <c r="D87" s="222">
        <v>112.00773175014577</v>
      </c>
      <c r="E87" s="222">
        <v>74.068414945592963</v>
      </c>
      <c r="F87" s="222">
        <v>69.705086725270917</v>
      </c>
      <c r="G87" s="222">
        <v>72.086817421136757</v>
      </c>
      <c r="H87" s="222">
        <v>73.029861122715701</v>
      </c>
      <c r="I87" s="222">
        <v>80.163951093990278</v>
      </c>
      <c r="J87" s="222">
        <v>168.69548358390364</v>
      </c>
      <c r="K87" s="222">
        <v>176.90996365977418</v>
      </c>
      <c r="L87" s="222">
        <v>110.22302507528026</v>
      </c>
      <c r="M87" s="222">
        <v>110.78605862262141</v>
      </c>
      <c r="N87" s="222">
        <v>69.191977486911654</v>
      </c>
      <c r="O87" s="222">
        <v>69.331500635698646</v>
      </c>
      <c r="P87" s="222">
        <v>77.72207848064096</v>
      </c>
      <c r="Q87" s="222">
        <v>162.34684512896388</v>
      </c>
      <c r="R87" s="222">
        <v>167.02225513222612</v>
      </c>
      <c r="S87" s="222">
        <v>79.818913572602185</v>
      </c>
      <c r="T87" s="222">
        <v>78.866467401721195</v>
      </c>
      <c r="U87" s="222">
        <v>89.542501361329187</v>
      </c>
      <c r="V87" s="222">
        <v>107.43112869224183</v>
      </c>
      <c r="W87" s="222">
        <v>136.48796416086179</v>
      </c>
      <c r="X87" s="222">
        <v>229.64010513109949</v>
      </c>
      <c r="Y87" s="222">
        <v>230.56132302859501</v>
      </c>
      <c r="Z87" s="222">
        <v>132.68470237044536</v>
      </c>
      <c r="AA87" s="222">
        <v>121.61802046261526</v>
      </c>
      <c r="AB87" s="222">
        <v>134.06652921668874</v>
      </c>
      <c r="AC87" s="222">
        <v>141.670923284689</v>
      </c>
      <c r="AD87" s="222">
        <v>250.45370704351387</v>
      </c>
      <c r="AE87" s="222">
        <v>308.75562111212702</v>
      </c>
      <c r="AF87" s="222">
        <v>285.46768359293293</v>
      </c>
      <c r="AG87" s="222">
        <v>4044.3549316150488</v>
      </c>
      <c r="AH87" s="223"/>
    </row>
    <row r="88" spans="1:34">
      <c r="A88" s="220" t="s">
        <v>892</v>
      </c>
      <c r="B88" s="221" t="s">
        <v>64</v>
      </c>
      <c r="C88" s="222">
        <v>121.899544287577</v>
      </c>
      <c r="D88" s="222">
        <v>110.11193317209282</v>
      </c>
      <c r="E88" s="222">
        <v>72.814762241994615</v>
      </c>
      <c r="F88" s="222">
        <v>68.525285989803805</v>
      </c>
      <c r="G88" s="222">
        <v>70.866704453683724</v>
      </c>
      <c r="H88" s="222">
        <v>71.793786570463482</v>
      </c>
      <c r="I88" s="222">
        <v>78.80712775581128</v>
      </c>
      <c r="J88" s="222">
        <v>165.84021053350639</v>
      </c>
      <c r="K88" s="222">
        <v>173.91565556774231</v>
      </c>
      <c r="L88" s="222">
        <v>108.35743373670611</v>
      </c>
      <c r="M88" s="222">
        <v>108.91093760085694</v>
      </c>
      <c r="N88" s="222">
        <v>68.020861435521866</v>
      </c>
      <c r="O88" s="222">
        <v>68.15802307066204</v>
      </c>
      <c r="P88" s="222">
        <v>76.406585312762161</v>
      </c>
      <c r="Q88" s="222">
        <v>159.59902662270733</v>
      </c>
      <c r="R88" s="222">
        <v>164.19530248498214</v>
      </c>
      <c r="S88" s="222">
        <v>78.467930203077131</v>
      </c>
      <c r="T88" s="222">
        <v>77.53160475947287</v>
      </c>
      <c r="U88" s="222">
        <v>88.026940389745718</v>
      </c>
      <c r="V88" s="222">
        <v>105.61279188788896</v>
      </c>
      <c r="W88" s="222">
        <v>134.17782284887898</v>
      </c>
      <c r="X88" s="222">
        <v>225.75330751481886</v>
      </c>
      <c r="Y88" s="222">
        <v>226.65893324244487</v>
      </c>
      <c r="Z88" s="222">
        <v>130.43893356365993</v>
      </c>
      <c r="AA88" s="222">
        <v>119.55956193786848</v>
      </c>
      <c r="AB88" s="222">
        <v>131.79737215509903</v>
      </c>
      <c r="AC88" s="222">
        <v>139.27305725599663</v>
      </c>
      <c r="AD88" s="222">
        <v>246.21462663127653</v>
      </c>
      <c r="AE88" s="222">
        <v>303.52974555582227</v>
      </c>
      <c r="AF88" s="222">
        <v>280.63597045867567</v>
      </c>
      <c r="AG88" s="222">
        <v>3975.9017792416007</v>
      </c>
      <c r="AH88" s="223"/>
    </row>
    <row r="89" spans="1:34">
      <c r="A89" s="220" t="s">
        <v>896</v>
      </c>
      <c r="B89" s="221" t="s">
        <v>67</v>
      </c>
      <c r="C89" s="222">
        <v>313.64097362274396</v>
      </c>
      <c r="D89" s="222">
        <v>283.31208397386348</v>
      </c>
      <c r="E89" s="222">
        <v>187.34846842257829</v>
      </c>
      <c r="F89" s="222">
        <v>176.31187664586997</v>
      </c>
      <c r="G89" s="222">
        <v>182.33622046898637</v>
      </c>
      <c r="H89" s="222">
        <v>184.72155291164972</v>
      </c>
      <c r="I89" s="222">
        <v>202.76650271500304</v>
      </c>
      <c r="J89" s="222">
        <v>426.69794543957653</v>
      </c>
      <c r="K89" s="222">
        <v>447.47563134297525</v>
      </c>
      <c r="L89" s="222">
        <v>278.79785125583913</v>
      </c>
      <c r="M89" s="222">
        <v>280.22198693961712</v>
      </c>
      <c r="N89" s="222">
        <v>175.01401938767572</v>
      </c>
      <c r="O89" s="222">
        <v>175.36692890050836</v>
      </c>
      <c r="P89" s="222">
        <v>196.59003607223664</v>
      </c>
      <c r="Q89" s="222">
        <v>410.63971478923349</v>
      </c>
      <c r="R89" s="222">
        <v>422.46568546785807</v>
      </c>
      <c r="S89" s="222">
        <v>201.89376564849681</v>
      </c>
      <c r="T89" s="222">
        <v>199.48465062287389</v>
      </c>
      <c r="U89" s="222">
        <v>226.48858492643896</v>
      </c>
      <c r="V89" s="222">
        <v>271.73603534225435</v>
      </c>
      <c r="W89" s="222">
        <v>345.23232422938008</v>
      </c>
      <c r="X89" s="222">
        <v>580.85112279388909</v>
      </c>
      <c r="Y89" s="222">
        <v>583.18124910084509</v>
      </c>
      <c r="Z89" s="222">
        <v>335.61236311683263</v>
      </c>
      <c r="AA89" s="222">
        <v>307.62032484417904</v>
      </c>
      <c r="AB89" s="222">
        <v>339.1075525772668</v>
      </c>
      <c r="AC89" s="222">
        <v>358.34208841778769</v>
      </c>
      <c r="AD89" s="222">
        <v>633.4969967944653</v>
      </c>
      <c r="AE89" s="222">
        <v>780.96571628688014</v>
      </c>
      <c r="AF89" s="222">
        <v>722.06126382699529</v>
      </c>
      <c r="AG89" s="222">
        <v>10229.781516884801</v>
      </c>
      <c r="AH89" s="223"/>
    </row>
    <row r="90" spans="1:34">
      <c r="A90" s="220" t="s">
        <v>903</v>
      </c>
      <c r="B90" s="226" t="s">
        <v>72</v>
      </c>
      <c r="C90" s="222">
        <v>234.60154429104776</v>
      </c>
      <c r="D90" s="222">
        <v>211.91571894726314</v>
      </c>
      <c r="E90" s="222">
        <v>140.13551706852701</v>
      </c>
      <c r="F90" s="222">
        <v>131.88021341792677</v>
      </c>
      <c r="G90" s="222">
        <v>136.38638602643081</v>
      </c>
      <c r="H90" s="222">
        <v>138.17060021322089</v>
      </c>
      <c r="I90" s="222">
        <v>151.66811312303972</v>
      </c>
      <c r="J90" s="222">
        <v>319.16747289003689</v>
      </c>
      <c r="K90" s="222">
        <v>334.7090558134301</v>
      </c>
      <c r="L90" s="222">
        <v>208.53910027813626</v>
      </c>
      <c r="M90" s="222">
        <v>209.60434512429012</v>
      </c>
      <c r="N90" s="222">
        <v>130.90942406752782</v>
      </c>
      <c r="O90" s="222">
        <v>131.17339824076555</v>
      </c>
      <c r="P90" s="222">
        <v>147.04815356890938</v>
      </c>
      <c r="Q90" s="222">
        <v>307.15601384615661</v>
      </c>
      <c r="R90" s="222">
        <v>316.00176812341215</v>
      </c>
      <c r="S90" s="222">
        <v>151.01531109530251</v>
      </c>
      <c r="T90" s="222">
        <v>149.2133076808324</v>
      </c>
      <c r="U90" s="222">
        <v>169.41208661068765</v>
      </c>
      <c r="V90" s="222">
        <v>203.25690484400647</v>
      </c>
      <c r="W90" s="222">
        <v>258.23168276737891</v>
      </c>
      <c r="X90" s="222">
        <v>434.47311375376296</v>
      </c>
      <c r="Y90" s="222">
        <v>436.21603408617648</v>
      </c>
      <c r="Z90" s="222">
        <v>251.03601025381866</v>
      </c>
      <c r="AA90" s="222">
        <v>230.09813555343726</v>
      </c>
      <c r="AB90" s="222">
        <v>253.65039075243914</v>
      </c>
      <c r="AC90" s="222">
        <v>268.03770679659675</v>
      </c>
      <c r="AD90" s="222">
        <v>473.85190791585154</v>
      </c>
      <c r="AE90" s="222">
        <v>584.15761487733221</v>
      </c>
      <c r="AF90" s="222">
        <v>540.09744202080492</v>
      </c>
      <c r="AG90" s="222">
        <v>7651.8144740485477</v>
      </c>
      <c r="AH90" s="223"/>
    </row>
    <row r="91" spans="1:34">
      <c r="A91" s="224" t="s">
        <v>863</v>
      </c>
      <c r="B91" s="221" t="s">
        <v>73</v>
      </c>
      <c r="C91" s="222">
        <v>553.147013358408</v>
      </c>
      <c r="D91" s="222">
        <v>499.65803666643416</v>
      </c>
      <c r="E91" s="222">
        <v>330.41360817184471</v>
      </c>
      <c r="F91" s="222">
        <v>310.94913033775515</v>
      </c>
      <c r="G91" s="222">
        <v>321.57385119201842</v>
      </c>
      <c r="H91" s="222">
        <v>325.78069796106718</v>
      </c>
      <c r="I91" s="222">
        <v>357.60533482096076</v>
      </c>
      <c r="J91" s="222">
        <v>752.537818639634</v>
      </c>
      <c r="K91" s="222">
        <v>789.18199420512724</v>
      </c>
      <c r="L91" s="222">
        <v>491.69659490473526</v>
      </c>
      <c r="M91" s="222">
        <v>494.20824506000639</v>
      </c>
      <c r="N91" s="222">
        <v>308.66018875641953</v>
      </c>
      <c r="O91" s="222">
        <v>309.28259099154315</v>
      </c>
      <c r="P91" s="222">
        <v>346.71232541249134</v>
      </c>
      <c r="Q91" s="222">
        <v>724.21702170593392</v>
      </c>
      <c r="R91" s="222">
        <v>745.07367281687459</v>
      </c>
      <c r="S91" s="222">
        <v>356.06614848248904</v>
      </c>
      <c r="T91" s="222">
        <v>351.8173580076097</v>
      </c>
      <c r="U91" s="222">
        <v>399.44233964317397</v>
      </c>
      <c r="V91" s="222">
        <v>479.24215588049992</v>
      </c>
      <c r="W91" s="222">
        <v>608.86250561114582</v>
      </c>
      <c r="X91" s="222">
        <v>1024.4071750835128</v>
      </c>
      <c r="Y91" s="222">
        <v>1028.5166585880208</v>
      </c>
      <c r="Z91" s="222">
        <v>591.89644184541407</v>
      </c>
      <c r="AA91" s="222">
        <v>542.52880920007988</v>
      </c>
      <c r="AB91" s="222">
        <v>598.06066710217669</v>
      </c>
      <c r="AC91" s="222">
        <v>631.98329503763557</v>
      </c>
      <c r="AD91" s="222">
        <v>1117.2550821432876</v>
      </c>
      <c r="AE91" s="222">
        <v>1377.3355200044932</v>
      </c>
      <c r="AF91" s="222">
        <v>1273.4497885729579</v>
      </c>
      <c r="AG91" s="222">
        <v>18041.562070203745</v>
      </c>
      <c r="AH91" s="223"/>
    </row>
    <row r="92" spans="1:34">
      <c r="A92" s="220" t="s">
        <v>887</v>
      </c>
      <c r="B92" s="226" t="s">
        <v>74</v>
      </c>
      <c r="C92" s="222">
        <v>288.47127923063971</v>
      </c>
      <c r="D92" s="222">
        <v>260.57628358131166</v>
      </c>
      <c r="E92" s="222">
        <v>172.31375009302411</v>
      </c>
      <c r="F92" s="222">
        <v>162.16284502663791</v>
      </c>
      <c r="G92" s="222">
        <v>167.70373513773012</v>
      </c>
      <c r="H92" s="222">
        <v>169.89764460426912</v>
      </c>
      <c r="I92" s="222">
        <v>186.49448682580638</v>
      </c>
      <c r="J92" s="222">
        <v>392.45542680305709</v>
      </c>
      <c r="K92" s="222">
        <v>411.56570299807782</v>
      </c>
      <c r="L92" s="222">
        <v>256.42431812899275</v>
      </c>
      <c r="M92" s="222">
        <v>257.73416689572815</v>
      </c>
      <c r="N92" s="222">
        <v>160.96914083931321</v>
      </c>
      <c r="O92" s="222">
        <v>161.29372935669855</v>
      </c>
      <c r="P92" s="222">
        <v>180.8136817543768</v>
      </c>
      <c r="Q92" s="222">
        <v>377.68586948285491</v>
      </c>
      <c r="R92" s="222">
        <v>388.56280577852613</v>
      </c>
      <c r="S92" s="222">
        <v>185.69178692630319</v>
      </c>
      <c r="T92" s="222">
        <v>183.47600342956173</v>
      </c>
      <c r="U92" s="222">
        <v>208.31287146638729</v>
      </c>
      <c r="V92" s="222">
        <v>249.92921308339561</v>
      </c>
      <c r="W92" s="222">
        <v>317.52742332067044</v>
      </c>
      <c r="X92" s="222">
        <v>534.23780859847409</v>
      </c>
      <c r="Y92" s="222">
        <v>536.3809422227979</v>
      </c>
      <c r="Z92" s="222">
        <v>308.67946427937653</v>
      </c>
      <c r="AA92" s="222">
        <v>282.9337876367</v>
      </c>
      <c r="AB92" s="222">
        <v>311.89416471586242</v>
      </c>
      <c r="AC92" s="222">
        <v>329.58512867134573</v>
      </c>
      <c r="AD92" s="222">
        <v>582.6588501599266</v>
      </c>
      <c r="AE92" s="222">
        <v>718.29320197025527</v>
      </c>
      <c r="AF92" s="222">
        <v>664.11583299574716</v>
      </c>
      <c r="AG92" s="222">
        <v>9408.8413460138472</v>
      </c>
      <c r="AH92" s="223"/>
    </row>
    <row r="93" spans="1:34">
      <c r="A93" s="220" t="s">
        <v>907</v>
      </c>
      <c r="B93" s="221" t="s">
        <v>75</v>
      </c>
      <c r="C93" s="222">
        <v>442.2389118502258</v>
      </c>
      <c r="D93" s="222">
        <v>399.47468050308197</v>
      </c>
      <c r="E93" s="222">
        <v>264.16441020128013</v>
      </c>
      <c r="F93" s="222">
        <v>248.60263496034045</v>
      </c>
      <c r="G93" s="222">
        <v>257.0970584604766</v>
      </c>
      <c r="H93" s="222">
        <v>260.46041628856869</v>
      </c>
      <c r="I93" s="222">
        <v>285.90409117980181</v>
      </c>
      <c r="J93" s="222">
        <v>601.65109456298865</v>
      </c>
      <c r="K93" s="222">
        <v>630.94797213147001</v>
      </c>
      <c r="L93" s="222">
        <v>393.10953840446354</v>
      </c>
      <c r="M93" s="222">
        <v>395.11759305321175</v>
      </c>
      <c r="N93" s="222">
        <v>246.77263496075133</v>
      </c>
      <c r="O93" s="222">
        <v>247.27024315630692</v>
      </c>
      <c r="P93" s="222">
        <v>277.19517201140991</v>
      </c>
      <c r="Q93" s="222">
        <v>579.00872623011378</v>
      </c>
      <c r="R93" s="222">
        <v>595.68353865681638</v>
      </c>
      <c r="S93" s="222">
        <v>284.67351761613435</v>
      </c>
      <c r="T93" s="222">
        <v>281.27662595638901</v>
      </c>
      <c r="U93" s="222">
        <v>319.3526157868759</v>
      </c>
      <c r="V93" s="222">
        <v>383.15226225767168</v>
      </c>
      <c r="W93" s="222">
        <v>486.78323383336812</v>
      </c>
      <c r="X93" s="222">
        <v>819.00960044948636</v>
      </c>
      <c r="Y93" s="222">
        <v>822.29511672167234</v>
      </c>
      <c r="Z93" s="222">
        <v>473.21893104054584</v>
      </c>
      <c r="AA93" s="222">
        <v>433.74969842345098</v>
      </c>
      <c r="AB93" s="222">
        <v>478.14720544882516</v>
      </c>
      <c r="AC93" s="222">
        <v>505.26821614396385</v>
      </c>
      <c r="AD93" s="222">
        <v>893.24114539878633</v>
      </c>
      <c r="AE93" s="222">
        <v>1101.1744561744244</v>
      </c>
      <c r="AF93" s="222">
        <v>1018.1182130499967</v>
      </c>
      <c r="AG93" s="222">
        <v>14424.1595549129</v>
      </c>
      <c r="AH93" s="223"/>
    </row>
    <row r="94" spans="1:34">
      <c r="A94" s="220" t="s">
        <v>902</v>
      </c>
      <c r="B94" s="221" t="s">
        <v>90</v>
      </c>
      <c r="C94" s="222">
        <v>357.15005728119792</v>
      </c>
      <c r="D94" s="222">
        <v>322.61386594670165</v>
      </c>
      <c r="E94" s="222">
        <v>213.33793048720591</v>
      </c>
      <c r="F94" s="222">
        <v>200.77031427395636</v>
      </c>
      <c r="G94" s="222">
        <v>207.63037058820456</v>
      </c>
      <c r="H94" s="222">
        <v>210.34660249085331</v>
      </c>
      <c r="I94" s="222">
        <v>230.89479420656934</v>
      </c>
      <c r="J94" s="222">
        <v>485.89058341216412</v>
      </c>
      <c r="K94" s="222">
        <v>509.55060341801789</v>
      </c>
      <c r="L94" s="222">
        <v>317.47340723940806</v>
      </c>
      <c r="M94" s="222">
        <v>319.09510269317013</v>
      </c>
      <c r="N94" s="222">
        <v>199.29241491421121</v>
      </c>
      <c r="O94" s="222">
        <v>199.69428094359955</v>
      </c>
      <c r="P94" s="222">
        <v>223.86151220332965</v>
      </c>
      <c r="Q94" s="222">
        <v>467.60471364725521</v>
      </c>
      <c r="R94" s="222">
        <v>481.07121343677846</v>
      </c>
      <c r="S94" s="222">
        <v>229.90098880642083</v>
      </c>
      <c r="T94" s="222">
        <v>227.15767513965113</v>
      </c>
      <c r="U94" s="222">
        <v>257.90766475974647</v>
      </c>
      <c r="V94" s="222">
        <v>309.4319580342422</v>
      </c>
      <c r="W94" s="222">
        <v>393.12384140903902</v>
      </c>
      <c r="X94" s="222">
        <v>661.42828655803567</v>
      </c>
      <c r="Y94" s="222">
        <v>664.08165398764572</v>
      </c>
      <c r="Z94" s="222">
        <v>382.16937451428356</v>
      </c>
      <c r="AA94" s="222">
        <v>350.29420859759819</v>
      </c>
      <c r="AB94" s="222">
        <v>386.14942565869876</v>
      </c>
      <c r="AC94" s="222">
        <v>408.05222585049472</v>
      </c>
      <c r="AD94" s="222">
        <v>721.37733179196823</v>
      </c>
      <c r="AE94" s="222">
        <v>889.30329186519498</v>
      </c>
      <c r="AF94" s="222">
        <v>822.22746204880684</v>
      </c>
      <c r="AG94" s="222">
        <v>11648.883156204451</v>
      </c>
      <c r="AH94" s="223"/>
    </row>
    <row r="95" spans="1:34">
      <c r="A95" s="224" t="s">
        <v>817</v>
      </c>
      <c r="B95" s="221" t="s">
        <v>124</v>
      </c>
      <c r="C95" s="222">
        <v>340.03239353598758</v>
      </c>
      <c r="D95" s="222">
        <v>307.15146977950741</v>
      </c>
      <c r="E95" s="222">
        <v>203.11296514356661</v>
      </c>
      <c r="F95" s="222">
        <v>191.14769582633863</v>
      </c>
      <c r="G95" s="222">
        <v>197.67895998483462</v>
      </c>
      <c r="H95" s="222">
        <v>200.26500698784344</v>
      </c>
      <c r="I95" s="222">
        <v>219.82835485658003</v>
      </c>
      <c r="J95" s="222">
        <v>462.60258036064857</v>
      </c>
      <c r="K95" s="222">
        <v>485.1286112814991</v>
      </c>
      <c r="L95" s="222">
        <v>302.25738550742307</v>
      </c>
      <c r="M95" s="222">
        <v>303.80135554323067</v>
      </c>
      <c r="N95" s="222">
        <v>189.74062995457319</v>
      </c>
      <c r="O95" s="222">
        <v>190.12323515109463</v>
      </c>
      <c r="P95" s="222">
        <v>213.13216745518133</v>
      </c>
      <c r="Q95" s="222">
        <v>445.19312476267896</v>
      </c>
      <c r="R95" s="222">
        <v>458.01419552167982</v>
      </c>
      <c r="S95" s="222">
        <v>218.88218105083027</v>
      </c>
      <c r="T95" s="222">
        <v>216.27035027182177</v>
      </c>
      <c r="U95" s="222">
        <v>245.54653925334947</v>
      </c>
      <c r="V95" s="222">
        <v>294.60135083800185</v>
      </c>
      <c r="W95" s="222">
        <v>374.28200843078747</v>
      </c>
      <c r="X95" s="222">
        <v>629.72702606528787</v>
      </c>
      <c r="Y95" s="222">
        <v>632.25322159466543</v>
      </c>
      <c r="Z95" s="222">
        <v>363.85257261747688</v>
      </c>
      <c r="AA95" s="222">
        <v>333.50513534274722</v>
      </c>
      <c r="AB95" s="222">
        <v>367.6418659115435</v>
      </c>
      <c r="AC95" s="222">
        <v>388.49489791454005</v>
      </c>
      <c r="AD95" s="222">
        <v>686.80280395055274</v>
      </c>
      <c r="AE95" s="222">
        <v>846.68032595125828</v>
      </c>
      <c r="AF95" s="222">
        <v>782.81933952302029</v>
      </c>
      <c r="AG95" s="222">
        <v>11090.569750368551</v>
      </c>
      <c r="AH95" s="223"/>
    </row>
    <row r="96" spans="1:34">
      <c r="A96" s="220" t="s">
        <v>932</v>
      </c>
      <c r="B96" s="221" t="s">
        <v>125</v>
      </c>
      <c r="C96" s="222">
        <v>176.418247929762</v>
      </c>
      <c r="D96" s="222">
        <v>159.35871163350501</v>
      </c>
      <c r="E96" s="222">
        <v>105.38064644318791</v>
      </c>
      <c r="F96" s="222">
        <v>99.172732464751931</v>
      </c>
      <c r="G96" s="222">
        <v>102.56133367308465</v>
      </c>
      <c r="H96" s="222">
        <v>103.90304666869235</v>
      </c>
      <c r="I96" s="222">
        <v>114.05305478630918</v>
      </c>
      <c r="J96" s="222">
        <v>240.01106443517455</v>
      </c>
      <c r="K96" s="222">
        <v>251.69819478926391</v>
      </c>
      <c r="L96" s="222">
        <v>156.81952481214603</v>
      </c>
      <c r="M96" s="222">
        <v>157.62057934033589</v>
      </c>
      <c r="N96" s="222">
        <v>98.442707618479886</v>
      </c>
      <c r="O96" s="222">
        <v>98.641213818778112</v>
      </c>
      <c r="P96" s="222">
        <v>110.57888681990019</v>
      </c>
      <c r="Q96" s="222">
        <v>230.97855543782302</v>
      </c>
      <c r="R96" s="222">
        <v>237.6304829685071</v>
      </c>
      <c r="S96" s="222">
        <v>113.56215354213187</v>
      </c>
      <c r="T96" s="222">
        <v>112.20706320756072</v>
      </c>
      <c r="U96" s="222">
        <v>127.39636300477282</v>
      </c>
      <c r="V96" s="222">
        <v>152.84736142964215</v>
      </c>
      <c r="W96" s="222">
        <v>194.18789919497354</v>
      </c>
      <c r="X96" s="222">
        <v>326.7198676490209</v>
      </c>
      <c r="Y96" s="222">
        <v>328.03052803812767</v>
      </c>
      <c r="Z96" s="222">
        <v>188.77681828604412</v>
      </c>
      <c r="AA96" s="222">
        <v>173.03172512744325</v>
      </c>
      <c r="AB96" s="222">
        <v>190.74280886970442</v>
      </c>
      <c r="AC96" s="222">
        <v>201.56194092866971</v>
      </c>
      <c r="AD96" s="222">
        <v>356.332366120232</v>
      </c>
      <c r="AE96" s="222">
        <v>439.28126408083563</v>
      </c>
      <c r="AF96" s="222">
        <v>406.14841100298997</v>
      </c>
      <c r="AG96" s="222">
        <v>5754.0955541218509</v>
      </c>
      <c r="AH96" s="223"/>
    </row>
    <row r="97" spans="1:34">
      <c r="A97" s="220" t="s">
        <v>877</v>
      </c>
      <c r="B97" s="225" t="s">
        <v>56</v>
      </c>
      <c r="C97" s="222">
        <v>263.45400860648931</v>
      </c>
      <c r="D97" s="222">
        <v>237.97816767190426</v>
      </c>
      <c r="E97" s="222">
        <v>157.37007968730305</v>
      </c>
      <c r="F97" s="222">
        <v>148.09949774980211</v>
      </c>
      <c r="G97" s="222">
        <v>153.15986186961516</v>
      </c>
      <c r="H97" s="222">
        <v>155.16350758790276</v>
      </c>
      <c r="I97" s="222">
        <v>170.32101174268379</v>
      </c>
      <c r="J97" s="222">
        <v>358.42027555183438</v>
      </c>
      <c r="K97" s="222">
        <v>375.8732396132238</v>
      </c>
      <c r="L97" s="222">
        <v>234.18627565088087</v>
      </c>
      <c r="M97" s="222">
        <v>235.3825296044289</v>
      </c>
      <c r="N97" s="222">
        <v>147.00931589849341</v>
      </c>
      <c r="O97" s="222">
        <v>147.30575492799011</v>
      </c>
      <c r="P97" s="222">
        <v>165.13286659294221</v>
      </c>
      <c r="Q97" s="222">
        <v>344.93158755582925</v>
      </c>
      <c r="R97" s="222">
        <v>354.86523667367055</v>
      </c>
      <c r="S97" s="222">
        <v>169.58792487595605</v>
      </c>
      <c r="T97" s="222">
        <v>167.5643021223234</v>
      </c>
      <c r="U97" s="222">
        <v>190.24722730982705</v>
      </c>
      <c r="V97" s="222">
        <v>228.2544495600946</v>
      </c>
      <c r="W97" s="222">
        <v>289.990298997624</v>
      </c>
      <c r="X97" s="222">
        <v>487.90677740879613</v>
      </c>
      <c r="Y97" s="222">
        <v>489.86405074919008</v>
      </c>
      <c r="Z97" s="222">
        <v>281.90966690269994</v>
      </c>
      <c r="AA97" s="222">
        <v>258.39674827215379</v>
      </c>
      <c r="AB97" s="222">
        <v>284.84557691329098</v>
      </c>
      <c r="AC97" s="222">
        <v>301.00231661581995</v>
      </c>
      <c r="AD97" s="222">
        <v>532.1285714615301</v>
      </c>
      <c r="AE97" s="222">
        <v>656.00022268613691</v>
      </c>
      <c r="AF97" s="222">
        <v>606.52131071211249</v>
      </c>
      <c r="AG97" s="222">
        <v>8592.8726615725482</v>
      </c>
      <c r="AH97" s="223"/>
    </row>
    <row r="98" spans="1:34">
      <c r="A98" s="220" t="s">
        <v>880</v>
      </c>
      <c r="B98" s="221" t="s">
        <v>57</v>
      </c>
      <c r="C98" s="222">
        <v>283.37625407616588</v>
      </c>
      <c r="D98" s="222">
        <v>255.9739442321503</v>
      </c>
      <c r="E98" s="222">
        <v>169.27031750754395</v>
      </c>
      <c r="F98" s="222">
        <v>159.29869932473193</v>
      </c>
      <c r="G98" s="222">
        <v>164.7417253622516</v>
      </c>
      <c r="H98" s="222">
        <v>166.89688565435469</v>
      </c>
      <c r="I98" s="222">
        <v>183.20059183535059</v>
      </c>
      <c r="J98" s="222">
        <v>385.52381726153101</v>
      </c>
      <c r="K98" s="222">
        <v>404.29656474942271</v>
      </c>
      <c r="L98" s="222">
        <v>251.89531144739016</v>
      </c>
      <c r="M98" s="222">
        <v>253.1820254589677</v>
      </c>
      <c r="N98" s="222">
        <v>158.12607852871619</v>
      </c>
      <c r="O98" s="222">
        <v>158.44493411259998</v>
      </c>
      <c r="P98" s="222">
        <v>177.62012203755307</v>
      </c>
      <c r="Q98" s="222">
        <v>371.01512218823109</v>
      </c>
      <c r="R98" s="222">
        <v>381.6999483224406</v>
      </c>
      <c r="S98" s="222">
        <v>182.41206934786007</v>
      </c>
      <c r="T98" s="222">
        <v>180.23542136812009</v>
      </c>
      <c r="U98" s="222">
        <v>204.63361673103688</v>
      </c>
      <c r="V98" s="222">
        <v>245.5149239697829</v>
      </c>
      <c r="W98" s="222">
        <v>311.919203974298</v>
      </c>
      <c r="X98" s="222">
        <v>524.80201630559941</v>
      </c>
      <c r="Y98" s="222">
        <v>526.90729756640724</v>
      </c>
      <c r="Z98" s="222">
        <v>303.22751897873019</v>
      </c>
      <c r="AA98" s="222">
        <v>277.93656653065369</v>
      </c>
      <c r="AB98" s="222">
        <v>306.38544086994222</v>
      </c>
      <c r="AC98" s="222">
        <v>323.76394423454639</v>
      </c>
      <c r="AD98" s="222">
        <v>572.36783780694952</v>
      </c>
      <c r="AE98" s="222">
        <v>705.60659433955266</v>
      </c>
      <c r="AF98" s="222">
        <v>652.38611458626792</v>
      </c>
      <c r="AG98" s="222">
        <v>9242.660908709151</v>
      </c>
      <c r="AH98" s="223"/>
    </row>
    <row r="99" spans="1:34">
      <c r="A99" s="220" t="s">
        <v>934</v>
      </c>
      <c r="B99" s="221" t="s">
        <v>112</v>
      </c>
      <c r="C99" s="222">
        <v>509.4479838345336</v>
      </c>
      <c r="D99" s="222">
        <v>460.1846764767804</v>
      </c>
      <c r="E99" s="222">
        <v>304.31068495270432</v>
      </c>
      <c r="F99" s="222">
        <v>286.38391548727145</v>
      </c>
      <c r="G99" s="222">
        <v>296.16927541382324</v>
      </c>
      <c r="H99" s="222">
        <v>300.04377812835577</v>
      </c>
      <c r="I99" s="222">
        <v>329.35424477284226</v>
      </c>
      <c r="J99" s="222">
        <v>693.08676573616708</v>
      </c>
      <c r="K99" s="222">
        <v>726.83602390855674</v>
      </c>
      <c r="L99" s="222">
        <v>452.85219459409234</v>
      </c>
      <c r="M99" s="222">
        <v>455.16542250059734</v>
      </c>
      <c r="N99" s="222">
        <v>284.2758020100847</v>
      </c>
      <c r="O99" s="222">
        <v>284.84903400114746</v>
      </c>
      <c r="P99" s="222">
        <v>319.3217912893781</v>
      </c>
      <c r="Q99" s="222">
        <v>667.00333303197158</v>
      </c>
      <c r="R99" s="222">
        <v>686.21229303972336</v>
      </c>
      <c r="S99" s="222">
        <v>327.93665531119223</v>
      </c>
      <c r="T99" s="222">
        <v>324.02352247509367</v>
      </c>
      <c r="U99" s="222">
        <v>367.88609479033857</v>
      </c>
      <c r="V99" s="222">
        <v>441.38166560729707</v>
      </c>
      <c r="W99" s="222">
        <v>560.76191035141505</v>
      </c>
      <c r="X99" s="222">
        <v>943.47823881998511</v>
      </c>
      <c r="Y99" s="222">
        <v>947.26307004100534</v>
      </c>
      <c r="Z99" s="222">
        <v>545.13617836638173</v>
      </c>
      <c r="AA99" s="222">
        <v>499.66862578004339</v>
      </c>
      <c r="AB99" s="222">
        <v>550.81342519791224</v>
      </c>
      <c r="AC99" s="222">
        <v>582.05614004719394</v>
      </c>
      <c r="AD99" s="222">
        <v>1028.9910914840018</v>
      </c>
      <c r="AE99" s="222">
        <v>1268.5249794078313</v>
      </c>
      <c r="AF99" s="222">
        <v>1172.84629878793</v>
      </c>
      <c r="AG99" s="222">
        <v>16616.265115645652</v>
      </c>
      <c r="AH99" s="223"/>
    </row>
    <row r="100" spans="1:34">
      <c r="A100" s="220" t="s">
        <v>925</v>
      </c>
      <c r="B100" s="221" t="s">
        <v>113</v>
      </c>
      <c r="C100" s="222">
        <v>340.96803257015205</v>
      </c>
      <c r="D100" s="222">
        <v>307.99663309332647</v>
      </c>
      <c r="E100" s="222">
        <v>203.67185430279341</v>
      </c>
      <c r="F100" s="222">
        <v>191.67366114289541</v>
      </c>
      <c r="G100" s="222">
        <v>198.22289684117791</v>
      </c>
      <c r="H100" s="222">
        <v>200.81605965599229</v>
      </c>
      <c r="I100" s="222">
        <v>220.43323837218014</v>
      </c>
      <c r="J100" s="222">
        <v>463.8754856476703</v>
      </c>
      <c r="K100" s="222">
        <v>486.46349958606567</v>
      </c>
      <c r="L100" s="222">
        <v>303.08908217403877</v>
      </c>
      <c r="M100" s="222">
        <v>304.63730062458728</v>
      </c>
      <c r="N100" s="222">
        <v>190.26272356426236</v>
      </c>
      <c r="O100" s="222">
        <v>190.64638154388138</v>
      </c>
      <c r="P100" s="222">
        <v>213.71862562533809</v>
      </c>
      <c r="Q100" s="222">
        <v>446.41812588959522</v>
      </c>
      <c r="R100" s="222">
        <v>459.27447532936282</v>
      </c>
      <c r="S100" s="222">
        <v>219.48446105816885</v>
      </c>
      <c r="T100" s="222">
        <v>216.86544352026934</v>
      </c>
      <c r="U100" s="222">
        <v>246.22218937138774</v>
      </c>
      <c r="V100" s="222">
        <v>295.41198102677663</v>
      </c>
      <c r="W100" s="222">
        <v>375.31188929958256</v>
      </c>
      <c r="X100" s="222">
        <v>631.45979387698935</v>
      </c>
      <c r="Y100" s="222">
        <v>633.99294052981918</v>
      </c>
      <c r="Z100" s="222">
        <v>364.85375566972056</v>
      </c>
      <c r="AA100" s="222">
        <v>334.42281386000872</v>
      </c>
      <c r="AB100" s="222">
        <v>368.65347564896547</v>
      </c>
      <c r="AC100" s="222">
        <v>389.56388721665519</v>
      </c>
      <c r="AD100" s="222">
        <v>688.69262246304027</v>
      </c>
      <c r="AE100" s="222">
        <v>849.01006622741602</v>
      </c>
      <c r="AF100" s="222">
        <v>784.97335880083085</v>
      </c>
      <c r="AG100" s="222">
        <v>11121.086754532949</v>
      </c>
      <c r="AH100" s="223"/>
    </row>
    <row r="101" spans="1:34">
      <c r="A101" s="220" t="s">
        <v>918</v>
      </c>
      <c r="B101" s="225" t="s">
        <v>154</v>
      </c>
      <c r="C101" s="222">
        <v>233.76146203412031</v>
      </c>
      <c r="D101" s="222">
        <v>211.15687212897129</v>
      </c>
      <c r="E101" s="222">
        <v>139.63370723683821</v>
      </c>
      <c r="F101" s="222">
        <v>131.40796491816943</v>
      </c>
      <c r="G101" s="222">
        <v>135.89800141952847</v>
      </c>
      <c r="H101" s="222">
        <v>137.67582653208885</v>
      </c>
      <c r="I101" s="222">
        <v>151.1250063367593</v>
      </c>
      <c r="J101" s="222">
        <v>318.02456936920305</v>
      </c>
      <c r="K101" s="222">
        <v>333.51049959816083</v>
      </c>
      <c r="L101" s="222">
        <v>207.79234475890601</v>
      </c>
      <c r="M101" s="222">
        <v>208.853775080747</v>
      </c>
      <c r="N101" s="222">
        <v>130.44065185737011</v>
      </c>
      <c r="O101" s="222">
        <v>130.70368076820606</v>
      </c>
      <c r="P101" s="222">
        <v>146.52159034827716</v>
      </c>
      <c r="Q101" s="222">
        <v>306.05612203546758</v>
      </c>
      <c r="R101" s="222">
        <v>314.87020064221582</v>
      </c>
      <c r="S101" s="222">
        <v>150.47454192108873</v>
      </c>
      <c r="T101" s="222">
        <v>148.67899128211079</v>
      </c>
      <c r="U101" s="222">
        <v>168.80544061225325</v>
      </c>
      <c r="V101" s="222">
        <v>202.52906428407559</v>
      </c>
      <c r="W101" s="222">
        <v>257.3069835906324</v>
      </c>
      <c r="X101" s="222">
        <v>432.91731344955116</v>
      </c>
      <c r="Y101" s="222">
        <v>434.6539925764734</v>
      </c>
      <c r="Z101" s="222">
        <v>250.1370779867639</v>
      </c>
      <c r="AA101" s="222">
        <v>229.27417950653791</v>
      </c>
      <c r="AB101" s="222">
        <v>252.74209667714743</v>
      </c>
      <c r="AC101" s="222">
        <v>267.07789332926512</v>
      </c>
      <c r="AD101" s="222">
        <v>472.15509649266039</v>
      </c>
      <c r="AE101" s="222">
        <v>582.06581088264613</v>
      </c>
      <c r="AF101" s="222">
        <v>538.16341264591438</v>
      </c>
      <c r="AG101" s="222">
        <v>7624.4141703021505</v>
      </c>
      <c r="AH101" s="223"/>
    </row>
    <row r="102" spans="1:34">
      <c r="A102" s="220" t="s">
        <v>847</v>
      </c>
      <c r="B102" s="221" t="s">
        <v>49</v>
      </c>
      <c r="C102" s="222">
        <v>624.42049853032472</v>
      </c>
      <c r="D102" s="222">
        <v>564.03941956707592</v>
      </c>
      <c r="E102" s="222">
        <v>372.98769577227176</v>
      </c>
      <c r="F102" s="222">
        <v>351.01520263884225</v>
      </c>
      <c r="G102" s="222">
        <v>363.00892823501749</v>
      </c>
      <c r="H102" s="222">
        <v>367.75783095587173</v>
      </c>
      <c r="I102" s="222">
        <v>403.68310061058713</v>
      </c>
      <c r="J102" s="222">
        <v>849.50298660189037</v>
      </c>
      <c r="K102" s="222">
        <v>890.86879681555274</v>
      </c>
      <c r="L102" s="222">
        <v>555.05213894582266</v>
      </c>
      <c r="M102" s="222">
        <v>557.88741745987659</v>
      </c>
      <c r="N102" s="222">
        <v>348.43132889676656</v>
      </c>
      <c r="O102" s="222">
        <v>349.13392821404875</v>
      </c>
      <c r="P102" s="222">
        <v>391.38651724112253</v>
      </c>
      <c r="Q102" s="222">
        <v>817.53302976754185</v>
      </c>
      <c r="R102" s="222">
        <v>841.0770789440819</v>
      </c>
      <c r="S102" s="222">
        <v>401.94558874197139</v>
      </c>
      <c r="T102" s="222">
        <v>397.14933783144534</v>
      </c>
      <c r="U102" s="222">
        <v>450.91084075419195</v>
      </c>
      <c r="V102" s="222">
        <v>540.99293436436426</v>
      </c>
      <c r="W102" s="222">
        <v>687.31498156674502</v>
      </c>
      <c r="X102" s="222">
        <v>1156.4029516855126</v>
      </c>
      <c r="Y102" s="222">
        <v>1161.0419457985017</v>
      </c>
      <c r="Z102" s="222">
        <v>668.16282537887241</v>
      </c>
      <c r="AA102" s="222">
        <v>612.43412931215812</v>
      </c>
      <c r="AB102" s="222">
        <v>675.12131654835639</v>
      </c>
      <c r="AC102" s="222">
        <v>713.41490529669386</v>
      </c>
      <c r="AD102" s="222">
        <v>1261.2143942381213</v>
      </c>
      <c r="AE102" s="222">
        <v>1554.8064280832962</v>
      </c>
      <c r="AF102" s="222">
        <v>1437.5349276609743</v>
      </c>
      <c r="AG102" s="222">
        <v>20366.233406457901</v>
      </c>
      <c r="AH102" s="223"/>
    </row>
    <row r="103" spans="1:34">
      <c r="A103" s="220" t="s">
        <v>905</v>
      </c>
      <c r="B103" s="221" t="s">
        <v>138</v>
      </c>
      <c r="C103" s="222">
        <v>289.97909123895346</v>
      </c>
      <c r="D103" s="222">
        <v>261.93829109385689</v>
      </c>
      <c r="E103" s="222">
        <v>173.21441771678468</v>
      </c>
      <c r="F103" s="222">
        <v>163.01045483266645</v>
      </c>
      <c r="G103" s="222">
        <v>168.58030665068674</v>
      </c>
      <c r="H103" s="222">
        <v>170.78568347386388</v>
      </c>
      <c r="I103" s="222">
        <v>187.46927581509578</v>
      </c>
      <c r="J103" s="222">
        <v>394.50675408541167</v>
      </c>
      <c r="K103" s="222">
        <v>413.71691788104863</v>
      </c>
      <c r="L103" s="222">
        <v>257.76462371202939</v>
      </c>
      <c r="M103" s="222">
        <v>259.08131893399889</v>
      </c>
      <c r="N103" s="222">
        <v>161.81051126680524</v>
      </c>
      <c r="O103" s="222">
        <v>162.13679637757616</v>
      </c>
      <c r="P103" s="222">
        <v>181.75877771451462</v>
      </c>
      <c r="Q103" s="222">
        <v>379.65999769033363</v>
      </c>
      <c r="R103" s="222">
        <v>390.5937867000913</v>
      </c>
      <c r="S103" s="222">
        <v>186.66238027937271</v>
      </c>
      <c r="T103" s="222">
        <v>184.43501509251249</v>
      </c>
      <c r="U103" s="222">
        <v>209.40170308221067</v>
      </c>
      <c r="V103" s="222">
        <v>251.23556936857105</v>
      </c>
      <c r="W103" s="222">
        <v>319.18710903749019</v>
      </c>
      <c r="X103" s="222">
        <v>537.03021893910966</v>
      </c>
      <c r="Y103" s="222">
        <v>539.18455451956163</v>
      </c>
      <c r="Z103" s="222">
        <v>310.29290255372263</v>
      </c>
      <c r="AA103" s="222">
        <v>284.41265570181235</v>
      </c>
      <c r="AB103" s="222">
        <v>313.52440592440075</v>
      </c>
      <c r="AC103" s="222">
        <v>331.30783887007908</v>
      </c>
      <c r="AD103" s="222">
        <v>585.70435269093934</v>
      </c>
      <c r="AE103" s="222">
        <v>722.04765239010089</v>
      </c>
      <c r="AF103" s="222">
        <v>667.58710344794929</v>
      </c>
      <c r="AG103" s="222">
        <v>9458.0204670815492</v>
      </c>
      <c r="AH103" s="223"/>
    </row>
    <row r="104" spans="1:34">
      <c r="A104" s="220" t="s">
        <v>910</v>
      </c>
      <c r="B104" s="221" t="s">
        <v>139</v>
      </c>
      <c r="C104" s="222">
        <v>537.06054542449954</v>
      </c>
      <c r="D104" s="222">
        <v>485.12712030849605</v>
      </c>
      <c r="E104" s="222">
        <v>320.80461131491063</v>
      </c>
      <c r="F104" s="222">
        <v>301.90619402343759</v>
      </c>
      <c r="G104" s="222">
        <v>312.22192969437475</v>
      </c>
      <c r="H104" s="222">
        <v>316.30643411316424</v>
      </c>
      <c r="I104" s="222">
        <v>347.20555571582679</v>
      </c>
      <c r="J104" s="222">
        <v>730.65272264119244</v>
      </c>
      <c r="K104" s="222">
        <v>766.23122246233015</v>
      </c>
      <c r="L104" s="222">
        <v>477.3972109866628</v>
      </c>
      <c r="M104" s="222">
        <v>479.8358180291479</v>
      </c>
      <c r="N104" s="222">
        <v>299.68381880594649</v>
      </c>
      <c r="O104" s="222">
        <v>300.28812051199645</v>
      </c>
      <c r="P104" s="222">
        <v>336.62933378396184</v>
      </c>
      <c r="Q104" s="222">
        <v>703.15554326437052</v>
      </c>
      <c r="R104" s="222">
        <v>723.40564703581128</v>
      </c>
      <c r="S104" s="222">
        <v>345.71113156729768</v>
      </c>
      <c r="T104" s="222">
        <v>341.58590323789042</v>
      </c>
      <c r="U104" s="222">
        <v>387.82586837434712</v>
      </c>
      <c r="V104" s="222">
        <v>465.30496850179185</v>
      </c>
      <c r="W104" s="222">
        <v>591.15573519362806</v>
      </c>
      <c r="X104" s="222">
        <v>994.61564990977149</v>
      </c>
      <c r="Y104" s="222">
        <v>998.60562255545972</v>
      </c>
      <c r="Z104" s="222">
        <v>574.68307378593329</v>
      </c>
      <c r="AA104" s="222">
        <v>526.75113693275478</v>
      </c>
      <c r="AB104" s="222">
        <v>580.6680327544658</v>
      </c>
      <c r="AC104" s="222">
        <v>613.60413223846558</v>
      </c>
      <c r="AD104" s="222">
        <v>1084.7633799034545</v>
      </c>
      <c r="AE104" s="222">
        <v>1337.2802306479377</v>
      </c>
      <c r="AF104" s="222">
        <v>1236.4156752276722</v>
      </c>
      <c r="AG104" s="222">
        <v>17516.882368946997</v>
      </c>
      <c r="AH104" s="223"/>
    </row>
    <row r="105" spans="1:34">
      <c r="A105" s="220" t="s">
        <v>935</v>
      </c>
      <c r="B105" s="221" t="s">
        <v>140</v>
      </c>
      <c r="C105" s="222">
        <v>1116.4653159770303</v>
      </c>
      <c r="D105" s="222">
        <v>1008.5038051643553</v>
      </c>
      <c r="E105" s="222">
        <v>666.90287489930984</v>
      </c>
      <c r="F105" s="222">
        <v>627.61600563932166</v>
      </c>
      <c r="G105" s="222">
        <v>649.06081513707602</v>
      </c>
      <c r="H105" s="222">
        <v>657.55186434071641</v>
      </c>
      <c r="I105" s="222">
        <v>721.78633074759398</v>
      </c>
      <c r="J105" s="222">
        <v>1518.9133325895286</v>
      </c>
      <c r="K105" s="222">
        <v>1592.8754982768223</v>
      </c>
      <c r="L105" s="222">
        <v>992.43452633350591</v>
      </c>
      <c r="M105" s="222">
        <v>997.50401096690041</v>
      </c>
      <c r="N105" s="222">
        <v>622.99603332790468</v>
      </c>
      <c r="O105" s="222">
        <v>624.25228255518186</v>
      </c>
      <c r="P105" s="222">
        <v>699.80001084083256</v>
      </c>
      <c r="Q105" s="222">
        <v>1461.7509747828215</v>
      </c>
      <c r="R105" s="222">
        <v>1503.8477899340428</v>
      </c>
      <c r="S105" s="222">
        <v>718.6796554511011</v>
      </c>
      <c r="T105" s="222">
        <v>710.10394757327015</v>
      </c>
      <c r="U105" s="222">
        <v>806.22964089903041</v>
      </c>
      <c r="V105" s="222">
        <v>967.29663556539651</v>
      </c>
      <c r="W105" s="222">
        <v>1228.920799167832</v>
      </c>
      <c r="X105" s="222">
        <v>2067.6511900059527</v>
      </c>
      <c r="Y105" s="222">
        <v>2075.9457223609352</v>
      </c>
      <c r="Z105" s="222">
        <v>1194.6766989817197</v>
      </c>
      <c r="AA105" s="222">
        <v>1095.03365970041</v>
      </c>
      <c r="AB105" s="222">
        <v>1207.1184975141939</v>
      </c>
      <c r="AC105" s="222">
        <v>1275.5875240154605</v>
      </c>
      <c r="AD105" s="222">
        <v>2255.0542951297089</v>
      </c>
      <c r="AE105" s="222">
        <v>2779.9975402774712</v>
      </c>
      <c r="AF105" s="222">
        <v>2570.3158224570725</v>
      </c>
      <c r="AG105" s="222">
        <v>36414.873100612494</v>
      </c>
      <c r="AH105" s="223"/>
    </row>
    <row r="106" spans="1:34">
      <c r="A106" s="220" t="s">
        <v>919</v>
      </c>
      <c r="B106" s="225" t="s">
        <v>141</v>
      </c>
      <c r="C106" s="222">
        <v>512.53865204605449</v>
      </c>
      <c r="D106" s="222">
        <v>462.97647896917726</v>
      </c>
      <c r="E106" s="222">
        <v>306.15684666156085</v>
      </c>
      <c r="F106" s="222">
        <v>288.12132085930818</v>
      </c>
      <c r="G106" s="222">
        <v>297.96604563138482</v>
      </c>
      <c r="H106" s="222">
        <v>301.86405379250903</v>
      </c>
      <c r="I106" s="222">
        <v>331.3523382523515</v>
      </c>
      <c r="J106" s="222">
        <v>697.29151539198733</v>
      </c>
      <c r="K106" s="222">
        <v>731.24552019741054</v>
      </c>
      <c r="L106" s="222">
        <v>455.59951311680931</v>
      </c>
      <c r="M106" s="222">
        <v>457.92677468363587</v>
      </c>
      <c r="N106" s="222">
        <v>286.00041808955973</v>
      </c>
      <c r="O106" s="222">
        <v>286.57712770728671</v>
      </c>
      <c r="P106" s="222">
        <v>321.2590208808187</v>
      </c>
      <c r="Q106" s="222">
        <v>671.04984232005222</v>
      </c>
      <c r="R106" s="222">
        <v>690.37533733030898</v>
      </c>
      <c r="S106" s="222">
        <v>329.92614870035828</v>
      </c>
      <c r="T106" s="222">
        <v>325.98927606029986</v>
      </c>
      <c r="U106" s="222">
        <v>370.11794945402954</v>
      </c>
      <c r="V106" s="222">
        <v>444.05939586892805</v>
      </c>
      <c r="W106" s="222">
        <v>564.16388477382782</v>
      </c>
      <c r="X106" s="222">
        <v>949.20203848847052</v>
      </c>
      <c r="Y106" s="222">
        <v>953.00983114601013</v>
      </c>
      <c r="Z106" s="222">
        <v>548.4433561566351</v>
      </c>
      <c r="AA106" s="222">
        <v>502.69996555759815</v>
      </c>
      <c r="AB106" s="222">
        <v>554.15504514294491</v>
      </c>
      <c r="AC106" s="222">
        <v>585.58730017825201</v>
      </c>
      <c r="AD106" s="222">
        <v>1035.2336719972279</v>
      </c>
      <c r="AE106" s="222">
        <v>1276.2207402191045</v>
      </c>
      <c r="AF106" s="222">
        <v>1179.9616057234484</v>
      </c>
      <c r="AG106" s="222">
        <v>16717.071015397352</v>
      </c>
      <c r="AH106" s="223"/>
    </row>
    <row r="107" spans="1:34">
      <c r="A107" s="220" t="s">
        <v>923</v>
      </c>
      <c r="B107" s="225" t="s">
        <v>145</v>
      </c>
      <c r="C107" s="222">
        <v>366.51937022642829</v>
      </c>
      <c r="D107" s="222">
        <v>331.07717208064241</v>
      </c>
      <c r="E107" s="222">
        <v>218.93454119206908</v>
      </c>
      <c r="F107" s="222">
        <v>206.03723182358428</v>
      </c>
      <c r="G107" s="222">
        <v>213.0772517501006</v>
      </c>
      <c r="H107" s="222">
        <v>215.86474005103042</v>
      </c>
      <c r="I107" s="222">
        <v>236.95198372745091</v>
      </c>
      <c r="J107" s="222">
        <v>498.63721704785411</v>
      </c>
      <c r="K107" s="222">
        <v>522.9179233092633</v>
      </c>
      <c r="L107" s="222">
        <v>325.80186090635692</v>
      </c>
      <c r="M107" s="222">
        <v>327.46609918462201</v>
      </c>
      <c r="N107" s="222">
        <v>204.52056192097984</v>
      </c>
      <c r="O107" s="222">
        <v>204.93297032188582</v>
      </c>
      <c r="P107" s="222">
        <v>229.73419378762551</v>
      </c>
      <c r="Q107" s="222">
        <v>479.87164405229936</v>
      </c>
      <c r="R107" s="222">
        <v>493.69141790193447</v>
      </c>
      <c r="S107" s="222">
        <v>235.93210728626283</v>
      </c>
      <c r="T107" s="222">
        <v>233.1168267704702</v>
      </c>
      <c r="U107" s="222">
        <v>264.67349769983502</v>
      </c>
      <c r="V107" s="222">
        <v>317.54945596255862</v>
      </c>
      <c r="W107" s="222">
        <v>403.43687432419944</v>
      </c>
      <c r="X107" s="222">
        <v>678.7798968441025</v>
      </c>
      <c r="Y107" s="222">
        <v>681.50287151386226</v>
      </c>
      <c r="Z107" s="222">
        <v>392.19503290326736</v>
      </c>
      <c r="AA107" s="222">
        <v>359.48366831163838</v>
      </c>
      <c r="AB107" s="222">
        <v>396.27949490790729</v>
      </c>
      <c r="AC107" s="222">
        <v>418.75688324603027</v>
      </c>
      <c r="AD107" s="222">
        <v>740.30161819585589</v>
      </c>
      <c r="AE107" s="222">
        <v>912.63287189700884</v>
      </c>
      <c r="AF107" s="222">
        <v>843.79740512187323</v>
      </c>
      <c r="AG107" s="222">
        <v>11954.474684269002</v>
      </c>
      <c r="AH107" s="223"/>
    </row>
    <row r="108" spans="1:34">
      <c r="A108" s="220" t="s">
        <v>916</v>
      </c>
      <c r="B108" s="221" t="s">
        <v>153</v>
      </c>
      <c r="C108" s="222">
        <v>257.0041790561325</v>
      </c>
      <c r="D108" s="222">
        <v>232.15203268041637</v>
      </c>
      <c r="E108" s="222">
        <v>153.51737615214731</v>
      </c>
      <c r="F108" s="222">
        <v>144.47375478983659</v>
      </c>
      <c r="G108" s="222">
        <v>149.4102320642447</v>
      </c>
      <c r="H108" s="222">
        <v>151.36482491964134</v>
      </c>
      <c r="I108" s="222">
        <v>166.1512460200241</v>
      </c>
      <c r="J108" s="222">
        <v>349.64550041393085</v>
      </c>
      <c r="K108" s="222">
        <v>366.67118442010343</v>
      </c>
      <c r="L108" s="222">
        <v>228.4529730187802</v>
      </c>
      <c r="M108" s="222">
        <v>229.61994051682834</v>
      </c>
      <c r="N108" s="222">
        <v>143.41026255755105</v>
      </c>
      <c r="O108" s="222">
        <v>143.69944422466241</v>
      </c>
      <c r="P108" s="222">
        <v>161.09011602588913</v>
      </c>
      <c r="Q108" s="222">
        <v>336.48703984127121</v>
      </c>
      <c r="R108" s="222">
        <v>346.17749530280031</v>
      </c>
      <c r="S108" s="222">
        <v>165.43610644269617</v>
      </c>
      <c r="T108" s="222">
        <v>163.4620256258296</v>
      </c>
      <c r="U108" s="222">
        <v>185.5896318719486</v>
      </c>
      <c r="V108" s="222">
        <v>222.66636873505732</v>
      </c>
      <c r="W108" s="222">
        <v>282.89081317205279</v>
      </c>
      <c r="X108" s="222">
        <v>475.96193903872967</v>
      </c>
      <c r="Y108" s="222">
        <v>477.87129479572536</v>
      </c>
      <c r="Z108" s="222">
        <v>275.00800953283181</v>
      </c>
      <c r="AA108" s="222">
        <v>252.07072958093241</v>
      </c>
      <c r="AB108" s="222">
        <v>277.87204316832549</v>
      </c>
      <c r="AC108" s="222">
        <v>293.63323672706264</v>
      </c>
      <c r="AD108" s="222">
        <v>519.10110377198669</v>
      </c>
      <c r="AE108" s="222">
        <v>639.940153440269</v>
      </c>
      <c r="AF108" s="222">
        <v>591.67257451924149</v>
      </c>
      <c r="AG108" s="222">
        <v>8382.5036324269477</v>
      </c>
      <c r="AH108" s="223"/>
    </row>
    <row r="109" spans="1:34">
      <c r="A109" s="220" t="s">
        <v>940</v>
      </c>
      <c r="B109" s="221" t="s">
        <v>143</v>
      </c>
      <c r="C109" s="222">
        <v>158.90076371602348</v>
      </c>
      <c r="D109" s="222">
        <v>143.53515739169524</v>
      </c>
      <c r="E109" s="222">
        <v>94.91685467467957</v>
      </c>
      <c r="F109" s="222">
        <v>89.325356721193558</v>
      </c>
      <c r="G109" s="222">
        <v>92.377486113995843</v>
      </c>
      <c r="H109" s="222">
        <v>93.5859734569529</v>
      </c>
      <c r="I109" s="222">
        <v>102.72813454595362</v>
      </c>
      <c r="J109" s="222">
        <v>216.17911914774794</v>
      </c>
      <c r="K109" s="222">
        <v>226.70577362202255</v>
      </c>
      <c r="L109" s="222">
        <v>141.24809961923486</v>
      </c>
      <c r="M109" s="222">
        <v>141.96961328236921</v>
      </c>
      <c r="N109" s="222">
        <v>88.667819833906904</v>
      </c>
      <c r="O109" s="222">
        <v>88.846615322468338</v>
      </c>
      <c r="P109" s="222">
        <v>99.598934762947493</v>
      </c>
      <c r="Q109" s="222">
        <v>208.04349488668825</v>
      </c>
      <c r="R109" s="222">
        <v>214.03491798046124</v>
      </c>
      <c r="S109" s="222">
        <v>102.28597743621984</v>
      </c>
      <c r="T109" s="222">
        <v>101.0654410597715</v>
      </c>
      <c r="U109" s="222">
        <v>114.74651638169384</v>
      </c>
      <c r="V109" s="222">
        <v>137.67035297175661</v>
      </c>
      <c r="W109" s="222">
        <v>174.90597400545846</v>
      </c>
      <c r="X109" s="222">
        <v>294.27815489527501</v>
      </c>
      <c r="Y109" s="222">
        <v>295.45867300632847</v>
      </c>
      <c r="Z109" s="222">
        <v>170.03218742698382</v>
      </c>
      <c r="AA109" s="222">
        <v>155.85050635350606</v>
      </c>
      <c r="AB109" s="222">
        <v>171.80296459356418</v>
      </c>
      <c r="AC109" s="222">
        <v>181.54780883211799</v>
      </c>
      <c r="AD109" s="222">
        <v>320.95027457582199</v>
      </c>
      <c r="AE109" s="222">
        <v>395.66274559293623</v>
      </c>
      <c r="AF109" s="222">
        <v>365.8198256005748</v>
      </c>
      <c r="AG109" s="222">
        <v>5182.7415178103493</v>
      </c>
      <c r="AH109" s="223"/>
    </row>
    <row r="110" spans="1:34">
      <c r="A110" s="220" t="s">
        <v>915</v>
      </c>
      <c r="B110" s="221" t="s">
        <v>126</v>
      </c>
      <c r="C110" s="222">
        <v>111.76636096934618</v>
      </c>
      <c r="D110" s="222">
        <v>100.95862246138732</v>
      </c>
      <c r="E110" s="222">
        <v>66.761865667329417</v>
      </c>
      <c r="F110" s="222">
        <v>62.828962111588602</v>
      </c>
      <c r="G110" s="222">
        <v>64.975744716426988</v>
      </c>
      <c r="H110" s="222">
        <v>65.825760974632061</v>
      </c>
      <c r="I110" s="222">
        <v>72.256101851654094</v>
      </c>
      <c r="J110" s="222">
        <v>152.054357069563</v>
      </c>
      <c r="K110" s="222">
        <v>159.45851194117813</v>
      </c>
      <c r="L110" s="222">
        <v>99.34996987484989</v>
      </c>
      <c r="M110" s="222">
        <v>99.857462442112208</v>
      </c>
      <c r="N110" s="222">
        <v>62.366469022339032</v>
      </c>
      <c r="O110" s="222">
        <v>62.492228777339079</v>
      </c>
      <c r="P110" s="222">
        <v>70.055110086015432</v>
      </c>
      <c r="Q110" s="222">
        <v>146.33198609658527</v>
      </c>
      <c r="R110" s="222">
        <v>150.54618583080077</v>
      </c>
      <c r="S110" s="222">
        <v>71.945100884912449</v>
      </c>
      <c r="T110" s="222">
        <v>71.086609672937328</v>
      </c>
      <c r="U110" s="222">
        <v>80.709496102932462</v>
      </c>
      <c r="V110" s="222">
        <v>96.833482767377291</v>
      </c>
      <c r="W110" s="222">
        <v>123.02397904974876</v>
      </c>
      <c r="X110" s="222">
        <v>206.98703842731641</v>
      </c>
      <c r="Y110" s="222">
        <v>207.81738190865204</v>
      </c>
      <c r="Z110" s="222">
        <v>119.59589363795776</v>
      </c>
      <c r="AA110" s="222">
        <v>109.62089509834641</v>
      </c>
      <c r="AB110" s="222">
        <v>120.84140885996131</v>
      </c>
      <c r="AC110" s="222">
        <v>127.69566023853054</v>
      </c>
      <c r="AD110" s="222">
        <v>225.74746277216812</v>
      </c>
      <c r="AE110" s="222">
        <v>278.2981290454515</v>
      </c>
      <c r="AF110" s="222">
        <v>257.3074522844106</v>
      </c>
      <c r="AG110" s="222">
        <v>3645.3956906438507</v>
      </c>
      <c r="AH110" s="223"/>
    </row>
    <row r="111" spans="1:34">
      <c r="A111" s="220" t="s">
        <v>942</v>
      </c>
      <c r="B111" s="221" t="s">
        <v>182</v>
      </c>
      <c r="C111" s="222">
        <v>149.30223127443531</v>
      </c>
      <c r="D111" s="222">
        <v>134.86479714600864</v>
      </c>
      <c r="E111" s="222">
        <v>89.183323333844683</v>
      </c>
      <c r="F111" s="222">
        <v>83.929584452426582</v>
      </c>
      <c r="G111" s="222">
        <v>86.797347437493457</v>
      </c>
      <c r="H111" s="222">
        <v>87.932835100050283</v>
      </c>
      <c r="I111" s="222">
        <v>96.522756364981802</v>
      </c>
      <c r="J111" s="222">
        <v>203.1206401335003</v>
      </c>
      <c r="K111" s="222">
        <v>213.01142331232109</v>
      </c>
      <c r="L111" s="222">
        <v>132.71589099542453</v>
      </c>
      <c r="M111" s="222">
        <v>133.3938210272365</v>
      </c>
      <c r="N111" s="222">
        <v>83.311766626248044</v>
      </c>
      <c r="O111" s="222">
        <v>83.479761825010783</v>
      </c>
      <c r="P111" s="222">
        <v>93.582578490561787</v>
      </c>
      <c r="Q111" s="222">
        <v>195.47645500448854</v>
      </c>
      <c r="R111" s="222">
        <v>201.10596121635379</v>
      </c>
      <c r="S111" s="222">
        <v>96.107308122233974</v>
      </c>
      <c r="T111" s="222">
        <v>94.960499258048671</v>
      </c>
      <c r="U111" s="222">
        <v>107.81515787660031</v>
      </c>
      <c r="V111" s="222">
        <v>129.35426110195368</v>
      </c>
      <c r="W111" s="222">
        <v>164.34063355990037</v>
      </c>
      <c r="X111" s="222">
        <v>276.50203884298838</v>
      </c>
      <c r="Y111" s="222">
        <v>277.61124677829548</v>
      </c>
      <c r="Z111" s="222">
        <v>159.7612521025394</v>
      </c>
      <c r="AA111" s="222">
        <v>146.43622723811109</v>
      </c>
      <c r="AB111" s="222">
        <v>161.4250640055001</v>
      </c>
      <c r="AC111" s="222">
        <v>170.58126284440598</v>
      </c>
      <c r="AD111" s="222">
        <v>301.56300700951761</v>
      </c>
      <c r="AE111" s="222">
        <v>371.76240924031316</v>
      </c>
      <c r="AF111" s="222">
        <v>343.7221755850062</v>
      </c>
      <c r="AG111" s="222">
        <v>4869.6737173058</v>
      </c>
      <c r="AH111" s="223"/>
    </row>
    <row r="112" spans="1:34">
      <c r="A112" s="220" t="s">
        <v>921</v>
      </c>
      <c r="B112" s="221" t="s">
        <v>142</v>
      </c>
      <c r="C112" s="222">
        <v>161.51481573057237</v>
      </c>
      <c r="D112" s="222">
        <v>145.8964321808391</v>
      </c>
      <c r="E112" s="222">
        <v>96.478317246504659</v>
      </c>
      <c r="F112" s="222">
        <v>90.794834420524396</v>
      </c>
      <c r="G112" s="222">
        <v>93.897173924350298</v>
      </c>
      <c r="H112" s="222">
        <v>95.125541906641857</v>
      </c>
      <c r="I112" s="222">
        <v>104.41809928105465</v>
      </c>
      <c r="J112" s="222">
        <v>219.73544857434209</v>
      </c>
      <c r="K112" s="222">
        <v>230.43527542168417</v>
      </c>
      <c r="L112" s="222">
        <v>143.57175037286325</v>
      </c>
      <c r="M112" s="222">
        <v>144.30513354625376</v>
      </c>
      <c r="N112" s="222">
        <v>90.126480495077217</v>
      </c>
      <c r="O112" s="222">
        <v>90.308217320710526</v>
      </c>
      <c r="P112" s="222">
        <v>101.23742151389413</v>
      </c>
      <c r="Q112" s="222">
        <v>211.4659864103555</v>
      </c>
      <c r="R112" s="222">
        <v>217.55597348357091</v>
      </c>
      <c r="S112" s="222">
        <v>103.96866831274136</v>
      </c>
      <c r="T112" s="222">
        <v>102.7280530801625</v>
      </c>
      <c r="U112" s="222">
        <v>116.63419366716045</v>
      </c>
      <c r="V112" s="222">
        <v>139.93514676577908</v>
      </c>
      <c r="W112" s="222">
        <v>177.78332527182937</v>
      </c>
      <c r="X112" s="222">
        <v>299.1192795422055</v>
      </c>
      <c r="Y112" s="222">
        <v>300.31921817506299</v>
      </c>
      <c r="Z112" s="222">
        <v>172.8293607802598</v>
      </c>
      <c r="AA112" s="222">
        <v>158.41437905351353</v>
      </c>
      <c r="AB112" s="222">
        <v>174.62926872954608</v>
      </c>
      <c r="AC112" s="222">
        <v>184.53442390127313</v>
      </c>
      <c r="AD112" s="222">
        <v>326.23017815969854</v>
      </c>
      <c r="AE112" s="222">
        <v>402.17173254184456</v>
      </c>
      <c r="AF112" s="222">
        <v>371.83787126448419</v>
      </c>
      <c r="AG112" s="222">
        <v>5268.0020010748012</v>
      </c>
      <c r="AH112" s="223"/>
    </row>
    <row r="113" spans="1:34">
      <c r="A113" s="220" t="s">
        <v>822</v>
      </c>
      <c r="B113" s="221" t="s">
        <v>33</v>
      </c>
      <c r="C113" s="222">
        <v>498.70452160018999</v>
      </c>
      <c r="D113" s="222">
        <v>450.48010044658514</v>
      </c>
      <c r="E113" s="222">
        <v>297.89324793256202</v>
      </c>
      <c r="F113" s="222">
        <v>280.3445260339995</v>
      </c>
      <c r="G113" s="222">
        <v>289.92352800418234</v>
      </c>
      <c r="H113" s="222">
        <v>293.7163235083396</v>
      </c>
      <c r="I113" s="222">
        <v>322.40867819349342</v>
      </c>
      <c r="J113" s="222">
        <v>678.47064843060059</v>
      </c>
      <c r="K113" s="222">
        <v>711.50818746361313</v>
      </c>
      <c r="L113" s="222">
        <v>443.30224915365375</v>
      </c>
      <c r="M113" s="222">
        <v>445.56669469681339</v>
      </c>
      <c r="N113" s="222">
        <v>278.28086937722725</v>
      </c>
      <c r="O113" s="222">
        <v>278.84201280097221</v>
      </c>
      <c r="P113" s="222">
        <v>312.58779348355966</v>
      </c>
      <c r="Q113" s="222">
        <v>652.93727458048158</v>
      </c>
      <c r="R113" s="222">
        <v>671.74114762557429</v>
      </c>
      <c r="S113" s="222">
        <v>321.02098347935106</v>
      </c>
      <c r="T113" s="222">
        <v>317.19037250255241</v>
      </c>
      <c r="U113" s="222">
        <v>360.12795167988537</v>
      </c>
      <c r="V113" s="222">
        <v>432.07361570651693</v>
      </c>
      <c r="W113" s="222">
        <v>548.9363175578718</v>
      </c>
      <c r="X113" s="222">
        <v>923.58175645216068</v>
      </c>
      <c r="Y113" s="222">
        <v>927.28677149453915</v>
      </c>
      <c r="Z113" s="222">
        <v>533.64010785340895</v>
      </c>
      <c r="AA113" s="222">
        <v>489.13139493196172</v>
      </c>
      <c r="AB113" s="222">
        <v>539.19763041697695</v>
      </c>
      <c r="AC113" s="222">
        <v>569.78148521040919</v>
      </c>
      <c r="AD113" s="222">
        <v>1007.2912766223831</v>
      </c>
      <c r="AE113" s="222">
        <v>1241.7737689957082</v>
      </c>
      <c r="AF113" s="222">
        <v>1148.1128023024273</v>
      </c>
      <c r="AG113" s="222">
        <v>16265.854038537997</v>
      </c>
      <c r="AH113" s="223"/>
    </row>
    <row r="114" spans="1:34">
      <c r="A114" s="224" t="s">
        <v>825</v>
      </c>
      <c r="B114" s="221" t="s">
        <v>34</v>
      </c>
      <c r="C114" s="222">
        <v>283.9109049528484</v>
      </c>
      <c r="D114" s="222">
        <v>256.45689469720526</v>
      </c>
      <c r="E114" s="222">
        <v>169.58968274139806</v>
      </c>
      <c r="F114" s="222">
        <v>159.59925093420259</v>
      </c>
      <c r="G114" s="222">
        <v>165.05254642302913</v>
      </c>
      <c r="H114" s="222">
        <v>167.21177289330697</v>
      </c>
      <c r="I114" s="222">
        <v>183.54623955856175</v>
      </c>
      <c r="J114" s="222">
        <v>386.25119171128108</v>
      </c>
      <c r="K114" s="222">
        <v>405.05935806634233</v>
      </c>
      <c r="L114" s="222">
        <v>252.37056668547149</v>
      </c>
      <c r="M114" s="222">
        <v>253.65970836261536</v>
      </c>
      <c r="N114" s="222">
        <v>158.42441773426242</v>
      </c>
      <c r="O114" s="222">
        <v>158.7438749084877</v>
      </c>
      <c r="P114" s="222">
        <v>177.95524099193912</v>
      </c>
      <c r="Q114" s="222">
        <v>371.71512283220568</v>
      </c>
      <c r="R114" s="222">
        <v>382.42010821256827</v>
      </c>
      <c r="S114" s="222">
        <v>182.75622935206457</v>
      </c>
      <c r="T114" s="222">
        <v>180.57547465295815</v>
      </c>
      <c r="U114" s="222">
        <v>205.01970251278541</v>
      </c>
      <c r="V114" s="222">
        <v>245.97814122052617</v>
      </c>
      <c r="W114" s="222">
        <v>312.50770732791403</v>
      </c>
      <c r="X114" s="222">
        <v>525.79216934088913</v>
      </c>
      <c r="Y114" s="222">
        <v>527.90142267224132</v>
      </c>
      <c r="Z114" s="222">
        <v>303.79962358003058</v>
      </c>
      <c r="AA114" s="222">
        <v>278.46095425481991</v>
      </c>
      <c r="AB114" s="222">
        <v>306.96350357705899</v>
      </c>
      <c r="AC114" s="222">
        <v>324.37479526434606</v>
      </c>
      <c r="AD114" s="222">
        <v>573.44773409983407</v>
      </c>
      <c r="AE114" s="222">
        <v>706.93787449739966</v>
      </c>
      <c r="AF114" s="222">
        <v>653.61698274505625</v>
      </c>
      <c r="AG114" s="222">
        <v>9260.0991968036506</v>
      </c>
      <c r="AH114" s="223"/>
    </row>
    <row r="115" spans="1:34">
      <c r="A115" s="220" t="s">
        <v>855</v>
      </c>
      <c r="B115" s="221" t="s">
        <v>46</v>
      </c>
      <c r="C115" s="222">
        <v>228.30413850858503</v>
      </c>
      <c r="D115" s="222">
        <v>206.22726843886568</v>
      </c>
      <c r="E115" s="222">
        <v>136.37386145716869</v>
      </c>
      <c r="F115" s="222">
        <v>128.34015480032389</v>
      </c>
      <c r="G115" s="222">
        <v>132.72536828416688</v>
      </c>
      <c r="H115" s="222">
        <v>134.46168883593853</v>
      </c>
      <c r="I115" s="222">
        <v>147.59688820641546</v>
      </c>
      <c r="J115" s="222">
        <v>310.60006513734874</v>
      </c>
      <c r="K115" s="222">
        <v>325.7244655802678</v>
      </c>
      <c r="L115" s="222">
        <v>202.94128829471691</v>
      </c>
      <c r="M115" s="222">
        <v>203.97793878922582</v>
      </c>
      <c r="N115" s="222">
        <v>127.3954243340948</v>
      </c>
      <c r="O115" s="222">
        <v>127.65231265250583</v>
      </c>
      <c r="P115" s="222">
        <v>143.1009421582441</v>
      </c>
      <c r="Q115" s="222">
        <v>298.91102951087316</v>
      </c>
      <c r="R115" s="222">
        <v>307.51933733693772</v>
      </c>
      <c r="S115" s="222">
        <v>146.96160933385056</v>
      </c>
      <c r="T115" s="222">
        <v>145.20797707037434</v>
      </c>
      <c r="U115" s="222">
        <v>164.86456047625748</v>
      </c>
      <c r="V115" s="222">
        <v>197.80088275447511</v>
      </c>
      <c r="W115" s="222">
        <v>251.29997352740514</v>
      </c>
      <c r="X115" s="222">
        <v>422.81055838932264</v>
      </c>
      <c r="Y115" s="222">
        <v>424.50669353703984</v>
      </c>
      <c r="Z115" s="222">
        <v>244.29745434466602</v>
      </c>
      <c r="AA115" s="222">
        <v>223.92161470509004</v>
      </c>
      <c r="AB115" s="222">
        <v>246.84165706624194</v>
      </c>
      <c r="AC115" s="222">
        <v>260.8427745986873</v>
      </c>
      <c r="AD115" s="222">
        <v>461.13230816232959</v>
      </c>
      <c r="AE115" s="222">
        <v>568.47708066382177</v>
      </c>
      <c r="AF115" s="222">
        <v>525.59961437540983</v>
      </c>
      <c r="AG115" s="222">
        <v>7446.4169313306511</v>
      </c>
      <c r="AH115" s="223"/>
    </row>
    <row r="116" spans="1:34">
      <c r="A116" s="220" t="s">
        <v>882</v>
      </c>
      <c r="B116" s="221" t="s">
        <v>58</v>
      </c>
      <c r="C116" s="222">
        <v>250.5731105545689</v>
      </c>
      <c r="D116" s="222">
        <v>226.3428445558182</v>
      </c>
      <c r="E116" s="222">
        <v>149.67587923236712</v>
      </c>
      <c r="F116" s="222">
        <v>140.85855826990525</v>
      </c>
      <c r="G116" s="222">
        <v>145.67150905682695</v>
      </c>
      <c r="H116" s="222">
        <v>147.57719173266196</v>
      </c>
      <c r="I116" s="222">
        <v>161.99360917264215</v>
      </c>
      <c r="J116" s="222">
        <v>340.89624904890007</v>
      </c>
      <c r="K116" s="222">
        <v>357.49589585781081</v>
      </c>
      <c r="L116" s="222">
        <v>222.73634722590251</v>
      </c>
      <c r="M116" s="222">
        <v>223.87411345591443</v>
      </c>
      <c r="N116" s="222">
        <v>139.82167802277041</v>
      </c>
      <c r="O116" s="222">
        <v>140.10362343746976</v>
      </c>
      <c r="P116" s="222">
        <v>157.05912487667109</v>
      </c>
      <c r="Q116" s="222">
        <v>328.06705534508552</v>
      </c>
      <c r="R116" s="222">
        <v>337.51502454388793</v>
      </c>
      <c r="S116" s="222">
        <v>161.29636468023801</v>
      </c>
      <c r="T116" s="222">
        <v>159.37168169420639</v>
      </c>
      <c r="U116" s="222">
        <v>180.94558429213166</v>
      </c>
      <c r="V116" s="222">
        <v>217.0945423329006</v>
      </c>
      <c r="W116" s="222">
        <v>275.81197809375175</v>
      </c>
      <c r="X116" s="222">
        <v>464.05184541559612</v>
      </c>
      <c r="Y116" s="222">
        <v>465.91342297025989</v>
      </c>
      <c r="Z116" s="222">
        <v>268.12642747342869</v>
      </c>
      <c r="AA116" s="222">
        <v>245.76311180161204</v>
      </c>
      <c r="AB116" s="222">
        <v>270.91879380542451</v>
      </c>
      <c r="AC116" s="222">
        <v>286.28559177178295</v>
      </c>
      <c r="AD116" s="222">
        <v>506.11152994538452</v>
      </c>
      <c r="AE116" s="222">
        <v>623.92679918747058</v>
      </c>
      <c r="AF116" s="222">
        <v>576.86702983430985</v>
      </c>
      <c r="AG116" s="222">
        <v>8172.7465176877004</v>
      </c>
      <c r="AH116" s="223"/>
    </row>
    <row r="117" spans="1:34">
      <c r="A117" s="220" t="s">
        <v>884</v>
      </c>
      <c r="B117" s="225" t="s">
        <v>59</v>
      </c>
      <c r="C117" s="222">
        <v>374.81996526285036</v>
      </c>
      <c r="D117" s="222">
        <v>338.57510467161973</v>
      </c>
      <c r="E117" s="222">
        <v>223.89277017952352</v>
      </c>
      <c r="F117" s="222">
        <v>210.70337435988853</v>
      </c>
      <c r="G117" s="222">
        <v>217.90283021041139</v>
      </c>
      <c r="H117" s="222">
        <v>220.75344699358348</v>
      </c>
      <c r="I117" s="222">
        <v>242.31825525297316</v>
      </c>
      <c r="J117" s="222">
        <v>509.9298960848331</v>
      </c>
      <c r="K117" s="222">
        <v>534.7604895452456</v>
      </c>
      <c r="L117" s="222">
        <v>333.18032308101817</v>
      </c>
      <c r="M117" s="222">
        <v>334.88225150369084</v>
      </c>
      <c r="N117" s="222">
        <v>209.1523563063046</v>
      </c>
      <c r="O117" s="222">
        <v>209.57410455498837</v>
      </c>
      <c r="P117" s="222">
        <v>234.93700341668256</v>
      </c>
      <c r="Q117" s="222">
        <v>490.73933757769049</v>
      </c>
      <c r="R117" s="222">
        <v>504.87208900924685</v>
      </c>
      <c r="S117" s="222">
        <v>241.27528158415356</v>
      </c>
      <c r="T117" s="222">
        <v>238.3962431734887</v>
      </c>
      <c r="U117" s="222">
        <v>270.66758068628803</v>
      </c>
      <c r="V117" s="222">
        <v>324.74102522765082</v>
      </c>
      <c r="W117" s="222">
        <v>412.57354318417339</v>
      </c>
      <c r="X117" s="222">
        <v>694.15228231744447</v>
      </c>
      <c r="Y117" s="222">
        <v>696.93692442380973</v>
      </c>
      <c r="Z117" s="222">
        <v>401.07710683408055</v>
      </c>
      <c r="AA117" s="222">
        <v>367.62492521442897</v>
      </c>
      <c r="AB117" s="222">
        <v>405.25406999362872</v>
      </c>
      <c r="AC117" s="222">
        <v>428.24050563791695</v>
      </c>
      <c r="AD117" s="222">
        <v>757.06729127243977</v>
      </c>
      <c r="AE117" s="222">
        <v>933.30134538550124</v>
      </c>
      <c r="AF117" s="222">
        <v>862.90695599874357</v>
      </c>
      <c r="AG117" s="222">
        <v>12225.208678944302</v>
      </c>
      <c r="AH117" s="223"/>
    </row>
    <row r="118" spans="1:34">
      <c r="A118" s="220" t="s">
        <v>894</v>
      </c>
      <c r="B118" s="225" t="s">
        <v>65</v>
      </c>
      <c r="C118" s="222">
        <v>438.93778519112038</v>
      </c>
      <c r="D118" s="222">
        <v>396.49277076581092</v>
      </c>
      <c r="E118" s="222">
        <v>262.19253447181552</v>
      </c>
      <c r="F118" s="222">
        <v>246.74692130918763</v>
      </c>
      <c r="G118" s="222">
        <v>255.17793752624979</v>
      </c>
      <c r="H118" s="222">
        <v>258.51618930896029</v>
      </c>
      <c r="I118" s="222">
        <v>283.76993791546721</v>
      </c>
      <c r="J118" s="222">
        <v>597.16002330145648</v>
      </c>
      <c r="K118" s="222">
        <v>626.23821205495938</v>
      </c>
      <c r="L118" s="222">
        <v>390.17514176409037</v>
      </c>
      <c r="M118" s="222">
        <v>392.16820713316127</v>
      </c>
      <c r="N118" s="222">
        <v>244.93058148653665</v>
      </c>
      <c r="O118" s="222">
        <v>245.42447524712028</v>
      </c>
      <c r="P118" s="222">
        <v>275.126027149702</v>
      </c>
      <c r="Q118" s="222">
        <v>574.68667068322372</v>
      </c>
      <c r="R118" s="222">
        <v>591.23701267921035</v>
      </c>
      <c r="S118" s="222">
        <v>282.54855006361333</v>
      </c>
      <c r="T118" s="222">
        <v>279.17701476513696</v>
      </c>
      <c r="U118" s="222">
        <v>316.96878341622698</v>
      </c>
      <c r="V118" s="222">
        <v>380.29219247741747</v>
      </c>
      <c r="W118" s="222">
        <v>483.14960262780585</v>
      </c>
      <c r="X118" s="222">
        <v>812.89603976167712</v>
      </c>
      <c r="Y118" s="222">
        <v>816.15703104281329</v>
      </c>
      <c r="Z118" s="222">
        <v>469.68655162527546</v>
      </c>
      <c r="AA118" s="222">
        <v>430.5119401564229</v>
      </c>
      <c r="AB118" s="222">
        <v>474.57803854697994</v>
      </c>
      <c r="AC118" s="222">
        <v>501.49660235418412</v>
      </c>
      <c r="AD118" s="222">
        <v>886.57347758604431</v>
      </c>
      <c r="AE118" s="222">
        <v>1092.9546540353615</v>
      </c>
      <c r="AF118" s="222">
        <v>1010.5183906798694</v>
      </c>
      <c r="AG118" s="222">
        <v>14316.4892971269</v>
      </c>
      <c r="AH118" s="223"/>
    </row>
    <row r="119" spans="1:34">
      <c r="A119" s="224" t="s">
        <v>909</v>
      </c>
      <c r="B119" s="221" t="s">
        <v>76</v>
      </c>
      <c r="C119" s="222">
        <v>151.59209085998589</v>
      </c>
      <c r="D119" s="222">
        <v>136.93322871506183</v>
      </c>
      <c r="E119" s="222">
        <v>90.551134692483288</v>
      </c>
      <c r="F119" s="222">
        <v>85.216818821458915</v>
      </c>
      <c r="G119" s="222">
        <v>88.128564903793588</v>
      </c>
      <c r="H119" s="222">
        <v>89.281467626300866</v>
      </c>
      <c r="I119" s="222">
        <v>98.003133161761554</v>
      </c>
      <c r="J119" s="222">
        <v>206.23591671619198</v>
      </c>
      <c r="K119" s="222">
        <v>216.27839558286215</v>
      </c>
      <c r="L119" s="222">
        <v>134.7513646287164</v>
      </c>
      <c r="M119" s="222">
        <v>135.43969212457446</v>
      </c>
      <c r="N119" s="222">
        <v>84.589525476667404</v>
      </c>
      <c r="O119" s="222">
        <v>84.760097230468389</v>
      </c>
      <c r="P119" s="222">
        <v>95.017861557452207</v>
      </c>
      <c r="Q119" s="222">
        <v>198.47449214312118</v>
      </c>
      <c r="R119" s="222">
        <v>204.19033851649053</v>
      </c>
      <c r="S119" s="222">
        <v>97.581313157970129</v>
      </c>
      <c r="T119" s="222">
        <v>96.416915599710848</v>
      </c>
      <c r="U119" s="222">
        <v>109.4687270873483</v>
      </c>
      <c r="V119" s="222">
        <v>131.3381771639425</v>
      </c>
      <c r="W119" s="222">
        <v>166.86113825591445</v>
      </c>
      <c r="X119" s="222">
        <v>280.74277147413767</v>
      </c>
      <c r="Y119" s="222">
        <v>281.86899141523566</v>
      </c>
      <c r="Z119" s="222">
        <v>162.2115224796386</v>
      </c>
      <c r="AA119" s="222">
        <v>148.68213070352346</v>
      </c>
      <c r="AB119" s="222">
        <v>163.90085239128564</v>
      </c>
      <c r="AC119" s="222">
        <v>173.19748054259699</v>
      </c>
      <c r="AD119" s="222">
        <v>306.18810160022679</v>
      </c>
      <c r="AE119" s="222">
        <v>377.46415735941224</v>
      </c>
      <c r="AF119" s="222">
        <v>348.99386852496565</v>
      </c>
      <c r="AG119" s="222">
        <v>4944.3602705132998</v>
      </c>
      <c r="AH119" s="223"/>
    </row>
    <row r="120" spans="1:34">
      <c r="A120" s="224" t="s">
        <v>917</v>
      </c>
      <c r="B120" s="221" t="s">
        <v>85</v>
      </c>
      <c r="C120" s="222">
        <v>393.12066474285933</v>
      </c>
      <c r="D120" s="222">
        <v>355.10613774415822</v>
      </c>
      <c r="E120" s="222">
        <v>234.82440318346127</v>
      </c>
      <c r="F120" s="222">
        <v>220.99103107764111</v>
      </c>
      <c r="G120" s="222">
        <v>228.54200256273703</v>
      </c>
      <c r="H120" s="222">
        <v>231.53180158249279</v>
      </c>
      <c r="I120" s="222">
        <v>254.14951820289346</v>
      </c>
      <c r="J120" s="222">
        <v>534.82737927406617</v>
      </c>
      <c r="K120" s="222">
        <v>560.87033405709553</v>
      </c>
      <c r="L120" s="222">
        <v>349.44795429186382</v>
      </c>
      <c r="M120" s="222">
        <v>351.23297989047791</v>
      </c>
      <c r="N120" s="222">
        <v>219.36428409305748</v>
      </c>
      <c r="O120" s="222">
        <v>219.80662432901698</v>
      </c>
      <c r="P120" s="222">
        <v>246.40787448740429</v>
      </c>
      <c r="Q120" s="222">
        <v>514.69983587646709</v>
      </c>
      <c r="R120" s="222">
        <v>529.52262322057993</v>
      </c>
      <c r="S120" s="222">
        <v>253.05562102559628</v>
      </c>
      <c r="T120" s="222">
        <v>250.03601268368982</v>
      </c>
      <c r="U120" s="222">
        <v>283.8830081239571</v>
      </c>
      <c r="V120" s="222">
        <v>340.59660513880527</v>
      </c>
      <c r="W120" s="222">
        <v>432.71757265688626</v>
      </c>
      <c r="X120" s="222">
        <v>728.04447987726587</v>
      </c>
      <c r="Y120" s="222">
        <v>730.96508298643482</v>
      </c>
      <c r="Z120" s="222">
        <v>420.65981928466908</v>
      </c>
      <c r="AA120" s="222">
        <v>385.57432466275355</v>
      </c>
      <c r="AB120" s="222">
        <v>425.04072394842274</v>
      </c>
      <c r="AC120" s="222">
        <v>449.1494793457361</v>
      </c>
      <c r="AD120" s="222">
        <v>794.031333393316</v>
      </c>
      <c r="AE120" s="222">
        <v>978.87006911720107</v>
      </c>
      <c r="AF120" s="222">
        <v>905.03865213149368</v>
      </c>
      <c r="AG120" s="222">
        <v>12822.108232992499</v>
      </c>
      <c r="AH120" s="223"/>
    </row>
    <row r="121" spans="1:34">
      <c r="A121" s="220" t="s">
        <v>928</v>
      </c>
      <c r="B121" s="221" t="s">
        <v>104</v>
      </c>
      <c r="C121" s="222">
        <v>261.56513717848048</v>
      </c>
      <c r="D121" s="222">
        <v>236.27194895166923</v>
      </c>
      <c r="E121" s="222">
        <v>156.24179225407289</v>
      </c>
      <c r="F121" s="222">
        <v>147.03767708788956</v>
      </c>
      <c r="G121" s="222">
        <v>152.06176019891555</v>
      </c>
      <c r="H121" s="222">
        <v>154.05104049088399</v>
      </c>
      <c r="I121" s="222">
        <v>169.09987073833173</v>
      </c>
      <c r="J121" s="222">
        <v>355.8505298064959</v>
      </c>
      <c r="K121" s="222">
        <v>373.17836233041504</v>
      </c>
      <c r="L121" s="222">
        <v>232.50724344617655</v>
      </c>
      <c r="M121" s="222">
        <v>233.69492068485334</v>
      </c>
      <c r="N121" s="222">
        <v>145.95531145225038</v>
      </c>
      <c r="O121" s="222">
        <v>146.24962511946498</v>
      </c>
      <c r="P121" s="222">
        <v>163.94892274186006</v>
      </c>
      <c r="Q121" s="222">
        <v>342.45855090021666</v>
      </c>
      <c r="R121" s="222">
        <v>352.32097929116975</v>
      </c>
      <c r="S121" s="222">
        <v>168.37203984339251</v>
      </c>
      <c r="T121" s="222">
        <v>166.3629257443088</v>
      </c>
      <c r="U121" s="222">
        <v>188.88322243541202</v>
      </c>
      <c r="V121" s="222">
        <v>226.6179464361891</v>
      </c>
      <c r="W121" s="222">
        <v>287.91117181685485</v>
      </c>
      <c r="X121" s="222">
        <v>484.40865955416945</v>
      </c>
      <c r="Y121" s="222">
        <v>486.35189994168093</v>
      </c>
      <c r="Z121" s="222">
        <v>279.88847497660799</v>
      </c>
      <c r="AA121" s="222">
        <v>256.54413559989536</v>
      </c>
      <c r="AB121" s="222">
        <v>282.8033355578753</v>
      </c>
      <c r="AC121" s="222">
        <v>298.84423719001279</v>
      </c>
      <c r="AD121" s="222">
        <v>528.31339909054475</v>
      </c>
      <c r="AE121" s="222">
        <v>651.29693468549738</v>
      </c>
      <c r="AF121" s="222">
        <v>602.17276889131313</v>
      </c>
      <c r="AG121" s="222">
        <v>8531.2648244369011</v>
      </c>
      <c r="AH121" s="223"/>
    </row>
    <row r="122" spans="1:34">
      <c r="A122" s="220" t="s">
        <v>821</v>
      </c>
      <c r="B122" s="225" t="s">
        <v>121</v>
      </c>
      <c r="C122" s="222">
        <v>241.28000949328546</v>
      </c>
      <c r="D122" s="222">
        <v>217.94838066342257</v>
      </c>
      <c r="E122" s="222">
        <v>144.12479248940267</v>
      </c>
      <c r="F122" s="222">
        <v>135.63448289145862</v>
      </c>
      <c r="G122" s="222">
        <v>140.26893392648412</v>
      </c>
      <c r="H122" s="222">
        <v>142.10393981797432</v>
      </c>
      <c r="I122" s="222">
        <v>155.98569005477827</v>
      </c>
      <c r="J122" s="222">
        <v>328.25329910581769</v>
      </c>
      <c r="K122" s="222">
        <v>344.23730844654432</v>
      </c>
      <c r="L122" s="222">
        <v>214.47563888329427</v>
      </c>
      <c r="M122" s="222">
        <v>215.57120834073064</v>
      </c>
      <c r="N122" s="222">
        <v>134.63605781975639</v>
      </c>
      <c r="O122" s="222">
        <v>134.90754661671744</v>
      </c>
      <c r="P122" s="222">
        <v>151.23421287056905</v>
      </c>
      <c r="Q122" s="222">
        <v>315.89990662967858</v>
      </c>
      <c r="R122" s="222">
        <v>324.99747537092975</v>
      </c>
      <c r="S122" s="222">
        <v>155.31430453629991</v>
      </c>
      <c r="T122" s="222">
        <v>153.46100300640515</v>
      </c>
      <c r="U122" s="222">
        <v>174.2347860037672</v>
      </c>
      <c r="V122" s="222">
        <v>209.04307377233707</v>
      </c>
      <c r="W122" s="222">
        <v>265.58283347139002</v>
      </c>
      <c r="X122" s="222">
        <v>446.84137663234236</v>
      </c>
      <c r="Y122" s="222">
        <v>448.63391314620719</v>
      </c>
      <c r="Z122" s="222">
        <v>258.18231981480261</v>
      </c>
      <c r="AA122" s="222">
        <v>236.64840100900886</v>
      </c>
      <c r="AB122" s="222">
        <v>260.87112458560006</v>
      </c>
      <c r="AC122" s="222">
        <v>275.6680082216713</v>
      </c>
      <c r="AD122" s="222">
        <v>487.34117750950753</v>
      </c>
      <c r="AE122" s="222">
        <v>600.78698667183528</v>
      </c>
      <c r="AF122" s="222">
        <v>555.4725410349813</v>
      </c>
      <c r="AG122" s="222">
        <v>7869.6407328369996</v>
      </c>
      <c r="AH122" s="223"/>
    </row>
    <row r="123" spans="1:34">
      <c r="A123" s="220" t="s">
        <v>911</v>
      </c>
      <c r="B123" s="221" t="s">
        <v>122</v>
      </c>
      <c r="C123" s="222">
        <v>303.27915465265215</v>
      </c>
      <c r="D123" s="222">
        <v>273.95224653850448</v>
      </c>
      <c r="E123" s="222">
        <v>181.15899996220509</v>
      </c>
      <c r="F123" s="222">
        <v>170.48702625409967</v>
      </c>
      <c r="G123" s="222">
        <v>176.31234263705832</v>
      </c>
      <c r="H123" s="222">
        <v>178.61887037933806</v>
      </c>
      <c r="I123" s="222">
        <v>196.06766560177988</v>
      </c>
      <c r="J123" s="222">
        <v>412.60104089778304</v>
      </c>
      <c r="K123" s="222">
        <v>432.69229027644565</v>
      </c>
      <c r="L123" s="222">
        <v>269.58715142094326</v>
      </c>
      <c r="M123" s="222">
        <v>270.96423765205026</v>
      </c>
      <c r="N123" s="222">
        <v>169.23204656321778</v>
      </c>
      <c r="O123" s="222">
        <v>169.57329693457234</v>
      </c>
      <c r="P123" s="222">
        <v>190.09525211089579</v>
      </c>
      <c r="Q123" s="222">
        <v>397.07332919417354</v>
      </c>
      <c r="R123" s="222">
        <v>408.50860293705625</v>
      </c>
      <c r="S123" s="222">
        <v>195.22376132260743</v>
      </c>
      <c r="T123" s="222">
        <v>192.89423670727209</v>
      </c>
      <c r="U123" s="222">
        <v>219.00603668443898</v>
      </c>
      <c r="V123" s="222">
        <v>262.75863811846665</v>
      </c>
      <c r="W123" s="222">
        <v>333.82681555183188</v>
      </c>
      <c r="X123" s="222">
        <v>561.66142919791059</v>
      </c>
      <c r="Y123" s="222">
        <v>563.91457466052327</v>
      </c>
      <c r="Z123" s="222">
        <v>324.52467100003594</v>
      </c>
      <c r="AA123" s="222">
        <v>297.45741124032628</v>
      </c>
      <c r="AB123" s="222">
        <v>327.90438919395518</v>
      </c>
      <c r="AC123" s="222">
        <v>346.50346986402718</v>
      </c>
      <c r="AD123" s="222">
        <v>612.56803103128459</v>
      </c>
      <c r="AE123" s="222">
        <v>755.16479722792371</v>
      </c>
      <c r="AF123" s="222">
        <v>698.20638283147071</v>
      </c>
      <c r="AG123" s="222">
        <v>9891.8181986448508</v>
      </c>
      <c r="AH123" s="223"/>
    </row>
    <row r="124" spans="1:34">
      <c r="A124" s="220" t="s">
        <v>939</v>
      </c>
      <c r="B124" s="221" t="s">
        <v>131</v>
      </c>
      <c r="C124" s="222">
        <v>166.64794682700975</v>
      </c>
      <c r="D124" s="222">
        <v>150.53319265076408</v>
      </c>
      <c r="E124" s="222">
        <v>99.544511812928221</v>
      </c>
      <c r="F124" s="222">
        <v>93.680401208015439</v>
      </c>
      <c r="G124" s="222">
        <v>96.881336715599659</v>
      </c>
      <c r="H124" s="222">
        <v>98.148743679295166</v>
      </c>
      <c r="I124" s="222">
        <v>107.73662947301283</v>
      </c>
      <c r="J124" s="222">
        <v>226.71889996215845</v>
      </c>
      <c r="K124" s="222">
        <v>237.75877991031456</v>
      </c>
      <c r="L124" s="222">
        <v>148.13462971662733</v>
      </c>
      <c r="M124" s="222">
        <v>148.89132067113937</v>
      </c>
      <c r="N124" s="222">
        <v>92.990806207546015</v>
      </c>
      <c r="O124" s="222">
        <v>93.178318843570494</v>
      </c>
      <c r="P124" s="222">
        <v>104.45486601980853</v>
      </c>
      <c r="Q124" s="222">
        <v>218.18662454978491</v>
      </c>
      <c r="R124" s="222">
        <v>224.47015858574193</v>
      </c>
      <c r="S124" s="222">
        <v>107.27291505913006</v>
      </c>
      <c r="T124" s="222">
        <v>105.99287161310676</v>
      </c>
      <c r="U124" s="222">
        <v>120.3409657283657</v>
      </c>
      <c r="V124" s="222">
        <v>144.38245056325962</v>
      </c>
      <c r="W124" s="222">
        <v>183.43348876459018</v>
      </c>
      <c r="X124" s="222">
        <v>308.62564258646842</v>
      </c>
      <c r="Y124" s="222">
        <v>309.86371668251712</v>
      </c>
      <c r="Z124" s="222">
        <v>178.32208144607438</v>
      </c>
      <c r="AA124" s="222">
        <v>163.44897462026861</v>
      </c>
      <c r="AB124" s="222">
        <v>180.17919259014755</v>
      </c>
      <c r="AC124" s="222">
        <v>190.39914526077305</v>
      </c>
      <c r="AD124" s="222">
        <v>336.59815749666086</v>
      </c>
      <c r="AE124" s="222">
        <v>414.95322393061178</v>
      </c>
      <c r="AF124" s="222">
        <v>383.6553168108095</v>
      </c>
      <c r="AG124" s="222">
        <v>5435.4253099860998</v>
      </c>
      <c r="AH124" s="223"/>
    </row>
    <row r="125" spans="1:34">
      <c r="A125" s="220" t="s">
        <v>829</v>
      </c>
      <c r="B125" s="221" t="s">
        <v>35</v>
      </c>
      <c r="C125" s="222">
        <v>168.27007666125391</v>
      </c>
      <c r="D125" s="222">
        <v>151.99846352563603</v>
      </c>
      <c r="E125" s="222">
        <v>100.51346537954275</v>
      </c>
      <c r="F125" s="222">
        <v>94.592274270821477</v>
      </c>
      <c r="G125" s="222">
        <v>97.824367275891902</v>
      </c>
      <c r="H125" s="222">
        <v>99.104111017130037</v>
      </c>
      <c r="I125" s="222">
        <v>108.78532406683519</v>
      </c>
      <c r="J125" s="222">
        <v>228.92575278343799</v>
      </c>
      <c r="K125" s="222">
        <v>240.07309351326799</v>
      </c>
      <c r="L125" s="222">
        <v>149.57655328618372</v>
      </c>
      <c r="M125" s="222">
        <v>150.34060977382109</v>
      </c>
      <c r="N125" s="222">
        <v>93.89596684067557</v>
      </c>
      <c r="O125" s="222">
        <v>94.085304700754605</v>
      </c>
      <c r="P125" s="222">
        <v>105.47161634724338</v>
      </c>
      <c r="Q125" s="222">
        <v>220.31042529173243</v>
      </c>
      <c r="R125" s="222">
        <v>226.65512244561731</v>
      </c>
      <c r="S125" s="222">
        <v>108.31709591606187</v>
      </c>
      <c r="T125" s="222">
        <v>107.02459269059059</v>
      </c>
      <c r="U125" s="222">
        <v>121.51234932178238</v>
      </c>
      <c r="V125" s="222">
        <v>145.78785090007304</v>
      </c>
      <c r="W125" s="222">
        <v>185.21900692061885</v>
      </c>
      <c r="X125" s="222">
        <v>311.62976518134178</v>
      </c>
      <c r="Y125" s="222">
        <v>312.87989053254512</v>
      </c>
      <c r="Z125" s="222">
        <v>180.05784581596765</v>
      </c>
      <c r="AA125" s="222">
        <v>165.03996606754626</v>
      </c>
      <c r="AB125" s="222">
        <v>181.93303384277274</v>
      </c>
      <c r="AC125" s="222">
        <v>192.25246622765357</v>
      </c>
      <c r="AD125" s="222">
        <v>339.87456097970966</v>
      </c>
      <c r="AE125" s="222">
        <v>418.99232562475009</v>
      </c>
      <c r="AF125" s="222">
        <v>387.38976867364119</v>
      </c>
      <c r="AG125" s="222">
        <v>5488.3330458749015</v>
      </c>
      <c r="AH125" s="223"/>
    </row>
    <row r="126" spans="1:34">
      <c r="A126" s="220" t="s">
        <v>834</v>
      </c>
      <c r="B126" s="221" t="s">
        <v>37</v>
      </c>
      <c r="C126" s="222">
        <v>190.63460548433522</v>
      </c>
      <c r="D126" s="222">
        <v>172.20035613798964</v>
      </c>
      <c r="E126" s="222">
        <v>113.87256248219585</v>
      </c>
      <c r="F126" s="222">
        <v>107.16439455712383</v>
      </c>
      <c r="G126" s="222">
        <v>110.82606029791181</v>
      </c>
      <c r="H126" s="222">
        <v>112.27589290078809</v>
      </c>
      <c r="I126" s="222">
        <v>123.2438217622914</v>
      </c>
      <c r="J126" s="222">
        <v>259.35193846098747</v>
      </c>
      <c r="K126" s="222">
        <v>271.98085587990914</v>
      </c>
      <c r="L126" s="222">
        <v>169.45655336463079</v>
      </c>
      <c r="M126" s="222">
        <v>170.32215947819853</v>
      </c>
      <c r="N126" s="222">
        <v>106.37554192880479</v>
      </c>
      <c r="O126" s="222">
        <v>106.59004440586777</v>
      </c>
      <c r="P126" s="222">
        <v>119.48969401510746</v>
      </c>
      <c r="Q126" s="222">
        <v>249.59156044198929</v>
      </c>
      <c r="R126" s="222">
        <v>256.77952197886623</v>
      </c>
      <c r="S126" s="222">
        <v>122.71336209548431</v>
      </c>
      <c r="T126" s="222">
        <v>121.24907416405982</v>
      </c>
      <c r="U126" s="222">
        <v>137.66237725715968</v>
      </c>
      <c r="V126" s="222">
        <v>165.16430010722155</v>
      </c>
      <c r="W126" s="222">
        <v>209.83619317886047</v>
      </c>
      <c r="X126" s="222">
        <v>353.04801971484665</v>
      </c>
      <c r="Y126" s="222">
        <v>354.4642973909564</v>
      </c>
      <c r="Z126" s="222">
        <v>203.98906972976994</v>
      </c>
      <c r="AA126" s="222">
        <v>186.97518563429355</v>
      </c>
      <c r="AB126" s="222">
        <v>206.11348624393469</v>
      </c>
      <c r="AC126" s="222">
        <v>217.80445923537332</v>
      </c>
      <c r="AD126" s="222">
        <v>385.04678985177907</v>
      </c>
      <c r="AE126" s="222">
        <v>474.67998042952308</v>
      </c>
      <c r="AF126" s="222">
        <v>438.87717403514</v>
      </c>
      <c r="AG126" s="222">
        <v>6217.7793326454002</v>
      </c>
      <c r="AH126" s="223"/>
    </row>
    <row r="127" spans="1:34">
      <c r="A127" s="220" t="s">
        <v>873</v>
      </c>
      <c r="B127" s="221" t="s">
        <v>54</v>
      </c>
      <c r="C127" s="222">
        <v>311.94321574902972</v>
      </c>
      <c r="D127" s="222">
        <v>281.77849824452073</v>
      </c>
      <c r="E127" s="222">
        <v>186.33433964431694</v>
      </c>
      <c r="F127" s="222">
        <v>175.35748961745543</v>
      </c>
      <c r="G127" s="222">
        <v>181.34922329706436</v>
      </c>
      <c r="H127" s="222">
        <v>183.72164378855891</v>
      </c>
      <c r="I127" s="222">
        <v>201.6689151691744</v>
      </c>
      <c r="J127" s="222">
        <v>424.3882032263698</v>
      </c>
      <c r="K127" s="222">
        <v>445.05341823850512</v>
      </c>
      <c r="L127" s="222">
        <v>277.28870134574623</v>
      </c>
      <c r="M127" s="222">
        <v>278.70512809550826</v>
      </c>
      <c r="N127" s="222">
        <v>174.06665774039553</v>
      </c>
      <c r="O127" s="222">
        <v>174.41765693233739</v>
      </c>
      <c r="P127" s="222">
        <v>195.52588212009115</v>
      </c>
      <c r="Q127" s="222">
        <v>408.41689676584042</v>
      </c>
      <c r="R127" s="222">
        <v>420.17885273808901</v>
      </c>
      <c r="S127" s="222">
        <v>200.8009022820674</v>
      </c>
      <c r="T127" s="222">
        <v>198.40482794419705</v>
      </c>
      <c r="U127" s="222">
        <v>225.26258829110211</v>
      </c>
      <c r="V127" s="222">
        <v>270.26511147588121</v>
      </c>
      <c r="W127" s="222">
        <v>343.36356043251055</v>
      </c>
      <c r="X127" s="222">
        <v>577.70693995390957</v>
      </c>
      <c r="Y127" s="222">
        <v>580.02445314390354</v>
      </c>
      <c r="Z127" s="222">
        <v>333.79567276092649</v>
      </c>
      <c r="AA127" s="222">
        <v>305.95515711246895</v>
      </c>
      <c r="AB127" s="222">
        <v>337.27194254591763</v>
      </c>
      <c r="AC127" s="222">
        <v>356.40236066134264</v>
      </c>
      <c r="AD127" s="222">
        <v>630.06783860171015</v>
      </c>
      <c r="AE127" s="222">
        <v>776.73830084873737</v>
      </c>
      <c r="AF127" s="222">
        <v>718.15270181162271</v>
      </c>
      <c r="AG127" s="222">
        <v>10174.4070805793</v>
      </c>
      <c r="AH127" s="223"/>
    </row>
    <row r="128" spans="1:34">
      <c r="A128" s="220" t="s">
        <v>906</v>
      </c>
      <c r="B128" s="221" t="s">
        <v>108</v>
      </c>
      <c r="C128" s="222">
        <v>194.12684569783494</v>
      </c>
      <c r="D128" s="222">
        <v>175.35489886624302</v>
      </c>
      <c r="E128" s="222">
        <v>115.95859686668885</v>
      </c>
      <c r="F128" s="222">
        <v>109.12754184183069</v>
      </c>
      <c r="G128" s="222">
        <v>112.85628573097419</v>
      </c>
      <c r="H128" s="222">
        <v>114.33267785438319</v>
      </c>
      <c r="I128" s="222">
        <v>125.50152848521391</v>
      </c>
      <c r="J128" s="222">
        <v>264.10301325478707</v>
      </c>
      <c r="K128" s="222">
        <v>276.96328013490069</v>
      </c>
      <c r="L128" s="222">
        <v>172.56083229970403</v>
      </c>
      <c r="M128" s="222">
        <v>173.44229547380479</v>
      </c>
      <c r="N128" s="222">
        <v>108.32423820203795</v>
      </c>
      <c r="O128" s="222">
        <v>108.54267015546431</v>
      </c>
      <c r="P128" s="222">
        <v>121.6786287758145</v>
      </c>
      <c r="Q128" s="222">
        <v>254.16383462122943</v>
      </c>
      <c r="R128" s="222">
        <v>261.48347260933826</v>
      </c>
      <c r="S128" s="222">
        <v>124.96135131420365</v>
      </c>
      <c r="T128" s="222">
        <v>123.47023905471306</v>
      </c>
      <c r="U128" s="222">
        <v>140.18421786695876</v>
      </c>
      <c r="V128" s="222">
        <v>168.18994914509452</v>
      </c>
      <c r="W128" s="222">
        <v>213.68018776843212</v>
      </c>
      <c r="X128" s="222">
        <v>359.51551541748779</v>
      </c>
      <c r="Y128" s="222">
        <v>360.9577379205686</v>
      </c>
      <c r="Z128" s="222">
        <v>207.72595071533286</v>
      </c>
      <c r="AA128" s="222">
        <v>190.40038884196778</v>
      </c>
      <c r="AB128" s="222">
        <v>209.88928446995425</v>
      </c>
      <c r="AC128" s="222">
        <v>221.79442469462899</v>
      </c>
      <c r="AD128" s="222">
        <v>392.10047184295274</v>
      </c>
      <c r="AE128" s="222">
        <v>483.37565513133086</v>
      </c>
      <c r="AF128" s="222">
        <v>446.91697621092368</v>
      </c>
      <c r="AG128" s="222">
        <v>6331.6829912648</v>
      </c>
      <c r="AH128" s="223"/>
    </row>
    <row r="129" spans="1:34">
      <c r="A129" s="220" t="s">
        <v>941</v>
      </c>
      <c r="B129" s="221" t="s">
        <v>127</v>
      </c>
      <c r="C129" s="222">
        <v>360.60360770825719</v>
      </c>
      <c r="D129" s="222">
        <v>325.73346016711713</v>
      </c>
      <c r="E129" s="222">
        <v>215.4008541405037</v>
      </c>
      <c r="F129" s="222">
        <v>202.71171226750542</v>
      </c>
      <c r="G129" s="222">
        <v>209.63810358557268</v>
      </c>
      <c r="H129" s="222">
        <v>212.38060076147602</v>
      </c>
      <c r="I129" s="222">
        <v>233.12748827697806</v>
      </c>
      <c r="J129" s="222">
        <v>490.58902205899312</v>
      </c>
      <c r="K129" s="222">
        <v>514.47782845457186</v>
      </c>
      <c r="L129" s="222">
        <v>320.54329452851573</v>
      </c>
      <c r="M129" s="222">
        <v>322.18067136581038</v>
      </c>
      <c r="N129" s="222">
        <v>201.21952199596859</v>
      </c>
      <c r="O129" s="222">
        <v>201.62527396788758</v>
      </c>
      <c r="P129" s="222">
        <v>226.02619622146278</v>
      </c>
      <c r="Q129" s="222">
        <v>472.12633257349819</v>
      </c>
      <c r="R129" s="222">
        <v>485.72304999886092</v>
      </c>
      <c r="S129" s="222">
        <v>232.12407303078828</v>
      </c>
      <c r="T129" s="222">
        <v>229.35423221697695</v>
      </c>
      <c r="U129" s="222">
        <v>260.40156643388679</v>
      </c>
      <c r="V129" s="222">
        <v>312.42408655005414</v>
      </c>
      <c r="W129" s="222">
        <v>396.92524920026455</v>
      </c>
      <c r="X129" s="222">
        <v>667.82413025158189</v>
      </c>
      <c r="Y129" s="222">
        <v>670.50315507094399</v>
      </c>
      <c r="Z129" s="222">
        <v>385.86485539033345</v>
      </c>
      <c r="AA129" s="222">
        <v>353.68146470755914</v>
      </c>
      <c r="AB129" s="222">
        <v>389.88339261937693</v>
      </c>
      <c r="AC129" s="222">
        <v>411.99798733119059</v>
      </c>
      <c r="AD129" s="222">
        <v>728.35286754085246</v>
      </c>
      <c r="AE129" s="222">
        <v>897.90262903676421</v>
      </c>
      <c r="AF129" s="222">
        <v>830.17819296654773</v>
      </c>
      <c r="AG129" s="222">
        <v>11761.5249004201</v>
      </c>
      <c r="AH129" s="223"/>
    </row>
    <row r="130" spans="1:34">
      <c r="A130" s="220" t="s">
        <v>876</v>
      </c>
      <c r="B130" s="221" t="s">
        <v>150</v>
      </c>
      <c r="C130" s="222">
        <v>210.34756019542093</v>
      </c>
      <c r="D130" s="222">
        <v>190.00708022754617</v>
      </c>
      <c r="E130" s="222">
        <v>125.64778378235616</v>
      </c>
      <c r="F130" s="222">
        <v>118.24594426410549</v>
      </c>
      <c r="G130" s="222">
        <v>122.28625191375308</v>
      </c>
      <c r="H130" s="222">
        <v>123.88600737227534</v>
      </c>
      <c r="I130" s="222">
        <v>135.98809697218138</v>
      </c>
      <c r="J130" s="222">
        <v>286.17074716638717</v>
      </c>
      <c r="K130" s="222">
        <v>300.10558318543264</v>
      </c>
      <c r="L130" s="222">
        <v>186.97954901112757</v>
      </c>
      <c r="M130" s="222">
        <v>187.93466486544281</v>
      </c>
      <c r="N130" s="222">
        <v>117.3755187435182</v>
      </c>
      <c r="O130" s="222">
        <v>117.61220228054674</v>
      </c>
      <c r="P130" s="222">
        <v>131.84576609644245</v>
      </c>
      <c r="Q130" s="222">
        <v>275.40107763201723</v>
      </c>
      <c r="R130" s="222">
        <v>283.33232478527782</v>
      </c>
      <c r="S130" s="222">
        <v>135.4027840568717</v>
      </c>
      <c r="T130" s="222">
        <v>133.7870784874857</v>
      </c>
      <c r="U130" s="222">
        <v>151.89763219104825</v>
      </c>
      <c r="V130" s="222">
        <v>182.24344667470749</v>
      </c>
      <c r="W130" s="222">
        <v>231.53472667634452</v>
      </c>
      <c r="X130" s="222">
        <v>389.55566010781371</v>
      </c>
      <c r="Y130" s="222">
        <v>391.11839082489439</v>
      </c>
      <c r="Z130" s="222">
        <v>225.08296966951559</v>
      </c>
      <c r="AA130" s="222">
        <v>206.30973067736835</v>
      </c>
      <c r="AB130" s="222">
        <v>227.42706574513676</v>
      </c>
      <c r="AC130" s="222">
        <v>240.32696730714224</v>
      </c>
      <c r="AD130" s="222">
        <v>424.86332741437167</v>
      </c>
      <c r="AE130" s="222">
        <v>523.76521829959665</v>
      </c>
      <c r="AF130" s="222">
        <v>484.26015071717217</v>
      </c>
      <c r="AG130" s="222">
        <v>6860.741307343299</v>
      </c>
      <c r="AH130" s="223"/>
    </row>
    <row r="131" spans="1:34">
      <c r="A131" s="220" t="s">
        <v>943</v>
      </c>
      <c r="B131" s="221" t="s">
        <v>172</v>
      </c>
      <c r="C131" s="222">
        <v>57.057127617263788</v>
      </c>
      <c r="D131" s="222">
        <v>51.539738396085205</v>
      </c>
      <c r="E131" s="222">
        <v>34.082171561371538</v>
      </c>
      <c r="F131" s="222">
        <v>32.074410208670436</v>
      </c>
      <c r="G131" s="222">
        <v>33.170350418125587</v>
      </c>
      <c r="H131" s="222">
        <v>33.604286762661829</v>
      </c>
      <c r="I131" s="222">
        <v>36.886998813592626</v>
      </c>
      <c r="J131" s="222">
        <v>77.624293936335036</v>
      </c>
      <c r="K131" s="222">
        <v>81.404141519666453</v>
      </c>
      <c r="L131" s="222">
        <v>50.718515488531821</v>
      </c>
      <c r="M131" s="222">
        <v>50.977592261936302</v>
      </c>
      <c r="N131" s="222">
        <v>31.838305829977699</v>
      </c>
      <c r="O131" s="222">
        <v>31.902506635371385</v>
      </c>
      <c r="P131" s="222">
        <v>35.763384633373988</v>
      </c>
      <c r="Q131" s="222">
        <v>74.703003057337327</v>
      </c>
      <c r="R131" s="222">
        <v>76.85436711674086</v>
      </c>
      <c r="S131" s="222">
        <v>36.72823170607861</v>
      </c>
      <c r="T131" s="222">
        <v>36.289968867285829</v>
      </c>
      <c r="U131" s="222">
        <v>41.202486858573529</v>
      </c>
      <c r="V131" s="222">
        <v>49.433839806215893</v>
      </c>
      <c r="W131" s="222">
        <v>62.804181971624615</v>
      </c>
      <c r="X131" s="222">
        <v>105.66762453602645</v>
      </c>
      <c r="Y131" s="222">
        <v>106.09151785750379</v>
      </c>
      <c r="Z131" s="222">
        <v>61.054132089647297</v>
      </c>
      <c r="AA131" s="222">
        <v>55.961859605149726</v>
      </c>
      <c r="AB131" s="222">
        <v>61.689972071863338</v>
      </c>
      <c r="AC131" s="222">
        <v>65.189091952263595</v>
      </c>
      <c r="AD131" s="222">
        <v>115.24488836312561</v>
      </c>
      <c r="AE131" s="222">
        <v>142.07219172991708</v>
      </c>
      <c r="AF131" s="222">
        <v>131.3563760556828</v>
      </c>
      <c r="AG131" s="222">
        <v>1860.9875577280004</v>
      </c>
      <c r="AH131" s="223"/>
    </row>
    <row r="132" spans="1:34">
      <c r="A132" s="220" t="s">
        <v>931</v>
      </c>
      <c r="B132" s="221" t="s">
        <v>164</v>
      </c>
      <c r="C132" s="222">
        <v>70.548304585356775</v>
      </c>
      <c r="D132" s="222">
        <v>63.726326831715042</v>
      </c>
      <c r="E132" s="222">
        <v>42.140912461820314</v>
      </c>
      <c r="F132" s="222">
        <v>39.658415263657687</v>
      </c>
      <c r="G132" s="222">
        <v>41.013490903332681</v>
      </c>
      <c r="H132" s="222">
        <v>41.550031642122633</v>
      </c>
      <c r="I132" s="222">
        <v>45.608942058864585</v>
      </c>
      <c r="J132" s="222">
        <v>95.978584280973735</v>
      </c>
      <c r="K132" s="222">
        <v>100.65217809354424</v>
      </c>
      <c r="L132" s="222">
        <v>62.710925492145698</v>
      </c>
      <c r="M132" s="222">
        <v>63.031261055543403</v>
      </c>
      <c r="N132" s="222">
        <v>39.366483925408687</v>
      </c>
      <c r="O132" s="222">
        <v>39.445865032777448</v>
      </c>
      <c r="P132" s="222">
        <v>44.219648928754303</v>
      </c>
      <c r="Q132" s="222">
        <v>92.366553193527309</v>
      </c>
      <c r="R132" s="222">
        <v>95.026608006571692</v>
      </c>
      <c r="S132" s="222">
        <v>45.412634415511612</v>
      </c>
      <c r="T132" s="222">
        <v>44.870744181446604</v>
      </c>
      <c r="U132" s="222">
        <v>50.944828699952019</v>
      </c>
      <c r="V132" s="222">
        <v>61.122487813730167</v>
      </c>
      <c r="W132" s="222">
        <v>77.654251869975653</v>
      </c>
      <c r="X132" s="222">
        <v>130.65276980965919</v>
      </c>
      <c r="Y132" s="222">
        <v>131.17689284921846</v>
      </c>
      <c r="Z132" s="222">
        <v>75.4904021062531</v>
      </c>
      <c r="AA132" s="222">
        <v>69.194060084309697</v>
      </c>
      <c r="AB132" s="222">
        <v>76.276586665592063</v>
      </c>
      <c r="AC132" s="222">
        <v>80.603074615687589</v>
      </c>
      <c r="AD132" s="222">
        <v>142.49458088190244</v>
      </c>
      <c r="AE132" s="222">
        <v>175.66520913048467</v>
      </c>
      <c r="AF132" s="222">
        <v>162.41563524486057</v>
      </c>
      <c r="AG132" s="222">
        <v>2301.0186901246998</v>
      </c>
      <c r="AH132" s="223"/>
    </row>
    <row r="133" spans="1:34">
      <c r="A133" s="220" t="s">
        <v>945</v>
      </c>
      <c r="B133" s="221" t="s">
        <v>146</v>
      </c>
      <c r="C133" s="222">
        <v>78.982562340939452</v>
      </c>
      <c r="D133" s="222">
        <v>71.344997038947085</v>
      </c>
      <c r="E133" s="222">
        <v>47.178982757732328</v>
      </c>
      <c r="F133" s="222">
        <v>44.399695702323982</v>
      </c>
      <c r="G133" s="222">
        <v>45.916774628832066</v>
      </c>
      <c r="H133" s="222">
        <v>46.517460394407891</v>
      </c>
      <c r="I133" s="222">
        <v>51.061625515183181</v>
      </c>
      <c r="J133" s="222">
        <v>107.45310693037662</v>
      </c>
      <c r="K133" s="222">
        <v>112.68544265874219</v>
      </c>
      <c r="L133" s="222">
        <v>70.208201476318422</v>
      </c>
      <c r="M133" s="222">
        <v>70.566834100515194</v>
      </c>
      <c r="N133" s="222">
        <v>44.072863112114419</v>
      </c>
      <c r="O133" s="222">
        <v>44.161734464846361</v>
      </c>
      <c r="P133" s="222">
        <v>49.506238296401591</v>
      </c>
      <c r="Q133" s="222">
        <v>103.40924687989904</v>
      </c>
      <c r="R133" s="222">
        <v>106.38731908640253</v>
      </c>
      <c r="S133" s="222">
        <v>50.841848714447032</v>
      </c>
      <c r="T133" s="222">
        <v>50.23517390566829</v>
      </c>
      <c r="U133" s="222">
        <v>57.035433131834964</v>
      </c>
      <c r="V133" s="222">
        <v>68.429861391499543</v>
      </c>
      <c r="W133" s="222">
        <v>86.938046568342628</v>
      </c>
      <c r="X133" s="222">
        <v>146.27269354180515</v>
      </c>
      <c r="Y133" s="222">
        <v>146.85947703560589</v>
      </c>
      <c r="Z133" s="222">
        <v>84.515502187380747</v>
      </c>
      <c r="AA133" s="222">
        <v>77.466413918132048</v>
      </c>
      <c r="AB133" s="222">
        <v>85.395677428081882</v>
      </c>
      <c r="AC133" s="222">
        <v>90.23940976501278</v>
      </c>
      <c r="AD133" s="222">
        <v>159.53022803168736</v>
      </c>
      <c r="AE133" s="222">
        <v>196.66650265841406</v>
      </c>
      <c r="AF133" s="222">
        <v>181.83290316140503</v>
      </c>
      <c r="AG133" s="222">
        <v>2576.1122568232995</v>
      </c>
      <c r="AH133" s="223"/>
    </row>
    <row r="134" spans="1:34">
      <c r="A134" s="220" t="s">
        <v>889</v>
      </c>
      <c r="B134" s="221" t="s">
        <v>81</v>
      </c>
      <c r="C134" s="222">
        <v>82.933241547134827</v>
      </c>
      <c r="D134" s="222">
        <v>74.913647990674178</v>
      </c>
      <c r="E134" s="222">
        <v>49.538858414156948</v>
      </c>
      <c r="F134" s="222">
        <v>46.620552425297781</v>
      </c>
      <c r="G134" s="222">
        <v>48.21351509109558</v>
      </c>
      <c r="H134" s="222">
        <v>48.844246941442293</v>
      </c>
      <c r="I134" s="222">
        <v>53.615709558273366</v>
      </c>
      <c r="J134" s="222">
        <v>112.82787248126438</v>
      </c>
      <c r="K134" s="222">
        <v>118.32192775061743</v>
      </c>
      <c r="L134" s="222">
        <v>73.719990325096944</v>
      </c>
      <c r="M134" s="222">
        <v>74.096561623465391</v>
      </c>
      <c r="N134" s="222">
        <v>46.277371787116898</v>
      </c>
      <c r="O134" s="222">
        <v>46.37068845277436</v>
      </c>
      <c r="P134" s="222">
        <v>51.982522433275797</v>
      </c>
      <c r="Q134" s="222">
        <v>108.58174001342431</v>
      </c>
      <c r="R134" s="222">
        <v>111.70877431475063</v>
      </c>
      <c r="S134" s="222">
        <v>53.38493960144126</v>
      </c>
      <c r="T134" s="222">
        <v>52.747919138116409</v>
      </c>
      <c r="U134" s="222">
        <v>59.888324871629671</v>
      </c>
      <c r="V134" s="222">
        <v>71.852698312328329</v>
      </c>
      <c r="W134" s="222">
        <v>91.286656218687767</v>
      </c>
      <c r="X134" s="222">
        <v>153.58920077684917</v>
      </c>
      <c r="Y134" s="222">
        <v>154.20533496881399</v>
      </c>
      <c r="Z134" s="222">
        <v>88.742937043843682</v>
      </c>
      <c r="AA134" s="222">
        <v>81.341255928496324</v>
      </c>
      <c r="AB134" s="222">
        <v>89.66713833179098</v>
      </c>
      <c r="AC134" s="222">
        <v>94.753152408598666</v>
      </c>
      <c r="AD134" s="222">
        <v>167.50987234765441</v>
      </c>
      <c r="AE134" s="222">
        <v>206.50369000179091</v>
      </c>
      <c r="AF134" s="222">
        <v>190.92811922214742</v>
      </c>
      <c r="AG134" s="222">
        <v>2704.9684603220503</v>
      </c>
      <c r="AH134" s="223"/>
    </row>
    <row r="135" spans="1:34">
      <c r="A135" s="220" t="s">
        <v>938</v>
      </c>
      <c r="B135" s="221" t="s">
        <v>132</v>
      </c>
      <c r="C135" s="222">
        <v>62.323921432881747</v>
      </c>
      <c r="D135" s="222">
        <v>56.297236482282884</v>
      </c>
      <c r="E135" s="222">
        <v>37.228207436264569</v>
      </c>
      <c r="F135" s="222">
        <v>35.035114898534736</v>
      </c>
      <c r="G135" s="222">
        <v>36.23221847457512</v>
      </c>
      <c r="H135" s="222">
        <v>36.706210345059077</v>
      </c>
      <c r="I135" s="222">
        <v>40.291940936360028</v>
      </c>
      <c r="J135" s="222">
        <v>84.789588936602442</v>
      </c>
      <c r="K135" s="222">
        <v>88.918344337540944</v>
      </c>
      <c r="L135" s="222">
        <v>55.400208641825067</v>
      </c>
      <c r="M135" s="222">
        <v>55.683200112742718</v>
      </c>
      <c r="N135" s="222">
        <v>34.777216343838603</v>
      </c>
      <c r="O135" s="222">
        <v>34.84734335720885</v>
      </c>
      <c r="P135" s="222">
        <v>39.064608877891146</v>
      </c>
      <c r="Q135" s="222">
        <v>81.598641357773417</v>
      </c>
      <c r="R135" s="222">
        <v>83.948592191457209</v>
      </c>
      <c r="S135" s="222">
        <v>40.11851845352485</v>
      </c>
      <c r="T135" s="222">
        <v>39.639800721445951</v>
      </c>
      <c r="U135" s="222">
        <v>45.005780365223103</v>
      </c>
      <c r="V135" s="222">
        <v>53.996947916390901</v>
      </c>
      <c r="W135" s="222">
        <v>68.601471302800377</v>
      </c>
      <c r="X135" s="222">
        <v>115.42152583913018</v>
      </c>
      <c r="Y135" s="222">
        <v>115.88454764143492</v>
      </c>
      <c r="Z135" s="222">
        <v>66.689878905797613</v>
      </c>
      <c r="AA135" s="222">
        <v>61.127552102956145</v>
      </c>
      <c r="AB135" s="222">
        <v>67.384411609254755</v>
      </c>
      <c r="AC135" s="222">
        <v>71.206526069224793</v>
      </c>
      <c r="AD135" s="222">
        <v>125.88284177332919</v>
      </c>
      <c r="AE135" s="222">
        <v>155.18650315817084</v>
      </c>
      <c r="AF135" s="222">
        <v>143.48153864172806</v>
      </c>
      <c r="AG135" s="222">
        <v>2032.7704386632502</v>
      </c>
      <c r="AH135" s="223"/>
    </row>
    <row r="136" spans="1:34">
      <c r="A136" s="220" t="s">
        <v>944</v>
      </c>
      <c r="B136" s="221" t="s">
        <v>144</v>
      </c>
      <c r="C136" s="222">
        <v>93.772260558635651</v>
      </c>
      <c r="D136" s="222">
        <v>84.704540516324542</v>
      </c>
      <c r="E136" s="222">
        <v>56.013374761789635</v>
      </c>
      <c r="F136" s="222">
        <v>52.713658695324334</v>
      </c>
      <c r="G136" s="222">
        <v>54.514814750131052</v>
      </c>
      <c r="H136" s="222">
        <v>55.227980548428313</v>
      </c>
      <c r="I136" s="222">
        <v>60.623052866890355</v>
      </c>
      <c r="J136" s="222">
        <v>127.57399155291021</v>
      </c>
      <c r="K136" s="222">
        <v>133.78609628474459</v>
      </c>
      <c r="L136" s="222">
        <v>83.354876912850116</v>
      </c>
      <c r="M136" s="222">
        <v>83.780664464991546</v>
      </c>
      <c r="N136" s="222">
        <v>52.325625819461322</v>
      </c>
      <c r="O136" s="222">
        <v>52.431138573132245</v>
      </c>
      <c r="P136" s="222">
        <v>58.776415188568812</v>
      </c>
      <c r="Q136" s="222">
        <v>122.77290778103711</v>
      </c>
      <c r="R136" s="222">
        <v>126.30863205527891</v>
      </c>
      <c r="S136" s="222">
        <v>60.362122266355868</v>
      </c>
      <c r="T136" s="222">
        <v>59.641845960332901</v>
      </c>
      <c r="U136" s="222">
        <v>67.715472101629118</v>
      </c>
      <c r="V136" s="222">
        <v>81.243537841883239</v>
      </c>
      <c r="W136" s="222">
        <v>103.21743070419177</v>
      </c>
      <c r="X136" s="222">
        <v>173.66265065201566</v>
      </c>
      <c r="Y136" s="222">
        <v>174.3593109405825</v>
      </c>
      <c r="Z136" s="222">
        <v>100.34125834192001</v>
      </c>
      <c r="AA136" s="222">
        <v>91.972209246861894</v>
      </c>
      <c r="AB136" s="222">
        <v>101.38624877477034</v>
      </c>
      <c r="AC136" s="222">
        <v>107.13698308007588</v>
      </c>
      <c r="AD136" s="222">
        <v>189.40269429840851</v>
      </c>
      <c r="AE136" s="222">
        <v>233.49283669518715</v>
      </c>
      <c r="AF136" s="222">
        <v>215.88160561038623</v>
      </c>
      <c r="AG136" s="222">
        <v>3058.4962378450991</v>
      </c>
      <c r="AH136" s="223"/>
    </row>
    <row r="137" spans="1:34">
      <c r="A137" s="220" t="s">
        <v>936</v>
      </c>
      <c r="B137" s="221" t="s">
        <v>957</v>
      </c>
      <c r="C137" s="222">
        <v>75.815098400954795</v>
      </c>
      <c r="D137" s="222">
        <v>68.483824917894708</v>
      </c>
      <c r="E137" s="222">
        <v>45.286948336701442</v>
      </c>
      <c r="F137" s="222">
        <v>42.619119953510783</v>
      </c>
      <c r="G137" s="222">
        <v>44.075358959770625</v>
      </c>
      <c r="H137" s="222">
        <v>44.651955224508143</v>
      </c>
      <c r="I137" s="222">
        <v>49.013884181619105</v>
      </c>
      <c r="J137" s="222">
        <v>103.14387928121404</v>
      </c>
      <c r="K137" s="222">
        <v>108.16638091139031</v>
      </c>
      <c r="L137" s="222">
        <v>67.392618645421223</v>
      </c>
      <c r="M137" s="222">
        <v>67.736868906332006</v>
      </c>
      <c r="N137" s="222">
        <v>42.305394439258471</v>
      </c>
      <c r="O137" s="222">
        <v>42.390701754603768</v>
      </c>
      <c r="P137" s="222">
        <v>47.520873173258963</v>
      </c>
      <c r="Q137" s="222">
        <v>99.262191493937308</v>
      </c>
      <c r="R137" s="222">
        <v>102.1208330812612</v>
      </c>
      <c r="S137" s="222">
        <v>48.802921162945026</v>
      </c>
      <c r="T137" s="222">
        <v>48.22057603559405</v>
      </c>
      <c r="U137" s="222">
        <v>54.748122206587198</v>
      </c>
      <c r="V137" s="222">
        <v>65.685595923887917</v>
      </c>
      <c r="W137" s="222">
        <v>83.451541201129487</v>
      </c>
      <c r="X137" s="222">
        <v>140.406671112726</v>
      </c>
      <c r="Y137" s="222">
        <v>140.96992263311253</v>
      </c>
      <c r="Z137" s="222">
        <v>81.126148922382086</v>
      </c>
      <c r="AA137" s="222">
        <v>74.359752582096561</v>
      </c>
      <c r="AB137" s="222">
        <v>81.971026202961923</v>
      </c>
      <c r="AC137" s="222">
        <v>86.620508732626021</v>
      </c>
      <c r="AD137" s="222">
        <v>153.13253429206577</v>
      </c>
      <c r="AE137" s="222">
        <v>188.7795205586888</v>
      </c>
      <c r="AF137" s="222">
        <v>174.54079783085996</v>
      </c>
      <c r="AG137" s="222">
        <v>2472.8015710592999</v>
      </c>
      <c r="AH137" s="223"/>
    </row>
    <row r="138" spans="1:34">
      <c r="A138" s="220" t="s">
        <v>922</v>
      </c>
      <c r="B138" s="221" t="s">
        <v>134</v>
      </c>
      <c r="C138" s="222">
        <v>57.057127617263788</v>
      </c>
      <c r="D138" s="222">
        <v>51.539738396085205</v>
      </c>
      <c r="E138" s="222">
        <v>34.082171561371538</v>
      </c>
      <c r="F138" s="222">
        <v>32.074410208670436</v>
      </c>
      <c r="G138" s="222">
        <v>33.170350418125587</v>
      </c>
      <c r="H138" s="222">
        <v>33.604286762661829</v>
      </c>
      <c r="I138" s="222">
        <v>36.886998813592626</v>
      </c>
      <c r="J138" s="222">
        <v>77.624293936335036</v>
      </c>
      <c r="K138" s="222">
        <v>81.404141519666453</v>
      </c>
      <c r="L138" s="222">
        <v>50.718515488531821</v>
      </c>
      <c r="M138" s="222">
        <v>50.977592261936302</v>
      </c>
      <c r="N138" s="222">
        <v>31.838305829977699</v>
      </c>
      <c r="O138" s="222">
        <v>31.902506635371385</v>
      </c>
      <c r="P138" s="222">
        <v>35.763384633373988</v>
      </c>
      <c r="Q138" s="222">
        <v>74.703003057337327</v>
      </c>
      <c r="R138" s="222">
        <v>76.85436711674086</v>
      </c>
      <c r="S138" s="222">
        <v>36.72823170607861</v>
      </c>
      <c r="T138" s="222">
        <v>36.289968867285829</v>
      </c>
      <c r="U138" s="222">
        <v>41.202486858573529</v>
      </c>
      <c r="V138" s="222">
        <v>49.433839806215893</v>
      </c>
      <c r="W138" s="222">
        <v>62.804181971624615</v>
      </c>
      <c r="X138" s="222">
        <v>105.66762453602645</v>
      </c>
      <c r="Y138" s="222">
        <v>106.09151785750379</v>
      </c>
      <c r="Z138" s="222">
        <v>61.054132089647297</v>
      </c>
      <c r="AA138" s="222">
        <v>55.961859605149726</v>
      </c>
      <c r="AB138" s="222">
        <v>61.689972071863338</v>
      </c>
      <c r="AC138" s="222">
        <v>65.189091952263595</v>
      </c>
      <c r="AD138" s="222">
        <v>115.24488836312561</v>
      </c>
      <c r="AE138" s="222">
        <v>142.07219172991708</v>
      </c>
      <c r="AF138" s="222">
        <v>131.3563760556828</v>
      </c>
      <c r="AG138" s="222">
        <v>1860.9875577280004</v>
      </c>
      <c r="AH138" s="223"/>
    </row>
    <row r="139" spans="1:34">
      <c r="A139" s="220" t="s">
        <v>930</v>
      </c>
      <c r="B139" s="221" t="s">
        <v>105</v>
      </c>
      <c r="C139" s="222">
        <v>98.618721323561374</v>
      </c>
      <c r="D139" s="222">
        <v>89.082351499848102</v>
      </c>
      <c r="E139" s="222">
        <v>58.908331345718274</v>
      </c>
      <c r="F139" s="222">
        <v>55.438075032529163</v>
      </c>
      <c r="G139" s="222">
        <v>57.332320793173466</v>
      </c>
      <c r="H139" s="222">
        <v>58.082345360148629</v>
      </c>
      <c r="I139" s="222">
        <v>63.756252871018269</v>
      </c>
      <c r="J139" s="222">
        <v>134.16743764243401</v>
      </c>
      <c r="K139" s="222">
        <v>140.7006045057675</v>
      </c>
      <c r="L139" s="222">
        <v>87.662932814634999</v>
      </c>
      <c r="M139" s="222">
        <v>88.110726476614815</v>
      </c>
      <c r="N139" s="222">
        <v>55.029987333446911</v>
      </c>
      <c r="O139" s="222">
        <v>55.140953335421962</v>
      </c>
      <c r="P139" s="222">
        <v>61.814174846034483</v>
      </c>
      <c r="Q139" s="222">
        <v>129.11821797204584</v>
      </c>
      <c r="R139" s="222">
        <v>132.83668017825843</v>
      </c>
      <c r="S139" s="222">
        <v>63.481836513498457</v>
      </c>
      <c r="T139" s="222">
        <v>62.724333944226103</v>
      </c>
      <c r="U139" s="222">
        <v>71.215231804166706</v>
      </c>
      <c r="V139" s="222">
        <v>85.442472753004822</v>
      </c>
      <c r="W139" s="222">
        <v>108.55204912102631</v>
      </c>
      <c r="X139" s="222">
        <v>182.63811117417842</v>
      </c>
      <c r="Y139" s="222">
        <v>183.37077717205531</v>
      </c>
      <c r="Z139" s="222">
        <v>105.52722665238116</v>
      </c>
      <c r="AA139" s="222">
        <v>96.725637402726107</v>
      </c>
      <c r="AB139" s="222">
        <v>106.62622564919657</v>
      </c>
      <c r="AC139" s="222">
        <v>112.67417693545299</v>
      </c>
      <c r="AD139" s="222">
        <v>199.19165236788442</v>
      </c>
      <c r="AE139" s="222">
        <v>245.56051924003563</v>
      </c>
      <c r="AF139" s="222">
        <v>227.03908144841063</v>
      </c>
      <c r="AG139" s="222">
        <v>3216.5694455088997</v>
      </c>
      <c r="AH139" s="223"/>
    </row>
    <row r="140" spans="1:34">
      <c r="A140" s="220" t="s">
        <v>929</v>
      </c>
      <c r="B140" s="221" t="s">
        <v>958</v>
      </c>
      <c r="C140" s="222">
        <v>92.741648591830682</v>
      </c>
      <c r="D140" s="222">
        <v>83.773588094160701</v>
      </c>
      <c r="E140" s="222">
        <v>55.397755025348125</v>
      </c>
      <c r="F140" s="222">
        <v>52.134304767608121</v>
      </c>
      <c r="G140" s="222">
        <v>53.915665064339805</v>
      </c>
      <c r="H140" s="222">
        <v>54.620992753566625</v>
      </c>
      <c r="I140" s="222">
        <v>59.956770073059232</v>
      </c>
      <c r="J140" s="222">
        <v>126.17187880054362</v>
      </c>
      <c r="K140" s="222">
        <v>132.3157088695136</v>
      </c>
      <c r="L140" s="222">
        <v>82.438758082759406</v>
      </c>
      <c r="M140" s="222">
        <v>82.859865980769229</v>
      </c>
      <c r="N140" s="222">
        <v>51.75053659991142</v>
      </c>
      <c r="O140" s="222">
        <v>51.854889706732244</v>
      </c>
      <c r="P140" s="222">
        <v>58.130428022445642</v>
      </c>
      <c r="Q140" s="222">
        <v>121.42356174624187</v>
      </c>
      <c r="R140" s="222">
        <v>124.92042634357446</v>
      </c>
      <c r="S140" s="222">
        <v>59.69870725237579</v>
      </c>
      <c r="T140" s="222">
        <v>58.98634720406028</v>
      </c>
      <c r="U140" s="222">
        <v>66.971239473877247</v>
      </c>
      <c r="V140" s="222">
        <v>80.350623862561392</v>
      </c>
      <c r="W140" s="222">
        <v>102.08301079543757</v>
      </c>
      <c r="X140" s="222">
        <v>171.75399659075279</v>
      </c>
      <c r="Y140" s="222">
        <v>172.44300017545095</v>
      </c>
      <c r="Z140" s="222">
        <v>99.238449248960293</v>
      </c>
      <c r="AA140" s="222">
        <v>90.96138089636014</v>
      </c>
      <c r="AB140" s="222">
        <v>100.27195462600758</v>
      </c>
      <c r="AC140" s="222">
        <v>105.95948499917311</v>
      </c>
      <c r="AD140" s="222">
        <v>187.32104795517051</v>
      </c>
      <c r="AE140" s="222">
        <v>230.92661391002963</v>
      </c>
      <c r="AF140" s="222">
        <v>213.50894055112801</v>
      </c>
      <c r="AG140" s="222">
        <v>3024.8815760637499</v>
      </c>
      <c r="AH140" s="223"/>
    </row>
    <row r="141" spans="1:34">
      <c r="A141" s="220" t="s">
        <v>947</v>
      </c>
      <c r="B141" s="221" t="s">
        <v>959</v>
      </c>
      <c r="C141" s="222">
        <v>37.077431312373548</v>
      </c>
      <c r="D141" s="222">
        <v>33.492066461129582</v>
      </c>
      <c r="E141" s="222">
        <v>22.147616394571756</v>
      </c>
      <c r="F141" s="222">
        <v>20.842912902559846</v>
      </c>
      <c r="G141" s="222">
        <v>21.555087691853775</v>
      </c>
      <c r="H141" s="222">
        <v>21.837072531967191</v>
      </c>
      <c r="I141" s="222">
        <v>23.970277193147162</v>
      </c>
      <c r="J141" s="222">
        <v>50.442592306822092</v>
      </c>
      <c r="K141" s="222">
        <v>52.898850534230782</v>
      </c>
      <c r="L141" s="222">
        <v>32.958411206851665</v>
      </c>
      <c r="M141" s="222">
        <v>33.126767057762564</v>
      </c>
      <c r="N141" s="222">
        <v>20.689485202128569</v>
      </c>
      <c r="O141" s="222">
        <v>20.731204809329114</v>
      </c>
      <c r="P141" s="222">
        <v>23.24011902836671</v>
      </c>
      <c r="Q141" s="222">
        <v>48.5442499535921</v>
      </c>
      <c r="R141" s="222">
        <v>49.942270787650145</v>
      </c>
      <c r="S141" s="222">
        <v>23.867105569033821</v>
      </c>
      <c r="T141" s="222">
        <v>23.582309243303811</v>
      </c>
      <c r="U141" s="222">
        <v>26.774610643657827</v>
      </c>
      <c r="V141" s="222">
        <v>32.12359045160332</v>
      </c>
      <c r="W141" s="222">
        <v>40.812039449356206</v>
      </c>
      <c r="X141" s="222">
        <v>68.665988883232245</v>
      </c>
      <c r="Y141" s="222">
        <v>68.941447466010516</v>
      </c>
      <c r="Z141" s="222">
        <v>39.674804593660305</v>
      </c>
      <c r="AA141" s="222">
        <v>36.365693337055077</v>
      </c>
      <c r="AB141" s="222">
        <v>40.087992467827718</v>
      </c>
      <c r="AC141" s="222">
        <v>42.361825421522468</v>
      </c>
      <c r="AD141" s="222">
        <v>74.889581912515865</v>
      </c>
      <c r="AE141" s="222">
        <v>92.322767553242997</v>
      </c>
      <c r="AF141" s="222">
        <v>85.359309415591113</v>
      </c>
      <c r="AG141" s="222">
        <v>1209.32548178195</v>
      </c>
      <c r="AH141" s="223"/>
    </row>
    <row r="142" spans="1:34">
      <c r="A142" s="220" t="s">
        <v>927</v>
      </c>
      <c r="B142" s="225" t="s">
        <v>960</v>
      </c>
      <c r="C142" s="222">
        <v>76.864471416552902</v>
      </c>
      <c r="D142" s="222">
        <v>69.431724206948189</v>
      </c>
      <c r="E142" s="222">
        <v>45.91377468851848</v>
      </c>
      <c r="F142" s="222">
        <v>43.209020321261143</v>
      </c>
      <c r="G142" s="222">
        <v>44.685415443514515</v>
      </c>
      <c r="H142" s="222">
        <v>45.26999250065186</v>
      </c>
      <c r="I142" s="222">
        <v>49.69229585072793</v>
      </c>
      <c r="J142" s="222">
        <v>104.57151580645333</v>
      </c>
      <c r="K142" s="222">
        <v>109.66353495744889</v>
      </c>
      <c r="L142" s="222">
        <v>68.325414314734871</v>
      </c>
      <c r="M142" s="222">
        <v>68.674429417240958</v>
      </c>
      <c r="N142" s="222">
        <v>42.890952464970049</v>
      </c>
      <c r="O142" s="222">
        <v>42.977440537138783</v>
      </c>
      <c r="P142" s="222">
        <v>48.178619757217099</v>
      </c>
      <c r="Q142" s="222">
        <v>100.63610074710472</v>
      </c>
      <c r="R142" s="222">
        <v>103.53430940492345</v>
      </c>
      <c r="S142" s="222">
        <v>49.478412847726787</v>
      </c>
      <c r="T142" s="222">
        <v>48.888007356737226</v>
      </c>
      <c r="U142" s="222">
        <v>55.505902692400511</v>
      </c>
      <c r="V142" s="222">
        <v>66.594764326090242</v>
      </c>
      <c r="W142" s="222">
        <v>84.606611857153794</v>
      </c>
      <c r="X142" s="222">
        <v>142.35006992092167</v>
      </c>
      <c r="Y142" s="222">
        <v>142.92111752624317</v>
      </c>
      <c r="Z142" s="222">
        <v>82.249033325806792</v>
      </c>
      <c r="AA142" s="222">
        <v>75.38898184449927</v>
      </c>
      <c r="AB142" s="222">
        <v>83.105604733789107</v>
      </c>
      <c r="AC142" s="222">
        <v>87.819441747006351</v>
      </c>
      <c r="AD142" s="222">
        <v>155.25207449824484</v>
      </c>
      <c r="AE142" s="222">
        <v>191.39245833691558</v>
      </c>
      <c r="AF142" s="222">
        <v>176.95665439805742</v>
      </c>
      <c r="AG142" s="222">
        <v>2507.0281472470001</v>
      </c>
      <c r="AH142" s="223"/>
    </row>
    <row r="143" spans="1:34">
      <c r="A143" s="220" t="s">
        <v>853</v>
      </c>
      <c r="B143" s="221" t="s">
        <v>961</v>
      </c>
      <c r="C143" s="222">
        <v>95.241382780449115</v>
      </c>
      <c r="D143" s="222">
        <v>86.031599520977821</v>
      </c>
      <c r="E143" s="222">
        <v>56.890931654319211</v>
      </c>
      <c r="F143" s="222">
        <v>53.539519210161409</v>
      </c>
      <c r="G143" s="222">
        <v>55.368893827358605</v>
      </c>
      <c r="H143" s="222">
        <v>56.093232735015441</v>
      </c>
      <c r="I143" s="222">
        <v>61.572829203627265</v>
      </c>
      <c r="J143" s="222">
        <v>129.57268268821272</v>
      </c>
      <c r="K143" s="222">
        <v>135.88211194919253</v>
      </c>
      <c r="L143" s="222">
        <v>84.660790849867979</v>
      </c>
      <c r="M143" s="222">
        <v>85.093249180242722</v>
      </c>
      <c r="N143" s="222">
        <v>53.145407055444196</v>
      </c>
      <c r="O143" s="222">
        <v>53.252572868667905</v>
      </c>
      <c r="P143" s="222">
        <v>59.697260406095225</v>
      </c>
      <c r="Q143" s="222">
        <v>124.69638073544019</v>
      </c>
      <c r="R143" s="222">
        <v>128.28749890837389</v>
      </c>
      <c r="S143" s="222">
        <v>61.307810625034961</v>
      </c>
      <c r="T143" s="222">
        <v>60.576249809918153</v>
      </c>
      <c r="U143" s="222">
        <v>68.776364781750516</v>
      </c>
      <c r="V143" s="222">
        <v>82.516373604945812</v>
      </c>
      <c r="W143" s="222">
        <v>104.83452962259952</v>
      </c>
      <c r="X143" s="222">
        <v>176.38340898344532</v>
      </c>
      <c r="Y143" s="222">
        <v>177.09098379092097</v>
      </c>
      <c r="Z143" s="222">
        <v>101.91329650668902</v>
      </c>
      <c r="AA143" s="222">
        <v>93.413130214202255</v>
      </c>
      <c r="AB143" s="222">
        <v>102.97465871790256</v>
      </c>
      <c r="AC143" s="222">
        <v>108.81548930018104</v>
      </c>
      <c r="AD143" s="222">
        <v>192.37005058701092</v>
      </c>
      <c r="AE143" s="222">
        <v>237.15094958464516</v>
      </c>
      <c r="AF143" s="222">
        <v>219.2638048044077</v>
      </c>
      <c r="AG143" s="222">
        <v>3106.4134445071013</v>
      </c>
      <c r="AH143" s="223"/>
    </row>
    <row r="144" spans="1:34">
      <c r="A144" s="220" t="s">
        <v>933</v>
      </c>
      <c r="B144" s="221" t="s">
        <v>962</v>
      </c>
      <c r="C144" s="222">
        <v>62.590663026726148</v>
      </c>
      <c r="D144" s="222">
        <v>56.538184327717985</v>
      </c>
      <c r="E144" s="222">
        <v>37.387541302927843</v>
      </c>
      <c r="F144" s="222">
        <v>35.185062497686076</v>
      </c>
      <c r="G144" s="222">
        <v>36.387289585028832</v>
      </c>
      <c r="H144" s="222">
        <v>36.863310104289944</v>
      </c>
      <c r="I144" s="222">
        <v>40.464387346941294</v>
      </c>
      <c r="J144" s="222">
        <v>85.152481860769896</v>
      </c>
      <c r="K144" s="222">
        <v>89.29890801751003</v>
      </c>
      <c r="L144" s="222">
        <v>55.637317277043849</v>
      </c>
      <c r="M144" s="222">
        <v>55.921519929707792</v>
      </c>
      <c r="N144" s="222">
        <v>34.926060156996563</v>
      </c>
      <c r="O144" s="222">
        <v>34.996487308594439</v>
      </c>
      <c r="P144" s="222">
        <v>39.231802401588439</v>
      </c>
      <c r="Q144" s="222">
        <v>81.947877271542907</v>
      </c>
      <c r="R144" s="222">
        <v>84.307885714190022</v>
      </c>
      <c r="S144" s="222">
        <v>40.290222629207918</v>
      </c>
      <c r="T144" s="222">
        <v>39.809456022027447</v>
      </c>
      <c r="U144" s="222">
        <v>45.198401646279031</v>
      </c>
      <c r="V144" s="222">
        <v>54.22805070355205</v>
      </c>
      <c r="W144" s="222">
        <v>68.895080327628619</v>
      </c>
      <c r="X144" s="222">
        <v>115.91552109903112</v>
      </c>
      <c r="Y144" s="222">
        <v>116.38052459906432</v>
      </c>
      <c r="Z144" s="222">
        <v>66.975306462081591</v>
      </c>
      <c r="AA144" s="222">
        <v>61.389173328015112</v>
      </c>
      <c r="AB144" s="222">
        <v>67.672811712131406</v>
      </c>
      <c r="AC144" s="222">
        <v>71.511284528242541</v>
      </c>
      <c r="AD144" s="222">
        <v>126.42161066142687</v>
      </c>
      <c r="AE144" s="222">
        <v>155.85068946487058</v>
      </c>
      <c r="AF144" s="222">
        <v>144.09562859987935</v>
      </c>
      <c r="AG144" s="222">
        <v>2041.4705399127001</v>
      </c>
      <c r="AH144" s="223"/>
    </row>
    <row r="145" spans="1:34">
      <c r="A145" s="220" t="s">
        <v>963</v>
      </c>
      <c r="B145" s="225" t="s">
        <v>964</v>
      </c>
      <c r="C145" s="222">
        <v>90.603628929697166</v>
      </c>
      <c r="D145" s="222">
        <v>81.842313621123495</v>
      </c>
      <c r="E145" s="222">
        <v>54.120642840255016</v>
      </c>
      <c r="F145" s="222">
        <v>50.932426535365586</v>
      </c>
      <c r="G145" s="222">
        <v>52.672720241222677</v>
      </c>
      <c r="H145" s="222">
        <v>53.361787658061509</v>
      </c>
      <c r="I145" s="222">
        <v>58.574556631303452</v>
      </c>
      <c r="J145" s="222">
        <v>123.2631753023868</v>
      </c>
      <c r="K145" s="222">
        <v>129.26536858046816</v>
      </c>
      <c r="L145" s="222">
        <v>80.538256114344605</v>
      </c>
      <c r="M145" s="222">
        <v>80.949656001126513</v>
      </c>
      <c r="N145" s="222">
        <v>50.557505567397321</v>
      </c>
      <c r="O145" s="222">
        <v>50.659452969795424</v>
      </c>
      <c r="P145" s="222">
        <v>56.790318158459748</v>
      </c>
      <c r="Q145" s="222">
        <v>118.62432357869201</v>
      </c>
      <c r="R145" s="222">
        <v>122.0405732055293</v>
      </c>
      <c r="S145" s="222">
        <v>58.322443062041181</v>
      </c>
      <c r="T145" s="222">
        <v>57.626505406608942</v>
      </c>
      <c r="U145" s="222">
        <v>65.427317956773493</v>
      </c>
      <c r="V145" s="222">
        <v>78.4982606978852</v>
      </c>
      <c r="W145" s="222">
        <v>99.729640033062978</v>
      </c>
      <c r="X145" s="222">
        <v>167.79446570752253</v>
      </c>
      <c r="Y145" s="222">
        <v>168.46758534758811</v>
      </c>
      <c r="Z145" s="222">
        <v>96.950655588231612</v>
      </c>
      <c r="AA145" s="222">
        <v>88.86440263681726</v>
      </c>
      <c r="AB145" s="222">
        <v>97.960335048330066</v>
      </c>
      <c r="AC145" s="222">
        <v>103.51674793597054</v>
      </c>
      <c r="AD145" s="222">
        <v>183.00264204217828</v>
      </c>
      <c r="AE145" s="222">
        <v>225.60294705111366</v>
      </c>
      <c r="AF145" s="222">
        <v>208.58681203744726</v>
      </c>
      <c r="AG145" s="222">
        <v>2955.1474664867992</v>
      </c>
      <c r="AH145" s="223"/>
    </row>
    <row r="146" spans="1:34">
      <c r="A146" s="220" t="s">
        <v>965</v>
      </c>
      <c r="B146" s="225" t="s">
        <v>964</v>
      </c>
      <c r="C146" s="222">
        <v>0</v>
      </c>
      <c r="D146" s="222">
        <v>0</v>
      </c>
      <c r="E146" s="222">
        <v>0</v>
      </c>
      <c r="F146" s="222">
        <v>0</v>
      </c>
      <c r="G146" s="222">
        <v>0</v>
      </c>
      <c r="H146" s="222">
        <v>0</v>
      </c>
      <c r="I146" s="222">
        <v>0</v>
      </c>
      <c r="J146" s="222">
        <v>0</v>
      </c>
      <c r="K146" s="222">
        <v>0</v>
      </c>
      <c r="L146" s="222">
        <v>0</v>
      </c>
      <c r="M146" s="222">
        <v>0</v>
      </c>
      <c r="N146" s="222">
        <v>0</v>
      </c>
      <c r="O146" s="222">
        <v>0</v>
      </c>
      <c r="P146" s="222">
        <v>0</v>
      </c>
      <c r="Q146" s="222">
        <v>0</v>
      </c>
      <c r="R146" s="222">
        <v>0</v>
      </c>
      <c r="S146" s="222">
        <v>0</v>
      </c>
      <c r="T146" s="222">
        <v>0</v>
      </c>
      <c r="U146" s="222">
        <v>0</v>
      </c>
      <c r="V146" s="222">
        <v>0</v>
      </c>
      <c r="W146" s="222">
        <v>0</v>
      </c>
      <c r="X146" s="222">
        <v>0</v>
      </c>
      <c r="Y146" s="222">
        <v>0</v>
      </c>
      <c r="Z146" s="222">
        <v>0</v>
      </c>
      <c r="AA146" s="222">
        <v>0</v>
      </c>
      <c r="AB146" s="222">
        <v>0</v>
      </c>
      <c r="AC146" s="222">
        <v>0</v>
      </c>
      <c r="AD146" s="222">
        <v>0</v>
      </c>
      <c r="AE146" s="222">
        <v>0</v>
      </c>
      <c r="AF146" s="222">
        <v>0</v>
      </c>
      <c r="AG146" s="222">
        <v>0</v>
      </c>
      <c r="AH146" s="223"/>
    </row>
    <row r="147" spans="1:34" ht="9.6" customHeight="1">
      <c r="A147" s="227" t="s">
        <v>948</v>
      </c>
      <c r="B147" s="227" t="s">
        <v>966</v>
      </c>
      <c r="C147" s="227">
        <v>82.627810166830045</v>
      </c>
      <c r="D147" s="227">
        <v>74.637751637383161</v>
      </c>
      <c r="E147" s="227">
        <v>49.356413816286505</v>
      </c>
      <c r="F147" s="227">
        <v>46.448855534977426</v>
      </c>
      <c r="G147" s="227">
        <v>48.03595154493599</v>
      </c>
      <c r="H147" s="227">
        <v>48.664360499227278</v>
      </c>
      <c r="I147" s="227">
        <v>53.418250495165395</v>
      </c>
      <c r="J147" s="227">
        <v>112.41234341009913</v>
      </c>
      <c r="K147" s="227">
        <v>117.88616485218239</v>
      </c>
      <c r="L147" s="227">
        <v>73.448490043894836</v>
      </c>
      <c r="M147" s="227">
        <v>73.823674483516427</v>
      </c>
      <c r="N147" s="227">
        <v>46.106938782472028</v>
      </c>
      <c r="O147" s="227">
        <v>46.199911776069101</v>
      </c>
      <c r="P147" s="227">
        <v>51.791078166992101</v>
      </c>
      <c r="Q147" s="227">
        <v>108.18184884663147</v>
      </c>
      <c r="R147" s="227">
        <v>111.29736672360133</v>
      </c>
      <c r="S147" s="227">
        <v>53.18833043139346</v>
      </c>
      <c r="T147" s="227">
        <v>52.553656024194787</v>
      </c>
      <c r="U147" s="227">
        <v>59.667764654900566</v>
      </c>
      <c r="V147" s="227">
        <v>71.588075003088875</v>
      </c>
      <c r="W147" s="227">
        <v>90.950460395491405</v>
      </c>
      <c r="X147" s="227">
        <v>153.02355350781627</v>
      </c>
      <c r="Y147" s="227">
        <v>153.63741856483361</v>
      </c>
      <c r="Z147" s="227">
        <v>88.416109378025297</v>
      </c>
      <c r="AA147" s="227">
        <v>81.041687605704496</v>
      </c>
      <c r="AB147" s="227">
        <v>89.336906963551343</v>
      </c>
      <c r="AC147" s="227">
        <v>94.404189970998303</v>
      </c>
      <c r="AD147" s="227">
        <v>166.89295721722698</v>
      </c>
      <c r="AE147" s="227">
        <v>205.74316616480291</v>
      </c>
      <c r="AF147" s="227">
        <v>190.22495800590733</v>
      </c>
      <c r="AG147" s="227">
        <v>2695.0064446682009</v>
      </c>
      <c r="AH147" s="227"/>
    </row>
    <row r="148" spans="1:34" ht="14.45">
      <c r="A148" s="228" t="s">
        <v>804</v>
      </c>
      <c r="B148" s="229" t="s">
        <v>147</v>
      </c>
      <c r="C148" s="230">
        <v>79.040013176153124</v>
      </c>
      <c r="D148" s="230">
        <v>71.396892413656644</v>
      </c>
      <c r="E148" s="230">
        <v>47.213300104291221</v>
      </c>
      <c r="F148" s="230">
        <v>44.431991433504749</v>
      </c>
      <c r="G148" s="230">
        <v>45.95017386246743</v>
      </c>
      <c r="H148" s="230">
        <v>46.551296558650591</v>
      </c>
      <c r="I148" s="230">
        <v>51.098767042961832</v>
      </c>
      <c r="J148" s="230">
        <v>107.53126685019292</v>
      </c>
      <c r="K148" s="230">
        <v>112.7674085079789</v>
      </c>
      <c r="L148" s="230">
        <v>70.259269961489281</v>
      </c>
      <c r="M148" s="230">
        <v>70.618163450150107</v>
      </c>
      <c r="N148" s="230">
        <v>44.104921109740765</v>
      </c>
      <c r="O148" s="230">
        <v>44.193857106278756</v>
      </c>
      <c r="P148" s="230">
        <v>49.542248456797985</v>
      </c>
      <c r="Q148" s="230">
        <v>103.48446535124239</v>
      </c>
      <c r="R148" s="230">
        <v>106.46470376672316</v>
      </c>
      <c r="S148" s="230">
        <v>50.878830379587797</v>
      </c>
      <c r="T148" s="230">
        <v>50.271714283853626</v>
      </c>
      <c r="U148" s="230">
        <v>57.076919925540807</v>
      </c>
      <c r="V148" s="230">
        <v>68.479636336423809</v>
      </c>
      <c r="W148" s="230">
        <v>87.001284113937018</v>
      </c>
      <c r="X148" s="230">
        <v>146.37909029779613</v>
      </c>
      <c r="Y148" s="230">
        <v>146.96630060988193</v>
      </c>
      <c r="Z148" s="230">
        <v>84.576977607337483</v>
      </c>
      <c r="AA148" s="230">
        <v>77.522761927726791</v>
      </c>
      <c r="AB148" s="230">
        <v>85.457793075466199</v>
      </c>
      <c r="AC148" s="230">
        <v>90.305048677027443</v>
      </c>
      <c r="AD148" s="230">
        <v>159.64626813687772</v>
      </c>
      <c r="AE148" s="230">
        <v>196.80955518167235</v>
      </c>
      <c r="AF148" s="230">
        <v>181.96516592734133</v>
      </c>
      <c r="AG148" s="230">
        <v>2577.9860856327505</v>
      </c>
      <c r="AH148" s="230"/>
    </row>
    <row r="149" spans="1:34">
      <c r="A149" t="s">
        <v>967</v>
      </c>
      <c r="B149" t="s">
        <v>964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4">
      <c r="A150" t="s">
        <v>968</v>
      </c>
      <c r="B150" t="s">
        <v>969</v>
      </c>
      <c r="C150">
        <v>185.42526250393095</v>
      </c>
      <c r="D150">
        <v>167.49475342650155</v>
      </c>
      <c r="E150">
        <v>110.76084395386171</v>
      </c>
      <c r="F150">
        <v>104.23598559844029</v>
      </c>
      <c r="G150">
        <v>107.79759147509763</v>
      </c>
      <c r="H150">
        <v>109.20780548263355</v>
      </c>
      <c r="I150">
        <v>119.87602116730265</v>
      </c>
      <c r="J150">
        <v>252.26480338053634</v>
      </c>
      <c r="K150">
        <v>264.54861891127138</v>
      </c>
      <c r="L150">
        <v>164.82592869650838</v>
      </c>
      <c r="M150">
        <v>165.66788097702701</v>
      </c>
      <c r="N150">
        <v>103.46868941257024</v>
      </c>
      <c r="O150">
        <v>103.67733032546271</v>
      </c>
      <c r="P150">
        <v>116.2244799309867</v>
      </c>
      <c r="Q150">
        <v>242.77114061289657</v>
      </c>
      <c r="R150">
        <v>249.7626815844705</v>
      </c>
      <c r="S150">
        <v>119.36005701317883</v>
      </c>
      <c r="T150">
        <v>117.93578268808504</v>
      </c>
      <c r="U150">
        <v>133.90057054421595</v>
      </c>
      <c r="V150">
        <v>160.65096694197081</v>
      </c>
      <c r="W150">
        <v>204.10214139327908</v>
      </c>
      <c r="X150">
        <v>343.40051516773389</v>
      </c>
      <c r="Y150">
        <v>344.77809118130131</v>
      </c>
      <c r="Z150">
        <v>198.41479833357636</v>
      </c>
      <c r="AA150">
        <v>181.86584114608189</v>
      </c>
      <c r="AB150">
        <v>200.4811623539276</v>
      </c>
      <c r="AC150">
        <v>211.85266403042678</v>
      </c>
      <c r="AD150">
        <v>374.52487654676588</v>
      </c>
      <c r="AE150">
        <v>461.70872152452768</v>
      </c>
      <c r="AF150">
        <v>426.88427421503104</v>
      </c>
      <c r="AG150">
        <v>6047.870280519599</v>
      </c>
    </row>
    <row r="151" spans="1:34">
      <c r="A151" t="s">
        <v>970</v>
      </c>
      <c r="B151" t="s">
        <v>964</v>
      </c>
      <c r="C151">
        <v>84.59347732330265</v>
      </c>
      <c r="D151">
        <v>76.413339986273712</v>
      </c>
      <c r="E151">
        <v>50.530573961691061</v>
      </c>
      <c r="F151">
        <v>47.553846573666462</v>
      </c>
      <c r="G151">
        <v>49.178698667135478</v>
      </c>
      <c r="H151">
        <v>49.822057101992563</v>
      </c>
      <c r="I151">
        <v>54.689039353572362</v>
      </c>
      <c r="J151">
        <v>115.08656714877998</v>
      </c>
      <c r="K151">
        <v>120.69060759348929</v>
      </c>
      <c r="L151">
        <v>75.195786556779396</v>
      </c>
      <c r="M151">
        <v>75.579896414236643</v>
      </c>
      <c r="N151">
        <v>47.203795822095977</v>
      </c>
      <c r="O151">
        <v>47.298980588697603</v>
      </c>
      <c r="P151">
        <v>53.02315754977635</v>
      </c>
      <c r="Q151">
        <v>110.75543160012521</v>
      </c>
      <c r="R151">
        <v>113.94506582065782</v>
      </c>
      <c r="S151">
        <v>54.453649626292972</v>
      </c>
      <c r="T151">
        <v>53.803876687077477</v>
      </c>
      <c r="U151">
        <v>61.087225790872424</v>
      </c>
      <c r="V151">
        <v>73.291113332975044</v>
      </c>
      <c r="W151">
        <v>93.114118521060959</v>
      </c>
      <c r="X151">
        <v>156.66389412303681</v>
      </c>
      <c r="Y151">
        <v>157.29236266983136</v>
      </c>
      <c r="Z151">
        <v>90.519476778862497</v>
      </c>
      <c r="AA151">
        <v>82.969621836443636</v>
      </c>
      <c r="AB151">
        <v>91.462179599054366</v>
      </c>
      <c r="AC151">
        <v>96.650010298134205</v>
      </c>
      <c r="AD151">
        <v>170.8632428146079</v>
      </c>
      <c r="AE151">
        <v>210.63767545389445</v>
      </c>
      <c r="AF151">
        <v>194.75029822173332</v>
      </c>
      <c r="AG151">
        <v>2759.1190678161502</v>
      </c>
      <c r="AH151" s="223"/>
    </row>
    <row r="152" spans="1:34">
      <c r="A152" t="s">
        <v>864</v>
      </c>
      <c r="B152" t="s">
        <v>163</v>
      </c>
      <c r="C152">
        <v>95.794210861368114</v>
      </c>
      <c r="D152">
        <v>86.530969465775996</v>
      </c>
      <c r="E152">
        <v>57.221154753249358</v>
      </c>
      <c r="F152">
        <v>53.850289054048595</v>
      </c>
      <c r="G152">
        <v>55.690282266118977</v>
      </c>
      <c r="H152">
        <v>56.418825594969249</v>
      </c>
      <c r="I152">
        <v>61.930228351053159</v>
      </c>
      <c r="J152">
        <v>130.32478661004654</v>
      </c>
      <c r="K152">
        <v>136.6708389183637</v>
      </c>
      <c r="L152">
        <v>85.152203943297224</v>
      </c>
      <c r="M152">
        <v>85.587172475664815</v>
      </c>
      <c r="N152">
        <v>53.453889277503578</v>
      </c>
      <c r="O152">
        <v>53.561677134098929</v>
      </c>
      <c r="P152">
        <v>60.043772824783026</v>
      </c>
      <c r="Q152">
        <v>125.42018018949086</v>
      </c>
      <c r="R152">
        <v>129.03214298804778</v>
      </c>
      <c r="S152">
        <v>61.66367147358347</v>
      </c>
      <c r="T152">
        <v>60.927864317751208</v>
      </c>
      <c r="U152">
        <v>69.175576811698974</v>
      </c>
      <c r="V152">
        <v>82.995339440307276</v>
      </c>
      <c r="W152">
        <v>105.44304107144008</v>
      </c>
      <c r="X152">
        <v>177.40722550781322</v>
      </c>
      <c r="Y152">
        <v>178.11890742935529</v>
      </c>
      <c r="Z152">
        <v>102.50485167402421</v>
      </c>
      <c r="AA152">
        <v>93.955346213186644</v>
      </c>
      <c r="AB152">
        <v>103.57237455633738</v>
      </c>
      <c r="AC152">
        <v>109.44710820750785</v>
      </c>
      <c r="AD152">
        <v>193.48666148437118</v>
      </c>
      <c r="AE152">
        <v>238.52749096318877</v>
      </c>
      <c r="AF152">
        <v>220.53652034975468</v>
      </c>
      <c r="AG152">
        <v>3124.4446042082004</v>
      </c>
    </row>
    <row r="153" spans="1:34">
      <c r="A153" t="s">
        <v>827</v>
      </c>
      <c r="B153" t="s">
        <v>151</v>
      </c>
      <c r="C153">
        <v>89.802236459230045</v>
      </c>
      <c r="D153">
        <v>81.11841531068751</v>
      </c>
      <c r="E153">
        <v>53.641943739773353</v>
      </c>
      <c r="F153">
        <v>50.481927326777232</v>
      </c>
      <c r="G153">
        <v>52.206828070026198</v>
      </c>
      <c r="H153">
        <v>52.88980065991359</v>
      </c>
      <c r="I153">
        <v>58.056462497549717</v>
      </c>
      <c r="J153">
        <v>122.1729079285507</v>
      </c>
      <c r="K153">
        <v>128.12201158366483</v>
      </c>
      <c r="L153">
        <v>79.825892241097648</v>
      </c>
      <c r="M153">
        <v>80.233653280567239</v>
      </c>
      <c r="N153">
        <v>50.110322548726515</v>
      </c>
      <c r="O153">
        <v>50.211368222555571</v>
      </c>
      <c r="P153">
        <v>56.28800568041391</v>
      </c>
      <c r="Q153">
        <v>117.57508702102629</v>
      </c>
      <c r="R153">
        <v>120.96111979274944</v>
      </c>
      <c r="S153">
        <v>57.80657888219212</v>
      </c>
      <c r="T153">
        <v>57.11679682122741</v>
      </c>
      <c r="U153">
        <v>64.848610894012239</v>
      </c>
      <c r="V153">
        <v>77.803940660032595</v>
      </c>
      <c r="W153">
        <v>98.847527654684541</v>
      </c>
      <c r="X153">
        <v>166.31031741244263</v>
      </c>
      <c r="Y153">
        <v>166.97748328423597</v>
      </c>
      <c r="Z153">
        <v>96.093123430711231</v>
      </c>
      <c r="AA153">
        <v>88.07839368765076</v>
      </c>
      <c r="AB153">
        <v>97.093872238401318</v>
      </c>
      <c r="AC153">
        <v>102.60113844722149</v>
      </c>
      <c r="AD153">
        <v>181.38397686131682</v>
      </c>
      <c r="AE153">
        <v>223.60748058671584</v>
      </c>
      <c r="AF153">
        <v>206.74185392064538</v>
      </c>
      <c r="AG153">
        <v>2929.0090771448004</v>
      </c>
    </row>
    <row r="154" spans="1:34">
      <c r="A154" t="s">
        <v>971</v>
      </c>
      <c r="B154" t="s">
        <v>964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4">
      <c r="A155" t="s">
        <v>972</v>
      </c>
      <c r="B155" t="s">
        <v>973</v>
      </c>
      <c r="C155">
        <v>106.78623748529965</v>
      </c>
      <c r="D155">
        <v>96.460073861645043</v>
      </c>
      <c r="E155">
        <v>63.787067774967007</v>
      </c>
      <c r="F155">
        <v>60.029407872044125</v>
      </c>
      <c r="G155">
        <v>62.080533408219139</v>
      </c>
      <c r="H155">
        <v>62.89267435320302</v>
      </c>
      <c r="I155">
        <v>69.036489916755599</v>
      </c>
      <c r="J155">
        <v>145.27906736766946</v>
      </c>
      <c r="K155">
        <v>152.35330539099638</v>
      </c>
      <c r="L155">
        <v>94.923100163588956</v>
      </c>
      <c r="M155">
        <v>95.407979704621539</v>
      </c>
      <c r="N155">
        <v>59.587522706994683</v>
      </c>
      <c r="O155">
        <v>59.707678816105286</v>
      </c>
      <c r="P155">
        <v>66.933570689984478</v>
      </c>
      <c r="Q155">
        <v>139.81167574464808</v>
      </c>
      <c r="R155">
        <v>143.83809773535646</v>
      </c>
      <c r="S155">
        <v>68.73934663675081</v>
      </c>
      <c r="T155">
        <v>67.919108367866286</v>
      </c>
      <c r="U155">
        <v>77.113214954993722</v>
      </c>
      <c r="V155">
        <v>92.518743543613056</v>
      </c>
      <c r="W155">
        <v>117.54223479456505</v>
      </c>
      <c r="X155">
        <v>197.76403964642344</v>
      </c>
      <c r="Y155">
        <v>198.55738440081336</v>
      </c>
      <c r="Z155">
        <v>114.26689917722481</v>
      </c>
      <c r="AA155">
        <v>104.7363700114895</v>
      </c>
      <c r="AB155">
        <v>115.45691630880972</v>
      </c>
      <c r="AC155">
        <v>122.00575362576043</v>
      </c>
      <c r="AD155">
        <v>215.68853062957166</v>
      </c>
      <c r="AE155">
        <v>265.8976264612653</v>
      </c>
      <c r="AF155">
        <v>245.84225940680381</v>
      </c>
      <c r="AG155">
        <v>3482.9629109580496</v>
      </c>
    </row>
    <row r="156" spans="1:34">
      <c r="A156" t="s">
        <v>974</v>
      </c>
      <c r="B156" t="s">
        <v>975</v>
      </c>
      <c r="C156">
        <v>286.00965098402469</v>
      </c>
      <c r="D156">
        <v>258.3526932752942</v>
      </c>
      <c r="E156">
        <v>170.84333544502024</v>
      </c>
      <c r="F156">
        <v>160.77905166969211</v>
      </c>
      <c r="G156">
        <v>166.27265939050534</v>
      </c>
      <c r="H156">
        <v>168.44784744558268</v>
      </c>
      <c r="I156">
        <v>184.90306289676653</v>
      </c>
      <c r="J156">
        <v>389.10646476173258</v>
      </c>
      <c r="K156">
        <v>408.0536661584311</v>
      </c>
      <c r="L156">
        <v>254.23615802408111</v>
      </c>
      <c r="M156">
        <v>255.53482938441547</v>
      </c>
      <c r="N156">
        <v>159.59553378567446</v>
      </c>
      <c r="O156">
        <v>159.9173524735466</v>
      </c>
      <c r="P156">
        <v>179.2707341598429</v>
      </c>
      <c r="Q156">
        <v>374.46294133851444</v>
      </c>
      <c r="R156">
        <v>385.24706085986594</v>
      </c>
      <c r="S156">
        <v>184.1072127216153</v>
      </c>
      <c r="T156">
        <v>181.91033729523184</v>
      </c>
      <c r="U156">
        <v>206.53526348439769</v>
      </c>
      <c r="V156">
        <v>247.7964780249136</v>
      </c>
      <c r="W156">
        <v>314.81784863994079</v>
      </c>
      <c r="X156">
        <v>529.67896695724357</v>
      </c>
      <c r="Y156">
        <v>531.80381245846559</v>
      </c>
      <c r="Z156">
        <v>306.04539238685868</v>
      </c>
      <c r="AA156">
        <v>280.51941277960577</v>
      </c>
      <c r="AB156">
        <v>309.23266063869187</v>
      </c>
      <c r="AC156">
        <v>326.77266129308396</v>
      </c>
      <c r="AD156">
        <v>577.68681451215195</v>
      </c>
      <c r="AE156">
        <v>712.16375005380371</v>
      </c>
      <c r="AF156">
        <v>658.44869587940536</v>
      </c>
      <c r="AG156">
        <v>9328.5523491784024</v>
      </c>
    </row>
    <row r="157" spans="1:34">
      <c r="A157" t="s">
        <v>879</v>
      </c>
      <c r="B157" t="s">
        <v>117</v>
      </c>
      <c r="C157">
        <v>143.34836281428068</v>
      </c>
      <c r="D157">
        <v>129.48666411170171</v>
      </c>
      <c r="E157">
        <v>85.626874301323966</v>
      </c>
      <c r="F157">
        <v>80.582643810751463</v>
      </c>
      <c r="G157">
        <v>83.336046257183085</v>
      </c>
      <c r="H157">
        <v>84.426252987745244</v>
      </c>
      <c r="I157">
        <v>92.67362571299364</v>
      </c>
      <c r="J157">
        <v>195.02060329832182</v>
      </c>
      <c r="K157">
        <v>204.51696221762589</v>
      </c>
      <c r="L157">
        <v>127.42345195540412</v>
      </c>
      <c r="M157">
        <v>128.07434752028183</v>
      </c>
      <c r="N157">
        <v>79.989463299353858</v>
      </c>
      <c r="O157">
        <v>80.150759192239974</v>
      </c>
      <c r="P157">
        <v>89.850696135295848</v>
      </c>
      <c r="Q157">
        <v>187.68125268085564</v>
      </c>
      <c r="R157">
        <v>193.08626566716779</v>
      </c>
      <c r="S157">
        <v>92.274744698801001</v>
      </c>
      <c r="T157">
        <v>91.173668233040132</v>
      </c>
      <c r="U157">
        <v>103.5157092847828</v>
      </c>
      <c r="V157">
        <v>124.19587700556409</v>
      </c>
      <c r="W157">
        <v>157.78706428955513</v>
      </c>
      <c r="X157">
        <v>265.47570149904271</v>
      </c>
      <c r="Y157">
        <v>266.54067648427662</v>
      </c>
      <c r="Z157">
        <v>153.39029922441591</v>
      </c>
      <c r="AA157">
        <v>140.59664917330349</v>
      </c>
      <c r="AB157">
        <v>154.98776170226685</v>
      </c>
      <c r="AC157">
        <v>163.7788300068429</v>
      </c>
      <c r="AD157">
        <v>289.53728937048868</v>
      </c>
      <c r="AE157">
        <v>356.93728262195435</v>
      </c>
      <c r="AF157">
        <v>330.01523629278876</v>
      </c>
      <c r="AG157">
        <v>4675.4810618496485</v>
      </c>
    </row>
    <row r="158" spans="1:34">
      <c r="A158" t="s">
        <v>976</v>
      </c>
      <c r="B158" t="s">
        <v>44</v>
      </c>
      <c r="C158">
        <v>173.5749764188354</v>
      </c>
      <c r="D158">
        <v>156.79038273259727</v>
      </c>
      <c r="E158">
        <v>103.68226323537917</v>
      </c>
      <c r="F158">
        <v>97.574400046270824</v>
      </c>
      <c r="G158">
        <v>100.90838834811227</v>
      </c>
      <c r="H158">
        <v>102.22847742226615</v>
      </c>
      <c r="I158">
        <v>112.214901391105</v>
      </c>
      <c r="J158">
        <v>236.14288962999569</v>
      </c>
      <c r="K158">
        <v>247.64166257111776</v>
      </c>
      <c r="L158">
        <v>154.29211910163843</v>
      </c>
      <c r="M158">
        <v>155.08026331275266</v>
      </c>
      <c r="N158">
        <v>96.856140756408237</v>
      </c>
      <c r="O158">
        <v>97.051447701353482</v>
      </c>
      <c r="P158">
        <v>108.79672538085123</v>
      </c>
      <c r="Q158">
        <v>227.25595443697409</v>
      </c>
      <c r="R158">
        <v>233.80067516641915</v>
      </c>
      <c r="S158">
        <v>111.73191183145367</v>
      </c>
      <c r="T158">
        <v>110.3986610162533</v>
      </c>
      <c r="U158">
        <v>125.34316015428681</v>
      </c>
      <c r="V158">
        <v>150.38397369411589</v>
      </c>
      <c r="W158">
        <v>191.05824039818299</v>
      </c>
      <c r="X158">
        <v>321.4542372358336</v>
      </c>
      <c r="Y158">
        <v>322.7437741675397</v>
      </c>
      <c r="Z158">
        <v>185.73436799728614</v>
      </c>
      <c r="AA158">
        <v>170.24303302606143</v>
      </c>
      <c r="AB158">
        <v>187.66867339484543</v>
      </c>
      <c r="AC158">
        <v>198.31343726731532</v>
      </c>
      <c r="AD158">
        <v>350.58948137389842</v>
      </c>
      <c r="AE158">
        <v>432.20152081106835</v>
      </c>
      <c r="AF158">
        <v>399.60265839653243</v>
      </c>
      <c r="AG158">
        <v>5661.3587984167516</v>
      </c>
    </row>
    <row r="159" spans="1:34">
      <c r="A159" t="s">
        <v>977</v>
      </c>
      <c r="B159" t="s">
        <v>978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4">
      <c r="A160" t="s">
        <v>979</v>
      </c>
      <c r="B160" t="s">
        <v>980</v>
      </c>
      <c r="C160">
        <v>97.416924540049322</v>
      </c>
      <c r="D160">
        <v>87.996767727686276</v>
      </c>
      <c r="E160">
        <v>58.190457070091945</v>
      </c>
      <c r="F160">
        <v>54.762490322405007</v>
      </c>
      <c r="G160">
        <v>56.633652246311506</v>
      </c>
      <c r="H160">
        <v>57.374536793014173</v>
      </c>
      <c r="I160">
        <v>62.979300395861159</v>
      </c>
      <c r="J160">
        <v>132.5324337319523</v>
      </c>
      <c r="K160">
        <v>138.98598549972252</v>
      </c>
      <c r="L160">
        <v>86.594646496622374</v>
      </c>
      <c r="M160">
        <v>87.036983213151856</v>
      </c>
      <c r="N160">
        <v>54.359375700214912</v>
      </c>
      <c r="O160">
        <v>54.468989437807871</v>
      </c>
      <c r="P160">
        <v>61.060889105676104</v>
      </c>
      <c r="Q160">
        <v>127.54474533957786</v>
      </c>
      <c r="R160">
        <v>131.21789327017356</v>
      </c>
      <c r="S160">
        <v>62.708228156895963</v>
      </c>
      <c r="T160">
        <v>61.959956737034545</v>
      </c>
      <c r="U160">
        <v>70.347382014890798</v>
      </c>
      <c r="V160">
        <v>84.401245615279365</v>
      </c>
      <c r="W160">
        <v>107.22920187938271</v>
      </c>
      <c r="X160">
        <v>180.41242936031978</v>
      </c>
      <c r="Y160">
        <v>181.13616687455971</v>
      </c>
      <c r="Z160">
        <v>104.2412407882197</v>
      </c>
      <c r="AA160">
        <v>95.546910297429761</v>
      </c>
      <c r="AB160">
        <v>105.32684705957965</v>
      </c>
      <c r="AC160">
        <v>111.30109623020212</v>
      </c>
      <c r="AD160">
        <v>196.76424422564378</v>
      </c>
      <c r="AE160">
        <v>242.56804642940187</v>
      </c>
      <c r="AF160">
        <v>224.27231633369158</v>
      </c>
      <c r="AG160">
        <v>3177.3713828928503</v>
      </c>
    </row>
    <row r="161" spans="1:33">
      <c r="A161" t="s">
        <v>981</v>
      </c>
      <c r="B161" t="s">
        <v>982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3" spans="1:33">
      <c r="A163" t="s">
        <v>983</v>
      </c>
      <c r="B163" t="s">
        <v>256</v>
      </c>
      <c r="C163">
        <v>43192.994842879823</v>
      </c>
      <c r="D163">
        <v>39016.258751727182</v>
      </c>
      <c r="E163">
        <v>25800.651416582168</v>
      </c>
      <c r="F163">
        <v>24280.749707988027</v>
      </c>
      <c r="G163">
        <v>25110.390837710394</v>
      </c>
      <c r="H163">
        <v>25438.886348690554</v>
      </c>
      <c r="I163">
        <v>27923.942477657176</v>
      </c>
      <c r="J163">
        <v>58762.609820895384</v>
      </c>
      <c r="K163">
        <v>61624.004075945588</v>
      </c>
      <c r="L163">
        <v>38394.582226951068</v>
      </c>
      <c r="M163">
        <v>38590.706746443757</v>
      </c>
      <c r="N163">
        <v>24102.015592950491</v>
      </c>
      <c r="O163">
        <v>24150.616445676176</v>
      </c>
      <c r="P163">
        <v>27073.351788670505</v>
      </c>
      <c r="Q163">
        <v>56551.154265026802</v>
      </c>
      <c r="R163">
        <v>58179.765108290849</v>
      </c>
      <c r="S163">
        <v>27803.753692444025</v>
      </c>
      <c r="T163">
        <v>27471.982968499015</v>
      </c>
      <c r="U163">
        <v>31190.823595853741</v>
      </c>
      <c r="V163">
        <v>37422.065865923178</v>
      </c>
      <c r="W163">
        <v>47543.590455662626</v>
      </c>
      <c r="X163">
        <v>79991.779331404468</v>
      </c>
      <c r="Y163">
        <v>80312.672142050738</v>
      </c>
      <c r="Z163">
        <v>46218.779714503667</v>
      </c>
      <c r="AA163">
        <v>42363.862575371495</v>
      </c>
      <c r="AB163">
        <v>46700.118930472978</v>
      </c>
      <c r="AC163">
        <v>49348.998628073045</v>
      </c>
      <c r="AD163">
        <v>87241.89381083769</v>
      </c>
      <c r="AE163">
        <v>107550.51473797306</v>
      </c>
      <c r="AF163">
        <v>99438.501559545795</v>
      </c>
      <c r="AG163">
        <v>1408792.0184627019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D356-7A80-4BF5-8745-00EF9D5C46CD}">
  <sheetPr codeName="Foglio57">
    <tabColor theme="4" tint="-0.249977111117893"/>
  </sheetPr>
  <dimension ref="A2:AH163"/>
  <sheetViews>
    <sheetView workbookViewId="0">
      <selection activeCell="D11" sqref="D11"/>
    </sheetView>
  </sheetViews>
  <sheetFormatPr defaultRowHeight="13.15"/>
  <cols>
    <col min="2" max="2" width="26.28515625" bestFit="1" customWidth="1"/>
    <col min="31" max="32" width="9.28515625" bestFit="1" customWidth="1"/>
    <col min="34" max="34" width="10.7109375" bestFit="1" customWidth="1"/>
  </cols>
  <sheetData>
    <row r="2" spans="1:34" ht="14.45">
      <c r="B2" s="217"/>
      <c r="C2" s="218">
        <v>3.0659596503118152E-2</v>
      </c>
      <c r="D2" s="218">
        <v>2.7694832338915721E-2</v>
      </c>
      <c r="E2" s="218">
        <v>1.831402441130826E-2</v>
      </c>
      <c r="F2" s="218">
        <v>1.7235155643828541E-2</v>
      </c>
      <c r="G2" s="218">
        <v>1.7824058135360046E-2</v>
      </c>
      <c r="H2" s="218">
        <v>1.8057233442059045E-2</v>
      </c>
      <c r="I2" s="218">
        <v>1.9821195827137275E-2</v>
      </c>
      <c r="J2" s="218">
        <v>4.1711344932957639E-2</v>
      </c>
      <c r="K2" s="218">
        <v>4.3742442651819376E-2</v>
      </c>
      <c r="L2" s="218">
        <v>2.7253548943901525E-2</v>
      </c>
      <c r="M2" s="218">
        <v>2.7392763616417005E-2</v>
      </c>
      <c r="N2" s="218">
        <v>1.7108285167068887E-2</v>
      </c>
      <c r="O2" s="218">
        <v>1.7142783412437097E-2</v>
      </c>
      <c r="P2" s="218">
        <v>1.921742275216282E-2</v>
      </c>
      <c r="Q2" s="218">
        <v>4.0141591891425119E-2</v>
      </c>
      <c r="R2" s="218">
        <v>4.1297625444937987E-2</v>
      </c>
      <c r="S2" s="218">
        <v>1.9735882463888438E-2</v>
      </c>
      <c r="T2" s="218">
        <v>1.9500382319369559E-2</v>
      </c>
      <c r="U2" s="218">
        <v>2.2140119469082252E-2</v>
      </c>
      <c r="V2" s="218">
        <v>2.6563229614800621E-2</v>
      </c>
      <c r="W2" s="218">
        <v>3.3747771021263327E-2</v>
      </c>
      <c r="X2" s="218">
        <v>5.6780403553601144E-2</v>
      </c>
      <c r="Y2" s="218">
        <v>5.7008182250840179E-2</v>
      </c>
      <c r="Z2" s="218">
        <v>3.28073832821245E-2</v>
      </c>
      <c r="AA2" s="218">
        <v>3.0071055216226786E-2</v>
      </c>
      <c r="AB2" s="218">
        <v>3.314905132798307E-2</v>
      </c>
      <c r="AC2" s="218">
        <v>3.5029300266709015E-2</v>
      </c>
      <c r="AD2" s="218">
        <v>6.1926737706845904E-2</v>
      </c>
      <c r="AE2" s="218">
        <v>7.6342365181294877E-2</v>
      </c>
      <c r="AF2" s="218">
        <v>7.0584231211115761E-2</v>
      </c>
      <c r="AG2" s="218"/>
    </row>
    <row r="3" spans="1:34"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</row>
    <row r="4" spans="1:34">
      <c r="A4" t="s">
        <v>956</v>
      </c>
      <c r="B4" t="s">
        <v>953</v>
      </c>
      <c r="C4" s="219">
        <v>45962</v>
      </c>
      <c r="D4" s="219">
        <v>45963</v>
      </c>
      <c r="E4" s="219">
        <v>45964</v>
      </c>
      <c r="F4" s="219">
        <v>45965</v>
      </c>
      <c r="G4" s="219">
        <v>45966</v>
      </c>
      <c r="H4" s="219">
        <v>45967</v>
      </c>
      <c r="I4" s="219">
        <v>45968</v>
      </c>
      <c r="J4" s="219">
        <v>45969</v>
      </c>
      <c r="K4" s="219">
        <v>45970</v>
      </c>
      <c r="L4" s="219">
        <v>45971</v>
      </c>
      <c r="M4" s="219">
        <v>45972</v>
      </c>
      <c r="N4" s="219">
        <v>45973</v>
      </c>
      <c r="O4" s="219">
        <v>45974</v>
      </c>
      <c r="P4" s="219">
        <v>45975</v>
      </c>
      <c r="Q4" s="219">
        <v>45976</v>
      </c>
      <c r="R4" s="219">
        <v>45977</v>
      </c>
      <c r="S4" s="219">
        <v>45978</v>
      </c>
      <c r="T4" s="219">
        <v>45979</v>
      </c>
      <c r="U4" s="219">
        <v>45980</v>
      </c>
      <c r="V4" s="219">
        <v>45981</v>
      </c>
      <c r="W4" s="219">
        <v>45982</v>
      </c>
      <c r="X4" s="219">
        <v>45983</v>
      </c>
      <c r="Y4" s="219">
        <v>45984</v>
      </c>
      <c r="Z4" s="219">
        <v>45985</v>
      </c>
      <c r="AA4" s="219">
        <v>45986</v>
      </c>
      <c r="AB4" s="219">
        <v>45987</v>
      </c>
      <c r="AC4" s="219">
        <v>45988</v>
      </c>
      <c r="AD4" s="219">
        <v>45989</v>
      </c>
      <c r="AE4" s="219">
        <v>45990</v>
      </c>
      <c r="AF4" s="219">
        <v>45991</v>
      </c>
      <c r="AG4" s="219" t="s">
        <v>256</v>
      </c>
      <c r="AH4" s="105"/>
    </row>
    <row r="5" spans="1:34">
      <c r="A5" s="220" t="s">
        <v>797</v>
      </c>
      <c r="B5" s="221" t="s">
        <v>39</v>
      </c>
      <c r="C5" s="222">
        <v>47.345622903316574</v>
      </c>
      <c r="D5" s="222">
        <v>42.767330227438762</v>
      </c>
      <c r="E5" s="222">
        <v>28.281158022798842</v>
      </c>
      <c r="F5" s="222">
        <v>26.61513108007421</v>
      </c>
      <c r="G5" s="222">
        <v>27.524534936319956</v>
      </c>
      <c r="H5" s="222">
        <v>27.884612412884696</v>
      </c>
      <c r="I5" s="222">
        <v>30.608584918232413</v>
      </c>
      <c r="J5" s="222">
        <v>64.412119963324699</v>
      </c>
      <c r="K5" s="222">
        <v>67.548612208655925</v>
      </c>
      <c r="L5" s="222">
        <v>42.085884951023836</v>
      </c>
      <c r="M5" s="222">
        <v>42.300865124910217</v>
      </c>
      <c r="N5" s="222">
        <v>26.419213245682108</v>
      </c>
      <c r="O5" s="222">
        <v>26.472486644627956</v>
      </c>
      <c r="P5" s="222">
        <v>29.676217386128421</v>
      </c>
      <c r="Q5" s="222">
        <v>61.988052329291278</v>
      </c>
      <c r="R5" s="222">
        <v>63.773239837634215</v>
      </c>
      <c r="S5" s="222">
        <v>30.476841034238952</v>
      </c>
      <c r="T5" s="222">
        <v>30.113173461675384</v>
      </c>
      <c r="U5" s="222">
        <v>34.18954803631997</v>
      </c>
      <c r="V5" s="222">
        <v>41.019869661645913</v>
      </c>
      <c r="W5" s="222">
        <v>52.114490170727052</v>
      </c>
      <c r="X5" s="222">
        <v>87.682288143404932</v>
      </c>
      <c r="Y5" s="222">
        <v>88.034031986602329</v>
      </c>
      <c r="Z5" s="222">
        <v>50.662310482855382</v>
      </c>
      <c r="AA5" s="222">
        <v>46.436776831928867</v>
      </c>
      <c r="AB5" s="222">
        <v>51.189926247651499</v>
      </c>
      <c r="AC5" s="222">
        <v>54.093472522574785</v>
      </c>
      <c r="AD5" s="222">
        <v>95.629437615160214</v>
      </c>
      <c r="AE5" s="222">
        <v>117.89055453007256</v>
      </c>
      <c r="AF5" s="222">
        <v>108.99864235010793</v>
      </c>
      <c r="AG5" s="222">
        <v>1544.2350292673102</v>
      </c>
      <c r="AH5" s="223"/>
    </row>
    <row r="6" spans="1:34">
      <c r="A6" s="220" t="s">
        <v>828</v>
      </c>
      <c r="B6" s="221" t="s">
        <v>40</v>
      </c>
      <c r="C6" s="222">
        <v>55.19567618357101</v>
      </c>
      <c r="D6" s="222">
        <v>49.858288173545169</v>
      </c>
      <c r="E6" s="222">
        <v>32.970263027492194</v>
      </c>
      <c r="F6" s="222">
        <v>31.028003574458538</v>
      </c>
      <c r="G6" s="222">
        <v>32.088189452083029</v>
      </c>
      <c r="H6" s="222">
        <v>32.507968907473249</v>
      </c>
      <c r="I6" s="222">
        <v>35.683584626906331</v>
      </c>
      <c r="J6" s="222">
        <v>75.091852166632961</v>
      </c>
      <c r="K6" s="222">
        <v>78.748384697192535</v>
      </c>
      <c r="L6" s="222">
        <v>49.063857125702995</v>
      </c>
      <c r="M6" s="222">
        <v>49.31448168899054</v>
      </c>
      <c r="N6" s="222">
        <v>30.799601946545106</v>
      </c>
      <c r="O6" s="222">
        <v>30.861708242694547</v>
      </c>
      <c r="P6" s="222">
        <v>34.596627623696598</v>
      </c>
      <c r="Q6" s="222">
        <v>72.265866490018041</v>
      </c>
      <c r="R6" s="222">
        <v>74.347043705463449</v>
      </c>
      <c r="S6" s="222">
        <v>35.529997192331471</v>
      </c>
      <c r="T6" s="222">
        <v>35.106032391727318</v>
      </c>
      <c r="U6" s="222">
        <v>39.858282699733373</v>
      </c>
      <c r="V6" s="222">
        <v>47.821093146456292</v>
      </c>
      <c r="W6" s="222">
        <v>60.755236652168861</v>
      </c>
      <c r="X6" s="222">
        <v>102.2202874652416</v>
      </c>
      <c r="Y6" s="222">
        <v>102.63035154462511</v>
      </c>
      <c r="Z6" s="222">
        <v>59.062281001848142</v>
      </c>
      <c r="AA6" s="222">
        <v>54.136140573289438</v>
      </c>
      <c r="AB6" s="222">
        <v>59.67737712092346</v>
      </c>
      <c r="AC6" s="222">
        <v>63.062340506069951</v>
      </c>
      <c r="AD6" s="222">
        <v>111.48509933013554</v>
      </c>
      <c r="AE6" s="222">
        <v>137.43717948819477</v>
      </c>
      <c r="AF6" s="222">
        <v>127.07096028477821</v>
      </c>
      <c r="AG6" s="222">
        <v>1800.2740570299895</v>
      </c>
      <c r="AH6" s="223"/>
    </row>
    <row r="7" spans="1:34">
      <c r="A7" s="220" t="s">
        <v>845</v>
      </c>
      <c r="B7" s="221" t="s">
        <v>48</v>
      </c>
      <c r="C7" s="222">
        <v>42.882953975201872</v>
      </c>
      <c r="D7" s="222">
        <v>38.736198645662867</v>
      </c>
      <c r="E7" s="222">
        <v>25.615453414430384</v>
      </c>
      <c r="F7" s="222">
        <v>24.106461614867388</v>
      </c>
      <c r="G7" s="222">
        <v>24.930147550775217</v>
      </c>
      <c r="H7" s="222">
        <v>25.256285109184041</v>
      </c>
      <c r="I7" s="222">
        <v>27.723503416039581</v>
      </c>
      <c r="J7" s="222">
        <v>58.340809697931832</v>
      </c>
      <c r="K7" s="222">
        <v>61.181664762290787</v>
      </c>
      <c r="L7" s="222">
        <v>38.11898453730074</v>
      </c>
      <c r="M7" s="222">
        <v>38.313701267951359</v>
      </c>
      <c r="N7" s="222">
        <v>23.929010459724402</v>
      </c>
      <c r="O7" s="222">
        <v>23.977262453784395</v>
      </c>
      <c r="P7" s="222">
        <v>26.879018297555959</v>
      </c>
      <c r="Q7" s="222">
        <v>56.145228049437989</v>
      </c>
      <c r="R7" s="222">
        <v>57.762148665599376</v>
      </c>
      <c r="S7" s="222">
        <v>27.604177350241631</v>
      </c>
      <c r="T7" s="222">
        <v>27.274788088464184</v>
      </c>
      <c r="U7" s="222">
        <v>30.966934744283591</v>
      </c>
      <c r="V7" s="222">
        <v>37.153448933627175</v>
      </c>
      <c r="W7" s="222">
        <v>47.202320856482991</v>
      </c>
      <c r="X7" s="222">
        <v>79.417595467534312</v>
      </c>
      <c r="Y7" s="222">
        <v>79.736184898065119</v>
      </c>
      <c r="Z7" s="222">
        <v>45.887019654386833</v>
      </c>
      <c r="AA7" s="222">
        <v>42.059773248876866</v>
      </c>
      <c r="AB7" s="222">
        <v>46.364903800183079</v>
      </c>
      <c r="AC7" s="222">
        <v>48.994769744214878</v>
      </c>
      <c r="AD7" s="222">
        <v>86.615668364943758</v>
      </c>
      <c r="AE7" s="222">
        <v>106.77851328195304</v>
      </c>
      <c r="AF7" s="222">
        <v>98.7247284253544</v>
      </c>
      <c r="AG7" s="222">
        <v>1398.6796587763502</v>
      </c>
      <c r="AH7" s="223"/>
    </row>
    <row r="8" spans="1:34">
      <c r="A8" s="220" t="s">
        <v>852</v>
      </c>
      <c r="B8" s="221" t="s">
        <v>53</v>
      </c>
      <c r="C8" s="222">
        <v>52.561404398984692</v>
      </c>
      <c r="D8" s="222">
        <v>47.478748853716397</v>
      </c>
      <c r="E8" s="222">
        <v>31.396722496258267</v>
      </c>
      <c r="F8" s="222">
        <v>29.547159421441922</v>
      </c>
      <c r="G8" s="222">
        <v>30.556746811341494</v>
      </c>
      <c r="H8" s="222">
        <v>30.956491850060999</v>
      </c>
      <c r="I8" s="222">
        <v>33.980547964343685</v>
      </c>
      <c r="J8" s="222">
        <v>71.508014426209243</v>
      </c>
      <c r="K8" s="222">
        <v>74.990035090247986</v>
      </c>
      <c r="L8" s="222">
        <v>46.722232864422828</v>
      </c>
      <c r="M8" s="222">
        <v>46.960896106439542</v>
      </c>
      <c r="N8" s="222">
        <v>29.329658501800729</v>
      </c>
      <c r="O8" s="222">
        <v>29.388800709548615</v>
      </c>
      <c r="P8" s="222">
        <v>32.945467129025992</v>
      </c>
      <c r="Q8" s="222">
        <v>68.816901892678814</v>
      </c>
      <c r="R8" s="222">
        <v>70.798752733370918</v>
      </c>
      <c r="S8" s="222">
        <v>33.83429065186067</v>
      </c>
      <c r="T8" s="222">
        <v>33.430560017936074</v>
      </c>
      <c r="U8" s="222">
        <v>37.956004174350888</v>
      </c>
      <c r="V8" s="222">
        <v>45.538781105114182</v>
      </c>
      <c r="W8" s="222">
        <v>57.855628988220886</v>
      </c>
      <c r="X8" s="222">
        <v>97.341716575260563</v>
      </c>
      <c r="Y8" s="222">
        <v>97.732209914526706</v>
      </c>
      <c r="Z8" s="222">
        <v>56.243471429536257</v>
      </c>
      <c r="AA8" s="222">
        <v>51.552436241734164</v>
      </c>
      <c r="AB8" s="222">
        <v>56.829211438435486</v>
      </c>
      <c r="AC8" s="222">
        <v>60.052623880575261</v>
      </c>
      <c r="AD8" s="222">
        <v>106.16435553508816</v>
      </c>
      <c r="AE8" s="222">
        <v>130.87784533175156</v>
      </c>
      <c r="AF8" s="222">
        <v>121.00636485876701</v>
      </c>
      <c r="AG8" s="222">
        <v>1714.3540813930501</v>
      </c>
      <c r="AH8" s="223"/>
    </row>
    <row r="9" spans="1:34">
      <c r="A9" s="220" t="s">
        <v>856</v>
      </c>
      <c r="B9" s="221" t="s">
        <v>66</v>
      </c>
      <c r="C9" s="222">
        <v>32.020854624759039</v>
      </c>
      <c r="D9" s="222">
        <v>28.92445763568039</v>
      </c>
      <c r="E9" s="222">
        <v>19.127150391856873</v>
      </c>
      <c r="F9" s="222">
        <v>18.000380835083757</v>
      </c>
      <c r="G9" s="222">
        <v>18.615430060130503</v>
      </c>
      <c r="H9" s="222">
        <v>18.8589581377793</v>
      </c>
      <c r="I9" s="222">
        <v>20.701238843932391</v>
      </c>
      <c r="J9" s="222">
        <v>43.563290605131712</v>
      </c>
      <c r="K9" s="222">
        <v>45.684567210247401</v>
      </c>
      <c r="L9" s="222">
        <v>28.463581660400266</v>
      </c>
      <c r="M9" s="222">
        <v>28.608977337404632</v>
      </c>
      <c r="N9" s="222">
        <v>17.867877424868244</v>
      </c>
      <c r="O9" s="222">
        <v>17.903907360866665</v>
      </c>
      <c r="P9" s="222">
        <v>20.070658795100549</v>
      </c>
      <c r="Q9" s="222">
        <v>41.92384196024905</v>
      </c>
      <c r="R9" s="222">
        <v>43.131202349177016</v>
      </c>
      <c r="S9" s="222">
        <v>20.61213764516539</v>
      </c>
      <c r="T9" s="222">
        <v>20.366181509017878</v>
      </c>
      <c r="U9" s="222">
        <v>23.123120580604464</v>
      </c>
      <c r="V9" s="222">
        <v>27.742612782693307</v>
      </c>
      <c r="W9" s="222">
        <v>35.246141274939021</v>
      </c>
      <c r="X9" s="222">
        <v>59.301401684790697</v>
      </c>
      <c r="Y9" s="222">
        <v>59.539293548441492</v>
      </c>
      <c r="Z9" s="222">
        <v>34.264001177863456</v>
      </c>
      <c r="AA9" s="222">
        <v>31.406182641509016</v>
      </c>
      <c r="AB9" s="222">
        <v>34.620838973339666</v>
      </c>
      <c r="AC9" s="222">
        <v>36.584569250063225</v>
      </c>
      <c r="AD9" s="222">
        <v>64.676228380723344</v>
      </c>
      <c r="AE9" s="222">
        <v>79.7318965672589</v>
      </c>
      <c r="AF9" s="222">
        <v>73.71810670051228</v>
      </c>
      <c r="AG9" s="222">
        <v>1044.3990879495898</v>
      </c>
      <c r="AH9" s="223"/>
    </row>
    <row r="10" spans="1:34">
      <c r="A10" s="224" t="s">
        <v>799</v>
      </c>
      <c r="B10" s="221" t="s">
        <v>89</v>
      </c>
      <c r="C10" s="222">
        <v>62.268833543182268</v>
      </c>
      <c r="D10" s="222">
        <v>56.247475557706572</v>
      </c>
      <c r="E10" s="222">
        <v>37.195301557786323</v>
      </c>
      <c r="F10" s="222">
        <v>35.004147486652329</v>
      </c>
      <c r="G10" s="222">
        <v>36.200192947153127</v>
      </c>
      <c r="H10" s="222">
        <v>36.673765857929816</v>
      </c>
      <c r="I10" s="222">
        <v>40.256327034874857</v>
      </c>
      <c r="J10" s="222">
        <v>84.714643724304892</v>
      </c>
      <c r="K10" s="222">
        <v>88.839749733213907</v>
      </c>
      <c r="L10" s="222">
        <v>55.35124059692636</v>
      </c>
      <c r="M10" s="222">
        <v>55.633981932702042</v>
      </c>
      <c r="N10" s="222">
        <v>34.746476887559886</v>
      </c>
      <c r="O10" s="222">
        <v>34.816541915915572</v>
      </c>
      <c r="P10" s="222">
        <v>39.030079810792309</v>
      </c>
      <c r="Q10" s="222">
        <v>81.526516612548818</v>
      </c>
      <c r="R10" s="222">
        <v>83.874390333153883</v>
      </c>
      <c r="S10" s="222">
        <v>40.083057839547692</v>
      </c>
      <c r="T10" s="222">
        <v>39.604763244348106</v>
      </c>
      <c r="U10" s="222">
        <v>44.965999918043309</v>
      </c>
      <c r="V10" s="222">
        <v>53.949220208593665</v>
      </c>
      <c r="W10" s="222">
        <v>68.540834709379013</v>
      </c>
      <c r="X10" s="222">
        <v>115.31950516812316</v>
      </c>
      <c r="Y10" s="222">
        <v>115.78211770712437</v>
      </c>
      <c r="Z10" s="222">
        <v>66.630931962011488</v>
      </c>
      <c r="AA10" s="222">
        <v>61.073521679798752</v>
      </c>
      <c r="AB10" s="222">
        <v>67.324850770513365</v>
      </c>
      <c r="AC10" s="222">
        <v>71.143586877277301</v>
      </c>
      <c r="AD10" s="222">
        <v>125.7715743828436</v>
      </c>
      <c r="AE10" s="222">
        <v>155.04933436692218</v>
      </c>
      <c r="AF10" s="222">
        <v>143.35471582646093</v>
      </c>
      <c r="AG10" s="222">
        <v>2030.97368019339</v>
      </c>
      <c r="AH10" s="223"/>
    </row>
    <row r="11" spans="1:34">
      <c r="A11" s="220" t="s">
        <v>859</v>
      </c>
      <c r="B11" s="221" t="s">
        <v>95</v>
      </c>
      <c r="C11" s="222">
        <v>120.34716745685213</v>
      </c>
      <c r="D11" s="222">
        <v>108.70967022811148</v>
      </c>
      <c r="E11" s="222">
        <v>71.887474527345361</v>
      </c>
      <c r="F11" s="222">
        <v>67.652624267308681</v>
      </c>
      <c r="G11" s="222">
        <v>69.964225033381766</v>
      </c>
      <c r="H11" s="222">
        <v>70.879500864857675</v>
      </c>
      <c r="I11" s="222">
        <v>77.803527947960603</v>
      </c>
      <c r="J11" s="222">
        <v>163.7282543162838</v>
      </c>
      <c r="K11" s="222">
        <v>171.700859476571</v>
      </c>
      <c r="L11" s="222">
        <v>106.97751414346436</v>
      </c>
      <c r="M11" s="222">
        <v>107.52396919886495</v>
      </c>
      <c r="N11" s="222">
        <v>67.154623502348457</v>
      </c>
      <c r="O11" s="222">
        <v>67.290038399666926</v>
      </c>
      <c r="P11" s="222">
        <v>75.433556139867846</v>
      </c>
      <c r="Q11" s="222">
        <v>157.56655117266922</v>
      </c>
      <c r="R11" s="222">
        <v>162.10429398465317</v>
      </c>
      <c r="S11" s="222">
        <v>77.468650037477644</v>
      </c>
      <c r="T11" s="222">
        <v>76.544248591892924</v>
      </c>
      <c r="U11" s="222">
        <v>86.905927316733212</v>
      </c>
      <c r="V11" s="222">
        <v>104.26782499639553</v>
      </c>
      <c r="W11" s="222">
        <v>132.46908353730032</v>
      </c>
      <c r="X11" s="222">
        <v>222.87836482250867</v>
      </c>
      <c r="Y11" s="222">
        <v>223.7724575095061</v>
      </c>
      <c r="Z11" s="222">
        <v>128.77780858183897</v>
      </c>
      <c r="AA11" s="222">
        <v>118.03698451619984</v>
      </c>
      <c r="AB11" s="222">
        <v>130.11894761233515</v>
      </c>
      <c r="AC11" s="222">
        <v>137.49943071381389</v>
      </c>
      <c r="AD11" s="222">
        <v>243.07911136744366</v>
      </c>
      <c r="AE11" s="222">
        <v>299.66432877194109</v>
      </c>
      <c r="AF11" s="222">
        <v>277.06210329654522</v>
      </c>
      <c r="AG11" s="222">
        <v>3925.2691223321394</v>
      </c>
      <c r="AH11" s="223"/>
    </row>
    <row r="12" spans="1:34">
      <c r="A12" s="220" t="s">
        <v>807</v>
      </c>
      <c r="B12" s="221" t="s">
        <v>96</v>
      </c>
      <c r="C12" s="222">
        <v>69.4952434359856</v>
      </c>
      <c r="D12" s="222">
        <v>62.775096049160737</v>
      </c>
      <c r="E12" s="222">
        <v>41.511883061703372</v>
      </c>
      <c r="F12" s="222">
        <v>39.066441627930445</v>
      </c>
      <c r="G12" s="222">
        <v>40.401290310785029</v>
      </c>
      <c r="H12" s="222">
        <v>40.929822207826128</v>
      </c>
      <c r="I12" s="222">
        <v>44.928146039337278</v>
      </c>
      <c r="J12" s="222">
        <v>94.545930174372884</v>
      </c>
      <c r="K12" s="222">
        <v>99.149762139357023</v>
      </c>
      <c r="L12" s="222">
        <v>61.774851412619256</v>
      </c>
      <c r="M12" s="222">
        <v>62.090405387875926</v>
      </c>
      <c r="N12" s="222">
        <v>38.778867893346067</v>
      </c>
      <c r="O12" s="222">
        <v>38.857064093995163</v>
      </c>
      <c r="P12" s="222">
        <v>43.559590624031145</v>
      </c>
      <c r="Q12" s="222">
        <v>90.987815189246234</v>
      </c>
      <c r="R12" s="222">
        <v>93.608163869091825</v>
      </c>
      <c r="S12" s="222">
        <v>44.734768642908804</v>
      </c>
      <c r="T12" s="222">
        <v>44.200967101493056</v>
      </c>
      <c r="U12" s="222">
        <v>50.184384913519423</v>
      </c>
      <c r="V12" s="222">
        <v>60.210124041874032</v>
      </c>
      <c r="W12" s="222">
        <v>76.49512159450866</v>
      </c>
      <c r="X12" s="222">
        <v>128.70254071835876</v>
      </c>
      <c r="Y12" s="222">
        <v>129.21884027280817</v>
      </c>
      <c r="Z12" s="222">
        <v>74.363571205415226</v>
      </c>
      <c r="AA12" s="222">
        <v>68.161213485510416</v>
      </c>
      <c r="AB12" s="222">
        <v>75.138020537089375</v>
      </c>
      <c r="AC12" s="222">
        <v>79.399927822911735</v>
      </c>
      <c r="AD12" s="222">
        <v>140.36759132482379</v>
      </c>
      <c r="AE12" s="222">
        <v>173.04308790278515</v>
      </c>
      <c r="AF12" s="222">
        <v>159.99128789119928</v>
      </c>
      <c r="AG12" s="222">
        <v>2266.6718209718692</v>
      </c>
      <c r="AH12" s="223"/>
    </row>
    <row r="13" spans="1:34">
      <c r="A13" s="220" t="s">
        <v>830</v>
      </c>
      <c r="B13" s="221" t="s">
        <v>97</v>
      </c>
      <c r="C13" s="222">
        <v>48.217571396267445</v>
      </c>
      <c r="D13" s="222">
        <v>43.554961836288818</v>
      </c>
      <c r="E13" s="222">
        <v>28.802002645906704</v>
      </c>
      <c r="F13" s="222">
        <v>27.105293042508439</v>
      </c>
      <c r="G13" s="222">
        <v>28.031445085245604</v>
      </c>
      <c r="H13" s="222">
        <v>28.398153988197475</v>
      </c>
      <c r="I13" s="222">
        <v>31.172292983607594</v>
      </c>
      <c r="J13" s="222">
        <v>65.59837642138173</v>
      </c>
      <c r="K13" s="222">
        <v>68.792632394778224</v>
      </c>
      <c r="L13" s="222">
        <v>42.86096661026162</v>
      </c>
      <c r="M13" s="222">
        <v>43.07990600206805</v>
      </c>
      <c r="N13" s="222">
        <v>26.905767054923608</v>
      </c>
      <c r="O13" s="222">
        <v>26.960021572230069</v>
      </c>
      <c r="P13" s="222">
        <v>30.22275435067862</v>
      </c>
      <c r="Q13" s="222">
        <v>63.129665544938703</v>
      </c>
      <c r="R13" s="222">
        <v>64.947730254215571</v>
      </c>
      <c r="S13" s="222">
        <v>31.038122816590292</v>
      </c>
      <c r="T13" s="222">
        <v>30.667757700042998</v>
      </c>
      <c r="U13" s="222">
        <v>34.819205501083253</v>
      </c>
      <c r="V13" s="222">
        <v>41.775318874037787</v>
      </c>
      <c r="W13" s="222">
        <v>53.074265296255817</v>
      </c>
      <c r="X13" s="222">
        <v>89.297103501548008</v>
      </c>
      <c r="Y13" s="222">
        <v>89.65532529339562</v>
      </c>
      <c r="Z13" s="222">
        <v>51.595341301039852</v>
      </c>
      <c r="AA13" s="222">
        <v>47.291987410925387</v>
      </c>
      <c r="AB13" s="222">
        <v>52.132673988811312</v>
      </c>
      <c r="AC13" s="222">
        <v>55.089693903817498</v>
      </c>
      <c r="AD13" s="222">
        <v>97.390612965636748</v>
      </c>
      <c r="AE13" s="222">
        <v>120.06170542116028</v>
      </c>
      <c r="AF13" s="222">
        <v>111.00603387022689</v>
      </c>
      <c r="AG13" s="222">
        <v>1572.6746890280701</v>
      </c>
      <c r="AH13" s="223"/>
    </row>
    <row r="14" spans="1:34">
      <c r="A14" s="220" t="s">
        <v>838</v>
      </c>
      <c r="B14" s="221" t="s">
        <v>98</v>
      </c>
      <c r="C14" s="222">
        <v>66.710397641890737</v>
      </c>
      <c r="D14" s="222">
        <v>60.259543134126517</v>
      </c>
      <c r="E14" s="222">
        <v>39.848399530548768</v>
      </c>
      <c r="F14" s="222">
        <v>37.500952965990457</v>
      </c>
      <c r="G14" s="222">
        <v>38.782310970110686</v>
      </c>
      <c r="H14" s="222">
        <v>39.289663290568591</v>
      </c>
      <c r="I14" s="222">
        <v>43.127764425459226</v>
      </c>
      <c r="J14" s="222">
        <v>90.757241582506595</v>
      </c>
      <c r="K14" s="222">
        <v>95.176586646653917</v>
      </c>
      <c r="L14" s="222">
        <v>59.299380766980995</v>
      </c>
      <c r="M14" s="222">
        <v>59.602289716227887</v>
      </c>
      <c r="N14" s="222">
        <v>37.224903020167069</v>
      </c>
      <c r="O14" s="222">
        <v>37.299965706208184</v>
      </c>
      <c r="P14" s="222">
        <v>41.814050400784545</v>
      </c>
      <c r="Q14" s="222">
        <v>87.341709039879959</v>
      </c>
      <c r="R14" s="222">
        <v>89.857053885803424</v>
      </c>
      <c r="S14" s="222">
        <v>42.942136138214209</v>
      </c>
      <c r="T14" s="222">
        <v>42.429725341027776</v>
      </c>
      <c r="U14" s="222">
        <v>48.173372844982879</v>
      </c>
      <c r="V14" s="222">
        <v>57.797355880922197</v>
      </c>
      <c r="W14" s="222">
        <v>73.429773419457376</v>
      </c>
      <c r="X14" s="222">
        <v>123.54511250474305</v>
      </c>
      <c r="Y14" s="222">
        <v>124.04072266274439</v>
      </c>
      <c r="Z14" s="222">
        <v>71.383639511298171</v>
      </c>
      <c r="AA14" s="222">
        <v>65.429825561524325</v>
      </c>
      <c r="AB14" s="222">
        <v>72.127054748300225</v>
      </c>
      <c r="AC14" s="222">
        <v>76.21817689843661</v>
      </c>
      <c r="AD14" s="222">
        <v>134.74271576498441</v>
      </c>
      <c r="AE14" s="222">
        <v>166.10882461054774</v>
      </c>
      <c r="AF14" s="222">
        <v>153.58004241385896</v>
      </c>
      <c r="AG14" s="222">
        <v>2175.84069102495</v>
      </c>
      <c r="AH14" s="223"/>
    </row>
    <row r="15" spans="1:34">
      <c r="A15" s="220" t="s">
        <v>826</v>
      </c>
      <c r="B15" s="225" t="s">
        <v>99</v>
      </c>
      <c r="C15" s="222">
        <v>85.596907635183555</v>
      </c>
      <c r="D15" s="222">
        <v>77.319739202861626</v>
      </c>
      <c r="E15" s="222">
        <v>51.129957167042924</v>
      </c>
      <c r="F15" s="222">
        <v>48.117920455109882</v>
      </c>
      <c r="G15" s="222">
        <v>49.762046207665854</v>
      </c>
      <c r="H15" s="222">
        <v>50.413036027061878</v>
      </c>
      <c r="I15" s="222">
        <v>55.337749414340912</v>
      </c>
      <c r="J15" s="222">
        <v>116.45170017819845</v>
      </c>
      <c r="K15" s="222">
        <v>122.12221459027685</v>
      </c>
      <c r="L15" s="222">
        <v>76.087743406696177</v>
      </c>
      <c r="M15" s="222">
        <v>76.476409495747873</v>
      </c>
      <c r="N15" s="222">
        <v>47.763717474006611</v>
      </c>
      <c r="O15" s="222">
        <v>47.860031302600483</v>
      </c>
      <c r="P15" s="222">
        <v>53.65210726552975</v>
      </c>
      <c r="Q15" s="222">
        <v>112.06918959648084</v>
      </c>
      <c r="R15" s="222">
        <v>115.29665859768411</v>
      </c>
      <c r="S15" s="222">
        <v>55.099567542856889</v>
      </c>
      <c r="T15" s="222">
        <v>54.44208713157996</v>
      </c>
      <c r="U15" s="222">
        <v>61.811829814336406</v>
      </c>
      <c r="V15" s="222">
        <v>74.160477343497249</v>
      </c>
      <c r="W15" s="222">
        <v>94.218618914525294</v>
      </c>
      <c r="X15" s="222">
        <v>158.52220879592298</v>
      </c>
      <c r="Y15" s="222">
        <v>159.15813210648739</v>
      </c>
      <c r="Z15" s="222">
        <v>91.593200069233617</v>
      </c>
      <c r="AA15" s="222">
        <v>83.953790310778828</v>
      </c>
      <c r="AB15" s="222">
        <v>92.547085035080286</v>
      </c>
      <c r="AC15" s="222">
        <v>97.796452707707957</v>
      </c>
      <c r="AD15" s="222">
        <v>172.88998722152232</v>
      </c>
      <c r="AE15" s="222">
        <v>213.13621594498676</v>
      </c>
      <c r="AF15" s="222">
        <v>197.06038593377613</v>
      </c>
      <c r="AG15" s="222">
        <v>2791.8471668887801</v>
      </c>
      <c r="AH15" s="223"/>
    </row>
    <row r="16" spans="1:34">
      <c r="A16" s="224" t="s">
        <v>811</v>
      </c>
      <c r="B16" s="221" t="s">
        <v>100</v>
      </c>
      <c r="C16" s="222">
        <v>28.556924846025002</v>
      </c>
      <c r="D16" s="222">
        <v>25.795487740526685</v>
      </c>
      <c r="E16" s="222">
        <v>17.058026797215277</v>
      </c>
      <c r="F16" s="222">
        <v>16.053148135211082</v>
      </c>
      <c r="G16" s="222">
        <v>16.601662992234452</v>
      </c>
      <c r="H16" s="222">
        <v>16.818846858586863</v>
      </c>
      <c r="I16" s="222">
        <v>18.46183460165031</v>
      </c>
      <c r="J16" s="222">
        <v>38.850731201108751</v>
      </c>
      <c r="K16" s="222">
        <v>40.742533818490507</v>
      </c>
      <c r="L16" s="222">
        <v>25.384468086502942</v>
      </c>
      <c r="M16" s="222">
        <v>25.514135250912108</v>
      </c>
      <c r="N16" s="222">
        <v>15.934978586905501</v>
      </c>
      <c r="O16" s="222">
        <v>15.967110901503949</v>
      </c>
      <c r="P16" s="222">
        <v>17.899469003513836</v>
      </c>
      <c r="Q16" s="222">
        <v>37.388633693422882</v>
      </c>
      <c r="R16" s="222">
        <v>38.465385088497271</v>
      </c>
      <c r="S16" s="222">
        <v>18.382372130498386</v>
      </c>
      <c r="T16" s="222">
        <v>18.163022866473671</v>
      </c>
      <c r="U16" s="222">
        <v>20.621723697384446</v>
      </c>
      <c r="V16" s="222">
        <v>24.741491679462229</v>
      </c>
      <c r="W16" s="222">
        <v>31.433308676357285</v>
      </c>
      <c r="X16" s="222">
        <v>52.886335827748134</v>
      </c>
      <c r="Y16" s="222">
        <v>53.098493190547053</v>
      </c>
      <c r="Z16" s="222">
        <v>30.557413848779248</v>
      </c>
      <c r="AA16" s="222">
        <v>28.008746421797198</v>
      </c>
      <c r="AB16" s="222">
        <v>30.875649892977648</v>
      </c>
      <c r="AC16" s="222">
        <v>32.626949119291808</v>
      </c>
      <c r="AD16" s="222">
        <v>57.679728253241919</v>
      </c>
      <c r="AE16" s="222">
        <v>71.106714820213384</v>
      </c>
      <c r="AF16" s="222">
        <v>65.743480538150166</v>
      </c>
      <c r="AG16" s="222">
        <v>931.41880856522994</v>
      </c>
      <c r="AH16" s="223"/>
    </row>
    <row r="17" spans="1:34">
      <c r="A17" s="220" t="s">
        <v>850</v>
      </c>
      <c r="B17" s="221" t="s">
        <v>101</v>
      </c>
      <c r="C17" s="222">
        <v>42.489270227540629</v>
      </c>
      <c r="D17" s="222">
        <v>38.380583874772931</v>
      </c>
      <c r="E17" s="222">
        <v>25.380292662583237</v>
      </c>
      <c r="F17" s="222">
        <v>23.885154049234643</v>
      </c>
      <c r="G17" s="222">
        <v>24.701278198089938</v>
      </c>
      <c r="H17" s="222">
        <v>25.024421675066741</v>
      </c>
      <c r="I17" s="222">
        <v>27.468989869014873</v>
      </c>
      <c r="J17" s="222">
        <v>57.805216263376103</v>
      </c>
      <c r="K17" s="222">
        <v>60.619991070555344</v>
      </c>
      <c r="L17" s="222">
        <v>37.769036054312288</v>
      </c>
      <c r="M17" s="222">
        <v>37.961965202598606</v>
      </c>
      <c r="N17" s="222">
        <v>23.709331971132944</v>
      </c>
      <c r="O17" s="222">
        <v>23.757140991374836</v>
      </c>
      <c r="P17" s="222">
        <v>26.632257482921869</v>
      </c>
      <c r="Q17" s="222">
        <v>55.6297909877892</v>
      </c>
      <c r="R17" s="222">
        <v>57.231867585317708</v>
      </c>
      <c r="S17" s="222">
        <v>27.350759267228202</v>
      </c>
      <c r="T17" s="222">
        <v>27.024393938902048</v>
      </c>
      <c r="U17" s="222">
        <v>30.682645118835662</v>
      </c>
      <c r="V17" s="222">
        <v>36.812364477943696</v>
      </c>
      <c r="W17" s="222">
        <v>46.76898348462575</v>
      </c>
      <c r="X17" s="222">
        <v>78.688508179564735</v>
      </c>
      <c r="Y17" s="222">
        <v>79.004172823686261</v>
      </c>
      <c r="Z17" s="222">
        <v>45.465757306718551</v>
      </c>
      <c r="AA17" s="222">
        <v>41.673646650229408</v>
      </c>
      <c r="AB17" s="222">
        <v>45.939254272900868</v>
      </c>
      <c r="AC17" s="222">
        <v>48.544976929572108</v>
      </c>
      <c r="AD17" s="222">
        <v>85.820499707770253</v>
      </c>
      <c r="AE17" s="222">
        <v>105.79824113692206</v>
      </c>
      <c r="AF17" s="222">
        <v>97.818393449088347</v>
      </c>
      <c r="AG17" s="222">
        <v>1385.8391849096699</v>
      </c>
      <c r="AH17" s="223"/>
    </row>
    <row r="18" spans="1:34">
      <c r="A18" s="220" t="s">
        <v>851</v>
      </c>
      <c r="B18" s="221" t="s">
        <v>102</v>
      </c>
      <c r="C18" s="222">
        <v>34.137330528929581</v>
      </c>
      <c r="D18" s="222">
        <v>30.83627161892694</v>
      </c>
      <c r="E18" s="222">
        <v>20.391393754321967</v>
      </c>
      <c r="F18" s="222">
        <v>19.190148339724015</v>
      </c>
      <c r="G18" s="222">
        <v>19.845850348087907</v>
      </c>
      <c r="H18" s="222">
        <v>20.105474851468397</v>
      </c>
      <c r="I18" s="222">
        <v>22.069524410107903</v>
      </c>
      <c r="J18" s="222">
        <v>46.442684548629067</v>
      </c>
      <c r="K18" s="222">
        <v>48.704170741321988</v>
      </c>
      <c r="L18" s="222">
        <v>30.344933218208077</v>
      </c>
      <c r="M18" s="222">
        <v>30.499939083652333</v>
      </c>
      <c r="N18" s="222">
        <v>19.048886878599873</v>
      </c>
      <c r="O18" s="222">
        <v>19.087298277937201</v>
      </c>
      <c r="P18" s="222">
        <v>21.397265040263459</v>
      </c>
      <c r="Q18" s="222">
        <v>44.694873600688567</v>
      </c>
      <c r="R18" s="222">
        <v>45.982036643254638</v>
      </c>
      <c r="S18" s="222">
        <v>21.974533907559575</v>
      </c>
      <c r="T18" s="222">
        <v>21.712320858792477</v>
      </c>
      <c r="U18" s="222">
        <v>24.651484770492093</v>
      </c>
      <c r="V18" s="222">
        <v>29.576310607482267</v>
      </c>
      <c r="W18" s="222">
        <v>37.575798293703265</v>
      </c>
      <c r="X18" s="222">
        <v>63.221034349821181</v>
      </c>
      <c r="Y18" s="222">
        <v>63.474650103515373</v>
      </c>
      <c r="Z18" s="222">
        <v>36.528741882733534</v>
      </c>
      <c r="AA18" s="222">
        <v>33.482030696836595</v>
      </c>
      <c r="AB18" s="222">
        <v>36.909165513274836</v>
      </c>
      <c r="AC18" s="222">
        <v>39.002692070006546</v>
      </c>
      <c r="AD18" s="222">
        <v>68.951119870802131</v>
      </c>
      <c r="AE18" s="222">
        <v>85.001919490005662</v>
      </c>
      <c r="AF18" s="222">
        <v>78.590637379692481</v>
      </c>
      <c r="AG18" s="222">
        <v>1113.4305216788398</v>
      </c>
      <c r="AH18" s="223"/>
    </row>
    <row r="19" spans="1:34">
      <c r="A19" s="220" t="s">
        <v>812</v>
      </c>
      <c r="B19" s="225" t="s">
        <v>123</v>
      </c>
      <c r="C19" s="222">
        <v>50.817507413069151</v>
      </c>
      <c r="D19" s="222">
        <v>45.903485636003815</v>
      </c>
      <c r="E19" s="222">
        <v>30.355033250034303</v>
      </c>
      <c r="F19" s="222">
        <v>28.566835496565709</v>
      </c>
      <c r="G19" s="222">
        <v>29.542926513482175</v>
      </c>
      <c r="H19" s="222">
        <v>29.929408699427313</v>
      </c>
      <c r="I19" s="222">
        <v>32.853131833584399</v>
      </c>
      <c r="J19" s="222">
        <v>69.135501510076438</v>
      </c>
      <c r="K19" s="222">
        <v>72.501994717983692</v>
      </c>
      <c r="L19" s="222">
        <v>45.172069545935003</v>
      </c>
      <c r="M19" s="222">
        <v>45.402814352111555</v>
      </c>
      <c r="N19" s="222">
        <v>28.356550883310032</v>
      </c>
      <c r="O19" s="222">
        <v>28.413730854336674</v>
      </c>
      <c r="P19" s="222">
        <v>31.852393199916943</v>
      </c>
      <c r="Q19" s="222">
        <v>66.533675461365917</v>
      </c>
      <c r="R19" s="222">
        <v>68.449771900189631</v>
      </c>
      <c r="S19" s="222">
        <v>32.711727087149107</v>
      </c>
      <c r="T19" s="222">
        <v>32.321391541192078</v>
      </c>
      <c r="U19" s="222">
        <v>36.696689244814365</v>
      </c>
      <c r="V19" s="222">
        <v>44.027882680318477</v>
      </c>
      <c r="W19" s="222">
        <v>55.936078737148165</v>
      </c>
      <c r="X19" s="222">
        <v>94.112085858948873</v>
      </c>
      <c r="Y19" s="222">
        <v>94.489623300914445</v>
      </c>
      <c r="Z19" s="222">
        <v>54.377409793152552</v>
      </c>
      <c r="AA19" s="222">
        <v>49.842015083727588</v>
      </c>
      <c r="AB19" s="222">
        <v>54.943715956100945</v>
      </c>
      <c r="AC19" s="222">
        <v>58.060181118074077</v>
      </c>
      <c r="AD19" s="222">
        <v>102.64200483410724</v>
      </c>
      <c r="AE19" s="222">
        <v>126.53554354954174</v>
      </c>
      <c r="AF19" s="222">
        <v>116.99158181849734</v>
      </c>
      <c r="AG19" s="222">
        <v>1657.4747618710794</v>
      </c>
      <c r="AH19" s="223"/>
    </row>
    <row r="20" spans="1:34">
      <c r="A20" s="220" t="s">
        <v>843</v>
      </c>
      <c r="B20" s="221" t="s">
        <v>155</v>
      </c>
      <c r="C20" s="222">
        <v>24.863116267522162</v>
      </c>
      <c r="D20" s="222">
        <v>22.458868184451291</v>
      </c>
      <c r="E20" s="222">
        <v>14.851588742150826</v>
      </c>
      <c r="F20" s="222">
        <v>13.976690091722778</v>
      </c>
      <c r="G20" s="222">
        <v>14.454255121506916</v>
      </c>
      <c r="H20" s="222">
        <v>14.643346480246185</v>
      </c>
      <c r="I20" s="222">
        <v>16.073815464639875</v>
      </c>
      <c r="J20" s="222">
        <v>33.825429458517966</v>
      </c>
      <c r="K20" s="222">
        <v>35.472529371578545</v>
      </c>
      <c r="L20" s="222">
        <v>22.101013495918483</v>
      </c>
      <c r="M20" s="222">
        <v>22.213908347243269</v>
      </c>
      <c r="N20" s="222">
        <v>13.873805651796426</v>
      </c>
      <c r="O20" s="222">
        <v>13.901781684864183</v>
      </c>
      <c r="P20" s="222">
        <v>15.584191272724546</v>
      </c>
      <c r="Q20" s="222">
        <v>32.552452745372044</v>
      </c>
      <c r="R20" s="222">
        <v>33.489927465472292</v>
      </c>
      <c r="S20" s="222">
        <v>16.004631381626471</v>
      </c>
      <c r="T20" s="222">
        <v>15.813654717155506</v>
      </c>
      <c r="U20" s="222">
        <v>17.954325148429099</v>
      </c>
      <c r="V20" s="222">
        <v>21.541205419533391</v>
      </c>
      <c r="W20" s="222">
        <v>27.367442835917601</v>
      </c>
      <c r="X20" s="222">
        <v>46.045543199710302</v>
      </c>
      <c r="Y20" s="222">
        <v>46.230258227911762</v>
      </c>
      <c r="Z20" s="222">
        <v>26.604844094855139</v>
      </c>
      <c r="AA20" s="222">
        <v>24.385844153300798</v>
      </c>
      <c r="AB20" s="222">
        <v>26.881916637157346</v>
      </c>
      <c r="AC20" s="222">
        <v>28.406687126901847</v>
      </c>
      <c r="AD20" s="222">
        <v>50.218915291891342</v>
      </c>
      <c r="AE20" s="222">
        <v>61.909135087512581</v>
      </c>
      <c r="AF20" s="222">
        <v>57.239629591249056</v>
      </c>
      <c r="AG20" s="222">
        <v>810.94075275888008</v>
      </c>
      <c r="AH20" s="223"/>
    </row>
    <row r="21" spans="1:34">
      <c r="A21" s="220" t="s">
        <v>803</v>
      </c>
      <c r="B21" s="221" t="s">
        <v>180</v>
      </c>
      <c r="C21" s="222">
        <v>29.745930820054866</v>
      </c>
      <c r="D21" s="222">
        <v>26.869517566632755</v>
      </c>
      <c r="E21" s="222">
        <v>17.768260685367057</v>
      </c>
      <c r="F21" s="222">
        <v>16.721542548743642</v>
      </c>
      <c r="G21" s="222">
        <v>17.292895559572489</v>
      </c>
      <c r="H21" s="222">
        <v>17.519122168305191</v>
      </c>
      <c r="I21" s="222">
        <v>19.230517915812165</v>
      </c>
      <c r="J21" s="222">
        <v>40.468333647542217</v>
      </c>
      <c r="K21" s="222">
        <v>42.438904011307045</v>
      </c>
      <c r="L21" s="222">
        <v>26.441384556506669</v>
      </c>
      <c r="M21" s="222">
        <v>26.576450587703814</v>
      </c>
      <c r="N21" s="222">
        <v>16.598452852360449</v>
      </c>
      <c r="O21" s="222">
        <v>16.631923039094044</v>
      </c>
      <c r="P21" s="222">
        <v>18.64473746963521</v>
      </c>
      <c r="Q21" s="222">
        <v>38.945359743653817</v>
      </c>
      <c r="R21" s="222">
        <v>40.066943131255108</v>
      </c>
      <c r="S21" s="222">
        <v>19.147746917799584</v>
      </c>
      <c r="T21" s="222">
        <v>18.919264752150109</v>
      </c>
      <c r="U21" s="222">
        <v>21.480336899022515</v>
      </c>
      <c r="V21" s="222">
        <v>25.771636961978025</v>
      </c>
      <c r="W21" s="222">
        <v>32.742076759798735</v>
      </c>
      <c r="X21" s="222">
        <v>55.088329550209288</v>
      </c>
      <c r="Y21" s="222">
        <v>55.309320370152584</v>
      </c>
      <c r="Z21" s="222">
        <v>31.829712873026558</v>
      </c>
      <c r="AA21" s="222">
        <v>29.174928249853522</v>
      </c>
      <c r="AB21" s="222">
        <v>32.161199102941517</v>
      </c>
      <c r="AC21" s="222">
        <v>33.985416027979497</v>
      </c>
      <c r="AD21" s="222">
        <v>60.081301316283756</v>
      </c>
      <c r="AE21" s="222">
        <v>74.067338527798611</v>
      </c>
      <c r="AF21" s="222">
        <v>68.480798773039083</v>
      </c>
      <c r="AG21" s="222">
        <v>970.19968338557987</v>
      </c>
      <c r="AH21" s="223"/>
    </row>
    <row r="22" spans="1:34">
      <c r="A22" s="224" t="s">
        <v>835</v>
      </c>
      <c r="B22" s="221" t="s">
        <v>45</v>
      </c>
      <c r="C22" s="222">
        <v>92.928922515000465</v>
      </c>
      <c r="D22" s="222">
        <v>83.942752743901309</v>
      </c>
      <c r="E22" s="222">
        <v>55.509620137473263</v>
      </c>
      <c r="F22" s="222">
        <v>52.239579969567586</v>
      </c>
      <c r="G22" s="222">
        <v>54.024537380825628</v>
      </c>
      <c r="H22" s="222">
        <v>54.731289343671548</v>
      </c>
      <c r="I22" s="222">
        <v>60.077841239279145</v>
      </c>
      <c r="J22" s="222">
        <v>126.42665864428646</v>
      </c>
      <c r="K22" s="222">
        <v>132.58289499649354</v>
      </c>
      <c r="L22" s="222">
        <v>82.605227300007741</v>
      </c>
      <c r="M22" s="222">
        <v>83.027185544429727</v>
      </c>
      <c r="N22" s="222">
        <v>51.855036855862878</v>
      </c>
      <c r="O22" s="222">
        <v>51.959600683713639</v>
      </c>
      <c r="P22" s="222">
        <v>58.24781124213817</v>
      </c>
      <c r="Q22" s="222">
        <v>121.66875327689436</v>
      </c>
      <c r="R22" s="222">
        <v>125.17267911976096</v>
      </c>
      <c r="S22" s="222">
        <v>59.819257310360214</v>
      </c>
      <c r="T22" s="222">
        <v>59.105458787928896</v>
      </c>
      <c r="U22" s="222">
        <v>67.106475012022727</v>
      </c>
      <c r="V22" s="222">
        <v>80.512876494343985</v>
      </c>
      <c r="W22" s="222">
        <v>102.28914780303793</v>
      </c>
      <c r="X22" s="222">
        <v>172.10082075497704</v>
      </c>
      <c r="Y22" s="222">
        <v>172.79121564990467</v>
      </c>
      <c r="Z22" s="222">
        <v>99.438842211586305</v>
      </c>
      <c r="AA22" s="222">
        <v>91.145059911301686</v>
      </c>
      <c r="AB22" s="222">
        <v>100.47443455397782</v>
      </c>
      <c r="AC22" s="222">
        <v>106.17344980090074</v>
      </c>
      <c r="AD22" s="222">
        <v>187.69930678575517</v>
      </c>
      <c r="AE22" s="222">
        <v>231.3929257947965</v>
      </c>
      <c r="AF22" s="222">
        <v>213.94008079432996</v>
      </c>
      <c r="AG22" s="222">
        <v>3030.9897426585308</v>
      </c>
      <c r="AH22" s="223"/>
    </row>
    <row r="23" spans="1:34">
      <c r="A23" s="220" t="s">
        <v>832</v>
      </c>
      <c r="B23" s="221" t="s">
        <v>70</v>
      </c>
      <c r="C23" s="222">
        <v>32.501717053719439</v>
      </c>
      <c r="D23" s="222">
        <v>29.358820962894679</v>
      </c>
      <c r="E23" s="222">
        <v>19.41438594831849</v>
      </c>
      <c r="F23" s="222">
        <v>18.270695508193008</v>
      </c>
      <c r="G23" s="222">
        <v>18.894981028390273</v>
      </c>
      <c r="H23" s="222">
        <v>19.142166207147415</v>
      </c>
      <c r="I23" s="222">
        <v>21.012112745008277</v>
      </c>
      <c r="J23" s="222">
        <v>44.217487689481047</v>
      </c>
      <c r="K23" s="222">
        <v>46.370619853506277</v>
      </c>
      <c r="L23" s="222">
        <v>28.891023937457721</v>
      </c>
      <c r="M23" s="222">
        <v>29.038603045205083</v>
      </c>
      <c r="N23" s="222">
        <v>18.136202272520666</v>
      </c>
      <c r="O23" s="222">
        <v>18.17277327598098</v>
      </c>
      <c r="P23" s="222">
        <v>20.372063172096311</v>
      </c>
      <c r="Q23" s="222">
        <v>42.553419175242233</v>
      </c>
      <c r="R23" s="222">
        <v>43.778910693275087</v>
      </c>
      <c r="S23" s="222">
        <v>20.921673498916668</v>
      </c>
      <c r="T23" s="222">
        <v>20.672023799107858</v>
      </c>
      <c r="U23" s="222">
        <v>23.470364277183887</v>
      </c>
      <c r="V23" s="222">
        <v>28.159228151793378</v>
      </c>
      <c r="W23" s="222">
        <v>35.775438362838848</v>
      </c>
      <c r="X23" s="222">
        <v>60.191940566062648</v>
      </c>
      <c r="Y23" s="222">
        <v>60.433404890871195</v>
      </c>
      <c r="Z23" s="222">
        <v>34.778549306742867</v>
      </c>
      <c r="AA23" s="222">
        <v>31.877814440420867</v>
      </c>
      <c r="AB23" s="222">
        <v>35.140745793955702</v>
      </c>
      <c r="AC23" s="222">
        <v>37.133965730519833</v>
      </c>
      <c r="AD23" s="222">
        <v>65.647481916570726</v>
      </c>
      <c r="AE23" s="222">
        <v>80.929243543104647</v>
      </c>
      <c r="AF23" s="222">
        <v>74.825143606983886</v>
      </c>
      <c r="AG23" s="222">
        <v>1060.0830004535103</v>
      </c>
      <c r="AH23" s="223"/>
    </row>
    <row r="24" spans="1:34">
      <c r="A24" s="220" t="s">
        <v>819</v>
      </c>
      <c r="B24" s="221" t="s">
        <v>87</v>
      </c>
      <c r="C24" s="222">
        <v>34.361852281353379</v>
      </c>
      <c r="D24" s="222">
        <v>31.039082255693938</v>
      </c>
      <c r="E24" s="222">
        <v>20.525508267353505</v>
      </c>
      <c r="F24" s="222">
        <v>19.316362243030138</v>
      </c>
      <c r="G24" s="222">
        <v>19.976376813674229</v>
      </c>
      <c r="H24" s="222">
        <v>20.23770887144072</v>
      </c>
      <c r="I24" s="222">
        <v>22.214676014493548</v>
      </c>
      <c r="J24" s="222">
        <v>46.748138805319904</v>
      </c>
      <c r="K24" s="222">
        <v>49.024498827782132</v>
      </c>
      <c r="L24" s="222">
        <v>30.54451231469195</v>
      </c>
      <c r="M24" s="222">
        <v>30.700537656117671</v>
      </c>
      <c r="N24" s="222">
        <v>19.174171703084944</v>
      </c>
      <c r="O24" s="222">
        <v>19.21283573479155</v>
      </c>
      <c r="P24" s="222">
        <v>21.537995184345611</v>
      </c>
      <c r="Q24" s="222">
        <v>44.988832477662925</v>
      </c>
      <c r="R24" s="222">
        <v>46.284461211526306</v>
      </c>
      <c r="S24" s="222">
        <v>22.119060757936474</v>
      </c>
      <c r="T24" s="222">
        <v>21.855123129880212</v>
      </c>
      <c r="U24" s="222">
        <v>24.813617968219109</v>
      </c>
      <c r="V24" s="222">
        <v>29.770834461132598</v>
      </c>
      <c r="W24" s="222">
        <v>37.822934901953161</v>
      </c>
      <c r="X24" s="222">
        <v>63.636840073418632</v>
      </c>
      <c r="Y24" s="222">
        <v>63.892123861858927</v>
      </c>
      <c r="Z24" s="222">
        <v>36.768991984726647</v>
      </c>
      <c r="AA24" s="222">
        <v>33.702242532099767</v>
      </c>
      <c r="AB24" s="222">
        <v>37.15191766738711</v>
      </c>
      <c r="AC24" s="222">
        <v>39.259213380757032</v>
      </c>
      <c r="AD24" s="222">
        <v>69.404612455755611</v>
      </c>
      <c r="AE24" s="222">
        <v>85.560978433033128</v>
      </c>
      <c r="AF24" s="222">
        <v>79.107529220829221</v>
      </c>
      <c r="AG24" s="222">
        <v>1120.7535714913502</v>
      </c>
      <c r="AH24" s="223"/>
    </row>
    <row r="25" spans="1:34">
      <c r="A25" s="220" t="s">
        <v>815</v>
      </c>
      <c r="B25" s="221" t="s">
        <v>174</v>
      </c>
      <c r="C25" s="222">
        <v>62.815769824038348</v>
      </c>
      <c r="D25" s="222">
        <v>56.74152343589175</v>
      </c>
      <c r="E25" s="222">
        <v>37.522005283258039</v>
      </c>
      <c r="F25" s="222">
        <v>35.311605281370944</v>
      </c>
      <c r="G25" s="222">
        <v>36.518156168401809</v>
      </c>
      <c r="H25" s="222">
        <v>36.995888691488481</v>
      </c>
      <c r="I25" s="222">
        <v>40.609917178395236</v>
      </c>
      <c r="J25" s="222">
        <v>85.458732051260426</v>
      </c>
      <c r="K25" s="222">
        <v>89.620070795075023</v>
      </c>
      <c r="L25" s="222">
        <v>55.837416424386795</v>
      </c>
      <c r="M25" s="222">
        <v>56.122641209519628</v>
      </c>
      <c r="N25" s="222">
        <v>35.051671440924288</v>
      </c>
      <c r="O25" s="222">
        <v>35.122351883185232</v>
      </c>
      <c r="P25" s="222">
        <v>39.372899251571248</v>
      </c>
      <c r="Q25" s="222">
        <v>82.242602128367849</v>
      </c>
      <c r="R25" s="222">
        <v>84.611098321686768</v>
      </c>
      <c r="S25" s="222">
        <v>40.435126078707789</v>
      </c>
      <c r="T25" s="222">
        <v>39.952630398436156</v>
      </c>
      <c r="U25" s="222">
        <v>45.360957320659402</v>
      </c>
      <c r="V25" s="222">
        <v>54.423081435422517</v>
      </c>
      <c r="W25" s="222">
        <v>69.142860909158756</v>
      </c>
      <c r="X25" s="222">
        <v>116.33241030345185</v>
      </c>
      <c r="Y25" s="222">
        <v>116.79908618469285</v>
      </c>
      <c r="Z25" s="222">
        <v>67.216182592923104</v>
      </c>
      <c r="AA25" s="222">
        <v>61.60995897765126</v>
      </c>
      <c r="AB25" s="222">
        <v>67.91619641478465</v>
      </c>
      <c r="AC25" s="222">
        <v>71.768474266350296</v>
      </c>
      <c r="AD25" s="222">
        <v>126.87628492929478</v>
      </c>
      <c r="AE25" s="222">
        <v>156.41120516909558</v>
      </c>
      <c r="AF25" s="222">
        <v>144.61386732578893</v>
      </c>
      <c r="AG25" s="222">
        <v>2048.8126716752399</v>
      </c>
      <c r="AH25" s="223"/>
    </row>
    <row r="26" spans="1:34">
      <c r="A26" s="220" t="s">
        <v>806</v>
      </c>
      <c r="B26" s="221" t="s">
        <v>29</v>
      </c>
      <c r="C26" s="222">
        <v>85.253388277350567</v>
      </c>
      <c r="D26" s="222">
        <v>77.009437956092469</v>
      </c>
      <c r="E26" s="222">
        <v>50.924761319000027</v>
      </c>
      <c r="F26" s="222">
        <v>47.924812577831801</v>
      </c>
      <c r="G26" s="222">
        <v>49.562340089419514</v>
      </c>
      <c r="H26" s="222">
        <v>50.210717342416899</v>
      </c>
      <c r="I26" s="222">
        <v>55.115666763601276</v>
      </c>
      <c r="J26" s="222">
        <v>115.98435370075011</v>
      </c>
      <c r="K26" s="222">
        <v>121.63211108195863</v>
      </c>
      <c r="L26" s="222">
        <v>75.782386432056057</v>
      </c>
      <c r="M26" s="222">
        <v>76.169492717967529</v>
      </c>
      <c r="N26" s="222">
        <v>47.572031091779841</v>
      </c>
      <c r="O26" s="222">
        <v>47.667958391637299</v>
      </c>
      <c r="P26" s="222">
        <v>53.436789470256201</v>
      </c>
      <c r="Q26" s="222">
        <v>111.61943110512125</v>
      </c>
      <c r="R26" s="222">
        <v>114.83394755804504</v>
      </c>
      <c r="S26" s="222">
        <v>54.878440768746451</v>
      </c>
      <c r="T26" s="222">
        <v>54.223598972051626</v>
      </c>
      <c r="U26" s="222">
        <v>61.563765244354499</v>
      </c>
      <c r="V26" s="222">
        <v>73.862854914633303</v>
      </c>
      <c r="W26" s="222">
        <v>93.840498718835818</v>
      </c>
      <c r="X26" s="222">
        <v>157.8860240449512</v>
      </c>
      <c r="Y26" s="222">
        <v>158.51939525435552</v>
      </c>
      <c r="Z26" s="222">
        <v>91.225616261139137</v>
      </c>
      <c r="AA26" s="222">
        <v>83.616865146868463</v>
      </c>
      <c r="AB26" s="222">
        <v>92.175673075245669</v>
      </c>
      <c r="AC26" s="222">
        <v>97.403973872191145</v>
      </c>
      <c r="AD26" s="222">
        <v>172.19614139196014</v>
      </c>
      <c r="AE26" s="222">
        <v>212.28085308136059</v>
      </c>
      <c r="AF26" s="222">
        <v>196.26953893824208</v>
      </c>
      <c r="AG26" s="222">
        <v>2780.6428655602203</v>
      </c>
      <c r="AH26" s="223"/>
    </row>
    <row r="27" spans="1:34">
      <c r="A27" s="220" t="s">
        <v>808</v>
      </c>
      <c r="B27" s="221" t="s">
        <v>810</v>
      </c>
      <c r="C27" s="222">
        <v>12.938882439475478</v>
      </c>
      <c r="D27" s="222">
        <v>11.687700448953077</v>
      </c>
      <c r="E27" s="222">
        <v>7.7288365105360075</v>
      </c>
      <c r="F27" s="222">
        <v>7.2735351451503867</v>
      </c>
      <c r="G27" s="222">
        <v>7.5220622288471795</v>
      </c>
      <c r="H27" s="222">
        <v>7.6204662597306303</v>
      </c>
      <c r="I27" s="222">
        <v>8.3648890353487886</v>
      </c>
      <c r="J27" s="222">
        <v>17.60291230268022</v>
      </c>
      <c r="K27" s="222">
        <v>18.460070830672137</v>
      </c>
      <c r="L27" s="222">
        <v>11.501471188890877</v>
      </c>
      <c r="M27" s="222">
        <v>11.56022219956855</v>
      </c>
      <c r="N27" s="222">
        <v>7.2199935995639528</v>
      </c>
      <c r="O27" s="222">
        <v>7.2345524585216054</v>
      </c>
      <c r="P27" s="222">
        <v>8.1100863070604188</v>
      </c>
      <c r="Q27" s="222">
        <v>16.94044924445528</v>
      </c>
      <c r="R27" s="222">
        <v>17.428315490296804</v>
      </c>
      <c r="S27" s="222">
        <v>8.3288853137250971</v>
      </c>
      <c r="T27" s="222">
        <v>8.2295001608872465</v>
      </c>
      <c r="U27" s="222">
        <v>9.3435151039010886</v>
      </c>
      <c r="V27" s="222">
        <v>11.210144437606795</v>
      </c>
      <c r="W27" s="222">
        <v>14.242145743635415</v>
      </c>
      <c r="X27" s="222">
        <v>23.962316867780785</v>
      </c>
      <c r="Y27" s="222">
        <v>24.058443435705218</v>
      </c>
      <c r="Z27" s="222">
        <v>13.845285778338614</v>
      </c>
      <c r="AA27" s="222">
        <v>12.690507790412809</v>
      </c>
      <c r="AB27" s="222">
        <v>13.989475630225273</v>
      </c>
      <c r="AC27" s="222">
        <v>14.782973351979351</v>
      </c>
      <c r="AD27" s="222">
        <v>26.134159298789925</v>
      </c>
      <c r="AE27" s="222">
        <v>32.217804566730692</v>
      </c>
      <c r="AF27" s="222">
        <v>29.787771982860239</v>
      </c>
      <c r="AG27" s="222">
        <v>422.01737515232998</v>
      </c>
      <c r="AH27" s="223"/>
    </row>
    <row r="28" spans="1:34">
      <c r="A28" s="224" t="s">
        <v>833</v>
      </c>
      <c r="B28" s="221" t="s">
        <v>36</v>
      </c>
      <c r="C28" s="222">
        <v>43.028332617368868</v>
      </c>
      <c r="D28" s="222">
        <v>38.867519262359984</v>
      </c>
      <c r="E28" s="222">
        <v>25.702293043949265</v>
      </c>
      <c r="F28" s="222">
        <v>24.188185571175222</v>
      </c>
      <c r="G28" s="222">
        <v>25.014663906669224</v>
      </c>
      <c r="H28" s="222">
        <v>25.341907112684055</v>
      </c>
      <c r="I28" s="222">
        <v>27.817489601904168</v>
      </c>
      <c r="J28" s="222">
        <v>58.538592427678317</v>
      </c>
      <c r="K28" s="222">
        <v>61.389078350305304</v>
      </c>
      <c r="L28" s="222">
        <v>38.248212720042588</v>
      </c>
      <c r="M28" s="222">
        <v>38.44358956505765</v>
      </c>
      <c r="N28" s="222">
        <v>24.010132834154259</v>
      </c>
      <c r="O28" s="222">
        <v>24.058548408581924</v>
      </c>
      <c r="P28" s="222">
        <v>26.970141571972647</v>
      </c>
      <c r="Q28" s="222">
        <v>56.335567479475941</v>
      </c>
      <c r="R28" s="222">
        <v>57.95796966119844</v>
      </c>
      <c r="S28" s="222">
        <v>27.697759005638687</v>
      </c>
      <c r="T28" s="222">
        <v>27.367253072569209</v>
      </c>
      <c r="U28" s="222">
        <v>31.071916572909512</v>
      </c>
      <c r="V28" s="222">
        <v>37.27940382845356</v>
      </c>
      <c r="W28" s="222">
        <v>47.362342699129705</v>
      </c>
      <c r="X28" s="222">
        <v>79.686831168972091</v>
      </c>
      <c r="Y28" s="222">
        <v>80.00650065799995</v>
      </c>
      <c r="Z28" s="222">
        <v>46.042582459465571</v>
      </c>
      <c r="AA28" s="222">
        <v>42.202361204182118</v>
      </c>
      <c r="AB28" s="222">
        <v>46.522086693007388</v>
      </c>
      <c r="AC28" s="222">
        <v>49.160868215481976</v>
      </c>
      <c r="AD28" s="222">
        <v>86.909306444647044</v>
      </c>
      <c r="AE28" s="222">
        <v>107.14050595816926</v>
      </c>
      <c r="AF28" s="222">
        <v>99.059417751446134</v>
      </c>
      <c r="AG28" s="222">
        <v>1403.4213598666499</v>
      </c>
      <c r="AH28" s="223"/>
    </row>
    <row r="29" spans="1:34">
      <c r="A29" s="220" t="s">
        <v>831</v>
      </c>
      <c r="B29" s="221" t="s">
        <v>43</v>
      </c>
      <c r="C29" s="222">
        <v>65.41830352451359</v>
      </c>
      <c r="D29" s="222">
        <v>59.092393724863413</v>
      </c>
      <c r="E29" s="222">
        <v>39.076587572588188</v>
      </c>
      <c r="F29" s="222">
        <v>36.774608011737541</v>
      </c>
      <c r="G29" s="222">
        <v>38.031147768659395</v>
      </c>
      <c r="H29" s="222">
        <v>38.528673330892588</v>
      </c>
      <c r="I29" s="222">
        <v>42.292435411099241</v>
      </c>
      <c r="J29" s="222">
        <v>88.99939120080694</v>
      </c>
      <c r="K29" s="222">
        <v>93.33313926715644</v>
      </c>
      <c r="L29" s="222">
        <v>58.15082846087077</v>
      </c>
      <c r="M29" s="222">
        <v>58.447870455560981</v>
      </c>
      <c r="N29" s="222">
        <v>36.503904796314636</v>
      </c>
      <c r="O29" s="222">
        <v>36.577513615215146</v>
      </c>
      <c r="P29" s="222">
        <v>41.004166327890957</v>
      </c>
      <c r="Q29" s="222">
        <v>85.650013105793235</v>
      </c>
      <c r="R29" s="222">
        <v>88.116638975462962</v>
      </c>
      <c r="S29" s="222">
        <v>42.110402503681755</v>
      </c>
      <c r="T29" s="222">
        <v>41.607916440871499</v>
      </c>
      <c r="U29" s="222">
        <v>47.240316921656586</v>
      </c>
      <c r="V29" s="222">
        <v>56.677895854097265</v>
      </c>
      <c r="W29" s="222">
        <v>72.007533684282436</v>
      </c>
      <c r="X29" s="222">
        <v>121.15220347195628</v>
      </c>
      <c r="Y29" s="222">
        <v>121.63821430223209</v>
      </c>
      <c r="Z29" s="222">
        <v>70.001030743401984</v>
      </c>
      <c r="AA29" s="222">
        <v>64.162534469018965</v>
      </c>
      <c r="AB29" s="222">
        <v>70.730046988815715</v>
      </c>
      <c r="AC29" s="222">
        <v>74.741929394466709</v>
      </c>
      <c r="AD29" s="222">
        <v>132.13292364031523</v>
      </c>
      <c r="AE29" s="222">
        <v>162.89151152727291</v>
      </c>
      <c r="AF29" s="222">
        <v>150.60539563668445</v>
      </c>
      <c r="AG29" s="222">
        <v>2133.69747112818</v>
      </c>
      <c r="AH29" s="223"/>
    </row>
    <row r="30" spans="1:34">
      <c r="A30" s="220" t="s">
        <v>816</v>
      </c>
      <c r="B30" s="221" t="s">
        <v>63</v>
      </c>
      <c r="C30" s="222">
        <v>33.460844227966696</v>
      </c>
      <c r="D30" s="222">
        <v>30.225201128066598</v>
      </c>
      <c r="E30" s="222">
        <v>19.987305376039171</v>
      </c>
      <c r="F30" s="222">
        <v>18.809864578102189</v>
      </c>
      <c r="G30" s="222">
        <v>19.452572792888809</v>
      </c>
      <c r="H30" s="222">
        <v>19.707052417709377</v>
      </c>
      <c r="I30" s="222">
        <v>21.632181164432854</v>
      </c>
      <c r="J30" s="222">
        <v>45.522347797327924</v>
      </c>
      <c r="K30" s="222">
        <v>47.739018991148079</v>
      </c>
      <c r="L30" s="222">
        <v>29.743599390762046</v>
      </c>
      <c r="M30" s="222">
        <v>29.895533564808144</v>
      </c>
      <c r="N30" s="222">
        <v>18.671402440821588</v>
      </c>
      <c r="O30" s="222">
        <v>18.709052656286307</v>
      </c>
      <c r="P30" s="222">
        <v>20.973243699006456</v>
      </c>
      <c r="Q30" s="222">
        <v>43.809172544230428</v>
      </c>
      <c r="R30" s="222">
        <v>45.070828373669109</v>
      </c>
      <c r="S30" s="222">
        <v>21.539073052004074</v>
      </c>
      <c r="T30" s="222">
        <v>21.282056178001561</v>
      </c>
      <c r="U30" s="222">
        <v>24.16297581307667</v>
      </c>
      <c r="V30" s="222">
        <v>28.990208277599461</v>
      </c>
      <c r="W30" s="222">
        <v>36.831173204407158</v>
      </c>
      <c r="X30" s="222">
        <v>61.968207517502989</v>
      </c>
      <c r="Y30" s="222">
        <v>62.216797465710215</v>
      </c>
      <c r="Z30" s="222">
        <v>35.804865906135511</v>
      </c>
      <c r="AA30" s="222">
        <v>32.818530219679069</v>
      </c>
      <c r="AB30" s="222">
        <v>36.177750828446371</v>
      </c>
      <c r="AC30" s="222">
        <v>38.229790777573228</v>
      </c>
      <c r="AD30" s="222">
        <v>67.584742145715552</v>
      </c>
      <c r="AE30" s="222">
        <v>83.31746926500027</v>
      </c>
      <c r="AF30" s="222">
        <v>77.033237057302046</v>
      </c>
      <c r="AG30" s="222">
        <v>1091.3660988514198</v>
      </c>
      <c r="AH30" s="223"/>
    </row>
    <row r="31" spans="1:34">
      <c r="A31" s="220" t="s">
        <v>883</v>
      </c>
      <c r="B31" s="221" t="s">
        <v>91</v>
      </c>
      <c r="C31" s="222">
        <v>38.555030434552066</v>
      </c>
      <c r="D31" s="222">
        <v>34.82678265508541</v>
      </c>
      <c r="E31" s="222">
        <v>23.030236829284682</v>
      </c>
      <c r="F31" s="222">
        <v>21.673538669188613</v>
      </c>
      <c r="G31" s="222">
        <v>22.414094843229311</v>
      </c>
      <c r="H31" s="222">
        <v>22.707317262038757</v>
      </c>
      <c r="I31" s="222">
        <v>24.925533781462928</v>
      </c>
      <c r="J31" s="222">
        <v>52.452815978603148</v>
      </c>
      <c r="K31" s="222">
        <v>55.006960302006078</v>
      </c>
      <c r="L31" s="222">
        <v>34.271860325194197</v>
      </c>
      <c r="M31" s="222">
        <v>34.446925445024611</v>
      </c>
      <c r="N31" s="222">
        <v>21.513996612194578</v>
      </c>
      <c r="O31" s="222">
        <v>21.557378817174826</v>
      </c>
      <c r="P31" s="222">
        <v>24.166277563631237</v>
      </c>
      <c r="Q31" s="222">
        <v>50.478821432234547</v>
      </c>
      <c r="R31" s="222">
        <v>51.932555790236258</v>
      </c>
      <c r="S31" s="222">
        <v>24.818250591477096</v>
      </c>
      <c r="T31" s="222">
        <v>24.522104644535382</v>
      </c>
      <c r="U31" s="222">
        <v>27.841624721586619</v>
      </c>
      <c r="V31" s="222">
        <v>33.403770533460047</v>
      </c>
      <c r="W31" s="222">
        <v>42.43846910023008</v>
      </c>
      <c r="X31" s="222">
        <v>71.402446110880717</v>
      </c>
      <c r="Y31" s="222">
        <v>71.688882189825861</v>
      </c>
      <c r="Z31" s="222">
        <v>41.255913488348831</v>
      </c>
      <c r="AA31" s="222">
        <v>37.814928482271668</v>
      </c>
      <c r="AB31" s="222">
        <v>41.685567606766583</v>
      </c>
      <c r="AC31" s="222">
        <v>44.050016696947537</v>
      </c>
      <c r="AD31" s="222">
        <v>77.874059978484837</v>
      </c>
      <c r="AE31" s="222">
        <v>96.001987916284662</v>
      </c>
      <c r="AF31" s="222">
        <v>88.761024048938737</v>
      </c>
      <c r="AG31" s="222">
        <v>1257.5191728511797</v>
      </c>
      <c r="AH31" s="223"/>
    </row>
    <row r="32" spans="1:34">
      <c r="A32" s="220" t="s">
        <v>899</v>
      </c>
      <c r="B32" s="221" t="s">
        <v>92</v>
      </c>
      <c r="C32" s="222">
        <v>48.69583614155983</v>
      </c>
      <c r="D32" s="222">
        <v>43.986978674251439</v>
      </c>
      <c r="E32" s="222">
        <v>29.087686517169068</v>
      </c>
      <c r="F32" s="222">
        <v>27.374147439311471</v>
      </c>
      <c r="G32" s="222">
        <v>28.309485881487578</v>
      </c>
      <c r="H32" s="222">
        <v>28.67983212939458</v>
      </c>
      <c r="I32" s="222">
        <v>31.481487501959855</v>
      </c>
      <c r="J32" s="222">
        <v>66.249039444886776</v>
      </c>
      <c r="K32" s="222">
        <v>69.474978889169023</v>
      </c>
      <c r="L32" s="222">
        <v>43.286099786513404</v>
      </c>
      <c r="M32" s="222">
        <v>43.507210813875595</v>
      </c>
      <c r="N32" s="222">
        <v>27.172642375575187</v>
      </c>
      <c r="O32" s="222">
        <v>27.227435037424168</v>
      </c>
      <c r="P32" s="222">
        <v>30.52253050059646</v>
      </c>
      <c r="Q32" s="222">
        <v>63.755841698940948</v>
      </c>
      <c r="R32" s="222">
        <v>65.591939590518962</v>
      </c>
      <c r="S32" s="222">
        <v>31.345986515929976</v>
      </c>
      <c r="T32" s="222">
        <v>30.97194778885023</v>
      </c>
      <c r="U32" s="222">
        <v>35.164573340400601</v>
      </c>
      <c r="V32" s="222">
        <v>42.189683630748583</v>
      </c>
      <c r="W32" s="222">
        <v>53.600703049930388</v>
      </c>
      <c r="X32" s="222">
        <v>90.182831571726624</v>
      </c>
      <c r="Y32" s="222">
        <v>90.544606525815198</v>
      </c>
      <c r="Z32" s="222">
        <v>52.107109771558996</v>
      </c>
      <c r="AA32" s="222">
        <v>47.761071391277156</v>
      </c>
      <c r="AB32" s="222">
        <v>52.649772202691899</v>
      </c>
      <c r="AC32" s="222">
        <v>55.636122470420588</v>
      </c>
      <c r="AD32" s="222">
        <v>98.356619658945348</v>
      </c>
      <c r="AE32" s="222">
        <v>121.25258416722392</v>
      </c>
      <c r="AF32" s="222">
        <v>112.10709041408614</v>
      </c>
      <c r="AG32" s="222">
        <v>1588.2738749222399</v>
      </c>
      <c r="AH32" s="223"/>
    </row>
    <row r="33" spans="1:34">
      <c r="A33" s="220" t="s">
        <v>897</v>
      </c>
      <c r="B33" s="221" t="s">
        <v>93</v>
      </c>
      <c r="C33" s="222">
        <v>16.904779476570621</v>
      </c>
      <c r="D33" s="222">
        <v>15.270097676672043</v>
      </c>
      <c r="E33" s="222">
        <v>10.097802297241932</v>
      </c>
      <c r="F33" s="222">
        <v>9.5029465039979044</v>
      </c>
      <c r="G33" s="222">
        <v>9.8276496275869771</v>
      </c>
      <c r="H33" s="222">
        <v>9.9562154793498134</v>
      </c>
      <c r="I33" s="222">
        <v>10.928811290311655</v>
      </c>
      <c r="J33" s="222">
        <v>22.998381198236178</v>
      </c>
      <c r="K33" s="222">
        <v>24.118267398605166</v>
      </c>
      <c r="L33" s="222">
        <v>15.026787283509213</v>
      </c>
      <c r="M33" s="222">
        <v>15.103546067289614</v>
      </c>
      <c r="N33" s="222">
        <v>9.4329939385265611</v>
      </c>
      <c r="O33" s="222">
        <v>9.4520152335465042</v>
      </c>
      <c r="P33" s="222">
        <v>10.595908974219659</v>
      </c>
      <c r="Q33" s="222">
        <v>22.132866578789557</v>
      </c>
      <c r="R33" s="222">
        <v>22.770268714452492</v>
      </c>
      <c r="S33" s="222">
        <v>10.881772067470628</v>
      </c>
      <c r="T33" s="222">
        <v>10.751924370049455</v>
      </c>
      <c r="U33" s="222">
        <v>12.20739604879336</v>
      </c>
      <c r="V33" s="222">
        <v>14.646165965623371</v>
      </c>
      <c r="W33" s="222">
        <v>18.607506034276607</v>
      </c>
      <c r="X33" s="222">
        <v>31.307006945335829</v>
      </c>
      <c r="Y33" s="222">
        <v>31.432597268936298</v>
      </c>
      <c r="Z33" s="222">
        <v>18.089004515478212</v>
      </c>
      <c r="AA33" s="222">
        <v>16.580275510357502</v>
      </c>
      <c r="AB33" s="222">
        <v>18.277390000878928</v>
      </c>
      <c r="AC33" s="222">
        <v>19.314102720401685</v>
      </c>
      <c r="AD33" s="222">
        <v>34.144540830183225</v>
      </c>
      <c r="AE33" s="222">
        <v>42.092884294102213</v>
      </c>
      <c r="AF33" s="222">
        <v>38.91802238903675</v>
      </c>
      <c r="AG33" s="222">
        <v>551.3699266998301</v>
      </c>
      <c r="AH33" s="223"/>
    </row>
    <row r="34" spans="1:34">
      <c r="A34" s="220" t="s">
        <v>885</v>
      </c>
      <c r="B34" s="221" t="s">
        <v>94</v>
      </c>
      <c r="C34" s="222">
        <v>46.090543077393782</v>
      </c>
      <c r="D34" s="222">
        <v>41.633615850364286</v>
      </c>
      <c r="E34" s="222">
        <v>27.531455965638603</v>
      </c>
      <c r="F34" s="222">
        <v>25.909593544933831</v>
      </c>
      <c r="G34" s="222">
        <v>26.794890115994605</v>
      </c>
      <c r="H34" s="222">
        <v>27.145422338977436</v>
      </c>
      <c r="I34" s="222">
        <v>29.797185361627847</v>
      </c>
      <c r="J34" s="222">
        <v>62.704626274288785</v>
      </c>
      <c r="K34" s="222">
        <v>65.757973597241076</v>
      </c>
      <c r="L34" s="222">
        <v>40.970234930619576</v>
      </c>
      <c r="M34" s="222">
        <v>41.179516219103832</v>
      </c>
      <c r="N34" s="222">
        <v>25.718869274516717</v>
      </c>
      <c r="O34" s="222">
        <v>25.770730454884053</v>
      </c>
      <c r="P34" s="222">
        <v>28.889533856225597</v>
      </c>
      <c r="Q34" s="222">
        <v>60.344817978238105</v>
      </c>
      <c r="R34" s="222">
        <v>62.082682150445279</v>
      </c>
      <c r="S34" s="222">
        <v>29.668933861530707</v>
      </c>
      <c r="T34" s="222">
        <v>29.314906712002632</v>
      </c>
      <c r="U34" s="222">
        <v>33.283221128647213</v>
      </c>
      <c r="V34" s="222">
        <v>39.932478521403723</v>
      </c>
      <c r="W34" s="222">
        <v>50.73299297540872</v>
      </c>
      <c r="X34" s="222">
        <v>85.357928166892137</v>
      </c>
      <c r="Y34" s="222">
        <v>85.700347671863142</v>
      </c>
      <c r="Z34" s="222">
        <v>49.319308956578823</v>
      </c>
      <c r="AA34" s="222">
        <v>45.205789504934586</v>
      </c>
      <c r="AB34" s="222">
        <v>49.832938214035352</v>
      </c>
      <c r="AC34" s="222">
        <v>52.659514705273864</v>
      </c>
      <c r="AD34" s="222">
        <v>93.094407541520141</v>
      </c>
      <c r="AE34" s="222">
        <v>114.76540699616653</v>
      </c>
      <c r="AF34" s="222">
        <v>106.10920952236893</v>
      </c>
      <c r="AG34" s="222">
        <v>1503.29907546912</v>
      </c>
      <c r="AH34" s="223"/>
    </row>
    <row r="35" spans="1:34">
      <c r="A35" s="220" t="s">
        <v>865</v>
      </c>
      <c r="B35" s="221" t="s">
        <v>109</v>
      </c>
      <c r="C35" s="222">
        <v>78.542176581289468</v>
      </c>
      <c r="D35" s="222">
        <v>70.947196311963864</v>
      </c>
      <c r="E35" s="222">
        <v>46.915925298649256</v>
      </c>
      <c r="F35" s="222">
        <v>44.152134808620715</v>
      </c>
      <c r="G35" s="222">
        <v>45.660754906550729</v>
      </c>
      <c r="H35" s="222">
        <v>46.258091408069482</v>
      </c>
      <c r="I35" s="222">
        <v>50.776919472798788</v>
      </c>
      <c r="J35" s="222">
        <v>106.85397698675668</v>
      </c>
      <c r="K35" s="222">
        <v>112.05713860280953</v>
      </c>
      <c r="L35" s="222">
        <v>69.816739219024925</v>
      </c>
      <c r="M35" s="222">
        <v>70.173372203099106</v>
      </c>
      <c r="N35" s="222">
        <v>43.827124550002488</v>
      </c>
      <c r="O35" s="222">
        <v>43.915500379709798</v>
      </c>
      <c r="P35" s="222">
        <v>49.230204679443666</v>
      </c>
      <c r="Q35" s="222">
        <v>102.83266442432539</v>
      </c>
      <c r="R35" s="222">
        <v>105.79413169231989</v>
      </c>
      <c r="S35" s="222">
        <v>50.558368089046809</v>
      </c>
      <c r="T35" s="222">
        <v>49.955075937637062</v>
      </c>
      <c r="U35" s="222">
        <v>56.717418727107173</v>
      </c>
      <c r="V35" s="222">
        <v>68.048314685512025</v>
      </c>
      <c r="W35" s="222">
        <v>86.453303144658577</v>
      </c>
      <c r="X35" s="222">
        <v>145.45711590856257</v>
      </c>
      <c r="Y35" s="222">
        <v>146.0406276536759</v>
      </c>
      <c r="Z35" s="222">
        <v>84.044266226811033</v>
      </c>
      <c r="AA35" s="222">
        <v>77.034481798819002</v>
      </c>
      <c r="AB35" s="222">
        <v>84.919533844481037</v>
      </c>
      <c r="AC35" s="222">
        <v>89.73625881824826</v>
      </c>
      <c r="AD35" s="222">
        <v>158.6407299123986</v>
      </c>
      <c r="AE35" s="222">
        <v>195.56994254939821</v>
      </c>
      <c r="AF35" s="222">
        <v>180.81905125770967</v>
      </c>
      <c r="AG35" s="222">
        <v>2561.7485400794994</v>
      </c>
      <c r="AH35" s="223"/>
    </row>
    <row r="36" spans="1:34">
      <c r="A36" s="220" t="s">
        <v>841</v>
      </c>
      <c r="B36" s="225" t="s">
        <v>111</v>
      </c>
      <c r="C36" s="222">
        <v>41.730962292637408</v>
      </c>
      <c r="D36" s="222">
        <v>37.695603851755394</v>
      </c>
      <c r="E36" s="222">
        <v>24.927329427085535</v>
      </c>
      <c r="F36" s="222">
        <v>23.458874620453575</v>
      </c>
      <c r="G36" s="222">
        <v>24.260433364569536</v>
      </c>
      <c r="H36" s="222">
        <v>24.577809685240958</v>
      </c>
      <c r="I36" s="222">
        <v>26.978749559640278</v>
      </c>
      <c r="J36" s="222">
        <v>56.773563944177113</v>
      </c>
      <c r="K36" s="222">
        <v>59.538103337572615</v>
      </c>
      <c r="L36" s="222">
        <v>37.094970353012791</v>
      </c>
      <c r="M36" s="222">
        <v>37.284456286030029</v>
      </c>
      <c r="N36" s="222">
        <v>23.286190446962657</v>
      </c>
      <c r="O36" s="222">
        <v>23.333146217449606</v>
      </c>
      <c r="P36" s="222">
        <v>26.156950374432274</v>
      </c>
      <c r="Q36" s="222">
        <v>54.636963582255056</v>
      </c>
      <c r="R36" s="222">
        <v>56.210447846007931</v>
      </c>
      <c r="S36" s="222">
        <v>26.862629024771753</v>
      </c>
      <c r="T36" s="222">
        <v>26.542088353278292</v>
      </c>
      <c r="U36" s="222">
        <v>30.135050558307022</v>
      </c>
      <c r="V36" s="222">
        <v>36.155372537703684</v>
      </c>
      <c r="W36" s="222">
        <v>45.934295312910301</v>
      </c>
      <c r="X36" s="222">
        <v>77.284150801367545</v>
      </c>
      <c r="Y36" s="222">
        <v>77.594181764253221</v>
      </c>
      <c r="Z36" s="222">
        <v>44.65432787177096</v>
      </c>
      <c r="AA36" s="222">
        <v>40.929895186342442</v>
      </c>
      <c r="AB36" s="222">
        <v>45.119374316099503</v>
      </c>
      <c r="AC36" s="222">
        <v>47.678592522208767</v>
      </c>
      <c r="AD36" s="222">
        <v>84.288857352953357</v>
      </c>
      <c r="AE36" s="222">
        <v>103.91005512376407</v>
      </c>
      <c r="AF36" s="222">
        <v>96.072624139926404</v>
      </c>
      <c r="AG36" s="222">
        <v>1361.1060500549402</v>
      </c>
      <c r="AH36" s="223"/>
    </row>
    <row r="37" spans="1:34">
      <c r="A37" s="220" t="s">
        <v>869</v>
      </c>
      <c r="B37" s="221" t="s">
        <v>128</v>
      </c>
      <c r="C37" s="222">
        <v>44.278055395932839</v>
      </c>
      <c r="D37" s="222">
        <v>39.996394615267285</v>
      </c>
      <c r="E37" s="222">
        <v>26.448795153709934</v>
      </c>
      <c r="F37" s="222">
        <v>24.890711665998332</v>
      </c>
      <c r="G37" s="222">
        <v>25.741194389741384</v>
      </c>
      <c r="H37" s="222">
        <v>26.077942107407264</v>
      </c>
      <c r="I37" s="222">
        <v>28.625425868157095</v>
      </c>
      <c r="J37" s="222">
        <v>60.238798034818466</v>
      </c>
      <c r="K37" s="222">
        <v>63.17207399300554</v>
      </c>
      <c r="L37" s="222">
        <v>39.359100820231312</v>
      </c>
      <c r="M37" s="222">
        <v>39.560152226140715</v>
      </c>
      <c r="N37" s="222">
        <v>24.707487532650685</v>
      </c>
      <c r="O37" s="222">
        <v>24.7573092978954</v>
      </c>
      <c r="P37" s="222">
        <v>27.753467306746387</v>
      </c>
      <c r="Q37" s="222">
        <v>57.971788026260718</v>
      </c>
      <c r="R37" s="222">
        <v>59.641311554295214</v>
      </c>
      <c r="S37" s="222">
        <v>28.502217794510031</v>
      </c>
      <c r="T37" s="222">
        <v>28.162112586546954</v>
      </c>
      <c r="U37" s="222">
        <v>31.974375012563982</v>
      </c>
      <c r="V37" s="222">
        <v>38.362153665636356</v>
      </c>
      <c r="W37" s="222">
        <v>48.737943260824785</v>
      </c>
      <c r="X37" s="222">
        <v>82.001270098061497</v>
      </c>
      <c r="Y37" s="222">
        <v>82.330224126316168</v>
      </c>
      <c r="Z37" s="222">
        <v>47.379851662880561</v>
      </c>
      <c r="AA37" s="222">
        <v>43.428094317641438</v>
      </c>
      <c r="AB37" s="222">
        <v>47.873282705262582</v>
      </c>
      <c r="AC37" s="222">
        <v>50.588705481899069</v>
      </c>
      <c r="AD37" s="222">
        <v>89.433516269343556</v>
      </c>
      <c r="AE37" s="222">
        <v>110.25231444941311</v>
      </c>
      <c r="AF37" s="222">
        <v>101.93651763575107</v>
      </c>
      <c r="AG37" s="222">
        <v>1444.1825870549096</v>
      </c>
      <c r="AH37" s="223"/>
    </row>
    <row r="38" spans="1:34">
      <c r="A38" s="220" t="s">
        <v>871</v>
      </c>
      <c r="B38" s="221" t="s">
        <v>149</v>
      </c>
      <c r="C38" s="222">
        <v>36.092518328876729</v>
      </c>
      <c r="D38" s="222">
        <v>32.60239395863622</v>
      </c>
      <c r="E38" s="222">
        <v>21.559294222068903</v>
      </c>
      <c r="F38" s="222">
        <v>20.289248454807936</v>
      </c>
      <c r="G38" s="222">
        <v>20.982505261607738</v>
      </c>
      <c r="H38" s="222">
        <v>21.256999546945742</v>
      </c>
      <c r="I38" s="222">
        <v>23.333538444266527</v>
      </c>
      <c r="J38" s="222">
        <v>49.102651476896099</v>
      </c>
      <c r="K38" s="222">
        <v>51.493662449212756</v>
      </c>
      <c r="L38" s="222">
        <v>32.08291455122918</v>
      </c>
      <c r="M38" s="222">
        <v>32.246798251358847</v>
      </c>
      <c r="N38" s="222">
        <v>20.139896358560502</v>
      </c>
      <c r="O38" s="222">
        <v>20.180507739507398</v>
      </c>
      <c r="P38" s="222">
        <v>22.622775966593949</v>
      </c>
      <c r="Q38" s="222">
        <v>47.254736080567888</v>
      </c>
      <c r="R38" s="222">
        <v>48.615620337955825</v>
      </c>
      <c r="S38" s="222">
        <v>23.23310743805796</v>
      </c>
      <c r="T38" s="222">
        <v>22.955876350504791</v>
      </c>
      <c r="U38" s="222">
        <v>26.063378481191101</v>
      </c>
      <c r="V38" s="222">
        <v>31.270269706545125</v>
      </c>
      <c r="W38" s="222">
        <v>39.727921534120767</v>
      </c>
      <c r="X38" s="222">
        <v>66.841967596375355</v>
      </c>
      <c r="Y38" s="222">
        <v>67.110108985783114</v>
      </c>
      <c r="Z38" s="222">
        <v>38.620895820078275</v>
      </c>
      <c r="AA38" s="222">
        <v>35.399686732666154</v>
      </c>
      <c r="AB38" s="222">
        <v>39.023107904189942</v>
      </c>
      <c r="AC38" s="222">
        <v>41.236539489204944</v>
      </c>
      <c r="AD38" s="222">
        <v>72.900239098207408</v>
      </c>
      <c r="AE38" s="222">
        <v>89.870335191640777</v>
      </c>
      <c r="AF38" s="222">
        <v>83.091852120681864</v>
      </c>
      <c r="AG38" s="222">
        <v>1177.2013478783399</v>
      </c>
      <c r="AH38" s="223"/>
    </row>
    <row r="39" spans="1:34">
      <c r="A39" s="220" t="s">
        <v>893</v>
      </c>
      <c r="B39" s="221" t="s">
        <v>166</v>
      </c>
      <c r="C39" s="222">
        <v>92.342374259010981</v>
      </c>
      <c r="D39" s="222">
        <v>83.412923344265849</v>
      </c>
      <c r="E39" s="222">
        <v>55.159254825995362</v>
      </c>
      <c r="F39" s="222">
        <v>51.909854479424006</v>
      </c>
      <c r="G39" s="222">
        <v>53.68354560642679</v>
      </c>
      <c r="H39" s="222">
        <v>54.385836696166628</v>
      </c>
      <c r="I39" s="222">
        <v>59.698642255272581</v>
      </c>
      <c r="J39" s="222">
        <v>125.62867956380789</v>
      </c>
      <c r="K39" s="222">
        <v>131.74605901766597</v>
      </c>
      <c r="L39" s="222">
        <v>82.083840086025859</v>
      </c>
      <c r="M39" s="222">
        <v>82.503135016748857</v>
      </c>
      <c r="N39" s="222">
        <v>51.527738522804434</v>
      </c>
      <c r="O39" s="222">
        <v>51.631642365268455</v>
      </c>
      <c r="P39" s="222">
        <v>57.880163031283622</v>
      </c>
      <c r="Q39" s="222">
        <v>120.90080511703641</v>
      </c>
      <c r="R39" s="222">
        <v>124.38261490026701</v>
      </c>
      <c r="S39" s="222">
        <v>59.441690454957211</v>
      </c>
      <c r="T39" s="222">
        <v>58.732397282067552</v>
      </c>
      <c r="U39" s="222">
        <v>66.682912736483047</v>
      </c>
      <c r="V39" s="222">
        <v>80.004695768533551</v>
      </c>
      <c r="W39" s="222">
        <v>101.64351972916418</v>
      </c>
      <c r="X39" s="222">
        <v>171.01455575226061</v>
      </c>
      <c r="Y39" s="222">
        <v>171.70059301653242</v>
      </c>
      <c r="Z39" s="222">
        <v>98.811204680683005</v>
      </c>
      <c r="AA39" s="222">
        <v>90.569771029367189</v>
      </c>
      <c r="AB39" s="222">
        <v>99.840260577090774</v>
      </c>
      <c r="AC39" s="222">
        <v>105.50330481129267</v>
      </c>
      <c r="AD39" s="222">
        <v>186.51458734571378</v>
      </c>
      <c r="AE39" s="222">
        <v>229.93242121344471</v>
      </c>
      <c r="AF39" s="222">
        <v>212.58973498292869</v>
      </c>
      <c r="AG39" s="222">
        <v>3011.8587584679899</v>
      </c>
      <c r="AH39" s="223"/>
    </row>
    <row r="40" spans="1:34">
      <c r="A40" s="220" t="s">
        <v>824</v>
      </c>
      <c r="B40" s="225" t="s">
        <v>167</v>
      </c>
      <c r="C40" s="222">
        <v>46.84625332862624</v>
      </c>
      <c r="D40" s="222">
        <v>42.316249384127666</v>
      </c>
      <c r="E40" s="222">
        <v>27.982867515935407</v>
      </c>
      <c r="F40" s="222">
        <v>26.334412697407135</v>
      </c>
      <c r="G40" s="222">
        <v>27.234224777495609</v>
      </c>
      <c r="H40" s="222">
        <v>27.590504400630586</v>
      </c>
      <c r="I40" s="222">
        <v>30.285746288277032</v>
      </c>
      <c r="J40" s="222">
        <v>63.732744532639742</v>
      </c>
      <c r="K40" s="222">
        <v>66.836155181351799</v>
      </c>
      <c r="L40" s="222">
        <v>41.641991531110946</v>
      </c>
      <c r="M40" s="222">
        <v>41.854704239677041</v>
      </c>
      <c r="N40" s="222">
        <v>26.140561271684625</v>
      </c>
      <c r="O40" s="222">
        <v>26.193272778887529</v>
      </c>
      <c r="P40" s="222">
        <v>29.363212737635543</v>
      </c>
      <c r="Q40" s="222">
        <v>61.334244322777714</v>
      </c>
      <c r="R40" s="222">
        <v>63.100602881956661</v>
      </c>
      <c r="S40" s="222">
        <v>30.155391949573794</v>
      </c>
      <c r="T40" s="222">
        <v>29.795560096341884</v>
      </c>
      <c r="U40" s="222">
        <v>33.828939831911789</v>
      </c>
      <c r="V40" s="222">
        <v>40.587219849252079</v>
      </c>
      <c r="W40" s="222">
        <v>51.564821812895879</v>
      </c>
      <c r="X40" s="222">
        <v>86.75747473399089</v>
      </c>
      <c r="Y40" s="222">
        <v>87.105508621280933</v>
      </c>
      <c r="Z40" s="222">
        <v>50.127958733163204</v>
      </c>
      <c r="AA40" s="222">
        <v>45.94699315025877</v>
      </c>
      <c r="AB40" s="222">
        <v>50.650009564098291</v>
      </c>
      <c r="AC40" s="222">
        <v>53.522931198780533</v>
      </c>
      <c r="AD40" s="222">
        <v>94.620803053792699</v>
      </c>
      <c r="AE40" s="222">
        <v>116.64712477953555</v>
      </c>
      <c r="AF40" s="222">
        <v>107.84899846891221</v>
      </c>
      <c r="AG40" s="222">
        <v>1527.9474837140099</v>
      </c>
      <c r="AH40" s="223"/>
    </row>
    <row r="41" spans="1:34">
      <c r="A41" s="220" t="s">
        <v>900</v>
      </c>
      <c r="B41" s="221" t="s">
        <v>168</v>
      </c>
      <c r="C41" s="222">
        <v>36.047630146400046</v>
      </c>
      <c r="D41" s="222">
        <v>32.561846435854441</v>
      </c>
      <c r="E41" s="222">
        <v>21.532480977166166</v>
      </c>
      <c r="F41" s="222">
        <v>20.264014762920453</v>
      </c>
      <c r="G41" s="222">
        <v>20.956409367815603</v>
      </c>
      <c r="H41" s="222">
        <v>21.230562265238895</v>
      </c>
      <c r="I41" s="222">
        <v>23.304518575883584</v>
      </c>
      <c r="J41" s="222">
        <v>49.041582621586535</v>
      </c>
      <c r="K41" s="222">
        <v>51.429619899026846</v>
      </c>
      <c r="L41" s="222">
        <v>32.043013103797982</v>
      </c>
      <c r="M41" s="222">
        <v>32.206692982144709</v>
      </c>
      <c r="N41" s="222">
        <v>20.114848415533451</v>
      </c>
      <c r="O41" s="222">
        <v>20.155409288198769</v>
      </c>
      <c r="P41" s="222">
        <v>22.594640071878477</v>
      </c>
      <c r="Q41" s="222">
        <v>47.195965473409267</v>
      </c>
      <c r="R41" s="222">
        <v>48.555157202159585</v>
      </c>
      <c r="S41" s="222">
        <v>23.204212475487687</v>
      </c>
      <c r="T41" s="222">
        <v>22.927326179603885</v>
      </c>
      <c r="U41" s="222">
        <v>26.0309635169993</v>
      </c>
      <c r="V41" s="222">
        <v>31.231378943648171</v>
      </c>
      <c r="W41" s="222">
        <v>39.678512008994446</v>
      </c>
      <c r="X41" s="222">
        <v>66.758836394190268</v>
      </c>
      <c r="Y41" s="222">
        <v>67.026644296765454</v>
      </c>
      <c r="Z41" s="222">
        <v>38.572863100299962</v>
      </c>
      <c r="AA41" s="222">
        <v>35.355660223260692</v>
      </c>
      <c r="AB41" s="222">
        <v>38.974574954162762</v>
      </c>
      <c r="AC41" s="222">
        <v>41.185253699379153</v>
      </c>
      <c r="AD41" s="222">
        <v>72.809573237615027</v>
      </c>
      <c r="AE41" s="222">
        <v>89.758563661359517</v>
      </c>
      <c r="AF41" s="222">
        <v>82.988510974288801</v>
      </c>
      <c r="AG41" s="222">
        <v>1175.73726525507</v>
      </c>
      <c r="AH41" s="223"/>
    </row>
    <row r="42" spans="1:34">
      <c r="A42" s="220" t="s">
        <v>870</v>
      </c>
      <c r="B42" s="221" t="s">
        <v>169</v>
      </c>
      <c r="C42" s="222">
        <v>70.900897271414181</v>
      </c>
      <c r="D42" s="222">
        <v>64.04482402143816</v>
      </c>
      <c r="E42" s="222">
        <v>42.351528118782646</v>
      </c>
      <c r="F42" s="222">
        <v>39.856623671992637</v>
      </c>
      <c r="G42" s="222">
        <v>41.21847183104159</v>
      </c>
      <c r="H42" s="222">
        <v>41.757694141577048</v>
      </c>
      <c r="I42" s="222">
        <v>45.836890547255472</v>
      </c>
      <c r="J42" s="222">
        <v>96.458274714847619</v>
      </c>
      <c r="K42" s="222">
        <v>101.15522663652649</v>
      </c>
      <c r="L42" s="222">
        <v>63.024347817379166</v>
      </c>
      <c r="M42" s="222">
        <v>63.346284382776879</v>
      </c>
      <c r="N42" s="222">
        <v>39.563233292944545</v>
      </c>
      <c r="O42" s="222">
        <v>39.643011138378569</v>
      </c>
      <c r="P42" s="222">
        <v>44.440653882508236</v>
      </c>
      <c r="Q42" s="222">
        <v>92.828191092322839</v>
      </c>
      <c r="R42" s="222">
        <v>95.501540567472901</v>
      </c>
      <c r="S42" s="222">
        <v>45.639601779839062</v>
      </c>
      <c r="T42" s="222">
        <v>45.095003237838093</v>
      </c>
      <c r="U42" s="222">
        <v>51.19944536434425</v>
      </c>
      <c r="V42" s="222">
        <v>61.427971301723552</v>
      </c>
      <c r="W42" s="222">
        <v>78.042359300927245</v>
      </c>
      <c r="X42" s="222">
        <v>131.30575801850114</v>
      </c>
      <c r="Y42" s="222">
        <v>131.83250056750757</v>
      </c>
      <c r="Z42" s="222">
        <v>75.867694853494015</v>
      </c>
      <c r="AA42" s="222">
        <v>69.53988440493282</v>
      </c>
      <c r="AB42" s="222">
        <v>76.657808677003715</v>
      </c>
      <c r="AC42" s="222">
        <v>81.005919939189951</v>
      </c>
      <c r="AD42" s="222">
        <v>143.20675316325026</v>
      </c>
      <c r="AE42" s="222">
        <v>176.54316457247853</v>
      </c>
      <c r="AF42" s="222">
        <v>163.22737077026102</v>
      </c>
      <c r="AG42" s="222">
        <v>2312.5189290799499</v>
      </c>
      <c r="AH42" s="223"/>
    </row>
    <row r="43" spans="1:34">
      <c r="A43" s="220" t="s">
        <v>861</v>
      </c>
      <c r="B43" s="225" t="s">
        <v>176</v>
      </c>
      <c r="C43" s="222">
        <v>49.615270500669183</v>
      </c>
      <c r="D43" s="222">
        <v>44.817504295147408</v>
      </c>
      <c r="E43" s="222">
        <v>29.636896070387152</v>
      </c>
      <c r="F43" s="222">
        <v>27.89100336994715</v>
      </c>
      <c r="G43" s="222">
        <v>28.844002096231172</v>
      </c>
      <c r="H43" s="222">
        <v>29.221340914593338</v>
      </c>
      <c r="I43" s="222">
        <v>32.075894818450521</v>
      </c>
      <c r="J43" s="222">
        <v>67.499898819116396</v>
      </c>
      <c r="K43" s="222">
        <v>70.786747774364997</v>
      </c>
      <c r="L43" s="222">
        <v>44.103391994000319</v>
      </c>
      <c r="M43" s="222">
        <v>44.328677856252781</v>
      </c>
      <c r="N43" s="222">
        <v>27.685693654852273</v>
      </c>
      <c r="O43" s="222">
        <v>27.741520866262839</v>
      </c>
      <c r="P43" s="222">
        <v>31.098831586948702</v>
      </c>
      <c r="Q43" s="222">
        <v>64.959626582755973</v>
      </c>
      <c r="R43" s="222">
        <v>66.830392150709798</v>
      </c>
      <c r="S43" s="222">
        <v>31.937835415272058</v>
      </c>
      <c r="T43" s="222">
        <v>31.556734399410271</v>
      </c>
      <c r="U43" s="222">
        <v>35.828521626627712</v>
      </c>
      <c r="V43" s="222">
        <v>42.986274218438645</v>
      </c>
      <c r="W43" s="222">
        <v>54.612747034825915</v>
      </c>
      <c r="X43" s="222">
        <v>91.885588943173644</v>
      </c>
      <c r="Y43" s="222">
        <v>92.254194631661932</v>
      </c>
      <c r="Z43" s="222">
        <v>53.090952967896804</v>
      </c>
      <c r="AA43" s="222">
        <v>48.662856298252748</v>
      </c>
      <c r="AB43" s="222">
        <v>53.643861500629257</v>
      </c>
      <c r="AC43" s="222">
        <v>56.686597555358354</v>
      </c>
      <c r="AD43" s="222">
        <v>100.2137077125809</v>
      </c>
      <c r="AE43" s="222">
        <v>123.54197481840936</v>
      </c>
      <c r="AF43" s="222">
        <v>114.22380344324225</v>
      </c>
      <c r="AG43" s="222">
        <v>1618.2623439164697</v>
      </c>
      <c r="AH43" s="223"/>
    </row>
    <row r="44" spans="1:34">
      <c r="A44" s="220" t="s">
        <v>846</v>
      </c>
      <c r="B44" s="225" t="s">
        <v>177</v>
      </c>
      <c r="C44" s="222">
        <v>30.242702711071672</v>
      </c>
      <c r="D44" s="222">
        <v>27.318251920687196</v>
      </c>
      <c r="E44" s="222">
        <v>18.064999507027945</v>
      </c>
      <c r="F44" s="222">
        <v>17.000800655101401</v>
      </c>
      <c r="G44" s="222">
        <v>17.58169554637583</v>
      </c>
      <c r="H44" s="222">
        <v>17.811700252385041</v>
      </c>
      <c r="I44" s="222">
        <v>19.551677163040353</v>
      </c>
      <c r="J44" s="222">
        <v>41.144175017375389</v>
      </c>
      <c r="K44" s="222">
        <v>43.147654889735229</v>
      </c>
      <c r="L44" s="222">
        <v>26.882968875608977</v>
      </c>
      <c r="M44" s="222">
        <v>27.020290576939153</v>
      </c>
      <c r="N44" s="222">
        <v>16.875655299354008</v>
      </c>
      <c r="O44" s="222">
        <v>16.909684454911169</v>
      </c>
      <c r="P44" s="222">
        <v>18.956113891046702</v>
      </c>
      <c r="Q44" s="222">
        <v>39.595766689169231</v>
      </c>
      <c r="R44" s="222">
        <v>40.73608107913055</v>
      </c>
      <c r="S44" s="222">
        <v>19.467523848049598</v>
      </c>
      <c r="T44" s="222">
        <v>19.235225916197347</v>
      </c>
      <c r="U44" s="222">
        <v>21.839069246164637</v>
      </c>
      <c r="V44" s="222">
        <v>26.202036161977805</v>
      </c>
      <c r="W44" s="222">
        <v>33.28888578339857</v>
      </c>
      <c r="X44" s="222">
        <v>56.008332148519777</v>
      </c>
      <c r="Y44" s="222">
        <v>56.233013625453587</v>
      </c>
      <c r="Z44" s="222">
        <v>32.361284964352571</v>
      </c>
      <c r="AA44" s="222">
        <v>29.662164112958127</v>
      </c>
      <c r="AB44" s="222">
        <v>32.698307179753307</v>
      </c>
      <c r="AC44" s="222">
        <v>34.552989437913929</v>
      </c>
      <c r="AD44" s="222">
        <v>61.084689035101349</v>
      </c>
      <c r="AE44" s="222">
        <v>75.304300048539773</v>
      </c>
      <c r="AF44" s="222">
        <v>69.62446229160976</v>
      </c>
      <c r="AG44" s="222">
        <v>986.40250232894994</v>
      </c>
      <c r="AH44" s="223"/>
    </row>
    <row r="45" spans="1:34">
      <c r="A45" s="220" t="s">
        <v>904</v>
      </c>
      <c r="B45" s="225" t="s">
        <v>178</v>
      </c>
      <c r="C45" s="222">
        <v>38.880042646655134</v>
      </c>
      <c r="D45" s="222">
        <v>35.120366385757762</v>
      </c>
      <c r="E45" s="222">
        <v>23.224377726925766</v>
      </c>
      <c r="F45" s="222">
        <v>21.85624283690888</v>
      </c>
      <c r="G45" s="222">
        <v>22.603041770911084</v>
      </c>
      <c r="H45" s="222">
        <v>22.89873600379774</v>
      </c>
      <c r="I45" s="222">
        <v>25.135651703323077</v>
      </c>
      <c r="J45" s="222">
        <v>52.894984109715892</v>
      </c>
      <c r="K45" s="222">
        <v>55.470659426279077</v>
      </c>
      <c r="L45" s="222">
        <v>34.560766156978893</v>
      </c>
      <c r="M45" s="222">
        <v>34.737307045372241</v>
      </c>
      <c r="N45" s="222">
        <v>21.695355868076295</v>
      </c>
      <c r="O45" s="222">
        <v>21.739103777511904</v>
      </c>
      <c r="P45" s="222">
        <v>24.369995087407681</v>
      </c>
      <c r="Q45" s="222">
        <v>50.904349132073776</v>
      </c>
      <c r="R45" s="222">
        <v>52.370338218295878</v>
      </c>
      <c r="S45" s="222">
        <v>25.027464134673664</v>
      </c>
      <c r="T45" s="222">
        <v>24.728821728820208</v>
      </c>
      <c r="U45" s="222">
        <v>28.076324783739778</v>
      </c>
      <c r="V45" s="222">
        <v>33.685358519030238</v>
      </c>
      <c r="W45" s="222">
        <v>42.796218025988217</v>
      </c>
      <c r="X45" s="222">
        <v>72.004356333710419</v>
      </c>
      <c r="Y45" s="222">
        <v>72.29320701906606</v>
      </c>
      <c r="Z45" s="222">
        <v>41.603693675630552</v>
      </c>
      <c r="AA45" s="222">
        <v>38.133701763423801</v>
      </c>
      <c r="AB45" s="222">
        <v>42.036969703664042</v>
      </c>
      <c r="AC45" s="222">
        <v>44.421350689126719</v>
      </c>
      <c r="AD45" s="222">
        <v>78.530524782526911</v>
      </c>
      <c r="AE45" s="222">
        <v>96.811268005219588</v>
      </c>
      <c r="AF45" s="222">
        <v>89.509264069748724</v>
      </c>
      <c r="AG45" s="222">
        <v>1268.1198411303599</v>
      </c>
      <c r="AH45" s="223"/>
    </row>
    <row r="46" spans="1:34">
      <c r="A46" s="220" t="s">
        <v>874</v>
      </c>
      <c r="B46" s="225" t="s">
        <v>179</v>
      </c>
      <c r="C46" s="222">
        <v>43.300421075947355</v>
      </c>
      <c r="D46" s="222">
        <v>39.11329693399108</v>
      </c>
      <c r="E46" s="222">
        <v>25.864820775582487</v>
      </c>
      <c r="F46" s="222">
        <v>24.341138886526672</v>
      </c>
      <c r="G46" s="222">
        <v>25.17284343467346</v>
      </c>
      <c r="H46" s="222">
        <v>25.502155953954428</v>
      </c>
      <c r="I46" s="222">
        <v>27.99339271984767</v>
      </c>
      <c r="J46" s="222">
        <v>58.908759580624704</v>
      </c>
      <c r="K46" s="222">
        <v>61.777270471306672</v>
      </c>
      <c r="L46" s="222">
        <v>38.490074224064188</v>
      </c>
      <c r="M46" s="222">
        <v>38.686686529097535</v>
      </c>
      <c r="N46" s="222">
        <v>24.161960238000084</v>
      </c>
      <c r="O46" s="222">
        <v>24.210681966959331</v>
      </c>
      <c r="P46" s="222">
        <v>27.140686508333939</v>
      </c>
      <c r="Q46" s="222">
        <v>56.691803865741292</v>
      </c>
      <c r="R46" s="222">
        <v>58.324465262310554</v>
      </c>
      <c r="S46" s="222">
        <v>27.872905010503409</v>
      </c>
      <c r="T46" s="222">
        <v>27.540309132404467</v>
      </c>
      <c r="U46" s="222">
        <v>31.268398968836461</v>
      </c>
      <c r="V46" s="222">
        <v>37.515139096529332</v>
      </c>
      <c r="W46" s="222">
        <v>47.661837149316014</v>
      </c>
      <c r="X46" s="222">
        <v>80.190728618463723</v>
      </c>
      <c r="Y46" s="222">
        <v>80.512419528570064</v>
      </c>
      <c r="Z46" s="222">
        <v>46.333731442666284</v>
      </c>
      <c r="AA46" s="222">
        <v>42.469226655616865</v>
      </c>
      <c r="AB46" s="222">
        <v>46.816267807825803</v>
      </c>
      <c r="AC46" s="222">
        <v>49.471735591498572</v>
      </c>
      <c r="AD46" s="222">
        <v>87.458875014661857</v>
      </c>
      <c r="AE46" s="222">
        <v>107.81800595280559</v>
      </c>
      <c r="AF46" s="222">
        <v>99.685817210689734</v>
      </c>
      <c r="AG46" s="222">
        <v>1412.2958556073495</v>
      </c>
      <c r="AH46" s="223"/>
    </row>
    <row r="47" spans="1:34">
      <c r="A47" s="220" t="s">
        <v>890</v>
      </c>
      <c r="B47" s="221" t="s">
        <v>181</v>
      </c>
      <c r="C47" s="222">
        <v>39.244666833886086</v>
      </c>
      <c r="D47" s="222">
        <v>35.449731637875402</v>
      </c>
      <c r="E47" s="222">
        <v>23.442180210569738</v>
      </c>
      <c r="F47" s="222">
        <v>22.061214700051003</v>
      </c>
      <c r="G47" s="222">
        <v>22.8150172517398</v>
      </c>
      <c r="H47" s="222">
        <v>23.113484559499728</v>
      </c>
      <c r="I47" s="222">
        <v>25.371378465665838</v>
      </c>
      <c r="J47" s="222">
        <v>53.391042994344161</v>
      </c>
      <c r="K47" s="222">
        <v>55.990873467510639</v>
      </c>
      <c r="L47" s="222">
        <v>34.884883375280133</v>
      </c>
      <c r="M47" s="222">
        <v>35.063079896578216</v>
      </c>
      <c r="N47" s="222">
        <v>21.898818903648969</v>
      </c>
      <c r="O47" s="222">
        <v>21.942977089021415</v>
      </c>
      <c r="P47" s="222">
        <v>24.598541381256275</v>
      </c>
      <c r="Q47" s="222">
        <v>51.381739475944698</v>
      </c>
      <c r="R47" s="222">
        <v>52.86147687730913</v>
      </c>
      <c r="S47" s="222">
        <v>25.262176294109587</v>
      </c>
      <c r="T47" s="222">
        <v>24.960733164874817</v>
      </c>
      <c r="U47" s="222">
        <v>28.339629718812532</v>
      </c>
      <c r="V47" s="222">
        <v>34.001266003577236</v>
      </c>
      <c r="W47" s="222">
        <v>43.197568825834296</v>
      </c>
      <c r="X47" s="222">
        <v>72.679626423917625</v>
      </c>
      <c r="Y47" s="222">
        <v>72.971186004099749</v>
      </c>
      <c r="Z47" s="222">
        <v>41.993860762898073</v>
      </c>
      <c r="AA47" s="222">
        <v>38.491326628652494</v>
      </c>
      <c r="AB47" s="222">
        <v>42.431200133171281</v>
      </c>
      <c r="AC47" s="222">
        <v>44.837942281834692</v>
      </c>
      <c r="AD47" s="222">
        <v>79.266998480148033</v>
      </c>
      <c r="AE47" s="222">
        <v>97.719181873319172</v>
      </c>
      <c r="AF47" s="222">
        <v>90.348698402619263</v>
      </c>
      <c r="AG47" s="222">
        <v>1280.0125021180502</v>
      </c>
      <c r="AH47" s="223"/>
    </row>
    <row r="48" spans="1:34">
      <c r="A48" s="220" t="s">
        <v>805</v>
      </c>
      <c r="B48" s="221" t="s">
        <v>106</v>
      </c>
      <c r="C48" s="222">
        <v>40.195839277103751</v>
      </c>
      <c r="D48" s="222">
        <v>36.308926289625987</v>
      </c>
      <c r="E48" s="222">
        <v>24.010348005689949</v>
      </c>
      <c r="F48" s="222">
        <v>22.595912053335152</v>
      </c>
      <c r="G48" s="222">
        <v>23.367984506965744</v>
      </c>
      <c r="H48" s="222">
        <v>23.673685762705006</v>
      </c>
      <c r="I48" s="222">
        <v>25.986304212013366</v>
      </c>
      <c r="J48" s="222">
        <v>54.685080959447227</v>
      </c>
      <c r="K48" s="222">
        <v>57.347923487565801</v>
      </c>
      <c r="L48" s="222">
        <v>35.730387807560795</v>
      </c>
      <c r="M48" s="222">
        <v>35.91290327546259</v>
      </c>
      <c r="N48" s="222">
        <v>22.429580272278542</v>
      </c>
      <c r="O48" s="222">
        <v>22.474808718974558</v>
      </c>
      <c r="P48" s="222">
        <v>25.19473588595768</v>
      </c>
      <c r="Q48" s="222">
        <v>52.627077979669956</v>
      </c>
      <c r="R48" s="222">
        <v>54.142679755812594</v>
      </c>
      <c r="S48" s="222">
        <v>25.874455308946729</v>
      </c>
      <c r="T48" s="222">
        <v>25.565706106789001</v>
      </c>
      <c r="U48" s="222">
        <v>29.026496929422958</v>
      </c>
      <c r="V48" s="222">
        <v>34.825354213932258</v>
      </c>
      <c r="W48" s="222">
        <v>44.24454769955107</v>
      </c>
      <c r="X48" s="222">
        <v>74.441161516836118</v>
      </c>
      <c r="Y48" s="222">
        <v>74.739787622500529</v>
      </c>
      <c r="Z48" s="222">
        <v>43.011665381065924</v>
      </c>
      <c r="AA48" s="222">
        <v>39.424240375812957</v>
      </c>
      <c r="AB48" s="222">
        <v>43.459604539562562</v>
      </c>
      <c r="AC48" s="222">
        <v>45.92467886414758</v>
      </c>
      <c r="AD48" s="222">
        <v>81.188191617804932</v>
      </c>
      <c r="AE48" s="222">
        <v>100.08760032276362</v>
      </c>
      <c r="AF48" s="222">
        <v>92.538478546884676</v>
      </c>
      <c r="AG48" s="222">
        <v>1311.0361472961895</v>
      </c>
      <c r="AH48" s="223"/>
    </row>
    <row r="49" spans="1:34">
      <c r="A49" s="220" t="s">
        <v>908</v>
      </c>
      <c r="B49" s="221" t="s">
        <v>116</v>
      </c>
      <c r="C49" s="222">
        <v>37.212771927332888</v>
      </c>
      <c r="D49" s="222">
        <v>33.614319721689078</v>
      </c>
      <c r="E49" s="222">
        <v>22.228459967511625</v>
      </c>
      <c r="F49" s="222">
        <v>20.918994026573284</v>
      </c>
      <c r="G49" s="222">
        <v>21.633768407331072</v>
      </c>
      <c r="H49" s="222">
        <v>21.91678255288231</v>
      </c>
      <c r="I49" s="222">
        <v>24.057773870808965</v>
      </c>
      <c r="J49" s="222">
        <v>50.626718639777373</v>
      </c>
      <c r="K49" s="222">
        <v>53.091942739071733</v>
      </c>
      <c r="L49" s="222">
        <v>33.078716510723389</v>
      </c>
      <c r="M49" s="222">
        <v>33.24768689677299</v>
      </c>
      <c r="N49" s="222">
        <v>20.765006281969768</v>
      </c>
      <c r="O49" s="222">
        <v>20.806878174727711</v>
      </c>
      <c r="P49" s="222">
        <v>23.324950471368471</v>
      </c>
      <c r="Q49" s="222">
        <v>48.721446927840596</v>
      </c>
      <c r="R49" s="222">
        <v>50.124570839234643</v>
      </c>
      <c r="S49" s="222">
        <v>23.954225648032782</v>
      </c>
      <c r="T49" s="222">
        <v>23.668389754336541</v>
      </c>
      <c r="U49" s="222">
        <v>26.872343742784359</v>
      </c>
      <c r="V49" s="222">
        <v>32.240848479803645</v>
      </c>
      <c r="W49" s="222">
        <v>40.961012188872203</v>
      </c>
      <c r="X49" s="222">
        <v>68.91663454107065</v>
      </c>
      <c r="Y49" s="222">
        <v>69.193098607040952</v>
      </c>
      <c r="Z49" s="222">
        <v>39.819626180864098</v>
      </c>
      <c r="AA49" s="222">
        <v>36.498435955015708</v>
      </c>
      <c r="AB49" s="222">
        <v>40.234322279819587</v>
      </c>
      <c r="AC49" s="222">
        <v>42.516455213835933</v>
      </c>
      <c r="AD49" s="222">
        <v>75.162945026176473</v>
      </c>
      <c r="AE49" s="222">
        <v>92.659765551570729</v>
      </c>
      <c r="AF49" s="222">
        <v>85.670889291000535</v>
      </c>
      <c r="AG49" s="222">
        <v>1213.73978041584</v>
      </c>
      <c r="AH49" s="223"/>
    </row>
    <row r="50" spans="1:34">
      <c r="A50" s="220" t="s">
        <v>798</v>
      </c>
      <c r="B50" s="225" t="s">
        <v>26</v>
      </c>
      <c r="C50" s="222">
        <v>43.083773214548664</v>
      </c>
      <c r="D50" s="222">
        <v>38.917598787819742</v>
      </c>
      <c r="E50" s="222">
        <v>25.735409606655011</v>
      </c>
      <c r="F50" s="222">
        <v>24.219351255997051</v>
      </c>
      <c r="G50" s="222">
        <v>25.046894481754951</v>
      </c>
      <c r="H50" s="222">
        <v>25.374559329921844</v>
      </c>
      <c r="I50" s="222">
        <v>27.853331526091345</v>
      </c>
      <c r="J50" s="222">
        <v>58.614017486583464</v>
      </c>
      <c r="K50" s="222">
        <v>61.468176166953782</v>
      </c>
      <c r="L50" s="222">
        <v>38.29749428930802</v>
      </c>
      <c r="M50" s="222">
        <v>38.493122870988302</v>
      </c>
      <c r="N50" s="222">
        <v>24.041069103856572</v>
      </c>
      <c r="O50" s="222">
        <v>24.08954706016603</v>
      </c>
      <c r="P50" s="222">
        <v>27.004891715978236</v>
      </c>
      <c r="Q50" s="222">
        <v>56.408154012895643</v>
      </c>
      <c r="R50" s="222">
        <v>58.032646606687344</v>
      </c>
      <c r="S50" s="222">
        <v>27.733446660874364</v>
      </c>
      <c r="T50" s="222">
        <v>27.402514881735883</v>
      </c>
      <c r="U50" s="222">
        <v>31.111951719649721</v>
      </c>
      <c r="V50" s="222">
        <v>37.327437119195622</v>
      </c>
      <c r="W50" s="222">
        <v>47.423367526338886</v>
      </c>
      <c r="X50" s="222">
        <v>79.789505040782558</v>
      </c>
      <c r="Y50" s="222">
        <v>80.109586413476222</v>
      </c>
      <c r="Z50" s="222">
        <v>46.101906818834834</v>
      </c>
      <c r="AA50" s="222">
        <v>42.256737564250813</v>
      </c>
      <c r="AB50" s="222">
        <v>46.582028877875352</v>
      </c>
      <c r="AC50" s="222">
        <v>49.22421038390808</v>
      </c>
      <c r="AD50" s="222">
        <v>87.021286239277245</v>
      </c>
      <c r="AE50" s="222">
        <v>107.27855299069752</v>
      </c>
      <c r="AF50" s="222">
        <v>99.18705256651694</v>
      </c>
      <c r="AG50" s="222">
        <v>1405.2296223196201</v>
      </c>
      <c r="AH50" s="223"/>
    </row>
    <row r="51" spans="1:34">
      <c r="A51" s="220" t="s">
        <v>814</v>
      </c>
      <c r="B51" s="221" t="s">
        <v>31</v>
      </c>
      <c r="C51" s="222">
        <v>26.141898606510914</v>
      </c>
      <c r="D51" s="222">
        <v>23.61399305612591</v>
      </c>
      <c r="E51" s="222">
        <v>15.61544912011138</v>
      </c>
      <c r="F51" s="222">
        <v>14.695551889033409</v>
      </c>
      <c r="G51" s="222">
        <v>15.197679476432432</v>
      </c>
      <c r="H51" s="222">
        <v>15.396496353381462</v>
      </c>
      <c r="I51" s="222">
        <v>16.900538515571185</v>
      </c>
      <c r="J51" s="222">
        <v>35.565169615578071</v>
      </c>
      <c r="K51" s="222">
        <v>37.29698466477479</v>
      </c>
      <c r="L51" s="222">
        <v>23.237732860789524</v>
      </c>
      <c r="M51" s="222">
        <v>23.356434222468181</v>
      </c>
      <c r="N51" s="222">
        <v>14.587375803308561</v>
      </c>
      <c r="O51" s="222">
        <v>14.616790725074623</v>
      </c>
      <c r="P51" s="222">
        <v>16.385731528280328</v>
      </c>
      <c r="Q51" s="222">
        <v>34.226720009927462</v>
      </c>
      <c r="R51" s="222">
        <v>35.212411779830056</v>
      </c>
      <c r="S51" s="222">
        <v>16.827796094071775</v>
      </c>
      <c r="T51" s="222">
        <v>16.626996944637273</v>
      </c>
      <c r="U51" s="222">
        <v>18.877768278454766</v>
      </c>
      <c r="V51" s="222">
        <v>22.64913222784789</v>
      </c>
      <c r="W51" s="222">
        <v>28.775029969617776</v>
      </c>
      <c r="X51" s="222">
        <v>48.413799326551853</v>
      </c>
      <c r="Y51" s="222">
        <v>48.608014785562879</v>
      </c>
      <c r="Z51" s="222">
        <v>27.973208558664993</v>
      </c>
      <c r="AA51" s="222">
        <v>25.640079000173472</v>
      </c>
      <c r="AB51" s="222">
        <v>28.26453174718155</v>
      </c>
      <c r="AC51" s="222">
        <v>29.867725615247437</v>
      </c>
      <c r="AD51" s="222">
        <v>52.801820076129111</v>
      </c>
      <c r="AE51" s="222">
        <v>65.093301855674099</v>
      </c>
      <c r="AF51" s="222">
        <v>60.183630118936811</v>
      </c>
      <c r="AG51" s="222">
        <v>852.64979282594993</v>
      </c>
      <c r="AH51" s="223"/>
    </row>
    <row r="52" spans="1:34">
      <c r="A52" s="220" t="s">
        <v>875</v>
      </c>
      <c r="B52" s="221" t="s">
        <v>55</v>
      </c>
      <c r="C52" s="222">
        <v>35.080548241120439</v>
      </c>
      <c r="D52" s="222">
        <v>31.68828075725871</v>
      </c>
      <c r="E52" s="222">
        <v>20.954809916843377</v>
      </c>
      <c r="F52" s="222">
        <v>19.720373976384693</v>
      </c>
      <c r="G52" s="222">
        <v>20.394193094042876</v>
      </c>
      <c r="H52" s="222">
        <v>20.660991047318628</v>
      </c>
      <c r="I52" s="222">
        <v>22.679307483380182</v>
      </c>
      <c r="J52" s="222">
        <v>47.725900370992115</v>
      </c>
      <c r="K52" s="222">
        <v>50.049871643794489</v>
      </c>
      <c r="L52" s="222">
        <v>31.18336662946755</v>
      </c>
      <c r="M52" s="222">
        <v>31.342655321820509</v>
      </c>
      <c r="N52" s="222">
        <v>19.575209447559654</v>
      </c>
      <c r="O52" s="222">
        <v>19.614682157539722</v>
      </c>
      <c r="P52" s="222">
        <v>21.988473522757872</v>
      </c>
      <c r="Q52" s="222">
        <v>45.929797239154531</v>
      </c>
      <c r="R52" s="222">
        <v>47.252524719871296</v>
      </c>
      <c r="S52" s="222">
        <v>22.581692384148244</v>
      </c>
      <c r="T52" s="222">
        <v>22.312234363728923</v>
      </c>
      <c r="U52" s="222">
        <v>25.33260765582218</v>
      </c>
      <c r="V52" s="222">
        <v>30.393506902388644</v>
      </c>
      <c r="W52" s="222">
        <v>38.614021199571567</v>
      </c>
      <c r="X52" s="222">
        <v>64.967837584222991</v>
      </c>
      <c r="Y52" s="222">
        <v>65.228460765483092</v>
      </c>
      <c r="Z52" s="222">
        <v>37.538034519679591</v>
      </c>
      <c r="AA52" s="222">
        <v>34.407142411902043</v>
      </c>
      <c r="AB52" s="222">
        <v>37.92896929156975</v>
      </c>
      <c r="AC52" s="222">
        <v>40.080340187582124</v>
      </c>
      <c r="AD52" s="222">
        <v>70.856245916976746</v>
      </c>
      <c r="AE52" s="222">
        <v>87.350530667005884</v>
      </c>
      <c r="AF52" s="222">
        <v>80.76210421791157</v>
      </c>
      <c r="AG52" s="222">
        <v>1144.1947136373001</v>
      </c>
      <c r="AH52" s="223"/>
    </row>
    <row r="53" spans="1:34">
      <c r="A53" s="220" t="s">
        <v>820</v>
      </c>
      <c r="B53" s="221" t="s">
        <v>60</v>
      </c>
      <c r="C53" s="222">
        <v>30.049838202751701</v>
      </c>
      <c r="D53" s="222">
        <v>27.14403729194915</v>
      </c>
      <c r="E53" s="222">
        <v>17.949794947402129</v>
      </c>
      <c r="F53" s="222">
        <v>16.892382730595212</v>
      </c>
      <c r="G53" s="222">
        <v>17.469573124667079</v>
      </c>
      <c r="H53" s="222">
        <v>17.698111039002292</v>
      </c>
      <c r="I53" s="222">
        <v>19.426991726063843</v>
      </c>
      <c r="J53" s="222">
        <v>40.881789371463789</v>
      </c>
      <c r="K53" s="222">
        <v>42.872492602654908</v>
      </c>
      <c r="L53" s="222">
        <v>26.711530144622898</v>
      </c>
      <c r="M53" s="222">
        <v>26.847976114618419</v>
      </c>
      <c r="N53" s="222">
        <v>16.768035454891638</v>
      </c>
      <c r="O53" s="222">
        <v>16.801847598880165</v>
      </c>
      <c r="P53" s="222">
        <v>18.835226494831428</v>
      </c>
      <c r="Q53" s="222">
        <v>39.343255590970877</v>
      </c>
      <c r="R53" s="222">
        <v>40.47629793992941</v>
      </c>
      <c r="S53" s="222">
        <v>19.34337507566535</v>
      </c>
      <c r="T53" s="222">
        <v>19.112558559903402</v>
      </c>
      <c r="U53" s="222">
        <v>21.699796596078858</v>
      </c>
      <c r="V53" s="222">
        <v>26.034939891858009</v>
      </c>
      <c r="W53" s="222">
        <v>33.076595081391162</v>
      </c>
      <c r="X53" s="222">
        <v>55.651154433788236</v>
      </c>
      <c r="Y53" s="222">
        <v>55.874403066475573</v>
      </c>
      <c r="Z53" s="222">
        <v>32.154909781126392</v>
      </c>
      <c r="AA53" s="222">
        <v>29.473001829679205</v>
      </c>
      <c r="AB53" s="222">
        <v>32.489782730157408</v>
      </c>
      <c r="AC53" s="222">
        <v>34.332637262958059</v>
      </c>
      <c r="AD53" s="222">
        <v>60.695138252250175</v>
      </c>
      <c r="AE53" s="222">
        <v>74.82406761223956</v>
      </c>
      <c r="AF53" s="222">
        <v>69.180451456493572</v>
      </c>
      <c r="AG53" s="222">
        <v>980.11199200535998</v>
      </c>
      <c r="AH53" s="223"/>
    </row>
    <row r="54" spans="1:34">
      <c r="A54" s="220" t="s">
        <v>813</v>
      </c>
      <c r="B54" s="221" t="s">
        <v>79</v>
      </c>
      <c r="C54" s="222">
        <v>64.702286088421801</v>
      </c>
      <c r="D54" s="222">
        <v>58.445614735378477</v>
      </c>
      <c r="E54" s="222">
        <v>38.648885896795626</v>
      </c>
      <c r="F54" s="222">
        <v>36.372101998539286</v>
      </c>
      <c r="G54" s="222">
        <v>37.614888656914928</v>
      </c>
      <c r="H54" s="222">
        <v>38.106968694604262</v>
      </c>
      <c r="I54" s="222">
        <v>41.829535587385749</v>
      </c>
      <c r="J54" s="222">
        <v>88.025273676076978</v>
      </c>
      <c r="K54" s="222">
        <v>92.311587935495481</v>
      </c>
      <c r="L54" s="222">
        <v>57.514355106199254</v>
      </c>
      <c r="M54" s="222">
        <v>57.808145912216105</v>
      </c>
      <c r="N54" s="222">
        <v>36.104361688172098</v>
      </c>
      <c r="O54" s="222">
        <v>36.177164842679872</v>
      </c>
      <c r="P54" s="222">
        <v>40.555366887040641</v>
      </c>
      <c r="Q54" s="222">
        <v>84.712555246430398</v>
      </c>
      <c r="R54" s="222">
        <v>87.152183364158475</v>
      </c>
      <c r="S54" s="222">
        <v>41.649495069385765</v>
      </c>
      <c r="T54" s="222">
        <v>41.15250882486766</v>
      </c>
      <c r="U54" s="222">
        <v>46.723261468059661</v>
      </c>
      <c r="V54" s="222">
        <v>56.05754406436732</v>
      </c>
      <c r="W54" s="222">
        <v>71.219395703471093</v>
      </c>
      <c r="X54" s="222">
        <v>119.82616648485595</v>
      </c>
      <c r="Y54" s="222">
        <v>120.3068578218117</v>
      </c>
      <c r="Z54" s="222">
        <v>69.234854369875379</v>
      </c>
      <c r="AA54" s="222">
        <v>63.460261695980094</v>
      </c>
      <c r="AB54" s="222">
        <v>69.955891375309065</v>
      </c>
      <c r="AC54" s="222">
        <v>73.923862863078796</v>
      </c>
      <c r="AD54" s="222">
        <v>130.6867003035575</v>
      </c>
      <c r="AE54" s="222">
        <v>161.10862881462091</v>
      </c>
      <c r="AF54" s="222">
        <v>148.95698711130959</v>
      </c>
      <c r="AG54" s="222">
        <v>2110.3436922870596</v>
      </c>
      <c r="AH54" s="223"/>
    </row>
    <row r="55" spans="1:34">
      <c r="A55" s="220" t="s">
        <v>866</v>
      </c>
      <c r="B55" s="221" t="s">
        <v>80</v>
      </c>
      <c r="C55" s="222">
        <v>88.453103488517385</v>
      </c>
      <c r="D55" s="222">
        <v>79.899742670198236</v>
      </c>
      <c r="E55" s="222">
        <v>52.836060526104191</v>
      </c>
      <c r="F55" s="222">
        <v>49.723518235121745</v>
      </c>
      <c r="G55" s="222">
        <v>51.422505141971101</v>
      </c>
      <c r="H55" s="222">
        <v>52.095217176270559</v>
      </c>
      <c r="I55" s="222">
        <v>57.184258298560223</v>
      </c>
      <c r="J55" s="222">
        <v>120.33745811445746</v>
      </c>
      <c r="K55" s="222">
        <v>126.19718613480167</v>
      </c>
      <c r="L55" s="222">
        <v>78.626637663647188</v>
      </c>
      <c r="M55" s="222">
        <v>79.028272754763904</v>
      </c>
      <c r="N55" s="222">
        <v>49.357496216230601</v>
      </c>
      <c r="O55" s="222">
        <v>49.457023842675916</v>
      </c>
      <c r="P55" s="222">
        <v>55.442369677199395</v>
      </c>
      <c r="Q55" s="222">
        <v>115.80871200979266</v>
      </c>
      <c r="R55" s="222">
        <v>119.14387513024249</v>
      </c>
      <c r="S55" s="222">
        <v>56.938128779287673</v>
      </c>
      <c r="T55" s="222">
        <v>56.258709575170926</v>
      </c>
      <c r="U55" s="222">
        <v>63.874365680177846</v>
      </c>
      <c r="V55" s="222">
        <v>76.635062626093244</v>
      </c>
      <c r="W55" s="222">
        <v>97.362503852488786</v>
      </c>
      <c r="X55" s="222">
        <v>163.81177459839276</v>
      </c>
      <c r="Y55" s="222">
        <v>164.46891738490385</v>
      </c>
      <c r="Z55" s="222">
        <v>94.649480085169472</v>
      </c>
      <c r="AA55" s="222">
        <v>86.755158659029078</v>
      </c>
      <c r="AB55" s="222">
        <v>95.635194264936132</v>
      </c>
      <c r="AC55" s="222">
        <v>101.05972273009014</v>
      </c>
      <c r="AD55" s="222">
        <v>178.65897675896767</v>
      </c>
      <c r="AE55" s="222">
        <v>220.2481408146547</v>
      </c>
      <c r="AF55" s="222">
        <v>203.63589283829268</v>
      </c>
      <c r="AG55" s="222">
        <v>2885.0054657282094</v>
      </c>
      <c r="AH55" s="223"/>
    </row>
    <row r="56" spans="1:34">
      <c r="A56" s="220" t="s">
        <v>895</v>
      </c>
      <c r="B56" s="221" t="s">
        <v>86</v>
      </c>
      <c r="C56" s="222">
        <v>52.71197840848771</v>
      </c>
      <c r="D56" s="222">
        <v>47.614762448916849</v>
      </c>
      <c r="E56" s="222">
        <v>31.486665496175647</v>
      </c>
      <c r="F56" s="222">
        <v>29.631803930362185</v>
      </c>
      <c r="G56" s="222">
        <v>30.644283511271091</v>
      </c>
      <c r="H56" s="222">
        <v>31.045173709903029</v>
      </c>
      <c r="I56" s="222">
        <v>34.077892915655518</v>
      </c>
      <c r="J56" s="222">
        <v>71.712865277644298</v>
      </c>
      <c r="K56" s="222">
        <v>75.204860975998642</v>
      </c>
      <c r="L56" s="222">
        <v>46.85607924877602</v>
      </c>
      <c r="M56" s="222">
        <v>47.095426195531637</v>
      </c>
      <c r="N56" s="222">
        <v>29.413679930232263</v>
      </c>
      <c r="O56" s="222">
        <v>29.472991564186575</v>
      </c>
      <c r="P56" s="222">
        <v>33.039846857598526</v>
      </c>
      <c r="Q56" s="222">
        <v>69.014043444698615</v>
      </c>
      <c r="R56" s="222">
        <v>71.001571744559328</v>
      </c>
      <c r="S56" s="222">
        <v>33.931216616080903</v>
      </c>
      <c r="T56" s="222">
        <v>33.526329404606592</v>
      </c>
      <c r="U56" s="222">
        <v>38.064737717500961</v>
      </c>
      <c r="V56" s="222">
        <v>45.669237224719119</v>
      </c>
      <c r="W56" s="222">
        <v>58.021369499318105</v>
      </c>
      <c r="X56" s="222">
        <v>97.620573898885013</v>
      </c>
      <c r="Y56" s="222">
        <v>98.012185894481775</v>
      </c>
      <c r="Z56" s="222">
        <v>56.404593551335523</v>
      </c>
      <c r="AA56" s="222">
        <v>51.700119834159565</v>
      </c>
      <c r="AB56" s="222">
        <v>56.992011544730687</v>
      </c>
      <c r="AC56" s="222">
        <v>60.224658179549387</v>
      </c>
      <c r="AD56" s="222">
        <v>106.468487299869</v>
      </c>
      <c r="AE56" s="222">
        <v>131.25277446753199</v>
      </c>
      <c r="AF56" s="222">
        <v>121.3530149100834</v>
      </c>
      <c r="AG56" s="222">
        <v>1719.2652357028496</v>
      </c>
      <c r="AH56" s="223"/>
    </row>
    <row r="57" spans="1:34">
      <c r="A57" s="224" t="s">
        <v>842</v>
      </c>
      <c r="B57" s="221" t="s">
        <v>135</v>
      </c>
      <c r="C57" s="222">
        <v>56.910432769037961</v>
      </c>
      <c r="D57" s="222">
        <v>51.407228849647318</v>
      </c>
      <c r="E57" s="222">
        <v>33.994545717008329</v>
      </c>
      <c r="F57" s="222">
        <v>31.991946352987835</v>
      </c>
      <c r="G57" s="222">
        <v>33.085068881472978</v>
      </c>
      <c r="H57" s="222">
        <v>33.51788956826654</v>
      </c>
      <c r="I57" s="222">
        <v>36.792161710527019</v>
      </c>
      <c r="J57" s="222">
        <v>77.424720552725333</v>
      </c>
      <c r="K57" s="222">
        <v>81.194850083453872</v>
      </c>
      <c r="L57" s="222">
        <v>50.588117320195387</v>
      </c>
      <c r="M57" s="222">
        <v>50.846528002796838</v>
      </c>
      <c r="N57" s="222">
        <v>31.756449002679531</v>
      </c>
      <c r="O57" s="222">
        <v>31.820484746707589</v>
      </c>
      <c r="P57" s="222">
        <v>35.67143636152921</v>
      </c>
      <c r="Q57" s="222">
        <v>74.510940362400788</v>
      </c>
      <c r="R57" s="222">
        <v>76.656773228115611</v>
      </c>
      <c r="S57" s="222">
        <v>36.633802795954225</v>
      </c>
      <c r="T57" s="222">
        <v>36.196666738394654</v>
      </c>
      <c r="U57" s="222">
        <v>41.096554562142678</v>
      </c>
      <c r="V57" s="222">
        <v>49.306744560969122</v>
      </c>
      <c r="W57" s="222">
        <v>62.64271134863646</v>
      </c>
      <c r="X57" s="222">
        <v>105.39595127115979</v>
      </c>
      <c r="Y57" s="222">
        <v>105.81875475567801</v>
      </c>
      <c r="Z57" s="222">
        <v>60.897160874753183</v>
      </c>
      <c r="AA57" s="222">
        <v>55.817980709663082</v>
      </c>
      <c r="AB57" s="222">
        <v>61.531366101530551</v>
      </c>
      <c r="AC57" s="222">
        <v>65.021489685040052</v>
      </c>
      <c r="AD57" s="222">
        <v>114.94859178961714</v>
      </c>
      <c r="AE57" s="222">
        <v>141.70692170190702</v>
      </c>
      <c r="AF57" s="222">
        <v>131.0186565725318</v>
      </c>
      <c r="AG57" s="222">
        <v>1856.2029269775303</v>
      </c>
      <c r="AH57" s="223"/>
    </row>
    <row r="58" spans="1:34">
      <c r="A58" s="220" t="s">
        <v>858</v>
      </c>
      <c r="B58" s="221" t="s">
        <v>158</v>
      </c>
      <c r="C58" s="222">
        <v>65.114476981821255</v>
      </c>
      <c r="D58" s="222">
        <v>58.817947022372692</v>
      </c>
      <c r="E58" s="222">
        <v>38.895101599049532</v>
      </c>
      <c r="F58" s="222">
        <v>36.603813273734502</v>
      </c>
      <c r="G58" s="222">
        <v>37.854517200169596</v>
      </c>
      <c r="H58" s="222">
        <v>38.349732071612436</v>
      </c>
      <c r="I58" s="222">
        <v>42.09601386329529</v>
      </c>
      <c r="J58" s="222">
        <v>88.586045456979576</v>
      </c>
      <c r="K58" s="222">
        <v>92.899666011287977</v>
      </c>
      <c r="L58" s="222">
        <v>57.880754732050498</v>
      </c>
      <c r="M58" s="222">
        <v>58.176417155008963</v>
      </c>
      <c r="N58" s="222">
        <v>36.334367303113233</v>
      </c>
      <c r="O58" s="222">
        <v>36.407634255720161</v>
      </c>
      <c r="P58" s="222">
        <v>40.813727973177031</v>
      </c>
      <c r="Q58" s="222">
        <v>85.252223099610404</v>
      </c>
      <c r="R58" s="222">
        <v>87.707393056030767</v>
      </c>
      <c r="S58" s="222">
        <v>41.914826383318406</v>
      </c>
      <c r="T58" s="222">
        <v>41.414674049678574</v>
      </c>
      <c r="U58" s="222">
        <v>47.020915601342324</v>
      </c>
      <c r="V58" s="222">
        <v>56.414662963351724</v>
      </c>
      <c r="W58" s="222">
        <v>71.673104345268783</v>
      </c>
      <c r="X58" s="222">
        <v>120.58952830098292</v>
      </c>
      <c r="Y58" s="222">
        <v>121.07328191909762</v>
      </c>
      <c r="Z58" s="222">
        <v>69.675920338365287</v>
      </c>
      <c r="AA58" s="222">
        <v>63.864540177393906</v>
      </c>
      <c r="AB58" s="222">
        <v>70.40155076553738</v>
      </c>
      <c r="AC58" s="222">
        <v>74.39480052106866</v>
      </c>
      <c r="AD58" s="222">
        <v>131.51924998626785</v>
      </c>
      <c r="AE58" s="222">
        <v>162.13498373436377</v>
      </c>
      <c r="AF58" s="222">
        <v>149.90592906231876</v>
      </c>
      <c r="AG58" s="222">
        <v>2123.78779920339</v>
      </c>
      <c r="AH58" s="223"/>
    </row>
    <row r="59" spans="1:34">
      <c r="A59" s="220" t="s">
        <v>840</v>
      </c>
      <c r="B59" s="221" t="s">
        <v>159</v>
      </c>
      <c r="C59" s="222">
        <v>45.517306599798211</v>
      </c>
      <c r="D59" s="222">
        <v>41.115810988322309</v>
      </c>
      <c r="E59" s="222">
        <v>27.189042234164024</v>
      </c>
      <c r="F59" s="222">
        <v>25.587351211735648</v>
      </c>
      <c r="G59" s="222">
        <v>26.461637188124751</v>
      </c>
      <c r="H59" s="222">
        <v>26.807809778016495</v>
      </c>
      <c r="I59" s="222">
        <v>29.426592341053531</v>
      </c>
      <c r="J59" s="222">
        <v>61.924757418457276</v>
      </c>
      <c r="K59" s="222">
        <v>64.940129704722622</v>
      </c>
      <c r="L59" s="222">
        <v>40.460680657881781</v>
      </c>
      <c r="M59" s="222">
        <v>40.667359076869879</v>
      </c>
      <c r="N59" s="222">
        <v>25.398999013801653</v>
      </c>
      <c r="O59" s="222">
        <v>25.450215187224554</v>
      </c>
      <c r="P59" s="222">
        <v>28.530229462712317</v>
      </c>
      <c r="Q59" s="222">
        <v>59.594298487918678</v>
      </c>
      <c r="R59" s="222">
        <v>61.310548526941467</v>
      </c>
      <c r="S59" s="222">
        <v>29.299935928218407</v>
      </c>
      <c r="T59" s="222">
        <v>28.95031187881931</v>
      </c>
      <c r="U59" s="222">
        <v>32.869271646412145</v>
      </c>
      <c r="V59" s="222">
        <v>39.435831014108508</v>
      </c>
      <c r="W59" s="222">
        <v>50.102017503015816</v>
      </c>
      <c r="X59" s="222">
        <v>84.296316070131141</v>
      </c>
      <c r="Y59" s="222">
        <v>84.634476841362343</v>
      </c>
      <c r="Z59" s="222">
        <v>48.70591572976776</v>
      </c>
      <c r="AA59" s="222">
        <v>44.643556868638193</v>
      </c>
      <c r="AB59" s="222">
        <v>49.213156886614584</v>
      </c>
      <c r="AC59" s="222">
        <v>52.004578731296391</v>
      </c>
      <c r="AD59" s="222">
        <v>91.936575441921349</v>
      </c>
      <c r="AE59" s="222">
        <v>113.3380487299418</v>
      </c>
      <c r="AF59" s="222">
        <v>104.78950996046711</v>
      </c>
      <c r="AG59" s="222">
        <v>1484.6022711084599</v>
      </c>
      <c r="AH59" s="223"/>
    </row>
    <row r="60" spans="1:34">
      <c r="A60" s="220" t="s">
        <v>913</v>
      </c>
      <c r="B60" s="225" t="s">
        <v>160</v>
      </c>
      <c r="C60" s="222">
        <v>41.324128446593988</v>
      </c>
      <c r="D60" s="222">
        <v>37.328110588925838</v>
      </c>
      <c r="E60" s="222">
        <v>24.684313672229539</v>
      </c>
      <c r="F60" s="222">
        <v>23.230174785574061</v>
      </c>
      <c r="G60" s="222">
        <v>24.02391915856645</v>
      </c>
      <c r="H60" s="222">
        <v>24.3382013874152</v>
      </c>
      <c r="I60" s="222">
        <v>26.715734574080575</v>
      </c>
      <c r="J60" s="222">
        <v>56.2200802451665</v>
      </c>
      <c r="K60" s="222">
        <v>58.957668230490775</v>
      </c>
      <c r="L60" s="222">
        <v>36.733332647374617</v>
      </c>
      <c r="M60" s="222">
        <v>36.920971287957997</v>
      </c>
      <c r="N60" s="222">
        <v>23.059174104688932</v>
      </c>
      <c r="O60" s="222">
        <v>23.105672104838181</v>
      </c>
      <c r="P60" s="222">
        <v>25.901947083423224</v>
      </c>
      <c r="Q60" s="222">
        <v>54.104309533339809</v>
      </c>
      <c r="R60" s="222">
        <v>55.662453948224062</v>
      </c>
      <c r="S60" s="222">
        <v>26.600746094674221</v>
      </c>
      <c r="T60" s="222">
        <v>26.283330364160619</v>
      </c>
      <c r="U60" s="222">
        <v>29.841264893040641</v>
      </c>
      <c r="V60" s="222">
        <v>35.802894941776266</v>
      </c>
      <c r="W60" s="222">
        <v>45.486483304732808</v>
      </c>
      <c r="X60" s="222">
        <v>76.530710032658817</v>
      </c>
      <c r="Y60" s="222">
        <v>76.837718513385113</v>
      </c>
      <c r="Z60" s="222">
        <v>44.218994226139657</v>
      </c>
      <c r="AA60" s="222">
        <v>40.530870918460863</v>
      </c>
      <c r="AB60" s="222">
        <v>44.679506947229129</v>
      </c>
      <c r="AC60" s="222">
        <v>47.213775415099562</v>
      </c>
      <c r="AD60" s="222">
        <v>83.467127919180939</v>
      </c>
      <c r="AE60" s="222">
        <v>102.8970392466765</v>
      </c>
      <c r="AF60" s="222">
        <v>95.136015132344852</v>
      </c>
      <c r="AG60" s="222">
        <v>1347.8366697484498</v>
      </c>
      <c r="AH60" s="223"/>
    </row>
    <row r="61" spans="1:34">
      <c r="A61" s="220" t="s">
        <v>849</v>
      </c>
      <c r="B61" s="221" t="s">
        <v>161</v>
      </c>
      <c r="C61" s="222">
        <v>25.180173748590121</v>
      </c>
      <c r="D61" s="222">
        <v>22.745266401697336</v>
      </c>
      <c r="E61" s="222">
        <v>15.040978007188151</v>
      </c>
      <c r="F61" s="222">
        <v>14.15492254281491</v>
      </c>
      <c r="G61" s="222">
        <v>14.638577539912893</v>
      </c>
      <c r="H61" s="222">
        <v>14.830080214645237</v>
      </c>
      <c r="I61" s="222">
        <v>16.278790713419411</v>
      </c>
      <c r="J61" s="222">
        <v>34.256775446879402</v>
      </c>
      <c r="K61" s="222">
        <v>35.924879378257046</v>
      </c>
      <c r="L61" s="222">
        <v>22.382848306674621</v>
      </c>
      <c r="M61" s="222">
        <v>22.497182806867286</v>
      </c>
      <c r="N61" s="222">
        <v>14.050726108003719</v>
      </c>
      <c r="O61" s="222">
        <v>14.079058894845994</v>
      </c>
      <c r="P61" s="222">
        <v>15.782922774288801</v>
      </c>
      <c r="Q61" s="222">
        <v>32.967565579941109</v>
      </c>
      <c r="R61" s="222">
        <v>33.916995091633922</v>
      </c>
      <c r="S61" s="222">
        <v>16.208724386569227</v>
      </c>
      <c r="T61" s="222">
        <v>16.015312364457312</v>
      </c>
      <c r="U61" s="222">
        <v>18.183280885295922</v>
      </c>
      <c r="V61" s="222">
        <v>21.81590148964775</v>
      </c>
      <c r="W61" s="222">
        <v>27.716435793818135</v>
      </c>
      <c r="X61" s="222">
        <v>46.632721564007959</v>
      </c>
      <c r="Y61" s="222">
        <v>46.819792100703474</v>
      </c>
      <c r="Z61" s="222">
        <v>26.944112300906173</v>
      </c>
      <c r="AA61" s="222">
        <v>24.696815402349777</v>
      </c>
      <c r="AB61" s="222">
        <v>27.224718105949471</v>
      </c>
      <c r="AC61" s="222">
        <v>28.768932654334229</v>
      </c>
      <c r="AD61" s="222">
        <v>50.859313004434362</v>
      </c>
      <c r="AE61" s="222">
        <v>62.698607903982627</v>
      </c>
      <c r="AF61" s="222">
        <v>57.969556305993613</v>
      </c>
      <c r="AG61" s="222">
        <v>821.28196781810993</v>
      </c>
      <c r="AH61" s="223"/>
    </row>
    <row r="62" spans="1:34">
      <c r="A62" s="220" t="s">
        <v>920</v>
      </c>
      <c r="B62" s="221" t="s">
        <v>162</v>
      </c>
      <c r="C62" s="222">
        <v>19.198291267011982</v>
      </c>
      <c r="D62" s="222">
        <v>17.341828284644652</v>
      </c>
      <c r="E62" s="222">
        <v>11.467795242631627</v>
      </c>
      <c r="F62" s="222">
        <v>10.792233943745931</v>
      </c>
      <c r="G62" s="222">
        <v>11.160990315315955</v>
      </c>
      <c r="H62" s="222">
        <v>11.306999003128496</v>
      </c>
      <c r="I62" s="222">
        <v>12.41154920976089</v>
      </c>
      <c r="J62" s="222">
        <v>26.118626482259256</v>
      </c>
      <c r="K62" s="222">
        <v>27.390450317074091</v>
      </c>
      <c r="L62" s="222">
        <v>17.065507389556657</v>
      </c>
      <c r="M62" s="222">
        <v>17.152680220788209</v>
      </c>
      <c r="N62" s="222">
        <v>10.712790746710745</v>
      </c>
      <c r="O62" s="222">
        <v>10.734392706237914</v>
      </c>
      <c r="P62" s="222">
        <v>12.033481241666131</v>
      </c>
      <c r="Q62" s="222">
        <v>25.135685428043026</v>
      </c>
      <c r="R62" s="222">
        <v>25.859565433199705</v>
      </c>
      <c r="S62" s="222">
        <v>12.35812806325451</v>
      </c>
      <c r="T62" s="222">
        <v>12.21066361872286</v>
      </c>
      <c r="U62" s="222">
        <v>13.863602614948142</v>
      </c>
      <c r="V62" s="222">
        <v>16.633246268769252</v>
      </c>
      <c r="W62" s="222">
        <v>21.132030801930053</v>
      </c>
      <c r="X62" s="222">
        <v>35.554503320670008</v>
      </c>
      <c r="Y62" s="222">
        <v>35.697132783310551</v>
      </c>
      <c r="Z62" s="222">
        <v>20.543182944193962</v>
      </c>
      <c r="AA62" s="222">
        <v>18.829761072974581</v>
      </c>
      <c r="AB62" s="222">
        <v>20.757127138154782</v>
      </c>
      <c r="AC62" s="222">
        <v>21.93449314740672</v>
      </c>
      <c r="AD62" s="222">
        <v>38.777012202067588</v>
      </c>
      <c r="AE62" s="222">
        <v>47.803726399792431</v>
      </c>
      <c r="AF62" s="222">
        <v>44.198123400329216</v>
      </c>
      <c r="AG62" s="222">
        <v>626.17560100829996</v>
      </c>
      <c r="AH62" s="223"/>
    </row>
    <row r="63" spans="1:34">
      <c r="A63" s="220" t="s">
        <v>862</v>
      </c>
      <c r="B63" s="221" t="s">
        <v>171</v>
      </c>
      <c r="C63" s="222">
        <v>49.826642154710811</v>
      </c>
      <c r="D63" s="222">
        <v>45.008436439974773</v>
      </c>
      <c r="E63" s="222">
        <v>29.763155580409837</v>
      </c>
      <c r="F63" s="222">
        <v>28.009825004006501</v>
      </c>
      <c r="G63" s="222">
        <v>28.96688370849968</v>
      </c>
      <c r="H63" s="222">
        <v>29.3458300708572</v>
      </c>
      <c r="I63" s="222">
        <v>32.212544984301161</v>
      </c>
      <c r="J63" s="222">
        <v>67.787462811352341</v>
      </c>
      <c r="K63" s="222">
        <v>71.08831444547873</v>
      </c>
      <c r="L63" s="222">
        <v>44.291281867834464</v>
      </c>
      <c r="M63" s="222">
        <v>44.517527495998834</v>
      </c>
      <c r="N63" s="222">
        <v>27.803640625655078</v>
      </c>
      <c r="O63" s="222">
        <v>27.859705672915318</v>
      </c>
      <c r="P63" s="222">
        <v>31.231319254655897</v>
      </c>
      <c r="Q63" s="222">
        <v>65.236368472463866</v>
      </c>
      <c r="R63" s="222">
        <v>67.115103901479259</v>
      </c>
      <c r="S63" s="222">
        <v>32.073897418564854</v>
      </c>
      <c r="T63" s="222">
        <v>31.691172830942463</v>
      </c>
      <c r="U63" s="222">
        <v>35.981158784536269</v>
      </c>
      <c r="V63" s="222">
        <v>43.169404931845023</v>
      </c>
      <c r="W63" s="222">
        <v>54.845409006755546</v>
      </c>
      <c r="X63" s="222">
        <v>92.277041186031923</v>
      </c>
      <c r="Y63" s="222">
        <v>92.647217213516214</v>
      </c>
      <c r="Z63" s="222">
        <v>53.317131771926881</v>
      </c>
      <c r="AA63" s="222">
        <v>48.870170464281784</v>
      </c>
      <c r="AB63" s="222">
        <v>53.872395813153354</v>
      </c>
      <c r="AC63" s="222">
        <v>56.928094573642397</v>
      </c>
      <c r="AD63" s="222">
        <v>100.64063952093547</v>
      </c>
      <c r="AE63" s="222">
        <v>124.06829002938021</v>
      </c>
      <c r="AF63" s="222">
        <v>114.71042125306347</v>
      </c>
      <c r="AG63" s="222">
        <v>1625.1564872891697</v>
      </c>
      <c r="AH63" s="223"/>
    </row>
    <row r="64" spans="1:34">
      <c r="A64" s="220" t="s">
        <v>881</v>
      </c>
      <c r="B64" s="225" t="s">
        <v>183</v>
      </c>
      <c r="C64" s="222">
        <v>41.390121458479662</v>
      </c>
      <c r="D64" s="222">
        <v>37.387722117066069</v>
      </c>
      <c r="E64" s="222">
        <v>24.72373355273994</v>
      </c>
      <c r="F64" s="222">
        <v>23.267272463331789</v>
      </c>
      <c r="G64" s="222">
        <v>24.062284414947374</v>
      </c>
      <c r="H64" s="222">
        <v>24.377068540185558</v>
      </c>
      <c r="I64" s="222">
        <v>26.758398554073775</v>
      </c>
      <c r="J64" s="222">
        <v>56.309861507670995</v>
      </c>
      <c r="K64" s="222">
        <v>59.051821313605764</v>
      </c>
      <c r="L64" s="222">
        <v>36.791994338476741</v>
      </c>
      <c r="M64" s="222">
        <v>36.979932630607628</v>
      </c>
      <c r="N64" s="222">
        <v>23.095998701068048</v>
      </c>
      <c r="O64" s="222">
        <v>23.142570956699313</v>
      </c>
      <c r="P64" s="222">
        <v>25.943311476720655</v>
      </c>
      <c r="Q64" s="222">
        <v>54.190711993024216</v>
      </c>
      <c r="R64" s="222">
        <v>55.751344703409337</v>
      </c>
      <c r="S64" s="222">
        <v>26.643226442577081</v>
      </c>
      <c r="T64" s="222">
        <v>26.325303811594818</v>
      </c>
      <c r="U64" s="222">
        <v>29.888920222331254</v>
      </c>
      <c r="V64" s="222">
        <v>35.860070760365829</v>
      </c>
      <c r="W64" s="222">
        <v>45.559123434027882</v>
      </c>
      <c r="X64" s="222">
        <v>76.652926574099766</v>
      </c>
      <c r="Y64" s="222">
        <v>76.960425335325112</v>
      </c>
      <c r="Z64" s="222">
        <v>44.28961022510282</v>
      </c>
      <c r="AA64" s="222">
        <v>40.595597129195482</v>
      </c>
      <c r="AB64" s="222">
        <v>44.750858366940868</v>
      </c>
      <c r="AC64" s="222">
        <v>47.289173962129134</v>
      </c>
      <c r="AD64" s="222">
        <v>83.600421647854546</v>
      </c>
      <c r="AE64" s="222">
        <v>103.06136178145863</v>
      </c>
      <c r="AF64" s="222">
        <v>95.287943616099781</v>
      </c>
      <c r="AG64" s="222">
        <v>1349.98911203121</v>
      </c>
      <c r="AH64" s="223"/>
    </row>
    <row r="65" spans="1:34">
      <c r="A65" s="220" t="s">
        <v>839</v>
      </c>
      <c r="B65" s="221" t="s">
        <v>61</v>
      </c>
      <c r="C65" s="222">
        <v>33.970847057364637</v>
      </c>
      <c r="D65" s="222">
        <v>30.685886996881347</v>
      </c>
      <c r="E65" s="222">
        <v>20.291947489202016</v>
      </c>
      <c r="F65" s="222">
        <v>19.096560397552143</v>
      </c>
      <c r="G65" s="222">
        <v>19.749064629611528</v>
      </c>
      <c r="H65" s="222">
        <v>20.007422976911375</v>
      </c>
      <c r="I65" s="222">
        <v>21.961894112640195</v>
      </c>
      <c r="J65" s="222">
        <v>46.216189411702672</v>
      </c>
      <c r="K65" s="222">
        <v>48.466646620394144</v>
      </c>
      <c r="L65" s="222">
        <v>30.196944791805123</v>
      </c>
      <c r="M65" s="222">
        <v>30.35119471312041</v>
      </c>
      <c r="N65" s="222">
        <v>18.955987850824112</v>
      </c>
      <c r="O65" s="222">
        <v>18.994211922593344</v>
      </c>
      <c r="P65" s="222">
        <v>21.292913267271732</v>
      </c>
      <c r="Q65" s="222">
        <v>44.476902318139295</v>
      </c>
      <c r="R65" s="222">
        <v>45.757788028281418</v>
      </c>
      <c r="S65" s="222">
        <v>21.867366866837045</v>
      </c>
      <c r="T65" s="222">
        <v>21.606432598161184</v>
      </c>
      <c r="U65" s="222">
        <v>24.531262576775337</v>
      </c>
      <c r="V65" s="222">
        <v>29.43207065697284</v>
      </c>
      <c r="W65" s="222">
        <v>37.392545846899949</v>
      </c>
      <c r="X65" s="222">
        <v>62.912713309147968</v>
      </c>
      <c r="Y65" s="222">
        <v>63.165092210678722</v>
      </c>
      <c r="Z65" s="222">
        <v>36.350595798481763</v>
      </c>
      <c r="AA65" s="222">
        <v>33.318743040213015</v>
      </c>
      <c r="AB65" s="222">
        <v>36.729164150777912</v>
      </c>
      <c r="AC65" s="222">
        <v>38.812480841548286</v>
      </c>
      <c r="AD65" s="222">
        <v>68.614853923039931</v>
      </c>
      <c r="AE65" s="222">
        <v>84.587375809316057</v>
      </c>
      <c r="AF65" s="222">
        <v>78.207360716264304</v>
      </c>
      <c r="AG65" s="222">
        <v>1108.0004609294099</v>
      </c>
      <c r="AH65" s="223"/>
    </row>
    <row r="66" spans="1:34">
      <c r="A66" s="220" t="s">
        <v>914</v>
      </c>
      <c r="B66" s="225" t="s">
        <v>83</v>
      </c>
      <c r="C66" s="222">
        <v>40.655596876666209</v>
      </c>
      <c r="D66" s="222">
        <v>36.724225611491811</v>
      </c>
      <c r="E66" s="222">
        <v>24.284976926550502</v>
      </c>
      <c r="F66" s="222">
        <v>22.85436274058037</v>
      </c>
      <c r="G66" s="222">
        <v>23.635266112643151</v>
      </c>
      <c r="H66" s="222">
        <v>23.944463961016115</v>
      </c>
      <c r="I66" s="222">
        <v>26.283534001486142</v>
      </c>
      <c r="J66" s="222">
        <v>55.310565636616673</v>
      </c>
      <c r="K66" s="222">
        <v>58.003865597911371</v>
      </c>
      <c r="L66" s="222">
        <v>36.139069840957156</v>
      </c>
      <c r="M66" s="222">
        <v>36.32367290983742</v>
      </c>
      <c r="N66" s="222">
        <v>22.686128466585068</v>
      </c>
      <c r="O66" s="222">
        <v>22.731874233542555</v>
      </c>
      <c r="P66" s="222">
        <v>25.482911764378418</v>
      </c>
      <c r="Q66" s="222">
        <v>53.229023342151834</v>
      </c>
      <c r="R66" s="222">
        <v>54.761960480536516</v>
      </c>
      <c r="S66" s="222">
        <v>26.17040577737254</v>
      </c>
      <c r="T66" s="222">
        <v>25.858125120352724</v>
      </c>
      <c r="U66" s="222">
        <v>29.358500260911551</v>
      </c>
      <c r="V66" s="222">
        <v>35.223684527349299</v>
      </c>
      <c r="W66" s="222">
        <v>44.75061418329431</v>
      </c>
      <c r="X66" s="222">
        <v>75.29261505887267</v>
      </c>
      <c r="Y66" s="222">
        <v>75.594656832028448</v>
      </c>
      <c r="Z66" s="222">
        <v>43.503630230772316</v>
      </c>
      <c r="AA66" s="222">
        <v>39.875172473406494</v>
      </c>
      <c r="AB66" s="222">
        <v>43.956692890506005</v>
      </c>
      <c r="AC66" s="222">
        <v>46.44996258741304</v>
      </c>
      <c r="AD66" s="222">
        <v>82.116817285593413</v>
      </c>
      <c r="AE66" s="222">
        <v>101.23239629413601</v>
      </c>
      <c r="AF66" s="222">
        <v>93.596928116019868</v>
      </c>
      <c r="AG66" s="222">
        <v>1326.0317001409799</v>
      </c>
      <c r="AH66" s="223"/>
    </row>
    <row r="67" spans="1:34">
      <c r="A67" s="220" t="s">
        <v>801</v>
      </c>
      <c r="B67" s="221" t="s">
        <v>27</v>
      </c>
      <c r="C67" s="222">
        <v>30.100002592588222</v>
      </c>
      <c r="D67" s="222">
        <v>27.1893508160774</v>
      </c>
      <c r="E67" s="222">
        <v>17.979759851211316</v>
      </c>
      <c r="F67" s="222">
        <v>16.920582418954524</v>
      </c>
      <c r="G67" s="222">
        <v>17.498736359110822</v>
      </c>
      <c r="H67" s="222">
        <v>17.727655788479488</v>
      </c>
      <c r="I67" s="222">
        <v>19.459422622354257</v>
      </c>
      <c r="J67" s="222">
        <v>40.950036328582406</v>
      </c>
      <c r="K67" s="222">
        <v>42.944062786083919</v>
      </c>
      <c r="L67" s="222">
        <v>26.756121652978578</v>
      </c>
      <c r="M67" s="222">
        <v>26.89279540219821</v>
      </c>
      <c r="N67" s="222">
        <v>16.796027561260942</v>
      </c>
      <c r="O67" s="222">
        <v>16.829896150331162</v>
      </c>
      <c r="P67" s="222">
        <v>18.866669514197149</v>
      </c>
      <c r="Q67" s="222">
        <v>39.408934161270892</v>
      </c>
      <c r="R67" s="222">
        <v>40.543867980583137</v>
      </c>
      <c r="S67" s="222">
        <v>19.375666384573655</v>
      </c>
      <c r="T67" s="222">
        <v>19.144464549942459</v>
      </c>
      <c r="U67" s="222">
        <v>21.736021651550846</v>
      </c>
      <c r="V67" s="222">
        <v>26.078401918684694</v>
      </c>
      <c r="W67" s="222">
        <v>33.131812257568029</v>
      </c>
      <c r="X67" s="222">
        <v>55.744056970801346</v>
      </c>
      <c r="Y67" s="222">
        <v>55.967678288737936</v>
      </c>
      <c r="Z67" s="222">
        <v>32.20858832070904</v>
      </c>
      <c r="AA67" s="222">
        <v>29.522203264424405</v>
      </c>
      <c r="AB67" s="222">
        <v>32.54402029761394</v>
      </c>
      <c r="AC67" s="222">
        <v>34.389951242093467</v>
      </c>
      <c r="AD67" s="222">
        <v>60.796461079878199</v>
      </c>
      <c r="AE67" s="222">
        <v>74.948976893664934</v>
      </c>
      <c r="AF67" s="222">
        <v>69.29593943724457</v>
      </c>
      <c r="AG67" s="222">
        <v>981.74816454375002</v>
      </c>
      <c r="AH67" s="223"/>
    </row>
    <row r="68" spans="1:34">
      <c r="A68" s="220" t="s">
        <v>809</v>
      </c>
      <c r="B68" s="221" t="s">
        <v>30</v>
      </c>
      <c r="C68" s="222">
        <v>49.42508451602172</v>
      </c>
      <c r="D68" s="222">
        <v>44.645709178486705</v>
      </c>
      <c r="E68" s="222">
        <v>29.523291484456998</v>
      </c>
      <c r="F68" s="222">
        <v>27.784091165595719</v>
      </c>
      <c r="G68" s="222">
        <v>28.733436843145004</v>
      </c>
      <c r="H68" s="222">
        <v>29.109329240798548</v>
      </c>
      <c r="I68" s="222">
        <v>31.95294102664537</v>
      </c>
      <c r="J68" s="222">
        <v>67.2411572141433</v>
      </c>
      <c r="K68" s="222">
        <v>70.515406971632132</v>
      </c>
      <c r="L68" s="222">
        <v>43.934334223115869</v>
      </c>
      <c r="M68" s="222">
        <v>44.158756516287539</v>
      </c>
      <c r="N68" s="222">
        <v>27.579568446720533</v>
      </c>
      <c r="O68" s="222">
        <v>27.635181660443184</v>
      </c>
      <c r="P68" s="222">
        <v>30.979623088293643</v>
      </c>
      <c r="Q68" s="222">
        <v>64.710622386682786</v>
      </c>
      <c r="R68" s="222">
        <v>66.574216908545438</v>
      </c>
      <c r="S68" s="222">
        <v>31.815410834801813</v>
      </c>
      <c r="T68" s="222">
        <v>31.435770660959435</v>
      </c>
      <c r="U68" s="222">
        <v>35.691183210546093</v>
      </c>
      <c r="V68" s="222">
        <v>42.821498599842563</v>
      </c>
      <c r="W68" s="222">
        <v>54.403404649622523</v>
      </c>
      <c r="X68" s="222">
        <v>91.533371752141022</v>
      </c>
      <c r="Y68" s="222">
        <v>91.900564495882563</v>
      </c>
      <c r="Z68" s="222">
        <v>52.887443946094017</v>
      </c>
      <c r="AA68" s="222">
        <v>48.476321121734536</v>
      </c>
      <c r="AB68" s="222">
        <v>53.438233061706363</v>
      </c>
      <c r="AC68" s="222">
        <v>56.469305655836514</v>
      </c>
      <c r="AD68" s="222">
        <v>99.829567054187564</v>
      </c>
      <c r="AE68" s="222">
        <v>123.06841190342304</v>
      </c>
      <c r="AF68" s="222">
        <v>113.78595907982718</v>
      </c>
      <c r="AG68" s="222">
        <v>1612.0591968976196</v>
      </c>
      <c r="AH68" s="223"/>
    </row>
    <row r="69" spans="1:34">
      <c r="A69" s="220" t="s">
        <v>844</v>
      </c>
      <c r="B69" s="221" t="s">
        <v>41</v>
      </c>
      <c r="C69" s="222">
        <v>46.127638208863672</v>
      </c>
      <c r="D69" s="222">
        <v>41.667123905388564</v>
      </c>
      <c r="E69" s="222">
        <v>27.553614154941947</v>
      </c>
      <c r="F69" s="222">
        <v>25.930446407901119</v>
      </c>
      <c r="G69" s="222">
        <v>26.816455493731748</v>
      </c>
      <c r="H69" s="222">
        <v>27.167269836169631</v>
      </c>
      <c r="I69" s="222">
        <v>29.821167081838134</v>
      </c>
      <c r="J69" s="222">
        <v>62.755092947061748</v>
      </c>
      <c r="K69" s="222">
        <v>65.810897700818828</v>
      </c>
      <c r="L69" s="222">
        <v>41.003209075631311</v>
      </c>
      <c r="M69" s="222">
        <v>41.212658800336797</v>
      </c>
      <c r="N69" s="222">
        <v>25.739568636539705</v>
      </c>
      <c r="O69" s="222">
        <v>25.791471556430498</v>
      </c>
      <c r="P69" s="222">
        <v>28.912785069705574</v>
      </c>
      <c r="Q69" s="222">
        <v>60.393385402420343</v>
      </c>
      <c r="R69" s="222">
        <v>62.132648262853785</v>
      </c>
      <c r="S69" s="222">
        <v>29.692812360864441</v>
      </c>
      <c r="T69" s="222">
        <v>29.338500279053541</v>
      </c>
      <c r="U69" s="222">
        <v>33.310008521050804</v>
      </c>
      <c r="V69" s="222">
        <v>39.964617447130472</v>
      </c>
      <c r="W69" s="222">
        <v>50.773824497856261</v>
      </c>
      <c r="X69" s="222">
        <v>85.426626935792115</v>
      </c>
      <c r="Y69" s="222">
        <v>85.769322030845302</v>
      </c>
      <c r="Z69" s="222">
        <v>49.359002701273397</v>
      </c>
      <c r="AA69" s="222">
        <v>45.242172558657124</v>
      </c>
      <c r="AB69" s="222">
        <v>49.873045343853214</v>
      </c>
      <c r="AC69" s="222">
        <v>52.701896753535969</v>
      </c>
      <c r="AD69" s="222">
        <v>93.169332874490621</v>
      </c>
      <c r="AE69" s="222">
        <v>114.8577738370946</v>
      </c>
      <c r="AF69" s="222">
        <v>106.19460958091867</v>
      </c>
      <c r="AG69" s="222">
        <v>1504.5089782630498</v>
      </c>
      <c r="AH69" s="223"/>
    </row>
    <row r="70" spans="1:34">
      <c r="A70" s="220" t="s">
        <v>848</v>
      </c>
      <c r="B70" s="221" t="s">
        <v>42</v>
      </c>
      <c r="C70" s="222">
        <v>46.621731576205207</v>
      </c>
      <c r="D70" s="222">
        <v>42.113438747363169</v>
      </c>
      <c r="E70" s="222">
        <v>27.848753002905521</v>
      </c>
      <c r="F70" s="222">
        <v>26.208198794102568</v>
      </c>
      <c r="G70" s="222">
        <v>27.1036983119109</v>
      </c>
      <c r="H70" s="222">
        <v>27.458270380659894</v>
      </c>
      <c r="I70" s="222">
        <v>30.140594683893177</v>
      </c>
      <c r="J70" s="222">
        <v>63.427290275952664</v>
      </c>
      <c r="K70" s="222">
        <v>66.515827094895599</v>
      </c>
      <c r="L70" s="222">
        <v>41.442412434629532</v>
      </c>
      <c r="M70" s="222">
        <v>41.654105667214182</v>
      </c>
      <c r="N70" s="222">
        <v>26.015276447201096</v>
      </c>
      <c r="O70" s="222">
        <v>26.067735322034729</v>
      </c>
      <c r="P70" s="222">
        <v>29.222482593555124</v>
      </c>
      <c r="Q70" s="222">
        <v>61.04028544580698</v>
      </c>
      <c r="R70" s="222">
        <v>62.798178313688723</v>
      </c>
      <c r="S70" s="222">
        <v>30.010865099198675</v>
      </c>
      <c r="T70" s="222">
        <v>29.652757825255911</v>
      </c>
      <c r="U70" s="222">
        <v>33.66680663418677</v>
      </c>
      <c r="V70" s="222">
        <v>40.392695995604143</v>
      </c>
      <c r="W70" s="222">
        <v>51.317685204649031</v>
      </c>
      <c r="X70" s="222">
        <v>86.341669010398576</v>
      </c>
      <c r="Y70" s="222">
        <v>86.688034862942516</v>
      </c>
      <c r="Z70" s="222">
        <v>49.887708631173055</v>
      </c>
      <c r="AA70" s="222">
        <v>45.726781314998313</v>
      </c>
      <c r="AB70" s="222">
        <v>50.407257409989008</v>
      </c>
      <c r="AC70" s="222">
        <v>53.266409888033209</v>
      </c>
      <c r="AD70" s="222">
        <v>94.167310468844803</v>
      </c>
      <c r="AE70" s="222">
        <v>116.08806583651499</v>
      </c>
      <c r="AF70" s="222">
        <v>107.33210662778184</v>
      </c>
      <c r="AG70" s="222">
        <v>1520.6244339015898</v>
      </c>
      <c r="AH70" s="223"/>
    </row>
    <row r="71" spans="1:34">
      <c r="A71" s="220" t="s">
        <v>872</v>
      </c>
      <c r="B71" s="221" t="s">
        <v>71</v>
      </c>
      <c r="C71" s="222">
        <v>40.586844501095257</v>
      </c>
      <c r="D71" s="222">
        <v>36.662121548441071</v>
      </c>
      <c r="E71" s="222">
        <v>24.243908783843086</v>
      </c>
      <c r="F71" s="222">
        <v>22.815713898814696</v>
      </c>
      <c r="G71" s="222">
        <v>23.595296691030043</v>
      </c>
      <c r="H71" s="222">
        <v>23.903971657235974</v>
      </c>
      <c r="I71" s="222">
        <v>26.239086113868503</v>
      </c>
      <c r="J71" s="222">
        <v>55.217030353068218</v>
      </c>
      <c r="K71" s="222">
        <v>57.905775694957718</v>
      </c>
      <c r="L71" s="222">
        <v>36.077955330450074</v>
      </c>
      <c r="M71" s="222">
        <v>36.262246218462316</v>
      </c>
      <c r="N71" s="222">
        <v>22.647764124540917</v>
      </c>
      <c r="O71" s="222">
        <v>22.693432531174309</v>
      </c>
      <c r="P71" s="222">
        <v>25.439817803033289</v>
      </c>
      <c r="Q71" s="222">
        <v>53.139008139197202</v>
      </c>
      <c r="R71" s="222">
        <v>54.669352939061199</v>
      </c>
      <c r="S71" s="222">
        <v>26.126149200047934</v>
      </c>
      <c r="T71" s="222">
        <v>25.814396638509784</v>
      </c>
      <c r="U71" s="222">
        <v>29.308852320868723</v>
      </c>
      <c r="V71" s="222">
        <v>35.164118018094406</v>
      </c>
      <c r="W71" s="222">
        <v>44.674936754607323</v>
      </c>
      <c r="X71" s="222">
        <v>75.165288281111899</v>
      </c>
      <c r="Y71" s="222">
        <v>75.466819273685871</v>
      </c>
      <c r="Z71" s="222">
        <v>43.430061567313764</v>
      </c>
      <c r="AA71" s="222">
        <v>39.807739867702416</v>
      </c>
      <c r="AB71" s="222">
        <v>43.882358056174752</v>
      </c>
      <c r="AC71" s="222">
        <v>46.371411403359474</v>
      </c>
      <c r="AD71" s="222">
        <v>81.977950150526183</v>
      </c>
      <c r="AE71" s="222">
        <v>101.06120294648757</v>
      </c>
      <c r="AF71" s="222">
        <v>93.438647051455945</v>
      </c>
      <c r="AG71" s="222">
        <v>1323.7892578582198</v>
      </c>
      <c r="AH71" s="223"/>
    </row>
    <row r="72" spans="1:34">
      <c r="A72" s="220" t="s">
        <v>901</v>
      </c>
      <c r="B72" s="225" t="s">
        <v>82</v>
      </c>
      <c r="C72" s="222">
        <v>22.191911031477698</v>
      </c>
      <c r="D72" s="222">
        <v>20.045966855252082</v>
      </c>
      <c r="E72" s="222">
        <v>13.255986598608024</v>
      </c>
      <c r="F72" s="222">
        <v>12.4750839634375</v>
      </c>
      <c r="G72" s="222">
        <v>12.901341096239413</v>
      </c>
      <c r="H72" s="222">
        <v>13.070117148477264</v>
      </c>
      <c r="I72" s="222">
        <v>14.346901606764186</v>
      </c>
      <c r="J72" s="222">
        <v>30.191345005513458</v>
      </c>
      <c r="K72" s="222">
        <v>31.661486332018939</v>
      </c>
      <c r="L72" s="222">
        <v>19.72655880822095</v>
      </c>
      <c r="M72" s="222">
        <v>19.82732463618694</v>
      </c>
      <c r="N72" s="222">
        <v>12.383253063690171</v>
      </c>
      <c r="O72" s="222">
        <v>12.408223450755623</v>
      </c>
      <c r="P72" s="222">
        <v>13.909880905540277</v>
      </c>
      <c r="Q72" s="222">
        <v>29.055132406122649</v>
      </c>
      <c r="R72" s="222">
        <v>29.891888159459175</v>
      </c>
      <c r="S72" s="222">
        <v>14.285150416828539</v>
      </c>
      <c r="T72" s="222">
        <v>14.114691609435834</v>
      </c>
      <c r="U72" s="222">
        <v>16.02537598412918</v>
      </c>
      <c r="V72" s="222">
        <v>19.226894530735805</v>
      </c>
      <c r="W72" s="222">
        <v>24.427181614682677</v>
      </c>
      <c r="X72" s="222">
        <v>41.098572966045566</v>
      </c>
      <c r="Y72" s="222">
        <v>41.263442865213364</v>
      </c>
      <c r="Z72" s="222">
        <v>23.746513783977896</v>
      </c>
      <c r="AA72" s="222">
        <v>21.765915344426951</v>
      </c>
      <c r="AB72" s="222">
        <v>23.99381863272961</v>
      </c>
      <c r="AC72" s="222">
        <v>25.354773176309234</v>
      </c>
      <c r="AD72" s="222">
        <v>44.82357272771717</v>
      </c>
      <c r="AE72" s="222">
        <v>55.257836673211742</v>
      </c>
      <c r="AF72" s="222">
        <v>51.090006324872085</v>
      </c>
      <c r="AG72" s="222">
        <v>723.81614771808006</v>
      </c>
      <c r="AH72" s="223"/>
    </row>
    <row r="73" spans="1:34">
      <c r="A73" s="220" t="s">
        <v>854</v>
      </c>
      <c r="B73" s="221" t="s">
        <v>103</v>
      </c>
      <c r="C73" s="222">
        <v>69.77009125824938</v>
      </c>
      <c r="D73" s="222">
        <v>63.023366255702342</v>
      </c>
      <c r="E73" s="222">
        <v>41.676059055533621</v>
      </c>
      <c r="F73" s="222">
        <v>39.220946107289848</v>
      </c>
      <c r="G73" s="222">
        <v>40.561074004021457</v>
      </c>
      <c r="H73" s="222">
        <v>41.091696200106291</v>
      </c>
      <c r="I73" s="222">
        <v>45.105833064905234</v>
      </c>
      <c r="J73" s="222">
        <v>94.919851348363238</v>
      </c>
      <c r="K73" s="222">
        <v>99.541891080197075</v>
      </c>
      <c r="L73" s="222">
        <v>62.019165736045821</v>
      </c>
      <c r="M73" s="222">
        <v>62.335967700641291</v>
      </c>
      <c r="N73" s="222">
        <v>38.932235042856938</v>
      </c>
      <c r="O73" s="222">
        <v>39.010740502879699</v>
      </c>
      <c r="P73" s="222">
        <v>43.731865128440141</v>
      </c>
      <c r="Q73" s="222">
        <v>91.347664318781824</v>
      </c>
      <c r="R73" s="222">
        <v>93.978376256493988</v>
      </c>
      <c r="S73" s="222">
        <v>44.911690877195284</v>
      </c>
      <c r="T73" s="222">
        <v>44.37577819573707</v>
      </c>
      <c r="U73" s="222">
        <v>50.382859920198598</v>
      </c>
      <c r="V73" s="222">
        <v>60.448250000615147</v>
      </c>
      <c r="W73" s="222">
        <v>76.797653344086882</v>
      </c>
      <c r="X73" s="222">
        <v>129.21154840417023</v>
      </c>
      <c r="Y73" s="222">
        <v>129.72988987978087</v>
      </c>
      <c r="Z73" s="222">
        <v>74.65767285311135</v>
      </c>
      <c r="AA73" s="222">
        <v>68.430785331914635</v>
      </c>
      <c r="AB73" s="222">
        <v>75.435185066527325</v>
      </c>
      <c r="AC73" s="222">
        <v>79.713947835952354</v>
      </c>
      <c r="AD73" s="222">
        <v>140.92273330123223</v>
      </c>
      <c r="AE73" s="222">
        <v>173.72745871028783</v>
      </c>
      <c r="AF73" s="222">
        <v>160.6240399312519</v>
      </c>
      <c r="AG73" s="222">
        <v>2275.6363167125701</v>
      </c>
      <c r="AH73" s="223"/>
    </row>
    <row r="74" spans="1:34">
      <c r="A74" s="220" t="s">
        <v>912</v>
      </c>
      <c r="B74" s="225" t="s">
        <v>114</v>
      </c>
      <c r="C74" s="222">
        <v>63.547696722186558</v>
      </c>
      <c r="D74" s="222">
        <v>57.402673452216845</v>
      </c>
      <c r="E74" s="222">
        <v>37.95921022424988</v>
      </c>
      <c r="F74" s="222">
        <v>35.723054727817704</v>
      </c>
      <c r="G74" s="222">
        <v>36.943664298689853</v>
      </c>
      <c r="H74" s="222">
        <v>37.426963342488541</v>
      </c>
      <c r="I74" s="222">
        <v>41.083102348261036</v>
      </c>
      <c r="J74" s="222">
        <v>86.454493861474234</v>
      </c>
      <c r="K74" s="222">
        <v>90.664320361905297</v>
      </c>
      <c r="L74" s="222">
        <v>56.488031821103178</v>
      </c>
      <c r="M74" s="222">
        <v>56.776580034299407</v>
      </c>
      <c r="N74" s="222">
        <v>35.460092148407973</v>
      </c>
      <c r="O74" s="222">
        <v>35.531596156423326</v>
      </c>
      <c r="P74" s="222">
        <v>39.831670736837303</v>
      </c>
      <c r="Q74" s="222">
        <v>83.200889718252924</v>
      </c>
      <c r="R74" s="222">
        <v>85.596983536768647</v>
      </c>
      <c r="S74" s="222">
        <v>40.906274589502523</v>
      </c>
      <c r="T74" s="222">
        <v>40.418156888397263</v>
      </c>
      <c r="U74" s="222">
        <v>45.889501424819031</v>
      </c>
      <c r="V74" s="222">
        <v>55.057217056052174</v>
      </c>
      <c r="W74" s="222">
        <v>69.948510825670127</v>
      </c>
      <c r="X74" s="222">
        <v>117.68791100759074</v>
      </c>
      <c r="Y74" s="222">
        <v>118.16002457798456</v>
      </c>
      <c r="Z74" s="222">
        <v>67.999382928896296</v>
      </c>
      <c r="AA74" s="222">
        <v>62.327835814882896</v>
      </c>
      <c r="AB74" s="222">
        <v>68.707553284487062</v>
      </c>
      <c r="AC74" s="222">
        <v>72.604717727216027</v>
      </c>
      <c r="AD74" s="222">
        <v>128.35464244902275</v>
      </c>
      <c r="AE74" s="222">
        <v>158.23370242664299</v>
      </c>
      <c r="AF74" s="222">
        <v>146.29890246326292</v>
      </c>
      <c r="AG74" s="222">
        <v>2072.6853569558098</v>
      </c>
      <c r="AH74" s="223"/>
    </row>
    <row r="75" spans="1:34">
      <c r="A75" s="220" t="s">
        <v>886</v>
      </c>
      <c r="B75" s="225" t="s">
        <v>120</v>
      </c>
      <c r="C75" s="222">
        <v>19.954001518236161</v>
      </c>
      <c r="D75" s="222">
        <v>18.024461818400553</v>
      </c>
      <c r="E75" s="222">
        <v>11.91920679292349</v>
      </c>
      <c r="F75" s="222">
        <v>11.217053096214581</v>
      </c>
      <c r="G75" s="222">
        <v>11.60032497681215</v>
      </c>
      <c r="H75" s="222">
        <v>11.752081064776771</v>
      </c>
      <c r="I75" s="222">
        <v>12.900110136404729</v>
      </c>
      <c r="J75" s="222">
        <v>27.146744740598958</v>
      </c>
      <c r="K75" s="222">
        <v>28.468631901173012</v>
      </c>
      <c r="L75" s="222">
        <v>17.737263990040674</v>
      </c>
      <c r="M75" s="222">
        <v>17.827868241354029</v>
      </c>
      <c r="N75" s="222">
        <v>11.134482743874035</v>
      </c>
      <c r="O75" s="222">
        <v>11.156935030236763</v>
      </c>
      <c r="P75" s="222">
        <v>12.507160123070889</v>
      </c>
      <c r="Q75" s="222">
        <v>26.125111772571799</v>
      </c>
      <c r="R75" s="222">
        <v>26.877486164699942</v>
      </c>
      <c r="S75" s="222">
        <v>12.844586151292269</v>
      </c>
      <c r="T75" s="222">
        <v>12.691317003056851</v>
      </c>
      <c r="U75" s="222">
        <v>14.409321318206741</v>
      </c>
      <c r="V75" s="222">
        <v>17.287987596610435</v>
      </c>
      <c r="W75" s="222">
        <v>21.963859639408106</v>
      </c>
      <c r="X75" s="222">
        <v>36.954049887753442</v>
      </c>
      <c r="Y75" s="222">
        <v>37.102293732712958</v>
      </c>
      <c r="Z75" s="222">
        <v>21.351832720769487</v>
      </c>
      <c r="AA75" s="222">
        <v>19.57096471829065</v>
      </c>
      <c r="AB75" s="222">
        <v>21.574198488208772</v>
      </c>
      <c r="AC75" s="222">
        <v>22.797909640903939</v>
      </c>
      <c r="AD75" s="222">
        <v>40.303407714323427</v>
      </c>
      <c r="AE75" s="222">
        <v>49.685444183140852</v>
      </c>
      <c r="AF75" s="222">
        <v>45.937912346853444</v>
      </c>
      <c r="AG75" s="222">
        <v>650.82400925291984</v>
      </c>
      <c r="AH75" s="223"/>
    </row>
    <row r="76" spans="1:34">
      <c r="A76" s="224" t="s">
        <v>891</v>
      </c>
      <c r="B76" s="221" t="s">
        <v>130</v>
      </c>
      <c r="C76" s="222">
        <v>36.531090259025696</v>
      </c>
      <c r="D76" s="222">
        <v>32.998556252317911</v>
      </c>
      <c r="E76" s="222">
        <v>21.821268218825384</v>
      </c>
      <c r="F76" s="222">
        <v>20.53578971233437</v>
      </c>
      <c r="G76" s="222">
        <v>21.237470508091569</v>
      </c>
      <c r="H76" s="222">
        <v>21.515300262776396</v>
      </c>
      <c r="I76" s="222">
        <v>23.617071859681314</v>
      </c>
      <c r="J76" s="222">
        <v>49.699313766776406</v>
      </c>
      <c r="K76" s="222">
        <v>52.119378691149862</v>
      </c>
      <c r="L76" s="222">
        <v>32.472764481658658</v>
      </c>
      <c r="M76" s="222">
        <v>32.6386395859356</v>
      </c>
      <c r="N76" s="222">
        <v>20.384622790185176</v>
      </c>
      <c r="O76" s="222">
        <v>20.425727653231757</v>
      </c>
      <c r="P76" s="222">
        <v>22.897672675950435</v>
      </c>
      <c r="Q76" s="222">
        <v>47.828943749389758</v>
      </c>
      <c r="R76" s="222">
        <v>49.206364554048612</v>
      </c>
      <c r="S76" s="222">
        <v>23.515420483648775</v>
      </c>
      <c r="T76" s="222">
        <v>23.234820670974862</v>
      </c>
      <c r="U76" s="222">
        <v>26.380083070838808</v>
      </c>
      <c r="V76" s="222">
        <v>31.650244925135123</v>
      </c>
      <c r="W76" s="222">
        <v>40.210668431116481</v>
      </c>
      <c r="X76" s="222">
        <v>67.654186086550453</v>
      </c>
      <c r="Y76" s="222">
        <v>67.925585749200152</v>
      </c>
      <c r="Z76" s="222">
        <v>39.090190887536686</v>
      </c>
      <c r="AA76" s="222">
        <v>35.82983984072991</v>
      </c>
      <c r="AB76" s="222">
        <v>39.49729038151127</v>
      </c>
      <c r="AC76" s="222">
        <v>41.737618093686123</v>
      </c>
      <c r="AD76" s="222">
        <v>73.786073615995619</v>
      </c>
      <c r="AE76" s="222">
        <v>90.962378866980501</v>
      </c>
      <c r="AF76" s="222">
        <v>84.101528243366388</v>
      </c>
      <c r="AG76" s="222">
        <v>1191.5059043686501</v>
      </c>
      <c r="AH76" s="223"/>
    </row>
    <row r="77" spans="1:34">
      <c r="A77" s="220" t="s">
        <v>937</v>
      </c>
      <c r="B77" s="225" t="s">
        <v>133</v>
      </c>
      <c r="C77" s="222">
        <v>29.090711028507201</v>
      </c>
      <c r="D77" s="222">
        <v>26.277657126779726</v>
      </c>
      <c r="E77" s="222">
        <v>17.376875519683097</v>
      </c>
      <c r="F77" s="222">
        <v>16.353213660687583</v>
      </c>
      <c r="G77" s="222">
        <v>16.911981360170145</v>
      </c>
      <c r="H77" s="222">
        <v>17.133224828441957</v>
      </c>
      <c r="I77" s="222">
        <v>18.80692330664105</v>
      </c>
      <c r="J77" s="222">
        <v>39.57692926362067</v>
      </c>
      <c r="K77" s="222">
        <v>41.50409346501705</v>
      </c>
      <c r="L77" s="222">
        <v>25.858954691321028</v>
      </c>
      <c r="M77" s="222">
        <v>25.991045595017823</v>
      </c>
      <c r="N77" s="222">
        <v>16.232835286592262</v>
      </c>
      <c r="O77" s="222">
        <v>16.26556821857638</v>
      </c>
      <c r="P77" s="222">
        <v>18.234045967923016</v>
      </c>
      <c r="Q77" s="222">
        <v>38.087502221986298</v>
      </c>
      <c r="R77" s="222">
        <v>39.184380259539104</v>
      </c>
      <c r="S77" s="222">
        <v>18.72597552257972</v>
      </c>
      <c r="T77" s="222">
        <v>18.502526181011454</v>
      </c>
      <c r="U77" s="222">
        <v>21.007185060188071</v>
      </c>
      <c r="V77" s="222">
        <v>25.203959766054314</v>
      </c>
      <c r="W77" s="222">
        <v>32.020860239825886</v>
      </c>
      <c r="X77" s="222">
        <v>53.87488748235301</v>
      </c>
      <c r="Y77" s="222">
        <v>54.09101049164169</v>
      </c>
      <c r="Z77" s="222">
        <v>31.128593181736697</v>
      </c>
      <c r="AA77" s="222">
        <v>28.532286050423707</v>
      </c>
      <c r="AB77" s="222">
        <v>31.452777695669734</v>
      </c>
      <c r="AC77" s="222">
        <v>33.236812215907825</v>
      </c>
      <c r="AD77" s="222">
        <v>58.757878023110933</v>
      </c>
      <c r="AE77" s="222">
        <v>72.435841890350815</v>
      </c>
      <c r="AF77" s="222">
        <v>66.972358006181764</v>
      </c>
      <c r="AG77" s="222">
        <v>948.82889360754007</v>
      </c>
      <c r="AH77" s="223"/>
    </row>
    <row r="78" spans="1:34">
      <c r="A78" s="220" t="s">
        <v>800</v>
      </c>
      <c r="B78" s="221" t="s">
        <v>137</v>
      </c>
      <c r="C78" s="222">
        <v>48.463278818096434</v>
      </c>
      <c r="D78" s="222">
        <v>43.776909501232453</v>
      </c>
      <c r="E78" s="222">
        <v>28.948772083037358</v>
      </c>
      <c r="F78" s="222">
        <v>27.243416375528682</v>
      </c>
      <c r="G78" s="222">
        <v>28.174287910020677</v>
      </c>
      <c r="H78" s="222">
        <v>28.542865490645372</v>
      </c>
      <c r="I78" s="222">
        <v>31.331140962045865</v>
      </c>
      <c r="J78" s="222">
        <v>65.932653065350422</v>
      </c>
      <c r="K78" s="222">
        <v>69.143186349635002</v>
      </c>
      <c r="L78" s="222">
        <v>43.079377809705001</v>
      </c>
      <c r="M78" s="222">
        <v>43.299432874324054</v>
      </c>
      <c r="N78" s="222">
        <v>27.042873642085905</v>
      </c>
      <c r="O78" s="222">
        <v>27.097404629923417</v>
      </c>
      <c r="P78" s="222">
        <v>30.376763663819826</v>
      </c>
      <c r="Q78" s="222">
        <v>63.451362115562205</v>
      </c>
      <c r="R78" s="222">
        <v>65.278691331107197</v>
      </c>
      <c r="S78" s="222">
        <v>31.196287089796847</v>
      </c>
      <c r="T78" s="222">
        <v>30.824034664219109</v>
      </c>
      <c r="U78" s="222">
        <v>34.996637440645166</v>
      </c>
      <c r="V78" s="222">
        <v>41.988197822507978</v>
      </c>
      <c r="W78" s="222">
        <v>53.344721491244108</v>
      </c>
      <c r="X78" s="222">
        <v>89.752144276991544</v>
      </c>
      <c r="Y78" s="222">
        <v>90.11219149783463</v>
      </c>
      <c r="Z78" s="222">
        <v>51.85826118527207</v>
      </c>
      <c r="AA78" s="222">
        <v>47.532978235710203</v>
      </c>
      <c r="AB78" s="222">
        <v>52.398332016536727</v>
      </c>
      <c r="AC78" s="222">
        <v>55.370420333342786</v>
      </c>
      <c r="AD78" s="222">
        <v>97.886896700573757</v>
      </c>
      <c r="AE78" s="222">
        <v>120.67351666019977</v>
      </c>
      <c r="AF78" s="222">
        <v>111.57169915779518</v>
      </c>
      <c r="AG78" s="222">
        <v>1580.6887351947898</v>
      </c>
      <c r="AH78" s="223"/>
    </row>
    <row r="79" spans="1:34">
      <c r="A79" s="224" t="s">
        <v>926</v>
      </c>
      <c r="B79" s="221" t="s">
        <v>156</v>
      </c>
      <c r="C79" s="222">
        <v>29.849018963404909</v>
      </c>
      <c r="D79" s="222">
        <v>26.962637149792279</v>
      </c>
      <c r="E79" s="222">
        <v>17.829838755177501</v>
      </c>
      <c r="F79" s="222">
        <v>16.779493089465554</v>
      </c>
      <c r="G79" s="222">
        <v>17.352826193687346</v>
      </c>
      <c r="H79" s="222">
        <v>17.579836818264489</v>
      </c>
      <c r="I79" s="222">
        <v>19.297163616012078</v>
      </c>
      <c r="J79" s="222">
        <v>40.608581582812157</v>
      </c>
      <c r="K79" s="222">
        <v>42.585981197991913</v>
      </c>
      <c r="L79" s="222">
        <v>26.533020392615619</v>
      </c>
      <c r="M79" s="222">
        <v>26.668554511581476</v>
      </c>
      <c r="N79" s="222">
        <v>16.655976810759473</v>
      </c>
      <c r="O79" s="222">
        <v>16.68956299249853</v>
      </c>
      <c r="P79" s="222">
        <v>18.709353076409155</v>
      </c>
      <c r="Q79" s="222">
        <v>39.080329627513223</v>
      </c>
      <c r="R79" s="222">
        <v>40.205799998841449</v>
      </c>
      <c r="S79" s="222">
        <v>19.214105765032617</v>
      </c>
      <c r="T79" s="222">
        <v>18.984831766631704</v>
      </c>
      <c r="U79" s="222">
        <v>21.554779620712729</v>
      </c>
      <c r="V79" s="222">
        <v>25.860951706289555</v>
      </c>
      <c r="W79" s="222">
        <v>32.85554841153526</v>
      </c>
      <c r="X79" s="222">
        <v>55.27924486053999</v>
      </c>
      <c r="Y79" s="222">
        <v>55.501001551064476</v>
      </c>
      <c r="Z79" s="222">
        <v>31.940022616678387</v>
      </c>
      <c r="AA79" s="222">
        <v>29.276037514305262</v>
      </c>
      <c r="AB79" s="222">
        <v>32.272657652465135</v>
      </c>
      <c r="AC79" s="222">
        <v>34.103196623264857</v>
      </c>
      <c r="AD79" s="222">
        <v>60.289520377916695</v>
      </c>
      <c r="AE79" s="222">
        <v>74.324027903495065</v>
      </c>
      <c r="AF79" s="222">
        <v>68.718127315331017</v>
      </c>
      <c r="AG79" s="222">
        <v>973.56202846208976</v>
      </c>
      <c r="AH79" s="223"/>
    </row>
    <row r="80" spans="1:34">
      <c r="A80" s="220" t="s">
        <v>868</v>
      </c>
      <c r="B80" s="221" t="s">
        <v>52</v>
      </c>
      <c r="C80" s="222">
        <v>15.100246526130988</v>
      </c>
      <c r="D80" s="222">
        <v>13.640061954988887</v>
      </c>
      <c r="E80" s="222">
        <v>9.0198931179087847</v>
      </c>
      <c r="F80" s="222">
        <v>8.4885363416827833</v>
      </c>
      <c r="G80" s="222">
        <v>8.7785784106015345</v>
      </c>
      <c r="H80" s="222">
        <v>8.893420255131451</v>
      </c>
      <c r="I80" s="222">
        <v>9.7621944699125986</v>
      </c>
      <c r="J80" s="222">
        <v>20.543375101498402</v>
      </c>
      <c r="K80" s="222">
        <v>21.54371691194445</v>
      </c>
      <c r="L80" s="222">
        <v>13.422724194137251</v>
      </c>
      <c r="M80" s="222">
        <v>13.491289215037787</v>
      </c>
      <c r="N80" s="222">
        <v>8.4260509963272536</v>
      </c>
      <c r="O80" s="222">
        <v>8.4430418269054037</v>
      </c>
      <c r="P80" s="222">
        <v>9.4648284469439918</v>
      </c>
      <c r="Q80" s="222">
        <v>19.770251492064265</v>
      </c>
      <c r="R80" s="222">
        <v>20.339612920181828</v>
      </c>
      <c r="S80" s="222">
        <v>9.7201765386948864</v>
      </c>
      <c r="T80" s="222">
        <v>9.6041896815680197</v>
      </c>
      <c r="U80" s="222">
        <v>10.904294257986503</v>
      </c>
      <c r="V80" s="222">
        <v>13.082733025299889</v>
      </c>
      <c r="W80" s="222">
        <v>16.621212287535098</v>
      </c>
      <c r="X80" s="222">
        <v>27.965080735011693</v>
      </c>
      <c r="Y80" s="222">
        <v>28.07726467981216</v>
      </c>
      <c r="Z80" s="222">
        <v>16.158059202995872</v>
      </c>
      <c r="AA80" s="222">
        <v>14.810382355153976</v>
      </c>
      <c r="AB80" s="222">
        <v>16.326335120196582</v>
      </c>
      <c r="AC80" s="222">
        <v>17.25238196175793</v>
      </c>
      <c r="AD80" s="222">
        <v>30.499716649477822</v>
      </c>
      <c r="AE80" s="222">
        <v>37.599599019779333</v>
      </c>
      <c r="AF80" s="222">
        <v>34.763643808452564</v>
      </c>
      <c r="AG80" s="222">
        <v>492.51289150512002</v>
      </c>
      <c r="AH80" s="223"/>
    </row>
    <row r="81" spans="1:34">
      <c r="A81" s="220" t="s">
        <v>818</v>
      </c>
      <c r="B81" s="221" t="s">
        <v>32</v>
      </c>
      <c r="C81" s="222">
        <v>19.298620046679506</v>
      </c>
      <c r="D81" s="222">
        <v>17.432455332896168</v>
      </c>
      <c r="E81" s="222">
        <v>11.527725050246705</v>
      </c>
      <c r="F81" s="222">
        <v>10.848633320461449</v>
      </c>
      <c r="G81" s="222">
        <v>11.219316784200235</v>
      </c>
      <c r="H81" s="222">
        <v>11.366088502079636</v>
      </c>
      <c r="I81" s="222">
        <v>12.47641100233815</v>
      </c>
      <c r="J81" s="222">
        <v>26.255120396488991</v>
      </c>
      <c r="K81" s="222">
        <v>27.533590683924235</v>
      </c>
      <c r="L81" s="222">
        <v>17.154690406263114</v>
      </c>
      <c r="M81" s="222">
        <v>17.242318795942865</v>
      </c>
      <c r="N81" s="222">
        <v>10.768774959446272</v>
      </c>
      <c r="O81" s="222">
        <v>10.790489809136824</v>
      </c>
      <c r="P81" s="222">
        <v>12.096367280394114</v>
      </c>
      <c r="Q81" s="222">
        <v>25.267042568635819</v>
      </c>
      <c r="R81" s="222">
        <v>25.994705514499724</v>
      </c>
      <c r="S81" s="222">
        <v>12.422710681067574</v>
      </c>
      <c r="T81" s="222">
        <v>12.274475598797469</v>
      </c>
      <c r="U81" s="222">
        <v>13.936052725888132</v>
      </c>
      <c r="V81" s="222">
        <v>16.720170322417843</v>
      </c>
      <c r="W81" s="222">
        <v>21.242465154277713</v>
      </c>
      <c r="X81" s="222">
        <v>35.740308394686004</v>
      </c>
      <c r="Y81" s="222">
        <v>35.88368322782501</v>
      </c>
      <c r="Z81" s="222">
        <v>20.650540023353354</v>
      </c>
      <c r="AA81" s="222">
        <v>18.92816394245957</v>
      </c>
      <c r="AB81" s="222">
        <v>20.865602273061874</v>
      </c>
      <c r="AC81" s="222">
        <v>22.049121105671233</v>
      </c>
      <c r="AD81" s="222">
        <v>38.979657857312489</v>
      </c>
      <c r="AE81" s="222">
        <v>48.053544962629452</v>
      </c>
      <c r="AF81" s="222">
        <v>44.429099361818515</v>
      </c>
      <c r="AG81" s="222">
        <v>629.44794608490008</v>
      </c>
      <c r="AH81" s="223"/>
    </row>
    <row r="82" spans="1:34">
      <c r="A82" s="220" t="s">
        <v>860</v>
      </c>
      <c r="B82" s="225" t="s">
        <v>84</v>
      </c>
      <c r="C82" s="222">
        <v>29.930840597345252</v>
      </c>
      <c r="D82" s="222">
        <v>27.036546681949474</v>
      </c>
      <c r="E82" s="222">
        <v>17.87871361239241</v>
      </c>
      <c r="F82" s="222">
        <v>16.825488756624797</v>
      </c>
      <c r="G82" s="222">
        <v>17.400393472008652</v>
      </c>
      <c r="H82" s="222">
        <v>17.62802637433126</v>
      </c>
      <c r="I82" s="222">
        <v>19.350060679711628</v>
      </c>
      <c r="J82" s="222">
        <v>40.719897150710018</v>
      </c>
      <c r="K82" s="222">
        <v>42.70271718080074</v>
      </c>
      <c r="L82" s="222">
        <v>26.605752266469089</v>
      </c>
      <c r="M82" s="222">
        <v>26.741657909305868</v>
      </c>
      <c r="N82" s="222">
        <v>16.701633897151478</v>
      </c>
      <c r="O82" s="222">
        <v>16.73531214477287</v>
      </c>
      <c r="P82" s="222">
        <v>18.76063884364175</v>
      </c>
      <c r="Q82" s="222">
        <v>39.187455976589234</v>
      </c>
      <c r="R82" s="222">
        <v>40.316011468565698</v>
      </c>
      <c r="S82" s="222">
        <v>19.266775151933572</v>
      </c>
      <c r="T82" s="222">
        <v>19.036872671464547</v>
      </c>
      <c r="U82" s="222">
        <v>21.613865223825947</v>
      </c>
      <c r="V82" s="222">
        <v>25.931841316646768</v>
      </c>
      <c r="W82" s="222">
        <v>32.945611493954615</v>
      </c>
      <c r="X82" s="222">
        <v>55.430775406419002</v>
      </c>
      <c r="Y82" s="222">
        <v>55.653139972692379</v>
      </c>
      <c r="Z82" s="222">
        <v>32.027576075027959</v>
      </c>
      <c r="AA82" s="222">
        <v>29.356288501034708</v>
      </c>
      <c r="AB82" s="222">
        <v>32.361122924438043</v>
      </c>
      <c r="AC82" s="222">
        <v>34.196679738194881</v>
      </c>
      <c r="AD82" s="222">
        <v>60.454785007647025</v>
      </c>
      <c r="AE82" s="222">
        <v>74.527763691647678</v>
      </c>
      <c r="AF82" s="222">
        <v>68.906496302102553</v>
      </c>
      <c r="AG82" s="222">
        <v>976.23074048939998</v>
      </c>
      <c r="AH82" s="223"/>
    </row>
    <row r="83" spans="1:34">
      <c r="A83" s="220" t="s">
        <v>867</v>
      </c>
      <c r="B83" s="221" t="s">
        <v>119</v>
      </c>
      <c r="C83" s="222">
        <v>55.525883763015614</v>
      </c>
      <c r="D83" s="222">
        <v>50.156564882725846</v>
      </c>
      <c r="E83" s="222">
        <v>33.167507295535074</v>
      </c>
      <c r="F83" s="222">
        <v>31.213628294794333</v>
      </c>
      <c r="G83" s="222">
        <v>32.2801567238036</v>
      </c>
      <c r="H83" s="222">
        <v>32.702447505577496</v>
      </c>
      <c r="I83" s="222">
        <v>35.897061314217297</v>
      </c>
      <c r="J83" s="222">
        <v>75.541088419441778</v>
      </c>
      <c r="K83" s="222">
        <v>79.219496119209552</v>
      </c>
      <c r="L83" s="222">
        <v>49.357381159103944</v>
      </c>
      <c r="M83" s="222">
        <v>49.609505081328905</v>
      </c>
      <c r="N83" s="222">
        <v>30.98386025643158</v>
      </c>
      <c r="O83" s="222">
        <v>31.046338102875136</v>
      </c>
      <c r="P83" s="222">
        <v>34.803601601632344</v>
      </c>
      <c r="Q83" s="222">
        <v>72.698196311846345</v>
      </c>
      <c r="R83" s="222">
        <v>74.791824149119847</v>
      </c>
      <c r="S83" s="222">
        <v>35.742555044354773</v>
      </c>
      <c r="T83" s="222">
        <v>35.316053878581151</v>
      </c>
      <c r="U83" s="222">
        <v>40.09673447641466</v>
      </c>
      <c r="V83" s="222">
        <v>48.107182356809808</v>
      </c>
      <c r="W83" s="222">
        <v>61.118704246383565</v>
      </c>
      <c r="X83" s="222">
        <v>102.83181931026817</v>
      </c>
      <c r="Y83" s="222">
        <v>103.24433659389581</v>
      </c>
      <c r="Z83" s="222">
        <v>59.415620505856289</v>
      </c>
      <c r="AA83" s="222">
        <v>54.460009491567128</v>
      </c>
      <c r="AB83" s="222">
        <v>60.034396431297779</v>
      </c>
      <c r="AC83" s="222">
        <v>63.439610325962448</v>
      </c>
      <c r="AD83" s="222">
        <v>112.15205781926629</v>
      </c>
      <c r="AE83" s="222">
        <v>138.25939603670764</v>
      </c>
      <c r="AF83" s="222">
        <v>127.83116103082556</v>
      </c>
      <c r="AG83" s="222">
        <v>1811.0441785288497</v>
      </c>
      <c r="AH83" s="223"/>
    </row>
    <row r="84" spans="1:34">
      <c r="A84" s="220" t="s">
        <v>924</v>
      </c>
      <c r="B84" s="221" t="s">
        <v>157</v>
      </c>
      <c r="C84" s="222">
        <v>32.866422080957641</v>
      </c>
      <c r="D84" s="222">
        <v>29.688259237840487</v>
      </c>
      <c r="E84" s="222">
        <v>19.632236720460515</v>
      </c>
      <c r="F84" s="222">
        <v>18.475712815185222</v>
      </c>
      <c r="G84" s="222">
        <v>19.107003505825379</v>
      </c>
      <c r="H84" s="222">
        <v>19.356962374267976</v>
      </c>
      <c r="I84" s="222">
        <v>21.247891769800553</v>
      </c>
      <c r="J84" s="222">
        <v>44.713656554207276</v>
      </c>
      <c r="K84" s="222">
        <v>46.89094923022116</v>
      </c>
      <c r="L84" s="222">
        <v>29.215213015057369</v>
      </c>
      <c r="M84" s="222">
        <v>29.364448122776114</v>
      </c>
      <c r="N84" s="222">
        <v>18.339710417424669</v>
      </c>
      <c r="O84" s="222">
        <v>18.376691787783169</v>
      </c>
      <c r="P84" s="222">
        <v>20.600660136428925</v>
      </c>
      <c r="Q84" s="222">
        <v>43.030915360251001</v>
      </c>
      <c r="R84" s="222">
        <v>44.270158241534155</v>
      </c>
      <c r="S84" s="222">
        <v>21.156437695856781</v>
      </c>
      <c r="T84" s="222">
        <v>20.903986651724583</v>
      </c>
      <c r="U84" s="222">
        <v>23.733727589000711</v>
      </c>
      <c r="V84" s="222">
        <v>28.475205675477202</v>
      </c>
      <c r="W84" s="222">
        <v>36.176878145266734</v>
      </c>
      <c r="X84" s="222">
        <v>60.86736036888054</v>
      </c>
      <c r="Y84" s="222">
        <v>61.111534189098542</v>
      </c>
      <c r="Z84" s="222">
        <v>35.168802897076468</v>
      </c>
      <c r="AA84" s="222">
        <v>32.235518593852895</v>
      </c>
      <c r="AB84" s="222">
        <v>35.535063627403488</v>
      </c>
      <c r="AC84" s="222">
        <v>37.550649684811468</v>
      </c>
      <c r="AD84" s="222">
        <v>66.384118896116476</v>
      </c>
      <c r="AE84" s="222">
        <v>81.83735870274289</v>
      </c>
      <c r="AF84" s="222">
        <v>75.664764048949579</v>
      </c>
      <c r="AG84" s="222">
        <v>1071.97829813628</v>
      </c>
      <c r="AH84" s="223"/>
    </row>
    <row r="85" spans="1:34">
      <c r="A85" s="220" t="s">
        <v>823</v>
      </c>
      <c r="B85" s="225" t="s">
        <v>77</v>
      </c>
      <c r="C85" s="222">
        <v>14.880920141054256</v>
      </c>
      <c r="D85" s="222">
        <v>13.441944296735207</v>
      </c>
      <c r="E85" s="222">
        <v>8.8888819752823398</v>
      </c>
      <c r="F85" s="222">
        <v>8.3652429909952986</v>
      </c>
      <c r="G85" s="222">
        <v>8.6510722890572271</v>
      </c>
      <c r="H85" s="222">
        <v>8.7642460915076512</v>
      </c>
      <c r="I85" s="222">
        <v>9.6204016309813394</v>
      </c>
      <c r="J85" s="222">
        <v>20.244988966511148</v>
      </c>
      <c r="K85" s="222">
        <v>21.230801123236205</v>
      </c>
      <c r="L85" s="222">
        <v>13.227763299274535</v>
      </c>
      <c r="M85" s="222">
        <v>13.295332434568119</v>
      </c>
      <c r="N85" s="222">
        <v>8.3036652258500236</v>
      </c>
      <c r="O85" s="222">
        <v>8.3204092698976559</v>
      </c>
      <c r="P85" s="222">
        <v>9.3273547570246045</v>
      </c>
      <c r="Q85" s="222">
        <v>19.483094737086219</v>
      </c>
      <c r="R85" s="222">
        <v>20.044186367514381</v>
      </c>
      <c r="S85" s="222">
        <v>9.578993997148272</v>
      </c>
      <c r="T85" s="222">
        <v>9.4646918130528057</v>
      </c>
      <c r="U85" s="222">
        <v>10.745912774791611</v>
      </c>
      <c r="V85" s="222">
        <v>12.892710396437671</v>
      </c>
      <c r="W85" s="222">
        <v>16.379794347747854</v>
      </c>
      <c r="X85" s="222">
        <v>27.558896633621355</v>
      </c>
      <c r="Y85" s="222">
        <v>27.669451141509374</v>
      </c>
      <c r="Z85" s="222">
        <v>15.923368417735102</v>
      </c>
      <c r="AA85" s="222">
        <v>14.595266157021785</v>
      </c>
      <c r="AB85" s="222">
        <v>16.08920017956714</v>
      </c>
      <c r="AC85" s="222">
        <v>17.001796478727083</v>
      </c>
      <c r="AD85" s="222">
        <v>30.056717749624195</v>
      </c>
      <c r="AE85" s="222">
        <v>37.053476536343581</v>
      </c>
      <c r="AF85" s="222">
        <v>34.258712692565901</v>
      </c>
      <c r="AG85" s="222">
        <v>485.35929491246992</v>
      </c>
      <c r="AH85" s="223"/>
    </row>
    <row r="86" spans="1:34">
      <c r="A86" s="220" t="s">
        <v>898</v>
      </c>
      <c r="B86" s="221" t="s">
        <v>78</v>
      </c>
      <c r="C86" s="222">
        <v>11.554414273460392</v>
      </c>
      <c r="D86" s="222">
        <v>10.437109504859784</v>
      </c>
      <c r="E86" s="222">
        <v>6.9018463775608128</v>
      </c>
      <c r="F86" s="222">
        <v>6.4952625308069756</v>
      </c>
      <c r="G86" s="222">
        <v>6.7171970677841983</v>
      </c>
      <c r="H86" s="222">
        <v>6.8050718084601689</v>
      </c>
      <c r="I86" s="222">
        <v>7.4698409014885883</v>
      </c>
      <c r="J86" s="222">
        <v>15.719390149494631</v>
      </c>
      <c r="K86" s="222">
        <v>16.484832201911143</v>
      </c>
      <c r="L86" s="222">
        <v>10.270806887097852</v>
      </c>
      <c r="M86" s="222">
        <v>10.323271504465676</v>
      </c>
      <c r="N86" s="222">
        <v>6.4474499626473332</v>
      </c>
      <c r="O86" s="222">
        <v>6.4604510149818362</v>
      </c>
      <c r="P86" s="222">
        <v>7.2423022176475786</v>
      </c>
      <c r="Q86" s="222">
        <v>15.127811035038686</v>
      </c>
      <c r="R86" s="222">
        <v>15.563475300546868</v>
      </c>
      <c r="S86" s="222">
        <v>7.4376895996298371</v>
      </c>
      <c r="T86" s="222">
        <v>7.3489387176358685</v>
      </c>
      <c r="U86" s="222">
        <v>8.3437533949171563</v>
      </c>
      <c r="V86" s="222">
        <v>10.010652272584322</v>
      </c>
      <c r="W86" s="222">
        <v>12.718227623964346</v>
      </c>
      <c r="X86" s="222">
        <v>21.398334619499867</v>
      </c>
      <c r="Y86" s="222">
        <v>21.484175587116685</v>
      </c>
      <c r="Z86" s="222">
        <v>12.363831912507813</v>
      </c>
      <c r="AA86" s="222">
        <v>11.332615860520196</v>
      </c>
      <c r="AB86" s="222">
        <v>12.492593363933048</v>
      </c>
      <c r="AC86" s="222">
        <v>13.201186354485429</v>
      </c>
      <c r="AD86" s="222">
        <v>23.33778861036372</v>
      </c>
      <c r="AE86" s="222">
        <v>28.770480193070004</v>
      </c>
      <c r="AF86" s="222">
        <v>26.600462550249155</v>
      </c>
      <c r="AG86" s="222">
        <v>376.86126339872999</v>
      </c>
      <c r="AH86" s="223"/>
    </row>
    <row r="87" spans="1:34">
      <c r="A87" s="220" t="s">
        <v>857</v>
      </c>
      <c r="B87" s="221" t="s">
        <v>136</v>
      </c>
      <c r="C87" s="222">
        <v>17.168994044129548</v>
      </c>
      <c r="D87" s="222">
        <v>15.508762857712487</v>
      </c>
      <c r="E87" s="222">
        <v>10.255626684774409</v>
      </c>
      <c r="F87" s="222">
        <v>9.6514735465759713</v>
      </c>
      <c r="G87" s="222">
        <v>9.981251642926626</v>
      </c>
      <c r="H87" s="222">
        <v>10.11182692468371</v>
      </c>
      <c r="I87" s="222">
        <v>11.099623997629422</v>
      </c>
      <c r="J87" s="222">
        <v>23.357836188540499</v>
      </c>
      <c r="K87" s="222">
        <v>24.495225737507191</v>
      </c>
      <c r="L87" s="222">
        <v>15.261649625808033</v>
      </c>
      <c r="M87" s="222">
        <v>15.339608116978347</v>
      </c>
      <c r="N87" s="222">
        <v>9.5804276520339204</v>
      </c>
      <c r="O87" s="222">
        <v>9.5997462418659634</v>
      </c>
      <c r="P87" s="222">
        <v>10.761518558857977</v>
      </c>
      <c r="Q87" s="222">
        <v>22.478793940933453</v>
      </c>
      <c r="R87" s="222">
        <v>23.126158402923611</v>
      </c>
      <c r="S87" s="222">
        <v>11.051849571591069</v>
      </c>
      <c r="T87" s="222">
        <v>10.919972409469088</v>
      </c>
      <c r="U87" s="222">
        <v>12.398192496184038</v>
      </c>
      <c r="V87" s="222">
        <v>14.875079357387328</v>
      </c>
      <c r="W87" s="222">
        <v>18.898333499196244</v>
      </c>
      <c r="X87" s="222">
        <v>31.796322248921459</v>
      </c>
      <c r="Y87" s="222">
        <v>31.923875496266998</v>
      </c>
      <c r="Z87" s="222">
        <v>18.3717280205232</v>
      </c>
      <c r="AA87" s="222">
        <v>16.839418217900572</v>
      </c>
      <c r="AB87" s="222">
        <v>18.563057891541515</v>
      </c>
      <c r="AC87" s="222">
        <v>19.615973993264625</v>
      </c>
      <c r="AD87" s="222">
        <v>34.678205590640381</v>
      </c>
      <c r="AE87" s="222">
        <v>42.75077830783296</v>
      </c>
      <c r="AF87" s="222">
        <v>39.526294651329167</v>
      </c>
      <c r="AG87" s="222">
        <v>559.98760591592986</v>
      </c>
      <c r="AH87" s="223"/>
    </row>
    <row r="88" spans="1:34">
      <c r="A88" s="220" t="s">
        <v>892</v>
      </c>
      <c r="B88" s="221" t="s">
        <v>64</v>
      </c>
      <c r="C88" s="222">
        <v>16.878398439818355</v>
      </c>
      <c r="D88" s="222">
        <v>15.246267669982082</v>
      </c>
      <c r="E88" s="222">
        <v>10.082044002737714</v>
      </c>
      <c r="F88" s="222">
        <v>9.4881165216651411</v>
      </c>
      <c r="G88" s="222">
        <v>9.8123129243562079</v>
      </c>
      <c r="H88" s="222">
        <v>9.9406781405257121</v>
      </c>
      <c r="I88" s="222">
        <v>10.911756150804637</v>
      </c>
      <c r="J88" s="222">
        <v>22.962490689254729</v>
      </c>
      <c r="K88" s="222">
        <v>24.080629232456626</v>
      </c>
      <c r="L88" s="222">
        <v>15.003336978928537</v>
      </c>
      <c r="M88" s="222">
        <v>15.079975975503267</v>
      </c>
      <c r="N88" s="222">
        <v>9.418273121841489</v>
      </c>
      <c r="O88" s="222">
        <v>9.4372647328608981</v>
      </c>
      <c r="P88" s="222">
        <v>10.579373350997837</v>
      </c>
      <c r="Q88" s="222">
        <v>22.09832676314409</v>
      </c>
      <c r="R88" s="222">
        <v>22.734734190228291</v>
      </c>
      <c r="S88" s="222">
        <v>10.86479033581068</v>
      </c>
      <c r="T88" s="222">
        <v>10.73514527438855</v>
      </c>
      <c r="U88" s="222">
        <v>12.18834559242633</v>
      </c>
      <c r="V88" s="222">
        <v>14.623309646015393</v>
      </c>
      <c r="W88" s="222">
        <v>18.578467779075549</v>
      </c>
      <c r="X88" s="222">
        <v>31.258150271282609</v>
      </c>
      <c r="Y88" s="222">
        <v>31.383544602800058</v>
      </c>
      <c r="Z88" s="222">
        <v>18.060775416506758</v>
      </c>
      <c r="AA88" s="222">
        <v>16.554400883704865</v>
      </c>
      <c r="AB88" s="222">
        <v>18.24886691378294</v>
      </c>
      <c r="AC88" s="222">
        <v>19.283961773907226</v>
      </c>
      <c r="AD88" s="222">
        <v>34.091255995099822</v>
      </c>
      <c r="AE88" s="222">
        <v>42.027195538498468</v>
      </c>
      <c r="AF88" s="222">
        <v>38.857288217355084</v>
      </c>
      <c r="AG88" s="222">
        <v>550.50947712575987</v>
      </c>
      <c r="AH88" s="223"/>
    </row>
    <row r="89" spans="1:34">
      <c r="A89" s="220" t="s">
        <v>896</v>
      </c>
      <c r="B89" s="221" t="s">
        <v>67</v>
      </c>
      <c r="C89" s="222">
        <v>43.427211732379931</v>
      </c>
      <c r="D89" s="222">
        <v>39.227827011765712</v>
      </c>
      <c r="E89" s="222">
        <v>25.940557166203146</v>
      </c>
      <c r="F89" s="222">
        <v>24.412413689428149</v>
      </c>
      <c r="G89" s="222">
        <v>25.246553603398112</v>
      </c>
      <c r="H89" s="222">
        <v>25.576830403151501</v>
      </c>
      <c r="I89" s="222">
        <v>28.075361914385034</v>
      </c>
      <c r="J89" s="222">
        <v>59.081253983941366</v>
      </c>
      <c r="K89" s="222">
        <v>61.958164339796568</v>
      </c>
      <c r="L89" s="222">
        <v>38.60277940465464</v>
      </c>
      <c r="M89" s="222">
        <v>38.799967422408521</v>
      </c>
      <c r="N89" s="222">
        <v>24.232710376755097</v>
      </c>
      <c r="O89" s="222">
        <v>24.281574770839619</v>
      </c>
      <c r="P89" s="222">
        <v>27.220158840771226</v>
      </c>
      <c r="Q89" s="222">
        <v>56.857806663124634</v>
      </c>
      <c r="R89" s="222">
        <v>58.495248757088035</v>
      </c>
      <c r="S89" s="222">
        <v>27.954521397484172</v>
      </c>
      <c r="T89" s="222">
        <v>27.620951624705611</v>
      </c>
      <c r="U89" s="222">
        <v>31.359957912891545</v>
      </c>
      <c r="V89" s="222">
        <v>37.624989508927527</v>
      </c>
      <c r="W89" s="222">
        <v>47.801398739452623</v>
      </c>
      <c r="X89" s="222">
        <v>80.425540079153862</v>
      </c>
      <c r="Y89" s="222">
        <v>80.748172952424696</v>
      </c>
      <c r="Z89" s="222">
        <v>46.469404123869133</v>
      </c>
      <c r="AA89" s="222">
        <v>42.593583439963254</v>
      </c>
      <c r="AB89" s="222">
        <v>46.953353433775398</v>
      </c>
      <c r="AC89" s="222">
        <v>49.616596857847526</v>
      </c>
      <c r="AD89" s="222">
        <v>87.714968786925965</v>
      </c>
      <c r="AE89" s="222">
        <v>108.13371456279879</v>
      </c>
      <c r="AF89" s="222">
        <v>99.977713452968572</v>
      </c>
      <c r="AG89" s="222">
        <v>1416.4312869532801</v>
      </c>
      <c r="AH89" s="223"/>
    </row>
    <row r="90" spans="1:34">
      <c r="A90" s="220" t="s">
        <v>903</v>
      </c>
      <c r="B90" s="226" t="s">
        <v>72</v>
      </c>
      <c r="C90" s="222">
        <v>32.483290747991227</v>
      </c>
      <c r="D90" s="222">
        <v>29.342176469621052</v>
      </c>
      <c r="E90" s="222">
        <v>19.403379286411429</v>
      </c>
      <c r="F90" s="222">
        <v>18.260337242482169</v>
      </c>
      <c r="G90" s="222">
        <v>18.88426883442888</v>
      </c>
      <c r="H90" s="222">
        <v>19.131313875676739</v>
      </c>
      <c r="I90" s="222">
        <v>21.000200278574727</v>
      </c>
      <c r="J90" s="222">
        <v>44.192419323235875</v>
      </c>
      <c r="K90" s="222">
        <v>46.344330804936476</v>
      </c>
      <c r="L90" s="222">
        <v>28.874644653895785</v>
      </c>
      <c r="M90" s="222">
        <v>29.022140094132478</v>
      </c>
      <c r="N90" s="222">
        <v>18.12592025550385</v>
      </c>
      <c r="O90" s="222">
        <v>18.162470525644462</v>
      </c>
      <c r="P90" s="222">
        <v>20.360513571079757</v>
      </c>
      <c r="Q90" s="222">
        <v>42.52929422485245</v>
      </c>
      <c r="R90" s="222">
        <v>43.754090970933987</v>
      </c>
      <c r="S90" s="222">
        <v>20.909812305503422</v>
      </c>
      <c r="T90" s="222">
        <v>20.660304140422948</v>
      </c>
      <c r="U90" s="222">
        <v>23.457058146095214</v>
      </c>
      <c r="V90" s="222">
        <v>28.143263747631661</v>
      </c>
      <c r="W90" s="222">
        <v>35.755156075483235</v>
      </c>
      <c r="X90" s="222">
        <v>60.157815750521017</v>
      </c>
      <c r="Y90" s="222">
        <v>60.399143181162898</v>
      </c>
      <c r="Z90" s="222">
        <v>34.758832188990269</v>
      </c>
      <c r="AA90" s="222">
        <v>31.85974184586054</v>
      </c>
      <c r="AB90" s="222">
        <v>35.120823334953108</v>
      </c>
      <c r="AC90" s="222">
        <v>37.112913248759547</v>
      </c>
      <c r="AD90" s="222">
        <v>65.610264172964051</v>
      </c>
      <c r="AE90" s="222">
        <v>80.883362059938293</v>
      </c>
      <c r="AF90" s="222">
        <v>74.782722741342212</v>
      </c>
      <c r="AG90" s="222">
        <v>1059.4820040990296</v>
      </c>
      <c r="AH90" s="223"/>
    </row>
    <row r="91" spans="1:34">
      <c r="A91" s="224" t="s">
        <v>863</v>
      </c>
      <c r="B91" s="221" t="s">
        <v>73</v>
      </c>
      <c r="C91" s="222">
        <v>76.589586465010328</v>
      </c>
      <c r="D91" s="222">
        <v>69.183420461506259</v>
      </c>
      <c r="E91" s="222">
        <v>45.74957651610157</v>
      </c>
      <c r="F91" s="222">
        <v>43.054494969843013</v>
      </c>
      <c r="G91" s="222">
        <v>44.525610165048697</v>
      </c>
      <c r="H91" s="222">
        <v>45.108096640763144</v>
      </c>
      <c r="I91" s="222">
        <v>49.51458482136379</v>
      </c>
      <c r="J91" s="222">
        <v>104.19754411933393</v>
      </c>
      <c r="K91" s="222">
        <v>109.27135304378683</v>
      </c>
      <c r="L91" s="222">
        <v>68.081066986809489</v>
      </c>
      <c r="M91" s="222">
        <v>68.428833931385483</v>
      </c>
      <c r="N91" s="222">
        <v>42.737564597042692</v>
      </c>
      <c r="O91" s="222">
        <v>42.823743368059816</v>
      </c>
      <c r="P91" s="222">
        <v>48.006321980191096</v>
      </c>
      <c r="Q91" s="222">
        <v>100.27620300543698</v>
      </c>
      <c r="R91" s="222">
        <v>103.16404700541338</v>
      </c>
      <c r="S91" s="222">
        <v>49.301466712960007</v>
      </c>
      <c r="T91" s="222">
        <v>48.713172647207486</v>
      </c>
      <c r="U91" s="222">
        <v>55.307400873670232</v>
      </c>
      <c r="V91" s="222">
        <v>66.356606198838435</v>
      </c>
      <c r="W91" s="222">
        <v>84.304039238466331</v>
      </c>
      <c r="X91" s="222">
        <v>141.84099347310175</v>
      </c>
      <c r="Y91" s="222">
        <v>142.40999888141826</v>
      </c>
      <c r="Z91" s="222">
        <v>81.954891947826553</v>
      </c>
      <c r="AA91" s="222">
        <v>75.11937358154951</v>
      </c>
      <c r="AB91" s="222">
        <v>82.808400060301366</v>
      </c>
      <c r="AC91" s="222">
        <v>87.505379312903372</v>
      </c>
      <c r="AD91" s="222">
        <v>154.6968575275321</v>
      </c>
      <c r="AE91" s="222">
        <v>190.70799507754518</v>
      </c>
      <c r="AF91" s="222">
        <v>176.32381687933261</v>
      </c>
      <c r="AG91" s="222">
        <v>2498.0624404897499</v>
      </c>
      <c r="AH91" s="223"/>
    </row>
    <row r="92" spans="1:34">
      <c r="A92" s="220" t="s">
        <v>887</v>
      </c>
      <c r="B92" s="226" t="s">
        <v>74</v>
      </c>
      <c r="C92" s="222">
        <v>39.942177124242413</v>
      </c>
      <c r="D92" s="222">
        <v>36.079793111258539</v>
      </c>
      <c r="E92" s="222">
        <v>23.858826935957183</v>
      </c>
      <c r="F92" s="222">
        <v>22.453317003688326</v>
      </c>
      <c r="G92" s="222">
        <v>23.220517172916477</v>
      </c>
      <c r="H92" s="222">
        <v>23.524289252898797</v>
      </c>
      <c r="I92" s="222">
        <v>25.822313560496266</v>
      </c>
      <c r="J92" s="222">
        <v>54.339982172730977</v>
      </c>
      <c r="K92" s="222">
        <v>56.98602041511846</v>
      </c>
      <c r="L92" s="222">
        <v>35.504905587091301</v>
      </c>
      <c r="M92" s="222">
        <v>35.686269262485432</v>
      </c>
      <c r="N92" s="222">
        <v>22.288034885443363</v>
      </c>
      <c r="O92" s="222">
        <v>22.33297791092749</v>
      </c>
      <c r="P92" s="222">
        <v>25.035740550606015</v>
      </c>
      <c r="Q92" s="222">
        <v>52.294966543779907</v>
      </c>
      <c r="R92" s="222">
        <v>53.801003877026687</v>
      </c>
      <c r="S92" s="222">
        <v>25.711170497488133</v>
      </c>
      <c r="T92" s="222">
        <v>25.404369705631623</v>
      </c>
      <c r="U92" s="222">
        <v>28.843320664576698</v>
      </c>
      <c r="V92" s="222">
        <v>34.605583350008622</v>
      </c>
      <c r="W92" s="222">
        <v>43.96533553670821</v>
      </c>
      <c r="X92" s="222">
        <v>73.971388882865639</v>
      </c>
      <c r="Y92" s="222">
        <v>74.268130461618171</v>
      </c>
      <c r="Z92" s="222">
        <v>42.740233515605979</v>
      </c>
      <c r="AA92" s="222">
        <v>39.17544751892769</v>
      </c>
      <c r="AB92" s="222">
        <v>43.18534588373479</v>
      </c>
      <c r="AC92" s="222">
        <v>45.634863969878637</v>
      </c>
      <c r="AD92" s="222">
        <v>80.675840791374441</v>
      </c>
      <c r="AE92" s="222">
        <v>99.455981811266113</v>
      </c>
      <c r="AF92" s="222">
        <v>91.954499953257297</v>
      </c>
      <c r="AG92" s="222">
        <v>1302.7626479096098</v>
      </c>
      <c r="AH92" s="223"/>
    </row>
    <row r="93" spans="1:34">
      <c r="A93" s="220" t="s">
        <v>907</v>
      </c>
      <c r="B93" s="221" t="s">
        <v>75</v>
      </c>
      <c r="C93" s="222">
        <v>61.23308010233896</v>
      </c>
      <c r="D93" s="222">
        <v>55.311878838888269</v>
      </c>
      <c r="E93" s="222">
        <v>36.57661064325417</v>
      </c>
      <c r="F93" s="222">
        <v>34.421903302200981</v>
      </c>
      <c r="G93" s="222">
        <v>35.598054248373685</v>
      </c>
      <c r="H93" s="222">
        <v>36.063749947647977</v>
      </c>
      <c r="I93" s="222">
        <v>39.58672031720333</v>
      </c>
      <c r="J93" s="222">
        <v>83.30553617025997</v>
      </c>
      <c r="K93" s="222">
        <v>87.362026910511233</v>
      </c>
      <c r="L93" s="222">
        <v>54.430551471387261</v>
      </c>
      <c r="M93" s="222">
        <v>54.70858980736778</v>
      </c>
      <c r="N93" s="222">
        <v>34.168518686873256</v>
      </c>
      <c r="O93" s="222">
        <v>34.237418283180958</v>
      </c>
      <c r="P93" s="222">
        <v>38.3808699708106</v>
      </c>
      <c r="Q93" s="222">
        <v>80.170439016477289</v>
      </c>
      <c r="R93" s="222">
        <v>82.4792591986361</v>
      </c>
      <c r="S93" s="222">
        <v>39.416333208387833</v>
      </c>
      <c r="T93" s="222">
        <v>38.94599436319232</v>
      </c>
      <c r="U93" s="222">
        <v>44.218054493567429</v>
      </c>
      <c r="V93" s="222">
        <v>53.05185169721608</v>
      </c>
      <c r="W93" s="222">
        <v>67.400755453850962</v>
      </c>
      <c r="X93" s="222">
        <v>113.40132929300579</v>
      </c>
      <c r="Y93" s="222">
        <v>113.85624693069309</v>
      </c>
      <c r="Z93" s="222">
        <v>65.522621220998644</v>
      </c>
      <c r="AA93" s="222">
        <v>60.057650550939364</v>
      </c>
      <c r="AB93" s="222">
        <v>66.204997677529633</v>
      </c>
      <c r="AC93" s="222">
        <v>69.96021454301038</v>
      </c>
      <c r="AD93" s="222">
        <v>123.67954320906271</v>
      </c>
      <c r="AE93" s="222">
        <v>152.47030931645875</v>
      </c>
      <c r="AF93" s="222">
        <v>140.97021411461492</v>
      </c>
      <c r="AG93" s="222">
        <v>1997.1913229879399</v>
      </c>
      <c r="AH93" s="223"/>
    </row>
    <row r="94" spans="1:34">
      <c r="A94" s="220" t="s">
        <v>902</v>
      </c>
      <c r="B94" s="221" t="s">
        <v>90</v>
      </c>
      <c r="C94" s="222">
        <v>49.451546392781246</v>
      </c>
      <c r="D94" s="222">
        <v>44.669612208004843</v>
      </c>
      <c r="E94" s="222">
        <v>29.539098067459282</v>
      </c>
      <c r="F94" s="222">
        <v>27.798966591778573</v>
      </c>
      <c r="G94" s="222">
        <v>28.74882054298217</v>
      </c>
      <c r="H94" s="222">
        <v>29.124914191041228</v>
      </c>
      <c r="I94" s="222">
        <v>31.97004842860191</v>
      </c>
      <c r="J94" s="222">
        <v>67.277157703222727</v>
      </c>
      <c r="K94" s="222">
        <v>70.553160473264015</v>
      </c>
      <c r="L94" s="222">
        <v>43.957856386994962</v>
      </c>
      <c r="M94" s="222">
        <v>44.182398834438942</v>
      </c>
      <c r="N94" s="222">
        <v>27.594334372736935</v>
      </c>
      <c r="O94" s="222">
        <v>27.649977361421474</v>
      </c>
      <c r="P94" s="222">
        <v>30.996209381999488</v>
      </c>
      <c r="Q94" s="222">
        <v>64.745268043466112</v>
      </c>
      <c r="R94" s="222">
        <v>66.609860322015479</v>
      </c>
      <c r="S94" s="222">
        <v>31.832444603965957</v>
      </c>
      <c r="T94" s="222">
        <v>31.452601173182465</v>
      </c>
      <c r="U94" s="222">
        <v>35.710292043657205</v>
      </c>
      <c r="V94" s="222">
        <v>42.844424958587382</v>
      </c>
      <c r="W94" s="222">
        <v>54.432531887405403</v>
      </c>
      <c r="X94" s="222">
        <v>91.582378138804941</v>
      </c>
      <c r="Y94" s="222">
        <v>91.949767475212482</v>
      </c>
      <c r="Z94" s="222">
        <v>52.915759548131568</v>
      </c>
      <c r="AA94" s="222">
        <v>48.502275036590518</v>
      </c>
      <c r="AB94" s="222">
        <v>53.466843552742901</v>
      </c>
      <c r="AC94" s="222">
        <v>56.499538963914652</v>
      </c>
      <c r="AD94" s="222">
        <v>99.883015171195609</v>
      </c>
      <c r="AE94" s="222">
        <v>123.13430195056546</v>
      </c>
      <c r="AF94" s="222">
        <v>113.84687936060402</v>
      </c>
      <c r="AG94" s="222">
        <v>1612.9222831667698</v>
      </c>
      <c r="AH94" s="223"/>
    </row>
    <row r="95" spans="1:34">
      <c r="A95" s="224" t="s">
        <v>817</v>
      </c>
      <c r="B95" s="221" t="s">
        <v>124</v>
      </c>
      <c r="C95" s="222">
        <v>47.08140833575213</v>
      </c>
      <c r="D95" s="222">
        <v>42.528665046393336</v>
      </c>
      <c r="E95" s="222">
        <v>28.123333635263066</v>
      </c>
      <c r="F95" s="222">
        <v>26.466604037493042</v>
      </c>
      <c r="G95" s="222">
        <v>27.370932920977101</v>
      </c>
      <c r="H95" s="222">
        <v>27.729000967547552</v>
      </c>
      <c r="I95" s="222">
        <v>30.437772210911078</v>
      </c>
      <c r="J95" s="222">
        <v>64.052664973012867</v>
      </c>
      <c r="K95" s="222">
        <v>67.171653869746024</v>
      </c>
      <c r="L95" s="222">
        <v>41.851022608720115</v>
      </c>
      <c r="M95" s="222">
        <v>42.064803075216552</v>
      </c>
      <c r="N95" s="222">
        <v>26.271779532171671</v>
      </c>
      <c r="O95" s="222">
        <v>26.324755636305412</v>
      </c>
      <c r="P95" s="222">
        <v>29.510607801486643</v>
      </c>
      <c r="Q95" s="222">
        <v>61.642124967140163</v>
      </c>
      <c r="R95" s="222">
        <v>63.417350149155666</v>
      </c>
      <c r="S95" s="222">
        <v>30.30676353011496</v>
      </c>
      <c r="T95" s="222">
        <v>29.945125422252243</v>
      </c>
      <c r="U95" s="222">
        <v>33.998751588925309</v>
      </c>
      <c r="V95" s="222">
        <v>40.790956269877178</v>
      </c>
      <c r="W95" s="222">
        <v>51.82366270580134</v>
      </c>
      <c r="X95" s="222">
        <v>87.192972839809087</v>
      </c>
      <c r="Y95" s="222">
        <v>87.542753759261373</v>
      </c>
      <c r="Z95" s="222">
        <v>50.379586977804493</v>
      </c>
      <c r="AA95" s="222">
        <v>46.177634124380383</v>
      </c>
      <c r="AB95" s="222">
        <v>50.904258356982943</v>
      </c>
      <c r="AC95" s="222">
        <v>53.791601249705543</v>
      </c>
      <c r="AD95" s="222">
        <v>95.095772854691916</v>
      </c>
      <c r="AE95" s="222">
        <v>117.23266051632807</v>
      </c>
      <c r="AF95" s="222">
        <v>108.39037008780279</v>
      </c>
      <c r="AG95" s="222">
        <v>1535.6173500510297</v>
      </c>
      <c r="AH95" s="223"/>
    </row>
    <row r="96" spans="1:34">
      <c r="A96" s="220" t="s">
        <v>932</v>
      </c>
      <c r="B96" s="221" t="s">
        <v>125</v>
      </c>
      <c r="C96" s="222">
        <v>24.427142021043966</v>
      </c>
      <c r="D96" s="222">
        <v>22.065052380023765</v>
      </c>
      <c r="E96" s="222">
        <v>14.591166430595246</v>
      </c>
      <c r="F96" s="222">
        <v>13.731609110504111</v>
      </c>
      <c r="G96" s="222">
        <v>14.200800047042486</v>
      </c>
      <c r="H96" s="222">
        <v>14.386575692588169</v>
      </c>
      <c r="I96" s="222">
        <v>15.791961431950499</v>
      </c>
      <c r="J96" s="222">
        <v>33.232301229485699</v>
      </c>
      <c r="K96" s="222">
        <v>34.850519278513453</v>
      </c>
      <c r="L96" s="222">
        <v>21.71347266629714</v>
      </c>
      <c r="M96" s="222">
        <v>21.824387908661887</v>
      </c>
      <c r="N96" s="222">
        <v>13.630528747174136</v>
      </c>
      <c r="O96" s="222">
        <v>13.658014221061581</v>
      </c>
      <c r="P96" s="222">
        <v>15.310922790447714</v>
      </c>
      <c r="Q96" s="222">
        <v>31.981646137544718</v>
      </c>
      <c r="R96" s="222">
        <v>32.902682257177901</v>
      </c>
      <c r="S96" s="222">
        <v>15.723990490449024</v>
      </c>
      <c r="T96" s="222">
        <v>15.536362597969944</v>
      </c>
      <c r="U96" s="222">
        <v>17.639496416045464</v>
      </c>
      <c r="V96" s="222">
        <v>21.16348081333506</v>
      </c>
      <c r="W96" s="222">
        <v>26.887555273150177</v>
      </c>
      <c r="X96" s="222">
        <v>45.238135520633655</v>
      </c>
      <c r="Y96" s="222">
        <v>45.419611574509979</v>
      </c>
      <c r="Z96" s="222">
        <v>26.138328685759951</v>
      </c>
      <c r="AA96" s="222">
        <v>23.958238863799828</v>
      </c>
      <c r="AB96" s="222">
        <v>26.410542766574451</v>
      </c>
      <c r="AC96" s="222">
        <v>27.90857643627734</v>
      </c>
      <c r="AD96" s="222">
        <v>49.338327616647497</v>
      </c>
      <c r="AE96" s="222">
        <v>60.823559641961843</v>
      </c>
      <c r="AF96" s="222">
        <v>56.235933831183218</v>
      </c>
      <c r="AG96" s="222">
        <v>796.72092287840997</v>
      </c>
      <c r="AH96" s="223"/>
    </row>
    <row r="97" spans="1:34">
      <c r="A97" s="220" t="s">
        <v>877</v>
      </c>
      <c r="B97" s="225" t="s">
        <v>56</v>
      </c>
      <c r="C97" s="222">
        <v>36.4782473455139</v>
      </c>
      <c r="D97" s="222">
        <v>32.950823216109818</v>
      </c>
      <c r="E97" s="222">
        <v>21.78970334131888</v>
      </c>
      <c r="F97" s="222">
        <v>20.506084303818749</v>
      </c>
      <c r="G97" s="222">
        <v>21.20675010502363</v>
      </c>
      <c r="H97" s="222">
        <v>21.48417797370961</v>
      </c>
      <c r="I97" s="222">
        <v>23.582909318217752</v>
      </c>
      <c r="J97" s="222">
        <v>49.627422768715526</v>
      </c>
      <c r="K97" s="222">
        <v>52.043987023369439</v>
      </c>
      <c r="L97" s="222">
        <v>32.42579201319888</v>
      </c>
      <c r="M97" s="222">
        <v>32.591427175997843</v>
      </c>
      <c r="N97" s="222">
        <v>20.3551360474837</v>
      </c>
      <c r="O97" s="222">
        <v>20.396181451567859</v>
      </c>
      <c r="P97" s="222">
        <v>22.864550759022762</v>
      </c>
      <c r="Q97" s="222">
        <v>47.759758276960966</v>
      </c>
      <c r="R97" s="222">
        <v>49.135186616354375</v>
      </c>
      <c r="S97" s="222">
        <v>23.481404982824682</v>
      </c>
      <c r="T97" s="222">
        <v>23.201211063090927</v>
      </c>
      <c r="U97" s="222">
        <v>26.341923781360663</v>
      </c>
      <c r="V97" s="222">
        <v>31.604462246782322</v>
      </c>
      <c r="W97" s="222">
        <v>40.152502938132542</v>
      </c>
      <c r="X97" s="222">
        <v>67.556323025833294</v>
      </c>
      <c r="Y97" s="222">
        <v>67.827330103733999</v>
      </c>
      <c r="Z97" s="222">
        <v>39.033646186527676</v>
      </c>
      <c r="AA97" s="222">
        <v>35.778011299221284</v>
      </c>
      <c r="AB97" s="222">
        <v>39.440156803378741</v>
      </c>
      <c r="AC97" s="222">
        <v>41.677243839113522</v>
      </c>
      <c r="AD97" s="222">
        <v>73.679340663904156</v>
      </c>
      <c r="AE97" s="222">
        <v>90.830800064234325</v>
      </c>
      <c r="AF97" s="222">
        <v>83.979873790907874</v>
      </c>
      <c r="AG97" s="222">
        <v>1189.7823685254298</v>
      </c>
      <c r="AH97" s="223"/>
    </row>
    <row r="98" spans="1:34">
      <c r="A98" s="220" t="s">
        <v>880</v>
      </c>
      <c r="B98" s="221" t="s">
        <v>57</v>
      </c>
      <c r="C98" s="222">
        <v>39.236712102853737</v>
      </c>
      <c r="D98" s="222">
        <v>35.442546124451582</v>
      </c>
      <c r="E98" s="222">
        <v>23.437428577967623</v>
      </c>
      <c r="F98" s="222">
        <v>22.056742983424421</v>
      </c>
      <c r="G98" s="222">
        <v>22.810392742465606</v>
      </c>
      <c r="H98" s="222">
        <v>23.10879955214142</v>
      </c>
      <c r="I98" s="222">
        <v>25.366235792587009</v>
      </c>
      <c r="J98" s="222">
        <v>53.380220851596604</v>
      </c>
      <c r="K98" s="222">
        <v>55.979524349920069</v>
      </c>
      <c r="L98" s="222">
        <v>34.877812354254019</v>
      </c>
      <c r="M98" s="222">
        <v>35.05597275585707</v>
      </c>
      <c r="N98" s="222">
        <v>21.894380103976086</v>
      </c>
      <c r="O98" s="222">
        <v>21.938529338667692</v>
      </c>
      <c r="P98" s="222">
        <v>24.593555359045812</v>
      </c>
      <c r="Q98" s="222">
        <v>51.371324610678158</v>
      </c>
      <c r="R98" s="222">
        <v>52.850762075414856</v>
      </c>
      <c r="S98" s="222">
        <v>25.25705575585755</v>
      </c>
      <c r="T98" s="222">
        <v>24.955673727893551</v>
      </c>
      <c r="U98" s="222">
        <v>28.333885393528185</v>
      </c>
      <c r="V98" s="222">
        <v>33.994374088123784</v>
      </c>
      <c r="W98" s="222">
        <v>43.188812857979727</v>
      </c>
      <c r="X98" s="222">
        <v>72.664894565390682</v>
      </c>
      <c r="Y98" s="222">
        <v>72.9563950476564</v>
      </c>
      <c r="Z98" s="222">
        <v>41.985348781670332</v>
      </c>
      <c r="AA98" s="222">
        <v>38.483524596552044</v>
      </c>
      <c r="AB98" s="222">
        <v>42.422599505068924</v>
      </c>
      <c r="AC98" s="222">
        <v>44.828853817091037</v>
      </c>
      <c r="AD98" s="222">
        <v>79.25093138865455</v>
      </c>
      <c r="AE98" s="222">
        <v>97.699374600861134</v>
      </c>
      <c r="AF98" s="222">
        <v>90.330385096560178</v>
      </c>
      <c r="AG98" s="222">
        <v>1279.7530488981897</v>
      </c>
      <c r="AH98" s="223"/>
    </row>
    <row r="99" spans="1:34">
      <c r="A99" s="220" t="s">
        <v>934</v>
      </c>
      <c r="B99" s="221" t="s">
        <v>112</v>
      </c>
      <c r="C99" s="222">
        <v>70.538951607858479</v>
      </c>
      <c r="D99" s="222">
        <v>63.717878281400353</v>
      </c>
      <c r="E99" s="222">
        <v>42.135325608835977</v>
      </c>
      <c r="F99" s="222">
        <v>39.653157529006812</v>
      </c>
      <c r="G99" s="222">
        <v>41.008053518837059</v>
      </c>
      <c r="H99" s="222">
        <v>41.544523125464643</v>
      </c>
      <c r="I99" s="222">
        <v>45.602895430085844</v>
      </c>
      <c r="J99" s="222">
        <v>95.965859871161584</v>
      </c>
      <c r="K99" s="222">
        <v>100.63883407964632</v>
      </c>
      <c r="L99" s="222">
        <v>62.702611559182003</v>
      </c>
      <c r="M99" s="222">
        <v>63.022904653928848</v>
      </c>
      <c r="N99" s="222">
        <v>39.361264893704032</v>
      </c>
      <c r="O99" s="222">
        <v>39.440635477081948</v>
      </c>
      <c r="P99" s="222">
        <v>44.213786486221579</v>
      </c>
      <c r="Q99" s="222">
        <v>92.354307650580665</v>
      </c>
      <c r="R99" s="222">
        <v>95.014009805500137</v>
      </c>
      <c r="S99" s="222">
        <v>45.406613812318916</v>
      </c>
      <c r="T99" s="222">
        <v>44.864795419628344</v>
      </c>
      <c r="U99" s="222">
        <v>50.938074663277639</v>
      </c>
      <c r="V99" s="222">
        <v>61.11438446870266</v>
      </c>
      <c r="W99" s="222">
        <v>77.643956817888224</v>
      </c>
      <c r="X99" s="222">
        <v>130.63544845199792</v>
      </c>
      <c r="Y99" s="222">
        <v>131.15950200567764</v>
      </c>
      <c r="Z99" s="222">
        <v>75.480393927652841</v>
      </c>
      <c r="AA99" s="222">
        <v>69.184886646467533</v>
      </c>
      <c r="AB99" s="222">
        <v>76.266474258172465</v>
      </c>
      <c r="AC99" s="222">
        <v>80.592388621919156</v>
      </c>
      <c r="AD99" s="222">
        <v>142.47568959009254</v>
      </c>
      <c r="AE99" s="222">
        <v>175.64192022569969</v>
      </c>
      <c r="AF99" s="222">
        <v>162.39410290909797</v>
      </c>
      <c r="AG99" s="222">
        <v>2300.7136313970896</v>
      </c>
      <c r="AH99" s="223"/>
    </row>
    <row r="100" spans="1:34">
      <c r="A100" s="220" t="s">
        <v>925</v>
      </c>
      <c r="B100" s="221" t="s">
        <v>113</v>
      </c>
      <c r="C100" s="222">
        <v>47.210958355867199</v>
      </c>
      <c r="D100" s="222">
        <v>42.645687659075961</v>
      </c>
      <c r="E100" s="222">
        <v>28.200718288079084</v>
      </c>
      <c r="F100" s="222">
        <v>26.539430004400902</v>
      </c>
      <c r="G100" s="222">
        <v>27.44624725493232</v>
      </c>
      <c r="H100" s="222">
        <v>27.805300567752774</v>
      </c>
      <c r="I100" s="222">
        <v>30.521525313071091</v>
      </c>
      <c r="J100" s="222">
        <v>64.228913397369723</v>
      </c>
      <c r="K100" s="222">
        <v>67.356484558070619</v>
      </c>
      <c r="L100" s="222">
        <v>41.966180608713053</v>
      </c>
      <c r="M100" s="222">
        <v>42.180549317250538</v>
      </c>
      <c r="N100" s="222">
        <v>26.34406941659017</v>
      </c>
      <c r="O100" s="222">
        <v>26.397191290691264</v>
      </c>
      <c r="P100" s="222">
        <v>29.591809701969886</v>
      </c>
      <c r="Q100" s="222">
        <v>61.811740507790091</v>
      </c>
      <c r="R100" s="222">
        <v>63.591850430219459</v>
      </c>
      <c r="S100" s="222">
        <v>30.390156146515682</v>
      </c>
      <c r="T100" s="222">
        <v>30.027522948960367</v>
      </c>
      <c r="U100" s="222">
        <v>34.092303143730604</v>
      </c>
      <c r="V100" s="222">
        <v>40.903197372938294</v>
      </c>
      <c r="W100" s="222">
        <v>51.966261595326806</v>
      </c>
      <c r="X100" s="222">
        <v>87.432894536813905</v>
      </c>
      <c r="Y100" s="222">
        <v>87.78363791951341</v>
      </c>
      <c r="Z100" s="222">
        <v>50.51821232349976</v>
      </c>
      <c r="AA100" s="222">
        <v>46.304697303693509</v>
      </c>
      <c r="AB100" s="222">
        <v>51.044327397549054</v>
      </c>
      <c r="AC100" s="222">
        <v>53.93961515307533</v>
      </c>
      <c r="AD100" s="222">
        <v>95.35744003334402</v>
      </c>
      <c r="AE100" s="222">
        <v>117.55523993918067</v>
      </c>
      <c r="AF100" s="222">
        <v>108.68861891088424</v>
      </c>
      <c r="AG100" s="222">
        <v>1539.8427813968699</v>
      </c>
      <c r="AH100" s="223"/>
    </row>
    <row r="101" spans="1:34">
      <c r="A101" s="220" t="s">
        <v>918</v>
      </c>
      <c r="B101" s="225" t="s">
        <v>154</v>
      </c>
      <c r="C101" s="222">
        <v>32.366971666262813</v>
      </c>
      <c r="D101" s="222">
        <v>29.237105371703716</v>
      </c>
      <c r="E101" s="222">
        <v>19.333897925100672</v>
      </c>
      <c r="F101" s="222">
        <v>18.194948988669612</v>
      </c>
      <c r="G101" s="222">
        <v>18.816646350396248</v>
      </c>
      <c r="H101" s="222">
        <v>19.06280675059692</v>
      </c>
      <c r="I101" s="222">
        <v>20.925000877397441</v>
      </c>
      <c r="J101" s="222">
        <v>44.034171143428111</v>
      </c>
      <c r="K101" s="222">
        <v>46.178376867437656</v>
      </c>
      <c r="L101" s="222">
        <v>28.771247735848522</v>
      </c>
      <c r="M101" s="222">
        <v>28.918215011180354</v>
      </c>
      <c r="N101" s="222">
        <v>18.0610133340974</v>
      </c>
      <c r="O101" s="222">
        <v>18.097432721751609</v>
      </c>
      <c r="P101" s="222">
        <v>20.287604817453762</v>
      </c>
      <c r="Q101" s="222">
        <v>42.377001512603201</v>
      </c>
      <c r="R101" s="222">
        <v>43.597412396614502</v>
      </c>
      <c r="S101" s="222">
        <v>20.834936573689209</v>
      </c>
      <c r="T101" s="222">
        <v>20.586321869830723</v>
      </c>
      <c r="U101" s="222">
        <v>23.373061007850449</v>
      </c>
      <c r="V101" s="222">
        <v>28.04248582394893</v>
      </c>
      <c r="W101" s="222">
        <v>35.627120804856794</v>
      </c>
      <c r="X101" s="222">
        <v>59.942397246860928</v>
      </c>
      <c r="Y101" s="222">
        <v>60.182860510588625</v>
      </c>
      <c r="Z101" s="222">
        <v>34.63436464432116</v>
      </c>
      <c r="AA101" s="222">
        <v>31.74565562398217</v>
      </c>
      <c r="AB101" s="222">
        <v>34.995059539912724</v>
      </c>
      <c r="AC101" s="222">
        <v>36.980015999436709</v>
      </c>
      <c r="AD101" s="222">
        <v>65.375321052829904</v>
      </c>
      <c r="AE101" s="222">
        <v>80.593727660674091</v>
      </c>
      <c r="AF101" s="222">
        <v>74.514934058665062</v>
      </c>
      <c r="AG101" s="222">
        <v>1055.6881158879901</v>
      </c>
      <c r="AH101" s="223"/>
    </row>
    <row r="102" spans="1:34">
      <c r="A102" s="220" t="s">
        <v>847</v>
      </c>
      <c r="B102" s="221" t="s">
        <v>49</v>
      </c>
      <c r="C102" s="222">
        <v>86.458222873429577</v>
      </c>
      <c r="D102" s="222">
        <v>78.097765786210502</v>
      </c>
      <c r="E102" s="222">
        <v>51.64445018385301</v>
      </c>
      <c r="F102" s="222">
        <v>48.602104980762768</v>
      </c>
      <c r="G102" s="222">
        <v>50.262774678694726</v>
      </c>
      <c r="H102" s="222">
        <v>50.920315055428382</v>
      </c>
      <c r="I102" s="222">
        <v>55.894583161465903</v>
      </c>
      <c r="J102" s="222">
        <v>117.62349045256943</v>
      </c>
      <c r="K102" s="222">
        <v>123.35106417446113</v>
      </c>
      <c r="L102" s="222">
        <v>76.853373084806208</v>
      </c>
      <c r="M102" s="222">
        <v>77.245950109829053</v>
      </c>
      <c r="N102" s="222">
        <v>48.244337847244594</v>
      </c>
      <c r="O102" s="222">
        <v>48.341620829637513</v>
      </c>
      <c r="P102" s="222">
        <v>54.191979310309272</v>
      </c>
      <c r="Q102" s="222">
        <v>113.19688104473656</v>
      </c>
      <c r="R102" s="222">
        <v>116.4568263153344</v>
      </c>
      <c r="S102" s="222">
        <v>55.654004595042181</v>
      </c>
      <c r="T102" s="222">
        <v>54.989908315123188</v>
      </c>
      <c r="U102" s="222">
        <v>62.433808719811182</v>
      </c>
      <c r="V102" s="222">
        <v>74.90671398891196</v>
      </c>
      <c r="W102" s="222">
        <v>95.166689755395453</v>
      </c>
      <c r="X102" s="222">
        <v>160.11733177184018</v>
      </c>
      <c r="Y102" s="222">
        <v>160.75965403363867</v>
      </c>
      <c r="Z102" s="222">
        <v>92.514852744766941</v>
      </c>
      <c r="AA102" s="222">
        <v>84.798571750914192</v>
      </c>
      <c r="AB102" s="222">
        <v>93.478336137464723</v>
      </c>
      <c r="AC102" s="222">
        <v>98.780525348772983</v>
      </c>
      <c r="AD102" s="222">
        <v>174.62968535604753</v>
      </c>
      <c r="AE102" s="222">
        <v>215.28089004230253</v>
      </c>
      <c r="AF102" s="222">
        <v>199.04329767613487</v>
      </c>
      <c r="AG102" s="222">
        <v>2819.9400101249394</v>
      </c>
      <c r="AH102" s="223"/>
    </row>
    <row r="103" spans="1:34">
      <c r="A103" s="220" t="s">
        <v>905</v>
      </c>
      <c r="B103" s="221" t="s">
        <v>138</v>
      </c>
      <c r="C103" s="222">
        <v>40.150951094624318</v>
      </c>
      <c r="D103" s="222">
        <v>36.268378766841721</v>
      </c>
      <c r="E103" s="222">
        <v>23.98353476078557</v>
      </c>
      <c r="F103" s="222">
        <v>22.57067836144612</v>
      </c>
      <c r="G103" s="222">
        <v>23.34188861317201</v>
      </c>
      <c r="H103" s="222">
        <v>23.647248480996538</v>
      </c>
      <c r="I103" s="222">
        <v>25.957284343628643</v>
      </c>
      <c r="J103" s="222">
        <v>54.624012104133925</v>
      </c>
      <c r="K103" s="222">
        <v>57.283880937375962</v>
      </c>
      <c r="L103" s="222">
        <v>35.690486360127146</v>
      </c>
      <c r="M103" s="222">
        <v>35.872798006245993</v>
      </c>
      <c r="N103" s="222">
        <v>22.404532329249957</v>
      </c>
      <c r="O103" s="222">
        <v>22.44971026766439</v>
      </c>
      <c r="P103" s="222">
        <v>25.166599991240485</v>
      </c>
      <c r="Q103" s="222">
        <v>52.568307372507725</v>
      </c>
      <c r="R103" s="222">
        <v>54.082216620012638</v>
      </c>
      <c r="S103" s="222">
        <v>25.845560346374683</v>
      </c>
      <c r="T103" s="222">
        <v>25.537155935886343</v>
      </c>
      <c r="U103" s="222">
        <v>28.994081965229167</v>
      </c>
      <c r="V103" s="222">
        <v>34.786463451032915</v>
      </c>
      <c r="W103" s="222">
        <v>44.195138174421714</v>
      </c>
      <c r="X103" s="222">
        <v>74.358030314645944</v>
      </c>
      <c r="Y103" s="222">
        <v>74.656322933477753</v>
      </c>
      <c r="Z103" s="222">
        <v>42.96363266128467</v>
      </c>
      <c r="AA103" s="222">
        <v>39.380213866404787</v>
      </c>
      <c r="AB103" s="222">
        <v>43.411071589532405</v>
      </c>
      <c r="AC103" s="222">
        <v>45.873393074318642</v>
      </c>
      <c r="AD103" s="222">
        <v>81.097525757206981</v>
      </c>
      <c r="AE103" s="222">
        <v>99.975828792475497</v>
      </c>
      <c r="AF103" s="222">
        <v>92.435137400485274</v>
      </c>
      <c r="AG103" s="222">
        <v>1309.57206467283</v>
      </c>
      <c r="AH103" s="223"/>
    </row>
    <row r="104" spans="1:34">
      <c r="A104" s="220" t="s">
        <v>910</v>
      </c>
      <c r="B104" s="221" t="s">
        <v>139</v>
      </c>
      <c r="C104" s="222">
        <v>74.362229366469151</v>
      </c>
      <c r="D104" s="222">
        <v>67.171447427330207</v>
      </c>
      <c r="E104" s="222">
        <v>44.419100028218395</v>
      </c>
      <c r="F104" s="222">
        <v>41.802396095552893</v>
      </c>
      <c r="G104" s="222">
        <v>43.230728726913426</v>
      </c>
      <c r="H104" s="222">
        <v>43.796275492591967</v>
      </c>
      <c r="I104" s="222">
        <v>48.074615406806785</v>
      </c>
      <c r="J104" s="222">
        <v>101.16730005801126</v>
      </c>
      <c r="K104" s="222">
        <v>106.09355387939955</v>
      </c>
      <c r="L104" s="222">
        <v>66.101152290461002</v>
      </c>
      <c r="M104" s="222">
        <v>66.438805573266634</v>
      </c>
      <c r="N104" s="222">
        <v>41.49468260390028</v>
      </c>
      <c r="O104" s="222">
        <v>41.578355147814896</v>
      </c>
      <c r="P104" s="222">
        <v>46.610215447010098</v>
      </c>
      <c r="Q104" s="222">
        <v>97.359998298143609</v>
      </c>
      <c r="R104" s="222">
        <v>100.16385882034309</v>
      </c>
      <c r="S104" s="222">
        <v>47.867695140087363</v>
      </c>
      <c r="T104" s="222">
        <v>47.296509679092523</v>
      </c>
      <c r="U104" s="222">
        <v>53.698966390294217</v>
      </c>
      <c r="V104" s="222">
        <v>64.426841792555791</v>
      </c>
      <c r="W104" s="222">
        <v>81.852332565271581</v>
      </c>
      <c r="X104" s="222">
        <v>137.71601306442989</v>
      </c>
      <c r="Y104" s="222">
        <v>138.26847081537133</v>
      </c>
      <c r="Z104" s="222">
        <v>79.571502524206139</v>
      </c>
      <c r="AA104" s="222">
        <v>72.934772806073724</v>
      </c>
      <c r="AB104" s="222">
        <v>80.400189150618331</v>
      </c>
      <c r="AC104" s="222">
        <v>84.960572156095239</v>
      </c>
      <c r="AD104" s="222">
        <v>150.19800644817062</v>
      </c>
      <c r="AE104" s="222">
        <v>185.16187808971443</v>
      </c>
      <c r="AF104" s="222">
        <v>171.19601656998537</v>
      </c>
      <c r="AG104" s="222">
        <v>2425.414481854199</v>
      </c>
      <c r="AH104" s="223"/>
    </row>
    <row r="105" spans="1:34">
      <c r="A105" s="220" t="s">
        <v>935</v>
      </c>
      <c r="B105" s="221" t="s">
        <v>140</v>
      </c>
      <c r="C105" s="222">
        <v>154.58750528912728</v>
      </c>
      <c r="D105" s="222">
        <v>139.63898840737227</v>
      </c>
      <c r="E105" s="222">
        <v>92.340398062981365</v>
      </c>
      <c r="F105" s="222">
        <v>86.900677703906069</v>
      </c>
      <c r="G105" s="222">
        <v>89.869959018979742</v>
      </c>
      <c r="H105" s="222">
        <v>91.045642754868425</v>
      </c>
      <c r="I105" s="222">
        <v>99.939645795820695</v>
      </c>
      <c r="J105" s="222">
        <v>210.31107682008857</v>
      </c>
      <c r="K105" s="222">
        <v>220.55199206909847</v>
      </c>
      <c r="L105" s="222">
        <v>137.41401133848544</v>
      </c>
      <c r="M105" s="222">
        <v>138.11593998003235</v>
      </c>
      <c r="N105" s="222">
        <v>86.260989230017572</v>
      </c>
      <c r="O105" s="222">
        <v>86.434931430717484</v>
      </c>
      <c r="P105" s="222">
        <v>96.895386116422955</v>
      </c>
      <c r="Q105" s="222">
        <v>202.39628881608297</v>
      </c>
      <c r="R105" s="222">
        <v>208.22507860625205</v>
      </c>
      <c r="S105" s="222">
        <v>99.509490754767839</v>
      </c>
      <c r="T105" s="222">
        <v>98.322085048606638</v>
      </c>
      <c r="U105" s="222">
        <v>111.63179643217345</v>
      </c>
      <c r="V105" s="222">
        <v>133.93338030905488</v>
      </c>
      <c r="W105" s="222">
        <v>170.15826450016135</v>
      </c>
      <c r="X105" s="222">
        <v>286.29016477005501</v>
      </c>
      <c r="Y105" s="222">
        <v>287.43863848074483</v>
      </c>
      <c r="Z105" s="222">
        <v>165.41677370516118</v>
      </c>
      <c r="AA105" s="222">
        <v>151.62004518928754</v>
      </c>
      <c r="AB105" s="222">
        <v>167.13948427119607</v>
      </c>
      <c r="AC105" s="222">
        <v>176.61981101752528</v>
      </c>
      <c r="AD105" s="222">
        <v>312.23828701795969</v>
      </c>
      <c r="AE105" s="222">
        <v>384.92273634611138</v>
      </c>
      <c r="AF105" s="222">
        <v>355.8898831094408</v>
      </c>
      <c r="AG105" s="222">
        <v>5042.0593523924999</v>
      </c>
      <c r="AH105" s="223"/>
    </row>
    <row r="106" spans="1:34">
      <c r="A106" s="220" t="s">
        <v>919</v>
      </c>
      <c r="B106" s="225" t="s">
        <v>141</v>
      </c>
      <c r="C106" s="222">
        <v>70.966890283299847</v>
      </c>
      <c r="D106" s="222">
        <v>64.104435549578383</v>
      </c>
      <c r="E106" s="222">
        <v>42.39094799929304</v>
      </c>
      <c r="F106" s="222">
        <v>39.893721349750358</v>
      </c>
      <c r="G106" s="222">
        <v>41.256837087422504</v>
      </c>
      <c r="H106" s="222">
        <v>41.796561294347399</v>
      </c>
      <c r="I106" s="222">
        <v>45.879554527248665</v>
      </c>
      <c r="J106" s="222">
        <v>96.548055977352078</v>
      </c>
      <c r="K106" s="222">
        <v>101.24937971964145</v>
      </c>
      <c r="L106" s="222">
        <v>63.083009508481283</v>
      </c>
      <c r="M106" s="222">
        <v>63.405245725426497</v>
      </c>
      <c r="N106" s="222">
        <v>39.600057889323651</v>
      </c>
      <c r="O106" s="222">
        <v>39.679909990239693</v>
      </c>
      <c r="P106" s="222">
        <v>44.482018275805657</v>
      </c>
      <c r="Q106" s="222">
        <v>92.914593552007219</v>
      </c>
      <c r="R106" s="222">
        <v>95.590431322658162</v>
      </c>
      <c r="S106" s="222">
        <v>45.682082127741914</v>
      </c>
      <c r="T106" s="222">
        <v>45.13697668527228</v>
      </c>
      <c r="U106" s="222">
        <v>51.247100693634849</v>
      </c>
      <c r="V106" s="222">
        <v>61.485147120313108</v>
      </c>
      <c r="W106" s="222">
        <v>78.114999430222312</v>
      </c>
      <c r="X106" s="222">
        <v>131.42797455994204</v>
      </c>
      <c r="Y106" s="222">
        <v>131.95520738944754</v>
      </c>
      <c r="Z106" s="222">
        <v>75.938310852457164</v>
      </c>
      <c r="AA106" s="222">
        <v>69.604610615667426</v>
      </c>
      <c r="AB106" s="222">
        <v>76.729160096715432</v>
      </c>
      <c r="AC106" s="222">
        <v>81.081318486219502</v>
      </c>
      <c r="AD106" s="222">
        <v>143.34004689192386</v>
      </c>
      <c r="AE106" s="222">
        <v>176.70748710726062</v>
      </c>
      <c r="AF106" s="222">
        <v>163.3792992540159</v>
      </c>
      <c r="AG106" s="222">
        <v>2314.6713713627096</v>
      </c>
      <c r="AH106" s="223"/>
    </row>
    <row r="107" spans="1:34">
      <c r="A107" s="220" t="s">
        <v>923</v>
      </c>
      <c r="B107" s="225" t="s">
        <v>145</v>
      </c>
      <c r="C107" s="222">
        <v>50.748835877505449</v>
      </c>
      <c r="D107" s="222">
        <v>45.841454595781251</v>
      </c>
      <c r="E107" s="222">
        <v>30.314013395824944</v>
      </c>
      <c r="F107" s="222">
        <v>28.528232098650125</v>
      </c>
      <c r="G107" s="222">
        <v>29.503004088475461</v>
      </c>
      <c r="H107" s="222">
        <v>29.888964007065745</v>
      </c>
      <c r="I107" s="222">
        <v>32.808736208416271</v>
      </c>
      <c r="J107" s="222">
        <v>69.04207620662595</v>
      </c>
      <c r="K107" s="222">
        <v>72.404020150513361</v>
      </c>
      <c r="L107" s="222">
        <v>45.111026894726336</v>
      </c>
      <c r="M107" s="222">
        <v>45.3414598871015</v>
      </c>
      <c r="N107" s="222">
        <v>28.318231650597205</v>
      </c>
      <c r="O107" s="222">
        <v>28.375334352261106</v>
      </c>
      <c r="P107" s="222">
        <v>31.809349909055836</v>
      </c>
      <c r="Q107" s="222">
        <v>66.443766099549123</v>
      </c>
      <c r="R107" s="222">
        <v>68.357273247960137</v>
      </c>
      <c r="S107" s="222">
        <v>32.667522547328694</v>
      </c>
      <c r="T107" s="222">
        <v>32.277714475911253</v>
      </c>
      <c r="U107" s="222">
        <v>36.647099681515606</v>
      </c>
      <c r="V107" s="222">
        <v>43.968386210200414</v>
      </c>
      <c r="W107" s="222">
        <v>55.860490291042986</v>
      </c>
      <c r="X107" s="222">
        <v>93.98490879379878</v>
      </c>
      <c r="Y107" s="222">
        <v>94.361936055765526</v>
      </c>
      <c r="Z107" s="222">
        <v>54.303927632760086</v>
      </c>
      <c r="AA107" s="222">
        <v>49.774661766226842</v>
      </c>
      <c r="AB107" s="222">
        <v>54.869468525710232</v>
      </c>
      <c r="AC107" s="222">
        <v>57.981722295604179</v>
      </c>
      <c r="AD107" s="222">
        <v>102.50330098096464</v>
      </c>
      <c r="AE107" s="222">
        <v>126.36455149343196</v>
      </c>
      <c r="AF107" s="222">
        <v>116.83348686302857</v>
      </c>
      <c r="AG107" s="222">
        <v>1655.2349562833999</v>
      </c>
      <c r="AH107" s="223"/>
    </row>
    <row r="108" spans="1:34">
      <c r="A108" s="220" t="s">
        <v>916</v>
      </c>
      <c r="B108" s="221" t="s">
        <v>153</v>
      </c>
      <c r="C108" s="222">
        <v>35.585194023156802</v>
      </c>
      <c r="D108" s="222">
        <v>32.144127601903804</v>
      </c>
      <c r="E108" s="222">
        <v>21.256252082605013</v>
      </c>
      <c r="F108" s="222">
        <v>20.004058355515834</v>
      </c>
      <c r="G108" s="222">
        <v>20.687570593510802</v>
      </c>
      <c r="H108" s="222">
        <v>20.958206527334951</v>
      </c>
      <c r="I108" s="222">
        <v>23.005557141234103</v>
      </c>
      <c r="J108" s="222">
        <v>48.412453903467345</v>
      </c>
      <c r="K108" s="222">
        <v>50.769856304322012</v>
      </c>
      <c r="L108" s="222">
        <v>31.631950110292639</v>
      </c>
      <c r="M108" s="222">
        <v>31.793530225406997</v>
      </c>
      <c r="N108" s="222">
        <v>19.856805584891681</v>
      </c>
      <c r="O108" s="222">
        <v>19.896846123414793</v>
      </c>
      <c r="P108" s="222">
        <v>22.304785295892341</v>
      </c>
      <c r="Q108" s="222">
        <v>46.5905132087914</v>
      </c>
      <c r="R108" s="222">
        <v>47.932268580387728</v>
      </c>
      <c r="S108" s="222">
        <v>22.906537815142542</v>
      </c>
      <c r="T108" s="222">
        <v>22.633203548191787</v>
      </c>
      <c r="U108" s="222">
        <v>25.697025951500574</v>
      </c>
      <c r="V108" s="222">
        <v>30.830727978700242</v>
      </c>
      <c r="W108" s="222">
        <v>39.169497208438074</v>
      </c>
      <c r="X108" s="222">
        <v>65.902422328439485</v>
      </c>
      <c r="Y108" s="222">
        <v>66.166794664023499</v>
      </c>
      <c r="Z108" s="222">
        <v>38.078032089161326</v>
      </c>
      <c r="AA108" s="222">
        <v>34.902101018898328</v>
      </c>
      <c r="AB108" s="222">
        <v>38.474590592537368</v>
      </c>
      <c r="AC108" s="222">
        <v>40.656909700670205</v>
      </c>
      <c r="AD108" s="222">
        <v>71.875537445352009</v>
      </c>
      <c r="AE108" s="222">
        <v>88.607098168652627</v>
      </c>
      <c r="AF108" s="222">
        <v>81.923894933433431</v>
      </c>
      <c r="AG108" s="222">
        <v>1160.6543491052698</v>
      </c>
      <c r="AH108" s="223"/>
    </row>
    <row r="109" spans="1:34">
      <c r="A109" s="220" t="s">
        <v>940</v>
      </c>
      <c r="B109" s="221" t="s">
        <v>143</v>
      </c>
      <c r="C109" s="222">
        <v>22.001644206834023</v>
      </c>
      <c r="D109" s="222">
        <v>19.874098715773187</v>
      </c>
      <c r="E109" s="222">
        <v>13.142333724186404</v>
      </c>
      <c r="F109" s="222">
        <v>12.368126315242186</v>
      </c>
      <c r="G109" s="222">
        <v>12.790728846553272</v>
      </c>
      <c r="H109" s="222">
        <v>12.958057863270403</v>
      </c>
      <c r="I109" s="222">
        <v>14.223895552516655</v>
      </c>
      <c r="J109" s="222">
        <v>29.932493420457408</v>
      </c>
      <c r="K109" s="222">
        <v>31.390030193818511</v>
      </c>
      <c r="L109" s="222">
        <v>19.557429178047904</v>
      </c>
      <c r="M109" s="222">
        <v>19.657331069866508</v>
      </c>
      <c r="N109" s="222">
        <v>12.277082746233265</v>
      </c>
      <c r="O109" s="222">
        <v>12.301839044649462</v>
      </c>
      <c r="P109" s="222">
        <v>13.790621736408115</v>
      </c>
      <c r="Q109" s="222">
        <v>28.806022368926069</v>
      </c>
      <c r="R109" s="222">
        <v>29.635604028063867</v>
      </c>
      <c r="S109" s="222">
        <v>14.162673798861208</v>
      </c>
      <c r="T109" s="222">
        <v>13.993676454429901</v>
      </c>
      <c r="U109" s="222">
        <v>15.887979191311455</v>
      </c>
      <c r="V109" s="222">
        <v>19.062048873012454</v>
      </c>
      <c r="W109" s="222">
        <v>24.217750246909635</v>
      </c>
      <c r="X109" s="222">
        <v>40.746206062422694</v>
      </c>
      <c r="Y109" s="222">
        <v>40.909662416260872</v>
      </c>
      <c r="Z109" s="222">
        <v>23.542918259120842</v>
      </c>
      <c r="AA109" s="222">
        <v>21.579300879716225</v>
      </c>
      <c r="AB109" s="222">
        <v>23.788102789878121</v>
      </c>
      <c r="AC109" s="222">
        <v>25.137388915216338</v>
      </c>
      <c r="AD109" s="222">
        <v>44.439268787421511</v>
      </c>
      <c r="AE109" s="222">
        <v>54.78407246671425</v>
      </c>
      <c r="AF109" s="222">
        <v>50.651975852387281</v>
      </c>
      <c r="AG109" s="222">
        <v>717.61036400450996</v>
      </c>
      <c r="AH109" s="223"/>
    </row>
    <row r="110" spans="1:34">
      <c r="A110" s="220" t="s">
        <v>915</v>
      </c>
      <c r="B110" s="221" t="s">
        <v>126</v>
      </c>
      <c r="C110" s="222">
        <v>15.475342288063317</v>
      </c>
      <c r="D110" s="222">
        <v>13.97888618696132</v>
      </c>
      <c r="E110" s="222">
        <v>9.2439506308609953</v>
      </c>
      <c r="F110" s="222">
        <v>8.6993947539122676</v>
      </c>
      <c r="G110" s="222">
        <v>8.9966415761206591</v>
      </c>
      <c r="H110" s="222">
        <v>9.1143361349490544</v>
      </c>
      <c r="I110" s="222">
        <v>10.004691025613644</v>
      </c>
      <c r="J110" s="222">
        <v>21.053680209631796</v>
      </c>
      <c r="K110" s="222">
        <v>22.078870884163123</v>
      </c>
      <c r="L110" s="222">
        <v>13.756149674979214</v>
      </c>
      <c r="M110" s="222">
        <v>13.826417876600152</v>
      </c>
      <c r="N110" s="222">
        <v>8.6353572492469421</v>
      </c>
      <c r="O110" s="222">
        <v>8.6527701384007951</v>
      </c>
      <c r="P110" s="222">
        <v>9.6999383196021363</v>
      </c>
      <c r="Q110" s="222">
        <v>20.26135192106565</v>
      </c>
      <c r="R110" s="222">
        <v>20.844856499649335</v>
      </c>
      <c r="S110" s="222">
        <v>9.9616293532955691</v>
      </c>
      <c r="T110" s="222">
        <v>9.8427613393297833</v>
      </c>
      <c r="U110" s="222">
        <v>11.17516099886757</v>
      </c>
      <c r="V110" s="222">
        <v>13.407712998559933</v>
      </c>
      <c r="W110" s="222">
        <v>17.034089406888288</v>
      </c>
      <c r="X110" s="222">
        <v>28.659743782243808</v>
      </c>
      <c r="Y110" s="222">
        <v>28.77471441812105</v>
      </c>
      <c r="Z110" s="222">
        <v>16.559431426794152</v>
      </c>
      <c r="AA110" s="222">
        <v>15.178277782847964</v>
      </c>
      <c r="AB110" s="222">
        <v>16.731887380610026</v>
      </c>
      <c r="AC110" s="222">
        <v>17.68093757148884</v>
      </c>
      <c r="AD110" s="222">
        <v>31.257340999223274</v>
      </c>
      <c r="AE110" s="222">
        <v>38.533587098600975</v>
      </c>
      <c r="AF110" s="222">
        <v>35.627185700918389</v>
      </c>
      <c r="AG110" s="222">
        <v>504.74709562761007</v>
      </c>
      <c r="AH110" s="223"/>
    </row>
    <row r="111" spans="1:34">
      <c r="A111" s="220" t="s">
        <v>942</v>
      </c>
      <c r="B111" s="221" t="s">
        <v>182</v>
      </c>
      <c r="C111" s="222">
        <v>20.672616637998733</v>
      </c>
      <c r="D111" s="222">
        <v>18.673587297139655</v>
      </c>
      <c r="E111" s="222">
        <v>12.348460153916953</v>
      </c>
      <c r="F111" s="222">
        <v>11.621019385720603</v>
      </c>
      <c r="G111" s="222">
        <v>12.018094260576015</v>
      </c>
      <c r="H111" s="222">
        <v>12.17531562923773</v>
      </c>
      <c r="I111" s="222">
        <v>13.364689342843633</v>
      </c>
      <c r="J111" s="222">
        <v>28.12439632617696</v>
      </c>
      <c r="K111" s="222">
        <v>29.493889381705991</v>
      </c>
      <c r="L111" s="222">
        <v>18.376046445520316</v>
      </c>
      <c r="M111" s="222">
        <v>18.46991368069428</v>
      </c>
      <c r="N111" s="222">
        <v>11.535475379018958</v>
      </c>
      <c r="O111" s="222">
        <v>11.558736252693798</v>
      </c>
      <c r="P111" s="222">
        <v>12.957587791000861</v>
      </c>
      <c r="Q111" s="222">
        <v>27.065970692929181</v>
      </c>
      <c r="R111" s="222">
        <v>27.845440783802829</v>
      </c>
      <c r="S111" s="222">
        <v>13.307165740001626</v>
      </c>
      <c r="T111" s="222">
        <v>13.148376820345199</v>
      </c>
      <c r="U111" s="222">
        <v>14.928252629067732</v>
      </c>
      <c r="V111" s="222">
        <v>17.910589998732046</v>
      </c>
      <c r="W111" s="222">
        <v>22.754856954447739</v>
      </c>
      <c r="X111" s="222">
        <v>38.284897685952231</v>
      </c>
      <c r="Y111" s="222">
        <v>38.438480323148596</v>
      </c>
      <c r="Z111" s="222">
        <v>22.120788752659298</v>
      </c>
      <c r="AA111" s="222">
        <v>20.275785309892299</v>
      </c>
      <c r="AB111" s="222">
        <v>22.35116270845386</v>
      </c>
      <c r="AC111" s="222">
        <v>23.618944086148517</v>
      </c>
      <c r="AD111" s="222">
        <v>41.754877893625505</v>
      </c>
      <c r="AE111" s="222">
        <v>51.474795125581814</v>
      </c>
      <c r="AF111" s="222">
        <v>47.592301234847007</v>
      </c>
      <c r="AG111" s="222">
        <v>674.2625147038799</v>
      </c>
      <c r="AH111" s="223"/>
    </row>
    <row r="112" spans="1:34">
      <c r="A112" s="220" t="s">
        <v>921</v>
      </c>
      <c r="B112" s="221" t="s">
        <v>142</v>
      </c>
      <c r="C112" s="222">
        <v>22.363589870386942</v>
      </c>
      <c r="D112" s="222">
        <v>20.201044455808493</v>
      </c>
      <c r="E112" s="222">
        <v>13.358536234131414</v>
      </c>
      <c r="F112" s="222">
        <v>12.571592458226455</v>
      </c>
      <c r="G112" s="222">
        <v>13.001147158756195</v>
      </c>
      <c r="H112" s="222">
        <v>13.171228879381179</v>
      </c>
      <c r="I112" s="222">
        <v>14.45789066968449</v>
      </c>
      <c r="J112" s="222">
        <v>30.42490826413967</v>
      </c>
      <c r="K112" s="222">
        <v>31.90642275069473</v>
      </c>
      <c r="L112" s="222">
        <v>19.879165436242602</v>
      </c>
      <c r="M112" s="222">
        <v>19.98071079871206</v>
      </c>
      <c r="N112" s="222">
        <v>12.47905114547223</v>
      </c>
      <c r="O112" s="222">
        <v>12.504214705944532</v>
      </c>
      <c r="P112" s="222">
        <v>14.017489132693033</v>
      </c>
      <c r="Q112" s="222">
        <v>29.279905810664609</v>
      </c>
      <c r="R112" s="222">
        <v>30.123134790032893</v>
      </c>
      <c r="S112" s="222">
        <v>14.395661766379572</v>
      </c>
      <c r="T112" s="222">
        <v>14.223884272637884</v>
      </c>
      <c r="U112" s="222">
        <v>16.149349892376062</v>
      </c>
      <c r="V112" s="222">
        <v>19.375635706030948</v>
      </c>
      <c r="W112" s="222">
        <v>24.616152729945604</v>
      </c>
      <c r="X112" s="222">
        <v>41.416515628920763</v>
      </c>
      <c r="Y112" s="222">
        <v>41.582660978085642</v>
      </c>
      <c r="Z112" s="222">
        <v>23.93021918495905</v>
      </c>
      <c r="AA112" s="222">
        <v>21.934298638178795</v>
      </c>
      <c r="AB112" s="222">
        <v>24.179437208706378</v>
      </c>
      <c r="AC112" s="222">
        <v>25.550920232483971</v>
      </c>
      <c r="AD112" s="222">
        <v>45.170332360573639</v>
      </c>
      <c r="AE112" s="222">
        <v>55.685316813486168</v>
      </c>
      <c r="AF112" s="222">
        <v>51.485243713543966</v>
      </c>
      <c r="AG112" s="222">
        <v>729.41566168727991</v>
      </c>
      <c r="AH112" s="223"/>
    </row>
    <row r="113" spans="1:34">
      <c r="A113" s="220" t="s">
        <v>822</v>
      </c>
      <c r="B113" s="221" t="s">
        <v>33</v>
      </c>
      <c r="C113" s="222">
        <v>69.051395298487847</v>
      </c>
      <c r="D113" s="222">
        <v>62.374167754142555</v>
      </c>
      <c r="E113" s="222">
        <v>41.246757406047045</v>
      </c>
      <c r="F113" s="222">
        <v>38.816934373938395</v>
      </c>
      <c r="G113" s="222">
        <v>40.143257723656014</v>
      </c>
      <c r="H113" s="222">
        <v>40.66841402423163</v>
      </c>
      <c r="I113" s="222">
        <v>44.641201596022171</v>
      </c>
      <c r="J113" s="222">
        <v>93.942089782698545</v>
      </c>
      <c r="K113" s="222">
        <v>98.516518264192584</v>
      </c>
      <c r="L113" s="222">
        <v>61.380311421275131</v>
      </c>
      <c r="M113" s="222">
        <v>61.693850034943388</v>
      </c>
      <c r="N113" s="222">
        <v>38.531197298385315</v>
      </c>
      <c r="O113" s="222">
        <v>38.608894080134611</v>
      </c>
      <c r="P113" s="222">
        <v>43.281386790031341</v>
      </c>
      <c r="Q113" s="222">
        <v>90.406699557297443</v>
      </c>
      <c r="R113" s="222">
        <v>93.010312748156437</v>
      </c>
      <c r="S113" s="222">
        <v>44.449059250987069</v>
      </c>
      <c r="T113" s="222">
        <v>43.918666961891866</v>
      </c>
      <c r="U113" s="222">
        <v>49.863870232599517</v>
      </c>
      <c r="V113" s="222">
        <v>59.825577559363879</v>
      </c>
      <c r="W113" s="222">
        <v>76.006567046474558</v>
      </c>
      <c r="X113" s="222">
        <v>127.8805508933761</v>
      </c>
      <c r="Y113" s="222">
        <v>128.39355297616697</v>
      </c>
      <c r="Z113" s="222">
        <v>73.888630318164317</v>
      </c>
      <c r="AA113" s="222">
        <v>67.72588545211778</v>
      </c>
      <c r="AB113" s="222">
        <v>74.658133442350646</v>
      </c>
      <c r="AC113" s="222">
        <v>78.892821029133572</v>
      </c>
      <c r="AD113" s="222">
        <v>139.47109984002225</v>
      </c>
      <c r="AE113" s="222">
        <v>171.93790647632883</v>
      </c>
      <c r="AF113" s="222">
        <v>158.96946493418224</v>
      </c>
      <c r="AG113" s="222">
        <v>2252.1951745668002</v>
      </c>
      <c r="AH113" s="223"/>
    </row>
    <row r="114" spans="1:34">
      <c r="A114" s="224" t="s">
        <v>825</v>
      </c>
      <c r="B114" s="221" t="s">
        <v>34</v>
      </c>
      <c r="C114" s="222">
        <v>39.31074068577901</v>
      </c>
      <c r="D114" s="222">
        <v>35.509416188843801</v>
      </c>
      <c r="E114" s="222">
        <v>23.481648379578193</v>
      </c>
      <c r="F114" s="222">
        <v>22.098357821658816</v>
      </c>
      <c r="G114" s="222">
        <v>22.85342950472711</v>
      </c>
      <c r="H114" s="222">
        <v>23.152399323688655</v>
      </c>
      <c r="I114" s="222">
        <v>25.41409470810855</v>
      </c>
      <c r="J114" s="222">
        <v>53.480934236946602</v>
      </c>
      <c r="K114" s="222">
        <v>56.085141886108936</v>
      </c>
      <c r="L114" s="222">
        <v>34.943616925680665</v>
      </c>
      <c r="M114" s="222">
        <v>35.122113465592896</v>
      </c>
      <c r="N114" s="222">
        <v>21.93568860935941</v>
      </c>
      <c r="O114" s="222">
        <v>21.979921141175218</v>
      </c>
      <c r="P114" s="222">
        <v>24.639956445037722</v>
      </c>
      <c r="Q114" s="222">
        <v>51.468247776766937</v>
      </c>
      <c r="R114" s="222">
        <v>52.950476521740214</v>
      </c>
      <c r="S114" s="222">
        <v>25.304708679516633</v>
      </c>
      <c r="T114" s="222">
        <v>25.002758028871128</v>
      </c>
      <c r="U114" s="222">
        <v>28.387343424847213</v>
      </c>
      <c r="V114" s="222">
        <v>34.058511861303622</v>
      </c>
      <c r="W114" s="222">
        <v>43.27029793771117</v>
      </c>
      <c r="X114" s="222">
        <v>72.801992677969253</v>
      </c>
      <c r="Y114" s="222">
        <v>73.094043139233406</v>
      </c>
      <c r="Z114" s="222">
        <v>42.064563264927308</v>
      </c>
      <c r="AA114" s="222">
        <v>38.556132127590445</v>
      </c>
      <c r="AB114" s="222">
        <v>42.502638956823553</v>
      </c>
      <c r="AC114" s="222">
        <v>44.913433190447911</v>
      </c>
      <c r="AD114" s="222">
        <v>79.400455490746253</v>
      </c>
      <c r="AE114" s="222">
        <v>97.883705699639947</v>
      </c>
      <c r="AF114" s="222">
        <v>90.500812995469317</v>
      </c>
      <c r="AG114" s="222">
        <v>1282.1675810958898</v>
      </c>
      <c r="AH114" s="223"/>
    </row>
    <row r="115" spans="1:34">
      <c r="A115" s="220" t="s">
        <v>855</v>
      </c>
      <c r="B115" s="221" t="s">
        <v>46</v>
      </c>
      <c r="C115" s="222">
        <v>31.611342255034849</v>
      </c>
      <c r="D115" s="222">
        <v>28.554544860766015</v>
      </c>
      <c r="E115" s="222">
        <v>18.882534663300277</v>
      </c>
      <c r="F115" s="222">
        <v>17.770175280044842</v>
      </c>
      <c r="G115" s="222">
        <v>18.377358685500027</v>
      </c>
      <c r="H115" s="222">
        <v>18.617772300360716</v>
      </c>
      <c r="I115" s="222">
        <v>20.436492213195983</v>
      </c>
      <c r="J115" s="222">
        <v>43.006162865171355</v>
      </c>
      <c r="K115" s="222">
        <v>45.100310618806311</v>
      </c>
      <c r="L115" s="222">
        <v>28.099562994653109</v>
      </c>
      <c r="M115" s="222">
        <v>28.243099216969728</v>
      </c>
      <c r="N115" s="222">
        <v>17.639366446259277</v>
      </c>
      <c r="O115" s="222">
        <v>17.674935598039269</v>
      </c>
      <c r="P115" s="222">
        <v>19.813976606526104</v>
      </c>
      <c r="Q115" s="222">
        <v>41.38768100919782</v>
      </c>
      <c r="R115" s="222">
        <v>42.57960055434522</v>
      </c>
      <c r="S115" s="222">
        <v>20.348530523148536</v>
      </c>
      <c r="T115" s="222">
        <v>20.105719902051831</v>
      </c>
      <c r="U115" s="222">
        <v>22.827400681327955</v>
      </c>
      <c r="V115" s="222">
        <v>27.387814535235012</v>
      </c>
      <c r="W115" s="222">
        <v>34.795380949948402</v>
      </c>
      <c r="X115" s="222">
        <v>58.543000392367745</v>
      </c>
      <c r="Y115" s="222">
        <v>58.777849874359354</v>
      </c>
      <c r="Z115" s="222">
        <v>33.825801370799908</v>
      </c>
      <c r="AA115" s="222">
        <v>31.004531266858617</v>
      </c>
      <c r="AB115" s="222">
        <v>34.178075593787341</v>
      </c>
      <c r="AC115" s="222">
        <v>36.116691867510546</v>
      </c>
      <c r="AD115" s="222">
        <v>63.849088822476403</v>
      </c>
      <c r="AE115" s="222">
        <v>78.712211168836845</v>
      </c>
      <c r="AF115" s="222">
        <v>72.775331221210578</v>
      </c>
      <c r="AG115" s="222">
        <v>1031.0423443380898</v>
      </c>
      <c r="AH115" s="223"/>
    </row>
    <row r="116" spans="1:34">
      <c r="A116" s="220" t="s">
        <v>882</v>
      </c>
      <c r="B116" s="221" t="s">
        <v>58</v>
      </c>
      <c r="C116" s="222">
        <v>34.694738384478768</v>
      </c>
      <c r="D116" s="222">
        <v>31.339778476959442</v>
      </c>
      <c r="E116" s="222">
        <v>20.724352509096988</v>
      </c>
      <c r="F116" s="222">
        <v>19.503492683525341</v>
      </c>
      <c r="G116" s="222">
        <v>20.169901254022193</v>
      </c>
      <c r="H116" s="222">
        <v>20.433765009137808</v>
      </c>
      <c r="I116" s="222">
        <v>22.429884346981222</v>
      </c>
      <c r="J116" s="222">
        <v>47.201019099078472</v>
      </c>
      <c r="K116" s="222">
        <v>49.499431734158414</v>
      </c>
      <c r="L116" s="222">
        <v>30.840417308201886</v>
      </c>
      <c r="M116" s="222">
        <v>30.997954170818922</v>
      </c>
      <c r="N116" s="222">
        <v>19.35992464930667</v>
      </c>
      <c r="O116" s="222">
        <v>19.398963245188121</v>
      </c>
      <c r="P116" s="222">
        <v>21.746648059846763</v>
      </c>
      <c r="Q116" s="222">
        <v>45.424669201627225</v>
      </c>
      <c r="R116" s="222">
        <v>46.732849552230633</v>
      </c>
      <c r="S116" s="222">
        <v>22.333342801879105</v>
      </c>
      <c r="T116" s="222">
        <v>22.06684823458242</v>
      </c>
      <c r="U116" s="222">
        <v>25.054003978910536</v>
      </c>
      <c r="V116" s="222">
        <v>30.059244323017005</v>
      </c>
      <c r="W116" s="222">
        <v>38.189350812981012</v>
      </c>
      <c r="X116" s="222">
        <v>64.253332442159461</v>
      </c>
      <c r="Y116" s="222">
        <v>64.51108933434368</v>
      </c>
      <c r="Z116" s="222">
        <v>37.125197650167053</v>
      </c>
      <c r="AA116" s="222">
        <v>34.028738557146283</v>
      </c>
      <c r="AB116" s="222">
        <v>37.511832988443395</v>
      </c>
      <c r="AC116" s="222">
        <v>39.639543476093024</v>
      </c>
      <c r="AD116" s="222">
        <v>70.076981069360926</v>
      </c>
      <c r="AE116" s="222">
        <v>86.389864502880528</v>
      </c>
      <c r="AF116" s="222">
        <v>79.873896438596745</v>
      </c>
      <c r="AG116" s="222">
        <v>1131.6110562952201</v>
      </c>
      <c r="AH116" s="223"/>
    </row>
    <row r="117" spans="1:34">
      <c r="A117" s="220" t="s">
        <v>884</v>
      </c>
      <c r="B117" s="225" t="s">
        <v>59</v>
      </c>
      <c r="C117" s="222">
        <v>51.898149036394656</v>
      </c>
      <c r="D117" s="222">
        <v>46.879629877608878</v>
      </c>
      <c r="E117" s="222">
        <v>31.000537409472482</v>
      </c>
      <c r="F117" s="222">
        <v>29.174313372907637</v>
      </c>
      <c r="G117" s="222">
        <v>30.171161106056957</v>
      </c>
      <c r="H117" s="222">
        <v>30.565861891419246</v>
      </c>
      <c r="I117" s="222">
        <v>33.551758419642432</v>
      </c>
      <c r="J117" s="222">
        <v>70.605677919438421</v>
      </c>
      <c r="K117" s="222">
        <v>74.043760090880141</v>
      </c>
      <c r="L117" s="222">
        <v>46.132660118910202</v>
      </c>
      <c r="M117" s="222">
        <v>46.368311746664872</v>
      </c>
      <c r="N117" s="222">
        <v>28.959557027026786</v>
      </c>
      <c r="O117" s="222">
        <v>29.017952938383001</v>
      </c>
      <c r="P117" s="222">
        <v>32.529738934617576</v>
      </c>
      <c r="Q117" s="222">
        <v>67.948523664603286</v>
      </c>
      <c r="R117" s="222">
        <v>69.905366170511087</v>
      </c>
      <c r="S117" s="222">
        <v>33.407346680882796</v>
      </c>
      <c r="T117" s="222">
        <v>33.008710593252275</v>
      </c>
      <c r="U117" s="222">
        <v>37.477049633486025</v>
      </c>
      <c r="V117" s="222">
        <v>44.964141954597793</v>
      </c>
      <c r="W117" s="222">
        <v>57.125567517808612</v>
      </c>
      <c r="X117" s="222">
        <v>96.113392936261533</v>
      </c>
      <c r="Y117" s="222">
        <v>96.498958766373647</v>
      </c>
      <c r="Z117" s="222">
        <v>55.533753253949605</v>
      </c>
      <c r="AA117" s="222">
        <v>50.901912721997846</v>
      </c>
      <c r="AB117" s="222">
        <v>56.112101999117812</v>
      </c>
      <c r="AC117" s="222">
        <v>59.294839242173104</v>
      </c>
      <c r="AD117" s="222">
        <v>104.82470186849164</v>
      </c>
      <c r="AE117" s="222">
        <v>129.22634013030014</v>
      </c>
      <c r="AF117" s="222">
        <v>119.47942467674909</v>
      </c>
      <c r="AG117" s="222">
        <v>1692.7212016999797</v>
      </c>
      <c r="AH117" s="223"/>
    </row>
    <row r="118" spans="1:34">
      <c r="A118" s="220" t="s">
        <v>894</v>
      </c>
      <c r="B118" s="225" t="s">
        <v>65</v>
      </c>
      <c r="C118" s="222">
        <v>60.776001026462822</v>
      </c>
      <c r="D118" s="222">
        <v>54.898999029112275</v>
      </c>
      <c r="E118" s="222">
        <v>36.303581696097531</v>
      </c>
      <c r="F118" s="222">
        <v>34.164958335118286</v>
      </c>
      <c r="G118" s="222">
        <v>35.332329811326893</v>
      </c>
      <c r="H118" s="222">
        <v>35.794549288932956</v>
      </c>
      <c r="I118" s="222">
        <v>39.291222172910842</v>
      </c>
      <c r="J118" s="222">
        <v>82.683695534047814</v>
      </c>
      <c r="K118" s="222">
        <v>86.709906284532835</v>
      </c>
      <c r="L118" s="222">
        <v>54.024250398104819</v>
      </c>
      <c r="M118" s="222">
        <v>54.300213295360784</v>
      </c>
      <c r="N118" s="222">
        <v>33.913465128905074</v>
      </c>
      <c r="O118" s="222">
        <v>33.981850418832039</v>
      </c>
      <c r="P118" s="222">
        <v>38.094372989958735</v>
      </c>
      <c r="Q118" s="222">
        <v>79.572000556138661</v>
      </c>
      <c r="R118" s="222">
        <v>81.863586370967568</v>
      </c>
      <c r="S118" s="222">
        <v>39.122106931884922</v>
      </c>
      <c r="T118" s="222">
        <v>38.655278967480498</v>
      </c>
      <c r="U118" s="222">
        <v>43.887985396092965</v>
      </c>
      <c r="V118" s="222">
        <v>52.655842035334722</v>
      </c>
      <c r="W118" s="222">
        <v>66.897637286926951</v>
      </c>
      <c r="X118" s="222">
        <v>112.55483627469374</v>
      </c>
      <c r="Y118" s="222">
        <v>113.00635814438952</v>
      </c>
      <c r="Z118" s="222">
        <v>65.033522532730444</v>
      </c>
      <c r="AA118" s="222">
        <v>59.609345560120083</v>
      </c>
      <c r="AB118" s="222">
        <v>65.710805337274138</v>
      </c>
      <c r="AC118" s="222">
        <v>69.437991095194718</v>
      </c>
      <c r="AD118" s="222">
        <v>122.75632766575997</v>
      </c>
      <c r="AE118" s="222">
        <v>151.33218286643466</v>
      </c>
      <c r="AF118" s="222">
        <v>139.91793101721268</v>
      </c>
      <c r="AG118" s="222">
        <v>1982.2831334483399</v>
      </c>
      <c r="AH118" s="223"/>
    </row>
    <row r="119" spans="1:34">
      <c r="A119" s="224" t="s">
        <v>909</v>
      </c>
      <c r="B119" s="221" t="s">
        <v>76</v>
      </c>
      <c r="C119" s="222">
        <v>20.989674119074969</v>
      </c>
      <c r="D119" s="222">
        <v>18.959985514393175</v>
      </c>
      <c r="E119" s="222">
        <v>12.537849418959224</v>
      </c>
      <c r="F119" s="222">
        <v>11.799251836817389</v>
      </c>
      <c r="G119" s="222">
        <v>12.202416678986804</v>
      </c>
      <c r="H119" s="222">
        <v>12.362049363641658</v>
      </c>
      <c r="I119" s="222">
        <v>13.569664591628522</v>
      </c>
      <c r="J119" s="222">
        <v>28.555742314549661</v>
      </c>
      <c r="K119" s="222">
        <v>29.9462393883963</v>
      </c>
      <c r="L119" s="222">
        <v>18.657881256283812</v>
      </c>
      <c r="M119" s="222">
        <v>18.753188140325694</v>
      </c>
      <c r="N119" s="222">
        <v>11.71239583523087</v>
      </c>
      <c r="O119" s="222">
        <v>11.736013462680239</v>
      </c>
      <c r="P119" s="222">
        <v>13.156319292570306</v>
      </c>
      <c r="Q119" s="222">
        <v>27.481083527509089</v>
      </c>
      <c r="R119" s="222">
        <v>28.272508409975611</v>
      </c>
      <c r="S119" s="222">
        <v>13.511258744949711</v>
      </c>
      <c r="T119" s="222">
        <v>13.35003446765227</v>
      </c>
      <c r="U119" s="222">
        <v>15.157208365940534</v>
      </c>
      <c r="V119" s="222">
        <v>18.185286068853575</v>
      </c>
      <c r="W119" s="222">
        <v>23.103849912357386</v>
      </c>
      <c r="X119" s="222">
        <v>38.872076050265221</v>
      </c>
      <c r="Y119" s="222">
        <v>39.028014195955706</v>
      </c>
      <c r="Z119" s="222">
        <v>22.460056958719193</v>
      </c>
      <c r="AA119" s="222">
        <v>20.5867565589494</v>
      </c>
      <c r="AB119" s="222">
        <v>22.693964177254934</v>
      </c>
      <c r="AC119" s="222">
        <v>23.981189613590352</v>
      </c>
      <c r="AD119" s="222">
        <v>42.395275606185244</v>
      </c>
      <c r="AE119" s="222">
        <v>52.264267942072465</v>
      </c>
      <c r="AF119" s="222">
        <v>48.322227949610628</v>
      </c>
      <c r="AG119" s="222">
        <v>684.60372976337987</v>
      </c>
      <c r="AH119" s="223"/>
    </row>
    <row r="120" spans="1:34">
      <c r="A120" s="224" t="s">
        <v>917</v>
      </c>
      <c r="B120" s="221" t="s">
        <v>85</v>
      </c>
      <c r="C120" s="222">
        <v>54.432092041318988</v>
      </c>
      <c r="D120" s="222">
        <v>49.16854214919114</v>
      </c>
      <c r="E120" s="222">
        <v>32.514148133094636</v>
      </c>
      <c r="F120" s="222">
        <v>30.598758149211843</v>
      </c>
      <c r="G120" s="222">
        <v>31.644277277917432</v>
      </c>
      <c r="H120" s="222">
        <v>32.058249449883618</v>
      </c>
      <c r="I120" s="222">
        <v>35.189933289631398</v>
      </c>
      <c r="J120" s="222">
        <v>74.053021745639924</v>
      </c>
      <c r="K120" s="222">
        <v>77.658969330982458</v>
      </c>
      <c r="L120" s="222">
        <v>48.385101363488836</v>
      </c>
      <c r="M120" s="222">
        <v>48.632258754066171</v>
      </c>
      <c r="N120" s="222">
        <v>30.373516259038727</v>
      </c>
      <c r="O120" s="222">
        <v>30.434763368633121</v>
      </c>
      <c r="P120" s="222">
        <v>34.118013390563668</v>
      </c>
      <c r="Q120" s="222">
        <v>71.266131121356977</v>
      </c>
      <c r="R120" s="222">
        <v>73.31851706131107</v>
      </c>
      <c r="S120" s="222">
        <v>35.038470603544098</v>
      </c>
      <c r="T120" s="222">
        <v>34.620370986972439</v>
      </c>
      <c r="U120" s="222">
        <v>39.306878047932521</v>
      </c>
      <c r="V120" s="222">
        <v>47.159529942296111</v>
      </c>
      <c r="W120" s="222">
        <v>59.914740829415017</v>
      </c>
      <c r="X120" s="222">
        <v>100.80615875223681</v>
      </c>
      <c r="Y120" s="222">
        <v>101.21054995196789</v>
      </c>
      <c r="Z120" s="222">
        <v>58.245205747108024</v>
      </c>
      <c r="AA120" s="222">
        <v>53.387214184073571</v>
      </c>
      <c r="AB120" s="222">
        <v>58.851792546704679</v>
      </c>
      <c r="AC120" s="222">
        <v>62.189927909409612</v>
      </c>
      <c r="AD120" s="222">
        <v>109.9428000083053</v>
      </c>
      <c r="AE120" s="222">
        <v>135.53585572392015</v>
      </c>
      <c r="AF120" s="222">
        <v>125.31304414128373</v>
      </c>
      <c r="AG120" s="222">
        <v>1775.3688322604996</v>
      </c>
      <c r="AH120" s="223"/>
    </row>
    <row r="121" spans="1:34">
      <c r="A121" s="220" t="s">
        <v>928</v>
      </c>
      <c r="B121" s="221" t="s">
        <v>104</v>
      </c>
      <c r="C121" s="222">
        <v>36.216711301635762</v>
      </c>
      <c r="D121" s="222">
        <v>32.7145775471542</v>
      </c>
      <c r="E121" s="222">
        <v>21.633478927487012</v>
      </c>
      <c r="F121" s="222">
        <v>20.359062981400093</v>
      </c>
      <c r="G121" s="222">
        <v>21.054705258311383</v>
      </c>
      <c r="H121" s="222">
        <v>21.330144067968551</v>
      </c>
      <c r="I121" s="222">
        <v>23.413828256076698</v>
      </c>
      <c r="J121" s="222">
        <v>49.271611819360963</v>
      </c>
      <c r="K121" s="222">
        <v>51.670850168826696</v>
      </c>
      <c r="L121" s="222">
        <v>32.193310631009055</v>
      </c>
      <c r="M121" s="222">
        <v>32.357758248671999</v>
      </c>
      <c r="N121" s="222">
        <v>20.209196970311591</v>
      </c>
      <c r="O121" s="222">
        <v>20.249948093464383</v>
      </c>
      <c r="P121" s="222">
        <v>22.700620071949849</v>
      </c>
      <c r="Q121" s="222">
        <v>47.417337816953072</v>
      </c>
      <c r="R121" s="222">
        <v>48.782904824931194</v>
      </c>
      <c r="S121" s="222">
        <v>23.313051670623576</v>
      </c>
      <c r="T121" s="222">
        <v>23.034866641519677</v>
      </c>
      <c r="U121" s="222">
        <v>26.153061567980124</v>
      </c>
      <c r="V121" s="222">
        <v>31.37786950654926</v>
      </c>
      <c r="W121" s="222">
        <v>39.864623790026052</v>
      </c>
      <c r="X121" s="222">
        <v>67.071968245961926</v>
      </c>
      <c r="Y121" s="222">
        <v>67.341032299617353</v>
      </c>
      <c r="Z121" s="222">
        <v>38.75378884291495</v>
      </c>
      <c r="AA121" s="222">
        <v>35.521495698447048</v>
      </c>
      <c r="AB121" s="222">
        <v>39.157384923398119</v>
      </c>
      <c r="AC121" s="222">
        <v>41.378432841694071</v>
      </c>
      <c r="AD121" s="222">
        <v>73.151086027921579</v>
      </c>
      <c r="AE121" s="222">
        <v>90.1795755718381</v>
      </c>
      <c r="AF121" s="222">
        <v>83.377768000335664</v>
      </c>
      <c r="AG121" s="222">
        <v>1181.2520526143401</v>
      </c>
      <c r="AH121" s="223"/>
    </row>
    <row r="122" spans="1:34">
      <c r="A122" s="220" t="s">
        <v>821</v>
      </c>
      <c r="B122" s="225" t="s">
        <v>121</v>
      </c>
      <c r="C122" s="222">
        <v>33.408001314454914</v>
      </c>
      <c r="D122" s="222">
        <v>30.177468091858511</v>
      </c>
      <c r="E122" s="222">
        <v>19.955740498532677</v>
      </c>
      <c r="F122" s="222">
        <v>18.780159169586575</v>
      </c>
      <c r="G122" s="222">
        <v>19.421852389820881</v>
      </c>
      <c r="H122" s="222">
        <v>19.675930128642602</v>
      </c>
      <c r="I122" s="222">
        <v>21.598018622969303</v>
      </c>
      <c r="J122" s="222">
        <v>45.450456799267066</v>
      </c>
      <c r="K122" s="222">
        <v>47.663627323367677</v>
      </c>
      <c r="L122" s="222">
        <v>29.696626922302283</v>
      </c>
      <c r="M122" s="222">
        <v>29.848321154870398</v>
      </c>
      <c r="N122" s="222">
        <v>18.641915698120116</v>
      </c>
      <c r="O122" s="222">
        <v>18.679506454622416</v>
      </c>
      <c r="P122" s="222">
        <v>20.940121782078794</v>
      </c>
      <c r="Q122" s="222">
        <v>43.73998707180165</v>
      </c>
      <c r="R122" s="222">
        <v>44.999650435974885</v>
      </c>
      <c r="S122" s="222">
        <v>21.505057551179988</v>
      </c>
      <c r="T122" s="222">
        <v>21.248446570117636</v>
      </c>
      <c r="U122" s="222">
        <v>24.124816523598536</v>
      </c>
      <c r="V122" s="222">
        <v>28.944425599246674</v>
      </c>
      <c r="W122" s="222">
        <v>36.773007711423233</v>
      </c>
      <c r="X122" s="222">
        <v>61.870344456785865</v>
      </c>
      <c r="Y122" s="222">
        <v>62.118541820244076</v>
      </c>
      <c r="Z122" s="222">
        <v>35.748321205126516</v>
      </c>
      <c r="AA122" s="222">
        <v>32.766701678170463</v>
      </c>
      <c r="AB122" s="222">
        <v>36.120617250313849</v>
      </c>
      <c r="AC122" s="222">
        <v>38.169416523000642</v>
      </c>
      <c r="AD122" s="222">
        <v>67.478009193624118</v>
      </c>
      <c r="AE122" s="222">
        <v>83.185890462254122</v>
      </c>
      <c r="AF122" s="222">
        <v>76.911582604843574</v>
      </c>
      <c r="AG122" s="222">
        <v>1089.6425630081999</v>
      </c>
      <c r="AH122" s="223"/>
    </row>
    <row r="123" spans="1:34">
      <c r="A123" s="220" t="s">
        <v>911</v>
      </c>
      <c r="B123" s="221" t="s">
        <v>122</v>
      </c>
      <c r="C123" s="222">
        <v>41.992498336521066</v>
      </c>
      <c r="D123" s="222">
        <v>37.931849520716</v>
      </c>
      <c r="E123" s="222">
        <v>25.083553840920704</v>
      </c>
      <c r="F123" s="222">
        <v>23.605895942875335</v>
      </c>
      <c r="G123" s="222">
        <v>24.412478211284995</v>
      </c>
      <c r="H123" s="222">
        <v>24.731843590985267</v>
      </c>
      <c r="I123" s="222">
        <v>27.147830621784902</v>
      </c>
      <c r="J123" s="222">
        <v>57.129374893539186</v>
      </c>
      <c r="K123" s="222">
        <v>59.91124019212323</v>
      </c>
      <c r="L123" s="222">
        <v>37.327451735207525</v>
      </c>
      <c r="M123" s="222">
        <v>37.518125213360804</v>
      </c>
      <c r="N123" s="222">
        <v>23.432129524137842</v>
      </c>
      <c r="O123" s="222">
        <v>23.47937957555617</v>
      </c>
      <c r="P123" s="222">
        <v>26.320881061508643</v>
      </c>
      <c r="Q123" s="222">
        <v>54.979384042270176</v>
      </c>
      <c r="R123" s="222">
        <v>56.562729637438551</v>
      </c>
      <c r="S123" s="222">
        <v>27.030982336976411</v>
      </c>
      <c r="T123" s="222">
        <v>26.708432774853055</v>
      </c>
      <c r="U123" s="222">
        <v>30.32391277169155</v>
      </c>
      <c r="V123" s="222">
        <v>36.381965277941532</v>
      </c>
      <c r="W123" s="222">
        <v>46.222174461022874</v>
      </c>
      <c r="X123" s="222">
        <v>77.768505581249144</v>
      </c>
      <c r="Y123" s="222">
        <v>78.080479568380142</v>
      </c>
      <c r="Z123" s="222">
        <v>44.93418521538959</v>
      </c>
      <c r="AA123" s="222">
        <v>41.186410787122099</v>
      </c>
      <c r="AB123" s="222">
        <v>45.4021461960861</v>
      </c>
      <c r="AC123" s="222">
        <v>47.977403519634528</v>
      </c>
      <c r="AD123" s="222">
        <v>84.81711198894709</v>
      </c>
      <c r="AE123" s="222">
        <v>104.56127961617403</v>
      </c>
      <c r="AF123" s="222">
        <v>96.674729930511319</v>
      </c>
      <c r="AG123" s="222">
        <v>1369.6363659662097</v>
      </c>
      <c r="AH123" s="223"/>
    </row>
    <row r="124" spans="1:34">
      <c r="A124" s="220" t="s">
        <v>939</v>
      </c>
      <c r="B124" s="221" t="s">
        <v>131</v>
      </c>
      <c r="C124" s="222">
        <v>23.074331099124429</v>
      </c>
      <c r="D124" s="222">
        <v>20.843057443951949</v>
      </c>
      <c r="E124" s="222">
        <v>13.78308625102083</v>
      </c>
      <c r="F124" s="222">
        <v>12.971132474955985</v>
      </c>
      <c r="G124" s="222">
        <v>13.41433892985226</v>
      </c>
      <c r="H124" s="222">
        <v>13.589826047902408</v>
      </c>
      <c r="I124" s="222">
        <v>14.917379465494085</v>
      </c>
      <c r="J124" s="222">
        <v>31.391847687068093</v>
      </c>
      <c r="K124" s="222">
        <v>32.920446449120476</v>
      </c>
      <c r="L124" s="222">
        <v>20.510948729994553</v>
      </c>
      <c r="M124" s="222">
        <v>20.615721323696221</v>
      </c>
      <c r="N124" s="222">
        <v>12.875650090275602</v>
      </c>
      <c r="O124" s="222">
        <v>12.90161337834053</v>
      </c>
      <c r="P124" s="222">
        <v>14.462981448896567</v>
      </c>
      <c r="Q124" s="222">
        <v>30.210455706893296</v>
      </c>
      <c r="R124" s="222">
        <v>31.080483496487346</v>
      </c>
      <c r="S124" s="222">
        <v>14.853172854341086</v>
      </c>
      <c r="T124" s="222">
        <v>14.67593606950709</v>
      </c>
      <c r="U124" s="222">
        <v>16.662595254696789</v>
      </c>
      <c r="V124" s="222">
        <v>19.991416231835949</v>
      </c>
      <c r="W124" s="222">
        <v>25.398483059712486</v>
      </c>
      <c r="X124" s="222">
        <v>42.732781281203316</v>
      </c>
      <c r="Y124" s="222">
        <v>42.904206925271602</v>
      </c>
      <c r="Z124" s="222">
        <v>24.69074973868722</v>
      </c>
      <c r="AA124" s="222">
        <v>22.63139648588335</v>
      </c>
      <c r="AB124" s="222">
        <v>24.94788820478966</v>
      </c>
      <c r="AC124" s="222">
        <v>26.362958574568577</v>
      </c>
      <c r="AD124" s="222">
        <v>46.605898730306883</v>
      </c>
      <c r="AE124" s="222">
        <v>57.455061775007792</v>
      </c>
      <c r="AF124" s="222">
        <v>53.121505404573618</v>
      </c>
      <c r="AG124" s="222">
        <v>752.59735061346009</v>
      </c>
      <c r="AH124" s="223"/>
    </row>
    <row r="125" spans="1:34">
      <c r="A125" s="220" t="s">
        <v>829</v>
      </c>
      <c r="B125" s="221" t="s">
        <v>35</v>
      </c>
      <c r="C125" s="222">
        <v>23.298933691558233</v>
      </c>
      <c r="D125" s="222">
        <v>21.045941103549602</v>
      </c>
      <c r="E125" s="222">
        <v>13.917249052552071</v>
      </c>
      <c r="F125" s="222">
        <v>13.097391822113742</v>
      </c>
      <c r="G125" s="222">
        <v>13.544912392046571</v>
      </c>
      <c r="H125" s="222">
        <v>13.722107679294927</v>
      </c>
      <c r="I125" s="222">
        <v>15.062583332331027</v>
      </c>
      <c r="J125" s="222">
        <v>31.697411923860646</v>
      </c>
      <c r="K125" s="222">
        <v>33.240889871067878</v>
      </c>
      <c r="L125" s="222">
        <v>20.710599685779286</v>
      </c>
      <c r="M125" s="222">
        <v>20.816392122529074</v>
      </c>
      <c r="N125" s="222">
        <v>13.00098002409354</v>
      </c>
      <c r="O125" s="222">
        <v>13.0271960354891</v>
      </c>
      <c r="P125" s="222">
        <v>14.603762263464468</v>
      </c>
      <c r="Q125" s="222">
        <v>30.504520425009105</v>
      </c>
      <c r="R125" s="222">
        <v>31.383016954008546</v>
      </c>
      <c r="S125" s="222">
        <v>14.997751742223951</v>
      </c>
      <c r="T125" s="222">
        <v>14.818789757158696</v>
      </c>
      <c r="U125" s="222">
        <v>16.824786829169867</v>
      </c>
      <c r="V125" s="222">
        <v>20.186010124625501</v>
      </c>
      <c r="W125" s="222">
        <v>25.645708650547228</v>
      </c>
      <c r="X125" s="222">
        <v>43.148736717416554</v>
      </c>
      <c r="Y125" s="222">
        <v>43.321830996813937</v>
      </c>
      <c r="Z125" s="222">
        <v>24.931086343749367</v>
      </c>
      <c r="AA125" s="222">
        <v>22.85168760935256</v>
      </c>
      <c r="AB125" s="222">
        <v>25.190727762845455</v>
      </c>
      <c r="AC125" s="222">
        <v>26.619572246905875</v>
      </c>
      <c r="AD125" s="222">
        <v>47.059554597190562</v>
      </c>
      <c r="AE125" s="222">
        <v>58.014322009580781</v>
      </c>
      <c r="AF125" s="222">
        <v>53.638583354811857</v>
      </c>
      <c r="AG125" s="222">
        <v>759.92303712114006</v>
      </c>
      <c r="AH125" s="223"/>
    </row>
    <row r="126" spans="1:34">
      <c r="A126" s="220" t="s">
        <v>834</v>
      </c>
      <c r="B126" s="221" t="s">
        <v>37</v>
      </c>
      <c r="C126" s="222">
        <v>26.395560759369495</v>
      </c>
      <c r="D126" s="222">
        <v>23.843126234490875</v>
      </c>
      <c r="E126" s="222">
        <v>15.766970189842501</v>
      </c>
      <c r="F126" s="222">
        <v>14.838146938678685</v>
      </c>
      <c r="G126" s="222">
        <v>15.345146810480097</v>
      </c>
      <c r="H126" s="222">
        <v>15.545892863186044</v>
      </c>
      <c r="I126" s="222">
        <v>17.064529167086501</v>
      </c>
      <c r="J126" s="222">
        <v>35.910268402290569</v>
      </c>
      <c r="K126" s="222">
        <v>37.658887737218194</v>
      </c>
      <c r="L126" s="222">
        <v>23.463215081256571</v>
      </c>
      <c r="M126" s="222">
        <v>23.583068235442873</v>
      </c>
      <c r="N126" s="222">
        <v>14.728921190142202</v>
      </c>
      <c r="O126" s="222">
        <v>14.758621533120152</v>
      </c>
      <c r="P126" s="222">
        <v>16.544726863630267</v>
      </c>
      <c r="Q126" s="222">
        <v>34.558831445813901</v>
      </c>
      <c r="R126" s="222">
        <v>35.554087658612247</v>
      </c>
      <c r="S126" s="222">
        <v>16.991080905528598</v>
      </c>
      <c r="T126" s="222">
        <v>16.7883333457929</v>
      </c>
      <c r="U126" s="222">
        <v>19.060944543299033</v>
      </c>
      <c r="V126" s="222">
        <v>22.868903091769138</v>
      </c>
      <c r="W126" s="222">
        <v>29.054242132457603</v>
      </c>
      <c r="X126" s="222">
        <v>48.88357196051723</v>
      </c>
      <c r="Y126" s="222">
        <v>49.079671946440122</v>
      </c>
      <c r="Z126" s="222">
        <v>28.244640424121993</v>
      </c>
      <c r="AA126" s="222">
        <v>25.888871857056031</v>
      </c>
      <c r="AB126" s="222">
        <v>28.538790403006342</v>
      </c>
      <c r="AC126" s="222">
        <v>30.157540509513229</v>
      </c>
      <c r="AD126" s="222">
        <v>53.314170902554025</v>
      </c>
      <c r="AE126" s="222">
        <v>65.724920367164742</v>
      </c>
      <c r="AF126" s="222">
        <v>60.767608712557845</v>
      </c>
      <c r="AG126" s="222">
        <v>860.92329221244006</v>
      </c>
      <c r="AH126" s="223"/>
    </row>
    <row r="127" spans="1:34">
      <c r="A127" s="220" t="s">
        <v>873</v>
      </c>
      <c r="B127" s="221" t="s">
        <v>54</v>
      </c>
      <c r="C127" s="222">
        <v>43.192137565250263</v>
      </c>
      <c r="D127" s="222">
        <v>39.015484372318248</v>
      </c>
      <c r="E127" s="222">
        <v>25.800139335366957</v>
      </c>
      <c r="F127" s="222">
        <v>24.28026779318613</v>
      </c>
      <c r="G127" s="222">
        <v>25.109892456516601</v>
      </c>
      <c r="H127" s="222">
        <v>25.438381447646613</v>
      </c>
      <c r="I127" s="222">
        <v>27.923388254193373</v>
      </c>
      <c r="J127" s="222">
        <v>58.761443523651188</v>
      </c>
      <c r="K127" s="222">
        <v>61.622780986869927</v>
      </c>
      <c r="L127" s="222">
        <v>38.393820186334089</v>
      </c>
      <c r="M127" s="222">
        <v>38.58994081322421</v>
      </c>
      <c r="N127" s="222">
        <v>24.101537225593223</v>
      </c>
      <c r="O127" s="222">
        <v>24.150137113708251</v>
      </c>
      <c r="P127" s="222">
        <v>27.072814447397231</v>
      </c>
      <c r="Q127" s="222">
        <v>56.550031859885586</v>
      </c>
      <c r="R127" s="222">
        <v>58.178610379120002</v>
      </c>
      <c r="S127" s="222">
        <v>27.803201854440097</v>
      </c>
      <c r="T127" s="222">
        <v>27.471437715350358</v>
      </c>
      <c r="U127" s="222">
        <v>31.190204532614132</v>
      </c>
      <c r="V127" s="222">
        <v>37.421323127429702</v>
      </c>
      <c r="W127" s="222">
        <v>47.54264682911684</v>
      </c>
      <c r="X127" s="222">
        <v>79.990191685925936</v>
      </c>
      <c r="Y127" s="222">
        <v>80.311078127617407</v>
      </c>
      <c r="Z127" s="222">
        <v>46.217862382282128</v>
      </c>
      <c r="AA127" s="222">
        <v>42.363021754034158</v>
      </c>
      <c r="AB127" s="222">
        <v>46.699192044819355</v>
      </c>
      <c r="AC127" s="222">
        <v>49.348019168493586</v>
      </c>
      <c r="AD127" s="222">
        <v>87.240162267929094</v>
      </c>
      <c r="AE127" s="222">
        <v>107.54838011751745</v>
      </c>
      <c r="AF127" s="222">
        <v>99.436527943147752</v>
      </c>
      <c r="AG127" s="222">
        <v>1408.7640573109795</v>
      </c>
      <c r="AH127" s="223"/>
    </row>
    <row r="128" spans="1:34">
      <c r="A128" s="220" t="s">
        <v>906</v>
      </c>
      <c r="B128" s="221" t="s">
        <v>108</v>
      </c>
      <c r="C128" s="222">
        <v>26.879101712007913</v>
      </c>
      <c r="D128" s="222">
        <v>24.27990907378749</v>
      </c>
      <c r="E128" s="222">
        <v>16.055805720003072</v>
      </c>
      <c r="F128" s="222">
        <v>15.109967331945787</v>
      </c>
      <c r="G128" s="222">
        <v>15.626254947365656</v>
      </c>
      <c r="H128" s="222">
        <v>15.830678472145364</v>
      </c>
      <c r="I128" s="222">
        <v>17.377134713337309</v>
      </c>
      <c r="J128" s="222">
        <v>36.568109527585897</v>
      </c>
      <c r="K128" s="222">
        <v>38.348761864832397</v>
      </c>
      <c r="L128" s="222">
        <v>23.893038318420558</v>
      </c>
      <c r="M128" s="222">
        <v>24.015087065603741</v>
      </c>
      <c r="N128" s="222">
        <v>14.998740674128328</v>
      </c>
      <c r="O128" s="222">
        <v>15.028985098448903</v>
      </c>
      <c r="P128" s="222">
        <v>16.847810138189701</v>
      </c>
      <c r="Q128" s="222">
        <v>35.191915562939457</v>
      </c>
      <c r="R128" s="222">
        <v>36.205403899754529</v>
      </c>
      <c r="S128" s="222">
        <v>17.302340951197426</v>
      </c>
      <c r="T128" s="222">
        <v>17.0958792537295</v>
      </c>
      <c r="U128" s="222">
        <v>19.410122473886595</v>
      </c>
      <c r="V128" s="222">
        <v>23.287839112397698</v>
      </c>
      <c r="W128" s="222">
        <v>29.586487537167521</v>
      </c>
      <c r="X128" s="222">
        <v>49.779071365498304</v>
      </c>
      <c r="Y128" s="222">
        <v>49.978763712078731</v>
      </c>
      <c r="Z128" s="222">
        <v>28.762054714430697</v>
      </c>
      <c r="AA128" s="222">
        <v>26.363130762733999</v>
      </c>
      <c r="AB128" s="222">
        <v>29.061593234301352</v>
      </c>
      <c r="AC128" s="222">
        <v>30.709997265410166</v>
      </c>
      <c r="AD128" s="222">
        <v>54.290834562870373</v>
      </c>
      <c r="AE128" s="222">
        <v>66.928936864338112</v>
      </c>
      <c r="AF128" s="222">
        <v>61.880812090743277</v>
      </c>
      <c r="AG128" s="222">
        <v>876.69456802127979</v>
      </c>
      <c r="AH128" s="223"/>
    </row>
    <row r="129" spans="1:34">
      <c r="A129" s="220" t="s">
        <v>941</v>
      </c>
      <c r="B129" s="221" t="s">
        <v>127</v>
      </c>
      <c r="C129" s="222">
        <v>49.929730298066382</v>
      </c>
      <c r="D129" s="222">
        <v>45.101556023139295</v>
      </c>
      <c r="E129" s="222">
        <v>29.824733650223585</v>
      </c>
      <c r="F129" s="222">
        <v>28.067775544731521</v>
      </c>
      <c r="G129" s="222">
        <v>29.026814342617755</v>
      </c>
      <c r="H129" s="222">
        <v>29.406544720819756</v>
      </c>
      <c r="I129" s="222">
        <v>32.279190684504655</v>
      </c>
      <c r="J129" s="222">
        <v>67.927710746629813</v>
      </c>
      <c r="K129" s="222">
        <v>71.235391632171485</v>
      </c>
      <c r="L129" s="222">
        <v>44.38291770394833</v>
      </c>
      <c r="M129" s="222">
        <v>44.609631419881438</v>
      </c>
      <c r="N129" s="222">
        <v>27.861164584057189</v>
      </c>
      <c r="O129" s="222">
        <v>27.917345626322895</v>
      </c>
      <c r="P129" s="222">
        <v>31.295934861433309</v>
      </c>
      <c r="Q129" s="222">
        <v>65.371338356330511</v>
      </c>
      <c r="R129" s="222">
        <v>67.253960769073046</v>
      </c>
      <c r="S129" s="222">
        <v>32.140256265801455</v>
      </c>
      <c r="T129" s="222">
        <v>31.756739845427578</v>
      </c>
      <c r="U129" s="222">
        <v>36.055601506230474</v>
      </c>
      <c r="V129" s="222">
        <v>43.258719676161341</v>
      </c>
      <c r="W129" s="222">
        <v>54.958880658498167</v>
      </c>
      <c r="X129" s="222">
        <v>92.467956496372878</v>
      </c>
      <c r="Y129" s="222">
        <v>92.838898394438402</v>
      </c>
      <c r="Z129" s="222">
        <v>53.427441515584633</v>
      </c>
      <c r="AA129" s="222">
        <v>48.971279728738956</v>
      </c>
      <c r="AB129" s="222">
        <v>53.983854362682955</v>
      </c>
      <c r="AC129" s="222">
        <v>57.045875168934082</v>
      </c>
      <c r="AD129" s="222">
        <v>100.84885858257958</v>
      </c>
      <c r="AE129" s="222">
        <v>124.32497940509043</v>
      </c>
      <c r="AF129" s="222">
        <v>114.94774979536814</v>
      </c>
      <c r="AG129" s="222">
        <v>1628.5188323658601</v>
      </c>
      <c r="AH129" s="223"/>
    </row>
    <row r="130" spans="1:34">
      <c r="A130" s="220" t="s">
        <v>876</v>
      </c>
      <c r="B130" s="221" t="s">
        <v>150</v>
      </c>
      <c r="C130" s="222">
        <v>29.125046796289048</v>
      </c>
      <c r="D130" s="222">
        <v>26.308672646891004</v>
      </c>
      <c r="E130" s="222">
        <v>17.397385446787773</v>
      </c>
      <c r="F130" s="222">
        <v>16.372515359645377</v>
      </c>
      <c r="G130" s="222">
        <v>16.931942572673503</v>
      </c>
      <c r="H130" s="222">
        <v>17.153447174622737</v>
      </c>
      <c r="I130" s="222">
        <v>18.82912111922511</v>
      </c>
      <c r="J130" s="222">
        <v>39.623641915345914</v>
      </c>
      <c r="K130" s="222">
        <v>41.553080748752208</v>
      </c>
      <c r="L130" s="222">
        <v>25.889476016925357</v>
      </c>
      <c r="M130" s="222">
        <v>26.021722827522847</v>
      </c>
      <c r="N130" s="222">
        <v>16.251994902948674</v>
      </c>
      <c r="O130" s="222">
        <v>16.284766469614162</v>
      </c>
      <c r="P130" s="222">
        <v>18.255567613353566</v>
      </c>
      <c r="Q130" s="222">
        <v>38.132456902894688</v>
      </c>
      <c r="R130" s="222">
        <v>39.230629585653844</v>
      </c>
      <c r="S130" s="222">
        <v>18.748077792489923</v>
      </c>
      <c r="T130" s="222">
        <v>18.524364713651863</v>
      </c>
      <c r="U130" s="222">
        <v>21.031979841837448</v>
      </c>
      <c r="V130" s="222">
        <v>25.233708001113342</v>
      </c>
      <c r="W130" s="222">
        <v>32.058654462878472</v>
      </c>
      <c r="X130" s="222">
        <v>53.93847601492805</v>
      </c>
      <c r="Y130" s="222">
        <v>54.154854114216143</v>
      </c>
      <c r="Z130" s="222">
        <v>31.165334261932927</v>
      </c>
      <c r="AA130" s="222">
        <v>28.565962709174077</v>
      </c>
      <c r="AB130" s="222">
        <v>31.489901410865087</v>
      </c>
      <c r="AC130" s="222">
        <v>33.276041627142767</v>
      </c>
      <c r="AD130" s="222">
        <v>58.82722994968222</v>
      </c>
      <c r="AE130" s="222">
        <v>72.521337918405692</v>
      </c>
      <c r="AF130" s="222">
        <v>67.051405483916142</v>
      </c>
      <c r="AG130" s="222">
        <v>949.94879640137992</v>
      </c>
      <c r="AH130" s="223"/>
    </row>
    <row r="131" spans="1:34">
      <c r="A131" s="220" t="s">
        <v>943</v>
      </c>
      <c r="B131" s="221" t="s">
        <v>172</v>
      </c>
      <c r="C131" s="222">
        <v>7.9002176700826769</v>
      </c>
      <c r="D131" s="222">
        <v>7.1362714702271814</v>
      </c>
      <c r="E131" s="222">
        <v>4.7190699084975964</v>
      </c>
      <c r="F131" s="222">
        <v>4.4410721827389823</v>
      </c>
      <c r="G131" s="222">
        <v>4.5928177502020038</v>
      </c>
      <c r="H131" s="222">
        <v>4.6529012440608684</v>
      </c>
      <c r="I131" s="222">
        <v>5.1074306049589779</v>
      </c>
      <c r="J131" s="222">
        <v>10.747979160415618</v>
      </c>
      <c r="K131" s="222">
        <v>11.271342671953814</v>
      </c>
      <c r="L131" s="222">
        <v>7.0225636830274816</v>
      </c>
      <c r="M131" s="222">
        <v>7.0584358516527175</v>
      </c>
      <c r="N131" s="222">
        <v>4.4083808072276813</v>
      </c>
      <c r="O131" s="222">
        <v>4.4172701495129605</v>
      </c>
      <c r="P131" s="222">
        <v>4.9518532569287057</v>
      </c>
      <c r="Q131" s="222">
        <v>10.343492731015935</v>
      </c>
      <c r="R131" s="222">
        <v>10.64137390847181</v>
      </c>
      <c r="S131" s="222">
        <v>5.0854474669954994</v>
      </c>
      <c r="T131" s="222">
        <v>5.0247649200857296</v>
      </c>
      <c r="U131" s="222">
        <v>5.7049597188794108</v>
      </c>
      <c r="V131" s="222">
        <v>6.8446855116298924</v>
      </c>
      <c r="W131" s="222">
        <v>8.6959636576095605</v>
      </c>
      <c r="X131" s="222">
        <v>14.630901858834431</v>
      </c>
      <c r="Y131" s="222">
        <v>14.689594780269754</v>
      </c>
      <c r="Z131" s="222">
        <v>8.4536490585665476</v>
      </c>
      <c r="AA131" s="222">
        <v>7.7485651760976531</v>
      </c>
      <c r="AB131" s="222">
        <v>8.5416884407195379</v>
      </c>
      <c r="AC131" s="222">
        <v>9.0261819626211111</v>
      </c>
      <c r="AD131" s="222">
        <v>15.956984542586621</v>
      </c>
      <c r="AE131" s="222">
        <v>19.671534239526977</v>
      </c>
      <c r="AF131" s="222">
        <v>18.187805915402233</v>
      </c>
      <c r="AG131" s="222">
        <v>257.67520030079993</v>
      </c>
      <c r="AH131" s="223"/>
    </row>
    <row r="132" spans="1:34">
      <c r="A132" s="220" t="s">
        <v>931</v>
      </c>
      <c r="B132" s="221" t="s">
        <v>164</v>
      </c>
      <c r="C132" s="222">
        <v>9.7682267887417051</v>
      </c>
      <c r="D132" s="222">
        <v>8.8236452536220824</v>
      </c>
      <c r="E132" s="222">
        <v>5.8348955716366593</v>
      </c>
      <c r="F132" s="222">
        <v>5.4911651903526018</v>
      </c>
      <c r="G132" s="222">
        <v>5.6787910481537551</v>
      </c>
      <c r="H132" s="222">
        <v>5.7530813042939029</v>
      </c>
      <c r="I132" s="222">
        <v>6.3150842850735582</v>
      </c>
      <c r="J132" s="222">
        <v>13.289342438904056</v>
      </c>
      <c r="K132" s="222">
        <v>13.936455428336894</v>
      </c>
      <c r="L132" s="222">
        <v>8.6830512219894036</v>
      </c>
      <c r="M132" s="222">
        <v>8.7274053769213928</v>
      </c>
      <c r="N132" s="222">
        <v>5.4507439281335106</v>
      </c>
      <c r="O132" s="222">
        <v>5.4617351583845695</v>
      </c>
      <c r="P132" s="222">
        <v>6.1227206209044418</v>
      </c>
      <c r="Q132" s="222">
        <v>12.78921505756532</v>
      </c>
      <c r="R132" s="222">
        <v>13.157530339371466</v>
      </c>
      <c r="S132" s="222">
        <v>6.2879032267631461</v>
      </c>
      <c r="T132" s="222">
        <v>6.212872271277222</v>
      </c>
      <c r="U132" s="222">
        <v>7.0538993584548946</v>
      </c>
      <c r="V132" s="222">
        <v>8.4631136972857153</v>
      </c>
      <c r="W132" s="222">
        <v>10.752127181996629</v>
      </c>
      <c r="X132" s="222">
        <v>18.090383512106655</v>
      </c>
      <c r="Y132" s="222">
        <v>18.162954394507171</v>
      </c>
      <c r="Z132" s="222">
        <v>10.452517214711968</v>
      </c>
      <c r="AA132" s="222">
        <v>9.5807160116736494</v>
      </c>
      <c r="AB132" s="222">
        <v>10.561373538312745</v>
      </c>
      <c r="AC132" s="222">
        <v>11.160425716018281</v>
      </c>
      <c r="AD132" s="222">
        <v>19.730018891340336</v>
      </c>
      <c r="AE132" s="222">
        <v>24.322875110374799</v>
      </c>
      <c r="AF132" s="222">
        <v>22.488318726211464</v>
      </c>
      <c r="AG132" s="222">
        <v>318.60258786341996</v>
      </c>
      <c r="AH132" s="223"/>
    </row>
    <row r="133" spans="1:34">
      <c r="A133" s="220" t="s">
        <v>945</v>
      </c>
      <c r="B133" s="221" t="s">
        <v>146</v>
      </c>
      <c r="C133" s="222">
        <v>10.936047093360848</v>
      </c>
      <c r="D133" s="222">
        <v>9.8785380515465206</v>
      </c>
      <c r="E133" s="222">
        <v>6.5324745356860152</v>
      </c>
      <c r="F133" s="222">
        <v>6.1476501741679357</v>
      </c>
      <c r="G133" s="222">
        <v>6.3577072562998254</v>
      </c>
      <c r="H133" s="222">
        <v>6.4408791315334009</v>
      </c>
      <c r="I133" s="222">
        <v>7.0700712251792099</v>
      </c>
      <c r="J133" s="222">
        <v>14.878122498052148</v>
      </c>
      <c r="K133" s="222">
        <v>15.602599752748919</v>
      </c>
      <c r="L133" s="222">
        <v>9.7211355890287052</v>
      </c>
      <c r="M133" s="222">
        <v>9.7707924139174889</v>
      </c>
      <c r="N133" s="222">
        <v>6.1023964309081506</v>
      </c>
      <c r="O133" s="222">
        <v>6.114701695132573</v>
      </c>
      <c r="P133" s="222">
        <v>6.854709917963298</v>
      </c>
      <c r="Q133" s="222">
        <v>14.318203414139868</v>
      </c>
      <c r="R133" s="222">
        <v>14.73055187350189</v>
      </c>
      <c r="S133" s="222">
        <v>7.0396405912311284</v>
      </c>
      <c r="T133" s="222">
        <v>6.9556394638617638</v>
      </c>
      <c r="U133" s="222">
        <v>7.8972138182540723</v>
      </c>
      <c r="V133" s="222">
        <v>9.474903884976861</v>
      </c>
      <c r="W133" s="222">
        <v>12.037575678693596</v>
      </c>
      <c r="X133" s="222">
        <v>20.253142182711485</v>
      </c>
      <c r="Y133" s="222">
        <v>20.334389128006968</v>
      </c>
      <c r="Z133" s="222">
        <v>11.702146456714258</v>
      </c>
      <c r="AA133" s="222">
        <v>10.7261188502029</v>
      </c>
      <c r="AB133" s="222">
        <v>11.824016874657492</v>
      </c>
      <c r="AC133" s="222">
        <v>12.494687505924848</v>
      </c>
      <c r="AD133" s="222">
        <v>22.088800804387478</v>
      </c>
      <c r="AE133" s="222">
        <v>27.230746521934257</v>
      </c>
      <c r="AF133" s="222">
        <v>25.176863514656084</v>
      </c>
      <c r="AG133" s="222">
        <v>356.69246632937995</v>
      </c>
      <c r="AH133" s="223"/>
    </row>
    <row r="134" spans="1:34">
      <c r="A134" s="220" t="s">
        <v>889</v>
      </c>
      <c r="B134" s="221" t="s">
        <v>81</v>
      </c>
      <c r="C134" s="222">
        <v>11.483064214218667</v>
      </c>
      <c r="D134" s="222">
        <v>10.372658952554886</v>
      </c>
      <c r="E134" s="222">
        <v>6.8592265496524991</v>
      </c>
      <c r="F134" s="222">
        <v>6.4551534127335382</v>
      </c>
      <c r="G134" s="222">
        <v>6.6757174741516945</v>
      </c>
      <c r="H134" s="222">
        <v>6.7630495765073926</v>
      </c>
      <c r="I134" s="222">
        <v>7.4237136311455414</v>
      </c>
      <c r="J134" s="222">
        <v>15.622320805098141</v>
      </c>
      <c r="K134" s="222">
        <v>16.383036150085488</v>
      </c>
      <c r="L134" s="222">
        <v>10.207383275782652</v>
      </c>
      <c r="M134" s="222">
        <v>10.259523917095205</v>
      </c>
      <c r="N134" s="222">
        <v>6.4076360936008001</v>
      </c>
      <c r="O134" s="222">
        <v>6.420556862691833</v>
      </c>
      <c r="P134" s="222">
        <v>7.1975800292228023</v>
      </c>
      <c r="Q134" s="222">
        <v>15.034394771089516</v>
      </c>
      <c r="R134" s="222">
        <v>15.467368751273161</v>
      </c>
      <c r="S134" s="222">
        <v>7.3917608678918656</v>
      </c>
      <c r="T134" s="222">
        <v>7.3035580345084243</v>
      </c>
      <c r="U134" s="222">
        <v>8.2922295976102607</v>
      </c>
      <c r="V134" s="222">
        <v>9.9488351509377662</v>
      </c>
      <c r="W134" s="222">
        <v>12.639690861049074</v>
      </c>
      <c r="X134" s="222">
        <v>21.266197030640651</v>
      </c>
      <c r="Y134" s="222">
        <v>21.351507918758855</v>
      </c>
      <c r="Z134" s="222">
        <v>12.287483590686046</v>
      </c>
      <c r="AA134" s="222">
        <v>11.262635436253335</v>
      </c>
      <c r="AB134" s="222">
        <v>12.415449922863365</v>
      </c>
      <c r="AC134" s="222">
        <v>13.119667256575198</v>
      </c>
      <c r="AD134" s="222">
        <v>23.193674632752145</v>
      </c>
      <c r="AE134" s="222">
        <v>28.592818615632581</v>
      </c>
      <c r="AF134" s="222">
        <v>26.43620112306656</v>
      </c>
      <c r="AG134" s="222">
        <v>374.53409450613003</v>
      </c>
      <c r="AH134" s="223"/>
    </row>
    <row r="135" spans="1:34">
      <c r="A135" s="220" t="s">
        <v>938</v>
      </c>
      <c r="B135" s="221" t="s">
        <v>132</v>
      </c>
      <c r="C135" s="222">
        <v>8.6294660445528564</v>
      </c>
      <c r="D135" s="222">
        <v>7.7950019744699368</v>
      </c>
      <c r="E135" s="222">
        <v>5.1546748757904783</v>
      </c>
      <c r="F135" s="222">
        <v>4.851015909027887</v>
      </c>
      <c r="G135" s="222">
        <v>5.0167687118642466</v>
      </c>
      <c r="H135" s="222">
        <v>5.0823983554697181</v>
      </c>
      <c r="I135" s="222">
        <v>5.5788841296498495</v>
      </c>
      <c r="J135" s="222">
        <v>11.740096929683414</v>
      </c>
      <c r="K135" s="222">
        <v>12.311770754428746</v>
      </c>
      <c r="L135" s="222">
        <v>7.6707981196373165</v>
      </c>
      <c r="M135" s="222">
        <v>7.7099815540720682</v>
      </c>
      <c r="N135" s="222">
        <v>4.815306878377652</v>
      </c>
      <c r="O135" s="222">
        <v>4.8250167725366095</v>
      </c>
      <c r="P135" s="222">
        <v>5.4089458446310807</v>
      </c>
      <c r="Q135" s="222">
        <v>11.298273418768625</v>
      </c>
      <c r="R135" s="222">
        <v>11.623651226509457</v>
      </c>
      <c r="S135" s="222">
        <v>5.5548717858726713</v>
      </c>
      <c r="T135" s="222">
        <v>5.4885877922002084</v>
      </c>
      <c r="U135" s="222">
        <v>6.2315695890308902</v>
      </c>
      <c r="V135" s="222">
        <v>7.4765004807310476</v>
      </c>
      <c r="W135" s="222">
        <v>9.4986652573108223</v>
      </c>
      <c r="X135" s="222">
        <v>15.981442039264177</v>
      </c>
      <c r="Y135" s="222">
        <v>16.045552750352527</v>
      </c>
      <c r="Z135" s="222">
        <v>9.2339832331104379</v>
      </c>
      <c r="AA135" s="222">
        <v>8.463814906563158</v>
      </c>
      <c r="AB135" s="222">
        <v>9.3301492997429651</v>
      </c>
      <c r="AC135" s="222">
        <v>9.8593651480465105</v>
      </c>
      <c r="AD135" s="222">
        <v>17.429931937845581</v>
      </c>
      <c r="AE135" s="222">
        <v>21.48736197574673</v>
      </c>
      <c r="AF135" s="222">
        <v>19.866674581162346</v>
      </c>
      <c r="AG135" s="222">
        <v>281.46052227645004</v>
      </c>
      <c r="AH135" s="223"/>
    </row>
    <row r="136" spans="1:34">
      <c r="A136" s="220" t="s">
        <v>944</v>
      </c>
      <c r="B136" s="221" t="s">
        <v>144</v>
      </c>
      <c r="C136" s="222">
        <v>12.983851461964935</v>
      </c>
      <c r="D136" s="222">
        <v>11.728320994568014</v>
      </c>
      <c r="E136" s="222">
        <v>7.7556980439401029</v>
      </c>
      <c r="F136" s="222">
        <v>7.2988142808910617</v>
      </c>
      <c r="G136" s="222">
        <v>7.5482051192489141</v>
      </c>
      <c r="H136" s="222">
        <v>7.6469511528593044</v>
      </c>
      <c r="I136" s="222">
        <v>8.3939611661848179</v>
      </c>
      <c r="J136" s="222">
        <v>17.664091138095259</v>
      </c>
      <c r="K136" s="222">
        <v>18.524228716349253</v>
      </c>
      <c r="L136" s="222">
        <v>11.541444495625401</v>
      </c>
      <c r="M136" s="222">
        <v>11.600399695152674</v>
      </c>
      <c r="N136" s="222">
        <v>7.2450866519254129</v>
      </c>
      <c r="O136" s="222">
        <v>7.2596961101260034</v>
      </c>
      <c r="P136" s="222">
        <v>8.1382728722633733</v>
      </c>
      <c r="Q136" s="222">
        <v>16.999325692758983</v>
      </c>
      <c r="R136" s="222">
        <v>17.48888751534631</v>
      </c>
      <c r="S136" s="222">
        <v>8.3578323138031205</v>
      </c>
      <c r="T136" s="222">
        <v>8.258101748353786</v>
      </c>
      <c r="U136" s="222">
        <v>9.3759884448409547</v>
      </c>
      <c r="V136" s="222">
        <v>11.249105239645372</v>
      </c>
      <c r="W136" s="222">
        <v>14.291644251349631</v>
      </c>
      <c r="X136" s="222">
        <v>24.045597782586782</v>
      </c>
      <c r="Y136" s="222">
        <v>24.142058437926806</v>
      </c>
      <c r="Z136" s="222">
        <v>13.893405001188924</v>
      </c>
      <c r="AA136" s="222">
        <v>12.734613588027031</v>
      </c>
      <c r="AB136" s="222">
        <v>14.03809598419897</v>
      </c>
      <c r="AC136" s="222">
        <v>14.834351503395121</v>
      </c>
      <c r="AD136" s="222">
        <v>26.224988441318096</v>
      </c>
      <c r="AE136" s="222">
        <v>32.329777388564374</v>
      </c>
      <c r="AF136" s="222">
        <v>29.891299238361171</v>
      </c>
      <c r="AG136" s="222">
        <v>423.48409447085982</v>
      </c>
      <c r="AH136" s="223"/>
    </row>
    <row r="137" spans="1:34">
      <c r="A137" s="220" t="s">
        <v>936</v>
      </c>
      <c r="B137" s="221" t="s">
        <v>957</v>
      </c>
      <c r="C137" s="222">
        <v>10.497475163209126</v>
      </c>
      <c r="D137" s="222">
        <v>9.4823757578623447</v>
      </c>
      <c r="E137" s="222">
        <v>6.2705005389278918</v>
      </c>
      <c r="F137" s="222">
        <v>5.901108916639954</v>
      </c>
      <c r="G137" s="222">
        <v>6.1027420098143939</v>
      </c>
      <c r="H137" s="222">
        <v>6.1825784157011272</v>
      </c>
      <c r="I137" s="222">
        <v>6.7865378097626445</v>
      </c>
      <c r="J137" s="222">
        <v>14.281460208168097</v>
      </c>
      <c r="K137" s="222">
        <v>14.976883510807886</v>
      </c>
      <c r="L137" s="222">
        <v>9.3312856585967854</v>
      </c>
      <c r="M137" s="222">
        <v>9.3789510793382771</v>
      </c>
      <c r="N137" s="222">
        <v>5.8576699992819412</v>
      </c>
      <c r="O137" s="222">
        <v>5.8694817814066749</v>
      </c>
      <c r="P137" s="222">
        <v>6.5798132086050867</v>
      </c>
      <c r="Q137" s="222">
        <v>13.743995745314395</v>
      </c>
      <c r="R137" s="222">
        <v>14.139807657405395</v>
      </c>
      <c r="S137" s="222">
        <v>6.7573275456385415</v>
      </c>
      <c r="T137" s="222">
        <v>6.6766951433899449</v>
      </c>
      <c r="U137" s="222">
        <v>7.58050922860438</v>
      </c>
      <c r="V137" s="222">
        <v>9.0949286663844795</v>
      </c>
      <c r="W137" s="222">
        <v>11.554828781694852</v>
      </c>
      <c r="X137" s="222">
        <v>19.440923692531289</v>
      </c>
      <c r="Y137" s="222">
        <v>19.518912364584807</v>
      </c>
      <c r="Z137" s="222">
        <v>11.232851389252904</v>
      </c>
      <c r="AA137" s="222">
        <v>10.295965742136447</v>
      </c>
      <c r="AB137" s="222">
        <v>11.349834397333188</v>
      </c>
      <c r="AC137" s="222">
        <v>11.993608901440526</v>
      </c>
      <c r="AD137" s="222">
        <v>21.202966286593721</v>
      </c>
      <c r="AE137" s="222">
        <v>26.138702846587677</v>
      </c>
      <c r="AF137" s="222">
        <v>24.167187391965221</v>
      </c>
      <c r="AG137" s="222">
        <v>342.38790983898008</v>
      </c>
      <c r="AH137" s="223"/>
    </row>
    <row r="138" spans="1:34">
      <c r="A138" s="220" t="s">
        <v>922</v>
      </c>
      <c r="B138" s="221" t="s">
        <v>134</v>
      </c>
      <c r="C138" s="222">
        <v>7.9002176700826769</v>
      </c>
      <c r="D138" s="222">
        <v>7.1362714702271814</v>
      </c>
      <c r="E138" s="222">
        <v>4.7190699084975964</v>
      </c>
      <c r="F138" s="222">
        <v>4.4410721827389823</v>
      </c>
      <c r="G138" s="222">
        <v>4.5928177502020038</v>
      </c>
      <c r="H138" s="222">
        <v>4.6529012440608684</v>
      </c>
      <c r="I138" s="222">
        <v>5.1074306049589779</v>
      </c>
      <c r="J138" s="222">
        <v>10.747979160415618</v>
      </c>
      <c r="K138" s="222">
        <v>11.271342671953814</v>
      </c>
      <c r="L138" s="222">
        <v>7.0225636830274816</v>
      </c>
      <c r="M138" s="222">
        <v>7.0584358516527175</v>
      </c>
      <c r="N138" s="222">
        <v>4.4083808072276813</v>
      </c>
      <c r="O138" s="222">
        <v>4.4172701495129605</v>
      </c>
      <c r="P138" s="222">
        <v>4.9518532569287057</v>
      </c>
      <c r="Q138" s="222">
        <v>10.343492731015935</v>
      </c>
      <c r="R138" s="222">
        <v>10.64137390847181</v>
      </c>
      <c r="S138" s="222">
        <v>5.0854474669954994</v>
      </c>
      <c r="T138" s="222">
        <v>5.0247649200857296</v>
      </c>
      <c r="U138" s="222">
        <v>5.7049597188794108</v>
      </c>
      <c r="V138" s="222">
        <v>6.8446855116298924</v>
      </c>
      <c r="W138" s="222">
        <v>8.6959636576095605</v>
      </c>
      <c r="X138" s="222">
        <v>14.630901858834431</v>
      </c>
      <c r="Y138" s="222">
        <v>14.689594780269754</v>
      </c>
      <c r="Z138" s="222">
        <v>8.4536490585665476</v>
      </c>
      <c r="AA138" s="222">
        <v>7.7485651760976531</v>
      </c>
      <c r="AB138" s="222">
        <v>8.5416884407195379</v>
      </c>
      <c r="AC138" s="222">
        <v>9.0261819626211111</v>
      </c>
      <c r="AD138" s="222">
        <v>15.956984542586621</v>
      </c>
      <c r="AE138" s="222">
        <v>19.671534239526977</v>
      </c>
      <c r="AF138" s="222">
        <v>18.187805915402233</v>
      </c>
      <c r="AG138" s="222">
        <v>257.67520030079993</v>
      </c>
      <c r="AH138" s="223"/>
    </row>
    <row r="139" spans="1:34">
      <c r="A139" s="220" t="s">
        <v>930</v>
      </c>
      <c r="B139" s="221" t="s">
        <v>105</v>
      </c>
      <c r="C139" s="222">
        <v>13.654899875570036</v>
      </c>
      <c r="D139" s="222">
        <v>12.334479438440505</v>
      </c>
      <c r="E139" s="222">
        <v>8.1565381863302218</v>
      </c>
      <c r="F139" s="222">
        <v>7.6760411583501913</v>
      </c>
      <c r="G139" s="222">
        <v>7.9383213405932489</v>
      </c>
      <c r="H139" s="222">
        <v>8.0421708960205791</v>
      </c>
      <c r="I139" s="222">
        <v>8.8277888590640679</v>
      </c>
      <c r="J139" s="222">
        <v>18.577029827413941</v>
      </c>
      <c r="K139" s="222">
        <v>19.48162216233704</v>
      </c>
      <c r="L139" s="222">
        <v>12.137944543564846</v>
      </c>
      <c r="M139" s="222">
        <v>12.199946742915898</v>
      </c>
      <c r="N139" s="222">
        <v>7.6195367077080336</v>
      </c>
      <c r="O139" s="222">
        <v>7.6349012310584259</v>
      </c>
      <c r="P139" s="222">
        <v>8.5588857479124663</v>
      </c>
      <c r="Q139" s="222">
        <v>17.877907103821734</v>
      </c>
      <c r="R139" s="222">
        <v>18.392771101605014</v>
      </c>
      <c r="S139" s="222">
        <v>8.7897927480228635</v>
      </c>
      <c r="T139" s="222">
        <v>8.6849077768928442</v>
      </c>
      <c r="U139" s="222">
        <v>9.8605705575000044</v>
      </c>
      <c r="V139" s="222">
        <v>11.830496227339131</v>
      </c>
      <c r="W139" s="222">
        <v>15.030283724449797</v>
      </c>
      <c r="X139" s="222">
        <v>25.288353854886243</v>
      </c>
      <c r="Y139" s="222">
        <v>25.389799916130738</v>
      </c>
      <c r="Z139" s="222">
        <v>14.61146215186816</v>
      </c>
      <c r="AA139" s="222">
        <v>13.392780563454386</v>
      </c>
      <c r="AB139" s="222">
        <v>14.76363124373491</v>
      </c>
      <c r="AC139" s="222">
        <v>15.601039883370413</v>
      </c>
      <c r="AD139" s="222">
        <v>27.580382635553228</v>
      </c>
      <c r="AE139" s="222">
        <v>34.000687279389545</v>
      </c>
      <c r="AF139" s="222">
        <v>31.43618050824147</v>
      </c>
      <c r="AG139" s="222">
        <v>445.37115399353996</v>
      </c>
      <c r="AH139" s="223"/>
    </row>
    <row r="140" spans="1:34">
      <c r="A140" s="220" t="s">
        <v>929</v>
      </c>
      <c r="B140" s="221" t="s">
        <v>958</v>
      </c>
      <c r="C140" s="222">
        <v>12.841151343484247</v>
      </c>
      <c r="D140" s="222">
        <v>11.599419889960712</v>
      </c>
      <c r="E140" s="222">
        <v>7.670458388125124</v>
      </c>
      <c r="F140" s="222">
        <v>7.2185960447457385</v>
      </c>
      <c r="G140" s="222">
        <v>7.4652459319855113</v>
      </c>
      <c r="H140" s="222">
        <v>7.562906688955378</v>
      </c>
      <c r="I140" s="222">
        <v>8.3017066255005076</v>
      </c>
      <c r="J140" s="222">
        <v>17.469952449306039</v>
      </c>
      <c r="K140" s="222">
        <v>18.320636612701882</v>
      </c>
      <c r="L140" s="222">
        <v>11.414597272997455</v>
      </c>
      <c r="M140" s="222">
        <v>11.472904520414199</v>
      </c>
      <c r="N140" s="222">
        <v>7.1654589138338878</v>
      </c>
      <c r="O140" s="222">
        <v>7.1799078055475398</v>
      </c>
      <c r="P140" s="222">
        <v>8.0488284954155507</v>
      </c>
      <c r="Q140" s="222">
        <v>16.812493164864257</v>
      </c>
      <c r="R140" s="222">
        <v>17.296674416802617</v>
      </c>
      <c r="S140" s="222">
        <v>8.2659748503289538</v>
      </c>
      <c r="T140" s="222">
        <v>8.1673403821006527</v>
      </c>
      <c r="U140" s="222">
        <v>9.2729408502291566</v>
      </c>
      <c r="V140" s="222">
        <v>11.125470996354652</v>
      </c>
      <c r="W140" s="222">
        <v>14.134570725522124</v>
      </c>
      <c r="X140" s="222">
        <v>23.781322604873463</v>
      </c>
      <c r="Y140" s="222">
        <v>23.876723101216285</v>
      </c>
      <c r="Z140" s="222">
        <v>13.740708357548346</v>
      </c>
      <c r="AA140" s="222">
        <v>12.594652739496018</v>
      </c>
      <c r="AB140" s="222">
        <v>13.883809102062587</v>
      </c>
      <c r="AC140" s="222">
        <v>14.671313307577815</v>
      </c>
      <c r="AD140" s="222">
        <v>25.936760486100528</v>
      </c>
      <c r="AE140" s="222">
        <v>31.974454233696406</v>
      </c>
      <c r="AF140" s="222">
        <v>29.562776384002333</v>
      </c>
      <c r="AG140" s="222">
        <v>418.82975668575</v>
      </c>
      <c r="AH140" s="223"/>
    </row>
    <row r="141" spans="1:34">
      <c r="A141" s="220" t="s">
        <v>947</v>
      </c>
      <c r="B141" s="221" t="s">
        <v>959</v>
      </c>
      <c r="C141" s="222">
        <v>5.1337981817132601</v>
      </c>
      <c r="D141" s="222">
        <v>4.6373630484640955</v>
      </c>
      <c r="E141" s="222">
        <v>3.0665930392483967</v>
      </c>
      <c r="F141" s="222">
        <v>2.8859417865082859</v>
      </c>
      <c r="G141" s="222">
        <v>2.9845506034874454</v>
      </c>
      <c r="H141" s="222">
        <v>3.0235946582723803</v>
      </c>
      <c r="I141" s="222">
        <v>3.318961457512684</v>
      </c>
      <c r="J141" s="222">
        <v>6.9843589347907518</v>
      </c>
      <c r="K141" s="222">
        <v>7.3244562278165697</v>
      </c>
      <c r="L141" s="222">
        <v>4.5634723209486925</v>
      </c>
      <c r="M141" s="222">
        <v>4.5867831310748164</v>
      </c>
      <c r="N141" s="222">
        <v>2.8646979510639556</v>
      </c>
      <c r="O141" s="222">
        <v>2.8704745120609538</v>
      </c>
      <c r="P141" s="222">
        <v>3.2178626346969286</v>
      </c>
      <c r="Q141" s="222">
        <v>6.7215115320358283</v>
      </c>
      <c r="R141" s="222">
        <v>6.9150836475207891</v>
      </c>
      <c r="S141" s="222">
        <v>3.3046761557123752</v>
      </c>
      <c r="T141" s="222">
        <v>3.2652428183036046</v>
      </c>
      <c r="U141" s="222">
        <v>3.7072537814295448</v>
      </c>
      <c r="V141" s="222">
        <v>4.4478817548373826</v>
      </c>
      <c r="W141" s="222">
        <v>5.6508977699108591</v>
      </c>
      <c r="X141" s="222">
        <v>9.5075984607552346</v>
      </c>
      <c r="Y141" s="222">
        <v>9.5457388799091465</v>
      </c>
      <c r="Z141" s="222">
        <v>5.4934344821991186</v>
      </c>
      <c r="AA141" s="222">
        <v>5.0352498466691644</v>
      </c>
      <c r="AB141" s="222">
        <v>5.5506451109299908</v>
      </c>
      <c r="AC141" s="222">
        <v>5.865483519903111</v>
      </c>
      <c r="AD141" s="222">
        <v>10.369326726348351</v>
      </c>
      <c r="AE141" s="222">
        <v>12.783152430449029</v>
      </c>
      <c r="AF141" s="222">
        <v>11.818981303697232</v>
      </c>
      <c r="AG141" s="222">
        <v>167.44506670826999</v>
      </c>
      <c r="AH141" s="223"/>
    </row>
    <row r="142" spans="1:34">
      <c r="A142" s="220" t="s">
        <v>927</v>
      </c>
      <c r="B142" s="225" t="s">
        <v>960</v>
      </c>
      <c r="C142" s="222">
        <v>10.642772965368863</v>
      </c>
      <c r="D142" s="222">
        <v>9.6136233517312863</v>
      </c>
      <c r="E142" s="222">
        <v>6.3572918799487121</v>
      </c>
      <c r="F142" s="222">
        <v>5.982787429097697</v>
      </c>
      <c r="G142" s="222">
        <v>6.1872113691020099</v>
      </c>
      <c r="H142" s="222">
        <v>6.268152807782565</v>
      </c>
      <c r="I142" s="222">
        <v>6.8804717331777141</v>
      </c>
      <c r="J142" s="222">
        <v>14.479132957816615</v>
      </c>
      <c r="K142" s="222">
        <v>15.184181763339076</v>
      </c>
      <c r="L142" s="222">
        <v>9.4604419820402139</v>
      </c>
      <c r="M142" s="222">
        <v>9.5087671500795174</v>
      </c>
      <c r="N142" s="222">
        <v>5.938747264380468</v>
      </c>
      <c r="O142" s="222">
        <v>5.9507225359115239</v>
      </c>
      <c r="P142" s="222">
        <v>6.6708858125377519</v>
      </c>
      <c r="Q142" s="222">
        <v>13.9342293342145</v>
      </c>
      <c r="R142" s="222">
        <v>14.335519763758631</v>
      </c>
      <c r="S142" s="222">
        <v>6.8508571635314022</v>
      </c>
      <c r="T142" s="222">
        <v>6.7691087109328461</v>
      </c>
      <c r="U142" s="222">
        <v>7.6854326804862252</v>
      </c>
      <c r="V142" s="222">
        <v>9.2208135220740335</v>
      </c>
      <c r="W142" s="222">
        <v>11.714761641759758</v>
      </c>
      <c r="X142" s="222">
        <v>19.710009681358382</v>
      </c>
      <c r="Y142" s="222">
        <v>19.789077811325978</v>
      </c>
      <c r="Z142" s="222">
        <v>11.388327691265555</v>
      </c>
      <c r="AA142" s="222">
        <v>10.438474409238362</v>
      </c>
      <c r="AB142" s="222">
        <v>11.506929886216954</v>
      </c>
      <c r="AC142" s="222">
        <v>12.159615011123956</v>
      </c>
      <c r="AD142" s="222">
        <v>21.496441084372361</v>
      </c>
      <c r="AE142" s="222">
        <v>26.500494231265236</v>
      </c>
      <c r="AF142" s="222">
        <v>24.501690608961798</v>
      </c>
      <c r="AG142" s="222">
        <v>347.12697423419991</v>
      </c>
      <c r="AH142" s="223"/>
    </row>
    <row r="143" spans="1:34">
      <c r="A143" s="220" t="s">
        <v>853</v>
      </c>
      <c r="B143" s="221" t="s">
        <v>961</v>
      </c>
      <c r="C143" s="222">
        <v>13.187268384985261</v>
      </c>
      <c r="D143" s="222">
        <v>11.912067625981544</v>
      </c>
      <c r="E143" s="222">
        <v>7.8772059213672749</v>
      </c>
      <c r="F143" s="222">
        <v>7.4131641983300405</v>
      </c>
      <c r="G143" s="222">
        <v>7.6664622222496526</v>
      </c>
      <c r="H143" s="222">
        <v>7.7667553017713686</v>
      </c>
      <c r="I143" s="222">
        <v>8.5254686589637743</v>
      </c>
      <c r="J143" s="222">
        <v>17.940832987598686</v>
      </c>
      <c r="K143" s="222">
        <v>18.814446269888194</v>
      </c>
      <c r="L143" s="222">
        <v>11.722263348443258</v>
      </c>
      <c r="M143" s="222">
        <v>11.782142194187454</v>
      </c>
      <c r="N143" s="222">
        <v>7.3585948230615035</v>
      </c>
      <c r="O143" s="222">
        <v>7.3734331664309405</v>
      </c>
      <c r="P143" s="222">
        <v>8.2657745177670314</v>
      </c>
      <c r="Q143" s="222">
        <v>17.265652717214795</v>
      </c>
      <c r="R143" s="222">
        <v>17.762884464236382</v>
      </c>
      <c r="S143" s="222">
        <v>8.4887737788509945</v>
      </c>
      <c r="T143" s="222">
        <v>8.3874807429117428</v>
      </c>
      <c r="U143" s="222">
        <v>9.5228812774731466</v>
      </c>
      <c r="V143" s="222">
        <v>11.425344037607882</v>
      </c>
      <c r="W143" s="222">
        <v>14.515550255436855</v>
      </c>
      <c r="X143" s="222">
        <v>24.422318166938584</v>
      </c>
      <c r="Y143" s="222">
        <v>24.520290063358289</v>
      </c>
      <c r="Z143" s="222">
        <v>14.111071824003096</v>
      </c>
      <c r="AA143" s="222">
        <v>12.934125721966465</v>
      </c>
      <c r="AB143" s="222">
        <v>14.258029668632661</v>
      </c>
      <c r="AC143" s="222">
        <v>15.066760056948143</v>
      </c>
      <c r="AD143" s="222">
        <v>26.63585315820151</v>
      </c>
      <c r="AE143" s="222">
        <v>32.836285327104711</v>
      </c>
      <c r="AF143" s="222">
        <v>30.359603742148757</v>
      </c>
      <c r="AG143" s="222">
        <v>430.11878462405997</v>
      </c>
      <c r="AH143" s="223"/>
    </row>
    <row r="144" spans="1:34">
      <c r="A144" s="220" t="s">
        <v>933</v>
      </c>
      <c r="B144" s="221" t="s">
        <v>962</v>
      </c>
      <c r="C144" s="222">
        <v>8.6663994960082356</v>
      </c>
      <c r="D144" s="222">
        <v>7.8283639838378738</v>
      </c>
      <c r="E144" s="222">
        <v>5.1767364880977009</v>
      </c>
      <c r="F144" s="222">
        <v>4.8717778842949944</v>
      </c>
      <c r="G144" s="222">
        <v>5.0382400963886065</v>
      </c>
      <c r="H144" s="222">
        <v>5.104150629824761</v>
      </c>
      <c r="I144" s="222">
        <v>5.6027613249611017</v>
      </c>
      <c r="J144" s="222">
        <v>11.790343642260448</v>
      </c>
      <c r="K144" s="222">
        <v>12.364464187039848</v>
      </c>
      <c r="L144" s="222">
        <v>7.703628546052224</v>
      </c>
      <c r="M144" s="222">
        <v>7.7429796825749237</v>
      </c>
      <c r="N144" s="222">
        <v>4.8359160217379848</v>
      </c>
      <c r="O144" s="222">
        <v>4.8456674734976914</v>
      </c>
      <c r="P144" s="222">
        <v>5.4320957171430138</v>
      </c>
      <c r="Q144" s="222">
        <v>11.346629160675169</v>
      </c>
      <c r="R144" s="222">
        <v>11.673399560426308</v>
      </c>
      <c r="S144" s="222">
        <v>5.578646210198019</v>
      </c>
      <c r="T144" s="222">
        <v>5.5120785261268761</v>
      </c>
      <c r="U144" s="222">
        <v>6.2582402279463265</v>
      </c>
      <c r="V144" s="222">
        <v>7.5084993281841292</v>
      </c>
      <c r="W144" s="222">
        <v>9.539318814594731</v>
      </c>
      <c r="X144" s="222">
        <v>16.04984138294277</v>
      </c>
      <c r="Y144" s="222">
        <v>16.114226482947366</v>
      </c>
      <c r="Z144" s="222">
        <v>9.2735039716728345</v>
      </c>
      <c r="AA144" s="222">
        <v>8.5000393838790149</v>
      </c>
      <c r="AB144" s="222">
        <v>9.3700816216797325</v>
      </c>
      <c r="AC144" s="222">
        <v>9.9015624731412739</v>
      </c>
      <c r="AD144" s="222">
        <v>17.504530706966797</v>
      </c>
      <c r="AE144" s="222">
        <v>21.579326233597463</v>
      </c>
      <c r="AF144" s="222">
        <v>19.951702421521755</v>
      </c>
      <c r="AG144" s="222">
        <v>282.66515168021994</v>
      </c>
      <c r="AH144" s="223"/>
    </row>
    <row r="145" spans="1:34">
      <c r="A145" s="220" t="s">
        <v>963</v>
      </c>
      <c r="B145" s="225" t="s">
        <v>964</v>
      </c>
      <c r="C145" s="222">
        <v>12.545117851804221</v>
      </c>
      <c r="D145" s="222">
        <v>11.332012655232482</v>
      </c>
      <c r="E145" s="222">
        <v>7.4936274701891552</v>
      </c>
      <c r="F145" s="222">
        <v>7.0521821356660039</v>
      </c>
      <c r="G145" s="222">
        <v>7.2931458795539088</v>
      </c>
      <c r="H145" s="222">
        <v>7.388555214193131</v>
      </c>
      <c r="I145" s="222">
        <v>8.1103232258727846</v>
      </c>
      <c r="J145" s="222">
        <v>17.067208888022787</v>
      </c>
      <c r="K145" s="222">
        <v>17.898281803449439</v>
      </c>
      <c r="L145" s="222">
        <v>11.151450846601559</v>
      </c>
      <c r="M145" s="222">
        <v>11.208413907848286</v>
      </c>
      <c r="N145" s="222">
        <v>7.0002700016396293</v>
      </c>
      <c r="O145" s="222">
        <v>7.0143857958178284</v>
      </c>
      <c r="P145" s="222">
        <v>7.8632748219405801</v>
      </c>
      <c r="Q145" s="222">
        <v>16.424906341665046</v>
      </c>
      <c r="R145" s="222">
        <v>16.897925520765593</v>
      </c>
      <c r="S145" s="222">
        <v>8.0754151932057017</v>
      </c>
      <c r="T145" s="222">
        <v>7.9790545947612381</v>
      </c>
      <c r="U145" s="222">
        <v>9.0591671017070983</v>
      </c>
      <c r="V145" s="222">
        <v>10.868989942784102</v>
      </c>
      <c r="W145" s="222">
        <v>13.808719389193334</v>
      </c>
      <c r="X145" s="222">
        <v>23.233079867195425</v>
      </c>
      <c r="Y145" s="222">
        <v>23.326281048127584</v>
      </c>
      <c r="Z145" s="222">
        <v>13.4239369276013</v>
      </c>
      <c r="AA145" s="222">
        <v>12.304301903559312</v>
      </c>
      <c r="AB145" s="222">
        <v>13.563738698999547</v>
      </c>
      <c r="AC145" s="222">
        <v>14.333088175749767</v>
      </c>
      <c r="AD145" s="222">
        <v>25.338827359686221</v>
      </c>
      <c r="AE145" s="222">
        <v>31.237331130154196</v>
      </c>
      <c r="AF145" s="222">
        <v>28.881250897492695</v>
      </c>
      <c r="AG145" s="222">
        <v>409.17426459047988</v>
      </c>
      <c r="AH145" s="223"/>
    </row>
    <row r="146" spans="1:34">
      <c r="A146" s="220" t="s">
        <v>965</v>
      </c>
      <c r="B146" s="225" t="s">
        <v>964</v>
      </c>
      <c r="C146" s="222">
        <v>0</v>
      </c>
      <c r="D146" s="222">
        <v>0</v>
      </c>
      <c r="E146" s="222">
        <v>0</v>
      </c>
      <c r="F146" s="222">
        <v>0</v>
      </c>
      <c r="G146" s="222">
        <v>0</v>
      </c>
      <c r="H146" s="222">
        <v>0</v>
      </c>
      <c r="I146" s="222">
        <v>0</v>
      </c>
      <c r="J146" s="222">
        <v>0</v>
      </c>
      <c r="K146" s="222">
        <v>0</v>
      </c>
      <c r="L146" s="222">
        <v>0</v>
      </c>
      <c r="M146" s="222">
        <v>0</v>
      </c>
      <c r="N146" s="222">
        <v>0</v>
      </c>
      <c r="O146" s="222">
        <v>0</v>
      </c>
      <c r="P146" s="222">
        <v>0</v>
      </c>
      <c r="Q146" s="222">
        <v>0</v>
      </c>
      <c r="R146" s="222">
        <v>0</v>
      </c>
      <c r="S146" s="222">
        <v>0</v>
      </c>
      <c r="T146" s="222">
        <v>0</v>
      </c>
      <c r="U146" s="222">
        <v>0</v>
      </c>
      <c r="V146" s="222">
        <v>0</v>
      </c>
      <c r="W146" s="222">
        <v>0</v>
      </c>
      <c r="X146" s="222">
        <v>0</v>
      </c>
      <c r="Y146" s="222">
        <v>0</v>
      </c>
      <c r="Z146" s="222">
        <v>0</v>
      </c>
      <c r="AA146" s="222">
        <v>0</v>
      </c>
      <c r="AB146" s="222">
        <v>0</v>
      </c>
      <c r="AC146" s="222">
        <v>0</v>
      </c>
      <c r="AD146" s="222">
        <v>0</v>
      </c>
      <c r="AE146" s="222">
        <v>0</v>
      </c>
      <c r="AF146" s="222">
        <v>0</v>
      </c>
      <c r="AG146" s="222">
        <v>0</v>
      </c>
      <c r="AH146" s="223"/>
    </row>
    <row r="147" spans="1:34" ht="9.6" customHeight="1">
      <c r="A147" s="227" t="s">
        <v>948</v>
      </c>
      <c r="B147" s="227" t="s">
        <v>966</v>
      </c>
      <c r="C147" s="227">
        <v>11.440773715407236</v>
      </c>
      <c r="D147" s="227">
        <v>10.334457919022283</v>
      </c>
      <c r="E147" s="227">
        <v>6.8339649899473622</v>
      </c>
      <c r="F147" s="227">
        <v>6.43137999715072</v>
      </c>
      <c r="G147" s="227">
        <v>6.6511317523757523</v>
      </c>
      <c r="H147" s="227">
        <v>6.7381422229699304</v>
      </c>
      <c r="I147" s="227">
        <v>7.3963731454844392</v>
      </c>
      <c r="J147" s="227">
        <v>15.564786010629108</v>
      </c>
      <c r="K147" s="227">
        <v>16.322699748763714</v>
      </c>
      <c r="L147" s="227">
        <v>10.169790929154669</v>
      </c>
      <c r="M147" s="227">
        <v>10.221739543871506</v>
      </c>
      <c r="N147" s="227">
        <v>6.3840376775730503</v>
      </c>
      <c r="O147" s="227">
        <v>6.3969108613018753</v>
      </c>
      <c r="P147" s="227">
        <v>7.1710723615835219</v>
      </c>
      <c r="Q147" s="227">
        <v>14.979025224918203</v>
      </c>
      <c r="R147" s="227">
        <v>15.410404623267876</v>
      </c>
      <c r="S147" s="227">
        <v>7.3645380597314016</v>
      </c>
      <c r="T147" s="227">
        <v>7.2766600648885094</v>
      </c>
      <c r="U147" s="227">
        <v>8.2616904906785393</v>
      </c>
      <c r="V147" s="227">
        <v>9.9121950004276886</v>
      </c>
      <c r="W147" s="227">
        <v>12.593140670144964</v>
      </c>
      <c r="X147" s="227">
        <v>21.187876639543791</v>
      </c>
      <c r="Y147" s="227">
        <v>21.272873339746191</v>
      </c>
      <c r="Z147" s="227">
        <v>12.242230529265042</v>
      </c>
      <c r="AA147" s="227">
        <v>11.221156745405237</v>
      </c>
      <c r="AB147" s="227">
        <v>12.369725579568646</v>
      </c>
      <c r="AC147" s="227">
        <v>13.071349380599765</v>
      </c>
      <c r="AD147" s="227">
        <v>23.108255614692965</v>
      </c>
      <c r="AE147" s="227">
        <v>28.487515315126558</v>
      </c>
      <c r="AF147" s="227">
        <v>26.338840339279471</v>
      </c>
      <c r="AG147" s="227">
        <v>373.15473849251998</v>
      </c>
      <c r="AH147" s="227"/>
    </row>
    <row r="148" spans="1:34" ht="14.45">
      <c r="A148" s="228" t="s">
        <v>804</v>
      </c>
      <c r="B148" s="229" t="s">
        <v>147</v>
      </c>
      <c r="C148" s="230">
        <v>10.944001824390432</v>
      </c>
      <c r="D148" s="230">
        <v>9.8857235649678437</v>
      </c>
      <c r="E148" s="230">
        <v>6.5372261682864758</v>
      </c>
      <c r="F148" s="230">
        <v>6.1521218907929649</v>
      </c>
      <c r="G148" s="230">
        <v>6.3623317655724128</v>
      </c>
      <c r="H148" s="230">
        <v>6.4455641388900817</v>
      </c>
      <c r="I148" s="230">
        <v>7.0752138982562531</v>
      </c>
      <c r="J148" s="230">
        <v>14.888944640795943</v>
      </c>
      <c r="K148" s="230">
        <v>15.613948870335539</v>
      </c>
      <c r="L148" s="230">
        <v>9.7282066100523608</v>
      </c>
      <c r="M148" s="230">
        <v>9.777899554636166</v>
      </c>
      <c r="N148" s="230">
        <v>6.10683523057949</v>
      </c>
      <c r="O148" s="230">
        <v>6.1191494454847506</v>
      </c>
      <c r="P148" s="230">
        <v>6.8596959401720285</v>
      </c>
      <c r="Q148" s="230">
        <v>14.328618279402793</v>
      </c>
      <c r="R148" s="230">
        <v>14.741266675392435</v>
      </c>
      <c r="S148" s="230">
        <v>7.0447611294813868</v>
      </c>
      <c r="T148" s="230">
        <v>6.9606989008412707</v>
      </c>
      <c r="U148" s="230">
        <v>7.9029581435364182</v>
      </c>
      <c r="V148" s="230">
        <v>9.4817958004279106</v>
      </c>
      <c r="W148" s="230">
        <v>12.046331646545124</v>
      </c>
      <c r="X148" s="230">
        <v>20.267874041233309</v>
      </c>
      <c r="Y148" s="230">
        <v>20.349180084445187</v>
      </c>
      <c r="Z148" s="230">
        <v>11.710658437939035</v>
      </c>
      <c r="AA148" s="230">
        <v>10.733920882300632</v>
      </c>
      <c r="AB148" s="230">
        <v>11.832617502756857</v>
      </c>
      <c r="AC148" s="230">
        <v>12.503775970665336</v>
      </c>
      <c r="AD148" s="230">
        <v>22.104867895875376</v>
      </c>
      <c r="AE148" s="230">
        <v>27.2505537943854</v>
      </c>
      <c r="AF148" s="230">
        <v>25.195176820708799</v>
      </c>
      <c r="AG148" s="230">
        <v>356.95191954915003</v>
      </c>
      <c r="AH148" s="230"/>
    </row>
    <row r="149" spans="1:34">
      <c r="A149" t="s">
        <v>984</v>
      </c>
      <c r="B149" t="s">
        <v>964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4">
      <c r="A150" t="s">
        <v>968</v>
      </c>
      <c r="B150" t="s">
        <v>969</v>
      </c>
      <c r="C150">
        <v>25.674267115928895</v>
      </c>
      <c r="D150">
        <v>23.19158124366944</v>
      </c>
      <c r="E150">
        <v>15.336116855150079</v>
      </c>
      <c r="F150">
        <v>14.432674929014809</v>
      </c>
      <c r="G150">
        <v>14.925820358090439</v>
      </c>
      <c r="H150">
        <v>15.121080759133873</v>
      </c>
      <c r="I150">
        <v>16.598218315472671</v>
      </c>
      <c r="J150">
        <v>34.928972775766567</v>
      </c>
      <c r="K150">
        <v>36.629808772329881</v>
      </c>
      <c r="L150">
        <v>22.82205166567039</v>
      </c>
      <c r="M150">
        <v>22.938629673742199</v>
      </c>
      <c r="N150">
        <v>14.32643391866357</v>
      </c>
      <c r="O150">
        <v>14.35532266044868</v>
      </c>
      <c r="P150">
        <v>16.09262029813662</v>
      </c>
      <c r="Q150">
        <v>33.614465623324136</v>
      </c>
      <c r="R150">
        <v>34.582525142465144</v>
      </c>
      <c r="S150">
        <v>16.526777124901681</v>
      </c>
      <c r="T150">
        <v>16.329569910657927</v>
      </c>
      <c r="U150">
        <v>18.540078998429898</v>
      </c>
      <c r="V150">
        <v>22.24398003811903</v>
      </c>
      <c r="W150">
        <v>28.260296500607868</v>
      </c>
      <c r="X150">
        <v>47.547763638609297</v>
      </c>
      <c r="Y150">
        <v>47.738504932795557</v>
      </c>
      <c r="Z150">
        <v>27.472818230802876</v>
      </c>
      <c r="AA150">
        <v>25.181424158688259</v>
      </c>
      <c r="AB150">
        <v>27.75893017208228</v>
      </c>
      <c r="AC150">
        <v>29.333445788828318</v>
      </c>
      <c r="AD150">
        <v>51.85729059878296</v>
      </c>
      <c r="AE150">
        <v>63.928899903396129</v>
      </c>
      <c r="AF150">
        <v>59.107053352850443</v>
      </c>
      <c r="AG150">
        <v>837.39742345655986</v>
      </c>
    </row>
    <row r="151" spans="1:34">
      <c r="A151" t="s">
        <v>970</v>
      </c>
      <c r="B151" t="s">
        <v>964</v>
      </c>
      <c r="C151">
        <v>11.712943013995753</v>
      </c>
      <c r="D151">
        <v>10.580308613484053</v>
      </c>
      <c r="E151">
        <v>6.9965410100803016</v>
      </c>
      <c r="F151">
        <v>6.5843787563538188</v>
      </c>
      <c r="G151">
        <v>6.8093582769879895</v>
      </c>
      <c r="H151">
        <v>6.8984386756605094</v>
      </c>
      <c r="I151">
        <v>7.572328525879251</v>
      </c>
      <c r="J151">
        <v>15.93506314367723</v>
      </c>
      <c r="K151">
        <v>16.711007205252365</v>
      </c>
      <c r="L151">
        <v>10.411724292477148</v>
      </c>
      <c r="M151">
        <v>10.46490873427892</v>
      </c>
      <c r="N151">
        <v>6.5359101907517507</v>
      </c>
      <c r="O151">
        <v>6.5490896199735147</v>
      </c>
      <c r="P151">
        <v>7.3416679684305723</v>
      </c>
      <c r="Q151">
        <v>15.335367452325029</v>
      </c>
      <c r="R151">
        <v>15.777009113629546</v>
      </c>
      <c r="S151">
        <v>7.5397361021021041</v>
      </c>
      <c r="T151">
        <v>7.4497675412876507</v>
      </c>
      <c r="U151">
        <v>8.4582312633515659</v>
      </c>
      <c r="V151">
        <v>10.148000307642699</v>
      </c>
      <c r="W151">
        <v>12.892724102916134</v>
      </c>
      <c r="X151">
        <v>21.691923801651253</v>
      </c>
      <c r="Y151">
        <v>21.778942523515113</v>
      </c>
      <c r="Z151">
        <v>12.533466015534808</v>
      </c>
      <c r="AA151">
        <v>11.488101485046041</v>
      </c>
      <c r="AB151">
        <v>12.663994098330605</v>
      </c>
      <c r="AC151">
        <v>13.382309118203198</v>
      </c>
      <c r="AD151">
        <v>23.657987466638019</v>
      </c>
      <c r="AE151">
        <v>29.165216601308462</v>
      </c>
      <c r="AF151">
        <v>26.965425907624617</v>
      </c>
      <c r="AG151">
        <v>382.03187092838999</v>
      </c>
    </row>
    <row r="152" spans="1:34">
      <c r="A152" t="s">
        <v>864</v>
      </c>
      <c r="B152" t="s">
        <v>163</v>
      </c>
      <c r="C152">
        <v>13.263813811574046</v>
      </c>
      <c r="D152">
        <v>11.981211156799752</v>
      </c>
      <c r="E152">
        <v>7.9229291196806795</v>
      </c>
      <c r="F152">
        <v>7.4561938690221128</v>
      </c>
      <c r="G152">
        <v>7.7109621599241649</v>
      </c>
      <c r="H152">
        <v>7.8118373900726645</v>
      </c>
      <c r="I152">
        <v>8.574954694761205</v>
      </c>
      <c r="J152">
        <v>18.044970453698753</v>
      </c>
      <c r="K152">
        <v>18.92365461946574</v>
      </c>
      <c r="L152">
        <v>11.790305161379614</v>
      </c>
      <c r="M152">
        <v>11.850531573553589</v>
      </c>
      <c r="N152">
        <v>7.4013077461158794</v>
      </c>
      <c r="O152">
        <v>7.4162322185675427</v>
      </c>
      <c r="P152">
        <v>8.3137531603545725</v>
      </c>
      <c r="Q152">
        <v>17.36587110316027</v>
      </c>
      <c r="R152">
        <v>17.865989029114306</v>
      </c>
      <c r="S152">
        <v>8.5380468194192485</v>
      </c>
      <c r="T152">
        <v>8.4361658286117045</v>
      </c>
      <c r="U152">
        <v>9.578156789312164</v>
      </c>
      <c r="V152">
        <v>11.491662384042545</v>
      </c>
      <c r="W152">
        <v>14.599805686814777</v>
      </c>
      <c r="X152">
        <v>24.564077378004907</v>
      </c>
      <c r="Y152">
        <v>24.662617951756886</v>
      </c>
      <c r="Z152">
        <v>14.192979462557197</v>
      </c>
      <c r="AA152">
        <v>13.009201783364302</v>
      </c>
      <c r="AB152">
        <v>14.340790323185175</v>
      </c>
      <c r="AC152">
        <v>15.15421498257801</v>
      </c>
      <c r="AD152">
        <v>26.79046082091293</v>
      </c>
      <c r="AE152">
        <v>33.02688336413383</v>
      </c>
      <c r="AF152">
        <v>30.535825894581414</v>
      </c>
      <c r="AG152">
        <v>432.61540673651996</v>
      </c>
    </row>
    <row r="153" spans="1:34">
      <c r="A153" t="s">
        <v>827</v>
      </c>
      <c r="B153" t="s">
        <v>151</v>
      </c>
      <c r="C153">
        <v>12.434155817431851</v>
      </c>
      <c r="D153">
        <v>11.231780581479807</v>
      </c>
      <c r="E153">
        <v>7.4273460562763089</v>
      </c>
      <c r="F153">
        <v>6.9898053221691541</v>
      </c>
      <c r="G153">
        <v>7.2286377327728575</v>
      </c>
      <c r="H153">
        <v>7.3232031682957262</v>
      </c>
      <c r="I153">
        <v>8.0385871150453436</v>
      </c>
      <c r="J153">
        <v>16.916248790107016</v>
      </c>
      <c r="K153">
        <v>17.739970834661282</v>
      </c>
      <c r="L153">
        <v>11.052815848767366</v>
      </c>
      <c r="M153">
        <v>11.109275069617</v>
      </c>
      <c r="N153">
        <v>6.9383523529005942</v>
      </c>
      <c r="O153">
        <v>6.9523432923538477</v>
      </c>
      <c r="P153">
        <v>7.793723863441925</v>
      </c>
      <c r="Q153">
        <v>16.27962743368056</v>
      </c>
      <c r="R153">
        <v>16.748462740534535</v>
      </c>
      <c r="S153">
        <v>8.0039878452266002</v>
      </c>
      <c r="T153">
        <v>7.9084795598622559</v>
      </c>
      <c r="U153">
        <v>8.9790384314786156</v>
      </c>
      <c r="V153">
        <v>10.772853322158358</v>
      </c>
      <c r="W153">
        <v>13.686580752187087</v>
      </c>
      <c r="X153">
        <v>23.027582410953592</v>
      </c>
      <c r="Y153">
        <v>23.119959223971133</v>
      </c>
      <c r="Z153">
        <v>13.305201705790784</v>
      </c>
      <c r="AA153">
        <v>12.195469895213179</v>
      </c>
      <c r="AB153">
        <v>13.443766925317103</v>
      </c>
      <c r="AC153">
        <v>14.206311477307588</v>
      </c>
      <c r="AD153">
        <v>25.11470448849002</v>
      </c>
      <c r="AE153">
        <v>30.961035773545266</v>
      </c>
      <c r="AF153">
        <v>28.625795158243204</v>
      </c>
      <c r="AG153">
        <v>405.55510298927999</v>
      </c>
    </row>
    <row r="154" spans="1:34">
      <c r="A154" t="s">
        <v>971</v>
      </c>
      <c r="B154" t="s">
        <v>964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4">
      <c r="A155" t="s">
        <v>972</v>
      </c>
      <c r="B155" t="s">
        <v>973</v>
      </c>
      <c r="C155">
        <v>14.785786728733799</v>
      </c>
      <c r="D155">
        <v>13.356010226997006</v>
      </c>
      <c r="E155">
        <v>8.8320555380723551</v>
      </c>
      <c r="F155">
        <v>8.311764166898417</v>
      </c>
      <c r="G155">
        <v>8.5957661642149574</v>
      </c>
      <c r="H155">
        <v>8.7082164489050342</v>
      </c>
      <c r="I155">
        <v>9.5588986038584682</v>
      </c>
      <c r="J155">
        <v>20.115563173985002</v>
      </c>
      <c r="K155">
        <v>21.095073054137959</v>
      </c>
      <c r="L155">
        <v>13.143198484189238</v>
      </c>
      <c r="M155">
        <v>13.210335651409135</v>
      </c>
      <c r="N155">
        <v>8.2505800671223408</v>
      </c>
      <c r="O155">
        <v>8.2672170668453475</v>
      </c>
      <c r="P155">
        <v>9.2677251724593894</v>
      </c>
      <c r="Q155">
        <v>19.358539718489734</v>
      </c>
      <c r="R155">
        <v>19.916044301818584</v>
      </c>
      <c r="S155">
        <v>9.5177556881654954</v>
      </c>
      <c r="T155">
        <v>9.4041842355507175</v>
      </c>
      <c r="U155">
        <v>10.677214378383745</v>
      </c>
      <c r="V155">
        <v>12.810287567577191</v>
      </c>
      <c r="W155">
        <v>16.275078663862853</v>
      </c>
      <c r="X155">
        <v>27.382713181812477</v>
      </c>
      <c r="Y155">
        <v>27.492560917035696</v>
      </c>
      <c r="Z155">
        <v>15.821570655308051</v>
      </c>
      <c r="AA155">
        <v>14.501958924667777</v>
      </c>
      <c r="AB155">
        <v>15.986342258142885</v>
      </c>
      <c r="AC155">
        <v>16.893104348182213</v>
      </c>
      <c r="AD155">
        <v>29.86456577947915</v>
      </c>
      <c r="AE155">
        <v>36.816594433098274</v>
      </c>
      <c r="AF155">
        <v>34.039697456326678</v>
      </c>
      <c r="AG155">
        <v>482.25640305573</v>
      </c>
    </row>
    <row r="156" spans="1:34">
      <c r="A156" t="s">
        <v>974</v>
      </c>
      <c r="B156" t="s">
        <v>975</v>
      </c>
      <c r="C156">
        <v>39.601336290095723</v>
      </c>
      <c r="D156">
        <v>35.77191137657919</v>
      </c>
      <c r="E156">
        <v>23.655231061618185</v>
      </c>
      <c r="F156">
        <v>22.261714846572751</v>
      </c>
      <c r="G156">
        <v>23.022368223300738</v>
      </c>
      <c r="H156">
        <v>23.323548107849906</v>
      </c>
      <c r="I156">
        <v>25.601962554936904</v>
      </c>
      <c r="J156">
        <v>53.876279736239887</v>
      </c>
      <c r="K156">
        <v>56.499738391167377</v>
      </c>
      <c r="L156">
        <v>35.201929572565071</v>
      </c>
      <c r="M156">
        <v>35.381745607072908</v>
      </c>
      <c r="N156">
        <v>22.097843139554922</v>
      </c>
      <c r="O156">
        <v>22.142402650183374</v>
      </c>
      <c r="P156">
        <v>24.822101652901324</v>
      </c>
      <c r="Q156">
        <v>51.848714954563533</v>
      </c>
      <c r="R156">
        <v>53.341900734442973</v>
      </c>
      <c r="S156">
        <v>25.491767915300574</v>
      </c>
      <c r="T156">
        <v>25.187585163955177</v>
      </c>
      <c r="U156">
        <v>28.597190328608907</v>
      </c>
      <c r="V156">
        <v>34.310281572680339</v>
      </c>
      <c r="W156">
        <v>43.590163657837948</v>
      </c>
      <c r="X156">
        <v>73.340164655618338</v>
      </c>
      <c r="Y156">
        <v>73.63437403271061</v>
      </c>
      <c r="Z156">
        <v>42.375515868949662</v>
      </c>
      <c r="AA156">
        <v>38.841149461791566</v>
      </c>
      <c r="AB156">
        <v>42.8168299345881</v>
      </c>
      <c r="AC156">
        <v>45.245445409811623</v>
      </c>
      <c r="AD156">
        <v>79.987405086297954</v>
      </c>
      <c r="AE156">
        <v>98.607288468988187</v>
      </c>
      <c r="AF156">
        <v>91.169819429456112</v>
      </c>
      <c r="AG156">
        <v>1291.64570988624</v>
      </c>
    </row>
    <row r="157" spans="1:34">
      <c r="A157" t="s">
        <v>879</v>
      </c>
      <c r="B157" t="s">
        <v>117</v>
      </c>
      <c r="C157">
        <v>19.848234851208094</v>
      </c>
      <c r="D157">
        <v>17.928922723158699</v>
      </c>
      <c r="E157">
        <v>11.856028749414087</v>
      </c>
      <c r="F157">
        <v>11.157596835334818</v>
      </c>
      <c r="G157">
        <v>11.538837174071505</v>
      </c>
      <c r="H157">
        <v>11.689788875226263</v>
      </c>
      <c r="I157">
        <v>12.831732791029889</v>
      </c>
      <c r="J157">
        <v>27.002852764383022</v>
      </c>
      <c r="K157">
        <v>28.317733230132816</v>
      </c>
      <c r="L157">
        <v>17.643247193825186</v>
      </c>
      <c r="M157">
        <v>17.733371195115947</v>
      </c>
      <c r="N157">
        <v>11.075464149141304</v>
      </c>
      <c r="O157">
        <v>11.097797426617841</v>
      </c>
      <c r="P157">
        <v>12.440865618733271</v>
      </c>
      <c r="Q157">
        <v>25.986634986580011</v>
      </c>
      <c r="R157">
        <v>26.735021400069389</v>
      </c>
      <c r="S157">
        <v>12.776503112141677</v>
      </c>
      <c r="T157">
        <v>12.624046370728633</v>
      </c>
      <c r="U157">
        <v>14.332944362508389</v>
      </c>
      <c r="V157">
        <v>17.196352200770413</v>
      </c>
      <c r="W157">
        <v>21.84743967086148</v>
      </c>
      <c r="X157">
        <v>36.75817405371361</v>
      </c>
      <c r="Y157">
        <v>36.905632128592153</v>
      </c>
      <c r="Z157">
        <v>21.238656815688358</v>
      </c>
      <c r="AA157">
        <v>19.46722834707279</v>
      </c>
      <c r="AB157">
        <v>21.45984392800618</v>
      </c>
      <c r="AC157">
        <v>22.677068770178249</v>
      </c>
      <c r="AD157">
        <v>40.089778528221508</v>
      </c>
      <c r="AE157">
        <v>49.422085286116754</v>
      </c>
      <c r="AF157">
        <v>45.694417332847671</v>
      </c>
      <c r="AG157">
        <v>647.37430087149005</v>
      </c>
    </row>
    <row r="158" spans="1:34">
      <c r="A158" t="s">
        <v>985</v>
      </c>
      <c r="B158" t="s">
        <v>44</v>
      </c>
      <c r="C158">
        <v>24.033458273377207</v>
      </c>
      <c r="D158">
        <v>21.709437609128852</v>
      </c>
      <c r="E158">
        <v>14.356005678744806</v>
      </c>
      <c r="F158">
        <v>13.510301544868268</v>
      </c>
      <c r="G158">
        <v>13.971930694354004</v>
      </c>
      <c r="H158">
        <v>14.154712258467621</v>
      </c>
      <c r="I158">
        <v>15.537447884922228</v>
      </c>
      <c r="J158">
        <v>32.696707794922474</v>
      </c>
      <c r="K158">
        <v>34.288845586770151</v>
      </c>
      <c r="L158">
        <v>21.363524183303781</v>
      </c>
      <c r="M158">
        <v>21.472651843304213</v>
      </c>
      <c r="N158">
        <v>13.4108502585796</v>
      </c>
      <c r="O158">
        <v>13.437892758648943</v>
      </c>
      <c r="P158">
        <v>15.064161975810169</v>
      </c>
      <c r="Q158">
        <v>31.466209075888717</v>
      </c>
      <c r="R158">
        <v>32.3724011768888</v>
      </c>
      <c r="S158">
        <v>15.470572407432044</v>
      </c>
      <c r="T158">
        <v>15.285968448404301</v>
      </c>
      <c r="U158">
        <v>17.355206790593556</v>
      </c>
      <c r="V158">
        <v>20.822396357646813</v>
      </c>
      <c r="W158">
        <v>26.454217901286874</v>
      </c>
      <c r="X158">
        <v>44.509048232653875</v>
      </c>
      <c r="Y158">
        <v>44.687599500120875</v>
      </c>
      <c r="Z158">
        <v>25.717066338085772</v>
      </c>
      <c r="AA158">
        <v>23.572112265146966</v>
      </c>
      <c r="AB158">
        <v>25.984893239286286</v>
      </c>
      <c r="AC158">
        <v>27.458783621628271</v>
      </c>
      <c r="AD158">
        <v>48.543158959462851</v>
      </c>
      <c r="AE158">
        <v>59.843287496917149</v>
      </c>
      <c r="AF158">
        <v>55.329598854904482</v>
      </c>
      <c r="AG158">
        <v>783.88044901155001</v>
      </c>
    </row>
    <row r="159" spans="1:34">
      <c r="A159" t="s">
        <v>977</v>
      </c>
      <c r="B159" t="s">
        <v>978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4">
      <c r="A160" t="s">
        <v>979</v>
      </c>
      <c r="B160" t="s">
        <v>980</v>
      </c>
      <c r="C160">
        <v>13.48849724400683</v>
      </c>
      <c r="D160">
        <v>12.1841678392181</v>
      </c>
      <c r="E160">
        <v>8.0571402097050377</v>
      </c>
      <c r="F160">
        <v>7.5824986600253084</v>
      </c>
      <c r="G160">
        <v>7.8415826187200555</v>
      </c>
      <c r="H160">
        <v>7.9441666328788854</v>
      </c>
      <c r="I160">
        <v>8.7202108240423133</v>
      </c>
      <c r="J160">
        <v>18.35064467057801</v>
      </c>
      <c r="K160">
        <v>19.244213376884659</v>
      </c>
      <c r="L160">
        <v>11.990027976455405</v>
      </c>
      <c r="M160">
        <v>12.051274598744103</v>
      </c>
      <c r="N160">
        <v>7.5266827892605255</v>
      </c>
      <c r="O160">
        <v>7.5418600760041672</v>
      </c>
      <c r="P160">
        <v>8.4545846454013063</v>
      </c>
      <c r="Q160">
        <v>17.660041662403088</v>
      </c>
      <c r="R160">
        <v>18.168631375870188</v>
      </c>
      <c r="S160">
        <v>8.6826777448009782</v>
      </c>
      <c r="T160">
        <v>8.5790709328201675</v>
      </c>
      <c r="U160">
        <v>9.7404067405233405</v>
      </c>
      <c r="V160">
        <v>11.686326315961757</v>
      </c>
      <c r="W160">
        <v>14.847120260222223</v>
      </c>
      <c r="X160">
        <v>24.980182526813508</v>
      </c>
      <c r="Y160">
        <v>25.080392336477498</v>
      </c>
      <c r="Z160">
        <v>14.433402570676574</v>
      </c>
      <c r="AA160">
        <v>13.229572195028735</v>
      </c>
      <c r="AB160">
        <v>14.583717285172566</v>
      </c>
      <c r="AC160">
        <v>15.410921016489523</v>
      </c>
      <c r="AD160">
        <v>27.244279969704525</v>
      </c>
      <c r="AE160">
        <v>33.586344890224879</v>
      </c>
      <c r="AF160">
        <v>31.053089953895757</v>
      </c>
      <c r="AG160">
        <v>439.94372993900987</v>
      </c>
    </row>
    <row r="161" spans="1:33">
      <c r="A161" t="s">
        <v>981</v>
      </c>
      <c r="B161" t="s">
        <v>982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3" spans="1:33">
      <c r="A163" t="s">
        <v>983</v>
      </c>
      <c r="B163" t="s">
        <v>256</v>
      </c>
      <c r="C163">
        <v>5980.5685167064339</v>
      </c>
      <c r="D163">
        <v>5402.2512117776096</v>
      </c>
      <c r="E163">
        <v>3572.3978884498374</v>
      </c>
      <c r="F163">
        <v>3361.9499595675748</v>
      </c>
      <c r="G163">
        <v>3476.8233467599025</v>
      </c>
      <c r="H163">
        <v>3522.307340587924</v>
      </c>
      <c r="I163">
        <v>3866.3920353679187</v>
      </c>
      <c r="J163">
        <v>8136.3613598162792</v>
      </c>
      <c r="K163">
        <v>8532.5544105155423</v>
      </c>
      <c r="L163">
        <v>5316.1729237316795</v>
      </c>
      <c r="M163">
        <v>5343.3286264306744</v>
      </c>
      <c r="N163">
        <v>3337.2021590239119</v>
      </c>
      <c r="O163">
        <v>3343.9315078628542</v>
      </c>
      <c r="P163">
        <v>3748.6179399697621</v>
      </c>
      <c r="Q163">
        <v>7830.1598213114039</v>
      </c>
      <c r="R163">
        <v>8055.659784224883</v>
      </c>
      <c r="S163">
        <v>3849.7505112614804</v>
      </c>
      <c r="T163">
        <v>3803.8130264075571</v>
      </c>
      <c r="U163">
        <v>4318.7294209643651</v>
      </c>
      <c r="V163">
        <v>5181.5168122047489</v>
      </c>
      <c r="W163">
        <v>6582.9586784763615</v>
      </c>
      <c r="X163">
        <v>11075.784830502162</v>
      </c>
      <c r="Y163">
        <v>11120.216142745483</v>
      </c>
      <c r="Z163">
        <v>6399.5233450851256</v>
      </c>
      <c r="AA163">
        <v>5865.7655873591339</v>
      </c>
      <c r="AB163">
        <v>6466.1703134501058</v>
      </c>
      <c r="AC163">
        <v>6832.9382715793463</v>
      </c>
      <c r="AD163">
        <v>12079.646835346763</v>
      </c>
      <c r="AE163">
        <v>14891.609732950115</v>
      </c>
      <c r="AF163">
        <v>13768.407908244808</v>
      </c>
      <c r="AG163">
        <v>195063.5102486817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AFCA-5C94-4106-8341-1540FDB72B35}">
  <sheetPr codeName="Foglio58">
    <tabColor theme="4" tint="-0.249977111117893"/>
  </sheetPr>
  <dimension ref="A2:AH163"/>
  <sheetViews>
    <sheetView workbookViewId="0">
      <selection activeCell="F16" sqref="F16"/>
    </sheetView>
  </sheetViews>
  <sheetFormatPr defaultRowHeight="13.15"/>
  <cols>
    <col min="2" max="2" width="26.28515625" bestFit="1" customWidth="1"/>
    <col min="30" max="32" width="9.28515625" bestFit="1" customWidth="1"/>
    <col min="34" max="34" width="10.7109375" bestFit="1" customWidth="1"/>
  </cols>
  <sheetData>
    <row r="2" spans="1:34" ht="14.45">
      <c r="B2" s="217"/>
      <c r="C2" s="218">
        <v>3.0659596503118152E-2</v>
      </c>
      <c r="D2" s="218">
        <v>2.7694832338915721E-2</v>
      </c>
      <c r="E2" s="218">
        <v>1.831402441130826E-2</v>
      </c>
      <c r="F2" s="218">
        <v>1.7235155643828541E-2</v>
      </c>
      <c r="G2" s="218">
        <v>1.7824058135360046E-2</v>
      </c>
      <c r="H2" s="218">
        <v>1.8057233442059045E-2</v>
      </c>
      <c r="I2" s="218">
        <v>1.9821195827137275E-2</v>
      </c>
      <c r="J2" s="218">
        <v>4.1711344932957639E-2</v>
      </c>
      <c r="K2" s="218">
        <v>4.3742442651819376E-2</v>
      </c>
      <c r="L2" s="218">
        <v>2.7253548943901525E-2</v>
      </c>
      <c r="M2" s="218">
        <v>2.7392763616417005E-2</v>
      </c>
      <c r="N2" s="218">
        <v>1.7108285167068887E-2</v>
      </c>
      <c r="O2" s="218">
        <v>1.7142783412437097E-2</v>
      </c>
      <c r="P2" s="218">
        <v>1.921742275216282E-2</v>
      </c>
      <c r="Q2" s="218">
        <v>4.0141591891425119E-2</v>
      </c>
      <c r="R2" s="218">
        <v>4.1297625444937987E-2</v>
      </c>
      <c r="S2" s="218">
        <v>1.9735882463888438E-2</v>
      </c>
      <c r="T2" s="218">
        <v>1.9500382319369559E-2</v>
      </c>
      <c r="U2" s="218">
        <v>2.2140119469082252E-2</v>
      </c>
      <c r="V2" s="218">
        <v>2.6563229614800621E-2</v>
      </c>
      <c r="W2" s="218">
        <v>3.3747771021263327E-2</v>
      </c>
      <c r="X2" s="218">
        <v>5.6780403553601144E-2</v>
      </c>
      <c r="Y2" s="218">
        <v>5.7008182250840179E-2</v>
      </c>
      <c r="Z2" s="218">
        <v>3.28073832821245E-2</v>
      </c>
      <c r="AA2" s="218">
        <v>3.0071055216226786E-2</v>
      </c>
      <c r="AB2" s="218">
        <v>3.314905132798307E-2</v>
      </c>
      <c r="AC2" s="218">
        <v>3.5029300266709015E-2</v>
      </c>
      <c r="AD2" s="218">
        <v>6.1926737706845904E-2</v>
      </c>
      <c r="AE2" s="218">
        <v>7.6342365181294877E-2</v>
      </c>
      <c r="AF2" s="218">
        <v>7.0584231211115761E-2</v>
      </c>
      <c r="AG2" s="218"/>
    </row>
    <row r="3" spans="1:34"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218"/>
      <c r="AG3" s="218"/>
    </row>
    <row r="4" spans="1:34">
      <c r="A4" t="s">
        <v>956</v>
      </c>
      <c r="B4" t="s">
        <v>953</v>
      </c>
      <c r="C4" s="219">
        <v>45962</v>
      </c>
      <c r="D4" s="219">
        <v>45963</v>
      </c>
      <c r="E4" s="219">
        <v>45964</v>
      </c>
      <c r="F4" s="219">
        <v>45965</v>
      </c>
      <c r="G4" s="219">
        <v>45966</v>
      </c>
      <c r="H4" s="219">
        <v>45967</v>
      </c>
      <c r="I4" s="219">
        <v>45968</v>
      </c>
      <c r="J4" s="219">
        <v>45969</v>
      </c>
      <c r="K4" s="219">
        <v>45970</v>
      </c>
      <c r="L4" s="219">
        <v>45971</v>
      </c>
      <c r="M4" s="219">
        <v>45972</v>
      </c>
      <c r="N4" s="219">
        <v>45973</v>
      </c>
      <c r="O4" s="219">
        <v>45974</v>
      </c>
      <c r="P4" s="219">
        <v>45975</v>
      </c>
      <c r="Q4" s="219">
        <v>45976</v>
      </c>
      <c r="R4" s="219">
        <v>45977</v>
      </c>
      <c r="S4" s="219">
        <v>45978</v>
      </c>
      <c r="T4" s="219">
        <v>45979</v>
      </c>
      <c r="U4" s="219">
        <v>45980</v>
      </c>
      <c r="V4" s="219">
        <v>45981</v>
      </c>
      <c r="W4" s="219">
        <v>45982</v>
      </c>
      <c r="X4" s="219">
        <v>45983</v>
      </c>
      <c r="Y4" s="219">
        <v>45984</v>
      </c>
      <c r="Z4" s="219">
        <v>45985</v>
      </c>
      <c r="AA4" s="219">
        <v>45986</v>
      </c>
      <c r="AB4" s="219">
        <v>45987</v>
      </c>
      <c r="AC4" s="219">
        <v>45988</v>
      </c>
      <c r="AD4" s="219">
        <v>45989</v>
      </c>
      <c r="AE4" s="219">
        <v>45990</v>
      </c>
      <c r="AF4" s="219">
        <v>45991</v>
      </c>
      <c r="AG4" s="219" t="s">
        <v>256</v>
      </c>
      <c r="AH4" s="105"/>
    </row>
    <row r="5" spans="1:34">
      <c r="A5" s="220" t="s">
        <v>797</v>
      </c>
      <c r="B5" s="221" t="s">
        <v>39</v>
      </c>
      <c r="C5" s="222">
        <v>99.95187057366833</v>
      </c>
      <c r="D5" s="222">
        <v>90.286586035704062</v>
      </c>
      <c r="E5" s="222">
        <v>59.70466693701978</v>
      </c>
      <c r="F5" s="222">
        <v>56.187498946823339</v>
      </c>
      <c r="G5" s="222">
        <v>58.107351532231021</v>
      </c>
      <c r="H5" s="222">
        <v>58.867515093867702</v>
      </c>
      <c r="I5" s="222">
        <v>64.618123716268428</v>
      </c>
      <c r="J5" s="222">
        <v>135.98114214479659</v>
      </c>
      <c r="K5" s="222">
        <v>142.60262577382917</v>
      </c>
      <c r="L5" s="222">
        <v>88.847979341050333</v>
      </c>
      <c r="M5" s="222">
        <v>89.30182637481046</v>
      </c>
      <c r="N5" s="222">
        <v>55.773894629773345</v>
      </c>
      <c r="O5" s="222">
        <v>55.886360694214581</v>
      </c>
      <c r="P5" s="222">
        <v>62.649792259604446</v>
      </c>
      <c r="Q5" s="222">
        <v>130.86366602850381</v>
      </c>
      <c r="R5" s="222">
        <v>134.63239521278336</v>
      </c>
      <c r="S5" s="222">
        <v>64.33999773894891</v>
      </c>
      <c r="T5" s="222">
        <v>63.572255085759153</v>
      </c>
      <c r="U5" s="222">
        <v>72.177934743342163</v>
      </c>
      <c r="V5" s="222">
        <v>86.597502619030266</v>
      </c>
      <c r="W5" s="222">
        <v>110.01947924931267</v>
      </c>
      <c r="X5" s="222">
        <v>185.10705274718822</v>
      </c>
      <c r="Y5" s="222">
        <v>185.84962308282715</v>
      </c>
      <c r="Z5" s="222">
        <v>106.95376657491693</v>
      </c>
      <c r="AA5" s="222">
        <v>98.03319553407205</v>
      </c>
      <c r="AB5" s="222">
        <v>108.06762207837539</v>
      </c>
      <c r="AC5" s="222">
        <v>114.19733088099122</v>
      </c>
      <c r="AD5" s="222">
        <v>201.88436829867157</v>
      </c>
      <c r="AE5" s="222">
        <v>248.88005956348653</v>
      </c>
      <c r="AF5" s="222">
        <v>230.10824496133895</v>
      </c>
      <c r="AG5" s="222">
        <v>3260.0517284532107</v>
      </c>
      <c r="AH5" s="223"/>
    </row>
    <row r="6" spans="1:34">
      <c r="A6" s="220" t="s">
        <v>828</v>
      </c>
      <c r="B6" s="221" t="s">
        <v>40</v>
      </c>
      <c r="C6" s="222">
        <v>116.52420527642769</v>
      </c>
      <c r="D6" s="222">
        <v>105.25638614415092</v>
      </c>
      <c r="E6" s="222">
        <v>69.603888613594634</v>
      </c>
      <c r="F6" s="222">
        <v>65.503563101634697</v>
      </c>
      <c r="G6" s="222">
        <v>67.741733287730838</v>
      </c>
      <c r="H6" s="222">
        <v>68.627934360221303</v>
      </c>
      <c r="I6" s="222">
        <v>75.332011990135584</v>
      </c>
      <c r="J6" s="222">
        <v>158.52724346289182</v>
      </c>
      <c r="K6" s="222">
        <v>166.24658991629536</v>
      </c>
      <c r="L6" s="222">
        <v>103.57925393203966</v>
      </c>
      <c r="M6" s="222">
        <v>104.10835023231337</v>
      </c>
      <c r="N6" s="222">
        <v>65.021381887150781</v>
      </c>
      <c r="O6" s="222">
        <v>65.152495179021827</v>
      </c>
      <c r="P6" s="222">
        <v>73.037324983359483</v>
      </c>
      <c r="Q6" s="222">
        <v>152.56127370114922</v>
      </c>
      <c r="R6" s="222">
        <v>156.95487004486731</v>
      </c>
      <c r="S6" s="222">
        <v>75.007771850477553</v>
      </c>
      <c r="T6" s="222">
        <v>74.112735049202129</v>
      </c>
      <c r="U6" s="222">
        <v>84.145263477214911</v>
      </c>
      <c r="V6" s="222">
        <v>100.95564108696328</v>
      </c>
      <c r="W6" s="222">
        <v>128.26105515457871</v>
      </c>
      <c r="X6" s="222">
        <v>215.79838464884338</v>
      </c>
      <c r="Y6" s="222">
        <v>216.66407548309749</v>
      </c>
      <c r="Z6" s="222">
        <v>124.6870376705683</v>
      </c>
      <c r="AA6" s="222">
        <v>114.28740787694437</v>
      </c>
      <c r="AB6" s="222">
        <v>125.98557392194952</v>
      </c>
      <c r="AC6" s="222">
        <v>133.13160773503657</v>
      </c>
      <c r="AD6" s="222">
        <v>235.35743191917501</v>
      </c>
      <c r="AE6" s="222">
        <v>290.14515669730008</v>
      </c>
      <c r="AF6" s="222">
        <v>268.26091615675404</v>
      </c>
      <c r="AG6" s="222">
        <v>3800.5785648410892</v>
      </c>
      <c r="AH6" s="223"/>
    </row>
    <row r="7" spans="1:34">
      <c r="A7" s="220" t="s">
        <v>845</v>
      </c>
      <c r="B7" s="221" t="s">
        <v>48</v>
      </c>
      <c r="C7" s="222">
        <v>90.530680614315074</v>
      </c>
      <c r="D7" s="222">
        <v>81.776419363066054</v>
      </c>
      <c r="E7" s="222">
        <v>54.077068319353032</v>
      </c>
      <c r="F7" s="222">
        <v>50.891418964720046</v>
      </c>
      <c r="G7" s="222">
        <v>52.630311496081013</v>
      </c>
      <c r="H7" s="222">
        <v>53.318824119388537</v>
      </c>
      <c r="I7" s="222">
        <v>58.527396100528001</v>
      </c>
      <c r="J7" s="222">
        <v>123.16393158452276</v>
      </c>
      <c r="K7" s="222">
        <v>129.16129227594723</v>
      </c>
      <c r="L7" s="222">
        <v>80.473411800968236</v>
      </c>
      <c r="M7" s="222">
        <v>80.88448045456397</v>
      </c>
      <c r="N7" s="222">
        <v>50.516799859418185</v>
      </c>
      <c r="O7" s="222">
        <v>50.618665180211501</v>
      </c>
      <c r="P7" s="222">
        <v>56.744594183729248</v>
      </c>
      <c r="Q7" s="222">
        <v>118.52881477103575</v>
      </c>
      <c r="R7" s="222">
        <v>121.94231384959869</v>
      </c>
      <c r="S7" s="222">
        <v>58.275485517176783</v>
      </c>
      <c r="T7" s="222">
        <v>57.580108186757727</v>
      </c>
      <c r="U7" s="222">
        <v>65.374640015709801</v>
      </c>
      <c r="V7" s="222">
        <v>78.435058859879589</v>
      </c>
      <c r="W7" s="222">
        <v>99.649344030352978</v>
      </c>
      <c r="X7" s="222">
        <v>167.65936820923909</v>
      </c>
      <c r="Y7" s="222">
        <v>168.33194589591525</v>
      </c>
      <c r="Z7" s="222">
        <v>96.87259704814997</v>
      </c>
      <c r="AA7" s="222">
        <v>88.792854636517831</v>
      </c>
      <c r="AB7" s="222">
        <v>97.881463578164272</v>
      </c>
      <c r="AC7" s="222">
        <v>103.43340279334252</v>
      </c>
      <c r="AD7" s="222">
        <v>182.85529988154795</v>
      </c>
      <c r="AE7" s="222">
        <v>225.42130581745641</v>
      </c>
      <c r="AF7" s="222">
        <v>208.41887112019262</v>
      </c>
      <c r="AG7" s="222">
        <v>2952.7681685278499</v>
      </c>
      <c r="AH7" s="223"/>
    </row>
    <row r="8" spans="1:34">
      <c r="A8" s="220" t="s">
        <v>852</v>
      </c>
      <c r="B8" s="221" t="s">
        <v>53</v>
      </c>
      <c r="C8" s="222">
        <v>110.96296484230102</v>
      </c>
      <c r="D8" s="222">
        <v>100.23291424673462</v>
      </c>
      <c r="E8" s="222">
        <v>66.281969714323012</v>
      </c>
      <c r="F8" s="222">
        <v>62.377336556377387</v>
      </c>
      <c r="G8" s="222">
        <v>64.508687712832042</v>
      </c>
      <c r="H8" s="222">
        <v>65.35259390568433</v>
      </c>
      <c r="I8" s="222">
        <v>71.736712369169993</v>
      </c>
      <c r="J8" s="222">
        <v>150.96136378866396</v>
      </c>
      <c r="K8" s="222">
        <v>158.31229630163463</v>
      </c>
      <c r="L8" s="222">
        <v>98.635824936003758</v>
      </c>
      <c r="M8" s="222">
        <v>99.139669558039031</v>
      </c>
      <c r="N8" s="222">
        <v>61.91816794824598</v>
      </c>
      <c r="O8" s="222">
        <v>62.043023720158189</v>
      </c>
      <c r="P8" s="222">
        <v>69.551541716832645</v>
      </c>
      <c r="Q8" s="222">
        <v>145.28012621787749</v>
      </c>
      <c r="R8" s="222">
        <v>149.46403354822749</v>
      </c>
      <c r="S8" s="222">
        <v>71.427946931705861</v>
      </c>
      <c r="T8" s="222">
        <v>70.575626704531714</v>
      </c>
      <c r="U8" s="222">
        <v>80.129342145851879</v>
      </c>
      <c r="V8" s="222">
        <v>96.137426777463276</v>
      </c>
      <c r="W8" s="222">
        <v>122.13966119735521</v>
      </c>
      <c r="X8" s="222">
        <v>205.49917943666119</v>
      </c>
      <c r="Y8" s="222">
        <v>206.32355426400082</v>
      </c>
      <c r="Z8" s="222">
        <v>118.73621746235432</v>
      </c>
      <c r="AA8" s="222">
        <v>108.83292095477211</v>
      </c>
      <c r="AB8" s="222">
        <v>119.9727797033638</v>
      </c>
      <c r="AC8" s="222">
        <v>126.77776152565887</v>
      </c>
      <c r="AD8" s="222">
        <v>224.12475057407502</v>
      </c>
      <c r="AE8" s="222">
        <v>276.29767347814214</v>
      </c>
      <c r="AF8" s="222">
        <v>255.45788136850814</v>
      </c>
      <c r="AG8" s="222">
        <v>3619.1919496075498</v>
      </c>
      <c r="AH8" s="223"/>
    </row>
    <row r="9" spans="1:34">
      <c r="A9" s="220" t="s">
        <v>856</v>
      </c>
      <c r="B9" s="221" t="s">
        <v>66</v>
      </c>
      <c r="C9" s="222">
        <v>67.599581985602427</v>
      </c>
      <c r="D9" s="222">
        <v>61.062743897547506</v>
      </c>
      <c r="E9" s="222">
        <v>40.379539716142297</v>
      </c>
      <c r="F9" s="222">
        <v>38.00080398517683</v>
      </c>
      <c r="G9" s="222">
        <v>39.299241238053291</v>
      </c>
      <c r="H9" s="222">
        <v>39.813356068645206</v>
      </c>
      <c r="I9" s="222">
        <v>43.702615337190608</v>
      </c>
      <c r="J9" s="222">
        <v>91.966946833055857</v>
      </c>
      <c r="K9" s="222">
        <v>96.445197443855648</v>
      </c>
      <c r="L9" s="222">
        <v>60.089783505289461</v>
      </c>
      <c r="M9" s="222">
        <v>60.396729934520906</v>
      </c>
      <c r="N9" s="222">
        <v>37.721074563610749</v>
      </c>
      <c r="O9" s="222">
        <v>37.797137761829632</v>
      </c>
      <c r="P9" s="222">
        <v>42.371390789656722</v>
      </c>
      <c r="Q9" s="222">
        <v>88.505888582748014</v>
      </c>
      <c r="R9" s="222">
        <v>91.054760514929271</v>
      </c>
      <c r="S9" s="222">
        <v>43.514512806460282</v>
      </c>
      <c r="T9" s="222">
        <v>42.995272074593309</v>
      </c>
      <c r="U9" s="222">
        <v>48.815476781276104</v>
      </c>
      <c r="V9" s="222">
        <v>58.567738096796994</v>
      </c>
      <c r="W9" s="222">
        <v>74.408520469315732</v>
      </c>
      <c r="X9" s="222">
        <v>125.19184800122483</v>
      </c>
      <c r="Y9" s="222">
        <v>125.69406415782095</v>
      </c>
      <c r="Z9" s="222">
        <v>72.335113597711754</v>
      </c>
      <c r="AA9" s="222">
        <v>66.301941132074603</v>
      </c>
      <c r="AB9" s="222">
        <v>73.088437832605976</v>
      </c>
      <c r="AC9" s="222">
        <v>77.234090639022384</v>
      </c>
      <c r="AD9" s="222">
        <v>136.53870435930489</v>
      </c>
      <c r="AE9" s="222">
        <v>168.32289275310217</v>
      </c>
      <c r="AF9" s="222">
        <v>155.62711414552598</v>
      </c>
      <c r="AG9" s="222">
        <v>2204.8425190046901</v>
      </c>
      <c r="AH9" s="223"/>
    </row>
    <row r="10" spans="1:34">
      <c r="A10" s="224" t="s">
        <v>799</v>
      </c>
      <c r="B10" s="221" t="s">
        <v>89</v>
      </c>
      <c r="C10" s="222">
        <v>131.45642636894033</v>
      </c>
      <c r="D10" s="222">
        <v>118.74467062182498</v>
      </c>
      <c r="E10" s="222">
        <v>78.523414399771113</v>
      </c>
      <c r="F10" s="222">
        <v>73.897644694043805</v>
      </c>
      <c r="G10" s="222">
        <v>76.42262955510104</v>
      </c>
      <c r="H10" s="222">
        <v>77.422394588962931</v>
      </c>
      <c r="I10" s="222">
        <v>84.985579295846918</v>
      </c>
      <c r="J10" s="222">
        <v>178.84202564019918</v>
      </c>
      <c r="K10" s="222">
        <v>187.55058277011824</v>
      </c>
      <c r="L10" s="222">
        <v>116.85261903795563</v>
      </c>
      <c r="M10" s="222">
        <v>117.44951741348207</v>
      </c>
      <c r="N10" s="222">
        <v>73.353673429293082</v>
      </c>
      <c r="O10" s="222">
        <v>73.501588489155097</v>
      </c>
      <c r="P10" s="222">
        <v>82.396835156117092</v>
      </c>
      <c r="Q10" s="222">
        <v>172.11153507093638</v>
      </c>
      <c r="R10" s="222">
        <v>177.06815736999152</v>
      </c>
      <c r="S10" s="222">
        <v>84.619788772378456</v>
      </c>
      <c r="T10" s="222">
        <v>83.610055738068226</v>
      </c>
      <c r="U10" s="222">
        <v>94.928222049202532</v>
      </c>
      <c r="V10" s="222">
        <v>113.89279821814218</v>
      </c>
      <c r="W10" s="222">
        <v>144.69731771980014</v>
      </c>
      <c r="X10" s="222">
        <v>243.45228868825998</v>
      </c>
      <c r="Y10" s="222">
        <v>244.42891515948477</v>
      </c>
      <c r="Z10" s="222">
        <v>140.66530080869092</v>
      </c>
      <c r="AA10" s="222">
        <v>128.93299021290846</v>
      </c>
      <c r="AB10" s="222">
        <v>142.13024051552819</v>
      </c>
      <c r="AC10" s="222">
        <v>150.19201674091875</v>
      </c>
      <c r="AD10" s="222">
        <v>265.51776814155869</v>
      </c>
      <c r="AE10" s="222">
        <v>327.32637255239126</v>
      </c>
      <c r="AF10" s="222">
        <v>302.63773341141746</v>
      </c>
      <c r="AG10" s="222">
        <v>4287.6111026304898</v>
      </c>
      <c r="AH10" s="223"/>
    </row>
    <row r="11" spans="1:34">
      <c r="A11" s="220" t="s">
        <v>859</v>
      </c>
      <c r="B11" s="221" t="s">
        <v>95</v>
      </c>
      <c r="C11" s="222">
        <v>254.06624240891006</v>
      </c>
      <c r="D11" s="222">
        <v>229.49819270379089</v>
      </c>
      <c r="E11" s="222">
        <v>151.76244622439575</v>
      </c>
      <c r="F11" s="222">
        <v>142.82220678654056</v>
      </c>
      <c r="G11" s="222">
        <v>147.7022528482504</v>
      </c>
      <c r="H11" s="222">
        <v>149.63450182581064</v>
      </c>
      <c r="I11" s="222">
        <v>164.25189233458349</v>
      </c>
      <c r="J11" s="222">
        <v>345.64853688993242</v>
      </c>
      <c r="K11" s="222">
        <v>362.47959222831656</v>
      </c>
      <c r="L11" s="222">
        <v>225.84141874731364</v>
      </c>
      <c r="M11" s="222">
        <v>226.99504608649266</v>
      </c>
      <c r="N11" s="222">
        <v>141.77087183829119</v>
      </c>
      <c r="O11" s="222">
        <v>142.05674773263019</v>
      </c>
      <c r="P11" s="222">
        <v>159.24861851749878</v>
      </c>
      <c r="Q11" s="222">
        <v>332.64049692007944</v>
      </c>
      <c r="R11" s="222">
        <v>342.22017618982335</v>
      </c>
      <c r="S11" s="222">
        <v>163.54492785689723</v>
      </c>
      <c r="T11" s="222">
        <v>161.59341369399618</v>
      </c>
      <c r="U11" s="222">
        <v>183.46806877977011</v>
      </c>
      <c r="V11" s="222">
        <v>220.12096388127947</v>
      </c>
      <c r="W11" s="222">
        <v>279.65695413430069</v>
      </c>
      <c r="X11" s="222">
        <v>470.52099240307388</v>
      </c>
      <c r="Y11" s="222">
        <v>472.40852140895731</v>
      </c>
      <c r="Z11" s="222">
        <v>271.86426256165998</v>
      </c>
      <c r="AA11" s="222">
        <v>249.18918953419964</v>
      </c>
      <c r="AB11" s="222">
        <v>274.69555607048534</v>
      </c>
      <c r="AC11" s="222">
        <v>290.27657595138487</v>
      </c>
      <c r="AD11" s="222">
        <v>513.16701288682543</v>
      </c>
      <c r="AE11" s="222">
        <v>632.62469407409776</v>
      </c>
      <c r="AF11" s="222">
        <v>584.90888473715097</v>
      </c>
      <c r="AG11" s="222">
        <v>8286.6792582567396</v>
      </c>
      <c r="AH11" s="223"/>
    </row>
    <row r="12" spans="1:34">
      <c r="A12" s="220" t="s">
        <v>807</v>
      </c>
      <c r="B12" s="221" t="s">
        <v>96</v>
      </c>
      <c r="C12" s="222">
        <v>146.71218058708072</v>
      </c>
      <c r="D12" s="222">
        <v>132.52520277045045</v>
      </c>
      <c r="E12" s="222">
        <v>87.63619757470714</v>
      </c>
      <c r="F12" s="222">
        <v>82.47359899229761</v>
      </c>
      <c r="G12" s="222">
        <v>85.29161287832396</v>
      </c>
      <c r="H12" s="222">
        <v>86.407402438744043</v>
      </c>
      <c r="I12" s="222">
        <v>94.848308305267608</v>
      </c>
      <c r="J12" s="222">
        <v>199.59696370145389</v>
      </c>
      <c r="K12" s="222">
        <v>209.3161645164204</v>
      </c>
      <c r="L12" s="222">
        <v>130.41357520441844</v>
      </c>
      <c r="M12" s="222">
        <v>131.07974470773806</v>
      </c>
      <c r="N12" s="222">
        <v>81.866498885952822</v>
      </c>
      <c r="O12" s="222">
        <v>82.031579753989803</v>
      </c>
      <c r="P12" s="222">
        <v>91.959135761843541</v>
      </c>
      <c r="Q12" s="222">
        <v>192.08538762174206</v>
      </c>
      <c r="R12" s="222">
        <v>197.61723483474944</v>
      </c>
      <c r="S12" s="222">
        <v>94.440067135029707</v>
      </c>
      <c r="T12" s="222">
        <v>93.313152769818686</v>
      </c>
      <c r="U12" s="222">
        <v>105.94481259520768</v>
      </c>
      <c r="V12" s="222">
        <v>127.11026186617852</v>
      </c>
      <c r="W12" s="222">
        <v>161.48970114396272</v>
      </c>
      <c r="X12" s="222">
        <v>271.7053637387574</v>
      </c>
      <c r="Y12" s="222">
        <v>272.79532946481726</v>
      </c>
      <c r="Z12" s="222">
        <v>156.98976143365439</v>
      </c>
      <c r="AA12" s="222">
        <v>143.89589513607757</v>
      </c>
      <c r="AB12" s="222">
        <v>158.62471002274424</v>
      </c>
      <c r="AC12" s="222">
        <v>167.62206984836925</v>
      </c>
      <c r="AD12" s="222">
        <v>296.33158168573914</v>
      </c>
      <c r="AE12" s="222">
        <v>365.31318557254644</v>
      </c>
      <c r="AF12" s="222">
        <v>337.75938554808738</v>
      </c>
      <c r="AG12" s="222">
        <v>4785.1960664961689</v>
      </c>
      <c r="AH12" s="223"/>
    </row>
    <row r="13" spans="1:34">
      <c r="A13" s="220" t="s">
        <v>830</v>
      </c>
      <c r="B13" s="221" t="s">
        <v>97</v>
      </c>
      <c r="C13" s="222">
        <v>101.7926507254535</v>
      </c>
      <c r="D13" s="222">
        <v>91.949363876609738</v>
      </c>
      <c r="E13" s="222">
        <v>60.80422780802526</v>
      </c>
      <c r="F13" s="222">
        <v>57.22228531196226</v>
      </c>
      <c r="G13" s="222">
        <v>59.177495179962946</v>
      </c>
      <c r="H13" s="222">
        <v>59.951658419528009</v>
      </c>
      <c r="I13" s="222">
        <v>65.808174076504926</v>
      </c>
      <c r="J13" s="222">
        <v>138.48546133402809</v>
      </c>
      <c r="K13" s="222">
        <v>145.22889061119849</v>
      </c>
      <c r="L13" s="222">
        <v>90.484262843885645</v>
      </c>
      <c r="M13" s="222">
        <v>90.946468226588095</v>
      </c>
      <c r="N13" s="222">
        <v>56.801063782616502</v>
      </c>
      <c r="O13" s="222">
        <v>56.915601096930146</v>
      </c>
      <c r="P13" s="222">
        <v>63.803592518099315</v>
      </c>
      <c r="Q13" s="222">
        <v>133.27373837264835</v>
      </c>
      <c r="R13" s="222">
        <v>137.11187498112176</v>
      </c>
      <c r="S13" s="222">
        <v>65.524925946135056</v>
      </c>
      <c r="T13" s="222">
        <v>64.743044033424113</v>
      </c>
      <c r="U13" s="222">
        <v>73.50721161339797</v>
      </c>
      <c r="V13" s="222">
        <v>88.192339845190887</v>
      </c>
      <c r="W13" s="222">
        <v>112.04567118098451</v>
      </c>
      <c r="X13" s="222">
        <v>188.5161073921569</v>
      </c>
      <c r="Y13" s="222">
        <v>189.27235339716856</v>
      </c>
      <c r="Z13" s="222">
        <v>108.92349830219524</v>
      </c>
      <c r="AA13" s="222">
        <v>99.838640089731371</v>
      </c>
      <c r="AB13" s="222">
        <v>110.05786730971276</v>
      </c>
      <c r="AC13" s="222">
        <v>116.30046490805915</v>
      </c>
      <c r="AD13" s="222">
        <v>205.60240514967757</v>
      </c>
      <c r="AE13" s="222">
        <v>253.46360033356061</v>
      </c>
      <c r="AF13" s="222">
        <v>234.34607150381231</v>
      </c>
      <c r="AG13" s="222">
        <v>3320.0910101703698</v>
      </c>
      <c r="AH13" s="223"/>
    </row>
    <row r="14" spans="1:34">
      <c r="A14" s="220" t="s">
        <v>838</v>
      </c>
      <c r="B14" s="221" t="s">
        <v>98</v>
      </c>
      <c r="C14" s="222">
        <v>140.833061688436</v>
      </c>
      <c r="D14" s="222">
        <v>127.21459106093374</v>
      </c>
      <c r="E14" s="222">
        <v>84.12439900893628</v>
      </c>
      <c r="F14" s="222">
        <v>79.168678483757631</v>
      </c>
      <c r="G14" s="222">
        <v>81.873767603567003</v>
      </c>
      <c r="H14" s="222">
        <v>82.944844724533681</v>
      </c>
      <c r="I14" s="222">
        <v>91.047502675969469</v>
      </c>
      <c r="J14" s="222">
        <v>191.59862111862503</v>
      </c>
      <c r="K14" s="222">
        <v>200.9283495873805</v>
      </c>
      <c r="L14" s="222">
        <v>125.18758161918208</v>
      </c>
      <c r="M14" s="222">
        <v>125.8270560675922</v>
      </c>
      <c r="N14" s="222">
        <v>78.585906375908252</v>
      </c>
      <c r="O14" s="222">
        <v>78.744372046439494</v>
      </c>
      <c r="P14" s="222">
        <v>88.274106401656255</v>
      </c>
      <c r="Q14" s="222">
        <v>184.38805241752436</v>
      </c>
      <c r="R14" s="222">
        <v>189.69822487002946</v>
      </c>
      <c r="S14" s="222">
        <v>90.655620736230006</v>
      </c>
      <c r="T14" s="222">
        <v>89.573864608836416</v>
      </c>
      <c r="U14" s="222">
        <v>101.69934267274162</v>
      </c>
      <c r="V14" s="222">
        <v>122.01664019305797</v>
      </c>
      <c r="W14" s="222">
        <v>155.01841055218779</v>
      </c>
      <c r="X14" s="222">
        <v>260.81745973223531</v>
      </c>
      <c r="Y14" s="222">
        <v>261.86374784357145</v>
      </c>
      <c r="Z14" s="222">
        <v>150.69879452385166</v>
      </c>
      <c r="AA14" s="222">
        <v>138.12963174099576</v>
      </c>
      <c r="AB14" s="222">
        <v>152.26822669085601</v>
      </c>
      <c r="AC14" s="222">
        <v>160.90504011892173</v>
      </c>
      <c r="AD14" s="222">
        <v>284.45684439274487</v>
      </c>
      <c r="AE14" s="222">
        <v>350.6741852889341</v>
      </c>
      <c r="AF14" s="222">
        <v>324.22453398481338</v>
      </c>
      <c r="AG14" s="222">
        <v>4593.4414588304498</v>
      </c>
      <c r="AH14" s="223"/>
    </row>
    <row r="15" spans="1:34">
      <c r="A15" s="220" t="s">
        <v>826</v>
      </c>
      <c r="B15" s="225" t="s">
        <v>99</v>
      </c>
      <c r="C15" s="222">
        <v>180.70458278538752</v>
      </c>
      <c r="D15" s="222">
        <v>163.23056053937455</v>
      </c>
      <c r="E15" s="222">
        <v>107.94102068597951</v>
      </c>
      <c r="F15" s="222">
        <v>101.58227651634309</v>
      </c>
      <c r="G15" s="222">
        <v>105.05320866062792</v>
      </c>
      <c r="H15" s="222">
        <v>106.42752050157507</v>
      </c>
      <c r="I15" s="222">
        <v>116.82413765249748</v>
      </c>
      <c r="J15" s="222">
        <v>245.84247815397453</v>
      </c>
      <c r="K15" s="222">
        <v>257.81356413502891</v>
      </c>
      <c r="L15" s="222">
        <v>160.62968052524749</v>
      </c>
      <c r="M15" s="222">
        <v>161.45019782435662</v>
      </c>
      <c r="N15" s="222">
        <v>100.83451466734729</v>
      </c>
      <c r="O15" s="222">
        <v>101.03784386104546</v>
      </c>
      <c r="P15" s="222">
        <v>113.26555978278503</v>
      </c>
      <c r="Q15" s="222">
        <v>236.59051137034845</v>
      </c>
      <c r="R15" s="222">
        <v>243.40405703955534</v>
      </c>
      <c r="S15" s="222">
        <v>116.32130925714233</v>
      </c>
      <c r="T15" s="222">
        <v>114.93329505555769</v>
      </c>
      <c r="U15" s="222">
        <v>130.49164071915465</v>
      </c>
      <c r="V15" s="222">
        <v>156.56100772516086</v>
      </c>
      <c r="W15" s="222">
        <v>198.90597326399785</v>
      </c>
      <c r="X15" s="222">
        <v>334.65799634694849</v>
      </c>
      <c r="Y15" s="222">
        <v>336.00050111369563</v>
      </c>
      <c r="Z15" s="222">
        <v>193.36342236838206</v>
      </c>
      <c r="AA15" s="222">
        <v>177.2357795449775</v>
      </c>
      <c r="AB15" s="222">
        <v>195.37717951850283</v>
      </c>
      <c r="AC15" s="222">
        <v>206.45917793849458</v>
      </c>
      <c r="AD15" s="222">
        <v>364.98997302321379</v>
      </c>
      <c r="AE15" s="222">
        <v>449.95423366163868</v>
      </c>
      <c r="AF15" s="222">
        <v>416.01637030463854</v>
      </c>
      <c r="AG15" s="222">
        <v>5893.8995745429793</v>
      </c>
      <c r="AH15" s="223"/>
    </row>
    <row r="16" spans="1:34">
      <c r="A16" s="224" t="s">
        <v>811</v>
      </c>
      <c r="B16" s="221" t="s">
        <v>100</v>
      </c>
      <c r="C16" s="222">
        <v>60.286841341608337</v>
      </c>
      <c r="D16" s="222">
        <v>54.457140785556334</v>
      </c>
      <c r="E16" s="222">
        <v>36.011389905232257</v>
      </c>
      <c r="F16" s="222">
        <v>33.889979396556726</v>
      </c>
      <c r="G16" s="222">
        <v>35.047955205828288</v>
      </c>
      <c r="H16" s="222">
        <v>35.506454479238933</v>
      </c>
      <c r="I16" s="222">
        <v>38.974984159039543</v>
      </c>
      <c r="J16" s="222">
        <v>82.018210313451803</v>
      </c>
      <c r="K16" s="222">
        <v>86.012015839035513</v>
      </c>
      <c r="L16" s="222">
        <v>53.589432627061768</v>
      </c>
      <c r="M16" s="222">
        <v>53.86317441859223</v>
      </c>
      <c r="N16" s="222">
        <v>33.640510350133837</v>
      </c>
      <c r="O16" s="222">
        <v>33.708345236508336</v>
      </c>
      <c r="P16" s="222">
        <v>37.787767896306988</v>
      </c>
      <c r="Q16" s="222">
        <v>78.931560019448312</v>
      </c>
      <c r="R16" s="222">
        <v>81.204701853494228</v>
      </c>
      <c r="S16" s="222">
        <v>38.807230053274374</v>
      </c>
      <c r="T16" s="222">
        <v>38.344159384777754</v>
      </c>
      <c r="U16" s="222">
        <v>43.534750027811604</v>
      </c>
      <c r="V16" s="222">
        <v>52.232037989975815</v>
      </c>
      <c r="W16" s="222">
        <v>66.359207205643159</v>
      </c>
      <c r="X16" s="222">
        <v>111.64893119191272</v>
      </c>
      <c r="Y16" s="222">
        <v>112.09681895782157</v>
      </c>
      <c r="Z16" s="222">
        <v>64.510095902978421</v>
      </c>
      <c r="AA16" s="222">
        <v>59.129575779349643</v>
      </c>
      <c r="AB16" s="222">
        <v>65.181927551841696</v>
      </c>
      <c r="AC16" s="222">
        <v>68.879114807393819</v>
      </c>
      <c r="AD16" s="222">
        <v>121.7683152012885</v>
      </c>
      <c r="AE16" s="222">
        <v>150.11417573156157</v>
      </c>
      <c r="AF16" s="222">
        <v>138.7917922472059</v>
      </c>
      <c r="AG16" s="222">
        <v>1966.3285958599297</v>
      </c>
      <c r="AH16" s="223"/>
    </row>
    <row r="17" spans="1:34">
      <c r="A17" s="220" t="s">
        <v>850</v>
      </c>
      <c r="B17" s="221" t="s">
        <v>101</v>
      </c>
      <c r="C17" s="222">
        <v>89.699570480363562</v>
      </c>
      <c r="D17" s="222">
        <v>81.025677068965081</v>
      </c>
      <c r="E17" s="222">
        <v>53.580617843231288</v>
      </c>
      <c r="F17" s="222">
        <v>50.424214103939811</v>
      </c>
      <c r="G17" s="222">
        <v>52.147142862634318</v>
      </c>
      <c r="H17" s="222">
        <v>52.829334647363126</v>
      </c>
      <c r="I17" s="222">
        <v>57.990089723475847</v>
      </c>
      <c r="J17" s="222">
        <v>122.03323433379401</v>
      </c>
      <c r="K17" s="222">
        <v>127.97553670450574</v>
      </c>
      <c r="L17" s="222">
        <v>79.734631670214839</v>
      </c>
      <c r="M17" s="222">
        <v>80.141926538819291</v>
      </c>
      <c r="N17" s="222">
        <v>50.053034161280664</v>
      </c>
      <c r="O17" s="222">
        <v>50.153964315124661</v>
      </c>
      <c r="P17" s="222">
        <v>56.223654686168395</v>
      </c>
      <c r="Q17" s="222">
        <v>117.44066986311056</v>
      </c>
      <c r="R17" s="222">
        <v>120.82283156900407</v>
      </c>
      <c r="S17" s="222">
        <v>57.740491786370654</v>
      </c>
      <c r="T17" s="222">
        <v>57.051498315459888</v>
      </c>
      <c r="U17" s="222">
        <v>64.774473028653077</v>
      </c>
      <c r="V17" s="222">
        <v>77.714991675658922</v>
      </c>
      <c r="W17" s="222">
        <v>98.734520689765489</v>
      </c>
      <c r="X17" s="222">
        <v>166.12018393463669</v>
      </c>
      <c r="Y17" s="222">
        <v>166.78658707222658</v>
      </c>
      <c r="Z17" s="222">
        <v>95.983265425294732</v>
      </c>
      <c r="AA17" s="222">
        <v>87.977698483817647</v>
      </c>
      <c r="AB17" s="222">
        <v>96.982870131679633</v>
      </c>
      <c r="AC17" s="222">
        <v>102.48384018465224</v>
      </c>
      <c r="AD17" s="222">
        <v>181.17661049418166</v>
      </c>
      <c r="AE17" s="222">
        <v>223.35184240016883</v>
      </c>
      <c r="AF17" s="222">
        <v>206.50549728140876</v>
      </c>
      <c r="AG17" s="222">
        <v>2925.6605014759707</v>
      </c>
      <c r="AH17" s="223"/>
    </row>
    <row r="18" spans="1:34">
      <c r="A18" s="220" t="s">
        <v>851</v>
      </c>
      <c r="B18" s="221" t="s">
        <v>102</v>
      </c>
      <c r="C18" s="222">
        <v>72.067697783295799</v>
      </c>
      <c r="D18" s="222">
        <v>65.09879563995689</v>
      </c>
      <c r="E18" s="222">
        <v>43.048497925790826</v>
      </c>
      <c r="F18" s="222">
        <v>40.512535383861817</v>
      </c>
      <c r="G18" s="222">
        <v>41.896795179296703</v>
      </c>
      <c r="H18" s="222">
        <v>42.444891353099955</v>
      </c>
      <c r="I18" s="222">
        <v>46.591218199116689</v>
      </c>
      <c r="J18" s="222">
        <v>98.045667380439156</v>
      </c>
      <c r="K18" s="222">
        <v>102.81991600945756</v>
      </c>
      <c r="L18" s="222">
        <v>64.061525682883726</v>
      </c>
      <c r="M18" s="222">
        <v>64.388760287710497</v>
      </c>
      <c r="N18" s="222">
        <v>40.214316743710846</v>
      </c>
      <c r="O18" s="222">
        <v>40.295407475645213</v>
      </c>
      <c r="P18" s="222">
        <v>45.172003973889531</v>
      </c>
      <c r="Q18" s="222">
        <v>94.355844268120322</v>
      </c>
      <c r="R18" s="222">
        <v>97.073188469093139</v>
      </c>
      <c r="S18" s="222">
        <v>46.390682693736885</v>
      </c>
      <c r="T18" s="222">
        <v>45.837121813006348</v>
      </c>
      <c r="U18" s="222">
        <v>52.042023404372209</v>
      </c>
      <c r="V18" s="222">
        <v>62.438877949129242</v>
      </c>
      <c r="W18" s="222">
        <v>79.326685286706905</v>
      </c>
      <c r="X18" s="222">
        <v>133.46662807184475</v>
      </c>
      <c r="Y18" s="222">
        <v>134.00203910742135</v>
      </c>
      <c r="Z18" s="222">
        <v>77.116232863548589</v>
      </c>
      <c r="AA18" s="222">
        <v>70.684287026655042</v>
      </c>
      <c r="AB18" s="222">
        <v>77.919349416913548</v>
      </c>
      <c r="AC18" s="222">
        <v>82.339016592236064</v>
      </c>
      <c r="AD18" s="222">
        <v>145.56347528280452</v>
      </c>
      <c r="AE18" s="222">
        <v>179.4484967011231</v>
      </c>
      <c r="AF18" s="222">
        <v>165.91356780157304</v>
      </c>
      <c r="AG18" s="222">
        <v>2350.5755457664404</v>
      </c>
      <c r="AH18" s="223"/>
    </row>
    <row r="19" spans="1:34">
      <c r="A19" s="220" t="s">
        <v>812</v>
      </c>
      <c r="B19" s="225" t="s">
        <v>123</v>
      </c>
      <c r="C19" s="222">
        <v>107.28140453870154</v>
      </c>
      <c r="D19" s="222">
        <v>96.907358564896938</v>
      </c>
      <c r="E19" s="222">
        <v>64.08284797229463</v>
      </c>
      <c r="F19" s="222">
        <v>60.307763826083161</v>
      </c>
      <c r="G19" s="222">
        <v>62.368400417351261</v>
      </c>
      <c r="H19" s="222">
        <v>63.18430725434655</v>
      </c>
      <c r="I19" s="222">
        <v>69.356611648678168</v>
      </c>
      <c r="J19" s="222">
        <v>145.95272541016138</v>
      </c>
      <c r="K19" s="222">
        <v>153.05976662685444</v>
      </c>
      <c r="L19" s="222">
        <v>95.363257930307228</v>
      </c>
      <c r="M19" s="222">
        <v>95.850385854457727</v>
      </c>
      <c r="N19" s="222">
        <v>59.863829642543401</v>
      </c>
      <c r="O19" s="222">
        <v>59.984542914710758</v>
      </c>
      <c r="P19" s="222">
        <v>67.243941199824647</v>
      </c>
      <c r="Q19" s="222">
        <v>140.45998152955028</v>
      </c>
      <c r="R19" s="222">
        <v>144.50507401151145</v>
      </c>
      <c r="S19" s="222">
        <v>69.058090517314781</v>
      </c>
      <c r="T19" s="222">
        <v>68.234048809183264</v>
      </c>
      <c r="U19" s="222">
        <v>77.470788405719219</v>
      </c>
      <c r="V19" s="222">
        <v>92.947752325116781</v>
      </c>
      <c r="W19" s="222">
        <v>118.08727733397946</v>
      </c>
      <c r="X19" s="222">
        <v>198.68107014666984</v>
      </c>
      <c r="Y19" s="222">
        <v>199.47809363526383</v>
      </c>
      <c r="Z19" s="222">
        <v>114.79675400776649</v>
      </c>
      <c r="AA19" s="222">
        <v>105.2220318434249</v>
      </c>
      <c r="AB19" s="222">
        <v>115.99228924065754</v>
      </c>
      <c r="AC19" s="222">
        <v>122.57149347148972</v>
      </c>
      <c r="AD19" s="222">
        <v>216.68867687200415</v>
      </c>
      <c r="AE19" s="222">
        <v>267.13059193792145</v>
      </c>
      <c r="AF19" s="222">
        <v>246.98222828349438</v>
      </c>
      <c r="AG19" s="222">
        <v>3499.1133861722797</v>
      </c>
      <c r="AH19" s="223"/>
    </row>
    <row r="20" spans="1:34">
      <c r="A20" s="220" t="s">
        <v>843</v>
      </c>
      <c r="B20" s="221" t="s">
        <v>155</v>
      </c>
      <c r="C20" s="222">
        <v>52.488801009213454</v>
      </c>
      <c r="D20" s="222">
        <v>47.413166167174943</v>
      </c>
      <c r="E20" s="222">
        <v>31.353354011207298</v>
      </c>
      <c r="F20" s="222">
        <v>29.50634574919253</v>
      </c>
      <c r="G20" s="222">
        <v>30.514538589847934</v>
      </c>
      <c r="H20" s="222">
        <v>30.913731458297502</v>
      </c>
      <c r="I20" s="222">
        <v>33.933610425350849</v>
      </c>
      <c r="J20" s="222">
        <v>71.409239967982373</v>
      </c>
      <c r="K20" s="222">
        <v>74.886450895554717</v>
      </c>
      <c r="L20" s="222">
        <v>46.657695158050132</v>
      </c>
      <c r="M20" s="222">
        <v>46.896028733069123</v>
      </c>
      <c r="N20" s="222">
        <v>29.289145264903567</v>
      </c>
      <c r="O20" s="222">
        <v>29.348205779157716</v>
      </c>
      <c r="P20" s="222">
        <v>32.899959353529596</v>
      </c>
      <c r="Q20" s="222">
        <v>68.721844684674309</v>
      </c>
      <c r="R20" s="222">
        <v>70.700957982663724</v>
      </c>
      <c r="S20" s="222">
        <v>33.787555138989212</v>
      </c>
      <c r="T20" s="222">
        <v>33.384382180661625</v>
      </c>
      <c r="U20" s="222">
        <v>37.903575313350316</v>
      </c>
      <c r="V20" s="222">
        <v>45.475878107903824</v>
      </c>
      <c r="W20" s="222">
        <v>57.775712653603826</v>
      </c>
      <c r="X20" s="222">
        <v>97.207257866055087</v>
      </c>
      <c r="Y20" s="222">
        <v>97.597211814480389</v>
      </c>
      <c r="Z20" s="222">
        <v>56.165781978027518</v>
      </c>
      <c r="AA20" s="222">
        <v>51.48122654585724</v>
      </c>
      <c r="AB20" s="222">
        <v>56.750712900665505</v>
      </c>
      <c r="AC20" s="222">
        <v>59.969672823459454</v>
      </c>
      <c r="AD20" s="222">
        <v>106.0177100606595</v>
      </c>
      <c r="AE20" s="222">
        <v>130.69706296252656</v>
      </c>
      <c r="AF20" s="222">
        <v>120.83921802597023</v>
      </c>
      <c r="AG20" s="222">
        <v>1711.9860336020802</v>
      </c>
      <c r="AH20" s="223"/>
    </row>
    <row r="21" spans="1:34">
      <c r="A21" s="220" t="s">
        <v>803</v>
      </c>
      <c r="B21" s="221" t="s">
        <v>180</v>
      </c>
      <c r="C21" s="222">
        <v>62.796965064560283</v>
      </c>
      <c r="D21" s="222">
        <v>56.724537085113603</v>
      </c>
      <c r="E21" s="222">
        <v>37.510772557997122</v>
      </c>
      <c r="F21" s="222">
        <v>35.301034269569918</v>
      </c>
      <c r="G21" s="222">
        <v>36.50722395909748</v>
      </c>
      <c r="H21" s="222">
        <v>36.984813466422075</v>
      </c>
      <c r="I21" s="222">
        <v>40.597760044492354</v>
      </c>
      <c r="J21" s="222">
        <v>85.43314881147802</v>
      </c>
      <c r="K21" s="222">
        <v>89.593241801648219</v>
      </c>
      <c r="L21" s="222">
        <v>55.820700730402976</v>
      </c>
      <c r="M21" s="222">
        <v>56.105840129596949</v>
      </c>
      <c r="N21" s="222">
        <v>35.041178243872061</v>
      </c>
      <c r="O21" s="222">
        <v>35.111837526976316</v>
      </c>
      <c r="P21" s="222">
        <v>39.361112435896558</v>
      </c>
      <c r="Q21" s="222">
        <v>82.21798168104695</v>
      </c>
      <c r="R21" s="222">
        <v>84.585768832649677</v>
      </c>
      <c r="S21" s="222">
        <v>40.423021270910233</v>
      </c>
      <c r="T21" s="222">
        <v>39.940670032316902</v>
      </c>
      <c r="U21" s="222">
        <v>45.347377897936433</v>
      </c>
      <c r="V21" s="222">
        <v>54.406789141953617</v>
      </c>
      <c r="W21" s="222">
        <v>69.122162048463991</v>
      </c>
      <c r="X21" s="222">
        <v>116.29758460599741</v>
      </c>
      <c r="Y21" s="222">
        <v>116.76412078143325</v>
      </c>
      <c r="Z21" s="222">
        <v>67.196060509722741</v>
      </c>
      <c r="AA21" s="222">
        <v>61.591515194135219</v>
      </c>
      <c r="AB21" s="222">
        <v>67.895864772876536</v>
      </c>
      <c r="AC21" s="222">
        <v>71.746989392401176</v>
      </c>
      <c r="AD21" s="222">
        <v>126.83830277882127</v>
      </c>
      <c r="AE21" s="222">
        <v>156.36438133646377</v>
      </c>
      <c r="AF21" s="222">
        <v>144.57057518752697</v>
      </c>
      <c r="AG21" s="222">
        <v>2048.1993315917803</v>
      </c>
      <c r="AH21" s="223"/>
    </row>
    <row r="22" spans="1:34">
      <c r="A22" s="224" t="s">
        <v>835</v>
      </c>
      <c r="B22" s="221" t="s">
        <v>45</v>
      </c>
      <c r="C22" s="222">
        <v>196.18328086500097</v>
      </c>
      <c r="D22" s="222">
        <v>177.21247801490276</v>
      </c>
      <c r="E22" s="222">
        <v>117.18697584577689</v>
      </c>
      <c r="F22" s="222">
        <v>110.28355771353156</v>
      </c>
      <c r="G22" s="222">
        <v>114.05180113729855</v>
      </c>
      <c r="H22" s="222">
        <v>115.54383305886216</v>
      </c>
      <c r="I22" s="222">
        <v>126.83099817181153</v>
      </c>
      <c r="J22" s="222">
        <v>266.90072380460475</v>
      </c>
      <c r="K22" s="222">
        <v>279.89722277037521</v>
      </c>
      <c r="L22" s="222">
        <v>174.38881318890523</v>
      </c>
      <c r="M22" s="222">
        <v>175.27961392712942</v>
      </c>
      <c r="N22" s="222">
        <v>109.4717444734883</v>
      </c>
      <c r="O22" s="222">
        <v>109.69249033228435</v>
      </c>
      <c r="P22" s="222">
        <v>122.96760151118058</v>
      </c>
      <c r="Q22" s="222">
        <v>256.85625691788812</v>
      </c>
      <c r="R22" s="222">
        <v>264.25343369727312</v>
      </c>
      <c r="S22" s="222">
        <v>126.28509876631601</v>
      </c>
      <c r="T22" s="222">
        <v>124.77819077451655</v>
      </c>
      <c r="U22" s="222">
        <v>141.66922502538131</v>
      </c>
      <c r="V22" s="222">
        <v>169.9716281547262</v>
      </c>
      <c r="W22" s="222">
        <v>215.9437564730801</v>
      </c>
      <c r="X22" s="222">
        <v>363.32395492717376</v>
      </c>
      <c r="Y22" s="222">
        <v>364.78145526090987</v>
      </c>
      <c r="Z22" s="222">
        <v>209.92644466890442</v>
      </c>
      <c r="AA22" s="222">
        <v>192.41734870163688</v>
      </c>
      <c r="AB22" s="222">
        <v>212.11269516950873</v>
      </c>
      <c r="AC22" s="222">
        <v>224.14394957967934</v>
      </c>
      <c r="AD22" s="222">
        <v>396.25409210326092</v>
      </c>
      <c r="AE22" s="222">
        <v>488.49617667790375</v>
      </c>
      <c r="AF22" s="222">
        <v>451.65128167691881</v>
      </c>
      <c r="AG22" s="222">
        <v>6398.7561233902306</v>
      </c>
      <c r="AH22" s="223"/>
    </row>
    <row r="23" spans="1:34">
      <c r="A23" s="220" t="s">
        <v>832</v>
      </c>
      <c r="B23" s="221" t="s">
        <v>70</v>
      </c>
      <c r="C23" s="222">
        <v>68.614736002296596</v>
      </c>
      <c r="D23" s="222">
        <v>61.97973314388878</v>
      </c>
      <c r="E23" s="222">
        <v>40.985925890894592</v>
      </c>
      <c r="F23" s="222">
        <v>38.571468295074133</v>
      </c>
      <c r="G23" s="222">
        <v>39.889404393268364</v>
      </c>
      <c r="H23" s="222">
        <v>40.411239770644549</v>
      </c>
      <c r="I23" s="222">
        <v>44.358904683906367</v>
      </c>
      <c r="J23" s="222">
        <v>93.348029566682229</v>
      </c>
      <c r="K23" s="222">
        <v>97.893530801846595</v>
      </c>
      <c r="L23" s="222">
        <v>60.992161645744083</v>
      </c>
      <c r="M23" s="222">
        <v>61.303717539877404</v>
      </c>
      <c r="N23" s="222">
        <v>38.287538130876968</v>
      </c>
      <c r="O23" s="222">
        <v>38.364743582626517</v>
      </c>
      <c r="P23" s="222">
        <v>43.007688918870002</v>
      </c>
      <c r="Q23" s="222">
        <v>89.834996036622499</v>
      </c>
      <c r="R23" s="222">
        <v>92.422144796914083</v>
      </c>
      <c r="S23" s="222">
        <v>44.167977386601862</v>
      </c>
      <c r="T23" s="222">
        <v>43.640939131449933</v>
      </c>
      <c r="U23" s="222">
        <v>49.548546807388213</v>
      </c>
      <c r="V23" s="222">
        <v>59.447259431563808</v>
      </c>
      <c r="W23" s="222">
        <v>75.525925432659804</v>
      </c>
      <c r="X23" s="222">
        <v>127.0718745283545</v>
      </c>
      <c r="Y23" s="222">
        <v>127.58163254739476</v>
      </c>
      <c r="Z23" s="222">
        <v>73.421381869790508</v>
      </c>
      <c r="AA23" s="222">
        <v>67.297608263110732</v>
      </c>
      <c r="AB23" s="222">
        <v>74.186018898350952</v>
      </c>
      <c r="AC23" s="222">
        <v>78.393927653319665</v>
      </c>
      <c r="AD23" s="222">
        <v>138.58912849053823</v>
      </c>
      <c r="AE23" s="222">
        <v>170.8506252576654</v>
      </c>
      <c r="AF23" s="222">
        <v>157.96419205918824</v>
      </c>
      <c r="AG23" s="222">
        <v>2237.9530009574109</v>
      </c>
      <c r="AH23" s="223"/>
    </row>
    <row r="24" spans="1:34">
      <c r="A24" s="220" t="s">
        <v>819</v>
      </c>
      <c r="B24" s="221" t="s">
        <v>87</v>
      </c>
      <c r="C24" s="222">
        <v>72.541688149523807</v>
      </c>
      <c r="D24" s="222">
        <v>65.526951428687198</v>
      </c>
      <c r="E24" s="222">
        <v>43.331628564412952</v>
      </c>
      <c r="F24" s="222">
        <v>40.778986957508067</v>
      </c>
      <c r="G24" s="222">
        <v>42.172351051090033</v>
      </c>
      <c r="H24" s="222">
        <v>42.724052061930408</v>
      </c>
      <c r="I24" s="222">
        <v>46.897649363930825</v>
      </c>
      <c r="J24" s="222">
        <v>98.690515255675351</v>
      </c>
      <c r="K24" s="222">
        <v>103.49616419198451</v>
      </c>
      <c r="L24" s="222">
        <v>64.482859331016343</v>
      </c>
      <c r="M24" s="222">
        <v>64.812246162915088</v>
      </c>
      <c r="N24" s="222">
        <v>40.478806928734883</v>
      </c>
      <c r="O24" s="222">
        <v>40.560430995671055</v>
      </c>
      <c r="P24" s="222">
        <v>45.469100944729625</v>
      </c>
      <c r="Q24" s="222">
        <v>94.976424119510611</v>
      </c>
      <c r="R24" s="222">
        <v>97.711640335444429</v>
      </c>
      <c r="S24" s="222">
        <v>46.695794933421446</v>
      </c>
      <c r="T24" s="222">
        <v>46.138593274191557</v>
      </c>
      <c r="U24" s="222">
        <v>52.384304599573674</v>
      </c>
      <c r="V24" s="222">
        <v>62.849539417946595</v>
      </c>
      <c r="W24" s="222">
        <v>79.848418126345564</v>
      </c>
      <c r="X24" s="222">
        <v>134.34444015499489</v>
      </c>
      <c r="Y24" s="222">
        <v>134.88337259725773</v>
      </c>
      <c r="Z24" s="222">
        <v>77.623427523311804</v>
      </c>
      <c r="AA24" s="222">
        <v>71.149178678877277</v>
      </c>
      <c r="AB24" s="222">
        <v>78.431826186706118</v>
      </c>
      <c r="AC24" s="222">
        <v>82.880561581598187</v>
      </c>
      <c r="AD24" s="222">
        <v>146.5208485177063</v>
      </c>
      <c r="AE24" s="222">
        <v>180.62873224751439</v>
      </c>
      <c r="AF24" s="222">
        <v>167.00478391063945</v>
      </c>
      <c r="AG24" s="222">
        <v>2366.0353175928503</v>
      </c>
      <c r="AH24" s="223"/>
    </row>
    <row r="25" spans="1:34">
      <c r="A25" s="220" t="s">
        <v>815</v>
      </c>
      <c r="B25" s="221" t="s">
        <v>174</v>
      </c>
      <c r="C25" s="222">
        <v>132.6110696285254</v>
      </c>
      <c r="D25" s="222">
        <v>119.78766058688259</v>
      </c>
      <c r="E25" s="222">
        <v>79.213122264655865</v>
      </c>
      <c r="F25" s="222">
        <v>74.546722260671999</v>
      </c>
      <c r="G25" s="222">
        <v>77.093885244403822</v>
      </c>
      <c r="H25" s="222">
        <v>78.102431682031238</v>
      </c>
      <c r="I25" s="222">
        <v>85.732047376612172</v>
      </c>
      <c r="J25" s="222">
        <v>180.41287877488313</v>
      </c>
      <c r="K25" s="222">
        <v>189.19792723404728</v>
      </c>
      <c r="L25" s="222">
        <v>117.87899022926102</v>
      </c>
      <c r="M25" s="222">
        <v>118.48113144231922</v>
      </c>
      <c r="N25" s="222">
        <v>73.997973041951269</v>
      </c>
      <c r="O25" s="222">
        <v>74.147187308946613</v>
      </c>
      <c r="P25" s="222">
        <v>83.120565086650416</v>
      </c>
      <c r="Q25" s="222">
        <v>173.62327115988768</v>
      </c>
      <c r="R25" s="222">
        <v>178.62342979022762</v>
      </c>
      <c r="S25" s="222">
        <v>85.363043943938663</v>
      </c>
      <c r="T25" s="222">
        <v>84.344441952254115</v>
      </c>
      <c r="U25" s="222">
        <v>95.762021010280961</v>
      </c>
      <c r="V25" s="222">
        <v>114.89317191922531</v>
      </c>
      <c r="W25" s="222">
        <v>145.96826191933516</v>
      </c>
      <c r="X25" s="222">
        <v>245.59064397395392</v>
      </c>
      <c r="Y25" s="222">
        <v>246.57584861212936</v>
      </c>
      <c r="Z25" s="222">
        <v>141.90082991839321</v>
      </c>
      <c r="AA25" s="222">
        <v>130.06546895281932</v>
      </c>
      <c r="AB25" s="222">
        <v>143.3786368756565</v>
      </c>
      <c r="AC25" s="222">
        <v>151.51122345118395</v>
      </c>
      <c r="AD25" s="222">
        <v>267.8499348507334</v>
      </c>
      <c r="AE25" s="222">
        <v>330.20143313475734</v>
      </c>
      <c r="AF25" s="222">
        <v>305.29594213222111</v>
      </c>
      <c r="AG25" s="222">
        <v>4325.271195758839</v>
      </c>
      <c r="AH25" s="223"/>
    </row>
    <row r="26" spans="1:34">
      <c r="A26" s="220" t="s">
        <v>806</v>
      </c>
      <c r="B26" s="221" t="s">
        <v>29</v>
      </c>
      <c r="C26" s="222">
        <v>179.97937525218452</v>
      </c>
      <c r="D26" s="222">
        <v>162.57548012952853</v>
      </c>
      <c r="E26" s="222">
        <v>107.50782945122228</v>
      </c>
      <c r="F26" s="222">
        <v>101.17460433097824</v>
      </c>
      <c r="G26" s="222">
        <v>104.63160685544119</v>
      </c>
      <c r="H26" s="222">
        <v>106.00040327843567</v>
      </c>
      <c r="I26" s="222">
        <v>116.35529650093602</v>
      </c>
      <c r="J26" s="222">
        <v>244.85585781269467</v>
      </c>
      <c r="K26" s="222">
        <v>256.77890117302377</v>
      </c>
      <c r="L26" s="222">
        <v>159.98503802322944</v>
      </c>
      <c r="M26" s="222">
        <v>160.80226240459811</v>
      </c>
      <c r="N26" s="222">
        <v>100.42984341597966</v>
      </c>
      <c r="O26" s="222">
        <v>100.63235660456763</v>
      </c>
      <c r="P26" s="222">
        <v>112.81099999276307</v>
      </c>
      <c r="Q26" s="222">
        <v>235.64102122192261</v>
      </c>
      <c r="R26" s="222">
        <v>242.42722262253949</v>
      </c>
      <c r="S26" s="222">
        <v>115.8544860673536</v>
      </c>
      <c r="T26" s="222">
        <v>114.4720422743312</v>
      </c>
      <c r="U26" s="222">
        <v>129.96794884919282</v>
      </c>
      <c r="V26" s="222">
        <v>155.93269370867031</v>
      </c>
      <c r="W26" s="222">
        <v>198.10771951754228</v>
      </c>
      <c r="X26" s="222">
        <v>333.31493965045252</v>
      </c>
      <c r="Y26" s="222">
        <v>334.65205664808389</v>
      </c>
      <c r="Z26" s="222">
        <v>192.58741210684929</v>
      </c>
      <c r="AA26" s="222">
        <v>176.52449308783341</v>
      </c>
      <c r="AB26" s="222">
        <v>194.5930876032964</v>
      </c>
      <c r="AC26" s="222">
        <v>205.63061150795909</v>
      </c>
      <c r="AD26" s="222">
        <v>363.52518738302695</v>
      </c>
      <c r="AE26" s="222">
        <v>448.14846761620561</v>
      </c>
      <c r="AF26" s="222">
        <v>414.34680442517765</v>
      </c>
      <c r="AG26" s="222">
        <v>5870.2460495160185</v>
      </c>
      <c r="AH26" s="223"/>
    </row>
    <row r="27" spans="1:34">
      <c r="A27" s="220" t="s">
        <v>808</v>
      </c>
      <c r="B27" s="221" t="s">
        <v>810</v>
      </c>
      <c r="C27" s="222">
        <v>27.315418483337123</v>
      </c>
      <c r="D27" s="222">
        <v>24.674034281123166</v>
      </c>
      <c r="E27" s="222">
        <v>16.316432633353795</v>
      </c>
      <c r="F27" s="222">
        <v>15.355240861984152</v>
      </c>
      <c r="G27" s="222">
        <v>15.879909149788494</v>
      </c>
      <c r="H27" s="222">
        <v>16.087650992764669</v>
      </c>
      <c r="I27" s="222">
        <v>17.659210185736335</v>
      </c>
      <c r="J27" s="222">
        <v>37.161703750102696</v>
      </c>
      <c r="K27" s="222">
        <v>38.971260642530076</v>
      </c>
      <c r="L27" s="222">
        <v>24.280883620991855</v>
      </c>
      <c r="M27" s="222">
        <v>24.404913532422498</v>
      </c>
      <c r="N27" s="222">
        <v>15.242208710190569</v>
      </c>
      <c r="O27" s="222">
        <v>15.272944079101171</v>
      </c>
      <c r="P27" s="222">
        <v>17.12129331490533</v>
      </c>
      <c r="Q27" s="222">
        <v>35.763170627183378</v>
      </c>
      <c r="R27" s="222">
        <v>36.793110479515477</v>
      </c>
      <c r="S27" s="222">
        <v>17.583202328975208</v>
      </c>
      <c r="T27" s="222">
        <v>17.373389228539743</v>
      </c>
      <c r="U27" s="222">
        <v>19.72519855268008</v>
      </c>
      <c r="V27" s="222">
        <v>23.665860479392126</v>
      </c>
      <c r="W27" s="222">
        <v>30.066752125452549</v>
      </c>
      <c r="X27" s="222">
        <v>50.587113387537222</v>
      </c>
      <c r="Y27" s="222">
        <v>50.790047253155471</v>
      </c>
      <c r="Z27" s="222">
        <v>29.228936643159301</v>
      </c>
      <c r="AA27" s="222">
        <v>26.791072001982599</v>
      </c>
      <c r="AB27" s="222">
        <v>29.533337441586692</v>
      </c>
      <c r="AC27" s="222">
        <v>31.208499298623078</v>
      </c>
      <c r="AD27" s="222">
        <v>55.172114075223185</v>
      </c>
      <c r="AE27" s="222">
        <v>68.015365196431475</v>
      </c>
      <c r="AF27" s="222">
        <v>62.885296408260515</v>
      </c>
      <c r="AG27" s="222">
        <v>890.92556976602998</v>
      </c>
      <c r="AH27" s="223"/>
    </row>
    <row r="28" spans="1:34">
      <c r="A28" s="224" t="s">
        <v>833</v>
      </c>
      <c r="B28" s="221" t="s">
        <v>36</v>
      </c>
      <c r="C28" s="222">
        <v>90.837591081112052</v>
      </c>
      <c r="D28" s="222">
        <v>82.05365177609329</v>
      </c>
      <c r="E28" s="222">
        <v>54.260396426115115</v>
      </c>
      <c r="F28" s="222">
        <v>51.063947316925471</v>
      </c>
      <c r="G28" s="222">
        <v>52.808734914079473</v>
      </c>
      <c r="H28" s="222">
        <v>53.499581682333009</v>
      </c>
      <c r="I28" s="222">
        <v>58.725811381797683</v>
      </c>
      <c r="J28" s="222">
        <v>123.58147290287646</v>
      </c>
      <c r="K28" s="222">
        <v>129.59916540620009</v>
      </c>
      <c r="L28" s="222">
        <v>80.746226853423238</v>
      </c>
      <c r="M28" s="222">
        <v>81.158689081788381</v>
      </c>
      <c r="N28" s="222">
        <v>50.688058205436768</v>
      </c>
      <c r="O28" s="222">
        <v>50.790268862561838</v>
      </c>
      <c r="P28" s="222">
        <v>56.936965540831146</v>
      </c>
      <c r="Q28" s="222">
        <v>118.93064245667142</v>
      </c>
      <c r="R28" s="222">
        <v>122.35571372919671</v>
      </c>
      <c r="S28" s="222">
        <v>58.473046789681668</v>
      </c>
      <c r="T28" s="222">
        <v>57.775312042090547</v>
      </c>
      <c r="U28" s="222">
        <v>65.596268320586745</v>
      </c>
      <c r="V28" s="222">
        <v>78.700963637846414</v>
      </c>
      <c r="W28" s="222">
        <v>99.987167920384934</v>
      </c>
      <c r="X28" s="222">
        <v>168.22775469005219</v>
      </c>
      <c r="Y28" s="222">
        <v>168.90261250022212</v>
      </c>
      <c r="Z28" s="222">
        <v>97.201007414427323</v>
      </c>
      <c r="AA28" s="222">
        <v>89.093873653273363</v>
      </c>
      <c r="AB28" s="222">
        <v>98.213294129682254</v>
      </c>
      <c r="AC28" s="222">
        <v>103.78405512157306</v>
      </c>
      <c r="AD28" s="222">
        <v>183.47520249425486</v>
      </c>
      <c r="AE28" s="222">
        <v>226.18551257835733</v>
      </c>
      <c r="AF28" s="222">
        <v>209.12543747527516</v>
      </c>
      <c r="AG28" s="222">
        <v>2962.7784263851504</v>
      </c>
      <c r="AH28" s="223"/>
    </row>
    <row r="29" spans="1:34">
      <c r="A29" s="220" t="s">
        <v>831</v>
      </c>
      <c r="B29" s="221" t="s">
        <v>43</v>
      </c>
      <c r="C29" s="222">
        <v>138.10530744063982</v>
      </c>
      <c r="D29" s="222">
        <v>124.75060897471167</v>
      </c>
      <c r="E29" s="222">
        <v>82.495018208797305</v>
      </c>
      <c r="F29" s="222">
        <v>77.635283580334814</v>
      </c>
      <c r="G29" s="222">
        <v>80.287978622725404</v>
      </c>
      <c r="H29" s="222">
        <v>81.338310365217694</v>
      </c>
      <c r="I29" s="222">
        <v>89.284030312320624</v>
      </c>
      <c r="J29" s="222">
        <v>187.88760364614802</v>
      </c>
      <c r="K29" s="222">
        <v>197.03662734177473</v>
      </c>
      <c r="L29" s="222">
        <v>122.76286008406052</v>
      </c>
      <c r="M29" s="222">
        <v>123.38994873951765</v>
      </c>
      <c r="N29" s="222">
        <v>77.063799014442026</v>
      </c>
      <c r="O29" s="222">
        <v>77.219195409898646</v>
      </c>
      <c r="P29" s="222">
        <v>86.564351136658701</v>
      </c>
      <c r="Q29" s="222">
        <v>180.81669433445239</v>
      </c>
      <c r="R29" s="222">
        <v>186.02401561486627</v>
      </c>
      <c r="S29" s="222">
        <v>88.899738618883717</v>
      </c>
      <c r="T29" s="222">
        <v>87.838934708506514</v>
      </c>
      <c r="U29" s="222">
        <v>99.729557945719478</v>
      </c>
      <c r="V29" s="222">
        <v>119.65333569198313</v>
      </c>
      <c r="W29" s="222">
        <v>152.01590444459629</v>
      </c>
      <c r="X29" s="222">
        <v>255.76576288524109</v>
      </c>
      <c r="Y29" s="222">
        <v>256.79178574915665</v>
      </c>
      <c r="Z29" s="222">
        <v>147.77995379162641</v>
      </c>
      <c r="AA29" s="222">
        <v>135.45423943459559</v>
      </c>
      <c r="AB29" s="222">
        <v>149.31898808749986</v>
      </c>
      <c r="AC29" s="222">
        <v>157.78851761054085</v>
      </c>
      <c r="AD29" s="222">
        <v>278.94728324066551</v>
      </c>
      <c r="AE29" s="222">
        <v>343.88207989090949</v>
      </c>
      <c r="AF29" s="222">
        <v>317.94472412188946</v>
      </c>
      <c r="AG29" s="222">
        <v>4504.4724390483807</v>
      </c>
      <c r="AH29" s="223"/>
    </row>
    <row r="30" spans="1:34">
      <c r="A30" s="220" t="s">
        <v>816</v>
      </c>
      <c r="B30" s="221" t="s">
        <v>63</v>
      </c>
      <c r="C30" s="222">
        <v>70.63956003681858</v>
      </c>
      <c r="D30" s="222">
        <v>63.808757937029483</v>
      </c>
      <c r="E30" s="222">
        <v>42.195422460527134</v>
      </c>
      <c r="F30" s="222">
        <v>39.709714109326839</v>
      </c>
      <c r="G30" s="222">
        <v>41.066542562765264</v>
      </c>
      <c r="H30" s="222">
        <v>41.603777326275349</v>
      </c>
      <c r="I30" s="222">
        <v>45.66793801380269</v>
      </c>
      <c r="J30" s="222">
        <v>96.102734238803393</v>
      </c>
      <c r="K30" s="222">
        <v>100.78237342575704</v>
      </c>
      <c r="L30" s="222">
        <v>62.792043158275426</v>
      </c>
      <c r="M30" s="222">
        <v>63.112793081261628</v>
      </c>
      <c r="N30" s="222">
        <v>39.417405152845568</v>
      </c>
      <c r="O30" s="222">
        <v>39.496888941048873</v>
      </c>
      <c r="P30" s="222">
        <v>44.276847809013624</v>
      </c>
      <c r="Q30" s="222">
        <v>92.486030926708679</v>
      </c>
      <c r="R30" s="222">
        <v>95.149526566634776</v>
      </c>
      <c r="S30" s="222">
        <v>45.471376443119716</v>
      </c>
      <c r="T30" s="222">
        <v>44.928785264669962</v>
      </c>
      <c r="U30" s="222">
        <v>51.010726716495192</v>
      </c>
      <c r="V30" s="222">
        <v>61.20155080826553</v>
      </c>
      <c r="W30" s="222">
        <v>77.754698987081781</v>
      </c>
      <c r="X30" s="222">
        <v>130.82177142583964</v>
      </c>
      <c r="Y30" s="222">
        <v>131.34657242761043</v>
      </c>
      <c r="Z30" s="222">
        <v>75.588050246286073</v>
      </c>
      <c r="AA30" s="222">
        <v>69.283563797100257</v>
      </c>
      <c r="AB30" s="222">
        <v>76.375251748942333</v>
      </c>
      <c r="AC30" s="222">
        <v>80.707336085987919</v>
      </c>
      <c r="AD30" s="222">
        <v>142.67890008539948</v>
      </c>
      <c r="AE30" s="222">
        <v>175.89243511500055</v>
      </c>
      <c r="AF30" s="222">
        <v>162.62572267652655</v>
      </c>
      <c r="AG30" s="222">
        <v>2303.9950975752195</v>
      </c>
      <c r="AH30" s="223"/>
    </row>
    <row r="31" spans="1:34">
      <c r="A31" s="220" t="s">
        <v>883</v>
      </c>
      <c r="B31" s="221" t="s">
        <v>91</v>
      </c>
      <c r="C31" s="222">
        <v>81.39395313960992</v>
      </c>
      <c r="D31" s="222">
        <v>73.52320782740253</v>
      </c>
      <c r="E31" s="222">
        <v>48.619388861823218</v>
      </c>
      <c r="F31" s="222">
        <v>45.755248301620405</v>
      </c>
      <c r="G31" s="222">
        <v>47.318644669039656</v>
      </c>
      <c r="H31" s="222">
        <v>47.937669775415152</v>
      </c>
      <c r="I31" s="222">
        <v>52.620571316421731</v>
      </c>
      <c r="J31" s="222">
        <v>110.73372262149553</v>
      </c>
      <c r="K31" s="222">
        <v>116.12580508201283</v>
      </c>
      <c r="L31" s="222">
        <v>72.351705130965527</v>
      </c>
      <c r="M31" s="222">
        <v>72.721287050607501</v>
      </c>
      <c r="N31" s="222">
        <v>45.418437292410779</v>
      </c>
      <c r="O31" s="222">
        <v>45.510021947369076</v>
      </c>
      <c r="P31" s="222">
        <v>51.017697078777054</v>
      </c>
      <c r="Q31" s="222">
        <v>106.56640080138405</v>
      </c>
      <c r="R31" s="222">
        <v>109.63539555716544</v>
      </c>
      <c r="S31" s="222">
        <v>52.394084582007203</v>
      </c>
      <c r="T31" s="222">
        <v>51.768887582908029</v>
      </c>
      <c r="U31" s="222">
        <v>58.776763301127303</v>
      </c>
      <c r="V31" s="222">
        <v>70.519071126193424</v>
      </c>
      <c r="W31" s="222">
        <v>89.592323656041273</v>
      </c>
      <c r="X31" s="222">
        <v>150.7384973451926</v>
      </c>
      <c r="Y31" s="222">
        <v>151.34319573407683</v>
      </c>
      <c r="Z31" s="222">
        <v>87.095817364291975</v>
      </c>
      <c r="AA31" s="222">
        <v>79.831515684795747</v>
      </c>
      <c r="AB31" s="222">
        <v>88.002864947618335</v>
      </c>
      <c r="AC31" s="222">
        <v>92.994479693555917</v>
      </c>
      <c r="AD31" s="222">
        <v>164.40079328791242</v>
      </c>
      <c r="AE31" s="222">
        <v>202.67086337882316</v>
      </c>
      <c r="AF31" s="222">
        <v>187.38438410331511</v>
      </c>
      <c r="AG31" s="222">
        <v>2654.7626982413794</v>
      </c>
      <c r="AH31" s="223"/>
    </row>
    <row r="32" spans="1:34">
      <c r="A32" s="220" t="s">
        <v>899</v>
      </c>
      <c r="B32" s="221" t="s">
        <v>92</v>
      </c>
      <c r="C32" s="222">
        <v>102.80232074329298</v>
      </c>
      <c r="D32" s="222">
        <v>92.861399423419712</v>
      </c>
      <c r="E32" s="222">
        <v>61.407338202912477</v>
      </c>
      <c r="F32" s="222">
        <v>57.789866816324221</v>
      </c>
      <c r="G32" s="222">
        <v>59.764470194251558</v>
      </c>
      <c r="H32" s="222">
        <v>60.546312273166336</v>
      </c>
      <c r="I32" s="222">
        <v>66.460918059693029</v>
      </c>
      <c r="J32" s="222">
        <v>139.85908327253875</v>
      </c>
      <c r="K32" s="222">
        <v>146.66939987713462</v>
      </c>
      <c r="L32" s="222">
        <v>91.381766215972732</v>
      </c>
      <c r="M32" s="222">
        <v>91.848556162626252</v>
      </c>
      <c r="N32" s="222">
        <v>57.364467237325393</v>
      </c>
      <c r="O32" s="222">
        <v>57.48014063456214</v>
      </c>
      <c r="P32" s="222">
        <v>64.436453279036982</v>
      </c>
      <c r="Q32" s="222">
        <v>134.59566580887534</v>
      </c>
      <c r="R32" s="222">
        <v>138.47187246887336</v>
      </c>
      <c r="S32" s="222">
        <v>66.174860422518847</v>
      </c>
      <c r="T32" s="222">
        <v>65.385223109794936</v>
      </c>
      <c r="U32" s="222">
        <v>74.23632149640126</v>
      </c>
      <c r="V32" s="222">
        <v>89.067109887135899</v>
      </c>
      <c r="W32" s="222">
        <v>113.15703977207527</v>
      </c>
      <c r="X32" s="222">
        <v>190.385977762534</v>
      </c>
      <c r="Y32" s="222">
        <v>191.14972488783209</v>
      </c>
      <c r="Z32" s="222">
        <v>110.00389840662456</v>
      </c>
      <c r="AA32" s="222">
        <v>100.82892849269622</v>
      </c>
      <c r="AB32" s="222">
        <v>111.14951909457179</v>
      </c>
      <c r="AC32" s="222">
        <v>117.45403632644347</v>
      </c>
      <c r="AD32" s="222">
        <v>207.64175261332906</v>
      </c>
      <c r="AE32" s="222">
        <v>255.9776776863616</v>
      </c>
      <c r="AF32" s="222">
        <v>236.67052420751523</v>
      </c>
      <c r="AG32" s="222">
        <v>3353.0226248358399</v>
      </c>
      <c r="AH32" s="223"/>
    </row>
    <row r="33" spans="1:34">
      <c r="A33" s="220" t="s">
        <v>897</v>
      </c>
      <c r="B33" s="221" t="s">
        <v>93</v>
      </c>
      <c r="C33" s="222">
        <v>35.687867783871312</v>
      </c>
      <c r="D33" s="222">
        <v>32.236872872974317</v>
      </c>
      <c r="E33" s="222">
        <v>21.317582627510749</v>
      </c>
      <c r="F33" s="222">
        <v>20.061775952884467</v>
      </c>
      <c r="G33" s="222">
        <v>20.747260324905842</v>
      </c>
      <c r="H33" s="222">
        <v>21.018677123071832</v>
      </c>
      <c r="I33" s="222">
        <v>23.071934946213496</v>
      </c>
      <c r="J33" s="222">
        <v>48.552138085165268</v>
      </c>
      <c r="K33" s="222">
        <v>50.916342285944246</v>
      </c>
      <c r="L33" s="222">
        <v>31.723217598519454</v>
      </c>
      <c r="M33" s="222">
        <v>31.885263919833633</v>
      </c>
      <c r="N33" s="222">
        <v>19.914098314667186</v>
      </c>
      <c r="O33" s="222">
        <v>19.954254381931509</v>
      </c>
      <c r="P33" s="222">
        <v>22.369141167797061</v>
      </c>
      <c r="Q33" s="222">
        <v>46.724940555222403</v>
      </c>
      <c r="R33" s="222">
        <v>48.070567286066378</v>
      </c>
      <c r="S33" s="222">
        <v>22.972629920215773</v>
      </c>
      <c r="T33" s="222">
        <v>22.69850700343774</v>
      </c>
      <c r="U33" s="222">
        <v>25.771169436341541</v>
      </c>
      <c r="V33" s="222">
        <v>30.9196837052049</v>
      </c>
      <c r="W33" s="222">
        <v>39.282512739028398</v>
      </c>
      <c r="X33" s="222">
        <v>66.092570217931197</v>
      </c>
      <c r="Y33" s="222">
        <v>66.357705345532196</v>
      </c>
      <c r="Z33" s="222">
        <v>38.187898421565123</v>
      </c>
      <c r="AA33" s="222">
        <v>35.002803855199176</v>
      </c>
      <c r="AB33" s="222">
        <v>38.585601112966629</v>
      </c>
      <c r="AC33" s="222">
        <v>40.77421685418134</v>
      </c>
      <c r="AD33" s="222">
        <v>72.082919530386818</v>
      </c>
      <c r="AE33" s="222">
        <v>88.862755731993559</v>
      </c>
      <c r="AF33" s="222">
        <v>82.160269487966474</v>
      </c>
      <c r="AG33" s="222">
        <v>1164.0031785885299</v>
      </c>
      <c r="AH33" s="223"/>
    </row>
    <row r="34" spans="1:34">
      <c r="A34" s="220" t="s">
        <v>885</v>
      </c>
      <c r="B34" s="221" t="s">
        <v>94</v>
      </c>
      <c r="C34" s="222">
        <v>97.302257607831322</v>
      </c>
      <c r="D34" s="222">
        <v>87.893189017435731</v>
      </c>
      <c r="E34" s="222">
        <v>58.121962594125939</v>
      </c>
      <c r="F34" s="222">
        <v>54.69803081708254</v>
      </c>
      <c r="G34" s="222">
        <v>56.566990244877502</v>
      </c>
      <c r="H34" s="222">
        <v>57.307002715619035</v>
      </c>
      <c r="I34" s="222">
        <v>62.905169096769903</v>
      </c>
      <c r="J34" s="222">
        <v>132.37643324572076</v>
      </c>
      <c r="K34" s="222">
        <v>138.8223887052867</v>
      </c>
      <c r="L34" s="222">
        <v>86.492718186863556</v>
      </c>
      <c r="M34" s="222">
        <v>86.934534240330322</v>
      </c>
      <c r="N34" s="222">
        <v>54.295390690646407</v>
      </c>
      <c r="O34" s="222">
        <v>54.404875404755231</v>
      </c>
      <c r="P34" s="222">
        <v>60.989015918698492</v>
      </c>
      <c r="Q34" s="222">
        <v>127.39461573183601</v>
      </c>
      <c r="R34" s="222">
        <v>131.06344009538449</v>
      </c>
      <c r="S34" s="222">
        <v>62.634415929898161</v>
      </c>
      <c r="T34" s="222">
        <v>61.887025280894449</v>
      </c>
      <c r="U34" s="222">
        <v>70.264577938255229</v>
      </c>
      <c r="V34" s="222">
        <v>84.301899100741196</v>
      </c>
      <c r="W34" s="222">
        <v>107.10298517030731</v>
      </c>
      <c r="X34" s="222">
        <v>180.20007057455007</v>
      </c>
      <c r="Y34" s="222">
        <v>180.92295619615552</v>
      </c>
      <c r="Z34" s="222">
        <v>104.1185411305553</v>
      </c>
      <c r="AA34" s="222">
        <v>95.434444510417464</v>
      </c>
      <c r="AB34" s="222">
        <v>105.20286956296353</v>
      </c>
      <c r="AC34" s="222">
        <v>111.1700866000226</v>
      </c>
      <c r="AD34" s="222">
        <v>196.5326381432092</v>
      </c>
      <c r="AE34" s="222">
        <v>242.28252588079602</v>
      </c>
      <c r="AF34" s="222">
        <v>224.00833121388999</v>
      </c>
      <c r="AG34" s="222">
        <v>3173.6313815459198</v>
      </c>
      <c r="AH34" s="223"/>
    </row>
    <row r="35" spans="1:34">
      <c r="A35" s="220" t="s">
        <v>865</v>
      </c>
      <c r="B35" s="221" t="s">
        <v>109</v>
      </c>
      <c r="C35" s="222">
        <v>165.81126167161111</v>
      </c>
      <c r="D35" s="222">
        <v>149.77741443636816</v>
      </c>
      <c r="E35" s="222">
        <v>99.044731186037325</v>
      </c>
      <c r="F35" s="222">
        <v>93.210062373754852</v>
      </c>
      <c r="G35" s="222">
        <v>96.394927024940429</v>
      </c>
      <c r="H35" s="222">
        <v>97.655970750368908</v>
      </c>
      <c r="I35" s="222">
        <v>107.19571888701967</v>
      </c>
      <c r="J35" s="222">
        <v>225.58061808315298</v>
      </c>
      <c r="K35" s="222">
        <v>236.56507038370901</v>
      </c>
      <c r="L35" s="222">
        <v>147.3908939068304</v>
      </c>
      <c r="M35" s="222">
        <v>148.1437857620981</v>
      </c>
      <c r="N35" s="222">
        <v>92.523929605560809</v>
      </c>
      <c r="O35" s="222">
        <v>92.710500801609584</v>
      </c>
      <c r="P35" s="222">
        <v>103.93043210104774</v>
      </c>
      <c r="Q35" s="222">
        <v>217.09118045135361</v>
      </c>
      <c r="R35" s="222">
        <v>223.34316690600866</v>
      </c>
      <c r="S35" s="222">
        <v>106.73433263243216</v>
      </c>
      <c r="T35" s="222">
        <v>105.46071586834491</v>
      </c>
      <c r="U35" s="222">
        <v>119.73677286833737</v>
      </c>
      <c r="V35" s="222">
        <v>143.65755322496983</v>
      </c>
      <c r="W35" s="222">
        <v>182.51252886094591</v>
      </c>
      <c r="X35" s="222">
        <v>307.07613358474322</v>
      </c>
      <c r="Y35" s="222">
        <v>308.30799171331574</v>
      </c>
      <c r="Z35" s="222">
        <v>177.42678425660105</v>
      </c>
      <c r="AA35" s="222">
        <v>162.62835046417345</v>
      </c>
      <c r="AB35" s="222">
        <v>179.27457144945996</v>
      </c>
      <c r="AC35" s="222">
        <v>189.44321306074633</v>
      </c>
      <c r="AD35" s="222">
        <v>334.90820759284151</v>
      </c>
      <c r="AE35" s="222">
        <v>412.86987871539617</v>
      </c>
      <c r="AF35" s="222">
        <v>381.72910821072043</v>
      </c>
      <c r="AG35" s="222">
        <v>5408.1358068344998</v>
      </c>
      <c r="AH35" s="223"/>
    </row>
    <row r="36" spans="1:34">
      <c r="A36" s="220" t="s">
        <v>841</v>
      </c>
      <c r="B36" s="225" t="s">
        <v>111</v>
      </c>
      <c r="C36" s="222">
        <v>88.098698173345639</v>
      </c>
      <c r="D36" s="222">
        <v>79.579608131483624</v>
      </c>
      <c r="E36" s="222">
        <v>52.624362123847241</v>
      </c>
      <c r="F36" s="222">
        <v>49.524290865401994</v>
      </c>
      <c r="G36" s="222">
        <v>51.216470436313465</v>
      </c>
      <c r="H36" s="222">
        <v>51.886487113286464</v>
      </c>
      <c r="I36" s="222">
        <v>56.955137959240588</v>
      </c>
      <c r="J36" s="222">
        <v>119.85530165992947</v>
      </c>
      <c r="K36" s="222">
        <v>125.69155149043108</v>
      </c>
      <c r="L36" s="222">
        <v>78.311604078582562</v>
      </c>
      <c r="M36" s="222">
        <v>78.711629937174507</v>
      </c>
      <c r="N36" s="222">
        <v>49.159735388032274</v>
      </c>
      <c r="O36" s="222">
        <v>49.258864236838058</v>
      </c>
      <c r="P36" s="222">
        <v>55.220228568245908</v>
      </c>
      <c r="Q36" s="222">
        <v>115.3447008958718</v>
      </c>
      <c r="R36" s="222">
        <v>118.66650100823898</v>
      </c>
      <c r="S36" s="222">
        <v>56.709994607851478</v>
      </c>
      <c r="T36" s="222">
        <v>56.03329763469862</v>
      </c>
      <c r="U36" s="222">
        <v>63.618440067537051</v>
      </c>
      <c r="V36" s="222">
        <v>76.328008690707776</v>
      </c>
      <c r="W36" s="222">
        <v>96.972401216143979</v>
      </c>
      <c r="X36" s="222">
        <v>163.1554294695537</v>
      </c>
      <c r="Y36" s="222">
        <v>163.80993928009013</v>
      </c>
      <c r="Z36" s="222">
        <v>94.27024772929424</v>
      </c>
      <c r="AA36" s="222">
        <v>86.407556504500718</v>
      </c>
      <c r="AB36" s="222">
        <v>95.252012445098956</v>
      </c>
      <c r="AC36" s="222">
        <v>100.65480643577408</v>
      </c>
      <c r="AD36" s="222">
        <v>177.94314330067931</v>
      </c>
      <c r="AE36" s="222">
        <v>219.36567192794638</v>
      </c>
      <c r="AF36" s="222">
        <v>202.81998429540019</v>
      </c>
      <c r="AG36" s="222">
        <v>2873.44610567154</v>
      </c>
      <c r="AH36" s="223"/>
    </row>
    <row r="37" spans="1:34">
      <c r="A37" s="220" t="s">
        <v>869</v>
      </c>
      <c r="B37" s="221" t="s">
        <v>128</v>
      </c>
      <c r="C37" s="222">
        <v>93.475894724747121</v>
      </c>
      <c r="D37" s="222">
        <v>84.436833076675399</v>
      </c>
      <c r="E37" s="222">
        <v>55.836345324498765</v>
      </c>
      <c r="F37" s="222">
        <v>52.547057961552049</v>
      </c>
      <c r="G37" s="222">
        <v>54.342521489454043</v>
      </c>
      <c r="H37" s="222">
        <v>55.053433337859794</v>
      </c>
      <c r="I37" s="222">
        <v>60.431454610553878</v>
      </c>
      <c r="J37" s="222">
        <v>127.17079585128346</v>
      </c>
      <c r="K37" s="222">
        <v>133.36326731856727</v>
      </c>
      <c r="L37" s="222">
        <v>83.091435064932782</v>
      </c>
      <c r="M37" s="222">
        <v>83.515876921852637</v>
      </c>
      <c r="N37" s="222">
        <v>52.160251457818127</v>
      </c>
      <c r="O37" s="222">
        <v>52.265430740001413</v>
      </c>
      <c r="P37" s="222">
        <v>58.590653203131268</v>
      </c>
      <c r="Q37" s="222">
        <v>122.3848858332171</v>
      </c>
      <c r="R37" s="222">
        <v>125.90943550351214</v>
      </c>
      <c r="S37" s="222">
        <v>60.171348677298965</v>
      </c>
      <c r="T37" s="222">
        <v>59.453348793821355</v>
      </c>
      <c r="U37" s="222">
        <v>67.50145835985731</v>
      </c>
      <c r="V37" s="222">
        <v>80.986768849676764</v>
      </c>
      <c r="W37" s="222">
        <v>102.89121355063013</v>
      </c>
      <c r="X37" s="222">
        <v>173.11379242924096</v>
      </c>
      <c r="Y37" s="222">
        <v>173.80825093333416</v>
      </c>
      <c r="Z37" s="222">
        <v>100.02413128830342</v>
      </c>
      <c r="AA37" s="222">
        <v>91.681532448354176</v>
      </c>
      <c r="AB37" s="222">
        <v>101.06581904444326</v>
      </c>
      <c r="AC37" s="222">
        <v>106.79837823956473</v>
      </c>
      <c r="AD37" s="222">
        <v>188.80408990194755</v>
      </c>
      <c r="AE37" s="222">
        <v>232.75488605987215</v>
      </c>
      <c r="AF37" s="222">
        <v>215.19931500880787</v>
      </c>
      <c r="AG37" s="222">
        <v>3048.8299060048098</v>
      </c>
      <c r="AH37" s="223"/>
    </row>
    <row r="38" spans="1:34">
      <c r="A38" s="220" t="s">
        <v>871</v>
      </c>
      <c r="B38" s="221" t="s">
        <v>149</v>
      </c>
      <c r="C38" s="222">
        <v>76.195316472073088</v>
      </c>
      <c r="D38" s="222">
        <v>68.827276134898696</v>
      </c>
      <c r="E38" s="222">
        <v>45.514065579923241</v>
      </c>
      <c r="F38" s="222">
        <v>42.832857849038973</v>
      </c>
      <c r="G38" s="222">
        <v>44.296399996727445</v>
      </c>
      <c r="H38" s="222">
        <v>44.87588793244101</v>
      </c>
      <c r="I38" s="222">
        <v>49.259692271229333</v>
      </c>
      <c r="J38" s="222">
        <v>103.66115311789176</v>
      </c>
      <c r="K38" s="222">
        <v>108.70884294833803</v>
      </c>
      <c r="L38" s="222">
        <v>67.730597385928277</v>
      </c>
      <c r="M38" s="222">
        <v>68.076574086202001</v>
      </c>
      <c r="N38" s="222">
        <v>42.517558979183285</v>
      </c>
      <c r="O38" s="222">
        <v>42.603294116737835</v>
      </c>
      <c r="P38" s="222">
        <v>47.759193707253885</v>
      </c>
      <c r="Q38" s="222">
        <v>99.759998392309981</v>
      </c>
      <c r="R38" s="222">
        <v>102.63297626901785</v>
      </c>
      <c r="S38" s="222">
        <v>49.047671258122364</v>
      </c>
      <c r="T38" s="222">
        <v>48.462405628843449</v>
      </c>
      <c r="U38" s="222">
        <v>55.02268790473677</v>
      </c>
      <c r="V38" s="222">
        <v>66.015013824928602</v>
      </c>
      <c r="W38" s="222">
        <v>83.870056572032738</v>
      </c>
      <c r="X38" s="222">
        <v>141.11082048123683</v>
      </c>
      <c r="Y38" s="222">
        <v>141.67689674776435</v>
      </c>
      <c r="Z38" s="222">
        <v>81.533002286831916</v>
      </c>
      <c r="AA38" s="222">
        <v>74.732671991184105</v>
      </c>
      <c r="AB38" s="222">
        <v>82.382116686623206</v>
      </c>
      <c r="AC38" s="222">
        <v>87.054916699432653</v>
      </c>
      <c r="AD38" s="222">
        <v>153.90050476288232</v>
      </c>
      <c r="AE38" s="222">
        <v>189.72626318235274</v>
      </c>
      <c r="AF38" s="222">
        <v>175.4161322547728</v>
      </c>
      <c r="AG38" s="222">
        <v>2485.2028455209402</v>
      </c>
      <c r="AH38" s="223"/>
    </row>
    <row r="39" spans="1:34">
      <c r="A39" s="220" t="s">
        <v>893</v>
      </c>
      <c r="B39" s="221" t="s">
        <v>166</v>
      </c>
      <c r="C39" s="222">
        <v>194.9450123245787</v>
      </c>
      <c r="D39" s="222">
        <v>176.093949282339</v>
      </c>
      <c r="E39" s="222">
        <v>116.44731574376797</v>
      </c>
      <c r="F39" s="222">
        <v>109.5874705676729</v>
      </c>
      <c r="G39" s="222">
        <v>113.33192961356767</v>
      </c>
      <c r="H39" s="222">
        <v>114.81454413635177</v>
      </c>
      <c r="I39" s="222">
        <v>126.03046698335322</v>
      </c>
      <c r="J39" s="222">
        <v>265.21610130137219</v>
      </c>
      <c r="K39" s="222">
        <v>278.13056903729483</v>
      </c>
      <c r="L39" s="222">
        <v>173.28810684827678</v>
      </c>
      <c r="M39" s="222">
        <v>174.17328503535867</v>
      </c>
      <c r="N39" s="222">
        <v>108.78078132592046</v>
      </c>
      <c r="O39" s="222">
        <v>109.00013388223338</v>
      </c>
      <c r="P39" s="222">
        <v>122.1914552882654</v>
      </c>
      <c r="Q39" s="222">
        <v>255.2350330248546</v>
      </c>
      <c r="R39" s="222">
        <v>262.58552034500809</v>
      </c>
      <c r="S39" s="222">
        <v>125.48801318268744</v>
      </c>
      <c r="T39" s="222">
        <v>123.99061648436482</v>
      </c>
      <c r="U39" s="222">
        <v>140.77503799924199</v>
      </c>
      <c r="V39" s="222">
        <v>168.89880217801527</v>
      </c>
      <c r="W39" s="222">
        <v>214.58076387267994</v>
      </c>
      <c r="X39" s="222">
        <v>361.0307288103279</v>
      </c>
      <c r="Y39" s="222">
        <v>362.47902970156844</v>
      </c>
      <c r="Z39" s="222">
        <v>208.60143210366408</v>
      </c>
      <c r="AA39" s="222">
        <v>191.20284995088628</v>
      </c>
      <c r="AB39" s="222">
        <v>210.77388344052494</v>
      </c>
      <c r="AC39" s="222">
        <v>222.72919904606226</v>
      </c>
      <c r="AD39" s="222">
        <v>393.75301772984017</v>
      </c>
      <c r="AE39" s="222">
        <v>485.41288922838328</v>
      </c>
      <c r="AF39" s="222">
        <v>448.80055163062718</v>
      </c>
      <c r="AG39" s="222">
        <v>6358.3684900990902</v>
      </c>
      <c r="AH39" s="223"/>
    </row>
    <row r="40" spans="1:34">
      <c r="A40" s="220" t="s">
        <v>824</v>
      </c>
      <c r="B40" s="225" t="s">
        <v>167</v>
      </c>
      <c r="C40" s="222">
        <v>98.897645915988733</v>
      </c>
      <c r="D40" s="222">
        <v>89.33430425538063</v>
      </c>
      <c r="E40" s="222">
        <v>59.074942533641419</v>
      </c>
      <c r="F40" s="222">
        <v>55.594871250081738</v>
      </c>
      <c r="G40" s="222">
        <v>57.494474530268519</v>
      </c>
      <c r="H40" s="222">
        <v>58.246620401331242</v>
      </c>
      <c r="I40" s="222">
        <v>63.93657549747374</v>
      </c>
      <c r="J40" s="222">
        <v>134.54690512446169</v>
      </c>
      <c r="K40" s="222">
        <v>141.09854982729826</v>
      </c>
      <c r="L40" s="222">
        <v>87.910871010123117</v>
      </c>
      <c r="M40" s="222">
        <v>88.359931172651542</v>
      </c>
      <c r="N40" s="222">
        <v>55.185629351334214</v>
      </c>
      <c r="O40" s="222">
        <v>55.296909199873681</v>
      </c>
      <c r="P40" s="222">
        <v>61.989004668341707</v>
      </c>
      <c r="Q40" s="222">
        <v>129.48340468141964</v>
      </c>
      <c r="R40" s="222">
        <v>133.21238386190853</v>
      </c>
      <c r="S40" s="222">
        <v>63.661383004655789</v>
      </c>
      <c r="T40" s="222">
        <v>62.901737981166207</v>
      </c>
      <c r="U40" s="222">
        <v>71.416650756258221</v>
      </c>
      <c r="V40" s="222">
        <v>85.684130792865503</v>
      </c>
      <c r="W40" s="222">
        <v>108.8590682716691</v>
      </c>
      <c r="X40" s="222">
        <v>183.15466888286969</v>
      </c>
      <c r="Y40" s="222">
        <v>183.88940708937088</v>
      </c>
      <c r="Z40" s="222">
        <v>105.82569065890011</v>
      </c>
      <c r="AA40" s="222">
        <v>96.999207761657416</v>
      </c>
      <c r="AB40" s="222">
        <v>106.92779796865196</v>
      </c>
      <c r="AC40" s="222">
        <v>112.99285475298115</v>
      </c>
      <c r="AD40" s="222">
        <v>199.75502866911793</v>
      </c>
      <c r="AE40" s="222">
        <v>246.25504120124174</v>
      </c>
      <c r="AF40" s="222">
        <v>227.68121898992581</v>
      </c>
      <c r="AG40" s="222">
        <v>3225.6669100629097</v>
      </c>
      <c r="AH40" s="223"/>
    </row>
    <row r="41" spans="1:34">
      <c r="A41" s="220" t="s">
        <v>900</v>
      </c>
      <c r="B41" s="221" t="s">
        <v>168</v>
      </c>
      <c r="C41" s="222">
        <v>76.100552531288983</v>
      </c>
      <c r="D41" s="222">
        <v>68.741675809026049</v>
      </c>
      <c r="E41" s="222">
        <v>45.457459840684137</v>
      </c>
      <c r="F41" s="222">
        <v>42.77958672172096</v>
      </c>
      <c r="G41" s="222">
        <v>44.241308665388502</v>
      </c>
      <c r="H41" s="222">
        <v>44.820075893282116</v>
      </c>
      <c r="I41" s="222">
        <v>49.198428104643128</v>
      </c>
      <c r="J41" s="222">
        <v>103.53222997890492</v>
      </c>
      <c r="K41" s="222">
        <v>108.57364200905668</v>
      </c>
      <c r="L41" s="222">
        <v>67.64636099690685</v>
      </c>
      <c r="M41" s="222">
        <v>67.991907406749945</v>
      </c>
      <c r="N41" s="222">
        <v>42.464679988348401</v>
      </c>
      <c r="O41" s="222">
        <v>42.550308497308514</v>
      </c>
      <c r="P41" s="222">
        <v>47.699795707299003</v>
      </c>
      <c r="Q41" s="222">
        <v>99.635927110530673</v>
      </c>
      <c r="R41" s="222">
        <v>102.50533187122579</v>
      </c>
      <c r="S41" s="222">
        <v>48.986670781585119</v>
      </c>
      <c r="T41" s="222">
        <v>48.402133045830425</v>
      </c>
      <c r="U41" s="222">
        <v>54.954256313665191</v>
      </c>
      <c r="V41" s="222">
        <v>65.932911103257254</v>
      </c>
      <c r="W41" s="222">
        <v>83.765747574543838</v>
      </c>
      <c r="X41" s="222">
        <v>140.93532127662391</v>
      </c>
      <c r="Y41" s="222">
        <v>141.50069351539375</v>
      </c>
      <c r="Z41" s="222">
        <v>81.431599878411035</v>
      </c>
      <c r="AA41" s="222">
        <v>74.639727137994797</v>
      </c>
      <c r="AB41" s="222">
        <v>82.279658236565837</v>
      </c>
      <c r="AC41" s="222">
        <v>86.946646698689335</v>
      </c>
      <c r="AD41" s="222">
        <v>153.7090990571873</v>
      </c>
      <c r="AE41" s="222">
        <v>189.49030106287012</v>
      </c>
      <c r="AF41" s="222">
        <v>175.19796761238749</v>
      </c>
      <c r="AG41" s="222">
        <v>2482.1120044273703</v>
      </c>
      <c r="AH41" s="223"/>
    </row>
    <row r="42" spans="1:34">
      <c r="A42" s="220" t="s">
        <v>870</v>
      </c>
      <c r="B42" s="221" t="s">
        <v>169</v>
      </c>
      <c r="C42" s="222">
        <v>149.67967201742991</v>
      </c>
      <c r="D42" s="222">
        <v>135.20573960081387</v>
      </c>
      <c r="E42" s="222">
        <v>89.408781584096687</v>
      </c>
      <c r="F42" s="222">
        <v>84.141761085317782</v>
      </c>
      <c r="G42" s="222">
        <v>87.016773865532244</v>
      </c>
      <c r="H42" s="222">
        <v>88.155132076662639</v>
      </c>
      <c r="I42" s="222">
        <v>96.76676893309488</v>
      </c>
      <c r="J42" s="222">
        <v>203.63413550912273</v>
      </c>
      <c r="K42" s="222">
        <v>213.54992289933367</v>
      </c>
      <c r="L42" s="222">
        <v>133.05140094780046</v>
      </c>
      <c r="M42" s="222">
        <v>133.7310448080845</v>
      </c>
      <c r="N42" s="222">
        <v>83.522381396216247</v>
      </c>
      <c r="O42" s="222">
        <v>83.690801292132534</v>
      </c>
      <c r="P42" s="222">
        <v>93.819158196406264</v>
      </c>
      <c r="Q42" s="222">
        <v>195.97062563934819</v>
      </c>
      <c r="R42" s="222">
        <v>201.61436342022054</v>
      </c>
      <c r="S42" s="222">
        <v>96.350270424104679</v>
      </c>
      <c r="T42" s="222">
        <v>95.200562390991507</v>
      </c>
      <c r="U42" s="222">
        <v>108.0877179913934</v>
      </c>
      <c r="V42" s="222">
        <v>129.68127274808305</v>
      </c>
      <c r="W42" s="222">
        <v>164.75609185751307</v>
      </c>
      <c r="X42" s="222">
        <v>277.20104470572454</v>
      </c>
      <c r="Y42" s="222">
        <v>278.31305675362705</v>
      </c>
      <c r="Z42" s="222">
        <v>160.16513357959846</v>
      </c>
      <c r="AA42" s="222">
        <v>146.80642263263593</v>
      </c>
      <c r="AB42" s="222">
        <v>161.83315165145225</v>
      </c>
      <c r="AC42" s="222">
        <v>171.01249764940098</v>
      </c>
      <c r="AD42" s="222">
        <v>302.32536778908388</v>
      </c>
      <c r="AE42" s="222">
        <v>372.70223631967684</v>
      </c>
      <c r="AF42" s="222">
        <v>344.59111607055104</v>
      </c>
      <c r="AG42" s="222">
        <v>4881.9844058354493</v>
      </c>
      <c r="AH42" s="223"/>
    </row>
    <row r="43" spans="1:34">
      <c r="A43" s="220" t="s">
        <v>861</v>
      </c>
      <c r="B43" s="225" t="s">
        <v>176</v>
      </c>
      <c r="C43" s="222">
        <v>104.74334883474607</v>
      </c>
      <c r="D43" s="222">
        <v>94.614731289755639</v>
      </c>
      <c r="E43" s="222">
        <v>62.566780593039553</v>
      </c>
      <c r="F43" s="222">
        <v>58.881007114332881</v>
      </c>
      <c r="G43" s="222">
        <v>60.892893314265812</v>
      </c>
      <c r="H43" s="222">
        <v>61.689497486363713</v>
      </c>
      <c r="I43" s="222">
        <v>67.715777950062218</v>
      </c>
      <c r="J43" s="222">
        <v>142.49978639591242</v>
      </c>
      <c r="K43" s="222">
        <v>149.43868974588165</v>
      </c>
      <c r="L43" s="222">
        <v>93.107160876222892</v>
      </c>
      <c r="M43" s="222">
        <v>93.582764363200326</v>
      </c>
      <c r="N43" s="222">
        <v>58.447575493577027</v>
      </c>
      <c r="O43" s="222">
        <v>58.565432939888218</v>
      </c>
      <c r="P43" s="222">
        <v>65.653088905780606</v>
      </c>
      <c r="Q43" s="222">
        <v>137.13698945248484</v>
      </c>
      <c r="R43" s="222">
        <v>141.08638342927625</v>
      </c>
      <c r="S43" s="222">
        <v>67.424319210018794</v>
      </c>
      <c r="T43" s="222">
        <v>66.619772620977244</v>
      </c>
      <c r="U43" s="222">
        <v>75.637990100658513</v>
      </c>
      <c r="V43" s="222">
        <v>90.748801127814914</v>
      </c>
      <c r="W43" s="222">
        <v>115.29357707352138</v>
      </c>
      <c r="X43" s="222">
        <v>193.98068776892217</v>
      </c>
      <c r="Y43" s="222">
        <v>194.75885533350854</v>
      </c>
      <c r="Z43" s="222">
        <v>112.08090071000437</v>
      </c>
      <c r="AA43" s="222">
        <v>102.73269662964471</v>
      </c>
      <c r="AB43" s="222">
        <v>113.248152056884</v>
      </c>
      <c r="AC43" s="222">
        <v>119.67170595020099</v>
      </c>
      <c r="AD43" s="222">
        <v>211.56227183767081</v>
      </c>
      <c r="AE43" s="222">
        <v>260.8108357277531</v>
      </c>
      <c r="AF43" s="222">
        <v>241.13914060240032</v>
      </c>
      <c r="AG43" s="222">
        <v>3416.3316149347702</v>
      </c>
      <c r="AH43" s="223"/>
    </row>
    <row r="44" spans="1:34">
      <c r="A44" s="220" t="s">
        <v>846</v>
      </c>
      <c r="B44" s="225" t="s">
        <v>177</v>
      </c>
      <c r="C44" s="222">
        <v>63.845705723373534</v>
      </c>
      <c r="D44" s="222">
        <v>57.671865165895198</v>
      </c>
      <c r="E44" s="222">
        <v>38.137221181503442</v>
      </c>
      <c r="F44" s="222">
        <v>35.890579160769626</v>
      </c>
      <c r="G44" s="222">
        <v>37.116912820126757</v>
      </c>
      <c r="H44" s="222">
        <v>37.602478310590648</v>
      </c>
      <c r="I44" s="222">
        <v>41.275762899751854</v>
      </c>
      <c r="J44" s="222">
        <v>86.859925036681375</v>
      </c>
      <c r="K44" s="222">
        <v>91.089493656107706</v>
      </c>
      <c r="L44" s="222">
        <v>56.752934292952297</v>
      </c>
      <c r="M44" s="222">
        <v>57.042835662427109</v>
      </c>
      <c r="N44" s="222">
        <v>35.626383409747355</v>
      </c>
      <c r="O44" s="222">
        <v>35.698222738145809</v>
      </c>
      <c r="P44" s="222">
        <v>40.018462658876381</v>
      </c>
      <c r="Q44" s="222">
        <v>83.591063010468375</v>
      </c>
      <c r="R44" s="222">
        <v>85.998393389275606</v>
      </c>
      <c r="S44" s="222">
        <v>41.098105901438046</v>
      </c>
      <c r="T44" s="222">
        <v>40.607699156416629</v>
      </c>
      <c r="U44" s="222">
        <v>46.104701741903128</v>
      </c>
      <c r="V44" s="222">
        <v>55.315409675286482</v>
      </c>
      <c r="W44" s="222">
        <v>70.276536653841433</v>
      </c>
      <c r="X44" s="222">
        <v>118.23981231354176</v>
      </c>
      <c r="Y44" s="222">
        <v>118.71413987595758</v>
      </c>
      <c r="Z44" s="222">
        <v>68.318268258077651</v>
      </c>
      <c r="AA44" s="222">
        <v>62.620124238467163</v>
      </c>
      <c r="AB44" s="222">
        <v>69.029759601701429</v>
      </c>
      <c r="AC44" s="222">
        <v>72.945199924484967</v>
      </c>
      <c r="AD44" s="222">
        <v>128.95656574076952</v>
      </c>
      <c r="AE44" s="222">
        <v>158.97574454691733</v>
      </c>
      <c r="AF44" s="222">
        <v>146.98497594895395</v>
      </c>
      <c r="AG44" s="222">
        <v>2082.4052826944508</v>
      </c>
      <c r="AH44" s="223"/>
    </row>
    <row r="45" spans="1:34">
      <c r="A45" s="220" t="s">
        <v>904</v>
      </c>
      <c r="B45" s="225" t="s">
        <v>178</v>
      </c>
      <c r="C45" s="222">
        <v>82.08009003182751</v>
      </c>
      <c r="D45" s="222">
        <v>74.142995703266379</v>
      </c>
      <c r="E45" s="222">
        <v>49.029241867954397</v>
      </c>
      <c r="F45" s="222">
        <v>46.140957100140966</v>
      </c>
      <c r="G45" s="222">
        <v>47.717532627478953</v>
      </c>
      <c r="H45" s="222">
        <v>48.341776008017455</v>
      </c>
      <c r="I45" s="222">
        <v>53.064153595904273</v>
      </c>
      <c r="J45" s="222">
        <v>111.66718867606687</v>
      </c>
      <c r="K45" s="222">
        <v>117.10472545547805</v>
      </c>
      <c r="L45" s="222">
        <v>72.961617442510999</v>
      </c>
      <c r="M45" s="222">
        <v>73.334314873563613</v>
      </c>
      <c r="N45" s="222">
        <v>45.801306832605505</v>
      </c>
      <c r="O45" s="222">
        <v>45.893663530302902</v>
      </c>
      <c r="P45" s="222">
        <v>51.447767406749549</v>
      </c>
      <c r="Q45" s="222">
        <v>107.46473705660019</v>
      </c>
      <c r="R45" s="222">
        <v>110.55960290529129</v>
      </c>
      <c r="S45" s="222">
        <v>52.835757617644404</v>
      </c>
      <c r="T45" s="222">
        <v>52.205290316398212</v>
      </c>
      <c r="U45" s="222">
        <v>59.272241210117308</v>
      </c>
      <c r="V45" s="222">
        <v>71.113534651286059</v>
      </c>
      <c r="W45" s="222">
        <v>90.347571388197352</v>
      </c>
      <c r="X45" s="222">
        <v>152.00919670449977</v>
      </c>
      <c r="Y45" s="222">
        <v>152.61899259580613</v>
      </c>
      <c r="Z45" s="222">
        <v>87.830019981886721</v>
      </c>
      <c r="AA45" s="222">
        <v>80.504481500561354</v>
      </c>
      <c r="AB45" s="222">
        <v>88.744713818846307</v>
      </c>
      <c r="AC45" s="222">
        <v>93.778407010378615</v>
      </c>
      <c r="AD45" s="222">
        <v>165.78666342977903</v>
      </c>
      <c r="AE45" s="222">
        <v>204.37934356657468</v>
      </c>
      <c r="AF45" s="222">
        <v>188.96400192502509</v>
      </c>
      <c r="AG45" s="222">
        <v>2677.1418868307596</v>
      </c>
      <c r="AH45" s="223"/>
    </row>
    <row r="46" spans="1:34">
      <c r="A46" s="220" t="s">
        <v>874</v>
      </c>
      <c r="B46" s="225" t="s">
        <v>179</v>
      </c>
      <c r="C46" s="222">
        <v>91.412000049222215</v>
      </c>
      <c r="D46" s="222">
        <v>82.572515749536734</v>
      </c>
      <c r="E46" s="222">
        <v>54.603510526229705</v>
      </c>
      <c r="F46" s="222">
        <v>51.386848760445204</v>
      </c>
      <c r="G46" s="222">
        <v>53.142669473199533</v>
      </c>
      <c r="H46" s="222">
        <v>53.837884791681581</v>
      </c>
      <c r="I46" s="222">
        <v>59.097162408567307</v>
      </c>
      <c r="J46" s="222">
        <v>124.36293689242994</v>
      </c>
      <c r="K46" s="222">
        <v>130.41868210609189</v>
      </c>
      <c r="L46" s="222">
        <v>81.256823361913305</v>
      </c>
      <c r="M46" s="222">
        <v>81.671893783650361</v>
      </c>
      <c r="N46" s="222">
        <v>51.008582724666852</v>
      </c>
      <c r="O46" s="222">
        <v>51.111439708025266</v>
      </c>
      <c r="P46" s="222">
        <v>57.297004850927216</v>
      </c>
      <c r="Q46" s="222">
        <v>119.68269704989829</v>
      </c>
      <c r="R46" s="222">
        <v>123.12942666487785</v>
      </c>
      <c r="S46" s="222">
        <v>58.842799466618324</v>
      </c>
      <c r="T46" s="222">
        <v>58.140652612853884</v>
      </c>
      <c r="U46" s="222">
        <v>66.011064489765872</v>
      </c>
      <c r="V46" s="222">
        <v>79.198626981561944</v>
      </c>
      <c r="W46" s="222">
        <v>100.61943398188939</v>
      </c>
      <c r="X46" s="222">
        <v>169.29153819453458</v>
      </c>
      <c r="Y46" s="222">
        <v>169.9706634492035</v>
      </c>
      <c r="Z46" s="222">
        <v>97.815655267851056</v>
      </c>
      <c r="AA46" s="222">
        <v>89.657256272968951</v>
      </c>
      <c r="AB46" s="222">
        <v>98.83434314985449</v>
      </c>
      <c r="AC46" s="222">
        <v>104.44033069316367</v>
      </c>
      <c r="AD46" s="222">
        <v>184.63540280873065</v>
      </c>
      <c r="AE46" s="222">
        <v>227.61579034481184</v>
      </c>
      <c r="AF46" s="222">
        <v>210.44783633367837</v>
      </c>
      <c r="AG46" s="222">
        <v>2981.5134729488504</v>
      </c>
      <c r="AH46" s="223"/>
    </row>
    <row r="47" spans="1:34">
      <c r="A47" s="220" t="s">
        <v>890</v>
      </c>
      <c r="B47" s="221" t="s">
        <v>181</v>
      </c>
      <c r="C47" s="222">
        <v>82.849852204870629</v>
      </c>
      <c r="D47" s="222">
        <v>74.838322346625858</v>
      </c>
      <c r="E47" s="222">
        <v>49.48904711120278</v>
      </c>
      <c r="F47" s="222">
        <v>46.573675477885459</v>
      </c>
      <c r="G47" s="222">
        <v>48.165036420339582</v>
      </c>
      <c r="H47" s="222">
        <v>48.795134070054985</v>
      </c>
      <c r="I47" s="222">
        <v>53.561798983072329</v>
      </c>
      <c r="J47" s="222">
        <v>112.71442409917101</v>
      </c>
      <c r="K47" s="222">
        <v>118.20295509807801</v>
      </c>
      <c r="L47" s="222">
        <v>73.645864903369173</v>
      </c>
      <c r="M47" s="222">
        <v>74.022057559442914</v>
      </c>
      <c r="N47" s="222">
        <v>46.230839907703384</v>
      </c>
      <c r="O47" s="222">
        <v>46.324062743489655</v>
      </c>
      <c r="P47" s="222">
        <v>51.930254027096588</v>
      </c>
      <c r="Q47" s="222">
        <v>108.47256111588325</v>
      </c>
      <c r="R47" s="222">
        <v>111.59645118543038</v>
      </c>
      <c r="S47" s="222">
        <v>53.331261065342467</v>
      </c>
      <c r="T47" s="222">
        <v>52.694881125846834</v>
      </c>
      <c r="U47" s="222">
        <v>59.828107184159784</v>
      </c>
      <c r="V47" s="222">
        <v>71.780450451996387</v>
      </c>
      <c r="W47" s="222">
        <v>91.194867521205737</v>
      </c>
      <c r="X47" s="222">
        <v>153.43476689493721</v>
      </c>
      <c r="Y47" s="222">
        <v>154.05028156421059</v>
      </c>
      <c r="Z47" s="222">
        <v>88.653706055007035</v>
      </c>
      <c r="AA47" s="222">
        <v>81.259467327155264</v>
      </c>
      <c r="AB47" s="222">
        <v>89.576978058917149</v>
      </c>
      <c r="AC47" s="222">
        <v>94.657878150539901</v>
      </c>
      <c r="AD47" s="222">
        <v>167.34144123586807</v>
      </c>
      <c r="AE47" s="222">
        <v>206.29605062145157</v>
      </c>
      <c r="AF47" s="222">
        <v>190.7361410721962</v>
      </c>
      <c r="AG47" s="222">
        <v>2702.24861558255</v>
      </c>
      <c r="AH47" s="223"/>
    </row>
    <row r="48" spans="1:34">
      <c r="A48" s="220" t="s">
        <v>805</v>
      </c>
      <c r="B48" s="221" t="s">
        <v>106</v>
      </c>
      <c r="C48" s="222">
        <v>84.857882918330162</v>
      </c>
      <c r="D48" s="222">
        <v>76.652177722543769</v>
      </c>
      <c r="E48" s="222">
        <v>50.688512456456571</v>
      </c>
      <c r="F48" s="222">
        <v>47.702481001485324</v>
      </c>
      <c r="G48" s="222">
        <v>49.332411736927682</v>
      </c>
      <c r="H48" s="222">
        <v>49.977781054599461</v>
      </c>
      <c r="I48" s="222">
        <v>54.859975558694892</v>
      </c>
      <c r="J48" s="222">
        <v>115.44628202549971</v>
      </c>
      <c r="K48" s="222">
        <v>121.06783847375003</v>
      </c>
      <c r="L48" s="222">
        <v>75.43081870485058</v>
      </c>
      <c r="M48" s="222">
        <v>75.8161291370877</v>
      </c>
      <c r="N48" s="222">
        <v>47.351336130365823</v>
      </c>
      <c r="O48" s="222">
        <v>47.446818406724077</v>
      </c>
      <c r="P48" s="222">
        <v>53.188886870355113</v>
      </c>
      <c r="Q48" s="222">
        <v>111.10160906819215</v>
      </c>
      <c r="R48" s="222">
        <v>114.3012128178266</v>
      </c>
      <c r="S48" s="222">
        <v>54.623850096665322</v>
      </c>
      <c r="T48" s="222">
        <v>53.972046225443457</v>
      </c>
      <c r="U48" s="222">
        <v>61.278160184337359</v>
      </c>
      <c r="V48" s="222">
        <v>73.520192229412544</v>
      </c>
      <c r="W48" s="222">
        <v>93.405156254607832</v>
      </c>
      <c r="X48" s="222">
        <v>157.15356320220963</v>
      </c>
      <c r="Y48" s="222">
        <v>157.7839960919456</v>
      </c>
      <c r="Z48" s="222">
        <v>90.80240469336141</v>
      </c>
      <c r="AA48" s="222">
        <v>83.228951904494025</v>
      </c>
      <c r="AB48" s="222">
        <v>91.748054027965424</v>
      </c>
      <c r="AC48" s="222">
        <v>96.952099824311574</v>
      </c>
      <c r="AD48" s="222">
        <v>171.39729341536599</v>
      </c>
      <c r="AE48" s="222">
        <v>211.29604512583433</v>
      </c>
      <c r="AF48" s="222">
        <v>195.35901026564545</v>
      </c>
      <c r="AG48" s="222">
        <v>2767.7429776252893</v>
      </c>
      <c r="AH48" s="223"/>
    </row>
    <row r="49" spans="1:34">
      <c r="A49" s="220" t="s">
        <v>908</v>
      </c>
      <c r="B49" s="221" t="s">
        <v>116</v>
      </c>
      <c r="C49" s="222">
        <v>78.560296291036082</v>
      </c>
      <c r="D49" s="222">
        <v>70.963563856899157</v>
      </c>
      <c r="E49" s="222">
        <v>46.926748820302315</v>
      </c>
      <c r="F49" s="222">
        <v>44.162320722765813</v>
      </c>
      <c r="G49" s="222">
        <v>45.671288859921148</v>
      </c>
      <c r="H49" s="222">
        <v>46.268763167195985</v>
      </c>
      <c r="I49" s="222">
        <v>50.78863372726336</v>
      </c>
      <c r="J49" s="222">
        <v>106.87862823953</v>
      </c>
      <c r="K49" s="222">
        <v>112.0829902269292</v>
      </c>
      <c r="L49" s="222">
        <v>69.832845967082704</v>
      </c>
      <c r="M49" s="222">
        <v>70.189561226520752</v>
      </c>
      <c r="N49" s="222">
        <v>43.837235484158391</v>
      </c>
      <c r="O49" s="222">
        <v>43.925631702202935</v>
      </c>
      <c r="P49" s="222">
        <v>49.241562106222325</v>
      </c>
      <c r="Q49" s="222">
        <v>102.85638795877458</v>
      </c>
      <c r="R49" s="222">
        <v>105.81853843838424</v>
      </c>
      <c r="S49" s="222">
        <v>50.570031923624761</v>
      </c>
      <c r="T49" s="222">
        <v>49.966600592488248</v>
      </c>
      <c r="U49" s="222">
        <v>56.730503456989197</v>
      </c>
      <c r="V49" s="222">
        <v>68.064013457363245</v>
      </c>
      <c r="W49" s="222">
        <v>86.473247954285753</v>
      </c>
      <c r="X49" s="222">
        <v>145.49067292003801</v>
      </c>
      <c r="Y49" s="222">
        <v>146.0743192815309</v>
      </c>
      <c r="Z49" s="222">
        <v>84.063655270713085</v>
      </c>
      <c r="AA49" s="222">
        <v>77.052253682810928</v>
      </c>
      <c r="AB49" s="222">
        <v>84.939124812952457</v>
      </c>
      <c r="AC49" s="222">
        <v>89.756961006986955</v>
      </c>
      <c r="AD49" s="222">
        <v>158.67732838859476</v>
      </c>
      <c r="AE49" s="222">
        <v>195.61506060887152</v>
      </c>
      <c r="AF49" s="222">
        <v>180.8607662810011</v>
      </c>
      <c r="AG49" s="222">
        <v>2562.3395364334397</v>
      </c>
      <c r="AH49" s="223"/>
    </row>
    <row r="50" spans="1:34">
      <c r="A50" s="220" t="s">
        <v>798</v>
      </c>
      <c r="B50" s="225" t="s">
        <v>26</v>
      </c>
      <c r="C50" s="222">
        <v>90.954632341824961</v>
      </c>
      <c r="D50" s="222">
        <v>82.159375218730574</v>
      </c>
      <c r="E50" s="222">
        <v>54.330309169605023</v>
      </c>
      <c r="F50" s="222">
        <v>51.129741540438218</v>
      </c>
      <c r="G50" s="222">
        <v>52.876777239260456</v>
      </c>
      <c r="H50" s="222">
        <v>53.568514140946121</v>
      </c>
      <c r="I50" s="222">
        <v>58.801477666192838</v>
      </c>
      <c r="J50" s="222">
        <v>123.74070358278732</v>
      </c>
      <c r="K50" s="222">
        <v>129.76614968579133</v>
      </c>
      <c r="L50" s="222">
        <v>80.850265721872503</v>
      </c>
      <c r="M50" s="222">
        <v>81.263259394308633</v>
      </c>
      <c r="N50" s="222">
        <v>50.753368108141657</v>
      </c>
      <c r="O50" s="222">
        <v>50.855710460350508</v>
      </c>
      <c r="P50" s="222">
        <v>57.010326955954049</v>
      </c>
      <c r="Q50" s="222">
        <v>119.08388069389082</v>
      </c>
      <c r="R50" s="222">
        <v>122.51336505856217</v>
      </c>
      <c r="S50" s="222">
        <v>58.548387395179212</v>
      </c>
      <c r="T50" s="222">
        <v>57.849753639220204</v>
      </c>
      <c r="U50" s="222">
        <v>65.680786963704975</v>
      </c>
      <c r="V50" s="222">
        <v>78.802367251635218</v>
      </c>
      <c r="W50" s="222">
        <v>100.11599811115988</v>
      </c>
      <c r="X50" s="222">
        <v>168.44451064165207</v>
      </c>
      <c r="Y50" s="222">
        <v>169.12023798400537</v>
      </c>
      <c r="Z50" s="222">
        <v>97.32624772865131</v>
      </c>
      <c r="AA50" s="222">
        <v>89.208668191196153</v>
      </c>
      <c r="AB50" s="222">
        <v>98.3398387421813</v>
      </c>
      <c r="AC50" s="222">
        <v>103.91777747713928</v>
      </c>
      <c r="AD50" s="222">
        <v>183.71160428291864</v>
      </c>
      <c r="AE50" s="222">
        <v>226.47694520258366</v>
      </c>
      <c r="AF50" s="222">
        <v>209.39488875153577</v>
      </c>
      <c r="AG50" s="222">
        <v>2966.5958693414195</v>
      </c>
      <c r="AH50" s="223"/>
    </row>
    <row r="51" spans="1:34">
      <c r="A51" s="220" t="s">
        <v>814</v>
      </c>
      <c r="B51" s="221" t="s">
        <v>31</v>
      </c>
      <c r="C51" s="222">
        <v>55.18845261374527</v>
      </c>
      <c r="D51" s="222">
        <v>49.851763118488037</v>
      </c>
      <c r="E51" s="222">
        <v>32.965948142457357</v>
      </c>
      <c r="F51" s="222">
        <v>31.023942876848313</v>
      </c>
      <c r="G51" s="222">
        <v>32.083990005801809</v>
      </c>
      <c r="H51" s="222">
        <v>32.503714523805307</v>
      </c>
      <c r="I51" s="222">
        <v>35.67891464398361</v>
      </c>
      <c r="J51" s="222">
        <v>75.082024743998161</v>
      </c>
      <c r="K51" s="222">
        <v>78.738078736746786</v>
      </c>
      <c r="L51" s="222">
        <v>49.057436039444561</v>
      </c>
      <c r="M51" s="222">
        <v>49.308027802988384</v>
      </c>
      <c r="N51" s="222">
        <v>30.795571140318078</v>
      </c>
      <c r="O51" s="222">
        <v>30.857669308490873</v>
      </c>
      <c r="P51" s="222">
        <v>34.592099893036249</v>
      </c>
      <c r="Q51" s="222">
        <v>72.256408909846868</v>
      </c>
      <c r="R51" s="222">
        <v>74.337313757419011</v>
      </c>
      <c r="S51" s="222">
        <v>35.525347309707087</v>
      </c>
      <c r="T51" s="222">
        <v>35.101437994234246</v>
      </c>
      <c r="U51" s="222">
        <v>39.853066365626731</v>
      </c>
      <c r="V51" s="222">
        <v>47.814834703234439</v>
      </c>
      <c r="W51" s="222">
        <v>60.747285491415312</v>
      </c>
      <c r="X51" s="222">
        <v>102.20690968938726</v>
      </c>
      <c r="Y51" s="222">
        <v>102.61692010285498</v>
      </c>
      <c r="Z51" s="222">
        <v>59.0545514016261</v>
      </c>
      <c r="AA51" s="222">
        <v>54.129055667032894</v>
      </c>
      <c r="AB51" s="222">
        <v>59.669567021827717</v>
      </c>
      <c r="AC51" s="222">
        <v>63.054087409966819</v>
      </c>
      <c r="AD51" s="222">
        <v>111.47050904960591</v>
      </c>
      <c r="AE51" s="222">
        <v>137.4191928064231</v>
      </c>
      <c r="AF51" s="222">
        <v>127.05433025108883</v>
      </c>
      <c r="AG51" s="222">
        <v>1800.0384515214498</v>
      </c>
      <c r="AH51" s="223"/>
    </row>
    <row r="52" spans="1:34">
      <c r="A52" s="220" t="s">
        <v>875</v>
      </c>
      <c r="B52" s="221" t="s">
        <v>55</v>
      </c>
      <c r="C52" s="222">
        <v>74.058935175698707</v>
      </c>
      <c r="D52" s="222">
        <v>66.897481598657279</v>
      </c>
      <c r="E52" s="222">
        <v>44.237932046669357</v>
      </c>
      <c r="F52" s="222">
        <v>41.631900616812132</v>
      </c>
      <c r="G52" s="222">
        <v>43.054407642979406</v>
      </c>
      <c r="H52" s="222">
        <v>43.617647766561547</v>
      </c>
      <c r="I52" s="222">
        <v>47.878538020469271</v>
      </c>
      <c r="J52" s="222">
        <v>100.75467856098335</v>
      </c>
      <c r="K52" s="222">
        <v>105.66084013689948</v>
      </c>
      <c r="L52" s="222">
        <v>65.831551773320385</v>
      </c>
      <c r="M52" s="222">
        <v>66.167827901621067</v>
      </c>
      <c r="N52" s="222">
        <v>41.325442167070385</v>
      </c>
      <c r="O52" s="222">
        <v>41.408773443694969</v>
      </c>
      <c r="P52" s="222">
        <v>46.420110770266618</v>
      </c>
      <c r="Q52" s="222">
        <v>96.962905282659563</v>
      </c>
      <c r="R52" s="222">
        <v>99.755329964172745</v>
      </c>
      <c r="S52" s="222">
        <v>47.672461699868514</v>
      </c>
      <c r="T52" s="222">
        <v>47.103605878983281</v>
      </c>
      <c r="U52" s="222">
        <v>53.479949495624602</v>
      </c>
      <c r="V52" s="222">
        <v>64.164070127264921</v>
      </c>
      <c r="W52" s="222">
        <v>81.518489199095526</v>
      </c>
      <c r="X52" s="222">
        <v>137.15432378891521</v>
      </c>
      <c r="Y52" s="222">
        <v>137.70452828268654</v>
      </c>
      <c r="Z52" s="222">
        <v>79.246961763768027</v>
      </c>
      <c r="AA52" s="222">
        <v>72.637300647348766</v>
      </c>
      <c r="AB52" s="222">
        <v>80.072268504425026</v>
      </c>
      <c r="AC52" s="222">
        <v>84.614051507117807</v>
      </c>
      <c r="AD52" s="222">
        <v>149.5854080469509</v>
      </c>
      <c r="AE52" s="222">
        <v>184.40667585256799</v>
      </c>
      <c r="AF52" s="222">
        <v>170.49777557114666</v>
      </c>
      <c r="AG52" s="222">
        <v>2415.5221732342998</v>
      </c>
      <c r="AH52" s="223"/>
    </row>
    <row r="53" spans="1:34">
      <c r="A53" s="220" t="s">
        <v>820</v>
      </c>
      <c r="B53" s="221" t="s">
        <v>60</v>
      </c>
      <c r="C53" s="222">
        <v>63.438547316920264</v>
      </c>
      <c r="D53" s="222">
        <v>57.304078727448214</v>
      </c>
      <c r="E53" s="222">
        <v>37.894011555626719</v>
      </c>
      <c r="F53" s="222">
        <v>35.661696875701011</v>
      </c>
      <c r="G53" s="222">
        <v>36.880209929852725</v>
      </c>
      <c r="H53" s="222">
        <v>37.362678860115956</v>
      </c>
      <c r="I53" s="222">
        <v>41.012538088357005</v>
      </c>
      <c r="J53" s="222">
        <v>86.305999784201347</v>
      </c>
      <c r="K53" s="222">
        <v>90.508595494493704</v>
      </c>
      <c r="L53" s="222">
        <v>56.391008083092792</v>
      </c>
      <c r="M53" s="222">
        <v>56.679060686416669</v>
      </c>
      <c r="N53" s="222">
        <v>35.399185960326797</v>
      </c>
      <c r="O53" s="222">
        <v>35.470567153191467</v>
      </c>
      <c r="P53" s="222">
        <v>39.763255933533017</v>
      </c>
      <c r="Q53" s="222">
        <v>83.057984025382979</v>
      </c>
      <c r="R53" s="222">
        <v>85.44996231762876</v>
      </c>
      <c r="S53" s="222">
        <v>40.836014048626851</v>
      </c>
      <c r="T53" s="222">
        <v>40.348734737573849</v>
      </c>
      <c r="U53" s="222">
        <v>45.810681702833151</v>
      </c>
      <c r="V53" s="222">
        <v>54.962650882811353</v>
      </c>
      <c r="W53" s="222">
        <v>69.828367394048016</v>
      </c>
      <c r="X53" s="222">
        <v>117.48577047133074</v>
      </c>
      <c r="Y53" s="222">
        <v>117.95707314033734</v>
      </c>
      <c r="Z53" s="222">
        <v>67.882587315711277</v>
      </c>
      <c r="AA53" s="222">
        <v>62.220781640433884</v>
      </c>
      <c r="AB53" s="222">
        <v>68.589541319221212</v>
      </c>
      <c r="AC53" s="222">
        <v>72.480011999578139</v>
      </c>
      <c r="AD53" s="222">
        <v>128.13418075475039</v>
      </c>
      <c r="AE53" s="222">
        <v>157.96192051472798</v>
      </c>
      <c r="AF53" s="222">
        <v>146.04761974148644</v>
      </c>
      <c r="AG53" s="222">
        <v>2069.1253164557606</v>
      </c>
      <c r="AH53" s="223"/>
    </row>
    <row r="54" spans="1:34">
      <c r="A54" s="220" t="s">
        <v>813</v>
      </c>
      <c r="B54" s="221" t="s">
        <v>79</v>
      </c>
      <c r="C54" s="222">
        <v>136.59371507555713</v>
      </c>
      <c r="D54" s="222">
        <v>123.38518666357679</v>
      </c>
      <c r="E54" s="222">
        <v>81.592092448790766</v>
      </c>
      <c r="F54" s="222">
        <v>76.785548663582929</v>
      </c>
      <c r="G54" s="222">
        <v>79.409209386820407</v>
      </c>
      <c r="H54" s="222">
        <v>80.448045021942335</v>
      </c>
      <c r="I54" s="222">
        <v>88.306797351147679</v>
      </c>
      <c r="J54" s="222">
        <v>185.83113331616249</v>
      </c>
      <c r="K54" s="222">
        <v>194.8800189749349</v>
      </c>
      <c r="L54" s="222">
        <v>121.4191941130873</v>
      </c>
      <c r="M54" s="222">
        <v>122.03941914801177</v>
      </c>
      <c r="N54" s="222">
        <v>76.220319119474425</v>
      </c>
      <c r="O54" s="222">
        <v>76.37401466787972</v>
      </c>
      <c r="P54" s="222">
        <v>85.616885650419121</v>
      </c>
      <c r="Q54" s="222">
        <v>178.83761663135306</v>
      </c>
      <c r="R54" s="222">
        <v>183.98794265766787</v>
      </c>
      <c r="S54" s="222">
        <v>87.926711813147733</v>
      </c>
      <c r="T54" s="222">
        <v>86.877518630276171</v>
      </c>
      <c r="U54" s="222">
        <v>98.637996432570404</v>
      </c>
      <c r="V54" s="222">
        <v>118.34370413588657</v>
      </c>
      <c r="W54" s="222">
        <v>150.35205759621675</v>
      </c>
      <c r="X54" s="222">
        <v>252.96635146802922</v>
      </c>
      <c r="Y54" s="222">
        <v>253.98114429049139</v>
      </c>
      <c r="Z54" s="222">
        <v>146.16247033640357</v>
      </c>
      <c r="AA54" s="222">
        <v>133.97166358040241</v>
      </c>
      <c r="AB54" s="222">
        <v>147.6846595700969</v>
      </c>
      <c r="AC54" s="222">
        <v>156.06148826649968</v>
      </c>
      <c r="AD54" s="222">
        <v>275.89414508528802</v>
      </c>
      <c r="AE54" s="222">
        <v>340.11821638642192</v>
      </c>
      <c r="AF54" s="222">
        <v>314.4647505683202</v>
      </c>
      <c r="AG54" s="222">
        <v>4455.17001705046</v>
      </c>
      <c r="AH54" s="223"/>
    </row>
    <row r="55" spans="1:34">
      <c r="A55" s="220" t="s">
        <v>866</v>
      </c>
      <c r="B55" s="221" t="s">
        <v>80</v>
      </c>
      <c r="C55" s="222">
        <v>186.73432958687002</v>
      </c>
      <c r="D55" s="222">
        <v>168.67723452597406</v>
      </c>
      <c r="E55" s="222">
        <v>111.54279444399774</v>
      </c>
      <c r="F55" s="222">
        <v>104.97187182970147</v>
      </c>
      <c r="G55" s="222">
        <v>108.55862196638343</v>
      </c>
      <c r="H55" s="222">
        <v>109.97879181657119</v>
      </c>
      <c r="I55" s="222">
        <v>120.72232307473826</v>
      </c>
      <c r="J55" s="222">
        <v>254.0457449082991</v>
      </c>
      <c r="K55" s="222">
        <v>266.41628184013689</v>
      </c>
      <c r="L55" s="222">
        <v>165.98956840103295</v>
      </c>
      <c r="M55" s="222">
        <v>166.83746470450157</v>
      </c>
      <c r="N55" s="222">
        <v>104.19915867870905</v>
      </c>
      <c r="O55" s="222">
        <v>104.40927255676027</v>
      </c>
      <c r="P55" s="222">
        <v>117.04500265186539</v>
      </c>
      <c r="Q55" s="222">
        <v>244.48505868734006</v>
      </c>
      <c r="R55" s="222">
        <v>251.5259586082897</v>
      </c>
      <c r="S55" s="222">
        <v>120.20271631182953</v>
      </c>
      <c r="T55" s="222">
        <v>118.7683868809164</v>
      </c>
      <c r="U55" s="222">
        <v>134.8458831025977</v>
      </c>
      <c r="V55" s="222">
        <v>161.78513221064128</v>
      </c>
      <c r="W55" s="222">
        <v>205.54306368858744</v>
      </c>
      <c r="X55" s="222">
        <v>345.82485748549584</v>
      </c>
      <c r="Y55" s="222">
        <v>347.21215892368588</v>
      </c>
      <c r="Z55" s="222">
        <v>199.81556906869113</v>
      </c>
      <c r="AA55" s="222">
        <v>183.1497793912836</v>
      </c>
      <c r="AB55" s="222">
        <v>201.89652122597627</v>
      </c>
      <c r="AC55" s="222">
        <v>213.34830354130142</v>
      </c>
      <c r="AD55" s="222">
        <v>377.16895093559839</v>
      </c>
      <c r="AE55" s="222">
        <v>464.96829727538216</v>
      </c>
      <c r="AF55" s="222">
        <v>429.89799599195123</v>
      </c>
      <c r="AG55" s="222">
        <v>6090.5670943151099</v>
      </c>
      <c r="AH55" s="223"/>
    </row>
    <row r="56" spans="1:34">
      <c r="A56" s="220" t="s">
        <v>895</v>
      </c>
      <c r="B56" s="221" t="s">
        <v>86</v>
      </c>
      <c r="C56" s="222">
        <v>111.2808433068074</v>
      </c>
      <c r="D56" s="222">
        <v>100.52005405882447</v>
      </c>
      <c r="E56" s="222">
        <v>66.471849380815257</v>
      </c>
      <c r="F56" s="222">
        <v>62.556030519653504</v>
      </c>
      <c r="G56" s="222">
        <v>64.693487412683425</v>
      </c>
      <c r="H56" s="222">
        <v>65.539811165350841</v>
      </c>
      <c r="I56" s="222">
        <v>71.942218377494981</v>
      </c>
      <c r="J56" s="222">
        <v>151.3938266972491</v>
      </c>
      <c r="K56" s="222">
        <v>158.76581761599715</v>
      </c>
      <c r="L56" s="222">
        <v>98.918389525193817</v>
      </c>
      <c r="M56" s="222">
        <v>99.423677523900139</v>
      </c>
      <c r="N56" s="222">
        <v>62.095546519379234</v>
      </c>
      <c r="O56" s="222">
        <v>62.22075996883833</v>
      </c>
      <c r="P56" s="222">
        <v>69.750787810485775</v>
      </c>
      <c r="Q56" s="222">
        <v>145.6963139388082</v>
      </c>
      <c r="R56" s="222">
        <v>149.89220701629193</v>
      </c>
      <c r="S56" s="222">
        <v>71.632568411726353</v>
      </c>
      <c r="T56" s="222">
        <v>70.777806520836151</v>
      </c>
      <c r="U56" s="222">
        <v>80.358890736946478</v>
      </c>
      <c r="V56" s="222">
        <v>96.412834141073702</v>
      </c>
      <c r="W56" s="222">
        <v>122.48955783189379</v>
      </c>
      <c r="X56" s="222">
        <v>206.0878782309795</v>
      </c>
      <c r="Y56" s="222">
        <v>206.91461466612822</v>
      </c>
      <c r="Z56" s="222">
        <v>119.07636416393056</v>
      </c>
      <c r="AA56" s="222">
        <v>109.1446974276702</v>
      </c>
      <c r="AB56" s="222">
        <v>120.31646881665368</v>
      </c>
      <c r="AC56" s="222">
        <v>127.14094504571538</v>
      </c>
      <c r="AD56" s="222">
        <v>224.76680652194568</v>
      </c>
      <c r="AE56" s="222">
        <v>277.08919054256756</v>
      </c>
      <c r="AF56" s="222">
        <v>256.18969814350942</v>
      </c>
      <c r="AG56" s="222">
        <v>3629.5599420393496</v>
      </c>
      <c r="AH56" s="223"/>
    </row>
    <row r="57" spans="1:34">
      <c r="A57" s="224" t="s">
        <v>842</v>
      </c>
      <c r="B57" s="221" t="s">
        <v>135</v>
      </c>
      <c r="C57" s="222">
        <v>120.14424695685793</v>
      </c>
      <c r="D57" s="222">
        <v>108.52637201592212</v>
      </c>
      <c r="E57" s="222">
        <v>71.766263180350919</v>
      </c>
      <c r="F57" s="222">
        <v>67.538553411863205</v>
      </c>
      <c r="G57" s="222">
        <v>69.846256527554061</v>
      </c>
      <c r="H57" s="222">
        <v>70.759989088562691</v>
      </c>
      <c r="I57" s="222">
        <v>77.672341388890374</v>
      </c>
      <c r="J57" s="222">
        <v>163.45218783353127</v>
      </c>
      <c r="K57" s="222">
        <v>171.41135017618041</v>
      </c>
      <c r="L57" s="222">
        <v>106.79713656485693</v>
      </c>
      <c r="M57" s="222">
        <v>107.34267022812666</v>
      </c>
      <c r="N57" s="222">
        <v>67.041392338990121</v>
      </c>
      <c r="O57" s="222">
        <v>67.176578909716028</v>
      </c>
      <c r="P57" s="222">
        <v>75.306365652117222</v>
      </c>
      <c r="Q57" s="222">
        <v>157.30087409840169</v>
      </c>
      <c r="R57" s="222">
        <v>161.83096570379965</v>
      </c>
      <c r="S57" s="222">
        <v>77.33802812479226</v>
      </c>
      <c r="T57" s="222">
        <v>76.415185336610932</v>
      </c>
      <c r="U57" s="222">
        <v>86.759392964523428</v>
      </c>
      <c r="V57" s="222">
        <v>104.09201629537927</v>
      </c>
      <c r="W57" s="222">
        <v>132.24572395823253</v>
      </c>
      <c r="X57" s="222">
        <v>222.50256379467069</v>
      </c>
      <c r="Y57" s="222">
        <v>223.39514892865361</v>
      </c>
      <c r="Z57" s="222">
        <v>128.56067295781227</v>
      </c>
      <c r="AA57" s="222">
        <v>117.8379592759554</v>
      </c>
      <c r="AB57" s="222">
        <v>129.89955065878672</v>
      </c>
      <c r="AC57" s="222">
        <v>137.26758933508455</v>
      </c>
      <c r="AD57" s="222">
        <v>242.6692493336362</v>
      </c>
      <c r="AE57" s="222">
        <v>299.15905692624818</v>
      </c>
      <c r="AF57" s="222">
        <v>276.5949416531227</v>
      </c>
      <c r="AG57" s="222">
        <v>3918.6506236192295</v>
      </c>
      <c r="AH57" s="223"/>
    </row>
    <row r="58" spans="1:34">
      <c r="A58" s="220" t="s">
        <v>858</v>
      </c>
      <c r="B58" s="221" t="s">
        <v>158</v>
      </c>
      <c r="C58" s="222">
        <v>137.46389585051153</v>
      </c>
      <c r="D58" s="222">
        <v>124.17122149167568</v>
      </c>
      <c r="E58" s="222">
        <v>82.111881153549007</v>
      </c>
      <c r="F58" s="222">
        <v>77.274716911217283</v>
      </c>
      <c r="G58" s="222">
        <v>79.915091867024699</v>
      </c>
      <c r="H58" s="222">
        <v>80.960545484515137</v>
      </c>
      <c r="I58" s="222">
        <v>88.86936260029006</v>
      </c>
      <c r="J58" s="222">
        <v>187.01498485362356</v>
      </c>
      <c r="K58" s="222">
        <v>196.12151713494129</v>
      </c>
      <c r="L58" s="222">
        <v>122.19270443432882</v>
      </c>
      <c r="M58" s="222">
        <v>122.81688066057448</v>
      </c>
      <c r="N58" s="222">
        <v>76.705886528794608</v>
      </c>
      <c r="O58" s="222">
        <v>76.860561206520345</v>
      </c>
      <c r="P58" s="222">
        <v>86.162314610040397</v>
      </c>
      <c r="Q58" s="222">
        <v>179.97691543251085</v>
      </c>
      <c r="R58" s="222">
        <v>185.16005200717606</v>
      </c>
      <c r="S58" s="222">
        <v>88.486855698116628</v>
      </c>
      <c r="T58" s="222">
        <v>87.430978549321438</v>
      </c>
      <c r="U58" s="222">
        <v>99.266377380611573</v>
      </c>
      <c r="V58" s="222">
        <v>119.09762181152031</v>
      </c>
      <c r="W58" s="222">
        <v>151.30988695112299</v>
      </c>
      <c r="X58" s="222">
        <v>254.57789307985283</v>
      </c>
      <c r="Y58" s="222">
        <v>255.59915071809499</v>
      </c>
      <c r="Z58" s="222">
        <v>147.09360960321558</v>
      </c>
      <c r="AA58" s="222">
        <v>134.82514037449826</v>
      </c>
      <c r="AB58" s="222">
        <v>148.62549606057891</v>
      </c>
      <c r="AC58" s="222">
        <v>157.05568998892272</v>
      </c>
      <c r="AD58" s="222">
        <v>277.65174997100991</v>
      </c>
      <c r="AE58" s="222">
        <v>342.28496566143463</v>
      </c>
      <c r="AF58" s="222">
        <v>316.46807246489522</v>
      </c>
      <c r="AG58" s="222">
        <v>4483.5520205404891</v>
      </c>
      <c r="AH58" s="223"/>
    </row>
    <row r="59" spans="1:34">
      <c r="A59" s="220" t="s">
        <v>840</v>
      </c>
      <c r="B59" s="221" t="s">
        <v>159</v>
      </c>
      <c r="C59" s="222">
        <v>96.092091710685111</v>
      </c>
      <c r="D59" s="222">
        <v>86.80004541979153</v>
      </c>
      <c r="E59" s="222">
        <v>57.399089161012931</v>
      </c>
      <c r="F59" s="222">
        <v>54.017741446997476</v>
      </c>
      <c r="G59" s="222">
        <v>55.863456286041135</v>
      </c>
      <c r="H59" s="222">
        <v>56.594265086923706</v>
      </c>
      <c r="I59" s="222">
        <v>62.122806053335232</v>
      </c>
      <c r="J59" s="222">
        <v>130.73004343896534</v>
      </c>
      <c r="K59" s="222">
        <v>137.09582937663663</v>
      </c>
      <c r="L59" s="222">
        <v>85.416992499972636</v>
      </c>
      <c r="M59" s="222">
        <v>85.853313606725294</v>
      </c>
      <c r="N59" s="222">
        <v>53.62010902913682</v>
      </c>
      <c r="O59" s="222">
        <v>53.728232061918497</v>
      </c>
      <c r="P59" s="222">
        <v>60.230484421281552</v>
      </c>
      <c r="Q59" s="222">
        <v>125.81018569671721</v>
      </c>
      <c r="R59" s="222">
        <v>129.43338022354308</v>
      </c>
      <c r="S59" s="222">
        <v>61.855420292905521</v>
      </c>
      <c r="T59" s="222">
        <v>61.117325077507424</v>
      </c>
      <c r="U59" s="222">
        <v>69.39068458687008</v>
      </c>
      <c r="V59" s="222">
        <v>83.253421029784619</v>
      </c>
      <c r="W59" s="222">
        <v>105.77092583970004</v>
      </c>
      <c r="X59" s="222">
        <v>177.95888948138796</v>
      </c>
      <c r="Y59" s="222">
        <v>178.67278444287604</v>
      </c>
      <c r="Z59" s="222">
        <v>102.82359987395415</v>
      </c>
      <c r="AA59" s="222">
        <v>94.247508944902847</v>
      </c>
      <c r="AB59" s="222">
        <v>103.89444231618634</v>
      </c>
      <c r="AC59" s="222">
        <v>109.78744398829238</v>
      </c>
      <c r="AD59" s="222">
        <v>194.08832593294505</v>
      </c>
      <c r="AE59" s="222">
        <v>239.26921398543269</v>
      </c>
      <c r="AF59" s="222">
        <v>221.22229880543057</v>
      </c>
      <c r="AG59" s="222">
        <v>3134.1603501178602</v>
      </c>
      <c r="AH59" s="223"/>
    </row>
    <row r="60" spans="1:34">
      <c r="A60" s="220" t="s">
        <v>913</v>
      </c>
      <c r="B60" s="225" t="s">
        <v>160</v>
      </c>
      <c r="C60" s="222">
        <v>87.239826720587317</v>
      </c>
      <c r="D60" s="222">
        <v>78.803789021065668</v>
      </c>
      <c r="E60" s="222">
        <v>52.111328863595702</v>
      </c>
      <c r="F60" s="222">
        <v>49.04148010287858</v>
      </c>
      <c r="G60" s="222">
        <v>50.717162668084733</v>
      </c>
      <c r="H60" s="222">
        <v>51.380647373432097</v>
      </c>
      <c r="I60" s="222">
        <v>56.399884100836779</v>
      </c>
      <c r="J60" s="222">
        <v>118.6868360731293</v>
      </c>
      <c r="K60" s="222">
        <v>124.46618848659166</v>
      </c>
      <c r="L60" s="222">
        <v>77.548146700013078</v>
      </c>
      <c r="M60" s="222">
        <v>77.94427271902245</v>
      </c>
      <c r="N60" s="222">
        <v>48.680478665454416</v>
      </c>
      <c r="O60" s="222">
        <v>48.778641110213947</v>
      </c>
      <c r="P60" s="222">
        <v>54.681888287226812</v>
      </c>
      <c r="Q60" s="222">
        <v>114.2202090148285</v>
      </c>
      <c r="R60" s="222">
        <v>117.50962500180636</v>
      </c>
      <c r="S60" s="222">
        <v>56.157130644312254</v>
      </c>
      <c r="T60" s="222">
        <v>55.487030768783534</v>
      </c>
      <c r="U60" s="222">
        <v>62.998225885308024</v>
      </c>
      <c r="V60" s="222">
        <v>75.583889321527678</v>
      </c>
      <c r="W60" s="222">
        <v>96.027020309991485</v>
      </c>
      <c r="X60" s="222">
        <v>161.56483229116861</v>
      </c>
      <c r="Y60" s="222">
        <v>162.21296130603525</v>
      </c>
      <c r="Z60" s="222">
        <v>93.351210032961504</v>
      </c>
      <c r="AA60" s="222">
        <v>85.565171938972938</v>
      </c>
      <c r="AB60" s="222">
        <v>94.323403555261507</v>
      </c>
      <c r="AC60" s="222">
        <v>99.673525876321321</v>
      </c>
      <c r="AD60" s="222">
        <v>176.20838116271534</v>
      </c>
      <c r="AE60" s="222">
        <v>217.22708285409485</v>
      </c>
      <c r="AF60" s="222">
        <v>200.84269861272807</v>
      </c>
      <c r="AG60" s="222">
        <v>2845.43296946895</v>
      </c>
      <c r="AH60" s="223"/>
    </row>
    <row r="61" spans="1:34">
      <c r="A61" s="220" t="s">
        <v>849</v>
      </c>
      <c r="B61" s="221" t="s">
        <v>161</v>
      </c>
      <c r="C61" s="222">
        <v>53.158144580356925</v>
      </c>
      <c r="D61" s="222">
        <v>48.017784625805483</v>
      </c>
      <c r="E61" s="222">
        <v>31.753175792952767</v>
      </c>
      <c r="F61" s="222">
        <v>29.882614257053699</v>
      </c>
      <c r="G61" s="222">
        <v>30.903663695371662</v>
      </c>
      <c r="H61" s="222">
        <v>31.307947119806609</v>
      </c>
      <c r="I61" s="222">
        <v>34.366335950552092</v>
      </c>
      <c r="J61" s="222">
        <v>72.319859276745404</v>
      </c>
      <c r="K61" s="222">
        <v>75.841412020764878</v>
      </c>
      <c r="L61" s="222">
        <v>47.252679758535308</v>
      </c>
      <c r="M61" s="222">
        <v>47.494052592275381</v>
      </c>
      <c r="N61" s="222">
        <v>29.66264400578563</v>
      </c>
      <c r="O61" s="222">
        <v>29.7224576668971</v>
      </c>
      <c r="P61" s="222">
        <v>33.319503634609688</v>
      </c>
      <c r="Q61" s="222">
        <v>69.598194002097898</v>
      </c>
      <c r="R61" s="222">
        <v>71.602545193449387</v>
      </c>
      <c r="S61" s="222">
        <v>34.218418149423925</v>
      </c>
      <c r="T61" s="222">
        <v>33.810103880520991</v>
      </c>
      <c r="U61" s="222">
        <v>38.386926313402505</v>
      </c>
      <c r="V61" s="222">
        <v>46.055792033700811</v>
      </c>
      <c r="W61" s="222">
        <v>58.512475564727175</v>
      </c>
      <c r="X61" s="222">
        <v>98.446856635127915</v>
      </c>
      <c r="Y61" s="222">
        <v>98.841783323707347</v>
      </c>
      <c r="Z61" s="222">
        <v>56.88201485746859</v>
      </c>
      <c r="AA61" s="222">
        <v>52.137721404960644</v>
      </c>
      <c r="AB61" s="222">
        <v>57.474404890337773</v>
      </c>
      <c r="AC61" s="222">
        <v>60.734413381372256</v>
      </c>
      <c r="AD61" s="222">
        <v>107.36966078713921</v>
      </c>
      <c r="AE61" s="222">
        <v>132.36372779729666</v>
      </c>
      <c r="AF61" s="222">
        <v>122.3801744237643</v>
      </c>
      <c r="AG61" s="222">
        <v>1733.8174876160099</v>
      </c>
      <c r="AH61" s="223"/>
    </row>
    <row r="62" spans="1:34">
      <c r="A62" s="220" t="s">
        <v>920</v>
      </c>
      <c r="B62" s="221" t="s">
        <v>162</v>
      </c>
      <c r="C62" s="222">
        <v>40.529726008136407</v>
      </c>
      <c r="D62" s="222">
        <v>36.610526378694274</v>
      </c>
      <c r="E62" s="222">
        <v>24.209789956666771</v>
      </c>
      <c r="F62" s="222">
        <v>22.783604992352522</v>
      </c>
      <c r="G62" s="222">
        <v>23.562090665667018</v>
      </c>
      <c r="H62" s="222">
        <v>23.870331228826824</v>
      </c>
      <c r="I62" s="222">
        <v>26.202159442828549</v>
      </c>
      <c r="J62" s="222">
        <v>55.13932257365844</v>
      </c>
      <c r="K62" s="222">
        <v>57.824284002711977</v>
      </c>
      <c r="L62" s="222">
        <v>36.027182266841834</v>
      </c>
      <c r="M62" s="222">
        <v>36.211213799441779</v>
      </c>
      <c r="N62" s="222">
        <v>22.615891576389352</v>
      </c>
      <c r="O62" s="222">
        <v>22.661495713168932</v>
      </c>
      <c r="P62" s="222">
        <v>25.404015954628502</v>
      </c>
      <c r="Q62" s="222">
        <v>53.064224792535278</v>
      </c>
      <c r="R62" s="222">
        <v>54.592415914532715</v>
      </c>
      <c r="S62" s="222">
        <v>26.089381466870638</v>
      </c>
      <c r="T62" s="222">
        <v>25.778067639526039</v>
      </c>
      <c r="U62" s="222">
        <v>29.267605520446082</v>
      </c>
      <c r="V62" s="222">
        <v>35.1146310118462</v>
      </c>
      <c r="W62" s="222">
        <v>44.612065026296783</v>
      </c>
      <c r="X62" s="222">
        <v>75.059507010303363</v>
      </c>
      <c r="Y62" s="222">
        <v>75.360613653655605</v>
      </c>
      <c r="Z62" s="222">
        <v>43.368941771076145</v>
      </c>
      <c r="AA62" s="222">
        <v>39.751717820724117</v>
      </c>
      <c r="AB62" s="222">
        <v>43.82060173610455</v>
      </c>
      <c r="AC62" s="222">
        <v>46.306152200080859</v>
      </c>
      <c r="AD62" s="222">
        <v>81.862581315476021</v>
      </c>
      <c r="AE62" s="222">
        <v>100.91897795511737</v>
      </c>
      <c r="AF62" s="222">
        <v>93.307149400695025</v>
      </c>
      <c r="AG62" s="222">
        <v>1321.9262687952998</v>
      </c>
      <c r="AH62" s="223"/>
    </row>
    <row r="63" spans="1:34">
      <c r="A63" s="220" t="s">
        <v>862</v>
      </c>
      <c r="B63" s="221" t="s">
        <v>171</v>
      </c>
      <c r="C63" s="222">
        <v>105.18957788216727</v>
      </c>
      <c r="D63" s="222">
        <v>95.017810262168979</v>
      </c>
      <c r="E63" s="222">
        <v>62.833328447531883</v>
      </c>
      <c r="F63" s="222">
        <v>59.131852786235953</v>
      </c>
      <c r="G63" s="222">
        <v>61.152310051277112</v>
      </c>
      <c r="H63" s="222">
        <v>61.952307927365204</v>
      </c>
      <c r="I63" s="222">
        <v>68.004261633524678</v>
      </c>
      <c r="J63" s="222">
        <v>143.1068659350772</v>
      </c>
      <c r="K63" s="222">
        <v>150.07533049601068</v>
      </c>
      <c r="L63" s="222">
        <v>93.503817276539436</v>
      </c>
      <c r="M63" s="222">
        <v>93.981446935997539</v>
      </c>
      <c r="N63" s="222">
        <v>58.696574654160727</v>
      </c>
      <c r="O63" s="222">
        <v>58.81493419837679</v>
      </c>
      <c r="P63" s="222">
        <v>65.932785093162451</v>
      </c>
      <c r="Q63" s="222">
        <v>137.72122233075706</v>
      </c>
      <c r="R63" s="222">
        <v>141.68744156978954</v>
      </c>
      <c r="S63" s="222">
        <v>67.711561216970267</v>
      </c>
      <c r="T63" s="222">
        <v>66.903587087545205</v>
      </c>
      <c r="U63" s="222">
        <v>75.960224100687682</v>
      </c>
      <c r="V63" s="222">
        <v>91.135410411672837</v>
      </c>
      <c r="W63" s="222">
        <v>115.78475234759505</v>
      </c>
      <c r="X63" s="222">
        <v>194.80708694828965</v>
      </c>
      <c r="Y63" s="222">
        <v>195.58856967297871</v>
      </c>
      <c r="Z63" s="222">
        <v>112.5583892962901</v>
      </c>
      <c r="AA63" s="222">
        <v>103.17035986903934</v>
      </c>
      <c r="AB63" s="222">
        <v>113.73061338332376</v>
      </c>
      <c r="AC63" s="222">
        <v>120.18153298880063</v>
      </c>
      <c r="AD63" s="222">
        <v>212.46357232197488</v>
      </c>
      <c r="AE63" s="222">
        <v>261.92194561758043</v>
      </c>
      <c r="AF63" s="222">
        <v>242.16644486757846</v>
      </c>
      <c r="AG63" s="222">
        <v>3430.8859176104688</v>
      </c>
      <c r="AH63" s="223"/>
    </row>
    <row r="64" spans="1:34">
      <c r="A64" s="220" t="s">
        <v>881</v>
      </c>
      <c r="B64" s="225" t="s">
        <v>183</v>
      </c>
      <c r="C64" s="222">
        <v>87.379145301234843</v>
      </c>
      <c r="D64" s="222">
        <v>78.929635580472819</v>
      </c>
      <c r="E64" s="222">
        <v>52.194548611339869</v>
      </c>
      <c r="F64" s="222">
        <v>49.119797422589329</v>
      </c>
      <c r="G64" s="222">
        <v>50.798155987111116</v>
      </c>
      <c r="H64" s="222">
        <v>51.462700251502845</v>
      </c>
      <c r="I64" s="222">
        <v>56.489952503044634</v>
      </c>
      <c r="J64" s="222">
        <v>118.87637429397209</v>
      </c>
      <c r="K64" s="222">
        <v>124.66495610650105</v>
      </c>
      <c r="L64" s="222">
        <v>77.67198804789534</v>
      </c>
      <c r="M64" s="222">
        <v>78.0687466646161</v>
      </c>
      <c r="N64" s="222">
        <v>48.758219480032544</v>
      </c>
      <c r="O64" s="222">
        <v>48.856538686365212</v>
      </c>
      <c r="P64" s="222">
        <v>54.769213117521382</v>
      </c>
      <c r="Q64" s="222">
        <v>114.40261420749556</v>
      </c>
      <c r="R64" s="222">
        <v>117.69728326275303</v>
      </c>
      <c r="S64" s="222">
        <v>56.246811378773835</v>
      </c>
      <c r="T64" s="222">
        <v>55.575641380033503</v>
      </c>
      <c r="U64" s="222">
        <v>63.098831580477089</v>
      </c>
      <c r="V64" s="222">
        <v>75.70459382743897</v>
      </c>
      <c r="W64" s="222">
        <v>96.180371694058849</v>
      </c>
      <c r="X64" s="222">
        <v>161.82284498976617</v>
      </c>
      <c r="Y64" s="222">
        <v>162.4720090412419</v>
      </c>
      <c r="Z64" s="222">
        <v>93.500288252994835</v>
      </c>
      <c r="AA64" s="222">
        <v>85.701816161634909</v>
      </c>
      <c r="AB64" s="222">
        <v>94.474034330208497</v>
      </c>
      <c r="AC64" s="222">
        <v>99.832700586717053</v>
      </c>
      <c r="AD64" s="222">
        <v>176.4897790343596</v>
      </c>
      <c r="AE64" s="222">
        <v>217.57398598307933</v>
      </c>
      <c r="AF64" s="222">
        <v>201.1634365228773</v>
      </c>
      <c r="AG64" s="222">
        <v>2849.9770142881098</v>
      </c>
      <c r="AH64" s="223"/>
    </row>
    <row r="65" spans="1:34">
      <c r="A65" s="220" t="s">
        <v>839</v>
      </c>
      <c r="B65" s="221" t="s">
        <v>61</v>
      </c>
      <c r="C65" s="222">
        <v>71.716232676658692</v>
      </c>
      <c r="D65" s="222">
        <v>64.781316993416183</v>
      </c>
      <c r="E65" s="222">
        <v>42.838555810537599</v>
      </c>
      <c r="F65" s="222">
        <v>40.314960839276758</v>
      </c>
      <c r="G65" s="222">
        <v>41.692469773624353</v>
      </c>
      <c r="H65" s="222">
        <v>42.237892951257358</v>
      </c>
      <c r="I65" s="222">
        <v>46.363998682240428</v>
      </c>
      <c r="J65" s="222">
        <v>97.567510980261218</v>
      </c>
      <c r="K65" s="222">
        <v>102.31847619860989</v>
      </c>
      <c r="L65" s="222">
        <v>63.749105671588609</v>
      </c>
      <c r="M65" s="222">
        <v>64.074744394365325</v>
      </c>
      <c r="N65" s="222">
        <v>40.01819657396203</v>
      </c>
      <c r="O65" s="222">
        <v>40.098891836585963</v>
      </c>
      <c r="P65" s="222">
        <v>44.951705786462561</v>
      </c>
      <c r="Q65" s="222">
        <v>93.895682671627426</v>
      </c>
      <c r="R65" s="222">
        <v>96.599774726371905</v>
      </c>
      <c r="S65" s="222">
        <v>46.164441163322664</v>
      </c>
      <c r="T65" s="222">
        <v>45.613579929451404</v>
      </c>
      <c r="U65" s="222">
        <v>51.788220995414612</v>
      </c>
      <c r="V65" s="222">
        <v>62.134371386942675</v>
      </c>
      <c r="W65" s="222">
        <v>78.939819010122136</v>
      </c>
      <c r="X65" s="222">
        <v>132.81572809709019</v>
      </c>
      <c r="Y65" s="222">
        <v>133.34852800032178</v>
      </c>
      <c r="Z65" s="222">
        <v>76.74014668568374</v>
      </c>
      <c r="AA65" s="222">
        <v>70.339568640449713</v>
      </c>
      <c r="AB65" s="222">
        <v>77.539346540531156</v>
      </c>
      <c r="AC65" s="222">
        <v>81.937459554379743</v>
      </c>
      <c r="AD65" s="222">
        <v>144.85358050419543</v>
      </c>
      <c r="AE65" s="222">
        <v>178.57334893077839</v>
      </c>
      <c r="AF65" s="222">
        <v>165.10442817878024</v>
      </c>
      <c r="AG65" s="222">
        <v>2339.1120841843103</v>
      </c>
      <c r="AH65" s="223"/>
    </row>
    <row r="66" spans="1:34">
      <c r="A66" s="220" t="s">
        <v>914</v>
      </c>
      <c r="B66" s="225" t="s">
        <v>83</v>
      </c>
      <c r="C66" s="222">
        <v>85.828482295184216</v>
      </c>
      <c r="D66" s="222">
        <v>77.528920735371599</v>
      </c>
      <c r="E66" s="222">
        <v>51.268284622717729</v>
      </c>
      <c r="F66" s="222">
        <v>48.248099119003001</v>
      </c>
      <c r="G66" s="222">
        <v>49.896672904468872</v>
      </c>
      <c r="H66" s="222">
        <v>50.549423917700693</v>
      </c>
      <c r="I66" s="222">
        <v>55.487460669804072</v>
      </c>
      <c r="J66" s="222">
        <v>116.76674967730186</v>
      </c>
      <c r="K66" s="222">
        <v>122.45260515114622</v>
      </c>
      <c r="L66" s="222">
        <v>76.293591886465094</v>
      </c>
      <c r="M66" s="222">
        <v>76.683309476323444</v>
      </c>
      <c r="N66" s="222">
        <v>47.892937873901808</v>
      </c>
      <c r="O66" s="222">
        <v>47.989512270812064</v>
      </c>
      <c r="P66" s="222">
        <v>53.797258169243321</v>
      </c>
      <c r="Q66" s="222">
        <v>112.37238261120942</v>
      </c>
      <c r="R66" s="222">
        <v>115.6085832366882</v>
      </c>
      <c r="S66" s="222">
        <v>55.248634418897588</v>
      </c>
      <c r="T66" s="222">
        <v>54.589375254077972</v>
      </c>
      <c r="U66" s="222">
        <v>61.97905610636883</v>
      </c>
      <c r="V66" s="222">
        <v>74.361111779959629</v>
      </c>
      <c r="W66" s="222">
        <v>94.473518831399105</v>
      </c>
      <c r="X66" s="222">
        <v>158.95107623539786</v>
      </c>
      <c r="Y66" s="222">
        <v>159.58871997872671</v>
      </c>
      <c r="Z66" s="222">
        <v>91.840997153852669</v>
      </c>
      <c r="AA66" s="222">
        <v>84.180919666080371</v>
      </c>
      <c r="AB66" s="222">
        <v>92.797462768846003</v>
      </c>
      <c r="AC66" s="222">
        <v>98.061032128983086</v>
      </c>
      <c r="AD66" s="222">
        <v>173.35772538069719</v>
      </c>
      <c r="AE66" s="222">
        <v>213.71283662095379</v>
      </c>
      <c r="AF66" s="222">
        <v>197.59351491159748</v>
      </c>
      <c r="AG66" s="222">
        <v>2799.4002558531802</v>
      </c>
      <c r="AH66" s="223"/>
    </row>
    <row r="67" spans="1:34">
      <c r="A67" s="220" t="s">
        <v>801</v>
      </c>
      <c r="B67" s="221" t="s">
        <v>27</v>
      </c>
      <c r="C67" s="222">
        <v>63.544449917686251</v>
      </c>
      <c r="D67" s="222">
        <v>57.399740611718961</v>
      </c>
      <c r="E67" s="222">
        <v>37.957270797001669</v>
      </c>
      <c r="F67" s="222">
        <v>35.721229551126221</v>
      </c>
      <c r="G67" s="222">
        <v>36.941776758122849</v>
      </c>
      <c r="H67" s="222">
        <v>37.425051109012259</v>
      </c>
      <c r="I67" s="222">
        <v>41.081003313858993</v>
      </c>
      <c r="J67" s="222">
        <v>86.450076693673978</v>
      </c>
      <c r="K67" s="222">
        <v>90.659688103954949</v>
      </c>
      <c r="L67" s="222">
        <v>56.485145711843671</v>
      </c>
      <c r="M67" s="222">
        <v>56.773679182418448</v>
      </c>
      <c r="N67" s="222">
        <v>35.458280407106436</v>
      </c>
      <c r="O67" s="222">
        <v>35.529780761810237</v>
      </c>
      <c r="P67" s="222">
        <v>39.829635641082874</v>
      </c>
      <c r="Q67" s="222">
        <v>83.196638784905218</v>
      </c>
      <c r="R67" s="222">
        <v>85.592610181231066</v>
      </c>
      <c r="S67" s="222">
        <v>40.9041845896555</v>
      </c>
      <c r="T67" s="222">
        <v>40.416091827656302</v>
      </c>
      <c r="U67" s="222">
        <v>45.887156819940678</v>
      </c>
      <c r="V67" s="222">
        <v>55.054404050556577</v>
      </c>
      <c r="W67" s="222">
        <v>69.944936988199174</v>
      </c>
      <c r="X67" s="222">
        <v>117.68189804946951</v>
      </c>
      <c r="Y67" s="222">
        <v>118.15398749844675</v>
      </c>
      <c r="Z67" s="222">
        <v>67.995908677052412</v>
      </c>
      <c r="AA67" s="222">
        <v>62.324651336007086</v>
      </c>
      <c r="AB67" s="222">
        <v>68.70404285051832</v>
      </c>
      <c r="AC67" s="222">
        <v>72.601008177752888</v>
      </c>
      <c r="AD67" s="222">
        <v>128.3480845019651</v>
      </c>
      <c r="AE67" s="222">
        <v>158.225617886626</v>
      </c>
      <c r="AF67" s="222">
        <v>146.29142770084965</v>
      </c>
      <c r="AG67" s="222">
        <v>2072.5794584812502</v>
      </c>
      <c r="AH67" s="223"/>
    </row>
    <row r="68" spans="1:34">
      <c r="A68" s="220" t="s">
        <v>809</v>
      </c>
      <c r="B68" s="221" t="s">
        <v>30</v>
      </c>
      <c r="C68" s="222">
        <v>104.34184508937919</v>
      </c>
      <c r="D68" s="222">
        <v>94.252052710138599</v>
      </c>
      <c r="E68" s="222">
        <v>62.326948689409221</v>
      </c>
      <c r="F68" s="222">
        <v>58.655303571813185</v>
      </c>
      <c r="G68" s="222">
        <v>60.659477779972789</v>
      </c>
      <c r="H68" s="222">
        <v>61.453028397241376</v>
      </c>
      <c r="I68" s="222">
        <v>67.456208834029113</v>
      </c>
      <c r="J68" s="222">
        <v>141.95355411874695</v>
      </c>
      <c r="K68" s="222">
        <v>148.86585916233452</v>
      </c>
      <c r="L68" s="222">
        <v>92.750261137689051</v>
      </c>
      <c r="M68" s="222">
        <v>93.224041534384796</v>
      </c>
      <c r="N68" s="222">
        <v>58.223533387521123</v>
      </c>
      <c r="O68" s="222">
        <v>58.340939060935611</v>
      </c>
      <c r="P68" s="222">
        <v>65.401426519731018</v>
      </c>
      <c r="Q68" s="222">
        <v>136.61131392744144</v>
      </c>
      <c r="R68" s="222">
        <v>140.54556902915149</v>
      </c>
      <c r="S68" s="222">
        <v>67.165867317914945</v>
      </c>
      <c r="T68" s="222">
        <v>66.364404728692136</v>
      </c>
      <c r="U68" s="222">
        <v>75.348053444486197</v>
      </c>
      <c r="V68" s="222">
        <v>90.400941488556512</v>
      </c>
      <c r="W68" s="222">
        <v>114.85163203809201</v>
      </c>
      <c r="X68" s="222">
        <v>193.23711814340882</v>
      </c>
      <c r="Y68" s="222">
        <v>194.01230282464098</v>
      </c>
      <c r="Z68" s="222">
        <v>111.65127055286516</v>
      </c>
      <c r="AA68" s="222">
        <v>102.33890014588401</v>
      </c>
      <c r="AB68" s="222">
        <v>112.81404757471344</v>
      </c>
      <c r="AC68" s="222">
        <v>119.21297860676597</v>
      </c>
      <c r="AD68" s="222">
        <v>210.75130822550707</v>
      </c>
      <c r="AE68" s="222">
        <v>259.81109179611531</v>
      </c>
      <c r="AF68" s="222">
        <v>240.21480250185741</v>
      </c>
      <c r="AG68" s="222">
        <v>3403.2360823394192</v>
      </c>
      <c r="AH68" s="223"/>
    </row>
    <row r="69" spans="1:34">
      <c r="A69" s="220" t="s">
        <v>844</v>
      </c>
      <c r="B69" s="221" t="s">
        <v>41</v>
      </c>
      <c r="C69" s="222">
        <v>97.380569552045529</v>
      </c>
      <c r="D69" s="222">
        <v>87.963928244709194</v>
      </c>
      <c r="E69" s="222">
        <v>58.168740993766328</v>
      </c>
      <c r="F69" s="222">
        <v>54.742053527791249</v>
      </c>
      <c r="G69" s="222">
        <v>56.612517153433686</v>
      </c>
      <c r="H69" s="222">
        <v>57.353125209691441</v>
      </c>
      <c r="I69" s="222">
        <v>62.955797172769387</v>
      </c>
      <c r="J69" s="222">
        <v>132.48297399935257</v>
      </c>
      <c r="K69" s="222">
        <v>138.93411736839531</v>
      </c>
      <c r="L69" s="222">
        <v>86.56233027077721</v>
      </c>
      <c r="M69" s="222">
        <v>87.004501911822132</v>
      </c>
      <c r="N69" s="222">
        <v>54.339089343806044</v>
      </c>
      <c r="O69" s="222">
        <v>54.448662174686604</v>
      </c>
      <c r="P69" s="222">
        <v>61.038101813822877</v>
      </c>
      <c r="Q69" s="222">
        <v>127.49714696066516</v>
      </c>
      <c r="R69" s="222">
        <v>131.16892411046911</v>
      </c>
      <c r="S69" s="222">
        <v>62.684826095158257</v>
      </c>
      <c r="T69" s="222">
        <v>61.936833922446361</v>
      </c>
      <c r="U69" s="222">
        <v>70.321129099996128</v>
      </c>
      <c r="V69" s="222">
        <v>84.369747943942116</v>
      </c>
      <c r="W69" s="222">
        <v>107.18918505102987</v>
      </c>
      <c r="X69" s="222">
        <v>180.34510130889444</v>
      </c>
      <c r="Y69" s="222">
        <v>181.06856873178452</v>
      </c>
      <c r="Z69" s="222">
        <v>104.20233903602161</v>
      </c>
      <c r="AA69" s="222">
        <v>95.511253179387253</v>
      </c>
      <c r="AB69" s="222">
        <v>105.28754017035678</v>
      </c>
      <c r="AC69" s="222">
        <v>111.25955981302037</v>
      </c>
      <c r="AD69" s="222">
        <v>196.69081384614688</v>
      </c>
      <c r="AE69" s="222">
        <v>242.47752254497749</v>
      </c>
      <c r="AF69" s="222">
        <v>224.18862022638382</v>
      </c>
      <c r="AG69" s="222">
        <v>3176.18562077755</v>
      </c>
      <c r="AH69" s="223"/>
    </row>
    <row r="70" spans="1:34">
      <c r="A70" s="220" t="s">
        <v>848</v>
      </c>
      <c r="B70" s="221" t="s">
        <v>42</v>
      </c>
      <c r="C70" s="222">
        <v>98.423655549766565</v>
      </c>
      <c r="D70" s="222">
        <v>88.90614846665558</v>
      </c>
      <c r="E70" s="222">
        <v>58.791811895022775</v>
      </c>
      <c r="F70" s="222">
        <v>55.328419676438763</v>
      </c>
      <c r="G70" s="222">
        <v>57.218918658478572</v>
      </c>
      <c r="H70" s="222">
        <v>57.967459692504228</v>
      </c>
      <c r="I70" s="222">
        <v>63.630144332663377</v>
      </c>
      <c r="J70" s="222">
        <v>133.90205724923342</v>
      </c>
      <c r="K70" s="222">
        <v>140.42230164477962</v>
      </c>
      <c r="L70" s="222">
        <v>87.489537361995687</v>
      </c>
      <c r="M70" s="222">
        <v>87.936445297452167</v>
      </c>
      <c r="N70" s="222">
        <v>54.921139166313431</v>
      </c>
      <c r="O70" s="222">
        <v>55.031885679851094</v>
      </c>
      <c r="P70" s="222">
        <v>61.691907697505265</v>
      </c>
      <c r="Q70" s="222">
        <v>128.86282483003697</v>
      </c>
      <c r="R70" s="222">
        <v>132.57393199556509</v>
      </c>
      <c r="S70" s="222">
        <v>63.35627076497498</v>
      </c>
      <c r="T70" s="222">
        <v>62.600266519984707</v>
      </c>
      <c r="U70" s="222">
        <v>71.074369561060962</v>
      </c>
      <c r="V70" s="222">
        <v>85.273469324053195</v>
      </c>
      <c r="W70" s="222">
        <v>108.33733543203685</v>
      </c>
      <c r="X70" s="222">
        <v>182.27685679973033</v>
      </c>
      <c r="Y70" s="222">
        <v>183.00807359954533</v>
      </c>
      <c r="Z70" s="222">
        <v>105.31849599914312</v>
      </c>
      <c r="AA70" s="222">
        <v>96.534316109440894</v>
      </c>
      <c r="AB70" s="222">
        <v>106.41532119886568</v>
      </c>
      <c r="AC70" s="222">
        <v>112.45130976362569</v>
      </c>
      <c r="AD70" s="222">
        <v>198.79765543422792</v>
      </c>
      <c r="AE70" s="222">
        <v>245.07480565486497</v>
      </c>
      <c r="AF70" s="222">
        <v>226.59000288087282</v>
      </c>
      <c r="AG70" s="222">
        <v>3210.2071382366903</v>
      </c>
      <c r="AH70" s="223"/>
    </row>
    <row r="71" spans="1:34">
      <c r="A71" s="220" t="s">
        <v>872</v>
      </c>
      <c r="B71" s="221" t="s">
        <v>71</v>
      </c>
      <c r="C71" s="222">
        <v>85.68333839120109</v>
      </c>
      <c r="D71" s="222">
        <v>77.397812157820042</v>
      </c>
      <c r="E71" s="222">
        <v>51.181585210335399</v>
      </c>
      <c r="F71" s="222">
        <v>48.16650711971991</v>
      </c>
      <c r="G71" s="222">
        <v>49.812293014396758</v>
      </c>
      <c r="H71" s="222">
        <v>50.463940165275943</v>
      </c>
      <c r="I71" s="222">
        <v>55.393626240389054</v>
      </c>
      <c r="J71" s="222">
        <v>116.56928630092179</v>
      </c>
      <c r="K71" s="222">
        <v>122.24552646713296</v>
      </c>
      <c r="L71" s="222">
        <v>76.164572364283487</v>
      </c>
      <c r="M71" s="222">
        <v>76.553630905642663</v>
      </c>
      <c r="N71" s="222">
        <v>47.811946485141931</v>
      </c>
      <c r="O71" s="222">
        <v>47.908357565812423</v>
      </c>
      <c r="P71" s="222">
        <v>53.706282028625836</v>
      </c>
      <c r="Q71" s="222">
        <v>112.18235051608298</v>
      </c>
      <c r="R71" s="222">
        <v>115.41307842690698</v>
      </c>
      <c r="S71" s="222">
        <v>55.155203866767856</v>
      </c>
      <c r="T71" s="222">
        <v>54.497059570187318</v>
      </c>
      <c r="U71" s="222">
        <v>61.874243788500635</v>
      </c>
      <c r="V71" s="222">
        <v>74.235360260421515</v>
      </c>
      <c r="W71" s="222">
        <v>94.313755370837683</v>
      </c>
      <c r="X71" s="222">
        <v>158.6822752601251</v>
      </c>
      <c r="Y71" s="222">
        <v>159.31884068889238</v>
      </c>
      <c r="Z71" s="222">
        <v>91.685685530995727</v>
      </c>
      <c r="AA71" s="222">
        <v>84.038561942927316</v>
      </c>
      <c r="AB71" s="222">
        <v>92.640533674146695</v>
      </c>
      <c r="AC71" s="222">
        <v>97.895201851536669</v>
      </c>
      <c r="AD71" s="222">
        <v>173.0645614288886</v>
      </c>
      <c r="AE71" s="222">
        <v>213.35142844258485</v>
      </c>
      <c r="AF71" s="222">
        <v>197.2593659975181</v>
      </c>
      <c r="AG71" s="222">
        <v>2794.6662110340194</v>
      </c>
      <c r="AH71" s="223"/>
    </row>
    <row r="72" spans="1:34">
      <c r="A72" s="220" t="s">
        <v>901</v>
      </c>
      <c r="B72" s="225" t="s">
        <v>82</v>
      </c>
      <c r="C72" s="222">
        <v>46.849589955341806</v>
      </c>
      <c r="D72" s="222">
        <v>42.319263361087728</v>
      </c>
      <c r="E72" s="222">
        <v>27.984860597061381</v>
      </c>
      <c r="F72" s="222">
        <v>26.336288367256945</v>
      </c>
      <c r="G72" s="222">
        <v>27.236164536505427</v>
      </c>
      <c r="H72" s="222">
        <v>27.592469535674223</v>
      </c>
      <c r="I72" s="222">
        <v>30.287903392057725</v>
      </c>
      <c r="J72" s="222">
        <v>63.737283900528404</v>
      </c>
      <c r="K72" s="222">
        <v>66.840915589817754</v>
      </c>
      <c r="L72" s="222">
        <v>41.644957484022008</v>
      </c>
      <c r="M72" s="222">
        <v>41.857685343061313</v>
      </c>
      <c r="N72" s="222">
        <v>26.142423134457029</v>
      </c>
      <c r="O72" s="222">
        <v>26.195138396039646</v>
      </c>
      <c r="P72" s="222">
        <v>29.365304133918361</v>
      </c>
      <c r="Q72" s="222">
        <v>61.33861285737003</v>
      </c>
      <c r="R72" s="222">
        <v>63.105097225524922</v>
      </c>
      <c r="S72" s="222">
        <v>30.15753976886025</v>
      </c>
      <c r="T72" s="222">
        <v>29.797682286586756</v>
      </c>
      <c r="U72" s="222">
        <v>33.831349299828268</v>
      </c>
      <c r="V72" s="222">
        <v>40.590110675997806</v>
      </c>
      <c r="W72" s="222">
        <v>51.568494519885654</v>
      </c>
      <c r="X72" s="222">
        <v>86.763654039429525</v>
      </c>
      <c r="Y72" s="222">
        <v>87.111712715450437</v>
      </c>
      <c r="Z72" s="222">
        <v>50.131529099508889</v>
      </c>
      <c r="AA72" s="222">
        <v>45.950265727123558</v>
      </c>
      <c r="AB72" s="222">
        <v>50.653617113540292</v>
      </c>
      <c r="AC72" s="222">
        <v>53.526743372208379</v>
      </c>
      <c r="AD72" s="222">
        <v>94.627542425180692</v>
      </c>
      <c r="AE72" s="222">
        <v>116.65543297678035</v>
      </c>
      <c r="AF72" s="222">
        <v>107.85668001917439</v>
      </c>
      <c r="AG72" s="222">
        <v>1528.0563118492798</v>
      </c>
      <c r="AH72" s="223"/>
    </row>
    <row r="73" spans="1:34">
      <c r="A73" s="220" t="s">
        <v>854</v>
      </c>
      <c r="B73" s="221" t="s">
        <v>103</v>
      </c>
      <c r="C73" s="222">
        <v>147.29241487852647</v>
      </c>
      <c r="D73" s="222">
        <v>133.0493287620383</v>
      </c>
      <c r="E73" s="222">
        <v>87.98279133945988</v>
      </c>
      <c r="F73" s="222">
        <v>82.799775115389679</v>
      </c>
      <c r="G73" s="222">
        <v>85.62893400848975</v>
      </c>
      <c r="H73" s="222">
        <v>86.749136422446611</v>
      </c>
      <c r="I73" s="222">
        <v>95.223425359244388</v>
      </c>
      <c r="J73" s="222">
        <v>200.38635284654464</v>
      </c>
      <c r="K73" s="222">
        <v>210.14399228041606</v>
      </c>
      <c r="L73" s="222">
        <v>130.92934988720785</v>
      </c>
      <c r="M73" s="222">
        <v>131.59815403468718</v>
      </c>
      <c r="N73" s="222">
        <v>82.190273979364648</v>
      </c>
      <c r="O73" s="222">
        <v>82.356007728301591</v>
      </c>
      <c r="P73" s="222">
        <v>92.322826382262519</v>
      </c>
      <c r="Q73" s="222">
        <v>192.8450691174283</v>
      </c>
      <c r="R73" s="222">
        <v>198.39879431926511</v>
      </c>
      <c r="S73" s="222">
        <v>94.8135696296345</v>
      </c>
      <c r="T73" s="222">
        <v>93.682198413222707</v>
      </c>
      <c r="U73" s="222">
        <v>106.36381538708594</v>
      </c>
      <c r="V73" s="222">
        <v>127.61297222352087</v>
      </c>
      <c r="W73" s="222">
        <v>162.1283792819612</v>
      </c>
      <c r="X73" s="222">
        <v>272.77993551991494</v>
      </c>
      <c r="Y73" s="222">
        <v>273.87421196842627</v>
      </c>
      <c r="Z73" s="222">
        <v>157.61064268990174</v>
      </c>
      <c r="AA73" s="222">
        <v>144.46499125626426</v>
      </c>
      <c r="AB73" s="222">
        <v>159.25205736266881</v>
      </c>
      <c r="AC73" s="222">
        <v>168.28500098701053</v>
      </c>
      <c r="AD73" s="222">
        <v>297.50354808037918</v>
      </c>
      <c r="AE73" s="222">
        <v>366.75796838838545</v>
      </c>
      <c r="AF73" s="222">
        <v>339.09519541042067</v>
      </c>
      <c r="AG73" s="222">
        <v>4804.1211130598695</v>
      </c>
      <c r="AH73" s="223"/>
    </row>
    <row r="74" spans="1:34">
      <c r="A74" s="220" t="s">
        <v>912</v>
      </c>
      <c r="B74" s="225" t="s">
        <v>114</v>
      </c>
      <c r="C74" s="222">
        <v>134.1562486357272</v>
      </c>
      <c r="D74" s="222">
        <v>121.18342173245779</v>
      </c>
      <c r="E74" s="222">
        <v>80.136110473416423</v>
      </c>
      <c r="F74" s="222">
        <v>75.415337758726267</v>
      </c>
      <c r="G74" s="222">
        <v>77.992180186123022</v>
      </c>
      <c r="H74" s="222">
        <v>79.01247816747582</v>
      </c>
      <c r="I74" s="222">
        <v>86.730993846328857</v>
      </c>
      <c r="J74" s="222">
        <v>182.5150425964456</v>
      </c>
      <c r="K74" s="222">
        <v>191.40245409735564</v>
      </c>
      <c r="L74" s="222">
        <v>119.25251162232894</v>
      </c>
      <c r="M74" s="222">
        <v>119.86166896129876</v>
      </c>
      <c r="N74" s="222">
        <v>74.860194535527938</v>
      </c>
      <c r="O74" s="222">
        <v>75.011147441338139</v>
      </c>
      <c r="P74" s="222">
        <v>84.089082666656523</v>
      </c>
      <c r="Q74" s="222">
        <v>175.64632273853397</v>
      </c>
      <c r="R74" s="222">
        <v>180.70474302206713</v>
      </c>
      <c r="S74" s="222">
        <v>86.35769080006088</v>
      </c>
      <c r="T74" s="222">
        <v>85.327220097727562</v>
      </c>
      <c r="U74" s="222">
        <v>96.87783634128462</v>
      </c>
      <c r="V74" s="222">
        <v>116.23190267388793</v>
      </c>
      <c r="W74" s="222">
        <v>147.66907840974804</v>
      </c>
      <c r="X74" s="222">
        <v>248.45225657158048</v>
      </c>
      <c r="Y74" s="222">
        <v>249.4489407757452</v>
      </c>
      <c r="Z74" s="222">
        <v>143.55425284989218</v>
      </c>
      <c r="AA74" s="222">
        <v>131.58098672030835</v>
      </c>
      <c r="AB74" s="222">
        <v>145.04927915613936</v>
      </c>
      <c r="AC74" s="222">
        <v>153.27662631301163</v>
      </c>
      <c r="AD74" s="222">
        <v>270.97091183682579</v>
      </c>
      <c r="AE74" s="222">
        <v>334.04892734513521</v>
      </c>
      <c r="AF74" s="222">
        <v>308.85323853355504</v>
      </c>
      <c r="AG74" s="222">
        <v>4375.6690869067106</v>
      </c>
      <c r="AH74" s="223"/>
    </row>
    <row r="75" spans="1:34">
      <c r="A75" s="220" t="s">
        <v>886</v>
      </c>
      <c r="B75" s="225" t="s">
        <v>120</v>
      </c>
      <c r="C75" s="222">
        <v>42.125114316276338</v>
      </c>
      <c r="D75" s="222">
        <v>38.051641616623385</v>
      </c>
      <c r="E75" s="222">
        <v>25.16276989617181</v>
      </c>
      <c r="F75" s="222">
        <v>23.680445425341894</v>
      </c>
      <c r="G75" s="222">
        <v>24.489574951047871</v>
      </c>
      <c r="H75" s="222">
        <v>24.809948914528739</v>
      </c>
      <c r="I75" s="222">
        <v>27.233565843521095</v>
      </c>
      <c r="J75" s="222">
        <v>57.309794452375577</v>
      </c>
      <c r="K75" s="222">
        <v>60.100445124698588</v>
      </c>
      <c r="L75" s="222">
        <v>37.445335090085869</v>
      </c>
      <c r="M75" s="222">
        <v>37.636610731747396</v>
      </c>
      <c r="N75" s="222">
        <v>23.506130237067406</v>
      </c>
      <c r="O75" s="222">
        <v>23.553529508277613</v>
      </c>
      <c r="P75" s="222">
        <v>26.404004704260768</v>
      </c>
      <c r="Q75" s="222">
        <v>55.153013742096022</v>
      </c>
      <c r="R75" s="222">
        <v>56.741359681033217</v>
      </c>
      <c r="S75" s="222">
        <v>27.116348541617015</v>
      </c>
      <c r="T75" s="222">
        <v>26.792780339786685</v>
      </c>
      <c r="U75" s="222">
        <v>30.419678338436452</v>
      </c>
      <c r="V75" s="222">
        <v>36.496862703955365</v>
      </c>
      <c r="W75" s="222">
        <v>46.368148127639337</v>
      </c>
      <c r="X75" s="222">
        <v>78.014105318590595</v>
      </c>
      <c r="Y75" s="222">
        <v>78.327064546838457</v>
      </c>
      <c r="Z75" s="222">
        <v>45.07609129940225</v>
      </c>
      <c r="AA75" s="222">
        <v>41.316481071946924</v>
      </c>
      <c r="AB75" s="222">
        <v>45.545530141774073</v>
      </c>
      <c r="AC75" s="222">
        <v>48.128920353019431</v>
      </c>
      <c r="AD75" s="222">
        <v>85.084971841349457</v>
      </c>
      <c r="AE75" s="222">
        <v>104.89149327551958</v>
      </c>
      <c r="AF75" s="222">
        <v>96.980037176690615</v>
      </c>
      <c r="AG75" s="222">
        <v>1373.9617973117197</v>
      </c>
      <c r="AH75" s="223"/>
    </row>
    <row r="76" spans="1:34">
      <c r="A76" s="224" t="s">
        <v>891</v>
      </c>
      <c r="B76" s="221" t="s">
        <v>130</v>
      </c>
      <c r="C76" s="222">
        <v>77.12119054683204</v>
      </c>
      <c r="D76" s="222">
        <v>69.663618754893378</v>
      </c>
      <c r="E76" s="222">
        <v>46.067121795298036</v>
      </c>
      <c r="F76" s="222">
        <v>43.353333837150338</v>
      </c>
      <c r="G76" s="222">
        <v>44.834659961526647</v>
      </c>
      <c r="H76" s="222">
        <v>45.421189443639058</v>
      </c>
      <c r="I76" s="222">
        <v>49.858262814882778</v>
      </c>
      <c r="J76" s="222">
        <v>104.92077350763908</v>
      </c>
      <c r="K76" s="222">
        <v>110.02979945909416</v>
      </c>
      <c r="L76" s="222">
        <v>68.553613905723836</v>
      </c>
      <c r="M76" s="222">
        <v>68.903794681419598</v>
      </c>
      <c r="N76" s="222">
        <v>43.034203668168708</v>
      </c>
      <c r="O76" s="222">
        <v>43.120980601267043</v>
      </c>
      <c r="P76" s="222">
        <v>48.339531204784251</v>
      </c>
      <c r="Q76" s="222">
        <v>100.97221458204505</v>
      </c>
      <c r="R76" s="222">
        <v>103.88010294743597</v>
      </c>
      <c r="S76" s="222">
        <v>49.643665465480751</v>
      </c>
      <c r="T76" s="222">
        <v>49.051288083169155</v>
      </c>
      <c r="U76" s="222">
        <v>55.691286482881928</v>
      </c>
      <c r="V76" s="222">
        <v>66.817183730840824</v>
      </c>
      <c r="W76" s="222">
        <v>84.889188910134806</v>
      </c>
      <c r="X76" s="222">
        <v>142.82550396049541</v>
      </c>
      <c r="Y76" s="222">
        <v>143.39845880386702</v>
      </c>
      <c r="Z76" s="222">
        <v>82.523736318133004</v>
      </c>
      <c r="AA76" s="222">
        <v>75.640772997096477</v>
      </c>
      <c r="AB76" s="222">
        <v>83.383168583190468</v>
      </c>
      <c r="AC76" s="222">
        <v>88.11274930889293</v>
      </c>
      <c r="AD76" s="222">
        <v>155.77059985599075</v>
      </c>
      <c r="AE76" s="222">
        <v>192.03168871918106</v>
      </c>
      <c r="AF76" s="222">
        <v>177.54767073599572</v>
      </c>
      <c r="AG76" s="222">
        <v>2515.4013536671505</v>
      </c>
      <c r="AH76" s="223"/>
    </row>
    <row r="77" spans="1:34">
      <c r="A77" s="220" t="s">
        <v>937</v>
      </c>
      <c r="B77" s="225" t="s">
        <v>133</v>
      </c>
      <c r="C77" s="222">
        <v>61.413723282404092</v>
      </c>
      <c r="D77" s="222">
        <v>55.475053934312754</v>
      </c>
      <c r="E77" s="222">
        <v>36.684514985997652</v>
      </c>
      <c r="F77" s="222">
        <v>34.523451061451567</v>
      </c>
      <c r="G77" s="222">
        <v>35.703071760359201</v>
      </c>
      <c r="H77" s="222">
        <v>36.170141304488574</v>
      </c>
      <c r="I77" s="222">
        <v>39.70350475846444</v>
      </c>
      <c r="J77" s="222">
        <v>83.551295112088084</v>
      </c>
      <c r="K77" s="222">
        <v>87.619752870591554</v>
      </c>
      <c r="L77" s="222">
        <v>54.591126570566615</v>
      </c>
      <c r="M77" s="222">
        <v>54.869985145037631</v>
      </c>
      <c r="N77" s="222">
        <v>34.269318938361444</v>
      </c>
      <c r="O77" s="222">
        <v>34.338421794772358</v>
      </c>
      <c r="P77" s="222">
        <v>38.494097043393033</v>
      </c>
      <c r="Q77" s="222">
        <v>80.406949135304401</v>
      </c>
      <c r="R77" s="222">
        <v>82.722580547915882</v>
      </c>
      <c r="S77" s="222">
        <v>39.532614992112741</v>
      </c>
      <c r="T77" s="222">
        <v>39.060888604357515</v>
      </c>
      <c r="U77" s="222">
        <v>44.348501793730371</v>
      </c>
      <c r="V77" s="222">
        <v>53.208359506114668</v>
      </c>
      <c r="W77" s="222">
        <v>67.599593839632419</v>
      </c>
      <c r="X77" s="222">
        <v>113.73587357385635</v>
      </c>
      <c r="Y77" s="222">
        <v>114.19213326013247</v>
      </c>
      <c r="Z77" s="222">
        <v>65.715918939221908</v>
      </c>
      <c r="AA77" s="222">
        <v>60.234826106450051</v>
      </c>
      <c r="AB77" s="222">
        <v>66.400308468636098</v>
      </c>
      <c r="AC77" s="222">
        <v>70.166603566916521</v>
      </c>
      <c r="AD77" s="222">
        <v>124.04440915990085</v>
      </c>
      <c r="AE77" s="222">
        <v>152.92011065740726</v>
      </c>
      <c r="AF77" s="222">
        <v>141.38608912416151</v>
      </c>
      <c r="AG77" s="222">
        <v>2003.0832198381404</v>
      </c>
      <c r="AH77" s="223"/>
    </row>
    <row r="78" spans="1:34">
      <c r="A78" s="220" t="s">
        <v>800</v>
      </c>
      <c r="B78" s="221" t="s">
        <v>137</v>
      </c>
      <c r="C78" s="222">
        <v>102.31136639375914</v>
      </c>
      <c r="D78" s="222">
        <v>92.417920058157407</v>
      </c>
      <c r="E78" s="222">
        <v>61.114074397523318</v>
      </c>
      <c r="F78" s="222">
        <v>57.513879015004996</v>
      </c>
      <c r="G78" s="222">
        <v>59.479052254488103</v>
      </c>
      <c r="H78" s="222">
        <v>60.257160480251351</v>
      </c>
      <c r="I78" s="222">
        <v>66.1435198087635</v>
      </c>
      <c r="J78" s="222">
        <v>139.19115647129533</v>
      </c>
      <c r="K78" s="222">
        <v>145.96894896034055</v>
      </c>
      <c r="L78" s="222">
        <v>90.945353153821685</v>
      </c>
      <c r="M78" s="222">
        <v>91.409913845795231</v>
      </c>
      <c r="N78" s="222">
        <v>57.09051102218136</v>
      </c>
      <c r="O78" s="222">
        <v>57.205631996504998</v>
      </c>
      <c r="P78" s="222">
        <v>64.128723290286302</v>
      </c>
      <c r="Q78" s="222">
        <v>133.95287557729799</v>
      </c>
      <c r="R78" s="222">
        <v>137.81057058789298</v>
      </c>
      <c r="S78" s="222">
        <v>65.858828300682234</v>
      </c>
      <c r="T78" s="222">
        <v>65.072962068907017</v>
      </c>
      <c r="U78" s="222">
        <v>73.881790152473144</v>
      </c>
      <c r="V78" s="222">
        <v>88.641750958627966</v>
      </c>
      <c r="W78" s="222">
        <v>112.61663425929314</v>
      </c>
      <c r="X78" s="222">
        <v>189.4767490292044</v>
      </c>
      <c r="Y78" s="222">
        <v>190.2368487176509</v>
      </c>
      <c r="Z78" s="222">
        <v>109.47855139112994</v>
      </c>
      <c r="AA78" s="222">
        <v>100.34739849761044</v>
      </c>
      <c r="AB78" s="222">
        <v>110.61870092379976</v>
      </c>
      <c r="AC78" s="222">
        <v>116.89310959261256</v>
      </c>
      <c r="AD78" s="222">
        <v>206.65011525676684</v>
      </c>
      <c r="AE78" s="222">
        <v>254.75520183819953</v>
      </c>
      <c r="AF78" s="222">
        <v>235.54025377756764</v>
      </c>
      <c r="AG78" s="222">
        <v>3337.0095520778896</v>
      </c>
      <c r="AH78" s="223"/>
    </row>
    <row r="79" spans="1:34">
      <c r="A79" s="224" t="s">
        <v>926</v>
      </c>
      <c r="B79" s="221" t="s">
        <v>156</v>
      </c>
      <c r="C79" s="222">
        <v>63.014595589410369</v>
      </c>
      <c r="D79" s="222">
        <v>56.921122871783702</v>
      </c>
      <c r="E79" s="222">
        <v>37.640770705374727</v>
      </c>
      <c r="F79" s="222">
        <v>35.423374299982832</v>
      </c>
      <c r="G79" s="222">
        <v>36.633744186673283</v>
      </c>
      <c r="H79" s="222">
        <v>37.112988838558373</v>
      </c>
      <c r="I79" s="222">
        <v>40.738456522692168</v>
      </c>
      <c r="J79" s="222">
        <v>85.729227785936786</v>
      </c>
      <c r="K79" s="222">
        <v>89.903738084649603</v>
      </c>
      <c r="L79" s="222">
        <v>56.014154162188532</v>
      </c>
      <c r="M79" s="222">
        <v>56.300281746672006</v>
      </c>
      <c r="N79" s="222">
        <v>35.162617711603332</v>
      </c>
      <c r="O79" s="222">
        <v>35.233521873052453</v>
      </c>
      <c r="P79" s="222">
        <v>39.497523161308216</v>
      </c>
      <c r="Q79" s="222">
        <v>82.502918102527914</v>
      </c>
      <c r="R79" s="222">
        <v>84.878911108665278</v>
      </c>
      <c r="S79" s="222">
        <v>40.563112170624414</v>
      </c>
      <c r="T79" s="222">
        <v>40.079089285111372</v>
      </c>
      <c r="U79" s="222">
        <v>45.504534754837984</v>
      </c>
      <c r="V79" s="222">
        <v>54.595342491055725</v>
      </c>
      <c r="W79" s="222">
        <v>69.361713313241111</v>
      </c>
      <c r="X79" s="222">
        <v>116.70062803891777</v>
      </c>
      <c r="Y79" s="222">
        <v>117.16878105224724</v>
      </c>
      <c r="Z79" s="222">
        <v>67.428936635209936</v>
      </c>
      <c r="AA79" s="222">
        <v>61.804968085755554</v>
      </c>
      <c r="AB79" s="222">
        <v>68.131166155204184</v>
      </c>
      <c r="AC79" s="222">
        <v>71.995637315781366</v>
      </c>
      <c r="AD79" s="222">
        <v>127.2778763533797</v>
      </c>
      <c r="AE79" s="222">
        <v>156.9062811296007</v>
      </c>
      <c r="AF79" s="222">
        <v>145.07160211014329</v>
      </c>
      <c r="AG79" s="222">
        <v>2055.2976156421901</v>
      </c>
      <c r="AH79" s="223"/>
    </row>
    <row r="80" spans="1:34">
      <c r="A80" s="220" t="s">
        <v>868</v>
      </c>
      <c r="B80" s="221" t="s">
        <v>52</v>
      </c>
      <c r="C80" s="222">
        <v>31.87829822183209</v>
      </c>
      <c r="D80" s="222">
        <v>28.79568634942099</v>
      </c>
      <c r="E80" s="222">
        <v>19.04199658225188</v>
      </c>
      <c r="F80" s="222">
        <v>17.92024338799699</v>
      </c>
      <c r="G80" s="222">
        <v>18.532554422381018</v>
      </c>
      <c r="H80" s="222">
        <v>18.774998316388622</v>
      </c>
      <c r="I80" s="222">
        <v>20.609077214259933</v>
      </c>
      <c r="J80" s="222">
        <v>43.369347436496632</v>
      </c>
      <c r="K80" s="222">
        <v>45.481180147438288</v>
      </c>
      <c r="L80" s="222">
        <v>28.336862187623087</v>
      </c>
      <c r="M80" s="222">
        <v>28.481610565079777</v>
      </c>
      <c r="N80" s="222">
        <v>17.788329881135315</v>
      </c>
      <c r="O80" s="222">
        <v>17.824199412355853</v>
      </c>
      <c r="P80" s="222">
        <v>19.981304499103985</v>
      </c>
      <c r="Q80" s="222">
        <v>41.737197594357895</v>
      </c>
      <c r="R80" s="222">
        <v>42.939182831494975</v>
      </c>
      <c r="S80" s="222">
        <v>20.520372692800319</v>
      </c>
      <c r="T80" s="222">
        <v>20.275511549976933</v>
      </c>
      <c r="U80" s="222">
        <v>23.020176766860398</v>
      </c>
      <c r="V80" s="222">
        <v>27.619103053410882</v>
      </c>
      <c r="W80" s="222">
        <v>35.089225940351881</v>
      </c>
      <c r="X80" s="222">
        <v>59.037392662802468</v>
      </c>
      <c r="Y80" s="222">
        <v>59.274225435159003</v>
      </c>
      <c r="Z80" s="222">
        <v>34.111458317435734</v>
      </c>
      <c r="AA80" s="222">
        <v>31.26636274976951</v>
      </c>
      <c r="AB80" s="222">
        <v>34.466707475970566</v>
      </c>
      <c r="AC80" s="222">
        <v>36.421695252600074</v>
      </c>
      <c r="AD80" s="222">
        <v>64.388290704453183</v>
      </c>
      <c r="AE80" s="222">
        <v>79.376931263978605</v>
      </c>
      <c r="AF80" s="222">
        <v>73.389914706733194</v>
      </c>
      <c r="AG80" s="222">
        <v>1039.7494376219204</v>
      </c>
      <c r="AH80" s="223"/>
    </row>
    <row r="81" spans="1:34">
      <c r="A81" s="220" t="s">
        <v>818</v>
      </c>
      <c r="B81" s="221" t="s">
        <v>32</v>
      </c>
      <c r="C81" s="222">
        <v>40.741531209656735</v>
      </c>
      <c r="D81" s="222">
        <v>36.801850147225245</v>
      </c>
      <c r="E81" s="222">
        <v>24.336308439409709</v>
      </c>
      <c r="F81" s="222">
        <v>22.902670343196391</v>
      </c>
      <c r="G81" s="222">
        <v>23.685224322200497</v>
      </c>
      <c r="H81" s="222">
        <v>23.995075726612566</v>
      </c>
      <c r="I81" s="222">
        <v>26.339089893824983</v>
      </c>
      <c r="J81" s="222">
        <v>55.42747639258787</v>
      </c>
      <c r="K81" s="222">
        <v>58.126469221617832</v>
      </c>
      <c r="L81" s="222">
        <v>36.215457524333239</v>
      </c>
      <c r="M81" s="222">
        <v>36.400450791434935</v>
      </c>
      <c r="N81" s="222">
        <v>22.734080469942132</v>
      </c>
      <c r="O81" s="222">
        <v>22.779922930399962</v>
      </c>
      <c r="P81" s="222">
        <v>25.536775369720907</v>
      </c>
      <c r="Q81" s="222">
        <v>53.341534311564509</v>
      </c>
      <c r="R81" s="222">
        <v>54.877711641721639</v>
      </c>
      <c r="S81" s="222">
        <v>26.225722548920434</v>
      </c>
      <c r="T81" s="222">
        <v>25.912781819683545</v>
      </c>
      <c r="U81" s="222">
        <v>29.420555754652721</v>
      </c>
      <c r="V81" s="222">
        <v>35.298137347326552</v>
      </c>
      <c r="W81" s="222">
        <v>44.845204214586282</v>
      </c>
      <c r="X81" s="222">
        <v>75.451762166559334</v>
      </c>
      <c r="Y81" s="222">
        <v>75.754442369852796</v>
      </c>
      <c r="Z81" s="222">
        <v>43.595584493745967</v>
      </c>
      <c r="AA81" s="222">
        <v>39.959457211859096</v>
      </c>
      <c r="AB81" s="222">
        <v>44.049604798686175</v>
      </c>
      <c r="AC81" s="222">
        <v>46.548144556417043</v>
      </c>
      <c r="AD81" s="222">
        <v>82.290388809881918</v>
      </c>
      <c r="AE81" s="222">
        <v>101.44637269888439</v>
      </c>
      <c r="AF81" s="222">
        <v>93.794765319394642</v>
      </c>
      <c r="AG81" s="222">
        <v>1328.8345528459001</v>
      </c>
      <c r="AH81" s="223"/>
    </row>
    <row r="82" spans="1:34">
      <c r="A82" s="220" t="s">
        <v>860</v>
      </c>
      <c r="B82" s="225" t="s">
        <v>84</v>
      </c>
      <c r="C82" s="222">
        <v>63.187330149951094</v>
      </c>
      <c r="D82" s="222">
        <v>57.077154106337794</v>
      </c>
      <c r="E82" s="222">
        <v>37.743950959495095</v>
      </c>
      <c r="F82" s="222">
        <v>35.520476263985692</v>
      </c>
      <c r="G82" s="222">
        <v>36.734163996462719</v>
      </c>
      <c r="H82" s="222">
        <v>37.214722345810436</v>
      </c>
      <c r="I82" s="222">
        <v>40.850128101613443</v>
      </c>
      <c r="J82" s="222">
        <v>85.964227318165612</v>
      </c>
      <c r="K82" s="222">
        <v>90.150180715023808</v>
      </c>
      <c r="L82" s="222">
        <v>56.167699229212538</v>
      </c>
      <c r="M82" s="222">
        <v>56.45461114186795</v>
      </c>
      <c r="N82" s="222">
        <v>35.259004893986457</v>
      </c>
      <c r="O82" s="222">
        <v>35.33010341674273</v>
      </c>
      <c r="P82" s="222">
        <v>39.605793114354817</v>
      </c>
      <c r="Q82" s="222">
        <v>82.729073728355075</v>
      </c>
      <c r="R82" s="222">
        <v>85.111579766972042</v>
      </c>
      <c r="S82" s="222">
        <v>40.674303098526437</v>
      </c>
      <c r="T82" s="222">
        <v>40.188953417536275</v>
      </c>
      <c r="U82" s="222">
        <v>45.629271028077007</v>
      </c>
      <c r="V82" s="222">
        <v>54.744998335143187</v>
      </c>
      <c r="W82" s="222">
        <v>69.551846487237526</v>
      </c>
      <c r="X82" s="222">
        <v>117.02052585799569</v>
      </c>
      <c r="Y82" s="222">
        <v>117.48996216457282</v>
      </c>
      <c r="Z82" s="222">
        <v>67.613771713947926</v>
      </c>
      <c r="AA82" s="222">
        <v>61.974386835517727</v>
      </c>
      <c r="AB82" s="222">
        <v>68.317926173813646</v>
      </c>
      <c r="AC82" s="222">
        <v>72.192990558411424</v>
      </c>
      <c r="AD82" s="222">
        <v>127.62676834947708</v>
      </c>
      <c r="AE82" s="222">
        <v>157.33639001570069</v>
      </c>
      <c r="AF82" s="222">
        <v>145.46926997110543</v>
      </c>
      <c r="AG82" s="222">
        <v>2060.9315632553999</v>
      </c>
      <c r="AH82" s="223"/>
    </row>
    <row r="83" spans="1:34">
      <c r="A83" s="220" t="s">
        <v>867</v>
      </c>
      <c r="B83" s="221" t="s">
        <v>119</v>
      </c>
      <c r="C83" s="222">
        <v>117.22131016636631</v>
      </c>
      <c r="D83" s="222">
        <v>105.88608141908792</v>
      </c>
      <c r="E83" s="222">
        <v>70.020293179462939</v>
      </c>
      <c r="F83" s="222">
        <v>65.895437511232487</v>
      </c>
      <c r="G83" s="222">
        <v>68.146997528029829</v>
      </c>
      <c r="H83" s="222">
        <v>69.038500289552502</v>
      </c>
      <c r="I83" s="222">
        <v>75.78268499668097</v>
      </c>
      <c r="J83" s="222">
        <v>159.47563110771043</v>
      </c>
      <c r="K83" s="222">
        <v>167.24115847388686</v>
      </c>
      <c r="L83" s="222">
        <v>104.19891578033057</v>
      </c>
      <c r="M83" s="222">
        <v>104.73117739391658</v>
      </c>
      <c r="N83" s="222">
        <v>65.410371652466679</v>
      </c>
      <c r="O83" s="222">
        <v>65.542269328291965</v>
      </c>
      <c r="P83" s="222">
        <v>73.474270047890514</v>
      </c>
      <c r="Q83" s="222">
        <v>153.47396999167563</v>
      </c>
      <c r="R83" s="222">
        <v>157.89385098147525</v>
      </c>
      <c r="S83" s="222">
        <v>75.456505093637858</v>
      </c>
      <c r="T83" s="222">
        <v>74.556113743671332</v>
      </c>
      <c r="U83" s="222">
        <v>84.648661672430961</v>
      </c>
      <c r="V83" s="222">
        <v>101.55960719770961</v>
      </c>
      <c r="W83" s="222">
        <v>129.02837563125422</v>
      </c>
      <c r="X83" s="222">
        <v>217.08939632167727</v>
      </c>
      <c r="Y83" s="222">
        <v>217.96026614266896</v>
      </c>
      <c r="Z83" s="222">
        <v>125.4329766234744</v>
      </c>
      <c r="AA83" s="222">
        <v>114.97113114886395</v>
      </c>
      <c r="AB83" s="222">
        <v>126.739281354962</v>
      </c>
      <c r="AC83" s="222">
        <v>133.92806624369854</v>
      </c>
      <c r="AD83" s="222">
        <v>236.76545539622887</v>
      </c>
      <c r="AE83" s="222">
        <v>291.88094718860509</v>
      </c>
      <c r="AF83" s="222">
        <v>269.86578439840952</v>
      </c>
      <c r="AG83" s="222">
        <v>3823.3154880053498</v>
      </c>
      <c r="AH83" s="223"/>
    </row>
    <row r="84" spans="1:34">
      <c r="A84" s="220" t="s">
        <v>924</v>
      </c>
      <c r="B84" s="221" t="s">
        <v>157</v>
      </c>
      <c r="C84" s="222">
        <v>69.384668837577237</v>
      </c>
      <c r="D84" s="222">
        <v>62.675213946552141</v>
      </c>
      <c r="E84" s="222">
        <v>41.445833076527762</v>
      </c>
      <c r="F84" s="222">
        <v>39.004282609835471</v>
      </c>
      <c r="G84" s="222">
        <v>40.337007401186916</v>
      </c>
      <c r="H84" s="222">
        <v>40.864698345676842</v>
      </c>
      <c r="I84" s="222">
        <v>44.856660402912276</v>
      </c>
      <c r="J84" s="222">
        <v>94.395497169993149</v>
      </c>
      <c r="K84" s="222">
        <v>98.992003930466907</v>
      </c>
      <c r="L84" s="222">
        <v>61.676560809565558</v>
      </c>
      <c r="M84" s="222">
        <v>61.991612703638459</v>
      </c>
      <c r="N84" s="222">
        <v>38.717166436785412</v>
      </c>
      <c r="O84" s="222">
        <v>38.79523821865336</v>
      </c>
      <c r="P84" s="222">
        <v>43.490282510238849</v>
      </c>
      <c r="Q84" s="222">
        <v>90.843043538307668</v>
      </c>
      <c r="R84" s="222">
        <v>93.459222954349897</v>
      </c>
      <c r="S84" s="222">
        <v>44.663590691253205</v>
      </c>
      <c r="T84" s="222">
        <v>44.130638486974128</v>
      </c>
      <c r="U84" s="222">
        <v>50.10453602122373</v>
      </c>
      <c r="V84" s="222">
        <v>60.114323092674098</v>
      </c>
      <c r="W84" s="222">
        <v>76.373409417785325</v>
      </c>
      <c r="X84" s="222">
        <v>128.49776077874782</v>
      </c>
      <c r="Y84" s="222">
        <v>129.01323884365249</v>
      </c>
      <c r="Z84" s="222">
        <v>74.245250560494767</v>
      </c>
      <c r="AA84" s="222">
        <v>68.05276147591168</v>
      </c>
      <c r="AB84" s="222">
        <v>75.018467657851801</v>
      </c>
      <c r="AC84" s="222">
        <v>79.273593779046436</v>
      </c>
      <c r="AD84" s="222">
        <v>140.14425100291257</v>
      </c>
      <c r="AE84" s="222">
        <v>172.76775726134611</v>
      </c>
      <c r="AF84" s="222">
        <v>159.73672410333799</v>
      </c>
      <c r="AG84" s="222">
        <v>2263.0652960654797</v>
      </c>
      <c r="AH84" s="223"/>
    </row>
    <row r="85" spans="1:34">
      <c r="A85" s="220" t="s">
        <v>823</v>
      </c>
      <c r="B85" s="225" t="s">
        <v>77</v>
      </c>
      <c r="C85" s="222">
        <v>31.41527585333677</v>
      </c>
      <c r="D85" s="222">
        <v>28.37743795977433</v>
      </c>
      <c r="E85" s="222">
        <v>18.765417503373833</v>
      </c>
      <c r="F85" s="222">
        <v>17.65995742543452</v>
      </c>
      <c r="G85" s="222">
        <v>18.263374832454147</v>
      </c>
      <c r="H85" s="222">
        <v>18.502297304293933</v>
      </c>
      <c r="I85" s="222">
        <v>20.309736776516164</v>
      </c>
      <c r="J85" s="222">
        <v>42.739421151523537</v>
      </c>
      <c r="K85" s="222">
        <v>44.820580149054223</v>
      </c>
      <c r="L85" s="222">
        <v>27.925278076246247</v>
      </c>
      <c r="M85" s="222">
        <v>28.067924028532701</v>
      </c>
      <c r="N85" s="222">
        <v>17.529959921238941</v>
      </c>
      <c r="O85" s="222">
        <v>17.565308458672831</v>
      </c>
      <c r="P85" s="222">
        <v>19.691082264829724</v>
      </c>
      <c r="Q85" s="222">
        <v>41.130977778293136</v>
      </c>
      <c r="R85" s="222">
        <v>42.315504553641475</v>
      </c>
      <c r="S85" s="222">
        <v>20.222320660646357</v>
      </c>
      <c r="T85" s="222">
        <v>19.981016049778148</v>
      </c>
      <c r="U85" s="222">
        <v>22.685815857893406</v>
      </c>
      <c r="V85" s="222">
        <v>27.217944170257308</v>
      </c>
      <c r="W85" s="222">
        <v>34.579565845245476</v>
      </c>
      <c r="X85" s="222">
        <v>58.179892893200652</v>
      </c>
      <c r="Y85" s="222">
        <v>58.413285743186471</v>
      </c>
      <c r="Z85" s="222">
        <v>33.615999992996336</v>
      </c>
      <c r="AA85" s="222">
        <v>30.812228553712664</v>
      </c>
      <c r="AB85" s="222">
        <v>33.966089267975079</v>
      </c>
      <c r="AC85" s="222">
        <v>35.892681455090518</v>
      </c>
      <c r="AD85" s="222">
        <v>63.453070804762199</v>
      </c>
      <c r="AE85" s="222">
        <v>78.224006021169799</v>
      </c>
      <c r="AF85" s="222">
        <v>72.323949017639137</v>
      </c>
      <c r="AG85" s="222">
        <v>1024.6474003707699</v>
      </c>
      <c r="AH85" s="223"/>
    </row>
    <row r="86" spans="1:34">
      <c r="A86" s="220" t="s">
        <v>898</v>
      </c>
      <c r="B86" s="221" t="s">
        <v>78</v>
      </c>
      <c r="C86" s="222">
        <v>24.392652355083051</v>
      </c>
      <c r="D86" s="222">
        <v>22.033897843592879</v>
      </c>
      <c r="E86" s="222">
        <v>14.570564574850607</v>
      </c>
      <c r="F86" s="222">
        <v>13.712220898370283</v>
      </c>
      <c r="G86" s="222">
        <v>14.180749365322198</v>
      </c>
      <c r="H86" s="222">
        <v>14.366262706749248</v>
      </c>
      <c r="I86" s="222">
        <v>15.7696641253648</v>
      </c>
      <c r="J86" s="222">
        <v>33.185379204488669</v>
      </c>
      <c r="K86" s="222">
        <v>34.801312426256864</v>
      </c>
      <c r="L86" s="222">
        <v>21.682814539428801</v>
      </c>
      <c r="M86" s="222">
        <v>21.793573176094206</v>
      </c>
      <c r="N86" s="222">
        <v>13.611283254477705</v>
      </c>
      <c r="O86" s="222">
        <v>13.638729920517211</v>
      </c>
      <c r="P86" s="222">
        <v>15.289304681700445</v>
      </c>
      <c r="Q86" s="222">
        <v>31.936489962859451</v>
      </c>
      <c r="R86" s="222">
        <v>32.856225634487835</v>
      </c>
      <c r="S86" s="222">
        <v>15.701789154774101</v>
      </c>
      <c r="T86" s="222">
        <v>15.514426181675724</v>
      </c>
      <c r="U86" s="222">
        <v>17.614590500380665</v>
      </c>
      <c r="V86" s="222">
        <v>21.133599242122457</v>
      </c>
      <c r="W86" s="222">
        <v>26.8495916505914</v>
      </c>
      <c r="X86" s="222">
        <v>45.174261974499721</v>
      </c>
      <c r="Y86" s="222">
        <v>45.355481795024119</v>
      </c>
      <c r="Z86" s="222">
        <v>26.101422926405384</v>
      </c>
      <c r="AA86" s="222">
        <v>23.924411261098193</v>
      </c>
      <c r="AB86" s="222">
        <v>26.373252657191994</v>
      </c>
      <c r="AC86" s="222">
        <v>27.869171192802575</v>
      </c>
      <c r="AD86" s="222">
        <v>49.268664844101188</v>
      </c>
      <c r="AE86" s="222">
        <v>60.737680407592229</v>
      </c>
      <c r="AF86" s="222">
        <v>56.156532050525996</v>
      </c>
      <c r="AG86" s="222">
        <v>795.59600050842994</v>
      </c>
      <c r="AH86" s="223"/>
    </row>
    <row r="87" spans="1:34">
      <c r="A87" s="220" t="s">
        <v>857</v>
      </c>
      <c r="B87" s="221" t="s">
        <v>136</v>
      </c>
      <c r="C87" s="222">
        <v>36.245654093162386</v>
      </c>
      <c r="D87" s="222">
        <v>32.740721588504144</v>
      </c>
      <c r="E87" s="222">
        <v>21.65076744563487</v>
      </c>
      <c r="F87" s="222">
        <v>20.375333042771501</v>
      </c>
      <c r="G87" s="222">
        <v>21.071531246178434</v>
      </c>
      <c r="H87" s="222">
        <v>21.34719017433228</v>
      </c>
      <c r="I87" s="222">
        <v>23.432539550551006</v>
      </c>
      <c r="J87" s="222">
        <v>49.310987509141064</v>
      </c>
      <c r="K87" s="222">
        <v>51.712143223626299</v>
      </c>
      <c r="L87" s="222">
        <v>32.219038098928081</v>
      </c>
      <c r="M87" s="222">
        <v>32.383617135843181</v>
      </c>
      <c r="N87" s="222">
        <v>20.225347265404949</v>
      </c>
      <c r="O87" s="222">
        <v>20.266130955050372</v>
      </c>
      <c r="P87" s="222">
        <v>22.718761402033511</v>
      </c>
      <c r="Q87" s="222">
        <v>47.455231653081746</v>
      </c>
      <c r="R87" s="222">
        <v>48.821889961727635</v>
      </c>
      <c r="S87" s="222">
        <v>23.331682428914483</v>
      </c>
      <c r="T87" s="222">
        <v>23.053275086656967</v>
      </c>
      <c r="U87" s="222">
        <v>26.17396193638853</v>
      </c>
      <c r="V87" s="222">
        <v>31.402945310039922</v>
      </c>
      <c r="W87" s="222">
        <v>39.896481831636528</v>
      </c>
      <c r="X87" s="222">
        <v>67.125569192167546</v>
      </c>
      <c r="Y87" s="222">
        <v>67.394848269897011</v>
      </c>
      <c r="Z87" s="222">
        <v>38.784759154437872</v>
      </c>
      <c r="AA87" s="222">
        <v>35.549882904456773</v>
      </c>
      <c r="AB87" s="222">
        <v>39.188677771032097</v>
      </c>
      <c r="AC87" s="222">
        <v>41.41150065244755</v>
      </c>
      <c r="AD87" s="222">
        <v>73.209545135796375</v>
      </c>
      <c r="AE87" s="222">
        <v>90.251643094314048</v>
      </c>
      <c r="AF87" s="222">
        <v>83.444399819472707</v>
      </c>
      <c r="AG87" s="222">
        <v>1182.1960569336297</v>
      </c>
      <c r="AH87" s="223"/>
    </row>
    <row r="88" spans="1:34">
      <c r="A88" s="220" t="s">
        <v>892</v>
      </c>
      <c r="B88" s="221" t="s">
        <v>64</v>
      </c>
      <c r="C88" s="222">
        <v>35.632174484060975</v>
      </c>
      <c r="D88" s="222">
        <v>32.18656508107329</v>
      </c>
      <c r="E88" s="222">
        <v>21.284315116890735</v>
      </c>
      <c r="F88" s="222">
        <v>20.030468212404191</v>
      </c>
      <c r="G88" s="222">
        <v>20.714882840307553</v>
      </c>
      <c r="H88" s="222">
        <v>20.985876074443173</v>
      </c>
      <c r="I88" s="222">
        <v>23.03592965169868</v>
      </c>
      <c r="J88" s="222">
        <v>48.4763692328711</v>
      </c>
      <c r="K88" s="222">
        <v>50.836883935186222</v>
      </c>
      <c r="L88" s="222">
        <v>31.673711399960251</v>
      </c>
      <c r="M88" s="222">
        <v>31.83550483717357</v>
      </c>
      <c r="N88" s="222">
        <v>19.883021034998702</v>
      </c>
      <c r="O88" s="222">
        <v>19.923114436039675</v>
      </c>
      <c r="P88" s="222">
        <v>22.334232629884326</v>
      </c>
      <c r="Q88" s="222">
        <v>46.652023166637527</v>
      </c>
      <c r="R88" s="222">
        <v>47.995549957148626</v>
      </c>
      <c r="S88" s="222">
        <v>22.93677959782255</v>
      </c>
      <c r="T88" s="222">
        <v>22.66308446815361</v>
      </c>
      <c r="U88" s="222">
        <v>25.730951806233367</v>
      </c>
      <c r="V88" s="222">
        <v>30.871431474921391</v>
      </c>
      <c r="W88" s="222">
        <v>39.221209755826166</v>
      </c>
      <c r="X88" s="222">
        <v>65.989428350485525</v>
      </c>
      <c r="Y88" s="222">
        <v>66.254149717022358</v>
      </c>
      <c r="Z88" s="222">
        <v>38.128303657069829</v>
      </c>
      <c r="AA88" s="222">
        <v>34.948179643376946</v>
      </c>
      <c r="AB88" s="222">
        <v>38.525385706875099</v>
      </c>
      <c r="AC88" s="222">
        <v>40.710585967137483</v>
      </c>
      <c r="AD88" s="222">
        <v>71.970429322988522</v>
      </c>
      <c r="AE88" s="222">
        <v>88.724079470163446</v>
      </c>
      <c r="AF88" s="222">
        <v>82.0320529033052</v>
      </c>
      <c r="AG88" s="222">
        <v>1162.1866739321599</v>
      </c>
      <c r="AH88" s="223"/>
    </row>
    <row r="89" spans="1:34">
      <c r="A89" s="220" t="s">
        <v>896</v>
      </c>
      <c r="B89" s="221" t="s">
        <v>67</v>
      </c>
      <c r="C89" s="222">
        <v>91.679669212802068</v>
      </c>
      <c r="D89" s="222">
        <v>82.81430146928318</v>
      </c>
      <c r="E89" s="222">
        <v>54.763398461984423</v>
      </c>
      <c r="F89" s="222">
        <v>51.537317788792762</v>
      </c>
      <c r="G89" s="222">
        <v>53.298279829396016</v>
      </c>
      <c r="H89" s="222">
        <v>53.995530851097612</v>
      </c>
      <c r="I89" s="222">
        <v>59.270208485923966</v>
      </c>
      <c r="J89" s="222">
        <v>124.72709174387622</v>
      </c>
      <c r="K89" s="222">
        <v>130.80056916179277</v>
      </c>
      <c r="L89" s="222">
        <v>81.494756520937585</v>
      </c>
      <c r="M89" s="222">
        <v>81.911042336195777</v>
      </c>
      <c r="N89" s="222">
        <v>51.157944128705203</v>
      </c>
      <c r="O89" s="222">
        <v>51.261102293994753</v>
      </c>
      <c r="P89" s="222">
        <v>57.464779774961485</v>
      </c>
      <c r="Q89" s="222">
        <v>120.03314739992979</v>
      </c>
      <c r="R89" s="222">
        <v>123.48996959829697</v>
      </c>
      <c r="S89" s="222">
        <v>59.015100728022141</v>
      </c>
      <c r="T89" s="222">
        <v>58.310897874378519</v>
      </c>
      <c r="U89" s="222">
        <v>66.204355593882156</v>
      </c>
      <c r="V89" s="222">
        <v>79.430533407735894</v>
      </c>
      <c r="W89" s="222">
        <v>100.91406400551109</v>
      </c>
      <c r="X89" s="222">
        <v>169.78725127821372</v>
      </c>
      <c r="Y89" s="222">
        <v>170.46836512178547</v>
      </c>
      <c r="Z89" s="222">
        <v>98.102075372612617</v>
      </c>
      <c r="AA89" s="222">
        <v>89.919787262144638</v>
      </c>
      <c r="AB89" s="222">
        <v>99.123746137970286</v>
      </c>
      <c r="AC89" s="222">
        <v>104.74614892212256</v>
      </c>
      <c r="AD89" s="222">
        <v>185.1760452168437</v>
      </c>
      <c r="AE89" s="222">
        <v>228.28228629924189</v>
      </c>
      <c r="AF89" s="222">
        <v>211.06406173404477</v>
      </c>
      <c r="AG89" s="222">
        <v>2990.2438280124802</v>
      </c>
      <c r="AH89" s="223"/>
    </row>
    <row r="90" spans="1:34">
      <c r="A90" s="220" t="s">
        <v>903</v>
      </c>
      <c r="B90" s="226" t="s">
        <v>72</v>
      </c>
      <c r="C90" s="222">
        <v>68.57583602353705</v>
      </c>
      <c r="D90" s="222">
        <v>61.944594769200002</v>
      </c>
      <c r="E90" s="222">
        <v>40.962689604646357</v>
      </c>
      <c r="F90" s="222">
        <v>38.549600845240136</v>
      </c>
      <c r="G90" s="222">
        <v>39.866789761572086</v>
      </c>
      <c r="H90" s="222">
        <v>40.388329293095346</v>
      </c>
      <c r="I90" s="222">
        <v>44.333756143657766</v>
      </c>
      <c r="J90" s="222">
        <v>93.29510746016463</v>
      </c>
      <c r="K90" s="222">
        <v>97.838031699310349</v>
      </c>
      <c r="L90" s="222">
        <v>60.957583158224445</v>
      </c>
      <c r="M90" s="222">
        <v>61.268962420946352</v>
      </c>
      <c r="N90" s="222">
        <v>38.265831650508133</v>
      </c>
      <c r="O90" s="222">
        <v>38.342993331916091</v>
      </c>
      <c r="P90" s="222">
        <v>42.983306427835053</v>
      </c>
      <c r="Q90" s="222">
        <v>89.784065585799638</v>
      </c>
      <c r="R90" s="222">
        <v>92.369747605305093</v>
      </c>
      <c r="S90" s="222">
        <v>44.142937089396121</v>
      </c>
      <c r="T90" s="222">
        <v>43.616197629781787</v>
      </c>
      <c r="U90" s="222">
        <v>49.520456086201015</v>
      </c>
      <c r="V90" s="222">
        <v>59.413556800555739</v>
      </c>
      <c r="W90" s="222">
        <v>75.483107270464615</v>
      </c>
      <c r="X90" s="222">
        <v>126.99983325109994</v>
      </c>
      <c r="Y90" s="222">
        <v>127.50930227134391</v>
      </c>
      <c r="Z90" s="222">
        <v>73.37975684342392</v>
      </c>
      <c r="AA90" s="222">
        <v>67.259455007927812</v>
      </c>
      <c r="AB90" s="222">
        <v>74.143960373789909</v>
      </c>
      <c r="AC90" s="222">
        <v>78.349483525159059</v>
      </c>
      <c r="AD90" s="222">
        <v>138.51055769847969</v>
      </c>
      <c r="AE90" s="222">
        <v>170.75376434875864</v>
      </c>
      <c r="AF90" s="222">
        <v>157.87463689838916</v>
      </c>
      <c r="AG90" s="222">
        <v>2236.6842308757296</v>
      </c>
      <c r="AH90" s="223"/>
    </row>
    <row r="91" spans="1:34">
      <c r="A91" s="224" t="s">
        <v>863</v>
      </c>
      <c r="B91" s="221" t="s">
        <v>73</v>
      </c>
      <c r="C91" s="222">
        <v>161.6891269816885</v>
      </c>
      <c r="D91" s="222">
        <v>146.05388764095767</v>
      </c>
      <c r="E91" s="222">
        <v>96.582439311769988</v>
      </c>
      <c r="F91" s="222">
        <v>90.892822714113038</v>
      </c>
      <c r="G91" s="222">
        <v>93.998510348436156</v>
      </c>
      <c r="H91" s="222">
        <v>95.228204019388869</v>
      </c>
      <c r="I91" s="222">
        <v>104.53079017843467</v>
      </c>
      <c r="J91" s="222">
        <v>219.97259314081609</v>
      </c>
      <c r="K91" s="222">
        <v>230.68396753688336</v>
      </c>
      <c r="L91" s="222">
        <v>143.72669697215338</v>
      </c>
      <c r="M91" s="222">
        <v>144.46087163292495</v>
      </c>
      <c r="N91" s="222">
        <v>90.223747482645692</v>
      </c>
      <c r="O91" s="222">
        <v>90.405680443681845</v>
      </c>
      <c r="P91" s="222">
        <v>101.346679735959</v>
      </c>
      <c r="Q91" s="222">
        <v>211.69420634481145</v>
      </c>
      <c r="R91" s="222">
        <v>217.79076590031715</v>
      </c>
      <c r="S91" s="222">
        <v>104.08087417180448</v>
      </c>
      <c r="T91" s="222">
        <v>102.8389200329936</v>
      </c>
      <c r="U91" s="222">
        <v>116.76006851108163</v>
      </c>
      <c r="V91" s="222">
        <v>140.08616864199229</v>
      </c>
      <c r="W91" s="222">
        <v>177.97519394787338</v>
      </c>
      <c r="X91" s="222">
        <v>299.44209733210369</v>
      </c>
      <c r="Y91" s="222">
        <v>300.64333097188302</v>
      </c>
      <c r="Z91" s="222">
        <v>173.01588300096719</v>
      </c>
      <c r="AA91" s="222">
        <v>158.58534422771564</v>
      </c>
      <c r="AB91" s="222">
        <v>174.81773346063625</v>
      </c>
      <c r="AC91" s="222">
        <v>184.73357854946269</v>
      </c>
      <c r="AD91" s="222">
        <v>326.58225478034558</v>
      </c>
      <c r="AE91" s="222">
        <v>402.6057673859288</v>
      </c>
      <c r="AF91" s="222">
        <v>372.23916896748</v>
      </c>
      <c r="AG91" s="222">
        <v>5273.6873743672495</v>
      </c>
      <c r="AH91" s="223"/>
    </row>
    <row r="92" spans="1:34">
      <c r="A92" s="220" t="s">
        <v>887</v>
      </c>
      <c r="B92" s="226" t="s">
        <v>74</v>
      </c>
      <c r="C92" s="222">
        <v>84.322373928956225</v>
      </c>
      <c r="D92" s="222">
        <v>76.168452123768034</v>
      </c>
      <c r="E92" s="222">
        <v>50.368634642576275</v>
      </c>
      <c r="F92" s="222">
        <v>47.401447007786473</v>
      </c>
      <c r="G92" s="222">
        <v>49.021091809490343</v>
      </c>
      <c r="H92" s="222">
        <v>49.662388422786357</v>
      </c>
      <c r="I92" s="222">
        <v>54.513773072158784</v>
      </c>
      <c r="J92" s="222">
        <v>114.71774014243208</v>
      </c>
      <c r="K92" s="222">
        <v>120.30382087636121</v>
      </c>
      <c r="L92" s="222">
        <v>74.954800683859418</v>
      </c>
      <c r="M92" s="222">
        <v>75.337679554135931</v>
      </c>
      <c r="N92" s="222">
        <v>47.05251809149155</v>
      </c>
      <c r="O92" s="222">
        <v>47.147397811958037</v>
      </c>
      <c r="P92" s="222">
        <v>52.853230051279375</v>
      </c>
      <c r="Q92" s="222">
        <v>110.4004849257576</v>
      </c>
      <c r="R92" s="222">
        <v>113.57989707372302</v>
      </c>
      <c r="S92" s="222">
        <v>54.279137716919401</v>
      </c>
      <c r="T92" s="222">
        <v>53.631447156333437</v>
      </c>
      <c r="U92" s="222">
        <v>60.891454736328591</v>
      </c>
      <c r="V92" s="222">
        <v>73.056231516684875</v>
      </c>
      <c r="W92" s="222">
        <v>92.815708355272889</v>
      </c>
      <c r="X92" s="222">
        <v>156.16182097493859</v>
      </c>
      <c r="Y92" s="222">
        <v>156.78827541897172</v>
      </c>
      <c r="Z92" s="222">
        <v>90.229381866279297</v>
      </c>
      <c r="AA92" s="222">
        <v>82.703722539958463</v>
      </c>
      <c r="AB92" s="222">
        <v>91.169063532329019</v>
      </c>
      <c r="AC92" s="222">
        <v>96.340268380854909</v>
      </c>
      <c r="AD92" s="222">
        <v>170.31566389290163</v>
      </c>
      <c r="AE92" s="222">
        <v>209.96262826822849</v>
      </c>
      <c r="AF92" s="222">
        <v>194.12616656798764</v>
      </c>
      <c r="AG92" s="222">
        <v>2750.2767011425099</v>
      </c>
      <c r="AH92" s="223"/>
    </row>
    <row r="93" spans="1:34">
      <c r="A93" s="220" t="s">
        <v>907</v>
      </c>
      <c r="B93" s="221" t="s">
        <v>75</v>
      </c>
      <c r="C93" s="222">
        <v>129.26983577160448</v>
      </c>
      <c r="D93" s="222">
        <v>116.76952199320858</v>
      </c>
      <c r="E93" s="222">
        <v>77.217289135758818</v>
      </c>
      <c r="F93" s="222">
        <v>72.668462526868751</v>
      </c>
      <c r="G93" s="222">
        <v>75.15144785767778</v>
      </c>
      <c r="H93" s="222">
        <v>76.134583222812395</v>
      </c>
      <c r="I93" s="222">
        <v>83.571965114095917</v>
      </c>
      <c r="J93" s="222">
        <v>175.8672430261044</v>
      </c>
      <c r="K93" s="222">
        <v>184.43094569996816</v>
      </c>
      <c r="L93" s="222">
        <v>114.9089419951509</v>
      </c>
      <c r="M93" s="222">
        <v>115.49591181555422</v>
      </c>
      <c r="N93" s="222">
        <v>72.133539450065783</v>
      </c>
      <c r="O93" s="222">
        <v>72.27899415338203</v>
      </c>
      <c r="P93" s="222">
        <v>81.026281049489043</v>
      </c>
      <c r="Q93" s="222">
        <v>169.24870459034096</v>
      </c>
      <c r="R93" s="222">
        <v>174.12288053045401</v>
      </c>
      <c r="S93" s="222">
        <v>83.212258995485428</v>
      </c>
      <c r="T93" s="222">
        <v>82.219321433406023</v>
      </c>
      <c r="U93" s="222">
        <v>93.349226153086803</v>
      </c>
      <c r="V93" s="222">
        <v>111.99835358301172</v>
      </c>
      <c r="W93" s="222">
        <v>142.2904837359076</v>
      </c>
      <c r="X93" s="222">
        <v>239.40280628523448</v>
      </c>
      <c r="Y93" s="222">
        <v>240.36318796479654</v>
      </c>
      <c r="Z93" s="222">
        <v>138.32553368877495</v>
      </c>
      <c r="AA93" s="222">
        <v>126.78837338531645</v>
      </c>
      <c r="AB93" s="222">
        <v>139.76610620811812</v>
      </c>
      <c r="AC93" s="222">
        <v>147.69378625746637</v>
      </c>
      <c r="AD93" s="222">
        <v>261.1012578857991</v>
      </c>
      <c r="AE93" s="222">
        <v>321.88176411252408</v>
      </c>
      <c r="AF93" s="222">
        <v>297.60378535307598</v>
      </c>
      <c r="AG93" s="222">
        <v>4216.2927929745392</v>
      </c>
      <c r="AH93" s="223"/>
    </row>
    <row r="94" spans="1:34">
      <c r="A94" s="220" t="s">
        <v>902</v>
      </c>
      <c r="B94" s="221" t="s">
        <v>90</v>
      </c>
      <c r="C94" s="222">
        <v>104.39770905142709</v>
      </c>
      <c r="D94" s="222">
        <v>94.302514661343565</v>
      </c>
      <c r="E94" s="222">
        <v>62.360318142414037</v>
      </c>
      <c r="F94" s="222">
        <v>58.686707249310324</v>
      </c>
      <c r="G94" s="222">
        <v>60.691954479629025</v>
      </c>
      <c r="H94" s="222">
        <v>61.485929958864823</v>
      </c>
      <c r="I94" s="222">
        <v>67.492324460381809</v>
      </c>
      <c r="J94" s="222">
        <v>142.02955515124796</v>
      </c>
      <c r="K94" s="222">
        <v>148.94556099911293</v>
      </c>
      <c r="L94" s="222">
        <v>92.799919039211602</v>
      </c>
      <c r="M94" s="222">
        <v>93.273953094926668</v>
      </c>
      <c r="N94" s="222">
        <v>58.254705898000203</v>
      </c>
      <c r="O94" s="222">
        <v>58.372174429667567</v>
      </c>
      <c r="P94" s="222">
        <v>65.436442028665596</v>
      </c>
      <c r="Q94" s="222">
        <v>136.68445475842844</v>
      </c>
      <c r="R94" s="222">
        <v>140.62081623536602</v>
      </c>
      <c r="S94" s="222">
        <v>67.201827497261476</v>
      </c>
      <c r="T94" s="222">
        <v>66.399935810051872</v>
      </c>
      <c r="U94" s="222">
        <v>75.388394314387426</v>
      </c>
      <c r="V94" s="222">
        <v>90.449341579240027</v>
      </c>
      <c r="W94" s="222">
        <v>114.91312287341142</v>
      </c>
      <c r="X94" s="222">
        <v>193.34057607081044</v>
      </c>
      <c r="Y94" s="222">
        <v>194.11617578100413</v>
      </c>
      <c r="Z94" s="222">
        <v>111.71104793494443</v>
      </c>
      <c r="AA94" s="222">
        <v>102.39369174391332</v>
      </c>
      <c r="AB94" s="222">
        <v>112.87444750023502</v>
      </c>
      <c r="AC94" s="222">
        <v>119.27680447937539</v>
      </c>
      <c r="AD94" s="222">
        <v>210.86414313919073</v>
      </c>
      <c r="AE94" s="222">
        <v>259.95019300674932</v>
      </c>
      <c r="AF94" s="222">
        <v>240.34341198349739</v>
      </c>
      <c r="AG94" s="222">
        <v>3405.0581533520699</v>
      </c>
      <c r="AH94" s="223"/>
    </row>
    <row r="95" spans="1:34">
      <c r="A95" s="224" t="s">
        <v>817</v>
      </c>
      <c r="B95" s="221" t="s">
        <v>124</v>
      </c>
      <c r="C95" s="222">
        <v>99.394084264365603</v>
      </c>
      <c r="D95" s="222">
        <v>89.782737320163704</v>
      </c>
      <c r="E95" s="222">
        <v>59.371482118888693</v>
      </c>
      <c r="F95" s="222">
        <v>55.873941856929747</v>
      </c>
      <c r="G95" s="222">
        <v>57.78308061095165</v>
      </c>
      <c r="H95" s="222">
        <v>58.539002042600387</v>
      </c>
      <c r="I95" s="222">
        <v>64.257519111923386</v>
      </c>
      <c r="J95" s="222">
        <v>135.22229272080494</v>
      </c>
      <c r="K95" s="222">
        <v>141.80682483613049</v>
      </c>
      <c r="L95" s="222">
        <v>88.352158840631347</v>
      </c>
      <c r="M95" s="222">
        <v>88.803473158790496</v>
      </c>
      <c r="N95" s="222">
        <v>55.46264567902908</v>
      </c>
      <c r="O95" s="222">
        <v>55.574484121089199</v>
      </c>
      <c r="P95" s="222">
        <v>62.300172025360688</v>
      </c>
      <c r="Q95" s="222">
        <v>130.13337493062923</v>
      </c>
      <c r="R95" s="222">
        <v>133.88107253710641</v>
      </c>
      <c r="S95" s="222">
        <v>63.980945230242689</v>
      </c>
      <c r="T95" s="222">
        <v>63.217487002532508</v>
      </c>
      <c r="U95" s="222">
        <v>71.775142243286766</v>
      </c>
      <c r="V95" s="222">
        <v>86.11424101418514</v>
      </c>
      <c r="W95" s="222">
        <v>109.4055101566917</v>
      </c>
      <c r="X95" s="222">
        <v>184.07405377293028</v>
      </c>
      <c r="Y95" s="222">
        <v>184.81248015844065</v>
      </c>
      <c r="Z95" s="222">
        <v>106.35690584203171</v>
      </c>
      <c r="AA95" s="222">
        <v>97.486116484803034</v>
      </c>
      <c r="AB95" s="222">
        <v>107.46454542029733</v>
      </c>
      <c r="AC95" s="222">
        <v>113.56004708271169</v>
      </c>
      <c r="AD95" s="222">
        <v>200.75774269323847</v>
      </c>
      <c r="AE95" s="222">
        <v>247.49117220113703</v>
      </c>
      <c r="AF95" s="222">
        <v>228.8241146298059</v>
      </c>
      <c r="AG95" s="222">
        <v>3241.8588501077302</v>
      </c>
      <c r="AH95" s="223"/>
    </row>
    <row r="96" spans="1:34">
      <c r="A96" s="220" t="s">
        <v>932</v>
      </c>
      <c r="B96" s="221" t="s">
        <v>125</v>
      </c>
      <c r="C96" s="222">
        <v>51.568410933315043</v>
      </c>
      <c r="D96" s="222">
        <v>46.581777246716847</v>
      </c>
      <c r="E96" s="222">
        <v>30.803573575701076</v>
      </c>
      <c r="F96" s="222">
        <v>28.988952566619794</v>
      </c>
      <c r="G96" s="222">
        <v>29.979466765978586</v>
      </c>
      <c r="H96" s="222">
        <v>30.371659795463916</v>
      </c>
      <c r="I96" s="222">
        <v>33.338585245228835</v>
      </c>
      <c r="J96" s="222">
        <v>70.15708037335871</v>
      </c>
      <c r="K96" s="222">
        <v>73.573318476861743</v>
      </c>
      <c r="L96" s="222">
        <v>45.839553406627296</v>
      </c>
      <c r="M96" s="222">
        <v>46.073707807175097</v>
      </c>
      <c r="N96" s="222">
        <v>28.775560688478734</v>
      </c>
      <c r="O96" s="222">
        <v>28.833585577796676</v>
      </c>
      <c r="P96" s="222">
        <v>32.323059224278509</v>
      </c>
      <c r="Q96" s="222">
        <v>67.516808512594409</v>
      </c>
      <c r="R96" s="222">
        <v>69.461218098486682</v>
      </c>
      <c r="S96" s="222">
        <v>33.195091035392387</v>
      </c>
      <c r="T96" s="222">
        <v>32.798987706825436</v>
      </c>
      <c r="U96" s="222">
        <v>37.238936878318206</v>
      </c>
      <c r="V96" s="222">
        <v>44.678459494818469</v>
      </c>
      <c r="W96" s="222">
        <v>56.762616687761493</v>
      </c>
      <c r="X96" s="222">
        <v>95.502730543559935</v>
      </c>
      <c r="Y96" s="222">
        <v>95.885846657298856</v>
      </c>
      <c r="Z96" s="222">
        <v>55.180916114382121</v>
      </c>
      <c r="AA96" s="222">
        <v>50.578504268021867</v>
      </c>
      <c r="AB96" s="222">
        <v>55.755590284990518</v>
      </c>
      <c r="AC96" s="222">
        <v>58.918105809918828</v>
      </c>
      <c r="AD96" s="222">
        <v>104.15869163514472</v>
      </c>
      <c r="AE96" s="222">
        <v>128.40529257747502</v>
      </c>
      <c r="AF96" s="222">
        <v>118.72030475472013</v>
      </c>
      <c r="AG96" s="222">
        <v>1681.9663927433098</v>
      </c>
      <c r="AH96" s="223"/>
    </row>
    <row r="97" spans="1:34">
      <c r="A97" s="220" t="s">
        <v>877</v>
      </c>
      <c r="B97" s="225" t="s">
        <v>56</v>
      </c>
      <c r="C97" s="222">
        <v>77.009633284973802</v>
      </c>
      <c r="D97" s="222">
        <v>69.562849011787392</v>
      </c>
      <c r="E97" s="222">
        <v>46.000484831673198</v>
      </c>
      <c r="F97" s="222">
        <v>43.290622419172927</v>
      </c>
      <c r="G97" s="222">
        <v>44.769805777272119</v>
      </c>
      <c r="H97" s="222">
        <v>45.355486833386955</v>
      </c>
      <c r="I97" s="222">
        <v>49.786141894015259</v>
      </c>
      <c r="J97" s="222">
        <v>104.7690036228439</v>
      </c>
      <c r="K97" s="222">
        <v>109.87063927155772</v>
      </c>
      <c r="L97" s="222">
        <v>68.454449805642099</v>
      </c>
      <c r="M97" s="222">
        <v>68.80412403821768</v>
      </c>
      <c r="N97" s="222">
        <v>42.971953878021147</v>
      </c>
      <c r="O97" s="222">
        <v>43.058605286643264</v>
      </c>
      <c r="P97" s="222">
        <v>48.269607157936953</v>
      </c>
      <c r="Q97" s="222">
        <v>100.82615636247316</v>
      </c>
      <c r="R97" s="222">
        <v>103.72983841230369</v>
      </c>
      <c r="S97" s="222">
        <v>49.571854963740996</v>
      </c>
      <c r="T97" s="222">
        <v>48.980334466525299</v>
      </c>
      <c r="U97" s="222">
        <v>55.610727982872518</v>
      </c>
      <c r="V97" s="222">
        <v>66.7205314098738</v>
      </c>
      <c r="W97" s="222">
        <v>84.766395091613163</v>
      </c>
      <c r="X97" s="222">
        <v>142.6189041656481</v>
      </c>
      <c r="Y97" s="222">
        <v>143.191030218994</v>
      </c>
      <c r="Z97" s="222">
        <v>82.404364171558441</v>
      </c>
      <c r="AA97" s="222">
        <v>75.53135718724495</v>
      </c>
      <c r="AB97" s="222">
        <v>83.262553251577359</v>
      </c>
      <c r="AC97" s="222">
        <v>87.985292549239674</v>
      </c>
      <c r="AD97" s="222">
        <v>155.54527473490882</v>
      </c>
      <c r="AE97" s="222">
        <v>191.75391124671694</v>
      </c>
      <c r="AF97" s="222">
        <v>177.29084466969442</v>
      </c>
      <c r="AG97" s="222">
        <v>2511.7627779981294</v>
      </c>
      <c r="AH97" s="223"/>
    </row>
    <row r="98" spans="1:34">
      <c r="A98" s="220" t="s">
        <v>880</v>
      </c>
      <c r="B98" s="221" t="s">
        <v>57</v>
      </c>
      <c r="C98" s="222">
        <v>82.833058883802337</v>
      </c>
      <c r="D98" s="222">
        <v>74.823152929397779</v>
      </c>
      <c r="E98" s="222">
        <v>49.479015886820541</v>
      </c>
      <c r="F98" s="222">
        <v>46.564235187229336</v>
      </c>
      <c r="G98" s="222">
        <v>48.155273567427386</v>
      </c>
      <c r="H98" s="222">
        <v>48.785243498965215</v>
      </c>
      <c r="I98" s="222">
        <v>53.550942228794796</v>
      </c>
      <c r="J98" s="222">
        <v>112.6915773533706</v>
      </c>
      <c r="K98" s="222">
        <v>118.17899584983125</v>
      </c>
      <c r="L98" s="222">
        <v>73.63093719231405</v>
      </c>
      <c r="M98" s="222">
        <v>74.007053595698252</v>
      </c>
      <c r="N98" s="222">
        <v>46.221469108393961</v>
      </c>
      <c r="O98" s="222">
        <v>46.314673048298459</v>
      </c>
      <c r="P98" s="222">
        <v>51.919727980207824</v>
      </c>
      <c r="Q98" s="222">
        <v>108.45057417809832</v>
      </c>
      <c r="R98" s="222">
        <v>111.57383104809803</v>
      </c>
      <c r="S98" s="222">
        <v>53.320451040143716</v>
      </c>
      <c r="T98" s="222">
        <v>52.684200092219712</v>
      </c>
      <c r="U98" s="222">
        <v>59.815980275226167</v>
      </c>
      <c r="V98" s="222">
        <v>71.765900852705769</v>
      </c>
      <c r="W98" s="222">
        <v>91.176382700179417</v>
      </c>
      <c r="X98" s="222">
        <v>153.40366630471365</v>
      </c>
      <c r="Y98" s="222">
        <v>154.01905621171906</v>
      </c>
      <c r="Z98" s="222">
        <v>88.635736316859592</v>
      </c>
      <c r="AA98" s="222">
        <v>81.242996370498759</v>
      </c>
      <c r="AB98" s="222">
        <v>89.558821177367733</v>
      </c>
      <c r="AC98" s="222">
        <v>94.638691391636641</v>
      </c>
      <c r="AD98" s="222">
        <v>167.30752182049292</v>
      </c>
      <c r="AE98" s="222">
        <v>206.25423526848462</v>
      </c>
      <c r="AF98" s="222">
        <v>190.69747964829369</v>
      </c>
      <c r="AG98" s="222">
        <v>2701.7008810072894</v>
      </c>
      <c r="AH98" s="223"/>
    </row>
    <row r="99" spans="1:34">
      <c r="A99" s="220" t="s">
        <v>934</v>
      </c>
      <c r="B99" s="221" t="s">
        <v>112</v>
      </c>
      <c r="C99" s="222">
        <v>148.91556450547904</v>
      </c>
      <c r="D99" s="222">
        <v>134.51552081628967</v>
      </c>
      <c r="E99" s="222">
        <v>88.952354063098198</v>
      </c>
      <c r="F99" s="222">
        <v>83.712221450125512</v>
      </c>
      <c r="G99" s="222">
        <v>86.572557428656026</v>
      </c>
      <c r="H99" s="222">
        <v>87.705104375980923</v>
      </c>
      <c r="I99" s="222">
        <v>96.272779241292355</v>
      </c>
      <c r="J99" s="222">
        <v>202.59459306134116</v>
      </c>
      <c r="K99" s="222">
        <v>212.45976083480892</v>
      </c>
      <c r="L99" s="222">
        <v>132.37217995827314</v>
      </c>
      <c r="M99" s="222">
        <v>133.04835426940537</v>
      </c>
      <c r="N99" s="222">
        <v>83.096003664486304</v>
      </c>
      <c r="O99" s="222">
        <v>83.263563784950804</v>
      </c>
      <c r="P99" s="222">
        <v>93.34021591535668</v>
      </c>
      <c r="Q99" s="222">
        <v>194.97020504011476</v>
      </c>
      <c r="R99" s="222">
        <v>200.58513181161143</v>
      </c>
      <c r="S99" s="222">
        <v>95.858406937117735</v>
      </c>
      <c r="T99" s="222">
        <v>94.714568108104302</v>
      </c>
      <c r="U99" s="222">
        <v>107.53593540025281</v>
      </c>
      <c r="V99" s="222">
        <v>129.01925610059453</v>
      </c>
      <c r="W99" s="222">
        <v>163.91501994887517</v>
      </c>
      <c r="X99" s="222">
        <v>275.78594673199564</v>
      </c>
      <c r="Y99" s="222">
        <v>276.8922820119862</v>
      </c>
      <c r="Z99" s="222">
        <v>159.34749829171159</v>
      </c>
      <c r="AA99" s="222">
        <v>146.05698292032037</v>
      </c>
      <c r="AB99" s="222">
        <v>161.00700121169743</v>
      </c>
      <c r="AC99" s="222">
        <v>170.13948709071823</v>
      </c>
      <c r="AD99" s="222">
        <v>300.78201135686209</v>
      </c>
      <c r="AE99" s="222">
        <v>370.79960936536611</v>
      </c>
      <c r="AF99" s="222">
        <v>342.83199503031796</v>
      </c>
      <c r="AG99" s="222">
        <v>4857.0621107271909</v>
      </c>
      <c r="AH99" s="223"/>
    </row>
    <row r="100" spans="1:34">
      <c r="A100" s="220" t="s">
        <v>925</v>
      </c>
      <c r="B100" s="221" t="s">
        <v>113</v>
      </c>
      <c r="C100" s="222">
        <v>99.667578751275215</v>
      </c>
      <c r="D100" s="222">
        <v>90.029785058049271</v>
      </c>
      <c r="E100" s="222">
        <v>59.534849719278078</v>
      </c>
      <c r="F100" s="222">
        <v>56.027685564846358</v>
      </c>
      <c r="G100" s="222">
        <v>57.942077538190468</v>
      </c>
      <c r="H100" s="222">
        <v>58.700078976366974</v>
      </c>
      <c r="I100" s="222">
        <v>64.434331216483429</v>
      </c>
      <c r="J100" s="222">
        <v>135.59437272778055</v>
      </c>
      <c r="K100" s="222">
        <v>142.19702295592688</v>
      </c>
      <c r="L100" s="222">
        <v>88.595270173949785</v>
      </c>
      <c r="M100" s="222">
        <v>89.047826336417828</v>
      </c>
      <c r="N100" s="222">
        <v>55.61525765724592</v>
      </c>
      <c r="O100" s="222">
        <v>55.727403835903786</v>
      </c>
      <c r="P100" s="222">
        <v>62.471598259714213</v>
      </c>
      <c r="Q100" s="222">
        <v>130.49145218311244</v>
      </c>
      <c r="R100" s="222">
        <v>134.24946201935222</v>
      </c>
      <c r="S100" s="222">
        <v>64.156996309310898</v>
      </c>
      <c r="T100" s="222">
        <v>63.391437336694118</v>
      </c>
      <c r="U100" s="222">
        <v>71.972639970097958</v>
      </c>
      <c r="V100" s="222">
        <v>86.351194453980852</v>
      </c>
      <c r="W100" s="222">
        <v>109.70655225680106</v>
      </c>
      <c r="X100" s="222">
        <v>184.58055513327383</v>
      </c>
      <c r="Y100" s="222">
        <v>185.32101338563945</v>
      </c>
      <c r="Z100" s="222">
        <v>106.64955934961063</v>
      </c>
      <c r="AA100" s="222">
        <v>97.754360974464092</v>
      </c>
      <c r="AB100" s="222">
        <v>107.76024672815913</v>
      </c>
      <c r="AC100" s="222">
        <v>113.8725208787146</v>
      </c>
      <c r="AD100" s="222">
        <v>201.31015118150407</v>
      </c>
      <c r="AE100" s="222">
        <v>248.172173204937</v>
      </c>
      <c r="AF100" s="222">
        <v>229.45375103408901</v>
      </c>
      <c r="AG100" s="222">
        <v>3250.7792051711695</v>
      </c>
      <c r="AH100" s="223"/>
    </row>
    <row r="101" spans="1:34">
      <c r="A101" s="220" t="s">
        <v>918</v>
      </c>
      <c r="B101" s="225" t="s">
        <v>154</v>
      </c>
      <c r="C101" s="222">
        <v>68.330273517665944</v>
      </c>
      <c r="D101" s="222">
        <v>61.722778006930071</v>
      </c>
      <c r="E101" s="222">
        <v>40.816006730768095</v>
      </c>
      <c r="F101" s="222">
        <v>38.411558976080293</v>
      </c>
      <c r="G101" s="222">
        <v>39.72403118416986</v>
      </c>
      <c r="H101" s="222">
        <v>40.243703140149051</v>
      </c>
      <c r="I101" s="222">
        <v>44.175001852283494</v>
      </c>
      <c r="J101" s="222">
        <v>92.961027969459352</v>
      </c>
      <c r="K101" s="222">
        <v>97.487684497923937</v>
      </c>
      <c r="L101" s="222">
        <v>60.739300775680221</v>
      </c>
      <c r="M101" s="222">
        <v>61.049565023602973</v>
      </c>
      <c r="N101" s="222">
        <v>38.128805927538963</v>
      </c>
      <c r="O101" s="222">
        <v>38.205691301475618</v>
      </c>
      <c r="P101" s="222">
        <v>42.82938794795794</v>
      </c>
      <c r="Q101" s="222">
        <v>89.462558748828997</v>
      </c>
      <c r="R101" s="222">
        <v>92.038981726186179</v>
      </c>
      <c r="S101" s="222">
        <v>43.984866100010557</v>
      </c>
      <c r="T101" s="222">
        <v>43.460012836309311</v>
      </c>
      <c r="U101" s="222">
        <v>49.343128794350953</v>
      </c>
      <c r="V101" s="222">
        <v>59.20080340611441</v>
      </c>
      <c r="W101" s="222">
        <v>75.212810588031019</v>
      </c>
      <c r="X101" s="222">
        <v>126.54506085448419</v>
      </c>
      <c r="Y101" s="222">
        <v>127.05270552235378</v>
      </c>
      <c r="Z101" s="222">
        <v>73.116992026900235</v>
      </c>
      <c r="AA101" s="222">
        <v>67.018606317295706</v>
      </c>
      <c r="AB101" s="222">
        <v>73.87845902870464</v>
      </c>
      <c r="AC101" s="222">
        <v>78.068922665477501</v>
      </c>
      <c r="AD101" s="222">
        <v>138.01456666708538</v>
      </c>
      <c r="AE101" s="222">
        <v>170.14231395031197</v>
      </c>
      <c r="AF101" s="222">
        <v>157.3093052349596</v>
      </c>
      <c r="AG101" s="222">
        <v>2228.6749113190904</v>
      </c>
      <c r="AH101" s="223"/>
    </row>
    <row r="102" spans="1:34">
      <c r="A102" s="220" t="s">
        <v>847</v>
      </c>
      <c r="B102" s="221" t="s">
        <v>49</v>
      </c>
      <c r="C102" s="222">
        <v>182.52291495501802</v>
      </c>
      <c r="D102" s="222">
        <v>164.87306110422222</v>
      </c>
      <c r="E102" s="222">
        <v>109.02717261035637</v>
      </c>
      <c r="F102" s="222">
        <v>102.60444384827697</v>
      </c>
      <c r="G102" s="222">
        <v>106.11030209946665</v>
      </c>
      <c r="H102" s="222">
        <v>107.49844289479327</v>
      </c>
      <c r="I102" s="222">
        <v>117.9996755630947</v>
      </c>
      <c r="J102" s="222">
        <v>248.31625762209103</v>
      </c>
      <c r="K102" s="222">
        <v>260.40780214608463</v>
      </c>
      <c r="L102" s="222">
        <v>162.24600984570202</v>
      </c>
      <c r="M102" s="222">
        <v>163.07478356519468</v>
      </c>
      <c r="N102" s="222">
        <v>101.84915767751639</v>
      </c>
      <c r="O102" s="222">
        <v>102.05453286256811</v>
      </c>
      <c r="P102" s="222">
        <v>114.40528965509736</v>
      </c>
      <c r="Q102" s="222">
        <v>238.97119331666607</v>
      </c>
      <c r="R102" s="222">
        <v>245.85329999903931</v>
      </c>
      <c r="S102" s="222">
        <v>117.49178747842241</v>
      </c>
      <c r="T102" s="222">
        <v>116.08980644303786</v>
      </c>
      <c r="U102" s="222">
        <v>131.8047072973792</v>
      </c>
      <c r="V102" s="222">
        <v>158.13639619881417</v>
      </c>
      <c r="W102" s="222">
        <v>200.90745615027933</v>
      </c>
      <c r="X102" s="222">
        <v>338.02547818499596</v>
      </c>
      <c r="Y102" s="222">
        <v>339.38149184879279</v>
      </c>
      <c r="Z102" s="222">
        <v>195.30913357228579</v>
      </c>
      <c r="AA102" s="222">
        <v>179.01920702970776</v>
      </c>
      <c r="AB102" s="222">
        <v>197.34315406798112</v>
      </c>
      <c r="AC102" s="222">
        <v>208.53666462518743</v>
      </c>
      <c r="AD102" s="222">
        <v>368.66266908498926</v>
      </c>
      <c r="AE102" s="222">
        <v>454.48187897819429</v>
      </c>
      <c r="AF102" s="222">
        <v>420.2025173162848</v>
      </c>
      <c r="AG102" s="222">
        <v>5953.2066880415396</v>
      </c>
      <c r="AH102" s="223"/>
    </row>
    <row r="103" spans="1:34">
      <c r="A103" s="220" t="s">
        <v>905</v>
      </c>
      <c r="B103" s="221" t="s">
        <v>138</v>
      </c>
      <c r="C103" s="222">
        <v>84.763118977540231</v>
      </c>
      <c r="D103" s="222">
        <v>76.566577396665863</v>
      </c>
      <c r="E103" s="222">
        <v>50.63190671721398</v>
      </c>
      <c r="F103" s="222">
        <v>47.649209874164036</v>
      </c>
      <c r="G103" s="222">
        <v>49.277320405585357</v>
      </c>
      <c r="H103" s="222">
        <v>49.921969015437135</v>
      </c>
      <c r="I103" s="222">
        <v>54.79871139210492</v>
      </c>
      <c r="J103" s="222">
        <v>115.31735888650495</v>
      </c>
      <c r="K103" s="222">
        <v>120.93263753446037</v>
      </c>
      <c r="L103" s="222">
        <v>75.34658231582398</v>
      </c>
      <c r="M103" s="222">
        <v>75.731462457630442</v>
      </c>
      <c r="N103" s="222">
        <v>47.298457139527684</v>
      </c>
      <c r="O103" s="222">
        <v>47.393832787291494</v>
      </c>
      <c r="P103" s="222">
        <v>53.129488870396578</v>
      </c>
      <c r="Q103" s="222">
        <v>110.97753778640521</v>
      </c>
      <c r="R103" s="222">
        <v>114.1735684200267</v>
      </c>
      <c r="S103" s="222">
        <v>54.562849620124332</v>
      </c>
      <c r="T103" s="222">
        <v>53.911773642426731</v>
      </c>
      <c r="U103" s="222">
        <v>61.209728593261573</v>
      </c>
      <c r="V103" s="222">
        <v>73.438089507736152</v>
      </c>
      <c r="W103" s="222">
        <v>93.300847257112522</v>
      </c>
      <c r="X103" s="222">
        <v>156.97806399758591</v>
      </c>
      <c r="Y103" s="222">
        <v>157.60779285956417</v>
      </c>
      <c r="Z103" s="222">
        <v>90.701002284934304</v>
      </c>
      <c r="AA103" s="222">
        <v>83.136007051299003</v>
      </c>
      <c r="AB103" s="222">
        <v>91.645595577901759</v>
      </c>
      <c r="AC103" s="222">
        <v>96.843829823561578</v>
      </c>
      <c r="AD103" s="222">
        <v>171.20588770965921</v>
      </c>
      <c r="AE103" s="222">
        <v>211.06008300633718</v>
      </c>
      <c r="AF103" s="222">
        <v>195.14084562324672</v>
      </c>
      <c r="AG103" s="222">
        <v>2764.6521365315293</v>
      </c>
      <c r="AH103" s="223"/>
    </row>
    <row r="104" spans="1:34">
      <c r="A104" s="220" t="s">
        <v>910</v>
      </c>
      <c r="B104" s="221" t="s">
        <v>139</v>
      </c>
      <c r="C104" s="222">
        <v>156.98692866254601</v>
      </c>
      <c r="D104" s="222">
        <v>141.80638901325267</v>
      </c>
      <c r="E104" s="222">
        <v>93.773655615127723</v>
      </c>
      <c r="F104" s="222">
        <v>88.249502868389442</v>
      </c>
      <c r="G104" s="222">
        <v>91.264871756817229</v>
      </c>
      <c r="H104" s="222">
        <v>92.458803817694161</v>
      </c>
      <c r="I104" s="222">
        <v>101.49085474770321</v>
      </c>
      <c r="J104" s="222">
        <v>213.57541123357933</v>
      </c>
      <c r="K104" s="222">
        <v>223.97528041206573</v>
      </c>
      <c r="L104" s="222">
        <v>139.54687705763988</v>
      </c>
      <c r="M104" s="222">
        <v>140.25970065467399</v>
      </c>
      <c r="N104" s="222">
        <v>87.599885497122813</v>
      </c>
      <c r="O104" s="222">
        <v>87.776527534275886</v>
      </c>
      <c r="P104" s="222">
        <v>98.399343721465769</v>
      </c>
      <c r="Q104" s="222">
        <v>205.53777418496983</v>
      </c>
      <c r="R104" s="222">
        <v>211.45703528739097</v>
      </c>
      <c r="S104" s="222">
        <v>101.05402307351778</v>
      </c>
      <c r="T104" s="222">
        <v>99.848187100306433</v>
      </c>
      <c r="U104" s="222">
        <v>113.36448460173223</v>
      </c>
      <c r="V104" s="222">
        <v>136.01222156206222</v>
      </c>
      <c r="W104" s="222">
        <v>172.79936874890666</v>
      </c>
      <c r="X104" s="222">
        <v>290.73380535824089</v>
      </c>
      <c r="Y104" s="222">
        <v>291.90010505467285</v>
      </c>
      <c r="Z104" s="222">
        <v>167.98428310665741</v>
      </c>
      <c r="AA104" s="222">
        <v>153.97340925726675</v>
      </c>
      <c r="AB104" s="222">
        <v>169.73373265130539</v>
      </c>
      <c r="AC104" s="222">
        <v>179.36120788508995</v>
      </c>
      <c r="AD104" s="222">
        <v>317.08468027947129</v>
      </c>
      <c r="AE104" s="222">
        <v>390.89729818939713</v>
      </c>
      <c r="AF104" s="222">
        <v>361.41381275885806</v>
      </c>
      <c r="AG104" s="222">
        <v>5120.3194616921992</v>
      </c>
      <c r="AH104" s="223"/>
    </row>
    <row r="105" spans="1:34">
      <c r="A105" s="220" t="s">
        <v>935</v>
      </c>
      <c r="B105" s="221" t="s">
        <v>140</v>
      </c>
      <c r="C105" s="222">
        <v>326.3514000548243</v>
      </c>
      <c r="D105" s="222">
        <v>294.79341997111931</v>
      </c>
      <c r="E105" s="222">
        <v>194.9408403551829</v>
      </c>
      <c r="F105" s="222">
        <v>183.45698626380175</v>
      </c>
      <c r="G105" s="222">
        <v>189.72546904006839</v>
      </c>
      <c r="H105" s="222">
        <v>192.20746803805559</v>
      </c>
      <c r="I105" s="222">
        <v>210.98369668006595</v>
      </c>
      <c r="J105" s="222">
        <v>443.99005106463153</v>
      </c>
      <c r="K105" s="222">
        <v>465.60976103476349</v>
      </c>
      <c r="L105" s="222">
        <v>290.09624615902482</v>
      </c>
      <c r="M105" s="222">
        <v>291.57809551340171</v>
      </c>
      <c r="N105" s="222">
        <v>182.10653281892601</v>
      </c>
      <c r="O105" s="222">
        <v>182.47374413151471</v>
      </c>
      <c r="P105" s="222">
        <v>204.55692624578185</v>
      </c>
      <c r="Q105" s="222">
        <v>427.28105416728636</v>
      </c>
      <c r="R105" s="222">
        <v>439.58627705764331</v>
      </c>
      <c r="S105" s="222">
        <v>210.0755915933988</v>
      </c>
      <c r="T105" s="222">
        <v>207.56884621372515</v>
      </c>
      <c r="U105" s="222">
        <v>235.66712580125508</v>
      </c>
      <c r="V105" s="222">
        <v>282.74824731911593</v>
      </c>
      <c r="W105" s="222">
        <v>359.223002833674</v>
      </c>
      <c r="X105" s="222">
        <v>604.39034784789396</v>
      </c>
      <c r="Y105" s="222">
        <v>606.81490345935038</v>
      </c>
      <c r="Z105" s="222">
        <v>349.21318893311815</v>
      </c>
      <c r="AA105" s="222">
        <v>320.08676206627376</v>
      </c>
      <c r="AB105" s="222">
        <v>352.85002235030288</v>
      </c>
      <c r="AC105" s="222">
        <v>372.86404548144236</v>
      </c>
      <c r="AD105" s="222">
        <v>659.16971703791501</v>
      </c>
      <c r="AE105" s="222">
        <v>812.61466561956865</v>
      </c>
      <c r="AF105" s="222">
        <v>751.32308656437522</v>
      </c>
      <c r="AG105" s="222">
        <v>10644.347521717504</v>
      </c>
      <c r="AH105" s="223"/>
    </row>
    <row r="106" spans="1:34">
      <c r="A106" s="220" t="s">
        <v>919</v>
      </c>
      <c r="B106" s="225" t="s">
        <v>141</v>
      </c>
      <c r="C106" s="222">
        <v>149.81899059807745</v>
      </c>
      <c r="D106" s="222">
        <v>135.33158616022104</v>
      </c>
      <c r="E106" s="222">
        <v>89.492001331840868</v>
      </c>
      <c r="F106" s="222">
        <v>84.220078405028545</v>
      </c>
      <c r="G106" s="222">
        <v>87.097767184558634</v>
      </c>
      <c r="H106" s="222">
        <v>88.237184954733408</v>
      </c>
      <c r="I106" s="222">
        <v>96.856837335302743</v>
      </c>
      <c r="J106" s="222">
        <v>203.82367372996552</v>
      </c>
      <c r="K106" s="222">
        <v>213.74869051924307</v>
      </c>
      <c r="L106" s="222">
        <v>133.17524229568272</v>
      </c>
      <c r="M106" s="222">
        <v>133.85551875367818</v>
      </c>
      <c r="N106" s="222">
        <v>83.600122210794382</v>
      </c>
      <c r="O106" s="222">
        <v>83.768698868283806</v>
      </c>
      <c r="P106" s="222">
        <v>93.90648302670084</v>
      </c>
      <c r="Q106" s="222">
        <v>196.15303083201525</v>
      </c>
      <c r="R106" s="222">
        <v>201.80202168116725</v>
      </c>
      <c r="S106" s="222">
        <v>96.439951158566259</v>
      </c>
      <c r="T106" s="222">
        <v>95.289173002241483</v>
      </c>
      <c r="U106" s="222">
        <v>108.18832368656247</v>
      </c>
      <c r="V106" s="222">
        <v>129.80197725399435</v>
      </c>
      <c r="W106" s="222">
        <v>164.90944324158045</v>
      </c>
      <c r="X106" s="222">
        <v>277.45905740432215</v>
      </c>
      <c r="Y106" s="222">
        <v>278.5721044888337</v>
      </c>
      <c r="Z106" s="222">
        <v>160.31421179963181</v>
      </c>
      <c r="AA106" s="222">
        <v>146.94306685529793</v>
      </c>
      <c r="AB106" s="222">
        <v>161.98378242639927</v>
      </c>
      <c r="AC106" s="222">
        <v>171.17167235979673</v>
      </c>
      <c r="AD106" s="222">
        <v>302.60676566072817</v>
      </c>
      <c r="AE106" s="222">
        <v>373.04913944866132</v>
      </c>
      <c r="AF106" s="222">
        <v>344.9118539807003</v>
      </c>
      <c r="AG106" s="222">
        <v>4886.5284506546104</v>
      </c>
      <c r="AH106" s="223"/>
    </row>
    <row r="107" spans="1:34">
      <c r="A107" s="220" t="s">
        <v>923</v>
      </c>
      <c r="B107" s="225" t="s">
        <v>145</v>
      </c>
      <c r="C107" s="222">
        <v>107.13643129695596</v>
      </c>
      <c r="D107" s="222">
        <v>96.776404146649313</v>
      </c>
      <c r="E107" s="222">
        <v>63.996250502297109</v>
      </c>
      <c r="F107" s="222">
        <v>60.226267763816935</v>
      </c>
      <c r="G107" s="222">
        <v>62.28411974233709</v>
      </c>
      <c r="H107" s="222">
        <v>63.098924014916577</v>
      </c>
      <c r="I107" s="222">
        <v>69.262887551101031</v>
      </c>
      <c r="J107" s="222">
        <v>145.7554942139881</v>
      </c>
      <c r="K107" s="222">
        <v>152.85293142886155</v>
      </c>
      <c r="L107" s="222">
        <v>95.234390111088942</v>
      </c>
      <c r="M107" s="222">
        <v>95.72085976165873</v>
      </c>
      <c r="N107" s="222">
        <v>59.782933484594103</v>
      </c>
      <c r="O107" s="222">
        <v>59.903483632551229</v>
      </c>
      <c r="P107" s="222">
        <v>67.153072030228984</v>
      </c>
      <c r="Q107" s="222">
        <v>140.27017287682594</v>
      </c>
      <c r="R107" s="222">
        <v>144.30979907902699</v>
      </c>
      <c r="S107" s="222">
        <v>68.964769822138351</v>
      </c>
      <c r="T107" s="222">
        <v>68.141841671368198</v>
      </c>
      <c r="U107" s="222">
        <v>77.366099327644065</v>
      </c>
      <c r="V107" s="222">
        <v>92.822148665978659</v>
      </c>
      <c r="W107" s="222">
        <v>117.9277017255352</v>
      </c>
      <c r="X107" s="222">
        <v>198.41258523135301</v>
      </c>
      <c r="Y107" s="222">
        <v>199.20853167328281</v>
      </c>
      <c r="Z107" s="222">
        <v>114.64162500249353</v>
      </c>
      <c r="AA107" s="222">
        <v>105.0798415064789</v>
      </c>
      <c r="AB107" s="222">
        <v>115.83554466538827</v>
      </c>
      <c r="AC107" s="222">
        <v>122.40585817960883</v>
      </c>
      <c r="AD107" s="222">
        <v>216.39585762648093</v>
      </c>
      <c r="AE107" s="222">
        <v>266.76960870835637</v>
      </c>
      <c r="AF107" s="222">
        <v>246.64847226639367</v>
      </c>
      <c r="AG107" s="222">
        <v>3494.3849077093992</v>
      </c>
      <c r="AH107" s="223"/>
    </row>
    <row r="108" spans="1:34">
      <c r="A108" s="220" t="s">
        <v>916</v>
      </c>
      <c r="B108" s="221" t="s">
        <v>153</v>
      </c>
      <c r="C108" s="222">
        <v>75.12429849333104</v>
      </c>
      <c r="D108" s="222">
        <v>67.859824937352485</v>
      </c>
      <c r="E108" s="222">
        <v>44.874309952166143</v>
      </c>
      <c r="F108" s="222">
        <v>42.230789861644546</v>
      </c>
      <c r="G108" s="222">
        <v>43.67376014185615</v>
      </c>
      <c r="H108" s="222">
        <v>44.245102668818234</v>
      </c>
      <c r="I108" s="222">
        <v>48.567287298160892</v>
      </c>
      <c r="J108" s="222">
        <v>102.2040693517644</v>
      </c>
      <c r="K108" s="222">
        <v>107.1808077535687</v>
      </c>
      <c r="L108" s="222">
        <v>66.778561343951139</v>
      </c>
      <c r="M108" s="222">
        <v>67.119674920303666</v>
      </c>
      <c r="N108" s="222">
        <v>41.919922901437999</v>
      </c>
      <c r="O108" s="222">
        <v>42.004452927209016</v>
      </c>
      <c r="P108" s="222">
        <v>47.087880069106056</v>
      </c>
      <c r="Q108" s="222">
        <v>98.357750107448524</v>
      </c>
      <c r="R108" s="222">
        <v>101.19034478081855</v>
      </c>
      <c r="S108" s="222">
        <v>48.358246498634266</v>
      </c>
      <c r="T108" s="222">
        <v>47.781207490627111</v>
      </c>
      <c r="U108" s="222">
        <v>54.249277008723439</v>
      </c>
      <c r="V108" s="222">
        <v>65.087092399478294</v>
      </c>
      <c r="W108" s="222">
        <v>82.691160773369276</v>
      </c>
      <c r="X108" s="222">
        <v>139.12733602670559</v>
      </c>
      <c r="Y108" s="222">
        <v>139.68545540182743</v>
      </c>
      <c r="Z108" s="222">
        <v>80.386956632673915</v>
      </c>
      <c r="AA108" s="222">
        <v>73.682213262118708</v>
      </c>
      <c r="AB108" s="222">
        <v>81.224135695356679</v>
      </c>
      <c r="AC108" s="222">
        <v>85.831253812526001</v>
      </c>
      <c r="AD108" s="222">
        <v>151.73724571796535</v>
      </c>
      <c r="AE108" s="222">
        <v>187.05942946715555</v>
      </c>
      <c r="AF108" s="222">
        <v>172.95044485947062</v>
      </c>
      <c r="AG108" s="222">
        <v>2450.2702925555695</v>
      </c>
      <c r="AH108" s="223"/>
    </row>
    <row r="109" spans="1:34">
      <c r="A109" s="220" t="s">
        <v>940</v>
      </c>
      <c r="B109" s="221" t="s">
        <v>143</v>
      </c>
      <c r="C109" s="222">
        <v>46.447915547760708</v>
      </c>
      <c r="D109" s="222">
        <v>41.956430622187838</v>
      </c>
      <c r="E109" s="222">
        <v>27.744926751060184</v>
      </c>
      <c r="F109" s="222">
        <v>26.110488887733503</v>
      </c>
      <c r="G109" s="222">
        <v>27.002649787168018</v>
      </c>
      <c r="H109" s="222">
        <v>27.35589993357085</v>
      </c>
      <c r="I109" s="222">
        <v>30.028223944201827</v>
      </c>
      <c r="J109" s="222">
        <v>63.190819443187856</v>
      </c>
      <c r="K109" s="222">
        <v>66.267841520283511</v>
      </c>
      <c r="L109" s="222">
        <v>41.287906042545572</v>
      </c>
      <c r="M109" s="222">
        <v>41.498810036384846</v>
      </c>
      <c r="N109" s="222">
        <v>25.918285797603559</v>
      </c>
      <c r="O109" s="222">
        <v>25.970549094259976</v>
      </c>
      <c r="P109" s="222">
        <v>29.113534776861574</v>
      </c>
      <c r="Q109" s="222">
        <v>60.812713889955035</v>
      </c>
      <c r="R109" s="222">
        <v>62.564052948134822</v>
      </c>
      <c r="S109" s="222">
        <v>29.898978019818106</v>
      </c>
      <c r="T109" s="222">
        <v>29.542205848240901</v>
      </c>
      <c r="U109" s="222">
        <v>33.541289403879738</v>
      </c>
      <c r="V109" s="222">
        <v>40.242103176359628</v>
      </c>
      <c r="W109" s="222">
        <v>51.126361632364777</v>
      </c>
      <c r="X109" s="222">
        <v>86.01976835400346</v>
      </c>
      <c r="Y109" s="222">
        <v>86.364842878772947</v>
      </c>
      <c r="Z109" s="222">
        <v>49.701716324810661</v>
      </c>
      <c r="AA109" s="222">
        <v>45.556301857178696</v>
      </c>
      <c r="AB109" s="222">
        <v>50.219328111964913</v>
      </c>
      <c r="AC109" s="222">
        <v>53.067821043234488</v>
      </c>
      <c r="AD109" s="222">
        <v>93.816234106778737</v>
      </c>
      <c r="AE109" s="222">
        <v>115.65526409639675</v>
      </c>
      <c r="AF109" s="222">
        <v>106.93194902170647</v>
      </c>
      <c r="AG109" s="222">
        <v>1514.9552128984096</v>
      </c>
      <c r="AH109" s="223"/>
    </row>
    <row r="110" spans="1:34">
      <c r="A110" s="220" t="s">
        <v>915</v>
      </c>
      <c r="B110" s="221" t="s">
        <v>126</v>
      </c>
      <c r="C110" s="222">
        <v>32.670167052578115</v>
      </c>
      <c r="D110" s="222">
        <v>29.510981950251676</v>
      </c>
      <c r="E110" s="222">
        <v>19.515006887373211</v>
      </c>
      <c r="F110" s="222">
        <v>18.365388924925899</v>
      </c>
      <c r="G110" s="222">
        <v>18.992909994032502</v>
      </c>
      <c r="H110" s="222">
        <v>19.24137628489245</v>
      </c>
      <c r="I110" s="222">
        <v>21.121014387406579</v>
      </c>
      <c r="J110" s="222">
        <v>44.446658220333795</v>
      </c>
      <c r="K110" s="222">
        <v>46.610949644344366</v>
      </c>
      <c r="L110" s="222">
        <v>29.040760424956119</v>
      </c>
      <c r="M110" s="222">
        <v>29.189104406155874</v>
      </c>
      <c r="N110" s="222">
        <v>18.2301986372991</v>
      </c>
      <c r="O110" s="222">
        <v>18.266959181068344</v>
      </c>
      <c r="P110" s="222">
        <v>20.47764756360451</v>
      </c>
      <c r="Q110" s="222">
        <v>42.773965166694147</v>
      </c>
      <c r="R110" s="222">
        <v>44.005808165926375</v>
      </c>
      <c r="S110" s="222">
        <v>21.030106412512868</v>
      </c>
      <c r="T110" s="222">
        <v>20.779162827473986</v>
      </c>
      <c r="U110" s="222">
        <v>23.592006553164872</v>
      </c>
      <c r="V110" s="222">
        <v>28.305171885848743</v>
      </c>
      <c r="W110" s="222">
        <v>35.960855414541939</v>
      </c>
      <c r="X110" s="222">
        <v>60.503903540292477</v>
      </c>
      <c r="Y110" s="222">
        <v>60.746619327144437</v>
      </c>
      <c r="Z110" s="222">
        <v>34.958799678787649</v>
      </c>
      <c r="AA110" s="222">
        <v>32.043030874901255</v>
      </c>
      <c r="AB110" s="222">
        <v>35.322873359065603</v>
      </c>
      <c r="AC110" s="222">
        <v>37.326423762032</v>
      </c>
      <c r="AD110" s="222">
        <v>65.987719887249128</v>
      </c>
      <c r="AE110" s="222">
        <v>81.348683874824275</v>
      </c>
      <c r="AF110" s="222">
        <v>75.212947590827696</v>
      </c>
      <c r="AG110" s="222">
        <v>1065.5772018805101</v>
      </c>
      <c r="AH110" s="223"/>
    </row>
    <row r="111" spans="1:34">
      <c r="A111" s="220" t="s">
        <v>942</v>
      </c>
      <c r="B111" s="221" t="s">
        <v>182</v>
      </c>
      <c r="C111" s="222">
        <v>43.642190680219542</v>
      </c>
      <c r="D111" s="222">
        <v>39.422017627294828</v>
      </c>
      <c r="E111" s="222">
        <v>26.068971436046901</v>
      </c>
      <c r="F111" s="222">
        <v>24.533263147632383</v>
      </c>
      <c r="G111" s="222">
        <v>25.371532327882701</v>
      </c>
      <c r="H111" s="222">
        <v>25.703444106168543</v>
      </c>
      <c r="I111" s="222">
        <v>28.214344168225448</v>
      </c>
      <c r="J111" s="222">
        <v>59.373725577484699</v>
      </c>
      <c r="K111" s="222">
        <v>62.264877583601539</v>
      </c>
      <c r="L111" s="222">
        <v>38.793875829431776</v>
      </c>
      <c r="M111" s="222">
        <v>38.992039992576814</v>
      </c>
      <c r="N111" s="222">
        <v>24.352670244595579</v>
      </c>
      <c r="O111" s="222">
        <v>24.401776533464687</v>
      </c>
      <c r="P111" s="222">
        <v>27.354907558779598</v>
      </c>
      <c r="Q111" s="222">
        <v>57.139271462850495</v>
      </c>
      <c r="R111" s="222">
        <v>58.784819432472638</v>
      </c>
      <c r="S111" s="222">
        <v>28.092905451114543</v>
      </c>
      <c r="T111" s="222">
        <v>27.757684398506534</v>
      </c>
      <c r="U111" s="222">
        <v>31.515199994698548</v>
      </c>
      <c r="V111" s="222">
        <v>37.811245552878759</v>
      </c>
      <c r="W111" s="222">
        <v>48.038031348278565</v>
      </c>
      <c r="X111" s="222">
        <v>80.823672892565824</v>
      </c>
      <c r="Y111" s="222">
        <v>81.147902904424825</v>
      </c>
      <c r="Z111" s="222">
        <v>46.699442922280738</v>
      </c>
      <c r="AA111" s="222">
        <v>42.80443565421708</v>
      </c>
      <c r="AB111" s="222">
        <v>47.185787940069261</v>
      </c>
      <c r="AC111" s="222">
        <v>49.862215292980203</v>
      </c>
      <c r="AD111" s="222">
        <v>88.149186664320524</v>
      </c>
      <c r="AE111" s="222">
        <v>108.66901193178384</v>
      </c>
      <c r="AF111" s="222">
        <v>100.47263594023258</v>
      </c>
      <c r="AG111" s="222">
        <v>1423.4430865970799</v>
      </c>
      <c r="AH111" s="223"/>
    </row>
    <row r="112" spans="1:34">
      <c r="A112" s="220" t="s">
        <v>921</v>
      </c>
      <c r="B112" s="221" t="s">
        <v>142</v>
      </c>
      <c r="C112" s="222">
        <v>47.212023059705771</v>
      </c>
      <c r="D112" s="222">
        <v>42.646649406706821</v>
      </c>
      <c r="E112" s="222">
        <v>28.201354272055209</v>
      </c>
      <c r="F112" s="222">
        <v>26.540028522922515</v>
      </c>
      <c r="G112" s="222">
        <v>27.446866224040857</v>
      </c>
      <c r="H112" s="222">
        <v>27.805927634249159</v>
      </c>
      <c r="I112" s="222">
        <v>30.52221363600059</v>
      </c>
      <c r="J112" s="222">
        <v>64.230361890961532</v>
      </c>
      <c r="K112" s="222">
        <v>67.358003584799988</v>
      </c>
      <c r="L112" s="222">
        <v>41.967127032067722</v>
      </c>
      <c r="M112" s="222">
        <v>42.181500575058799</v>
      </c>
      <c r="N112" s="222">
        <v>26.344663529330266</v>
      </c>
      <c r="O112" s="222">
        <v>26.397786601438462</v>
      </c>
      <c r="P112" s="222">
        <v>29.592477057907516</v>
      </c>
      <c r="Q112" s="222">
        <v>61.81313448918084</v>
      </c>
      <c r="R112" s="222">
        <v>63.593284556736116</v>
      </c>
      <c r="S112" s="222">
        <v>30.390841506801319</v>
      </c>
      <c r="T112" s="222">
        <v>30.028200131124422</v>
      </c>
      <c r="U112" s="222">
        <v>34.093071995016132</v>
      </c>
      <c r="V112" s="222">
        <v>40.904119823843118</v>
      </c>
      <c r="W112" s="222">
        <v>51.967433540996282</v>
      </c>
      <c r="X112" s="222">
        <v>87.434866327721622</v>
      </c>
      <c r="Y112" s="222">
        <v>87.785617620403031</v>
      </c>
      <c r="Z112" s="222">
        <v>50.519351612691331</v>
      </c>
      <c r="AA112" s="222">
        <v>46.305741569488568</v>
      </c>
      <c r="AB112" s="222">
        <v>51.045478551713472</v>
      </c>
      <c r="AC112" s="222">
        <v>53.94083160191061</v>
      </c>
      <c r="AD112" s="222">
        <v>95.359590538988797</v>
      </c>
      <c r="AE112" s="222">
        <v>117.55789105069303</v>
      </c>
      <c r="AF112" s="222">
        <v>108.69107006192615</v>
      </c>
      <c r="AG112" s="222">
        <v>1539.87750800648</v>
      </c>
      <c r="AH112" s="223"/>
    </row>
    <row r="113" spans="1:34">
      <c r="A113" s="220" t="s">
        <v>822</v>
      </c>
      <c r="B113" s="221" t="s">
        <v>33</v>
      </c>
      <c r="C113" s="222">
        <v>145.77516785236321</v>
      </c>
      <c r="D113" s="222">
        <v>131.67879859207872</v>
      </c>
      <c r="E113" s="222">
        <v>87.076487857210424</v>
      </c>
      <c r="F113" s="222">
        <v>81.946861456092165</v>
      </c>
      <c r="G113" s="222">
        <v>84.746877416607134</v>
      </c>
      <c r="H113" s="222">
        <v>85.855540717822336</v>
      </c>
      <c r="I113" s="222">
        <v>94.242536702713466</v>
      </c>
      <c r="J113" s="222">
        <v>198.32218954125247</v>
      </c>
      <c r="K113" s="222">
        <v>207.97931633551767</v>
      </c>
      <c r="L113" s="222">
        <v>129.58065744491415</v>
      </c>
      <c r="M113" s="222">
        <v>130.24257229599161</v>
      </c>
      <c r="N113" s="222">
        <v>81.343638741035647</v>
      </c>
      <c r="O113" s="222">
        <v>81.507665280284186</v>
      </c>
      <c r="P113" s="222">
        <v>91.371816556732824</v>
      </c>
      <c r="Q113" s="222">
        <v>190.85858795429459</v>
      </c>
      <c r="R113" s="222">
        <v>196.35510469055248</v>
      </c>
      <c r="S113" s="222">
        <v>93.836902863194922</v>
      </c>
      <c r="T113" s="222">
        <v>92.717185808438387</v>
      </c>
      <c r="U113" s="222">
        <v>105.26817049104342</v>
      </c>
      <c r="V113" s="222">
        <v>126.29844151421263</v>
      </c>
      <c r="W113" s="222">
        <v>160.45830820922407</v>
      </c>
      <c r="X113" s="222">
        <v>269.97005188601617</v>
      </c>
      <c r="Y113" s="222">
        <v>271.05305628301915</v>
      </c>
      <c r="Z113" s="222">
        <v>155.98710844945799</v>
      </c>
      <c r="AA113" s="222">
        <v>142.97686928780419</v>
      </c>
      <c r="AB113" s="222">
        <v>157.61161504496246</v>
      </c>
      <c r="AC113" s="222">
        <v>166.55151106150419</v>
      </c>
      <c r="AD113" s="222">
        <v>294.4389885511581</v>
      </c>
      <c r="AE113" s="222">
        <v>362.98002478336082</v>
      </c>
      <c r="AF113" s="222">
        <v>335.60220374994026</v>
      </c>
      <c r="AG113" s="222">
        <v>4754.6342574188002</v>
      </c>
      <c r="AH113" s="223"/>
    </row>
    <row r="114" spans="1:34">
      <c r="A114" s="224" t="s">
        <v>825</v>
      </c>
      <c r="B114" s="221" t="s">
        <v>34</v>
      </c>
      <c r="C114" s="222">
        <v>82.989341447755706</v>
      </c>
      <c r="D114" s="222">
        <v>74.964323065336927</v>
      </c>
      <c r="E114" s="222">
        <v>49.572368801331749</v>
      </c>
      <c r="F114" s="222">
        <v>46.652088734613066</v>
      </c>
      <c r="G114" s="222">
        <v>48.246128954423909</v>
      </c>
      <c r="H114" s="222">
        <v>48.87728746112051</v>
      </c>
      <c r="I114" s="222">
        <v>53.651977717118058</v>
      </c>
      <c r="J114" s="222">
        <v>112.90419450022063</v>
      </c>
      <c r="K114" s="222">
        <v>118.40196620400778</v>
      </c>
      <c r="L114" s="222">
        <v>73.769857954214757</v>
      </c>
      <c r="M114" s="222">
        <v>74.146683982918347</v>
      </c>
      <c r="N114" s="222">
        <v>46.308675953092099</v>
      </c>
      <c r="O114" s="222">
        <v>46.402055742481025</v>
      </c>
      <c r="P114" s="222">
        <v>52.017685828412979</v>
      </c>
      <c r="Q114" s="222">
        <v>108.65518975095245</v>
      </c>
      <c r="R114" s="222">
        <v>111.78433932367381</v>
      </c>
      <c r="S114" s="222">
        <v>53.421051656757342</v>
      </c>
      <c r="T114" s="222">
        <v>52.78360028317239</v>
      </c>
      <c r="U114" s="222">
        <v>59.928836119121904</v>
      </c>
      <c r="V114" s="222">
        <v>71.901302818307656</v>
      </c>
      <c r="W114" s="222">
        <v>91.348406757390279</v>
      </c>
      <c r="X114" s="222">
        <v>153.69309565349067</v>
      </c>
      <c r="Y114" s="222">
        <v>154.30964662727055</v>
      </c>
      <c r="Z114" s="222">
        <v>88.80296689262434</v>
      </c>
      <c r="AA114" s="222">
        <v>81.396278936024288</v>
      </c>
      <c r="AB114" s="222">
        <v>89.727793353294189</v>
      </c>
      <c r="AC114" s="222">
        <v>94.817247846501161</v>
      </c>
      <c r="AD114" s="222">
        <v>167.62318381379768</v>
      </c>
      <c r="AE114" s="222">
        <v>206.64337869923992</v>
      </c>
      <c r="AF114" s="222">
        <v>191.05727187932416</v>
      </c>
      <c r="AG114" s="222">
        <v>2706.7982267579901</v>
      </c>
      <c r="AH114" s="223"/>
    </row>
    <row r="115" spans="1:34">
      <c r="A115" s="220" t="s">
        <v>855</v>
      </c>
      <c r="B115" s="221" t="s">
        <v>46</v>
      </c>
      <c r="C115" s="222">
        <v>66.735055871740244</v>
      </c>
      <c r="D115" s="222">
        <v>60.28181692828381</v>
      </c>
      <c r="E115" s="222">
        <v>39.863128733633921</v>
      </c>
      <c r="F115" s="222">
        <v>37.514814480094671</v>
      </c>
      <c r="G115" s="222">
        <v>38.796646113833397</v>
      </c>
      <c r="H115" s="222">
        <v>39.304185967428182</v>
      </c>
      <c r="I115" s="222">
        <v>43.143705783413743</v>
      </c>
      <c r="J115" s="222">
        <v>90.790788270917318</v>
      </c>
      <c r="K115" s="222">
        <v>95.211766861924431</v>
      </c>
      <c r="L115" s="222">
        <v>59.321299655378787</v>
      </c>
      <c r="M115" s="222">
        <v>59.624320569158314</v>
      </c>
      <c r="N115" s="222">
        <v>37.238662497658481</v>
      </c>
      <c r="O115" s="222">
        <v>37.31375292919401</v>
      </c>
      <c r="P115" s="222">
        <v>41.829506169332888</v>
      </c>
      <c r="Q115" s="222">
        <v>87.373993241639852</v>
      </c>
      <c r="R115" s="222">
        <v>89.890267836951026</v>
      </c>
      <c r="S115" s="222">
        <v>42.958008882202463</v>
      </c>
      <c r="T115" s="222">
        <v>42.445408682109424</v>
      </c>
      <c r="U115" s="222">
        <v>48.191179216136796</v>
      </c>
      <c r="V115" s="222">
        <v>57.818719574385028</v>
      </c>
      <c r="W115" s="222">
        <v>73.456915338779964</v>
      </c>
      <c r="X115" s="222">
        <v>123.59077860610968</v>
      </c>
      <c r="Y115" s="222">
        <v>124.08657195698086</v>
      </c>
      <c r="Z115" s="222">
        <v>71.410025116133141</v>
      </c>
      <c r="AA115" s="222">
        <v>65.45401045225708</v>
      </c>
      <c r="AB115" s="222">
        <v>72.15371514243995</v>
      </c>
      <c r="AC115" s="222">
        <v>76.246349498077819</v>
      </c>
      <c r="AD115" s="222">
        <v>134.79252084745019</v>
      </c>
      <c r="AE115" s="222">
        <v>166.17022357865557</v>
      </c>
      <c r="AF115" s="222">
        <v>153.636810355889</v>
      </c>
      <c r="AG115" s="222">
        <v>2176.6449491581898</v>
      </c>
      <c r="AH115" s="223"/>
    </row>
    <row r="116" spans="1:34">
      <c r="A116" s="220" t="s">
        <v>882</v>
      </c>
      <c r="B116" s="221" t="s">
        <v>58</v>
      </c>
      <c r="C116" s="222">
        <v>73.244447700566297</v>
      </c>
      <c r="D116" s="222">
        <v>66.161754562469937</v>
      </c>
      <c r="E116" s="222">
        <v>43.751410852538086</v>
      </c>
      <c r="F116" s="222">
        <v>41.17404010966461</v>
      </c>
      <c r="G116" s="222">
        <v>42.580902647380185</v>
      </c>
      <c r="H116" s="222">
        <v>43.137948352624264</v>
      </c>
      <c r="I116" s="222">
        <v>47.351978065849245</v>
      </c>
      <c r="J116" s="222">
        <v>99.646595875832332</v>
      </c>
      <c r="K116" s="222">
        <v>104.49880032766777</v>
      </c>
      <c r="L116" s="222">
        <v>65.107547650648428</v>
      </c>
      <c r="M116" s="222">
        <v>65.440125471728834</v>
      </c>
      <c r="N116" s="222">
        <v>40.870952037425191</v>
      </c>
      <c r="O116" s="222">
        <v>40.953366850952705</v>
      </c>
      <c r="P116" s="222">
        <v>45.909590348565395</v>
      </c>
      <c r="Q116" s="222">
        <v>95.896523870101916</v>
      </c>
      <c r="R116" s="222">
        <v>98.65823794359801</v>
      </c>
      <c r="S116" s="222">
        <v>47.148168137300338</v>
      </c>
      <c r="T116" s="222">
        <v>46.585568495229559</v>
      </c>
      <c r="U116" s="222">
        <v>52.89178617770002</v>
      </c>
      <c r="V116" s="222">
        <v>63.45840468192479</v>
      </c>
      <c r="W116" s="222">
        <v>80.62196282740436</v>
      </c>
      <c r="X116" s="222">
        <v>135.64592404455885</v>
      </c>
      <c r="Y116" s="222">
        <v>136.19007748361443</v>
      </c>
      <c r="Z116" s="222">
        <v>78.375417261463781</v>
      </c>
      <c r="AA116" s="222">
        <v>71.838448065086595</v>
      </c>
      <c r="AB116" s="222">
        <v>79.191647420047161</v>
      </c>
      <c r="AC116" s="222">
        <v>83.683480671751937</v>
      </c>
      <c r="AD116" s="222">
        <v>147.94029336865086</v>
      </c>
      <c r="AE116" s="222">
        <v>182.37860283941447</v>
      </c>
      <c r="AF116" s="222">
        <v>168.62267025925982</v>
      </c>
      <c r="AG116" s="222">
        <v>2388.9566744010203</v>
      </c>
      <c r="AH116" s="223"/>
    </row>
    <row r="117" spans="1:34">
      <c r="A117" s="220" t="s">
        <v>884</v>
      </c>
      <c r="B117" s="225" t="s">
        <v>59</v>
      </c>
      <c r="C117" s="222">
        <v>109.56275907683317</v>
      </c>
      <c r="D117" s="222">
        <v>98.96810751939654</v>
      </c>
      <c r="E117" s="222">
        <v>65.445578975553019</v>
      </c>
      <c r="F117" s="222">
        <v>61.590217120582793</v>
      </c>
      <c r="G117" s="222">
        <v>63.694673446120248</v>
      </c>
      <c r="H117" s="222">
        <v>64.527930659662857</v>
      </c>
      <c r="I117" s="222">
        <v>70.831489997022913</v>
      </c>
      <c r="J117" s="222">
        <v>149.05643116325891</v>
      </c>
      <c r="K117" s="222">
        <v>156.31460463630253</v>
      </c>
      <c r="L117" s="222">
        <v>97.39117136214378</v>
      </c>
      <c r="M117" s="222">
        <v>97.888658131848075</v>
      </c>
      <c r="N117" s="222">
        <v>61.136842612612107</v>
      </c>
      <c r="O117" s="222">
        <v>61.260122869919677</v>
      </c>
      <c r="P117" s="222">
        <v>68.673893306414897</v>
      </c>
      <c r="Q117" s="222">
        <v>143.44688329194028</v>
      </c>
      <c r="R117" s="222">
        <v>147.57799524885675</v>
      </c>
      <c r="S117" s="222">
        <v>70.526620770752572</v>
      </c>
      <c r="T117" s="222">
        <v>69.68505569686593</v>
      </c>
      <c r="U117" s="222">
        <v>79.118215892914961</v>
      </c>
      <c r="V117" s="222">
        <v>94.924299681928687</v>
      </c>
      <c r="W117" s="222">
        <v>120.59842031537374</v>
      </c>
      <c r="X117" s="222">
        <v>202.90605175432992</v>
      </c>
      <c r="Y117" s="222">
        <v>203.72002406234438</v>
      </c>
      <c r="Z117" s="222">
        <v>117.23792353611586</v>
      </c>
      <c r="AA117" s="222">
        <v>107.45959352421769</v>
      </c>
      <c r="AB117" s="222">
        <v>118.45888199813761</v>
      </c>
      <c r="AC117" s="222">
        <v>125.1779939556988</v>
      </c>
      <c r="AD117" s="222">
        <v>221.29659283348238</v>
      </c>
      <c r="AE117" s="222">
        <v>272.81116249730036</v>
      </c>
      <c r="AF117" s="222">
        <v>252.23434098424809</v>
      </c>
      <c r="AG117" s="222">
        <v>3573.5225369221798</v>
      </c>
      <c r="AH117" s="223"/>
    </row>
    <row r="118" spans="1:34">
      <c r="A118" s="220" t="s">
        <v>894</v>
      </c>
      <c r="B118" s="225" t="s">
        <v>65</v>
      </c>
      <c r="C118" s="222">
        <v>128.30489105586597</v>
      </c>
      <c r="D118" s="222">
        <v>115.89788683923703</v>
      </c>
      <c r="E118" s="222">
        <v>76.640894691761446</v>
      </c>
      <c r="F118" s="222">
        <v>72.126023151916371</v>
      </c>
      <c r="G118" s="222">
        <v>74.590474046134545</v>
      </c>
      <c r="H118" s="222">
        <v>75.566270721080684</v>
      </c>
      <c r="I118" s="222">
        <v>82.948135698367338</v>
      </c>
      <c r="J118" s="222">
        <v>174.5544683496565</v>
      </c>
      <c r="K118" s="222">
        <v>183.05424660068041</v>
      </c>
      <c r="L118" s="222">
        <v>114.05119528488794</v>
      </c>
      <c r="M118" s="222">
        <v>114.63378362353943</v>
      </c>
      <c r="N118" s="222">
        <v>71.595093049910716</v>
      </c>
      <c r="O118" s="222">
        <v>71.739461995312084</v>
      </c>
      <c r="P118" s="222">
        <v>80.421454089912885</v>
      </c>
      <c r="Q118" s="222">
        <v>167.98533450740385</v>
      </c>
      <c r="R118" s="222">
        <v>172.82312678315375</v>
      </c>
      <c r="S118" s="222">
        <v>82.591114633979274</v>
      </c>
      <c r="T118" s="222">
        <v>81.605588931347725</v>
      </c>
      <c r="U118" s="222">
        <v>92.652413613974048</v>
      </c>
      <c r="V118" s="222">
        <v>111.16233318570663</v>
      </c>
      <c r="W118" s="222">
        <v>141.22834538351248</v>
      </c>
      <c r="X118" s="222">
        <v>237.61576546879789</v>
      </c>
      <c r="Y118" s="222">
        <v>238.56897830482231</v>
      </c>
      <c r="Z118" s="222">
        <v>137.29299201354203</v>
      </c>
      <c r="AA118" s="222">
        <v>125.8419517380313</v>
      </c>
      <c r="AB118" s="222">
        <v>138.72281126757875</v>
      </c>
      <c r="AC118" s="222">
        <v>146.59131453429998</v>
      </c>
      <c r="AD118" s="222">
        <v>259.15224729438216</v>
      </c>
      <c r="AE118" s="222">
        <v>319.47905271802875</v>
      </c>
      <c r="AF118" s="222">
        <v>295.38229881411564</v>
      </c>
      <c r="AG118" s="222">
        <v>4184.8199483909402</v>
      </c>
      <c r="AH118" s="223"/>
    </row>
    <row r="119" spans="1:34">
      <c r="A119" s="224" t="s">
        <v>909</v>
      </c>
      <c r="B119" s="221" t="s">
        <v>76</v>
      </c>
      <c r="C119" s="222">
        <v>44.311534251380493</v>
      </c>
      <c r="D119" s="222">
        <v>40.026636085941149</v>
      </c>
      <c r="E119" s="222">
        <v>26.468793217802808</v>
      </c>
      <c r="F119" s="222">
        <v>24.909531655503375</v>
      </c>
      <c r="G119" s="222">
        <v>25.760657433416586</v>
      </c>
      <c r="H119" s="222">
        <v>26.097659767687947</v>
      </c>
      <c r="I119" s="222">
        <v>28.647069693437992</v>
      </c>
      <c r="J119" s="222">
        <v>60.284344886271512</v>
      </c>
      <c r="K119" s="222">
        <v>63.219838708836633</v>
      </c>
      <c r="L119" s="222">
        <v>39.388860429932492</v>
      </c>
      <c r="M119" s="222">
        <v>39.590063851798689</v>
      </c>
      <c r="N119" s="222">
        <v>24.726168985487394</v>
      </c>
      <c r="O119" s="222">
        <v>24.776028421213841</v>
      </c>
      <c r="P119" s="222">
        <v>27.774451839870647</v>
      </c>
      <c r="Q119" s="222">
        <v>58.015620780296963</v>
      </c>
      <c r="R119" s="222">
        <v>59.686406643281849</v>
      </c>
      <c r="S119" s="222">
        <v>28.5237684615605</v>
      </c>
      <c r="T119" s="222">
        <v>28.183406098377016</v>
      </c>
      <c r="U119" s="222">
        <v>31.998550994763352</v>
      </c>
      <c r="V119" s="222">
        <v>38.391159478690888</v>
      </c>
      <c r="W119" s="222">
        <v>48.774794259421149</v>
      </c>
      <c r="X119" s="222">
        <v>82.063271661671024</v>
      </c>
      <c r="Y119" s="222">
        <v>82.392474413684269</v>
      </c>
      <c r="Z119" s="222">
        <v>47.41567580174052</v>
      </c>
      <c r="AA119" s="222">
        <v>43.460930513337622</v>
      </c>
      <c r="AB119" s="222">
        <v>47.909479929760423</v>
      </c>
      <c r="AC119" s="222">
        <v>50.626955850912971</v>
      </c>
      <c r="AD119" s="222">
        <v>89.501137390835524</v>
      </c>
      <c r="AE119" s="222">
        <v>110.33567676659744</v>
      </c>
      <c r="AF119" s="222">
        <v>102.01359233806689</v>
      </c>
      <c r="AG119" s="222">
        <v>1445.2745406115801</v>
      </c>
      <c r="AH119" s="223"/>
    </row>
    <row r="120" spans="1:34">
      <c r="A120" s="224" t="s">
        <v>917</v>
      </c>
      <c r="B120" s="221" t="s">
        <v>85</v>
      </c>
      <c r="C120" s="222">
        <v>114.91219430945119</v>
      </c>
      <c r="D120" s="222">
        <v>103.80025564829241</v>
      </c>
      <c r="E120" s="222">
        <v>68.640979392088681</v>
      </c>
      <c r="F120" s="222">
        <v>64.597378315002786</v>
      </c>
      <c r="G120" s="222">
        <v>66.804585364492354</v>
      </c>
      <c r="H120" s="222">
        <v>67.678526616420967</v>
      </c>
      <c r="I120" s="222">
        <v>74.289859166999619</v>
      </c>
      <c r="J120" s="222">
        <v>156.33415701857319</v>
      </c>
      <c r="K120" s="222">
        <v>163.94671303207409</v>
      </c>
      <c r="L120" s="222">
        <v>102.14632510069865</v>
      </c>
      <c r="M120" s="222">
        <v>102.66810181413969</v>
      </c>
      <c r="N120" s="222">
        <v>64.12186765797064</v>
      </c>
      <c r="O120" s="222">
        <v>64.2511671115588</v>
      </c>
      <c r="P120" s="222">
        <v>72.02691715785663</v>
      </c>
      <c r="Q120" s="222">
        <v>150.45072125619805</v>
      </c>
      <c r="R120" s="222">
        <v>154.78353601832336</v>
      </c>
      <c r="S120" s="222">
        <v>73.970104607481986</v>
      </c>
      <c r="T120" s="222">
        <v>73.087449861386247</v>
      </c>
      <c r="U120" s="222">
        <v>82.981186990079763</v>
      </c>
      <c r="V120" s="222">
        <v>99.559007655958453</v>
      </c>
      <c r="W120" s="222">
        <v>126.48667508432059</v>
      </c>
      <c r="X120" s="222">
        <v>212.81300181027771</v>
      </c>
      <c r="Y120" s="222">
        <v>213.66671656526555</v>
      </c>
      <c r="Z120" s="222">
        <v>122.9621010216725</v>
      </c>
      <c r="AA120" s="222">
        <v>112.70634105526642</v>
      </c>
      <c r="AB120" s="222">
        <v>124.24267315415433</v>
      </c>
      <c r="AC120" s="222">
        <v>131.28984780875362</v>
      </c>
      <c r="AD120" s="222">
        <v>232.10146668420006</v>
      </c>
      <c r="AE120" s="222">
        <v>286.1312509727203</v>
      </c>
      <c r="AF120" s="222">
        <v>264.54975985382123</v>
      </c>
      <c r="AG120" s="222">
        <v>3748.0008681055001</v>
      </c>
      <c r="AH120" s="223"/>
    </row>
    <row r="121" spans="1:34">
      <c r="A121" s="220" t="s">
        <v>928</v>
      </c>
      <c r="B121" s="221" t="s">
        <v>104</v>
      </c>
      <c r="C121" s="222">
        <v>76.457501636786603</v>
      </c>
      <c r="D121" s="222">
        <v>69.064108155103298</v>
      </c>
      <c r="E121" s="222">
        <v>45.67067773580591</v>
      </c>
      <c r="F121" s="222">
        <v>42.980244071844631</v>
      </c>
      <c r="G121" s="222">
        <v>44.448822211990688</v>
      </c>
      <c r="H121" s="222">
        <v>45.030304143489161</v>
      </c>
      <c r="I121" s="222">
        <v>49.429192985050804</v>
      </c>
      <c r="J121" s="222">
        <v>104.01784717420647</v>
      </c>
      <c r="K121" s="222">
        <v>109.08290591196746</v>
      </c>
      <c r="L121" s="222">
        <v>67.963655776574669</v>
      </c>
      <c r="M121" s="222">
        <v>68.310822969418666</v>
      </c>
      <c r="N121" s="222">
        <v>42.6638602706578</v>
      </c>
      <c r="O121" s="222">
        <v>42.749890419535909</v>
      </c>
      <c r="P121" s="222">
        <v>47.923531263005238</v>
      </c>
      <c r="Q121" s="222">
        <v>100.1032687246787</v>
      </c>
      <c r="R121" s="222">
        <v>102.98613240818807</v>
      </c>
      <c r="S121" s="222">
        <v>49.216442415760881</v>
      </c>
      <c r="T121" s="222">
        <v>48.629162909874871</v>
      </c>
      <c r="U121" s="222">
        <v>55.212018865735807</v>
      </c>
      <c r="V121" s="222">
        <v>66.242168958270653</v>
      </c>
      <c r="W121" s="222">
        <v>84.158650223388321</v>
      </c>
      <c r="X121" s="222">
        <v>141.59637740814182</v>
      </c>
      <c r="Y121" s="222">
        <v>142.16440152141439</v>
      </c>
      <c r="Z121" s="222">
        <v>81.813554223931547</v>
      </c>
      <c r="AA121" s="222">
        <v>74.989824252277089</v>
      </c>
      <c r="AB121" s="222">
        <v>82.665590393840461</v>
      </c>
      <c r="AC121" s="222">
        <v>87.354469332465257</v>
      </c>
      <c r="AD121" s="222">
        <v>154.43007050338997</v>
      </c>
      <c r="AE121" s="222">
        <v>190.37910398499153</v>
      </c>
      <c r="AF121" s="222">
        <v>176.01973244515304</v>
      </c>
      <c r="AG121" s="222">
        <v>2493.7543332969394</v>
      </c>
      <c r="AH121" s="223"/>
    </row>
    <row r="122" spans="1:34">
      <c r="A122" s="220" t="s">
        <v>821</v>
      </c>
      <c r="B122" s="225" t="s">
        <v>121</v>
      </c>
      <c r="C122" s="222">
        <v>70.52800277496037</v>
      </c>
      <c r="D122" s="222">
        <v>63.707988193923526</v>
      </c>
      <c r="E122" s="222">
        <v>42.128785496902317</v>
      </c>
      <c r="F122" s="222">
        <v>39.647002691349442</v>
      </c>
      <c r="G122" s="222">
        <v>41.00168837851075</v>
      </c>
      <c r="H122" s="222">
        <v>41.538074716023267</v>
      </c>
      <c r="I122" s="222">
        <v>45.595817092935192</v>
      </c>
      <c r="J122" s="222">
        <v>95.950964354008249</v>
      </c>
      <c r="K122" s="222">
        <v>100.62321323822064</v>
      </c>
      <c r="L122" s="222">
        <v>62.692879058193711</v>
      </c>
      <c r="M122" s="222">
        <v>63.013122438059725</v>
      </c>
      <c r="N122" s="222">
        <v>39.355155362698021</v>
      </c>
      <c r="O122" s="222">
        <v>39.434513626425101</v>
      </c>
      <c r="P122" s="222">
        <v>44.20692376216634</v>
      </c>
      <c r="Q122" s="222">
        <v>92.339972707136809</v>
      </c>
      <c r="R122" s="222">
        <v>94.999262031502539</v>
      </c>
      <c r="S122" s="222">
        <v>45.399565941379976</v>
      </c>
      <c r="T122" s="222">
        <v>44.857831648026121</v>
      </c>
      <c r="U122" s="222">
        <v>50.930168216485797</v>
      </c>
      <c r="V122" s="222">
        <v>61.104898487298527</v>
      </c>
      <c r="W122" s="222">
        <v>77.631905168560166</v>
      </c>
      <c r="X122" s="222">
        <v>130.61517163099239</v>
      </c>
      <c r="Y122" s="222">
        <v>131.1391438427375</v>
      </c>
      <c r="Z122" s="222">
        <v>75.468678099711539</v>
      </c>
      <c r="AA122" s="222">
        <v>69.174147987248745</v>
      </c>
      <c r="AB122" s="222">
        <v>76.254636417329237</v>
      </c>
      <c r="AC122" s="222">
        <v>80.579879326334677</v>
      </c>
      <c r="AD122" s="222">
        <v>142.4535749643176</v>
      </c>
      <c r="AE122" s="222">
        <v>175.61465764253649</v>
      </c>
      <c r="AF122" s="222">
        <v>162.36889661022531</v>
      </c>
      <c r="AG122" s="222">
        <v>2300.3565219062002</v>
      </c>
      <c r="AH122" s="223"/>
    </row>
    <row r="123" spans="1:34">
      <c r="A123" s="220" t="s">
        <v>911</v>
      </c>
      <c r="B123" s="221" t="s">
        <v>122</v>
      </c>
      <c r="C123" s="222">
        <v>88.650829821544477</v>
      </c>
      <c r="D123" s="222">
        <v>80.07834898817822</v>
      </c>
      <c r="E123" s="222">
        <v>52.954169219721486</v>
      </c>
      <c r="F123" s="222">
        <v>49.834669212736827</v>
      </c>
      <c r="G123" s="222">
        <v>51.53745400160166</v>
      </c>
      <c r="H123" s="222">
        <v>52.211669803191121</v>
      </c>
      <c r="I123" s="222">
        <v>57.312086868212575</v>
      </c>
      <c r="J123" s="222">
        <v>120.60645810858274</v>
      </c>
      <c r="K123" s="222">
        <v>126.47928485003794</v>
      </c>
      <c r="L123" s="222">
        <v>78.802398107660338</v>
      </c>
      <c r="M123" s="222">
        <v>79.204931005983923</v>
      </c>
      <c r="N123" s="222">
        <v>49.467828995402122</v>
      </c>
      <c r="O123" s="222">
        <v>49.567579103951914</v>
      </c>
      <c r="P123" s="222">
        <v>55.56630446318492</v>
      </c>
      <c r="Q123" s="222">
        <v>116.0675885336815</v>
      </c>
      <c r="R123" s="222">
        <v>119.41020701237028</v>
      </c>
      <c r="S123" s="222">
        <v>57.06540715583909</v>
      </c>
      <c r="T123" s="222">
        <v>56.384469191356452</v>
      </c>
      <c r="U123" s="222">
        <v>64.017149184682168</v>
      </c>
      <c r="V123" s="222">
        <v>76.806371142321012</v>
      </c>
      <c r="W123" s="222">
        <v>97.580146084381624</v>
      </c>
      <c r="X123" s="222">
        <v>164.17795622708155</v>
      </c>
      <c r="Y123" s="222">
        <v>164.8365679776914</v>
      </c>
      <c r="Z123" s="222">
        <v>94.861057676933584</v>
      </c>
      <c r="AA123" s="222">
        <v>86.949089439479991</v>
      </c>
      <c r="AB123" s="222">
        <v>95.84897530284843</v>
      </c>
      <c r="AC123" s="222">
        <v>101.28562965256178</v>
      </c>
      <c r="AD123" s="222">
        <v>179.05834753222166</v>
      </c>
      <c r="AE123" s="222">
        <v>220.74047918970075</v>
      </c>
      <c r="AF123" s="222">
        <v>204.09109651996837</v>
      </c>
      <c r="AG123" s="222">
        <v>2891.4545503731097</v>
      </c>
      <c r="AH123" s="223"/>
    </row>
    <row r="124" spans="1:34">
      <c r="A124" s="220" t="s">
        <v>939</v>
      </c>
      <c r="B124" s="221" t="s">
        <v>131</v>
      </c>
      <c r="C124" s="222">
        <v>48.712476764818234</v>
      </c>
      <c r="D124" s="222">
        <v>44.002010159454116</v>
      </c>
      <c r="E124" s="222">
        <v>29.097626529932864</v>
      </c>
      <c r="F124" s="222">
        <v>27.383501891573744</v>
      </c>
      <c r="G124" s="222">
        <v>28.319159963021438</v>
      </c>
      <c r="H124" s="222">
        <v>28.689632767793974</v>
      </c>
      <c r="I124" s="222">
        <v>31.492245538265291</v>
      </c>
      <c r="J124" s="222">
        <v>66.271678450477083</v>
      </c>
      <c r="K124" s="222">
        <v>69.498720281476565</v>
      </c>
      <c r="L124" s="222">
        <v>43.300891763321829</v>
      </c>
      <c r="M124" s="222">
        <v>43.52207835002536</v>
      </c>
      <c r="N124" s="222">
        <v>27.181927968359606</v>
      </c>
      <c r="O124" s="222">
        <v>27.236739354274452</v>
      </c>
      <c r="P124" s="222">
        <v>30.532960836559418</v>
      </c>
      <c r="Q124" s="222">
        <v>63.777628714552513</v>
      </c>
      <c r="R124" s="222">
        <v>65.614354048139958</v>
      </c>
      <c r="S124" s="222">
        <v>31.356698248053402</v>
      </c>
      <c r="T124" s="222">
        <v>30.982531702292746</v>
      </c>
      <c r="U124" s="222">
        <v>35.176589982137671</v>
      </c>
      <c r="V124" s="222">
        <v>42.204100933875893</v>
      </c>
      <c r="W124" s="222">
        <v>53.619019792726355</v>
      </c>
      <c r="X124" s="222">
        <v>90.213649371429227</v>
      </c>
      <c r="Y124" s="222">
        <v>90.575547953351162</v>
      </c>
      <c r="Z124" s="222">
        <v>52.124916115006357</v>
      </c>
      <c r="AA124" s="222">
        <v>47.777392581309293</v>
      </c>
      <c r="AB124" s="222">
        <v>52.66776398788928</v>
      </c>
      <c r="AC124" s="222">
        <v>55.655134768533664</v>
      </c>
      <c r="AD124" s="222">
        <v>98.390230652870102</v>
      </c>
      <c r="AE124" s="222">
        <v>121.29401930279423</v>
      </c>
      <c r="AF124" s="222">
        <v>112.14540029854432</v>
      </c>
      <c r="AG124" s="222">
        <v>1588.8166290728595</v>
      </c>
      <c r="AH124" s="223"/>
    </row>
    <row r="125" spans="1:34">
      <c r="A125" s="220" t="s">
        <v>829</v>
      </c>
      <c r="B125" s="221" t="s">
        <v>35</v>
      </c>
      <c r="C125" s="222">
        <v>49.186637793289606</v>
      </c>
      <c r="D125" s="222">
        <v>44.430320107493607</v>
      </c>
      <c r="E125" s="222">
        <v>29.380859110943266</v>
      </c>
      <c r="F125" s="222">
        <v>27.650049402240125</v>
      </c>
      <c r="G125" s="222">
        <v>28.594815049876097</v>
      </c>
      <c r="H125" s="222">
        <v>28.968893989622625</v>
      </c>
      <c r="I125" s="222">
        <v>31.798787034921059</v>
      </c>
      <c r="J125" s="222">
        <v>66.91675850592803</v>
      </c>
      <c r="K125" s="222">
        <v>70.175211950032192</v>
      </c>
      <c r="L125" s="222">
        <v>43.72237711442294</v>
      </c>
      <c r="M125" s="222">
        <v>43.945716703116936</v>
      </c>
      <c r="N125" s="222">
        <v>27.446513384197477</v>
      </c>
      <c r="O125" s="222">
        <v>27.501858297143656</v>
      </c>
      <c r="P125" s="222">
        <v>30.83016477842499</v>
      </c>
      <c r="Q125" s="222">
        <v>64.398432008352557</v>
      </c>
      <c r="R125" s="222">
        <v>66.253035791795824</v>
      </c>
      <c r="S125" s="222">
        <v>31.661920344695009</v>
      </c>
      <c r="T125" s="222">
        <v>31.284111709557251</v>
      </c>
      <c r="U125" s="222">
        <v>35.51899441713639</v>
      </c>
      <c r="V125" s="222">
        <v>42.614910263098281</v>
      </c>
      <c r="W125" s="222">
        <v>54.140940484488596</v>
      </c>
      <c r="X125" s="222">
        <v>91.091777514546067</v>
      </c>
      <c r="Y125" s="222">
        <v>91.457198771051651</v>
      </c>
      <c r="Z125" s="222">
        <v>52.632293392359777</v>
      </c>
      <c r="AA125" s="222">
        <v>48.242451619744294</v>
      </c>
      <c r="AB125" s="222">
        <v>53.180425277118189</v>
      </c>
      <c r="AC125" s="222">
        <v>56.196874743467966</v>
      </c>
      <c r="AD125" s="222">
        <v>99.347948594068981</v>
      </c>
      <c r="AE125" s="222">
        <v>122.47467979800388</v>
      </c>
      <c r="AF125" s="222">
        <v>113.23700930460282</v>
      </c>
      <c r="AG125" s="222">
        <v>1604.2819672557403</v>
      </c>
      <c r="AH125" s="223"/>
    </row>
    <row r="126" spans="1:34">
      <c r="A126" s="220" t="s">
        <v>834</v>
      </c>
      <c r="B126" s="221" t="s">
        <v>37</v>
      </c>
      <c r="C126" s="222">
        <v>55.723961603113374</v>
      </c>
      <c r="D126" s="222">
        <v>50.335488717258514</v>
      </c>
      <c r="E126" s="222">
        <v>33.285825956334172</v>
      </c>
      <c r="F126" s="222">
        <v>31.324976870543889</v>
      </c>
      <c r="G126" s="222">
        <v>32.395309933235758</v>
      </c>
      <c r="H126" s="222">
        <v>32.819107155614979</v>
      </c>
      <c r="I126" s="222">
        <v>36.025117130515945</v>
      </c>
      <c r="J126" s="222">
        <v>75.810566627057867</v>
      </c>
      <c r="K126" s="222">
        <v>79.502096334127302</v>
      </c>
      <c r="L126" s="222">
        <v>49.533454060430536</v>
      </c>
      <c r="M126" s="222">
        <v>49.786477385934951</v>
      </c>
      <c r="N126" s="222">
        <v>31.094389179189093</v>
      </c>
      <c r="O126" s="222">
        <v>31.157089903253656</v>
      </c>
      <c r="P126" s="222">
        <v>34.927756712108334</v>
      </c>
      <c r="Q126" s="222">
        <v>72.957533052273789</v>
      </c>
      <c r="R126" s="222">
        <v>75.058629501514744</v>
      </c>
      <c r="S126" s="222">
        <v>35.870059689449256</v>
      </c>
      <c r="T126" s="222">
        <v>35.442037063340564</v>
      </c>
      <c r="U126" s="222">
        <v>40.239771813631293</v>
      </c>
      <c r="V126" s="222">
        <v>48.278795415957063</v>
      </c>
      <c r="W126" s="222">
        <v>61.336733390743831</v>
      </c>
      <c r="X126" s="222">
        <v>103.19865191664748</v>
      </c>
      <c r="Y126" s="222">
        <v>103.61264077581802</v>
      </c>
      <c r="Z126" s="222">
        <v>59.627574228701981</v>
      </c>
      <c r="AA126" s="222">
        <v>54.654285031562736</v>
      </c>
      <c r="AB126" s="222">
        <v>60.248557517457833</v>
      </c>
      <c r="AC126" s="222">
        <v>63.665918853416819</v>
      </c>
      <c r="AD126" s="222">
        <v>112.5521385720585</v>
      </c>
      <c r="AE126" s="222">
        <v>138.75260966401444</v>
      </c>
      <c r="AF126" s="222">
        <v>128.28717394873323</v>
      </c>
      <c r="AG126" s="222">
        <v>1817.5047280040399</v>
      </c>
      <c r="AH126" s="223"/>
    </row>
    <row r="127" spans="1:34">
      <c r="A127" s="220" t="s">
        <v>873</v>
      </c>
      <c r="B127" s="221" t="s">
        <v>54</v>
      </c>
      <c r="C127" s="222">
        <v>91.183401526639457</v>
      </c>
      <c r="D127" s="222">
        <v>82.366022563782991</v>
      </c>
      <c r="E127" s="222">
        <v>54.466960819108031</v>
      </c>
      <c r="F127" s="222">
        <v>51.25834311894851</v>
      </c>
      <c r="G127" s="222">
        <v>53.009772963757278</v>
      </c>
      <c r="H127" s="222">
        <v>53.703249722809524</v>
      </c>
      <c r="I127" s="222">
        <v>58.94937520329713</v>
      </c>
      <c r="J127" s="222">
        <v>124.05193632770809</v>
      </c>
      <c r="K127" s="222">
        <v>130.09253763894765</v>
      </c>
      <c r="L127" s="222">
        <v>81.053620393371972</v>
      </c>
      <c r="M127" s="222">
        <v>81.467652827917803</v>
      </c>
      <c r="N127" s="222">
        <v>50.881023031807928</v>
      </c>
      <c r="O127" s="222">
        <v>50.983622795606315</v>
      </c>
      <c r="P127" s="222">
        <v>57.153719388949725</v>
      </c>
      <c r="Q127" s="222">
        <v>119.38340059309181</v>
      </c>
      <c r="R127" s="222">
        <v>122.82151080036448</v>
      </c>
      <c r="S127" s="222">
        <v>58.69564835937355</v>
      </c>
      <c r="T127" s="222">
        <v>57.99525739907299</v>
      </c>
      <c r="U127" s="222">
        <v>65.845987346629855</v>
      </c>
      <c r="V127" s="222">
        <v>79.000571046796054</v>
      </c>
      <c r="W127" s="222">
        <v>100.36780997258002</v>
      </c>
      <c r="X127" s="222">
        <v>168.86818244806588</v>
      </c>
      <c r="Y127" s="222">
        <v>169.54560938052566</v>
      </c>
      <c r="Z127" s="222">
        <v>97.571042807040058</v>
      </c>
      <c r="AA127" s="222">
        <v>89.433045925183237</v>
      </c>
      <c r="AB127" s="222">
        <v>98.587183205729772</v>
      </c>
      <c r="AC127" s="222">
        <v>104.17915157793092</v>
      </c>
      <c r="AD127" s="222">
        <v>184.17367589896145</v>
      </c>
      <c r="AE127" s="222">
        <v>227.04658024809245</v>
      </c>
      <c r="AF127" s="222">
        <v>209.92155899108974</v>
      </c>
      <c r="AG127" s="222">
        <v>2974.0574543231801</v>
      </c>
      <c r="AH127" s="223"/>
    </row>
    <row r="128" spans="1:34">
      <c r="A128" s="220" t="s">
        <v>906</v>
      </c>
      <c r="B128" s="221" t="s">
        <v>108</v>
      </c>
      <c r="C128" s="222">
        <v>56.744770280905591</v>
      </c>
      <c r="D128" s="222">
        <v>51.257585822440262</v>
      </c>
      <c r="E128" s="222">
        <v>33.895589853339814</v>
      </c>
      <c r="F128" s="222">
        <v>31.898819922996662</v>
      </c>
      <c r="G128" s="222">
        <v>32.988760444438604</v>
      </c>
      <c r="H128" s="222">
        <v>33.420321218973548</v>
      </c>
      <c r="I128" s="222">
        <v>36.685062172600986</v>
      </c>
      <c r="J128" s="222">
        <v>77.199342336014681</v>
      </c>
      <c r="K128" s="222">
        <v>80.958497270201732</v>
      </c>
      <c r="L128" s="222">
        <v>50.440858672221175</v>
      </c>
      <c r="M128" s="222">
        <v>50.698517138496783</v>
      </c>
      <c r="N128" s="222">
        <v>31.664008089826471</v>
      </c>
      <c r="O128" s="222">
        <v>31.727857430058798</v>
      </c>
      <c r="P128" s="222">
        <v>35.5675991806227</v>
      </c>
      <c r="Q128" s="222">
        <v>74.294043966205521</v>
      </c>
      <c r="R128" s="222">
        <v>76.433630455037331</v>
      </c>
      <c r="S128" s="222">
        <v>36.527164230305679</v>
      </c>
      <c r="T128" s="222">
        <v>36.091300646762278</v>
      </c>
      <c r="U128" s="222">
        <v>40.976925222649477</v>
      </c>
      <c r="V128" s="222">
        <v>49.1632159039507</v>
      </c>
      <c r="W128" s="222">
        <v>62.460362578464768</v>
      </c>
      <c r="X128" s="222">
        <v>105.08915066049641</v>
      </c>
      <c r="Y128" s="222">
        <v>105.5107233921662</v>
      </c>
      <c r="Z128" s="222">
        <v>60.719893286020366</v>
      </c>
      <c r="AA128" s="222">
        <v>55.655498276882888</v>
      </c>
      <c r="AB128" s="222">
        <v>61.352252383525077</v>
      </c>
      <c r="AC128" s="222">
        <v>64.832216449199237</v>
      </c>
      <c r="AD128" s="222">
        <v>114.6139840771708</v>
      </c>
      <c r="AE128" s="222">
        <v>141.29442226915825</v>
      </c>
      <c r="AF128" s="222">
        <v>130.6372699693469</v>
      </c>
      <c r="AG128" s="222">
        <v>1850.7996436004796</v>
      </c>
      <c r="AH128" s="223"/>
    </row>
    <row r="129" spans="1:34">
      <c r="A129" s="220" t="s">
        <v>941</v>
      </c>
      <c r="B129" s="221" t="s">
        <v>127</v>
      </c>
      <c r="C129" s="222">
        <v>105.40720840702902</v>
      </c>
      <c r="D129" s="222">
        <v>95.214396048849622</v>
      </c>
      <c r="E129" s="222">
        <v>62.96332659491646</v>
      </c>
      <c r="F129" s="222">
        <v>59.254192816655426</v>
      </c>
      <c r="G129" s="222">
        <v>61.278830278859701</v>
      </c>
      <c r="H129" s="222">
        <v>62.080483299508373</v>
      </c>
      <c r="I129" s="222">
        <v>68.144958111732052</v>
      </c>
      <c r="J129" s="222">
        <v>143.40294490955182</v>
      </c>
      <c r="K129" s="222">
        <v>150.38582677902869</v>
      </c>
      <c r="L129" s="222">
        <v>93.697270708335367</v>
      </c>
      <c r="M129" s="222">
        <v>94.175888553083027</v>
      </c>
      <c r="N129" s="222">
        <v>58.818014121898507</v>
      </c>
      <c r="O129" s="222">
        <v>58.936618544459442</v>
      </c>
      <c r="P129" s="222">
        <v>66.069195818581434</v>
      </c>
      <c r="Q129" s="222">
        <v>138.0061587522533</v>
      </c>
      <c r="R129" s="222">
        <v>141.98058384582086</v>
      </c>
      <c r="S129" s="222">
        <v>67.851652116691952</v>
      </c>
      <c r="T129" s="222">
        <v>67.0420063403471</v>
      </c>
      <c r="U129" s="222">
        <v>76.117380957597675</v>
      </c>
      <c r="V129" s="222">
        <v>91.323963760785063</v>
      </c>
      <c r="W129" s="222">
        <v>116.02430361238501</v>
      </c>
      <c r="X129" s="222">
        <v>195.21013038123161</v>
      </c>
      <c r="Y129" s="222">
        <v>195.99322994381438</v>
      </c>
      <c r="Z129" s="222">
        <v>112.79126542178977</v>
      </c>
      <c r="AA129" s="222">
        <v>103.38381276067112</v>
      </c>
      <c r="AB129" s="222">
        <v>113.96591476566401</v>
      </c>
      <c r="AC129" s="222">
        <v>120.43018091219416</v>
      </c>
      <c r="AD129" s="222">
        <v>212.90314589655688</v>
      </c>
      <c r="AE129" s="222">
        <v>262.46384541074644</v>
      </c>
      <c r="AF129" s="222">
        <v>242.66747179022161</v>
      </c>
      <c r="AG129" s="222">
        <v>3437.9842016612592</v>
      </c>
      <c r="AH129" s="223"/>
    </row>
    <row r="130" spans="1:34">
      <c r="A130" s="220" t="s">
        <v>876</v>
      </c>
      <c r="B130" s="221" t="s">
        <v>150</v>
      </c>
      <c r="C130" s="222">
        <v>61.486209903276887</v>
      </c>
      <c r="D130" s="222">
        <v>55.540531143436574</v>
      </c>
      <c r="E130" s="222">
        <v>36.727813720996416</v>
      </c>
      <c r="F130" s="222">
        <v>34.56419909258468</v>
      </c>
      <c r="G130" s="222">
        <v>35.745212097866286</v>
      </c>
      <c r="H130" s="222">
        <v>36.21283292420356</v>
      </c>
      <c r="I130" s="222">
        <v>39.750366807253016</v>
      </c>
      <c r="J130" s="222">
        <v>83.649910710174709</v>
      </c>
      <c r="K130" s="222">
        <v>87.723170469587998</v>
      </c>
      <c r="L130" s="222">
        <v>54.655560480175758</v>
      </c>
      <c r="M130" s="222">
        <v>54.93474819143713</v>
      </c>
      <c r="N130" s="222">
        <v>34.309767017336085</v>
      </c>
      <c r="O130" s="222">
        <v>34.378951435852123</v>
      </c>
      <c r="P130" s="222">
        <v>38.539531628190865</v>
      </c>
      <c r="Q130" s="222">
        <v>80.50185346166657</v>
      </c>
      <c r="R130" s="222">
        <v>82.820218014158129</v>
      </c>
      <c r="S130" s="222">
        <v>39.579275339700956</v>
      </c>
      <c r="T130" s="222">
        <v>39.106992173265049</v>
      </c>
      <c r="U130" s="222">
        <v>44.400846332767948</v>
      </c>
      <c r="V130" s="222">
        <v>53.271161335683729</v>
      </c>
      <c r="W130" s="222">
        <v>67.679381643854555</v>
      </c>
      <c r="X130" s="222">
        <v>113.87011603151478</v>
      </c>
      <c r="Y130" s="222">
        <v>114.32691424112298</v>
      </c>
      <c r="Z130" s="222">
        <v>65.793483441858399</v>
      </c>
      <c r="AA130" s="222">
        <v>60.305921274923051</v>
      </c>
      <c r="AB130" s="222">
        <v>66.478680756270734</v>
      </c>
      <c r="AC130" s="222">
        <v>70.249421212856959</v>
      </c>
      <c r="AD130" s="222">
        <v>124.19081878266248</v>
      </c>
      <c r="AE130" s="222">
        <v>153.1006022721898</v>
      </c>
      <c r="AF130" s="222">
        <v>141.55296713271187</v>
      </c>
      <c r="AG130" s="222">
        <v>2005.4474590695802</v>
      </c>
      <c r="AH130" s="223"/>
    </row>
    <row r="131" spans="1:34">
      <c r="A131" s="220" t="s">
        <v>943</v>
      </c>
      <c r="B131" s="221" t="s">
        <v>172</v>
      </c>
      <c r="C131" s="222">
        <v>16.678237303507874</v>
      </c>
      <c r="D131" s="222">
        <v>15.065461992701829</v>
      </c>
      <c r="E131" s="222">
        <v>9.9624809179393718</v>
      </c>
      <c r="F131" s="222">
        <v>9.3755968302267423</v>
      </c>
      <c r="G131" s="222">
        <v>9.6959485837597867</v>
      </c>
      <c r="H131" s="222">
        <v>9.8227915152396115</v>
      </c>
      <c r="I131" s="222">
        <v>10.782353499357844</v>
      </c>
      <c r="J131" s="222">
        <v>22.690178227544084</v>
      </c>
      <c r="K131" s="222">
        <v>23.7950567519025</v>
      </c>
      <c r="L131" s="222">
        <v>14.825412219724685</v>
      </c>
      <c r="M131" s="222">
        <v>14.901142353489073</v>
      </c>
      <c r="N131" s="222">
        <v>9.3065817041473267</v>
      </c>
      <c r="O131" s="222">
        <v>9.3253480934162507</v>
      </c>
      <c r="P131" s="222">
        <v>10.453912431293935</v>
      </c>
      <c r="Q131" s="222">
        <v>21.836262432144757</v>
      </c>
      <c r="R131" s="222">
        <v>22.465122695662711</v>
      </c>
      <c r="S131" s="222">
        <v>10.735944652546054</v>
      </c>
      <c r="T131" s="222">
        <v>10.60783705351432</v>
      </c>
      <c r="U131" s="222">
        <v>12.043803850967645</v>
      </c>
      <c r="V131" s="222">
        <v>14.449891635663107</v>
      </c>
      <c r="W131" s="222">
        <v>18.358145499397963</v>
      </c>
      <c r="X131" s="222">
        <v>30.887459479761578</v>
      </c>
      <c r="Y131" s="222">
        <v>31.011366758347261</v>
      </c>
      <c r="Z131" s="222">
        <v>17.846592456973823</v>
      </c>
      <c r="AA131" s="222">
        <v>16.358082038428382</v>
      </c>
      <c r="AB131" s="222">
        <v>18.032453374852359</v>
      </c>
      <c r="AC131" s="222">
        <v>19.055273032200127</v>
      </c>
      <c r="AD131" s="222">
        <v>33.686967367682868</v>
      </c>
      <c r="AE131" s="222">
        <v>41.528794505668067</v>
      </c>
      <c r="AF131" s="222">
        <v>38.396479154738046</v>
      </c>
      <c r="AG131" s="222">
        <v>543.98097841280003</v>
      </c>
      <c r="AH131" s="223"/>
    </row>
    <row r="132" spans="1:34">
      <c r="A132" s="220" t="s">
        <v>931</v>
      </c>
      <c r="B132" s="221" t="s">
        <v>164</v>
      </c>
      <c r="C132" s="222">
        <v>20.621812109565827</v>
      </c>
      <c r="D132" s="222">
        <v>18.627695535424397</v>
      </c>
      <c r="E132" s="222">
        <v>12.318112873455171</v>
      </c>
      <c r="F132" s="222">
        <v>11.592459846299938</v>
      </c>
      <c r="G132" s="222">
        <v>11.988558879435708</v>
      </c>
      <c r="H132" s="222">
        <v>12.145393864620463</v>
      </c>
      <c r="I132" s="222">
        <v>13.331844601821956</v>
      </c>
      <c r="J132" s="222">
        <v>28.055278482130788</v>
      </c>
      <c r="K132" s="222">
        <v>29.421405904266781</v>
      </c>
      <c r="L132" s="222">
        <v>18.330885913088743</v>
      </c>
      <c r="M132" s="222">
        <v>18.424522462389611</v>
      </c>
      <c r="N132" s="222">
        <v>11.507126070504079</v>
      </c>
      <c r="O132" s="222">
        <v>11.53032977881187</v>
      </c>
      <c r="P132" s="222">
        <v>12.925743533020489</v>
      </c>
      <c r="Q132" s="222">
        <v>26.999454010415679</v>
      </c>
      <c r="R132" s="222">
        <v>27.777008494228653</v>
      </c>
      <c r="S132" s="222">
        <v>13.274462367611088</v>
      </c>
      <c r="T132" s="222">
        <v>13.11606368380747</v>
      </c>
      <c r="U132" s="222">
        <v>14.891565312293666</v>
      </c>
      <c r="V132" s="222">
        <v>17.866573360936513</v>
      </c>
      <c r="W132" s="222">
        <v>22.698935161992885</v>
      </c>
      <c r="X132" s="222">
        <v>38.190809636669606</v>
      </c>
      <c r="Y132" s="222">
        <v>38.344014832848472</v>
      </c>
      <c r="Z132" s="222">
        <v>22.066425231058602</v>
      </c>
      <c r="AA132" s="222">
        <v>20.225956024644372</v>
      </c>
      <c r="AB132" s="222">
        <v>22.296233025326909</v>
      </c>
      <c r="AC132" s="222">
        <v>23.560898733816373</v>
      </c>
      <c r="AD132" s="222">
        <v>41.652262103940714</v>
      </c>
      <c r="AE132" s="222">
        <v>51.348291899680135</v>
      </c>
      <c r="AF132" s="222">
        <v>47.475339533113093</v>
      </c>
      <c r="AG132" s="222">
        <v>672.6054632672201</v>
      </c>
      <c r="AH132" s="223"/>
    </row>
    <row r="133" spans="1:34">
      <c r="A133" s="220" t="s">
        <v>945</v>
      </c>
      <c r="B133" s="221" t="s">
        <v>146</v>
      </c>
      <c r="C133" s="222">
        <v>23.087210530428457</v>
      </c>
      <c r="D133" s="222">
        <v>20.854691442153765</v>
      </c>
      <c r="E133" s="222">
        <v>13.790779575337142</v>
      </c>
      <c r="F133" s="222">
        <v>12.978372589910085</v>
      </c>
      <c r="G133" s="222">
        <v>13.421826429966297</v>
      </c>
      <c r="H133" s="222">
        <v>13.597411499903846</v>
      </c>
      <c r="I133" s="222">
        <v>14.925705919822777</v>
      </c>
      <c r="J133" s="222">
        <v>31.409369718110089</v>
      </c>
      <c r="K133" s="222">
        <v>32.938821700247715</v>
      </c>
      <c r="L133" s="222">
        <v>20.522397354616153</v>
      </c>
      <c r="M133" s="222">
        <v>20.627228429381365</v>
      </c>
      <c r="N133" s="222">
        <v>12.882836909694984</v>
      </c>
      <c r="O133" s="222">
        <v>12.90881468972432</v>
      </c>
      <c r="P133" s="222">
        <v>14.47105427125585</v>
      </c>
      <c r="Q133" s="222">
        <v>30.227318318739719</v>
      </c>
      <c r="R133" s="222">
        <v>31.097831732948432</v>
      </c>
      <c r="S133" s="222">
        <v>14.861463470376826</v>
      </c>
      <c r="T133" s="222">
        <v>14.6841277570415</v>
      </c>
      <c r="U133" s="222">
        <v>16.671895838536372</v>
      </c>
      <c r="V133" s="222">
        <v>20.002574868284484</v>
      </c>
      <c r="W133" s="222">
        <v>25.412659766130922</v>
      </c>
      <c r="X133" s="222">
        <v>42.756633496835356</v>
      </c>
      <c r="Y133" s="222">
        <v>42.92815482579249</v>
      </c>
      <c r="Z133" s="222">
        <v>24.704531408618987</v>
      </c>
      <c r="AA133" s="222">
        <v>22.644028683761675</v>
      </c>
      <c r="AB133" s="222">
        <v>24.961813402054702</v>
      </c>
      <c r="AC133" s="222">
        <v>26.37767362361912</v>
      </c>
      <c r="AD133" s="222">
        <v>46.631912809262452</v>
      </c>
      <c r="AE133" s="222">
        <v>57.487131546305648</v>
      </c>
      <c r="AF133" s="222">
        <v>53.151156308718392</v>
      </c>
      <c r="AG133" s="222">
        <v>753.01742891757988</v>
      </c>
      <c r="AH133" s="223"/>
    </row>
    <row r="134" spans="1:34">
      <c r="A134" s="220" t="s">
        <v>889</v>
      </c>
      <c r="B134" s="221" t="s">
        <v>81</v>
      </c>
      <c r="C134" s="222">
        <v>24.242024452239409</v>
      </c>
      <c r="D134" s="222">
        <v>21.89783556650476</v>
      </c>
      <c r="E134" s="222">
        <v>14.480589382599721</v>
      </c>
      <c r="F134" s="222">
        <v>13.627546093548581</v>
      </c>
      <c r="G134" s="222">
        <v>14.093181334320244</v>
      </c>
      <c r="H134" s="222">
        <v>14.277549105960052</v>
      </c>
      <c r="I134" s="222">
        <v>15.672284332418366</v>
      </c>
      <c r="J134" s="222">
        <v>32.98045503298497</v>
      </c>
      <c r="K134" s="222">
        <v>34.586409650180478</v>
      </c>
      <c r="L134" s="222">
        <v>21.548920248874492</v>
      </c>
      <c r="M134" s="222">
        <v>21.658994936089879</v>
      </c>
      <c r="N134" s="222">
        <v>13.527231753157245</v>
      </c>
      <c r="O134" s="222">
        <v>13.554508932349426</v>
      </c>
      <c r="P134" s="222">
        <v>15.194891172803693</v>
      </c>
      <c r="Q134" s="222">
        <v>31.739277850077869</v>
      </c>
      <c r="R134" s="222">
        <v>32.653334030465565</v>
      </c>
      <c r="S134" s="222">
        <v>15.604828498882828</v>
      </c>
      <c r="T134" s="222">
        <v>15.418622517295564</v>
      </c>
      <c r="U134" s="222">
        <v>17.50581803939944</v>
      </c>
      <c r="V134" s="222">
        <v>21.003096429757509</v>
      </c>
      <c r="W134" s="222">
        <v>26.683791817770267</v>
      </c>
      <c r="X134" s="222">
        <v>44.895304842463595</v>
      </c>
      <c r="Y134" s="222">
        <v>45.075405606268703</v>
      </c>
      <c r="Z134" s="222">
        <v>25.940243135892764</v>
      </c>
      <c r="AA134" s="222">
        <v>23.776674809868155</v>
      </c>
      <c r="AB134" s="222">
        <v>26.210394281600436</v>
      </c>
      <c r="AC134" s="222">
        <v>27.697075319436532</v>
      </c>
      <c r="AD134" s="222">
        <v>48.96442422469898</v>
      </c>
      <c r="AE134" s="222">
        <v>60.362617077446565</v>
      </c>
      <c r="AF134" s="222">
        <v>55.80975792647385</v>
      </c>
      <c r="AG134" s="222">
        <v>790.68308840182988</v>
      </c>
      <c r="AH134" s="223"/>
    </row>
    <row r="135" spans="1:34">
      <c r="A135" s="220" t="s">
        <v>938</v>
      </c>
      <c r="B135" s="221" t="s">
        <v>132</v>
      </c>
      <c r="C135" s="222">
        <v>18.217761649611585</v>
      </c>
      <c r="D135" s="222">
        <v>16.456115279436535</v>
      </c>
      <c r="E135" s="222">
        <v>10.882091404446564</v>
      </c>
      <c r="F135" s="222">
        <v>10.241033585725539</v>
      </c>
      <c r="G135" s="222">
        <v>10.590956169491188</v>
      </c>
      <c r="H135" s="222">
        <v>10.729507639324961</v>
      </c>
      <c r="I135" s="222">
        <v>11.777644273705237</v>
      </c>
      <c r="J135" s="222">
        <v>24.784649073776098</v>
      </c>
      <c r="K135" s="222">
        <v>25.991516037127351</v>
      </c>
      <c r="L135" s="222">
        <v>16.193907141456556</v>
      </c>
      <c r="M135" s="222">
        <v>16.276627725263253</v>
      </c>
      <c r="N135" s="222">
        <v>10.165647854352821</v>
      </c>
      <c r="O135" s="222">
        <v>10.186146519799509</v>
      </c>
      <c r="P135" s="222">
        <v>11.418885671998948</v>
      </c>
      <c r="Q135" s="222">
        <v>23.851910550733766</v>
      </c>
      <c r="R135" s="222">
        <v>24.538819255964409</v>
      </c>
      <c r="S135" s="222">
        <v>11.726951547953417</v>
      </c>
      <c r="T135" s="222">
        <v>11.587018672422662</v>
      </c>
      <c r="U135" s="222">
        <v>13.155535799065213</v>
      </c>
      <c r="V135" s="222">
        <v>15.783723237098878</v>
      </c>
      <c r="W135" s="222">
        <v>20.052737765433957</v>
      </c>
      <c r="X135" s="222">
        <v>33.73859986066882</v>
      </c>
      <c r="Y135" s="222">
        <v>33.873944695188662</v>
      </c>
      <c r="Z135" s="222">
        <v>19.493964603233145</v>
      </c>
      <c r="AA135" s="222">
        <v>17.868053691633335</v>
      </c>
      <c r="AB135" s="222">
        <v>19.696981855012925</v>
      </c>
      <c r="AC135" s="222">
        <v>20.814215312542633</v>
      </c>
      <c r="AD135" s="222">
        <v>36.796522979896224</v>
      </c>
      <c r="AE135" s="222">
        <v>45.36220861546532</v>
      </c>
      <c r="AF135" s="222">
        <v>41.940757449120511</v>
      </c>
      <c r="AG135" s="222">
        <v>594.19443591695006</v>
      </c>
      <c r="AH135" s="223"/>
    </row>
    <row r="136" spans="1:34">
      <c r="A136" s="220" t="s">
        <v>944</v>
      </c>
      <c r="B136" s="221" t="s">
        <v>144</v>
      </c>
      <c r="C136" s="222">
        <v>27.410353086370424</v>
      </c>
      <c r="D136" s="222">
        <v>24.759788766310255</v>
      </c>
      <c r="E136" s="222">
        <v>16.373140314984663</v>
      </c>
      <c r="F136" s="222">
        <v>15.408607926325576</v>
      </c>
      <c r="G136" s="222">
        <v>15.935099696192156</v>
      </c>
      <c r="H136" s="222">
        <v>16.1435635449252</v>
      </c>
      <c r="I136" s="222">
        <v>17.72058468416795</v>
      </c>
      <c r="J136" s="222">
        <v>37.290859069312219</v>
      </c>
      <c r="K136" s="222">
        <v>39.106705067848424</v>
      </c>
      <c r="L136" s="222">
        <v>24.36527171298696</v>
      </c>
      <c r="M136" s="222">
        <v>24.489732689766761</v>
      </c>
      <c r="N136" s="222">
        <v>15.295182931842541</v>
      </c>
      <c r="O136" s="222">
        <v>15.326025121377119</v>
      </c>
      <c r="P136" s="222">
        <v>17.180798285889345</v>
      </c>
      <c r="Q136" s="222">
        <v>35.887465351380079</v>
      </c>
      <c r="R136" s="222">
        <v>36.920984754619994</v>
      </c>
      <c r="S136" s="222">
        <v>17.644312662473258</v>
      </c>
      <c r="T136" s="222">
        <v>17.433770357635773</v>
      </c>
      <c r="U136" s="222">
        <v>19.793753383553131</v>
      </c>
      <c r="V136" s="222">
        <v>23.748111061473566</v>
      </c>
      <c r="W136" s="222">
        <v>30.171248975071446</v>
      </c>
      <c r="X136" s="222">
        <v>50.762928652127655</v>
      </c>
      <c r="Y136" s="222">
        <v>50.966567813401042</v>
      </c>
      <c r="Z136" s="222">
        <v>29.330521669176623</v>
      </c>
      <c r="AA136" s="222">
        <v>26.884184241390404</v>
      </c>
      <c r="AB136" s="222">
        <v>29.635980411086717</v>
      </c>
      <c r="AC136" s="222">
        <v>31.316964284945261</v>
      </c>
      <c r="AD136" s="222">
        <v>55.363864487227104</v>
      </c>
      <c r="AE136" s="222">
        <v>68.251752264747012</v>
      </c>
      <c r="AF136" s="222">
        <v>63.103853947651366</v>
      </c>
      <c r="AG136" s="222">
        <v>894.0219772162601</v>
      </c>
      <c r="AH136" s="223"/>
    </row>
    <row r="137" spans="1:34">
      <c r="A137" s="220" t="s">
        <v>936</v>
      </c>
      <c r="B137" s="221" t="s">
        <v>957</v>
      </c>
      <c r="C137" s="222">
        <v>22.161336455663708</v>
      </c>
      <c r="D137" s="222">
        <v>20.018348822153836</v>
      </c>
      <c r="E137" s="222">
        <v>13.237723359958883</v>
      </c>
      <c r="F137" s="222">
        <v>12.45789660179546</v>
      </c>
      <c r="G137" s="222">
        <v>12.883566465163721</v>
      </c>
      <c r="H137" s="222">
        <v>13.05210998870238</v>
      </c>
      <c r="I137" s="222">
        <v>14.327135376165582</v>
      </c>
      <c r="J137" s="222">
        <v>30.149749328354869</v>
      </c>
      <c r="K137" s="222">
        <v>31.617865189483314</v>
      </c>
      <c r="L137" s="222">
        <v>19.699380834815436</v>
      </c>
      <c r="M137" s="222">
        <v>19.800007834158585</v>
      </c>
      <c r="N137" s="222">
        <v>12.366192220706321</v>
      </c>
      <c r="O137" s="222">
        <v>12.391128205191869</v>
      </c>
      <c r="P137" s="222">
        <v>13.89071677372185</v>
      </c>
      <c r="Q137" s="222">
        <v>29.015102128997057</v>
      </c>
      <c r="R137" s="222">
        <v>29.8507050545225</v>
      </c>
      <c r="S137" s="222">
        <v>14.265469263014698</v>
      </c>
      <c r="T137" s="222">
        <v>14.095245302712105</v>
      </c>
      <c r="U137" s="222">
        <v>16.003297260387026</v>
      </c>
      <c r="V137" s="222">
        <v>19.200404962367234</v>
      </c>
      <c r="W137" s="222">
        <v>24.393527428022463</v>
      </c>
      <c r="X137" s="222">
        <v>41.041950017566059</v>
      </c>
      <c r="Y137" s="222">
        <v>41.206592769679041</v>
      </c>
      <c r="Z137" s="222">
        <v>23.713797377311685</v>
      </c>
      <c r="AA137" s="222">
        <v>21.735927677843609</v>
      </c>
      <c r="AB137" s="222">
        <v>23.960761505481177</v>
      </c>
      <c r="AC137" s="222">
        <v>25.319841014152221</v>
      </c>
      <c r="AD137" s="222">
        <v>44.761817716142296</v>
      </c>
      <c r="AE137" s="222">
        <v>55.181706009462879</v>
      </c>
      <c r="AF137" s="222">
        <v>51.019617827482136</v>
      </c>
      <c r="AG137" s="222">
        <v>722.81892077118005</v>
      </c>
      <c r="AH137" s="223"/>
    </row>
    <row r="138" spans="1:34">
      <c r="A138" s="220" t="s">
        <v>922</v>
      </c>
      <c r="B138" s="221" t="s">
        <v>134</v>
      </c>
      <c r="C138" s="222">
        <v>16.678237303507874</v>
      </c>
      <c r="D138" s="222">
        <v>15.065461992701829</v>
      </c>
      <c r="E138" s="222">
        <v>9.9624809179393718</v>
      </c>
      <c r="F138" s="222">
        <v>9.3755968302267423</v>
      </c>
      <c r="G138" s="222">
        <v>9.6959485837597867</v>
      </c>
      <c r="H138" s="222">
        <v>9.8227915152396115</v>
      </c>
      <c r="I138" s="222">
        <v>10.782353499357844</v>
      </c>
      <c r="J138" s="222">
        <v>22.690178227544084</v>
      </c>
      <c r="K138" s="222">
        <v>23.7950567519025</v>
      </c>
      <c r="L138" s="222">
        <v>14.825412219724685</v>
      </c>
      <c r="M138" s="222">
        <v>14.901142353489073</v>
      </c>
      <c r="N138" s="222">
        <v>9.3065817041473267</v>
      </c>
      <c r="O138" s="222">
        <v>9.3253480934162507</v>
      </c>
      <c r="P138" s="222">
        <v>10.453912431293935</v>
      </c>
      <c r="Q138" s="222">
        <v>21.836262432144757</v>
      </c>
      <c r="R138" s="222">
        <v>22.465122695662711</v>
      </c>
      <c r="S138" s="222">
        <v>10.735944652546054</v>
      </c>
      <c r="T138" s="222">
        <v>10.60783705351432</v>
      </c>
      <c r="U138" s="222">
        <v>12.043803850967645</v>
      </c>
      <c r="V138" s="222">
        <v>14.449891635663107</v>
      </c>
      <c r="W138" s="222">
        <v>18.358145499397963</v>
      </c>
      <c r="X138" s="222">
        <v>30.887459479761578</v>
      </c>
      <c r="Y138" s="222">
        <v>31.011366758347261</v>
      </c>
      <c r="Z138" s="222">
        <v>17.846592456973823</v>
      </c>
      <c r="AA138" s="222">
        <v>16.358082038428382</v>
      </c>
      <c r="AB138" s="222">
        <v>18.032453374852359</v>
      </c>
      <c r="AC138" s="222">
        <v>19.055273032200127</v>
      </c>
      <c r="AD138" s="222">
        <v>33.686967367682868</v>
      </c>
      <c r="AE138" s="222">
        <v>41.528794505668067</v>
      </c>
      <c r="AF138" s="222">
        <v>38.396479154738046</v>
      </c>
      <c r="AG138" s="222">
        <v>543.98097841280003</v>
      </c>
      <c r="AH138" s="223"/>
    </row>
    <row r="139" spans="1:34">
      <c r="A139" s="220" t="s">
        <v>930</v>
      </c>
      <c r="B139" s="221" t="s">
        <v>105</v>
      </c>
      <c r="C139" s="222">
        <v>28.82701084842563</v>
      </c>
      <c r="D139" s="222">
        <v>26.039456592263289</v>
      </c>
      <c r="E139" s="222">
        <v>17.219358393363802</v>
      </c>
      <c r="F139" s="222">
        <v>16.204975778739293</v>
      </c>
      <c r="G139" s="222">
        <v>16.758678385696857</v>
      </c>
      <c r="H139" s="222">
        <v>16.977916336043446</v>
      </c>
      <c r="I139" s="222">
        <v>18.636443146913031</v>
      </c>
      <c r="J139" s="222">
        <v>39.218174080096098</v>
      </c>
      <c r="K139" s="222">
        <v>41.127869009378195</v>
      </c>
      <c r="L139" s="222">
        <v>25.624549591970229</v>
      </c>
      <c r="M139" s="222">
        <v>25.755443123933563</v>
      </c>
      <c r="N139" s="222">
        <v>16.085688605161405</v>
      </c>
      <c r="O139" s="222">
        <v>16.118124821123342</v>
      </c>
      <c r="P139" s="222">
        <v>18.06875880114854</v>
      </c>
      <c r="Q139" s="222">
        <v>37.742248330290323</v>
      </c>
      <c r="R139" s="222">
        <v>38.829183436721692</v>
      </c>
      <c r="S139" s="222">
        <v>18.556229134714933</v>
      </c>
      <c r="T139" s="222">
        <v>18.334805306773784</v>
      </c>
      <c r="U139" s="222">
        <v>20.816760065833343</v>
      </c>
      <c r="V139" s="222">
        <v>24.975492035493719</v>
      </c>
      <c r="W139" s="222">
        <v>31.730598973838458</v>
      </c>
      <c r="X139" s="222">
        <v>53.386524804759844</v>
      </c>
      <c r="Y139" s="222">
        <v>53.600688711831552</v>
      </c>
      <c r="Z139" s="222">
        <v>30.846420098388339</v>
      </c>
      <c r="AA139" s="222">
        <v>28.27364785618148</v>
      </c>
      <c r="AB139" s="222">
        <v>31.167665958995922</v>
      </c>
      <c r="AC139" s="222">
        <v>32.935528642670874</v>
      </c>
      <c r="AD139" s="222">
        <v>58.225252230612369</v>
      </c>
      <c r="AE139" s="222">
        <v>71.779228700933487</v>
      </c>
      <c r="AF139" s="222">
        <v>66.365269961843111</v>
      </c>
      <c r="AG139" s="222">
        <v>940.22799176413992</v>
      </c>
      <c r="AH139" s="223"/>
    </row>
    <row r="140" spans="1:34">
      <c r="A140" s="220" t="s">
        <v>929</v>
      </c>
      <c r="B140" s="225" t="s">
        <v>958</v>
      </c>
      <c r="C140" s="222">
        <v>27.109097280688967</v>
      </c>
      <c r="D140" s="222">
        <v>24.487664212139283</v>
      </c>
      <c r="E140" s="222">
        <v>16.193189930486376</v>
      </c>
      <c r="F140" s="222">
        <v>15.239258316685449</v>
      </c>
      <c r="G140" s="222">
        <v>15.759963634191635</v>
      </c>
      <c r="H140" s="222">
        <v>15.966136343350243</v>
      </c>
      <c r="I140" s="222">
        <v>17.525825098278851</v>
      </c>
      <c r="J140" s="222">
        <v>36.881010726312752</v>
      </c>
      <c r="K140" s="222">
        <v>38.676899515703973</v>
      </c>
      <c r="L140" s="222">
        <v>24.097483131883518</v>
      </c>
      <c r="M140" s="222">
        <v>24.220576209763312</v>
      </c>
      <c r="N140" s="222">
        <v>15.127079929204875</v>
      </c>
      <c r="O140" s="222">
        <v>15.157583145044809</v>
      </c>
      <c r="P140" s="222">
        <v>16.991971268099494</v>
      </c>
      <c r="Q140" s="222">
        <v>35.493041125824547</v>
      </c>
      <c r="R140" s="222">
        <v>36.515201546583299</v>
      </c>
      <c r="S140" s="222">
        <v>17.45039135069446</v>
      </c>
      <c r="T140" s="222">
        <v>17.242163028879158</v>
      </c>
      <c r="U140" s="222">
        <v>19.576208461594888</v>
      </c>
      <c r="V140" s="222">
        <v>23.487105436748713</v>
      </c>
      <c r="W140" s="222">
        <v>29.839649309435597</v>
      </c>
      <c r="X140" s="222">
        <v>50.205014388066203</v>
      </c>
      <c r="Y140" s="222">
        <v>50.406415435901046</v>
      </c>
      <c r="Z140" s="222">
        <v>29.008162088157622</v>
      </c>
      <c r="AA140" s="222">
        <v>26.58871133893604</v>
      </c>
      <c r="AB140" s="222">
        <v>29.310263659909907</v>
      </c>
      <c r="AC140" s="222">
        <v>30.972772538219832</v>
      </c>
      <c r="AD140" s="222">
        <v>54.755383248434455</v>
      </c>
      <c r="AE140" s="222">
        <v>67.501625604470192</v>
      </c>
      <c r="AF140" s="222">
        <v>62.410305699560489</v>
      </c>
      <c r="AG140" s="222">
        <v>884.19615300324983</v>
      </c>
      <c r="AH140" s="223"/>
    </row>
    <row r="141" spans="1:34">
      <c r="A141" s="220" t="s">
        <v>947</v>
      </c>
      <c r="B141" s="221" t="s">
        <v>959</v>
      </c>
      <c r="C141" s="222">
        <v>10.838018383616884</v>
      </c>
      <c r="D141" s="222">
        <v>9.7899886578686477</v>
      </c>
      <c r="E141" s="222">
        <v>6.4739186384132825</v>
      </c>
      <c r="F141" s="222">
        <v>6.0925437715174935</v>
      </c>
      <c r="G141" s="222">
        <v>6.3007179406957183</v>
      </c>
      <c r="H141" s="222">
        <v>6.3831442785750259</v>
      </c>
      <c r="I141" s="222">
        <v>7.0066964103045555</v>
      </c>
      <c r="J141" s="222">
        <v>14.74475775122492</v>
      </c>
      <c r="K141" s="222">
        <v>15.462740925390538</v>
      </c>
      <c r="L141" s="222">
        <v>9.6339971220027945</v>
      </c>
      <c r="M141" s="222">
        <v>9.6832088322690577</v>
      </c>
      <c r="N141" s="222">
        <v>6.0476956744683514</v>
      </c>
      <c r="O141" s="222">
        <v>6.0598906365731251</v>
      </c>
      <c r="P141" s="222">
        <v>6.7932655621379618</v>
      </c>
      <c r="Q141" s="222">
        <v>14.189857678742307</v>
      </c>
      <c r="R141" s="222">
        <v>14.59850992254389</v>
      </c>
      <c r="S141" s="222">
        <v>6.9765385509483488</v>
      </c>
      <c r="T141" s="222">
        <v>6.8932903941964989</v>
      </c>
      <c r="U141" s="222">
        <v>7.8264246496845953</v>
      </c>
      <c r="V141" s="222">
        <v>9.3899725935455862</v>
      </c>
      <c r="W141" s="222">
        <v>11.929673069811814</v>
      </c>
      <c r="X141" s="222">
        <v>20.071596750483273</v>
      </c>
      <c r="Y141" s="222">
        <v>20.152115413141534</v>
      </c>
      <c r="Z141" s="222">
        <v>11.597250573531474</v>
      </c>
      <c r="AA141" s="222">
        <v>10.629971898523793</v>
      </c>
      <c r="AB141" s="222">
        <v>11.718028567518871</v>
      </c>
      <c r="AC141" s="222">
        <v>12.382687430906568</v>
      </c>
      <c r="AD141" s="222">
        <v>21.890800866735411</v>
      </c>
      <c r="AE141" s="222">
        <v>26.986655130947952</v>
      </c>
      <c r="AF141" s="222">
        <v>24.951182752249714</v>
      </c>
      <c r="AG141" s="222">
        <v>353.49514082857002</v>
      </c>
      <c r="AH141" s="223"/>
    </row>
    <row r="142" spans="1:34">
      <c r="A142" s="220" t="s">
        <v>927</v>
      </c>
      <c r="B142" s="221" t="s">
        <v>960</v>
      </c>
      <c r="C142" s="222">
        <v>22.468076260223157</v>
      </c>
      <c r="D142" s="222">
        <v>20.295427075877161</v>
      </c>
      <c r="E142" s="222">
        <v>13.420949524336171</v>
      </c>
      <c r="F142" s="222">
        <v>12.630329016984028</v>
      </c>
      <c r="G142" s="222">
        <v>13.061890668104244</v>
      </c>
      <c r="H142" s="222">
        <v>13.232767038652081</v>
      </c>
      <c r="I142" s="222">
        <v>14.525440325597396</v>
      </c>
      <c r="J142" s="222">
        <v>30.567058466501745</v>
      </c>
      <c r="K142" s="222">
        <v>32.055494833715827</v>
      </c>
      <c r="L142" s="222">
        <v>19.972044184307119</v>
      </c>
      <c r="M142" s="222">
        <v>20.074063983501205</v>
      </c>
      <c r="N142" s="222">
        <v>12.537355335914322</v>
      </c>
      <c r="O142" s="222">
        <v>12.562636464702106</v>
      </c>
      <c r="P142" s="222">
        <v>14.082981159801923</v>
      </c>
      <c r="Q142" s="222">
        <v>29.41670637223061</v>
      </c>
      <c r="R142" s="222">
        <v>30.263875056823778</v>
      </c>
      <c r="S142" s="222">
        <v>14.462920678566293</v>
      </c>
      <c r="T142" s="222">
        <v>14.290340611969343</v>
      </c>
      <c r="U142" s="222">
        <v>16.224802325470922</v>
      </c>
      <c r="V142" s="222">
        <v>19.466161879934074</v>
      </c>
      <c r="W142" s="222">
        <v>24.731163465937268</v>
      </c>
      <c r="X142" s="222">
        <v>41.610020438423255</v>
      </c>
      <c r="Y142" s="222">
        <v>41.776942046132625</v>
      </c>
      <c r="Z142" s="222">
        <v>24.042025126005065</v>
      </c>
      <c r="AA142" s="222">
        <v>22.036779308392099</v>
      </c>
      <c r="AB142" s="222">
        <v>24.292407537569126</v>
      </c>
      <c r="AC142" s="222">
        <v>25.670298356817241</v>
      </c>
      <c r="AD142" s="222">
        <v>45.381375622563873</v>
      </c>
      <c r="AE142" s="222">
        <v>55.945487821559944</v>
      </c>
      <c r="AF142" s="222">
        <v>51.72579128558602</v>
      </c>
      <c r="AG142" s="222">
        <v>732.82361227220008</v>
      </c>
      <c r="AH142" s="223"/>
    </row>
    <row r="143" spans="1:34">
      <c r="A143" s="220" t="s">
        <v>853</v>
      </c>
      <c r="B143" s="225" t="s">
        <v>961</v>
      </c>
      <c r="C143" s="222">
        <v>27.839788812746662</v>
      </c>
      <c r="D143" s="222">
        <v>25.147698321516593</v>
      </c>
      <c r="E143" s="222">
        <v>16.629656945108692</v>
      </c>
      <c r="F143" s="222">
        <v>15.650013307585642</v>
      </c>
      <c r="G143" s="222">
        <v>16.184753580304822</v>
      </c>
      <c r="H143" s="222">
        <v>16.396483414850668</v>
      </c>
      <c r="I143" s="222">
        <v>17.998211613367967</v>
      </c>
      <c r="J143" s="222">
        <v>37.875091862708331</v>
      </c>
      <c r="K143" s="222">
        <v>39.719386569763969</v>
      </c>
      <c r="L143" s="222">
        <v>24.747000402269101</v>
      </c>
      <c r="M143" s="222">
        <v>24.873411298840178</v>
      </c>
      <c r="N143" s="222">
        <v>15.53481129312984</v>
      </c>
      <c r="O143" s="222">
        <v>15.566136684687541</v>
      </c>
      <c r="P143" s="222">
        <v>17.449968426397064</v>
      </c>
      <c r="Q143" s="222">
        <v>36.449711291897898</v>
      </c>
      <c r="R143" s="222">
        <v>37.499422757832363</v>
      </c>
      <c r="S143" s="222">
        <v>17.920744644240987</v>
      </c>
      <c r="T143" s="222">
        <v>17.706903790591458</v>
      </c>
      <c r="U143" s="222">
        <v>20.103860474665534</v>
      </c>
      <c r="V143" s="222">
        <v>24.120170746061081</v>
      </c>
      <c r="W143" s="222">
        <v>30.643939428144471</v>
      </c>
      <c r="X143" s="222">
        <v>51.558227241314789</v>
      </c>
      <c r="Y143" s="222">
        <v>51.765056800423054</v>
      </c>
      <c r="Z143" s="222">
        <v>29.790040517339868</v>
      </c>
      <c r="AA143" s="222">
        <v>27.305376524151427</v>
      </c>
      <c r="AB143" s="222">
        <v>30.100284856002283</v>
      </c>
      <c r="AC143" s="222">
        <v>31.807604564668303</v>
      </c>
      <c r="AD143" s="222">
        <v>56.231245556203184</v>
      </c>
      <c r="AE143" s="222">
        <v>69.321046801665503</v>
      </c>
      <c r="AF143" s="222">
        <v>64.092496788980711</v>
      </c>
      <c r="AG143" s="222">
        <v>908.02854531745993</v>
      </c>
      <c r="AH143" s="223"/>
    </row>
    <row r="144" spans="1:34">
      <c r="A144" s="220" t="s">
        <v>933</v>
      </c>
      <c r="B144" s="225" t="s">
        <v>962</v>
      </c>
      <c r="C144" s="222">
        <v>18.295732269350719</v>
      </c>
      <c r="D144" s="222">
        <v>16.526546188102181</v>
      </c>
      <c r="E144" s="222">
        <v>10.928665919317369</v>
      </c>
      <c r="F144" s="222">
        <v>10.284864422400544</v>
      </c>
      <c r="G144" s="222">
        <v>10.636284647931504</v>
      </c>
      <c r="H144" s="222">
        <v>10.775429107407829</v>
      </c>
      <c r="I144" s="222">
        <v>11.828051686028992</v>
      </c>
      <c r="J144" s="222">
        <v>24.890725466994279</v>
      </c>
      <c r="K144" s="222">
        <v>26.102757728195236</v>
      </c>
      <c r="L144" s="222">
        <v>16.263215819443584</v>
      </c>
      <c r="M144" s="222">
        <v>16.346290440991506</v>
      </c>
      <c r="N144" s="222">
        <v>10.209156045891302</v>
      </c>
      <c r="O144" s="222">
        <v>10.229742444050682</v>
      </c>
      <c r="P144" s="222">
        <v>11.467757625079697</v>
      </c>
      <c r="Q144" s="222">
        <v>23.953994894758694</v>
      </c>
      <c r="R144" s="222">
        <v>24.643843516455544</v>
      </c>
      <c r="S144" s="222">
        <v>11.777141999306931</v>
      </c>
      <c r="T144" s="222">
        <v>11.636610221823407</v>
      </c>
      <c r="U144" s="222">
        <v>13.211840481220023</v>
      </c>
      <c r="V144" s="222">
        <v>15.851276359499829</v>
      </c>
      <c r="W144" s="222">
        <v>20.138561941922212</v>
      </c>
      <c r="X144" s="222">
        <v>33.882998475101402</v>
      </c>
      <c r="Y144" s="222">
        <v>34.018922575111105</v>
      </c>
      <c r="Z144" s="222">
        <v>19.577397273531542</v>
      </c>
      <c r="AA144" s="222">
        <v>17.944527588189032</v>
      </c>
      <c r="AB144" s="222">
        <v>19.781283423546103</v>
      </c>
      <c r="AC144" s="222">
        <v>20.903298554409357</v>
      </c>
      <c r="AD144" s="222">
        <v>36.954009270263242</v>
      </c>
      <c r="AE144" s="222">
        <v>45.556355382039087</v>
      </c>
      <c r="AF144" s="222">
        <v>42.120260667657043</v>
      </c>
      <c r="AG144" s="222">
        <v>596.73754243601979</v>
      </c>
      <c r="AH144" s="223"/>
    </row>
    <row r="145" spans="1:34">
      <c r="A145" s="220" t="s">
        <v>963</v>
      </c>
      <c r="B145" s="221" t="s">
        <v>964</v>
      </c>
      <c r="C145" s="222">
        <v>26.484137687142248</v>
      </c>
      <c r="D145" s="222">
        <v>23.92313782771302</v>
      </c>
      <c r="E145" s="222">
        <v>15.819880214843772</v>
      </c>
      <c r="F145" s="222">
        <v>14.887940064183788</v>
      </c>
      <c r="G145" s="222">
        <v>15.396641301280475</v>
      </c>
      <c r="H145" s="222">
        <v>15.598061007741055</v>
      </c>
      <c r="I145" s="222">
        <v>17.121793476842548</v>
      </c>
      <c r="J145" s="222">
        <v>36.030774319159214</v>
      </c>
      <c r="K145" s="222">
        <v>37.785261585059928</v>
      </c>
      <c r="L145" s="222">
        <v>23.541951787269959</v>
      </c>
      <c r="M145" s="222">
        <v>23.662207138790826</v>
      </c>
      <c r="N145" s="222">
        <v>14.778347781239217</v>
      </c>
      <c r="O145" s="222">
        <v>14.80814779117097</v>
      </c>
      <c r="P145" s="222">
        <v>16.600246846319003</v>
      </c>
      <c r="Q145" s="222">
        <v>34.674802276848432</v>
      </c>
      <c r="R145" s="222">
        <v>35.673398321616254</v>
      </c>
      <c r="S145" s="222">
        <v>17.048098741212037</v>
      </c>
      <c r="T145" s="222">
        <v>16.844670811162615</v>
      </c>
      <c r="U145" s="222">
        <v>19.124908325826098</v>
      </c>
      <c r="V145" s="222">
        <v>22.94564543476644</v>
      </c>
      <c r="W145" s="222">
        <v>29.151740932741482</v>
      </c>
      <c r="X145" s="222">
        <v>49.047613052968124</v>
      </c>
      <c r="Y145" s="222">
        <v>49.244371101602681</v>
      </c>
      <c r="Z145" s="222">
        <v>28.339422402713858</v>
      </c>
      <c r="AA145" s="222">
        <v>25.97574846306966</v>
      </c>
      <c r="AB145" s="222">
        <v>28.634559475665711</v>
      </c>
      <c r="AC145" s="222">
        <v>30.258741704360617</v>
      </c>
      <c r="AD145" s="222">
        <v>53.493079981559802</v>
      </c>
      <c r="AE145" s="222">
        <v>65.945476830325532</v>
      </c>
      <c r="AF145" s="222">
        <v>60.971529672484586</v>
      </c>
      <c r="AG145" s="222">
        <v>863.81233635768001</v>
      </c>
      <c r="AH145" s="223"/>
    </row>
    <row r="146" spans="1:34">
      <c r="A146" s="220" t="s">
        <v>965</v>
      </c>
      <c r="B146" s="221" t="s">
        <v>964</v>
      </c>
      <c r="C146" s="222">
        <v>0</v>
      </c>
      <c r="D146" s="222">
        <v>0</v>
      </c>
      <c r="E146" s="222">
        <v>0</v>
      </c>
      <c r="F146" s="222">
        <v>0</v>
      </c>
      <c r="G146" s="222">
        <v>0</v>
      </c>
      <c r="H146" s="222">
        <v>0</v>
      </c>
      <c r="I146" s="222">
        <v>0</v>
      </c>
      <c r="J146" s="222">
        <v>0</v>
      </c>
      <c r="K146" s="222">
        <v>0</v>
      </c>
      <c r="L146" s="222">
        <v>0</v>
      </c>
      <c r="M146" s="222">
        <v>0</v>
      </c>
      <c r="N146" s="222">
        <v>0</v>
      </c>
      <c r="O146" s="222">
        <v>0</v>
      </c>
      <c r="P146" s="222">
        <v>0</v>
      </c>
      <c r="Q146" s="222">
        <v>0</v>
      </c>
      <c r="R146" s="222">
        <v>0</v>
      </c>
      <c r="S146" s="222">
        <v>0</v>
      </c>
      <c r="T146" s="222">
        <v>0</v>
      </c>
      <c r="U146" s="222">
        <v>0</v>
      </c>
      <c r="V146" s="222">
        <v>0</v>
      </c>
      <c r="W146" s="222">
        <v>0</v>
      </c>
      <c r="X146" s="222">
        <v>0</v>
      </c>
      <c r="Y146" s="222">
        <v>0</v>
      </c>
      <c r="Z146" s="222">
        <v>0</v>
      </c>
      <c r="AA146" s="222">
        <v>0</v>
      </c>
      <c r="AB146" s="222">
        <v>0</v>
      </c>
      <c r="AC146" s="222">
        <v>0</v>
      </c>
      <c r="AD146" s="222">
        <v>0</v>
      </c>
      <c r="AE146" s="222">
        <v>0</v>
      </c>
      <c r="AF146" s="222">
        <v>0</v>
      </c>
      <c r="AG146" s="222">
        <v>0</v>
      </c>
      <c r="AH146" s="223"/>
    </row>
    <row r="147" spans="1:34" ht="9.6" customHeight="1">
      <c r="A147" s="227" t="s">
        <v>948</v>
      </c>
      <c r="B147" s="227" t="s">
        <v>966</v>
      </c>
      <c r="C147" s="227">
        <v>24.152744510304167</v>
      </c>
      <c r="D147" s="227">
        <v>21.817188940158154</v>
      </c>
      <c r="E147" s="227">
        <v>14.427259423222209</v>
      </c>
      <c r="F147" s="227">
        <v>13.577357771762632</v>
      </c>
      <c r="G147" s="227">
        <v>14.041278143904368</v>
      </c>
      <c r="H147" s="227">
        <v>14.224966915158742</v>
      </c>
      <c r="I147" s="227">
        <v>15.614565529356039</v>
      </c>
      <c r="J147" s="227">
        <v>32.858992689105897</v>
      </c>
      <c r="K147" s="227">
        <v>34.459032802945622</v>
      </c>
      <c r="L147" s="227">
        <v>21.469558628215413</v>
      </c>
      <c r="M147" s="227">
        <v>21.579227925950956</v>
      </c>
      <c r="N147" s="227">
        <v>13.477412874876439</v>
      </c>
      <c r="O147" s="227">
        <v>13.504589596081736</v>
      </c>
      <c r="P147" s="227">
        <v>15.138930541120768</v>
      </c>
      <c r="Q147" s="227">
        <v>31.622386585938429</v>
      </c>
      <c r="R147" s="227">
        <v>32.533076426898852</v>
      </c>
      <c r="S147" s="227">
        <v>15.547358126099628</v>
      </c>
      <c r="T147" s="227">
        <v>15.361837914764632</v>
      </c>
      <c r="U147" s="227">
        <v>17.441346591432474</v>
      </c>
      <c r="V147" s="227">
        <v>20.9257450009029</v>
      </c>
      <c r="W147" s="227">
        <v>26.585519192528256</v>
      </c>
      <c r="X147" s="227">
        <v>44.729961794592448</v>
      </c>
      <c r="Y147" s="227">
        <v>44.909399272797515</v>
      </c>
      <c r="Z147" s="227">
        <v>25.84470889511509</v>
      </c>
      <c r="AA147" s="227">
        <v>23.68910868474439</v>
      </c>
      <c r="AB147" s="227">
        <v>26.113865112422701</v>
      </c>
      <c r="AC147" s="227">
        <v>27.595070914599503</v>
      </c>
      <c r="AD147" s="227">
        <v>48.784095186574035</v>
      </c>
      <c r="AE147" s="227">
        <v>60.140310109711621</v>
      </c>
      <c r="AF147" s="227">
        <v>55.604218494034441</v>
      </c>
      <c r="AG147" s="227">
        <v>787.77111459532011</v>
      </c>
      <c r="AH147" s="227"/>
    </row>
    <row r="148" spans="1:34" ht="14.45">
      <c r="A148" s="228" t="s">
        <v>804</v>
      </c>
      <c r="B148" s="229" t="s">
        <v>147</v>
      </c>
      <c r="C148" s="230">
        <v>23.104003851490912</v>
      </c>
      <c r="D148" s="230">
        <v>20.869860859376558</v>
      </c>
      <c r="E148" s="230">
        <v>13.800810799715894</v>
      </c>
      <c r="F148" s="230">
        <v>12.987812880562926</v>
      </c>
      <c r="G148" s="230">
        <v>13.431589282875093</v>
      </c>
      <c r="H148" s="230">
        <v>13.607302070990173</v>
      </c>
      <c r="I148" s="230">
        <v>14.936562674096534</v>
      </c>
      <c r="J148" s="230">
        <v>31.432216463902545</v>
      </c>
      <c r="K148" s="230">
        <v>32.962780948486134</v>
      </c>
      <c r="L148" s="230">
        <v>20.537325065666092</v>
      </c>
      <c r="M148" s="230">
        <v>20.642232393120796</v>
      </c>
      <c r="N148" s="230">
        <v>12.892207709001147</v>
      </c>
      <c r="O148" s="230">
        <v>12.918204384912251</v>
      </c>
      <c r="P148" s="230">
        <v>14.481580318140949</v>
      </c>
      <c r="Q148" s="230">
        <v>30.249305256517005</v>
      </c>
      <c r="R148" s="230">
        <v>31.12045187027292</v>
      </c>
      <c r="S148" s="230">
        <v>14.872273495571816</v>
      </c>
      <c r="T148" s="230">
        <v>14.694808790664904</v>
      </c>
      <c r="U148" s="230">
        <v>16.684022747465772</v>
      </c>
      <c r="V148" s="230">
        <v>20.017124467570035</v>
      </c>
      <c r="W148" s="230">
        <v>25.431144587150818</v>
      </c>
      <c r="X148" s="230">
        <v>42.787734087048094</v>
      </c>
      <c r="Y148" s="230">
        <v>42.959380178273172</v>
      </c>
      <c r="Z148" s="230">
        <v>24.722501146760184</v>
      </c>
      <c r="AA148" s="230">
        <v>22.660499640412446</v>
      </c>
      <c r="AB148" s="230">
        <v>24.979970283597812</v>
      </c>
      <c r="AC148" s="230">
        <v>26.396860382515708</v>
      </c>
      <c r="AD148" s="230">
        <v>46.665832224625788</v>
      </c>
      <c r="AE148" s="230">
        <v>57.528946899258074</v>
      </c>
      <c r="AF148" s="230">
        <v>53.189817732607466</v>
      </c>
      <c r="AG148" s="230">
        <v>753.56516349265007</v>
      </c>
      <c r="AH148" s="230"/>
    </row>
    <row r="149" spans="1:34">
      <c r="A149" t="s">
        <v>984</v>
      </c>
      <c r="B149" t="s">
        <v>964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4">
      <c r="A150" t="s">
        <v>968</v>
      </c>
      <c r="B150" t="s">
        <v>969</v>
      </c>
      <c r="C150">
        <v>54.201230578072121</v>
      </c>
      <c r="D150">
        <v>48.960004847746596</v>
      </c>
      <c r="E150">
        <v>32.376246694205726</v>
      </c>
      <c r="F150">
        <v>30.468980405697931</v>
      </c>
      <c r="G150">
        <v>31.510065200413152</v>
      </c>
      <c r="H150">
        <v>31.922281602615961</v>
      </c>
      <c r="I150">
        <v>35.040683110442309</v>
      </c>
      <c r="J150">
        <v>73.738942526618317</v>
      </c>
      <c r="K150">
        <v>77.329596297140867</v>
      </c>
      <c r="L150">
        <v>48.179886849748605</v>
      </c>
      <c r="M150">
        <v>48.425995977900207</v>
      </c>
      <c r="N150">
        <v>30.244693828289758</v>
      </c>
      <c r="O150">
        <v>30.305681172058328</v>
      </c>
      <c r="P150">
        <v>33.973309518288424</v>
      </c>
      <c r="Q150">
        <v>70.963871871462075</v>
      </c>
      <c r="R150">
        <v>73.007553078537526</v>
      </c>
      <c r="S150">
        <v>34.889862819236889</v>
      </c>
      <c r="T150">
        <v>34.473536478055621</v>
      </c>
      <c r="U150">
        <v>39.140166774463125</v>
      </c>
      <c r="V150">
        <v>46.959513413806846</v>
      </c>
      <c r="W150">
        <v>59.66062594572773</v>
      </c>
      <c r="X150">
        <v>100.37861212595298</v>
      </c>
      <c r="Y150">
        <v>100.78128819145731</v>
      </c>
      <c r="Z150">
        <v>57.998171820583856</v>
      </c>
      <c r="AA150">
        <v>53.16078433500855</v>
      </c>
      <c r="AB150">
        <v>58.602185918840377</v>
      </c>
      <c r="AC150">
        <v>61.926163331970905</v>
      </c>
      <c r="AD150">
        <v>109.47650237520848</v>
      </c>
      <c r="AE150">
        <v>134.96101090716962</v>
      </c>
      <c r="AF150">
        <v>124.78155707823984</v>
      </c>
      <c r="AG150">
        <v>1767.8390050749599</v>
      </c>
    </row>
    <row r="151" spans="1:34">
      <c r="A151" t="s">
        <v>970</v>
      </c>
      <c r="B151" t="s">
        <v>964</v>
      </c>
      <c r="C151">
        <v>24.7273241406577</v>
      </c>
      <c r="D151">
        <v>22.336207072910778</v>
      </c>
      <c r="E151">
        <v>14.770475465725081</v>
      </c>
      <c r="F151">
        <v>13.900355152302506</v>
      </c>
      <c r="G151">
        <v>14.375311918085755</v>
      </c>
      <c r="H151">
        <v>14.563370537505518</v>
      </c>
      <c r="I151">
        <v>15.986026887967308</v>
      </c>
      <c r="J151">
        <v>33.64068885887415</v>
      </c>
      <c r="K151">
        <v>35.278792988866101</v>
      </c>
      <c r="L151">
        <v>21.980306839673979</v>
      </c>
      <c r="M151">
        <v>22.092585105699943</v>
      </c>
      <c r="N151">
        <v>13.798032624920364</v>
      </c>
      <c r="O151">
        <v>13.825855864388531</v>
      </c>
      <c r="P151">
        <v>15.499076822242319</v>
      </c>
      <c r="Q151">
        <v>32.374664621575057</v>
      </c>
      <c r="R151">
        <v>33.307019239884596</v>
      </c>
      <c r="S151">
        <v>15.91722065999333</v>
      </c>
      <c r="T151">
        <v>15.727287031607261</v>
      </c>
      <c r="U151">
        <v>17.856266000408862</v>
      </c>
      <c r="V151">
        <v>21.423556205023473</v>
      </c>
      <c r="W151">
        <v>27.217973106156279</v>
      </c>
      <c r="X151">
        <v>45.794061359041528</v>
      </c>
      <c r="Y151">
        <v>45.977767549643012</v>
      </c>
      <c r="Z151">
        <v>26.459539366129039</v>
      </c>
      <c r="AA151">
        <v>24.252658690652755</v>
      </c>
      <c r="AB151">
        <v>26.735098652031276</v>
      </c>
      <c r="AC151">
        <v>28.251541471762305</v>
      </c>
      <c r="AD151">
        <v>49.944640207346929</v>
      </c>
      <c r="AE151">
        <v>61.571012824984528</v>
      </c>
      <c r="AF151">
        <v>56.927010249429742</v>
      </c>
      <c r="AG151">
        <v>806.51172751549007</v>
      </c>
    </row>
    <row r="152" spans="1:34">
      <c r="A152" t="s">
        <v>864</v>
      </c>
      <c r="B152" t="s">
        <v>163</v>
      </c>
      <c r="C152">
        <v>28.001384713322988</v>
      </c>
      <c r="D152">
        <v>25.293667997688367</v>
      </c>
      <c r="E152">
        <v>16.726183697103657</v>
      </c>
      <c r="F152">
        <v>15.740853723491128</v>
      </c>
      <c r="G152">
        <v>16.278697893173238</v>
      </c>
      <c r="H152">
        <v>16.491656712375626</v>
      </c>
      <c r="I152">
        <v>18.102682133384768</v>
      </c>
      <c r="J152">
        <v>38.094937624475143</v>
      </c>
      <c r="K152">
        <v>39.949937529983231</v>
      </c>
      <c r="L152">
        <v>24.890644229579188</v>
      </c>
      <c r="M152">
        <v>25.017788877502024</v>
      </c>
      <c r="N152">
        <v>15.624983019577968</v>
      </c>
      <c r="O152">
        <v>15.656490239198147</v>
      </c>
      <c r="P152">
        <v>17.551256671859655</v>
      </c>
      <c r="Q152">
        <v>36.661283440005022</v>
      </c>
      <c r="R152">
        <v>37.717087950352429</v>
      </c>
      <c r="S152">
        <v>18.02476550766286</v>
      </c>
      <c r="T152">
        <v>17.809683415958045</v>
      </c>
      <c r="U152">
        <v>20.220553221881236</v>
      </c>
      <c r="V152">
        <v>24.260176144089819</v>
      </c>
      <c r="W152">
        <v>30.821812005497865</v>
      </c>
      <c r="X152">
        <v>51.857496686899246</v>
      </c>
      <c r="Y152">
        <v>52.065526787042316</v>
      </c>
      <c r="Z152">
        <v>29.962956643176309</v>
      </c>
      <c r="AA152">
        <v>27.463870431546862</v>
      </c>
      <c r="AB152">
        <v>30.275001793390928</v>
      </c>
      <c r="AC152">
        <v>31.992231629886913</v>
      </c>
      <c r="AD152">
        <v>56.557639510816195</v>
      </c>
      <c r="AE152">
        <v>69.723420435393635</v>
      </c>
      <c r="AF152">
        <v>64.464521333005223</v>
      </c>
      <c r="AG152">
        <v>913.2991919993201</v>
      </c>
    </row>
    <row r="153" spans="1:34">
      <c r="A153" t="s">
        <v>827</v>
      </c>
      <c r="B153" t="s">
        <v>151</v>
      </c>
      <c r="C153">
        <v>26.249884503467243</v>
      </c>
      <c r="D153">
        <v>23.711536783124039</v>
      </c>
      <c r="E153">
        <v>15.67995278547221</v>
      </c>
      <c r="F153">
        <v>14.756255680134883</v>
      </c>
      <c r="G153">
        <v>15.260457435853812</v>
      </c>
      <c r="H153">
        <v>15.460095577513203</v>
      </c>
      <c r="I153">
        <v>16.97035057620684</v>
      </c>
      <c r="J153">
        <v>35.712080779114821</v>
      </c>
      <c r="K153">
        <v>37.451049539840483</v>
      </c>
      <c r="L153">
        <v>23.333722347397774</v>
      </c>
      <c r="M153">
        <v>23.452914035858115</v>
      </c>
      <c r="N153">
        <v>14.647632745012366</v>
      </c>
      <c r="O153">
        <v>14.677169172747012</v>
      </c>
      <c r="P153">
        <v>16.453417045044066</v>
      </c>
      <c r="Q153">
        <v>34.368102359992299</v>
      </c>
      <c r="R153">
        <v>35.357865785572912</v>
      </c>
      <c r="S153">
        <v>16.897307673256158</v>
      </c>
      <c r="T153">
        <v>16.695679070820319</v>
      </c>
      <c r="U153">
        <v>18.955747799788192</v>
      </c>
      <c r="V153">
        <v>22.742690346778758</v>
      </c>
      <c r="W153">
        <v>28.893892699061631</v>
      </c>
      <c r="X153">
        <v>48.613785089790923</v>
      </c>
      <c r="Y153">
        <v>48.808802806161282</v>
      </c>
      <c r="Z153">
        <v>28.088759156669436</v>
      </c>
      <c r="AA153">
        <v>25.745992001005604</v>
      </c>
      <c r="AB153">
        <v>28.381285731224995</v>
      </c>
      <c r="AC153">
        <v>29.991102007649353</v>
      </c>
      <c r="AD153">
        <v>53.019931697923376</v>
      </c>
      <c r="AE153">
        <v>65.362186633040011</v>
      </c>
      <c r="AF153">
        <v>60.432234222957881</v>
      </c>
      <c r="AG153">
        <v>856.17188408848006</v>
      </c>
    </row>
    <row r="154" spans="1:34">
      <c r="A154" t="s">
        <v>971</v>
      </c>
      <c r="B154" t="s">
        <v>964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4">
      <c r="A155" t="s">
        <v>972</v>
      </c>
      <c r="B155" t="s">
        <v>973</v>
      </c>
      <c r="C155">
        <v>31.21443864954913</v>
      </c>
      <c r="D155">
        <v>28.196021590327014</v>
      </c>
      <c r="E155">
        <v>18.645450580374973</v>
      </c>
      <c r="F155">
        <v>17.547057685674435</v>
      </c>
      <c r="G155">
        <v>18.146617457787134</v>
      </c>
      <c r="H155">
        <v>18.384012503243959</v>
      </c>
      <c r="I155">
        <v>20.1798970525901</v>
      </c>
      <c r="J155">
        <v>42.466188922857228</v>
      </c>
      <c r="K155">
        <v>44.534043114291251</v>
      </c>
      <c r="L155">
        <v>27.746752355510615</v>
      </c>
      <c r="M155">
        <v>27.888486375197065</v>
      </c>
      <c r="N155">
        <v>17.417891252813831</v>
      </c>
      <c r="O155">
        <v>17.453013807784622</v>
      </c>
      <c r="P155">
        <v>19.565197586303157</v>
      </c>
      <c r="Q155">
        <v>40.868028294589443</v>
      </c>
      <c r="R155">
        <v>42.044982414950347</v>
      </c>
      <c r="S155">
        <v>20.093039786127161</v>
      </c>
      <c r="T155">
        <v>19.85327783060707</v>
      </c>
      <c r="U155">
        <v>22.54078590992124</v>
      </c>
      <c r="V155">
        <v>27.043940420440741</v>
      </c>
      <c r="W155">
        <v>34.358499401488245</v>
      </c>
      <c r="X155">
        <v>57.807950050493012</v>
      </c>
      <c r="Y155">
        <v>58.03985082485314</v>
      </c>
      <c r="Z155">
        <v>33.401093605650331</v>
      </c>
      <c r="AA155">
        <v>30.615246618743086</v>
      </c>
      <c r="AB155">
        <v>33.748944767190537</v>
      </c>
      <c r="AC155">
        <v>35.663220290606894</v>
      </c>
      <c r="AD155">
        <v>63.047416645567104</v>
      </c>
      <c r="AE155">
        <v>77.723921580985248</v>
      </c>
      <c r="AF155">
        <v>71.861583518911885</v>
      </c>
      <c r="AG155">
        <v>1018.0968508954298</v>
      </c>
    </row>
    <row r="156" spans="1:34">
      <c r="A156" t="s">
        <v>974</v>
      </c>
      <c r="B156" t="s">
        <v>975</v>
      </c>
      <c r="C156">
        <v>83.602821056868777</v>
      </c>
      <c r="D156">
        <v>75.518479572778304</v>
      </c>
      <c r="E156">
        <v>49.938821130082843</v>
      </c>
      <c r="F156">
        <v>46.996953564986931</v>
      </c>
      <c r="G156">
        <v>48.602777360301566</v>
      </c>
      <c r="H156">
        <v>49.23860156101648</v>
      </c>
      <c r="I156">
        <v>54.048587615977915</v>
      </c>
      <c r="J156">
        <v>113.73881277650645</v>
      </c>
      <c r="K156">
        <v>119.2772254924645</v>
      </c>
      <c r="L156">
        <v>74.315184653192944</v>
      </c>
      <c r="M156">
        <v>74.694796281598371</v>
      </c>
      <c r="N156">
        <v>46.651002183504843</v>
      </c>
      <c r="O156">
        <v>46.745072261498244</v>
      </c>
      <c r="P156">
        <v>52.402214600569472</v>
      </c>
      <c r="Q156">
        <v>109.45839823741193</v>
      </c>
      <c r="R156">
        <v>112.61067932826852</v>
      </c>
      <c r="S156">
        <v>53.815954487856786</v>
      </c>
      <c r="T156">
        <v>53.173790901683162</v>
      </c>
      <c r="U156">
        <v>60.371846249285483</v>
      </c>
      <c r="V156">
        <v>72.432816653436291</v>
      </c>
      <c r="W156">
        <v>92.023678833213467</v>
      </c>
      <c r="X156">
        <v>154.82923649519429</v>
      </c>
      <c r="Y156">
        <v>155.45034518016686</v>
      </c>
      <c r="Z156">
        <v>89.45942239000486</v>
      </c>
      <c r="AA156">
        <v>81.997982197115547</v>
      </c>
      <c r="AB156">
        <v>90.391085417463785</v>
      </c>
      <c r="AC156">
        <v>95.518162531824558</v>
      </c>
      <c r="AD156">
        <v>168.86229962662907</v>
      </c>
      <c r="AE156">
        <v>208.17094232341955</v>
      </c>
      <c r="AF156">
        <v>192.4696187955185</v>
      </c>
      <c r="AG156">
        <v>2726.8076097598396</v>
      </c>
    </row>
    <row r="157" spans="1:34">
      <c r="A157" t="s">
        <v>879</v>
      </c>
      <c r="B157" t="s">
        <v>117</v>
      </c>
      <c r="C157">
        <v>41.901829130328203</v>
      </c>
      <c r="D157">
        <v>37.849947971112805</v>
      </c>
      <c r="E157">
        <v>25.029394026540849</v>
      </c>
      <c r="F157">
        <v>23.554926652373503</v>
      </c>
      <c r="G157">
        <v>24.359767367484288</v>
      </c>
      <c r="H157">
        <v>24.678443181033224</v>
      </c>
      <c r="I157">
        <v>27.089213669951988</v>
      </c>
      <c r="J157">
        <v>57.006022502586376</v>
      </c>
      <c r="K157">
        <v>59.78188126361372</v>
      </c>
      <c r="L157">
        <v>37.246855186964282</v>
      </c>
      <c r="M157">
        <v>37.437116967466999</v>
      </c>
      <c r="N157">
        <v>23.381535425964977</v>
      </c>
      <c r="O157">
        <v>23.428683456193223</v>
      </c>
      <c r="P157">
        <v>26.264049639548016</v>
      </c>
      <c r="Q157">
        <v>54.860673860557796</v>
      </c>
      <c r="R157">
        <v>56.440600733479819</v>
      </c>
      <c r="S157">
        <v>26.972617681187987</v>
      </c>
      <c r="T157">
        <v>26.650764560427117</v>
      </c>
      <c r="U157">
        <v>30.258438098628819</v>
      </c>
      <c r="V157">
        <v>36.303410201626427</v>
      </c>
      <c r="W157">
        <v>46.122372638485345</v>
      </c>
      <c r="X157">
        <v>77.60058966895096</v>
      </c>
      <c r="Y157">
        <v>77.91189004925009</v>
      </c>
      <c r="Z157">
        <v>44.837164388675426</v>
      </c>
      <c r="AA157">
        <v>41.097482066042552</v>
      </c>
      <c r="AB157">
        <v>45.304114959124156</v>
      </c>
      <c r="AC157">
        <v>47.873811848154084</v>
      </c>
      <c r="AD157">
        <v>84.633976892912074</v>
      </c>
      <c r="AE157">
        <v>104.33551338180204</v>
      </c>
      <c r="AF157">
        <v>96.465992147122861</v>
      </c>
      <c r="AG157">
        <v>1366.6790796175903</v>
      </c>
    </row>
    <row r="158" spans="1:34">
      <c r="A158" t="s">
        <v>976</v>
      </c>
      <c r="B158" t="s">
        <v>44</v>
      </c>
      <c r="C158">
        <v>50.737300799351878</v>
      </c>
      <c r="D158">
        <v>45.83103495260535</v>
      </c>
      <c r="E158">
        <v>30.307123099572369</v>
      </c>
      <c r="F158">
        <v>28.521747705833008</v>
      </c>
      <c r="G158">
        <v>29.496298132525119</v>
      </c>
      <c r="H158">
        <v>29.882170323431644</v>
      </c>
      <c r="I158">
        <v>32.801278868169149</v>
      </c>
      <c r="J158">
        <v>69.026383122614121</v>
      </c>
      <c r="K158">
        <v>72.387562905403641</v>
      </c>
      <c r="L158">
        <v>45.100773275863538</v>
      </c>
      <c r="M158">
        <v>45.331153891420001</v>
      </c>
      <c r="N158">
        <v>28.311794990334711</v>
      </c>
      <c r="O158">
        <v>28.368884712703323</v>
      </c>
      <c r="P158">
        <v>31.802119726710355</v>
      </c>
      <c r="Q158">
        <v>66.428663604653963</v>
      </c>
      <c r="R158">
        <v>68.341735817876355</v>
      </c>
      <c r="S158">
        <v>32.660097304578763</v>
      </c>
      <c r="T158">
        <v>32.270377835520193</v>
      </c>
      <c r="U158">
        <v>36.638769891253062</v>
      </c>
      <c r="V158">
        <v>43.958392310587719</v>
      </c>
      <c r="W158">
        <v>55.847793347161179</v>
      </c>
      <c r="X158">
        <v>93.963546268935957</v>
      </c>
      <c r="Y158">
        <v>94.340487833588512</v>
      </c>
      <c r="Z158">
        <v>54.291584491514406</v>
      </c>
      <c r="AA158">
        <v>49.763348115310265</v>
      </c>
      <c r="AB158">
        <v>54.856996838493274</v>
      </c>
      <c r="AC158">
        <v>57.96854320121524</v>
      </c>
      <c r="AD158">
        <v>102.48000224775491</v>
      </c>
      <c r="AE158">
        <v>126.33582916015843</v>
      </c>
      <c r="AF158">
        <v>116.80693091590948</v>
      </c>
      <c r="AG158">
        <v>1654.8587256910503</v>
      </c>
    </row>
    <row r="159" spans="1:34">
      <c r="A159" t="s">
        <v>977</v>
      </c>
      <c r="B159" t="s">
        <v>978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4">
      <c r="A160" t="s">
        <v>979</v>
      </c>
      <c r="B160" t="s">
        <v>980</v>
      </c>
      <c r="C160">
        <v>28.475716404014413</v>
      </c>
      <c r="D160">
        <v>25.722132105015987</v>
      </c>
      <c r="E160">
        <v>17.009518220488413</v>
      </c>
      <c r="F160">
        <v>16.007497171164538</v>
      </c>
      <c r="G160">
        <v>16.554452195075672</v>
      </c>
      <c r="H160">
        <v>16.771018447188755</v>
      </c>
      <c r="I160">
        <v>18.409333961867105</v>
      </c>
      <c r="J160">
        <v>38.740249860109131</v>
      </c>
      <c r="K160">
        <v>40.626672684534277</v>
      </c>
      <c r="L160">
        <v>25.312281283628074</v>
      </c>
      <c r="M160">
        <v>25.44157970845977</v>
      </c>
      <c r="N160">
        <v>15.889663666216665</v>
      </c>
      <c r="O160">
        <v>15.921704604897686</v>
      </c>
      <c r="P160">
        <v>17.848567584736092</v>
      </c>
      <c r="Q160">
        <v>37.282310176184296</v>
      </c>
      <c r="R160">
        <v>38.355999571281501</v>
      </c>
      <c r="S160">
        <v>18.33009746124651</v>
      </c>
      <c r="T160">
        <v>18.111371969287021</v>
      </c>
      <c r="U160">
        <v>20.563080896660384</v>
      </c>
      <c r="V160">
        <v>24.671133333697043</v>
      </c>
      <c r="W160">
        <v>31.343920549358025</v>
      </c>
      <c r="X160">
        <v>52.735940889939627</v>
      </c>
      <c r="Y160">
        <v>52.9474949325636</v>
      </c>
      <c r="Z160">
        <v>30.470516538094987</v>
      </c>
      <c r="AA160">
        <v>27.929096856171775</v>
      </c>
      <c r="AB160">
        <v>30.787847602030972</v>
      </c>
      <c r="AC160">
        <v>32.534166590366773</v>
      </c>
      <c r="AD160">
        <v>57.515702158265107</v>
      </c>
      <c r="AE160">
        <v>70.904505879363626</v>
      </c>
      <c r="AF160">
        <v>65.55652323600215</v>
      </c>
      <c r="AG160">
        <v>928.77009653791004</v>
      </c>
    </row>
    <row r="161" spans="1:33">
      <c r="A161" t="s">
        <v>981</v>
      </c>
      <c r="B161" t="s">
        <v>982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3" spans="1:33">
      <c r="A163" t="s">
        <v>983</v>
      </c>
      <c r="B163" t="s">
        <v>256</v>
      </c>
      <c r="C163">
        <v>12625.644646380251</v>
      </c>
      <c r="D163">
        <v>11404.752558197182</v>
      </c>
      <c r="E163">
        <v>7541.7288756163234</v>
      </c>
      <c r="F163">
        <v>7097.4499146426597</v>
      </c>
      <c r="G163">
        <v>7339.9603987153532</v>
      </c>
      <c r="H163">
        <v>7435.9821634633936</v>
      </c>
      <c r="I163">
        <v>8162.3831857767218</v>
      </c>
      <c r="J163">
        <v>17176.762870723269</v>
      </c>
      <c r="K163">
        <v>18013.170422199481</v>
      </c>
      <c r="L163">
        <v>11223.031727878004</v>
      </c>
      <c r="M163">
        <v>11280.360433575874</v>
      </c>
      <c r="N163">
        <v>7045.2045579393734</v>
      </c>
      <c r="O163">
        <v>7059.4109610438081</v>
      </c>
      <c r="P163">
        <v>7913.7489843806088</v>
      </c>
      <c r="Q163">
        <v>16530.337400546301</v>
      </c>
      <c r="R163">
        <v>17006.392877808088</v>
      </c>
      <c r="S163">
        <v>8127.2510793297997</v>
      </c>
      <c r="T163">
        <v>8030.2719446381734</v>
      </c>
      <c r="U163">
        <v>9117.3176664803268</v>
      </c>
      <c r="V163">
        <v>10938.757714654461</v>
      </c>
      <c r="W163">
        <v>13897.357210116767</v>
      </c>
      <c r="X163">
        <v>23382.212419949003</v>
      </c>
      <c r="Y163">
        <v>23476.011856907146</v>
      </c>
      <c r="Z163">
        <v>13510.104839624148</v>
      </c>
      <c r="AA163">
        <v>12383.282906647055</v>
      </c>
      <c r="AB163">
        <v>13650.803995061326</v>
      </c>
      <c r="AC163">
        <v>14425.091906667509</v>
      </c>
      <c r="AD163">
        <v>25501.476652398713</v>
      </c>
      <c r="AE163">
        <v>31437.842769561365</v>
      </c>
      <c r="AF163">
        <v>29066.638917405679</v>
      </c>
      <c r="AG163">
        <v>411800.74385832809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631F77E7A94F42879B8EC7950C53C1" ma:contentTypeVersion="4" ma:contentTypeDescription="Creare un nuovo documento." ma:contentTypeScope="" ma:versionID="302532cd31d28bdc99c9a4e1f48ddab8">
  <xsd:schema xmlns:xsd="http://www.w3.org/2001/XMLSchema" xmlns:xs="http://www.w3.org/2001/XMLSchema" xmlns:p="http://schemas.microsoft.com/office/2006/metadata/properties" xmlns:ns2="ad475cdb-0468-41a5-bbca-71372808be95" targetNamespace="http://schemas.microsoft.com/office/2006/metadata/properties" ma:root="true" ma:fieldsID="a69eaaebdd425e1cf8c7fbaaad71bc1e" ns2:_="">
    <xsd:import namespace="ad475cdb-0468-41a5-bbca-71372808b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75cdb-0468-41a5-bbca-71372808b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3B5CF-8CA9-48CA-8185-65AFA7A650A7}"/>
</file>

<file path=customXml/itemProps2.xml><?xml version="1.0" encoding="utf-8"?>
<ds:datastoreItem xmlns:ds="http://schemas.openxmlformats.org/officeDocument/2006/customXml" ds:itemID="{7F004CA9-FE08-48A8-AF87-DA8149D5FC4F}"/>
</file>

<file path=customXml/itemProps3.xml><?xml version="1.0" encoding="utf-8"?>
<ds:datastoreItem xmlns:ds="http://schemas.openxmlformats.org/officeDocument/2006/customXml" ds:itemID="{8E063C15-C268-4D5F-863A-EA2BECDFC939}"/>
</file>

<file path=customXml/itemProps4.xml><?xml version="1.0" encoding="utf-8"?>
<ds:datastoreItem xmlns:ds="http://schemas.openxmlformats.org/officeDocument/2006/customXml" ds:itemID="{1E0C597E-7479-49DD-ABA8-6183553616B3}"/>
</file>

<file path=docMetadata/LabelInfo.xml><?xml version="1.0" encoding="utf-8"?>
<clbl:labelList xmlns:clbl="http://schemas.microsoft.com/office/2020/mipLabelMetadata">
  <clbl:label id="{15579ee4-c2e4-4818-90ca-536174bcc248}" enabled="0" method="" siteId="{15579ee4-c2e4-4818-90ca-536174bcc2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/>
  <cp:revision/>
  <dcterms:created xsi:type="dcterms:W3CDTF">2024-03-08T17:38:30Z</dcterms:created>
  <dcterms:modified xsi:type="dcterms:W3CDTF">2026-08-02T08:09:05Z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0x01010081631F77E7A94F42879B8EC7950C53C1</vt:lpwstr>
  </property>
</Properties>
</file>